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7f71c2604b61d121/Desktop/Firuddin Kərimli Matrix(LAYİHE)/"/>
    </mc:Choice>
  </mc:AlternateContent>
  <xr:revisionPtr revIDLastSave="4" documentId="8_{F96BBC55-5C54-4EE2-9D2A-6E4C10265912}" xr6:coauthVersionLast="47" xr6:coauthVersionMax="47" xr10:uidLastSave="{980EFDD8-2C19-4CEF-A6B6-EA8492A01AFC}"/>
  <bookViews>
    <workbookView xWindow="-110" yWindow="-110" windowWidth="19420" windowHeight="10300" activeTab="3" xr2:uid="{00000000-000D-0000-FFFF-FFFF00000000}"/>
  </bookViews>
  <sheets>
    <sheet name="imdb" sheetId="1" r:id="rId1"/>
    <sheet name="lookups" sheetId="2" r:id="rId2"/>
    <sheet name="pivot_tables" sheetId="4" r:id="rId3"/>
    <sheet name="dashboard" sheetId="3" r:id="rId4"/>
  </sheets>
  <definedNames>
    <definedName name="_xlnm._FilterDatabase" localSheetId="0" hidden="1">imdb!$A$1:$AC$3739</definedName>
    <definedName name="Slicer_Color_B_W">#N/A</definedName>
    <definedName name="Slicer_Country">#N/A</definedName>
    <definedName name="Slicer_Genre">#N/A</definedName>
    <definedName name="Slicer_Recommended_Movie">#N/A</definedName>
    <definedName name="Slicer_Release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AC3739" i="1"/>
  <c r="AC3738" i="1"/>
  <c r="AC3737" i="1"/>
  <c r="AC3736" i="1"/>
  <c r="AC3735" i="1"/>
  <c r="AC3734" i="1"/>
  <c r="AC3733" i="1"/>
  <c r="AC3732" i="1"/>
  <c r="AC3731" i="1"/>
  <c r="AC3730" i="1"/>
  <c r="AC3729" i="1"/>
  <c r="AC3728" i="1"/>
  <c r="AC3727" i="1"/>
  <c r="AC3726" i="1"/>
  <c r="AC3725" i="1"/>
  <c r="AC3724" i="1"/>
  <c r="AC3723" i="1"/>
  <c r="AC3722" i="1"/>
  <c r="AC3721" i="1"/>
  <c r="AC3720" i="1"/>
  <c r="AC3719" i="1"/>
  <c r="AC3718" i="1"/>
  <c r="AC3717" i="1"/>
  <c r="AC3716" i="1"/>
  <c r="AC3715" i="1"/>
  <c r="AC3714" i="1"/>
  <c r="AC3713" i="1"/>
  <c r="AC3712" i="1"/>
  <c r="AC3711" i="1"/>
  <c r="AC3710" i="1"/>
  <c r="AC3709" i="1"/>
  <c r="AC3708" i="1"/>
  <c r="AC3707" i="1"/>
  <c r="AC3706" i="1"/>
  <c r="AC3705" i="1"/>
  <c r="AC3704" i="1"/>
  <c r="AC3703" i="1"/>
  <c r="AC3702" i="1"/>
  <c r="AC3701" i="1"/>
  <c r="AC3700" i="1"/>
  <c r="AC3699" i="1"/>
  <c r="AC3698" i="1"/>
  <c r="AC3697" i="1"/>
  <c r="AC3696" i="1"/>
  <c r="AC3695" i="1"/>
  <c r="AC3694" i="1"/>
  <c r="AC3693" i="1"/>
  <c r="AC3692" i="1"/>
  <c r="AC3691" i="1"/>
  <c r="AC3690" i="1"/>
  <c r="AC3689" i="1"/>
  <c r="AC3688" i="1"/>
  <c r="AC3687" i="1"/>
  <c r="AC3686" i="1"/>
  <c r="AC3685" i="1"/>
  <c r="AC3684" i="1"/>
  <c r="AC3683" i="1"/>
  <c r="AC3682" i="1"/>
  <c r="AC3681" i="1"/>
  <c r="AC3680" i="1"/>
  <c r="AC3679" i="1"/>
  <c r="AC3678" i="1"/>
  <c r="AC3677" i="1"/>
  <c r="AC3676" i="1"/>
  <c r="AC3675" i="1"/>
  <c r="AC3674" i="1"/>
  <c r="AC3673" i="1"/>
  <c r="AC3672" i="1"/>
  <c r="AC3671" i="1"/>
  <c r="AC3670" i="1"/>
  <c r="AC3669" i="1"/>
  <c r="AC3668" i="1"/>
  <c r="AC3667" i="1"/>
  <c r="AC3666" i="1"/>
  <c r="AC3665" i="1"/>
  <c r="AC3664" i="1"/>
  <c r="AC3663" i="1"/>
  <c r="AC3662" i="1"/>
  <c r="AC3661" i="1"/>
  <c r="AC3660" i="1"/>
  <c r="AC3659" i="1"/>
  <c r="AC3658" i="1"/>
  <c r="AC3657" i="1"/>
  <c r="AC3656" i="1"/>
  <c r="AC3655" i="1"/>
  <c r="AC3654" i="1"/>
  <c r="AC3653" i="1"/>
  <c r="AC3652" i="1"/>
  <c r="AC3651" i="1"/>
  <c r="AC3650" i="1"/>
  <c r="AC3649" i="1"/>
  <c r="AC3648" i="1"/>
  <c r="AC3647" i="1"/>
  <c r="AC3646" i="1"/>
  <c r="AC3645" i="1"/>
  <c r="AC3644" i="1"/>
  <c r="AC3643" i="1"/>
  <c r="AC3642" i="1"/>
  <c r="AC3641" i="1"/>
  <c r="AC3640" i="1"/>
  <c r="AC3639" i="1"/>
  <c r="AC3638" i="1"/>
  <c r="AC3637" i="1"/>
  <c r="AC3636" i="1"/>
  <c r="AC3635" i="1"/>
  <c r="AC3634" i="1"/>
  <c r="AC3633" i="1"/>
  <c r="AC3632" i="1"/>
  <c r="AC3631" i="1"/>
  <c r="AC3630" i="1"/>
  <c r="AC3629" i="1"/>
  <c r="AC3628" i="1"/>
  <c r="AC3627" i="1"/>
  <c r="AC3626" i="1"/>
  <c r="AC3625" i="1"/>
  <c r="AC3624" i="1"/>
  <c r="AC3623" i="1"/>
  <c r="AC3622" i="1"/>
  <c r="AC3621" i="1"/>
  <c r="AC3620" i="1"/>
  <c r="AC3619" i="1"/>
  <c r="AC3618" i="1"/>
  <c r="AC3617" i="1"/>
  <c r="AC3616" i="1"/>
  <c r="AC3615" i="1"/>
  <c r="AC3614" i="1"/>
  <c r="AC3613" i="1"/>
  <c r="AC3612" i="1"/>
  <c r="AC3611" i="1"/>
  <c r="AC3610" i="1"/>
  <c r="AC3609" i="1"/>
  <c r="AC3608" i="1"/>
  <c r="AC3607" i="1"/>
  <c r="AC3606" i="1"/>
  <c r="AC3605" i="1"/>
  <c r="AC3604" i="1"/>
  <c r="AC3603" i="1"/>
  <c r="AC3602" i="1"/>
  <c r="AC3601" i="1"/>
  <c r="AC3600" i="1"/>
  <c r="AC3599" i="1"/>
  <c r="AC3598" i="1"/>
  <c r="AC3597" i="1"/>
  <c r="AC3596" i="1"/>
  <c r="AC3595" i="1"/>
  <c r="AC3594" i="1"/>
  <c r="AC3593" i="1"/>
  <c r="AC3592" i="1"/>
  <c r="AC3591" i="1"/>
  <c r="AC3590" i="1"/>
  <c r="AC3589" i="1"/>
  <c r="AC3588" i="1"/>
  <c r="AC3587" i="1"/>
  <c r="AC3586" i="1"/>
  <c r="AC3585" i="1"/>
  <c r="AC3584" i="1"/>
  <c r="AC3583" i="1"/>
  <c r="AC3582" i="1"/>
  <c r="AC3581" i="1"/>
  <c r="AC3580" i="1"/>
  <c r="AC3579" i="1"/>
  <c r="AC3578" i="1"/>
  <c r="AC3577" i="1"/>
  <c r="AC3576" i="1"/>
  <c r="AC3575" i="1"/>
  <c r="AC3574" i="1"/>
  <c r="AC3573" i="1"/>
  <c r="AC3572" i="1"/>
  <c r="AC3571" i="1"/>
  <c r="AC3570" i="1"/>
  <c r="AC3569" i="1"/>
  <c r="AC3568" i="1"/>
  <c r="AC3567" i="1"/>
  <c r="AC3566" i="1"/>
  <c r="AC3565" i="1"/>
  <c r="AC3564" i="1"/>
  <c r="AC3563" i="1"/>
  <c r="AC3562" i="1"/>
  <c r="AC3561" i="1"/>
  <c r="AC3560" i="1"/>
  <c r="AC3559" i="1"/>
  <c r="AC3558" i="1"/>
  <c r="AC3557" i="1"/>
  <c r="AC3556" i="1"/>
  <c r="AC3555" i="1"/>
  <c r="AC3554" i="1"/>
  <c r="AC3553" i="1"/>
  <c r="AC3552" i="1"/>
  <c r="AC3551" i="1"/>
  <c r="AC3550" i="1"/>
  <c r="AC3549" i="1"/>
  <c r="AC3548" i="1"/>
  <c r="AC3547" i="1"/>
  <c r="AC3546" i="1"/>
  <c r="AC3545" i="1"/>
  <c r="AC3544" i="1"/>
  <c r="AC3543" i="1"/>
  <c r="AC3542" i="1"/>
  <c r="AC3541" i="1"/>
  <c r="AC3540" i="1"/>
  <c r="AC3539" i="1"/>
  <c r="AC3538" i="1"/>
  <c r="AC3537" i="1"/>
  <c r="AC3536" i="1"/>
  <c r="AC3535" i="1"/>
  <c r="AC3534" i="1"/>
  <c r="AC3533" i="1"/>
  <c r="AC3532" i="1"/>
  <c r="AC3531" i="1"/>
  <c r="AC3530" i="1"/>
  <c r="AC3529" i="1"/>
  <c r="AC3528" i="1"/>
  <c r="AC3527" i="1"/>
  <c r="AC3526" i="1"/>
  <c r="AC3525" i="1"/>
  <c r="AC3524" i="1"/>
  <c r="AC3523" i="1"/>
  <c r="AC3522" i="1"/>
  <c r="AC3521" i="1"/>
  <c r="AC3520" i="1"/>
  <c r="AC3519" i="1"/>
  <c r="AC3518" i="1"/>
  <c r="AC3517" i="1"/>
  <c r="AC3516" i="1"/>
  <c r="AC3515" i="1"/>
  <c r="AC3514" i="1"/>
  <c r="AC3513" i="1"/>
  <c r="AC3512" i="1"/>
  <c r="AC3511" i="1"/>
  <c r="AC3510" i="1"/>
  <c r="AC3509" i="1"/>
  <c r="AC3508" i="1"/>
  <c r="AC3507" i="1"/>
  <c r="AC3506" i="1"/>
  <c r="AC3505" i="1"/>
  <c r="AC3504" i="1"/>
  <c r="AC3503" i="1"/>
  <c r="AC3502" i="1"/>
  <c r="AC3501" i="1"/>
  <c r="AC3500" i="1"/>
  <c r="AC3499" i="1"/>
  <c r="AC3498" i="1"/>
  <c r="AC3497" i="1"/>
  <c r="AC3496" i="1"/>
  <c r="AC3495" i="1"/>
  <c r="AC3494" i="1"/>
  <c r="AC3493" i="1"/>
  <c r="AC3492" i="1"/>
  <c r="AC3491" i="1"/>
  <c r="AC3490" i="1"/>
  <c r="AC3489" i="1"/>
  <c r="AC3488" i="1"/>
  <c r="AC3487" i="1"/>
  <c r="AC3486" i="1"/>
  <c r="AC3485" i="1"/>
  <c r="AC3484" i="1"/>
  <c r="AC3483" i="1"/>
  <c r="AC3482" i="1"/>
  <c r="AC3481" i="1"/>
  <c r="AC3480" i="1"/>
  <c r="AC3479" i="1"/>
  <c r="AC3478" i="1"/>
  <c r="AC3477" i="1"/>
  <c r="AC3476" i="1"/>
  <c r="AC3475" i="1"/>
  <c r="AC3474" i="1"/>
  <c r="AC3473" i="1"/>
  <c r="AC3472" i="1"/>
  <c r="AC3471" i="1"/>
  <c r="AC3470" i="1"/>
  <c r="AC3469" i="1"/>
  <c r="AC3468" i="1"/>
  <c r="AC3467" i="1"/>
  <c r="AC3466" i="1"/>
  <c r="AC3465" i="1"/>
  <c r="AC3464" i="1"/>
  <c r="AC3463" i="1"/>
  <c r="AC3462" i="1"/>
  <c r="AC3461" i="1"/>
  <c r="AC3460" i="1"/>
  <c r="AC3459" i="1"/>
  <c r="AC3458" i="1"/>
  <c r="AC3457" i="1"/>
  <c r="AC3456" i="1"/>
  <c r="AC3455" i="1"/>
  <c r="AC3454" i="1"/>
  <c r="AC3453" i="1"/>
  <c r="AC3452" i="1"/>
  <c r="AC3451" i="1"/>
  <c r="AC3450" i="1"/>
  <c r="AC3449" i="1"/>
  <c r="AC3448" i="1"/>
  <c r="AC3447" i="1"/>
  <c r="AC3446" i="1"/>
  <c r="AC3445" i="1"/>
  <c r="AC3444" i="1"/>
  <c r="AC3443" i="1"/>
  <c r="AC3442" i="1"/>
  <c r="AC3441" i="1"/>
  <c r="AC3440" i="1"/>
  <c r="AC3439" i="1"/>
  <c r="AC3438" i="1"/>
  <c r="AC3437" i="1"/>
  <c r="AC3436" i="1"/>
  <c r="AC3435" i="1"/>
  <c r="AC3434" i="1"/>
  <c r="AC3433" i="1"/>
  <c r="AC3432" i="1"/>
  <c r="AC3431" i="1"/>
  <c r="AC3430" i="1"/>
  <c r="AC3429" i="1"/>
  <c r="AC3428" i="1"/>
  <c r="AC3427" i="1"/>
  <c r="AC3426" i="1"/>
  <c r="AC3425" i="1"/>
  <c r="AC3424" i="1"/>
  <c r="AC3423" i="1"/>
  <c r="AC3422" i="1"/>
  <c r="AC3421" i="1"/>
  <c r="AC3420" i="1"/>
  <c r="AC3419" i="1"/>
  <c r="AC3418" i="1"/>
  <c r="AC3417" i="1"/>
  <c r="AC3416" i="1"/>
  <c r="AC3415" i="1"/>
  <c r="AC3414" i="1"/>
  <c r="AC3413" i="1"/>
  <c r="AC3412" i="1"/>
  <c r="AC3411" i="1"/>
  <c r="AC3410" i="1"/>
  <c r="AC3409" i="1"/>
  <c r="AC3408" i="1"/>
  <c r="AC3407" i="1"/>
  <c r="AC3406" i="1"/>
  <c r="AC3405" i="1"/>
  <c r="AC3404" i="1"/>
  <c r="AC3403" i="1"/>
  <c r="AC3402" i="1"/>
  <c r="AC3401" i="1"/>
  <c r="AC3400" i="1"/>
  <c r="AC3399" i="1"/>
  <c r="AC3398" i="1"/>
  <c r="AC3397" i="1"/>
  <c r="AC3396" i="1"/>
  <c r="AC3395" i="1"/>
  <c r="AC3394" i="1"/>
  <c r="AC3393" i="1"/>
  <c r="AC3392" i="1"/>
  <c r="AC3391" i="1"/>
  <c r="AC3390" i="1"/>
  <c r="AC3389" i="1"/>
  <c r="AC3388" i="1"/>
  <c r="AC3387" i="1"/>
  <c r="AC3386" i="1"/>
  <c r="AC3385" i="1"/>
  <c r="AC3384" i="1"/>
  <c r="AC3383" i="1"/>
  <c r="AC3382" i="1"/>
  <c r="AC3381" i="1"/>
  <c r="AC3380" i="1"/>
  <c r="AC3379" i="1"/>
  <c r="AC3378" i="1"/>
  <c r="AC3377" i="1"/>
  <c r="AC3376" i="1"/>
  <c r="AC3375" i="1"/>
  <c r="AC3374" i="1"/>
  <c r="AC3373" i="1"/>
  <c r="AC3372" i="1"/>
  <c r="AC3371" i="1"/>
  <c r="AC3370" i="1"/>
  <c r="AC3369" i="1"/>
  <c r="AC3368" i="1"/>
  <c r="AC3367" i="1"/>
  <c r="AC3366" i="1"/>
  <c r="AC3365" i="1"/>
  <c r="AC3364" i="1"/>
  <c r="AC3363" i="1"/>
  <c r="AC3362" i="1"/>
  <c r="AC3361" i="1"/>
  <c r="AC3360" i="1"/>
  <c r="AC3359" i="1"/>
  <c r="AC3358" i="1"/>
  <c r="AC3357" i="1"/>
  <c r="AC3356" i="1"/>
  <c r="AC3355" i="1"/>
  <c r="AC3354" i="1"/>
  <c r="AC3353" i="1"/>
  <c r="AC3352" i="1"/>
  <c r="AC3351" i="1"/>
  <c r="AC3350" i="1"/>
  <c r="AC3349" i="1"/>
  <c r="AC3348" i="1"/>
  <c r="AC3347" i="1"/>
  <c r="AC3346" i="1"/>
  <c r="AC3345" i="1"/>
  <c r="AC3344" i="1"/>
  <c r="AC3343" i="1"/>
  <c r="AC3342" i="1"/>
  <c r="AC3341" i="1"/>
  <c r="AC3340" i="1"/>
  <c r="AC3339" i="1"/>
  <c r="AC3338" i="1"/>
  <c r="AC3337" i="1"/>
  <c r="AC3336" i="1"/>
  <c r="AC3335" i="1"/>
  <c r="AC3334" i="1"/>
  <c r="AC3333" i="1"/>
  <c r="AC3332" i="1"/>
  <c r="AC3331" i="1"/>
  <c r="AC3330" i="1"/>
  <c r="AC3329" i="1"/>
  <c r="AC3328" i="1"/>
  <c r="AC3327" i="1"/>
  <c r="AC3326" i="1"/>
  <c r="AC3325" i="1"/>
  <c r="AC3324" i="1"/>
  <c r="AC3323" i="1"/>
  <c r="AC3322" i="1"/>
  <c r="AC3321" i="1"/>
  <c r="AC3320" i="1"/>
  <c r="AC3319" i="1"/>
  <c r="AC3318" i="1"/>
  <c r="AC3317" i="1"/>
  <c r="AC3316" i="1"/>
  <c r="AC3315" i="1"/>
  <c r="AC3314" i="1"/>
  <c r="AC3313" i="1"/>
  <c r="AC3312" i="1"/>
  <c r="AC3311" i="1"/>
  <c r="AC3310" i="1"/>
  <c r="AC3309" i="1"/>
  <c r="AC3308" i="1"/>
  <c r="AC3307" i="1"/>
  <c r="AC3306" i="1"/>
  <c r="AC3305" i="1"/>
  <c r="AC3304" i="1"/>
  <c r="AC3303" i="1"/>
  <c r="AC3302" i="1"/>
  <c r="AC3301" i="1"/>
  <c r="AC3300" i="1"/>
  <c r="AC3299" i="1"/>
  <c r="AC3298" i="1"/>
  <c r="AC3297" i="1"/>
  <c r="AC3296" i="1"/>
  <c r="AC3295" i="1"/>
  <c r="AC3294" i="1"/>
  <c r="AC3293" i="1"/>
  <c r="AC3292" i="1"/>
  <c r="AC3291" i="1"/>
  <c r="AC3290" i="1"/>
  <c r="AC3289" i="1"/>
  <c r="AC3288" i="1"/>
  <c r="AC3287" i="1"/>
  <c r="AC3286" i="1"/>
  <c r="AC3285" i="1"/>
  <c r="AC3284" i="1"/>
  <c r="AC3283" i="1"/>
  <c r="AC3282" i="1"/>
  <c r="AC3281" i="1"/>
  <c r="AC3280" i="1"/>
  <c r="AC3279" i="1"/>
  <c r="AC3278" i="1"/>
  <c r="AC3277" i="1"/>
  <c r="AC3276" i="1"/>
  <c r="AC3275" i="1"/>
  <c r="AC3274" i="1"/>
  <c r="AC3273" i="1"/>
  <c r="AC3272" i="1"/>
  <c r="AC3271" i="1"/>
  <c r="AC3270" i="1"/>
  <c r="AC3269" i="1"/>
  <c r="AC3268" i="1"/>
  <c r="AC3267" i="1"/>
  <c r="AC3266" i="1"/>
  <c r="AC3265" i="1"/>
  <c r="AC3264" i="1"/>
  <c r="AC3263" i="1"/>
  <c r="AC3262" i="1"/>
  <c r="AC3261" i="1"/>
  <c r="AC3260" i="1"/>
  <c r="AC3259" i="1"/>
  <c r="AC3258" i="1"/>
  <c r="AC3257" i="1"/>
  <c r="AC3256" i="1"/>
  <c r="AC3255" i="1"/>
  <c r="AC3254" i="1"/>
  <c r="AC3253" i="1"/>
  <c r="AC3252" i="1"/>
  <c r="AC3251" i="1"/>
  <c r="AC3250" i="1"/>
  <c r="AC3249" i="1"/>
  <c r="AC3248" i="1"/>
  <c r="AC3247" i="1"/>
  <c r="AC3246" i="1"/>
  <c r="AC3245" i="1"/>
  <c r="AC3244" i="1"/>
  <c r="AC3243" i="1"/>
  <c r="AC3242" i="1"/>
  <c r="AC3241" i="1"/>
  <c r="AC3240" i="1"/>
  <c r="AC3239" i="1"/>
  <c r="AC3238" i="1"/>
  <c r="AC3237" i="1"/>
  <c r="AC3236" i="1"/>
  <c r="AC3235" i="1"/>
  <c r="AC3234" i="1"/>
  <c r="AC3233" i="1"/>
  <c r="AC3232" i="1"/>
  <c r="AC3231" i="1"/>
  <c r="AC3230" i="1"/>
  <c r="AC3229" i="1"/>
  <c r="AC3228" i="1"/>
  <c r="AC3227" i="1"/>
  <c r="AC3226" i="1"/>
  <c r="AC3225" i="1"/>
  <c r="AC3224" i="1"/>
  <c r="AC3223" i="1"/>
  <c r="AC3222" i="1"/>
  <c r="AC3221" i="1"/>
  <c r="AC3220" i="1"/>
  <c r="AC3219" i="1"/>
  <c r="AC3218" i="1"/>
  <c r="AC3217" i="1"/>
  <c r="AC3216" i="1"/>
  <c r="AC3215" i="1"/>
  <c r="AC3214" i="1"/>
  <c r="AC3213" i="1"/>
  <c r="AC3212" i="1"/>
  <c r="AC3211" i="1"/>
  <c r="AC3210" i="1"/>
  <c r="AC3209" i="1"/>
  <c r="AC3208" i="1"/>
  <c r="AC3207" i="1"/>
  <c r="AC3206" i="1"/>
  <c r="AC3205" i="1"/>
  <c r="AC3204" i="1"/>
  <c r="AC3203" i="1"/>
  <c r="AC3202" i="1"/>
  <c r="AC3201" i="1"/>
  <c r="AC3200" i="1"/>
  <c r="AC3199" i="1"/>
  <c r="AC3198" i="1"/>
  <c r="AC3197" i="1"/>
  <c r="AC3196" i="1"/>
  <c r="AC3195" i="1"/>
  <c r="AC3194" i="1"/>
  <c r="AC3193" i="1"/>
  <c r="AC3192" i="1"/>
  <c r="AC3191" i="1"/>
  <c r="AC3190" i="1"/>
  <c r="AC3189" i="1"/>
  <c r="AC3188" i="1"/>
  <c r="AC3187" i="1"/>
  <c r="AC3186" i="1"/>
  <c r="AC3185" i="1"/>
  <c r="AC3184" i="1"/>
  <c r="AC3183" i="1"/>
  <c r="AC3182" i="1"/>
  <c r="AC3181" i="1"/>
  <c r="AC3180" i="1"/>
  <c r="AC3179" i="1"/>
  <c r="AC3178" i="1"/>
  <c r="AC3177" i="1"/>
  <c r="AC3176" i="1"/>
  <c r="AC3175" i="1"/>
  <c r="AC3174" i="1"/>
  <c r="AC3173" i="1"/>
  <c r="AC3172" i="1"/>
  <c r="AC3171" i="1"/>
  <c r="AC3170" i="1"/>
  <c r="AC3169" i="1"/>
  <c r="AC3168" i="1"/>
  <c r="AC3167" i="1"/>
  <c r="AC3166" i="1"/>
  <c r="AC3165" i="1"/>
  <c r="AC3164" i="1"/>
  <c r="AC3163" i="1"/>
  <c r="AC3162" i="1"/>
  <c r="AC3161" i="1"/>
  <c r="AC3160" i="1"/>
  <c r="AC3159" i="1"/>
  <c r="AC3158" i="1"/>
  <c r="AC3157" i="1"/>
  <c r="AC3156" i="1"/>
  <c r="AC3155" i="1"/>
  <c r="AC3154" i="1"/>
  <c r="AC3153" i="1"/>
  <c r="AC3152" i="1"/>
  <c r="AC3151" i="1"/>
  <c r="AC3150" i="1"/>
  <c r="AC3149" i="1"/>
  <c r="AC3148" i="1"/>
  <c r="AC3147" i="1"/>
  <c r="AC3146" i="1"/>
  <c r="AC3145" i="1"/>
  <c r="AC3144" i="1"/>
  <c r="AC3143" i="1"/>
  <c r="AC3142" i="1"/>
  <c r="AC3141" i="1"/>
  <c r="AC3140" i="1"/>
  <c r="AC3139" i="1"/>
  <c r="AC3138" i="1"/>
  <c r="AC3137" i="1"/>
  <c r="AC3136" i="1"/>
  <c r="AC3135" i="1"/>
  <c r="AC3134" i="1"/>
  <c r="AC3133" i="1"/>
  <c r="AC3132" i="1"/>
  <c r="AC3131" i="1"/>
  <c r="AC3130" i="1"/>
  <c r="AC3129" i="1"/>
  <c r="AC3128" i="1"/>
  <c r="AC3127" i="1"/>
  <c r="AC3126" i="1"/>
  <c r="AC3125" i="1"/>
  <c r="AC3124" i="1"/>
  <c r="AC3123" i="1"/>
  <c r="AC3122" i="1"/>
  <c r="AC3121" i="1"/>
  <c r="AC3120" i="1"/>
  <c r="AC3119" i="1"/>
  <c r="AC3118" i="1"/>
  <c r="AC3117" i="1"/>
  <c r="AC3116" i="1"/>
  <c r="AC3115" i="1"/>
  <c r="AC3114" i="1"/>
  <c r="AC3113" i="1"/>
  <c r="AC3112" i="1"/>
  <c r="AC3111" i="1"/>
  <c r="AC3110" i="1"/>
  <c r="AC3109" i="1"/>
  <c r="AC3108" i="1"/>
  <c r="AC3107" i="1"/>
  <c r="AC3106" i="1"/>
  <c r="AC3105" i="1"/>
  <c r="AC3104" i="1"/>
  <c r="AC3103" i="1"/>
  <c r="AC3102" i="1"/>
  <c r="AC3101" i="1"/>
  <c r="AC3100" i="1"/>
  <c r="AC3099" i="1"/>
  <c r="AC3098" i="1"/>
  <c r="AC3097" i="1"/>
  <c r="AC3096" i="1"/>
  <c r="AC3095" i="1"/>
  <c r="AC3094" i="1"/>
  <c r="AC3093" i="1"/>
  <c r="AC3092" i="1"/>
  <c r="AC3091" i="1"/>
  <c r="AC3090" i="1"/>
  <c r="AC3089" i="1"/>
  <c r="AC3088" i="1"/>
  <c r="AC3087" i="1"/>
  <c r="AC3086" i="1"/>
  <c r="AC3085" i="1"/>
  <c r="AC3084" i="1"/>
  <c r="AC3083" i="1"/>
  <c r="AC3082" i="1"/>
  <c r="AC3081" i="1"/>
  <c r="AC3080" i="1"/>
  <c r="AC3079" i="1"/>
  <c r="AC3078" i="1"/>
  <c r="AC3077" i="1"/>
  <c r="AC3076" i="1"/>
  <c r="AC3075" i="1"/>
  <c r="AC3074" i="1"/>
  <c r="AC3073" i="1"/>
  <c r="AC3072" i="1"/>
  <c r="AC3071" i="1"/>
  <c r="AC3070" i="1"/>
  <c r="AC3069" i="1"/>
  <c r="AC3068" i="1"/>
  <c r="AC3067" i="1"/>
  <c r="AC3066" i="1"/>
  <c r="AC3065" i="1"/>
  <c r="AC3064" i="1"/>
  <c r="AC3063" i="1"/>
  <c r="AC3062" i="1"/>
  <c r="AC3061" i="1"/>
  <c r="AC3060" i="1"/>
  <c r="AC3059" i="1"/>
  <c r="AC3058" i="1"/>
  <c r="AC3057" i="1"/>
  <c r="AC3056" i="1"/>
  <c r="AC3055" i="1"/>
  <c r="AC3054" i="1"/>
  <c r="AC3053" i="1"/>
  <c r="AC3052" i="1"/>
  <c r="AC3051" i="1"/>
  <c r="AC3050" i="1"/>
  <c r="AC3049" i="1"/>
  <c r="AC3048" i="1"/>
  <c r="AC3047" i="1"/>
  <c r="AC3046" i="1"/>
  <c r="AC3045" i="1"/>
  <c r="AC3044" i="1"/>
  <c r="AC3043" i="1"/>
  <c r="AC3042" i="1"/>
  <c r="AC3041" i="1"/>
  <c r="AC3040" i="1"/>
  <c r="AC3039" i="1"/>
  <c r="AC3038" i="1"/>
  <c r="AC3037" i="1"/>
  <c r="AC3036" i="1"/>
  <c r="AC3035" i="1"/>
  <c r="AC3034" i="1"/>
  <c r="AC3033" i="1"/>
  <c r="AC3032" i="1"/>
  <c r="AC3031" i="1"/>
  <c r="AC3030" i="1"/>
  <c r="AC3029" i="1"/>
  <c r="AC3028" i="1"/>
  <c r="AC3027" i="1"/>
  <c r="AC3026" i="1"/>
  <c r="AC3025" i="1"/>
  <c r="AC3024" i="1"/>
  <c r="AC3023" i="1"/>
  <c r="AC3022" i="1"/>
  <c r="AC3021" i="1"/>
  <c r="AC3020" i="1"/>
  <c r="AC3019" i="1"/>
  <c r="AC3018" i="1"/>
  <c r="AC3017" i="1"/>
  <c r="AC3016" i="1"/>
  <c r="AC3015" i="1"/>
  <c r="AC3014" i="1"/>
  <c r="AC3013" i="1"/>
  <c r="AC3012" i="1"/>
  <c r="AC3011" i="1"/>
  <c r="AC3010" i="1"/>
  <c r="AC3009" i="1"/>
  <c r="AC3008" i="1"/>
  <c r="AC3007" i="1"/>
  <c r="AC3006" i="1"/>
  <c r="AC3005" i="1"/>
  <c r="AC3004" i="1"/>
  <c r="AC3003" i="1"/>
  <c r="AC3002" i="1"/>
  <c r="AC3001" i="1"/>
  <c r="AC3000" i="1"/>
  <c r="AC2999" i="1"/>
  <c r="AC2998" i="1"/>
  <c r="AC2997" i="1"/>
  <c r="AC2996" i="1"/>
  <c r="AC2995" i="1"/>
  <c r="AC2994" i="1"/>
  <c r="AC2993" i="1"/>
  <c r="AC2992" i="1"/>
  <c r="AC2991" i="1"/>
  <c r="AC2990" i="1"/>
  <c r="AC2989" i="1"/>
  <c r="AC2988" i="1"/>
  <c r="AC2987" i="1"/>
  <c r="AC2986" i="1"/>
  <c r="AC2985" i="1"/>
  <c r="AC2984" i="1"/>
  <c r="AC2983" i="1"/>
  <c r="AC2982" i="1"/>
  <c r="AC2981" i="1"/>
  <c r="AC2980" i="1"/>
  <c r="AC2979" i="1"/>
  <c r="AC2978" i="1"/>
  <c r="AC2977" i="1"/>
  <c r="AC2976" i="1"/>
  <c r="AC2975" i="1"/>
  <c r="AC2974" i="1"/>
  <c r="AC2973" i="1"/>
  <c r="AC2972" i="1"/>
  <c r="AC2971" i="1"/>
  <c r="AC2970" i="1"/>
  <c r="AC2969" i="1"/>
  <c r="AC2968" i="1"/>
  <c r="AC2967" i="1"/>
  <c r="AC2966" i="1"/>
  <c r="AC2965" i="1"/>
  <c r="AC2964" i="1"/>
  <c r="AC2963" i="1"/>
  <c r="AC2962" i="1"/>
  <c r="AC2961" i="1"/>
  <c r="AC2960" i="1"/>
  <c r="AC2959" i="1"/>
  <c r="AC2958" i="1"/>
  <c r="AC2957" i="1"/>
  <c r="AC2956" i="1"/>
  <c r="AC2955" i="1"/>
  <c r="AC2954" i="1"/>
  <c r="AC2953" i="1"/>
  <c r="AC2952" i="1"/>
  <c r="AC2951" i="1"/>
  <c r="AC2950" i="1"/>
  <c r="AC2949" i="1"/>
  <c r="AC2948" i="1"/>
  <c r="AC2947" i="1"/>
  <c r="AC2946" i="1"/>
  <c r="AC2945" i="1"/>
  <c r="AC2944" i="1"/>
  <c r="AC2943" i="1"/>
  <c r="AC2942" i="1"/>
  <c r="AC2941" i="1"/>
  <c r="AC2940" i="1"/>
  <c r="AC2939" i="1"/>
  <c r="AC2938" i="1"/>
  <c r="AC2937" i="1"/>
  <c r="AC2936" i="1"/>
  <c r="AC2935" i="1"/>
  <c r="AC2934" i="1"/>
  <c r="AC2933" i="1"/>
  <c r="AC2932" i="1"/>
  <c r="AC2931" i="1"/>
  <c r="AC2930" i="1"/>
  <c r="AC2929" i="1"/>
  <c r="AC2928" i="1"/>
  <c r="AC2927" i="1"/>
  <c r="AC2926" i="1"/>
  <c r="AC2925" i="1"/>
  <c r="AC2924" i="1"/>
  <c r="AC2923" i="1"/>
  <c r="AC2922" i="1"/>
  <c r="AC2921" i="1"/>
  <c r="AC2920" i="1"/>
  <c r="AC2919" i="1"/>
  <c r="AC2918" i="1"/>
  <c r="AC2917" i="1"/>
  <c r="AC2916" i="1"/>
  <c r="AC2915" i="1"/>
  <c r="AC2914" i="1"/>
  <c r="AC2913" i="1"/>
  <c r="AC2912" i="1"/>
  <c r="AC2911" i="1"/>
  <c r="AC2910" i="1"/>
  <c r="AC2909" i="1"/>
  <c r="AC2908" i="1"/>
  <c r="AC2907" i="1"/>
  <c r="AC2906" i="1"/>
  <c r="AC2905" i="1"/>
  <c r="AC2904" i="1"/>
  <c r="AC2903" i="1"/>
  <c r="AC2902" i="1"/>
  <c r="AC2901" i="1"/>
  <c r="AC2900" i="1"/>
  <c r="AC2899" i="1"/>
  <c r="AC2898" i="1"/>
  <c r="AC2897" i="1"/>
  <c r="AC2896" i="1"/>
  <c r="AC2895" i="1"/>
  <c r="AC2894" i="1"/>
  <c r="AC2893" i="1"/>
  <c r="AC2892" i="1"/>
  <c r="AC2891" i="1"/>
  <c r="AC2890" i="1"/>
  <c r="AC2889" i="1"/>
  <c r="AC2888" i="1"/>
  <c r="AC2887" i="1"/>
  <c r="AC2886" i="1"/>
  <c r="AC2885" i="1"/>
  <c r="AC2884" i="1"/>
  <c r="AC2883" i="1"/>
  <c r="AC2882" i="1"/>
  <c r="AC2881" i="1"/>
  <c r="AC2880" i="1"/>
  <c r="AC2879" i="1"/>
  <c r="AC2878" i="1"/>
  <c r="AC2877" i="1"/>
  <c r="AC2876" i="1"/>
  <c r="AC2875" i="1"/>
  <c r="AC2874" i="1"/>
  <c r="AC2873" i="1"/>
  <c r="AC2872" i="1"/>
  <c r="AC2871" i="1"/>
  <c r="AC2870" i="1"/>
  <c r="AC2869" i="1"/>
  <c r="AC2868" i="1"/>
  <c r="AC2867" i="1"/>
  <c r="AC2866" i="1"/>
  <c r="AC2865" i="1"/>
  <c r="AC2864" i="1"/>
  <c r="AC2863" i="1"/>
  <c r="AC2862" i="1"/>
  <c r="AC2861" i="1"/>
  <c r="AC2860" i="1"/>
  <c r="AC2859" i="1"/>
  <c r="AC2858" i="1"/>
  <c r="AC2857" i="1"/>
  <c r="AC2856" i="1"/>
  <c r="AC2855" i="1"/>
  <c r="AC2854" i="1"/>
  <c r="AC2853" i="1"/>
  <c r="AC2852" i="1"/>
  <c r="AC2851" i="1"/>
  <c r="AC2850" i="1"/>
  <c r="AC2849" i="1"/>
  <c r="AC2848" i="1"/>
  <c r="AC2847" i="1"/>
  <c r="AC2846" i="1"/>
  <c r="AC2845" i="1"/>
  <c r="AC2844" i="1"/>
  <c r="AC2843" i="1"/>
  <c r="AC2842" i="1"/>
  <c r="AC2841" i="1"/>
  <c r="AC2840" i="1"/>
  <c r="AC2839" i="1"/>
  <c r="AC2838" i="1"/>
  <c r="AC2837" i="1"/>
  <c r="AC2836" i="1"/>
  <c r="AC2835" i="1"/>
  <c r="AC2834" i="1"/>
  <c r="AC2833" i="1"/>
  <c r="AC2832" i="1"/>
  <c r="AC2831" i="1"/>
  <c r="AC2830" i="1"/>
  <c r="AC2829" i="1"/>
  <c r="AC2828" i="1"/>
  <c r="AC2827" i="1"/>
  <c r="AC2826" i="1"/>
  <c r="AC2825" i="1"/>
  <c r="AC2824" i="1"/>
  <c r="AC2823" i="1"/>
  <c r="AC2822" i="1"/>
  <c r="AC2821" i="1"/>
  <c r="AC2820" i="1"/>
  <c r="AC2819" i="1"/>
  <c r="AC2818" i="1"/>
  <c r="AC2817" i="1"/>
  <c r="AC2816" i="1"/>
  <c r="AC2815" i="1"/>
  <c r="AC2814" i="1"/>
  <c r="AC2813" i="1"/>
  <c r="AC2812" i="1"/>
  <c r="AC2811" i="1"/>
  <c r="AC2810" i="1"/>
  <c r="AC2809" i="1"/>
  <c r="AC2808" i="1"/>
  <c r="AC2807" i="1"/>
  <c r="AC2806" i="1"/>
  <c r="AC2805" i="1"/>
  <c r="AC2804" i="1"/>
  <c r="AC2803" i="1"/>
  <c r="AC2802" i="1"/>
  <c r="AC2801" i="1"/>
  <c r="AC2800" i="1"/>
  <c r="AC2799" i="1"/>
  <c r="AC2798" i="1"/>
  <c r="AC2797" i="1"/>
  <c r="AC2796" i="1"/>
  <c r="AC2795" i="1"/>
  <c r="AC2794" i="1"/>
  <c r="AC2793" i="1"/>
  <c r="AC2792" i="1"/>
  <c r="AC2791" i="1"/>
  <c r="AC2790" i="1"/>
  <c r="AC2789" i="1"/>
  <c r="AC2788" i="1"/>
  <c r="AC2787" i="1"/>
  <c r="AC2786" i="1"/>
  <c r="AC2785" i="1"/>
  <c r="AC2784" i="1"/>
  <c r="AC2783" i="1"/>
  <c r="AC2782" i="1"/>
  <c r="AC2781" i="1"/>
  <c r="AC2780" i="1"/>
  <c r="AC2779" i="1"/>
  <c r="AC2778" i="1"/>
  <c r="AC2777" i="1"/>
  <c r="AC2776" i="1"/>
  <c r="AC2775" i="1"/>
  <c r="AC2774" i="1"/>
  <c r="AC2773" i="1"/>
  <c r="AC2772" i="1"/>
  <c r="AC2771" i="1"/>
  <c r="AC2770" i="1"/>
  <c r="AC2769" i="1"/>
  <c r="AC2768" i="1"/>
  <c r="AC2767" i="1"/>
  <c r="AC2766" i="1"/>
  <c r="AC2765" i="1"/>
  <c r="AC2764" i="1"/>
  <c r="AC2763" i="1"/>
  <c r="AC2762" i="1"/>
  <c r="AC2761" i="1"/>
  <c r="AC2760" i="1"/>
  <c r="AC2759" i="1"/>
  <c r="AC2758" i="1"/>
  <c r="AC2757" i="1"/>
  <c r="AC2756" i="1"/>
  <c r="AC2755" i="1"/>
  <c r="AC2754" i="1"/>
  <c r="AC2753" i="1"/>
  <c r="AC2752" i="1"/>
  <c r="AC2751" i="1"/>
  <c r="AC2750" i="1"/>
  <c r="AC2749" i="1"/>
  <c r="AC2748" i="1"/>
  <c r="AC2747" i="1"/>
  <c r="AC2746" i="1"/>
  <c r="AC2745" i="1"/>
  <c r="AC2744" i="1"/>
  <c r="AC2743" i="1"/>
  <c r="AC2742" i="1"/>
  <c r="AC2741" i="1"/>
  <c r="AC2740" i="1"/>
  <c r="AC2739" i="1"/>
  <c r="AC2738" i="1"/>
  <c r="AC2737" i="1"/>
  <c r="AC2736" i="1"/>
  <c r="AC2735" i="1"/>
  <c r="AC2734" i="1"/>
  <c r="AC2733" i="1"/>
  <c r="AC2732" i="1"/>
  <c r="AC2731" i="1"/>
  <c r="AC2730" i="1"/>
  <c r="AC2729" i="1"/>
  <c r="AC2728" i="1"/>
  <c r="AC2727" i="1"/>
  <c r="AC2726" i="1"/>
  <c r="AC2725" i="1"/>
  <c r="AC2724" i="1"/>
  <c r="AC2723" i="1"/>
  <c r="AC2722" i="1"/>
  <c r="AC2721" i="1"/>
  <c r="AC2720" i="1"/>
  <c r="AC2719" i="1"/>
  <c r="AC2718" i="1"/>
  <c r="AC2717" i="1"/>
  <c r="AC2716" i="1"/>
  <c r="AC2715" i="1"/>
  <c r="AC2714" i="1"/>
  <c r="AC2713" i="1"/>
  <c r="AC2712" i="1"/>
  <c r="AC2711" i="1"/>
  <c r="AC2710" i="1"/>
  <c r="AC2709" i="1"/>
  <c r="AC2708" i="1"/>
  <c r="AC2707" i="1"/>
  <c r="AC2706" i="1"/>
  <c r="AC2705" i="1"/>
  <c r="AC2704" i="1"/>
  <c r="AC2703" i="1"/>
  <c r="AC2702" i="1"/>
  <c r="AC2701" i="1"/>
  <c r="AC2700" i="1"/>
  <c r="AC2699" i="1"/>
  <c r="AC2698" i="1"/>
  <c r="AC2697" i="1"/>
  <c r="AC2696" i="1"/>
  <c r="AC2695" i="1"/>
  <c r="AC2694" i="1"/>
  <c r="AC2693" i="1"/>
  <c r="AC2692" i="1"/>
  <c r="AC2691" i="1"/>
  <c r="AC2690" i="1"/>
  <c r="AC2689" i="1"/>
  <c r="AC2688" i="1"/>
  <c r="AC2687" i="1"/>
  <c r="AC2686" i="1"/>
  <c r="AC2685" i="1"/>
  <c r="AC2684" i="1"/>
  <c r="AC2683" i="1"/>
  <c r="AC2682" i="1"/>
  <c r="AC2681" i="1"/>
  <c r="AC2680" i="1"/>
  <c r="AC2679" i="1"/>
  <c r="AC2678" i="1"/>
  <c r="AC2677" i="1"/>
  <c r="AC2676" i="1"/>
  <c r="AC2675" i="1"/>
  <c r="AC2674" i="1"/>
  <c r="AC2673" i="1"/>
  <c r="AC2672" i="1"/>
  <c r="AC2671" i="1"/>
  <c r="AC2670" i="1"/>
  <c r="AC2669" i="1"/>
  <c r="AC2668" i="1"/>
  <c r="AC2667" i="1"/>
  <c r="AC2666" i="1"/>
  <c r="AC2665" i="1"/>
  <c r="AC2664" i="1"/>
  <c r="AC2663" i="1"/>
  <c r="AC2662" i="1"/>
  <c r="AC2661" i="1"/>
  <c r="AC2660" i="1"/>
  <c r="AC2659" i="1"/>
  <c r="AC2658" i="1"/>
  <c r="AC2657" i="1"/>
  <c r="AC2656" i="1"/>
  <c r="AC2655" i="1"/>
  <c r="AC2654" i="1"/>
  <c r="AC2653" i="1"/>
  <c r="AC2652" i="1"/>
  <c r="AC2651" i="1"/>
  <c r="AC2650" i="1"/>
  <c r="AC2649" i="1"/>
  <c r="AC2648" i="1"/>
  <c r="AC2647" i="1"/>
  <c r="AC2646" i="1"/>
  <c r="AC2645" i="1"/>
  <c r="AC2644" i="1"/>
  <c r="AC2643" i="1"/>
  <c r="AC2642" i="1"/>
  <c r="AC2641" i="1"/>
  <c r="AC2640" i="1"/>
  <c r="AC2639" i="1"/>
  <c r="AC2638" i="1"/>
  <c r="AC2637" i="1"/>
  <c r="AC2636" i="1"/>
  <c r="AC2635" i="1"/>
  <c r="AC2634" i="1"/>
  <c r="AC2633" i="1"/>
  <c r="AC2632" i="1"/>
  <c r="AC2631" i="1"/>
  <c r="AC2630" i="1"/>
  <c r="AC2629" i="1"/>
  <c r="AC2628" i="1"/>
  <c r="AC2627" i="1"/>
  <c r="AC2626" i="1"/>
  <c r="AC2625" i="1"/>
  <c r="AC2624" i="1"/>
  <c r="AC2623" i="1"/>
  <c r="AC2622" i="1"/>
  <c r="AC2621" i="1"/>
  <c r="AC2620" i="1"/>
  <c r="AC2619" i="1"/>
  <c r="AC2618" i="1"/>
  <c r="AC2617" i="1"/>
  <c r="AC2616" i="1"/>
  <c r="AC2615" i="1"/>
  <c r="AC2614" i="1"/>
  <c r="AC2613" i="1"/>
  <c r="AC2612" i="1"/>
  <c r="AC2611" i="1"/>
  <c r="AC2610" i="1"/>
  <c r="AC2609" i="1"/>
  <c r="AC2608" i="1"/>
  <c r="AC2607" i="1"/>
  <c r="AC2606" i="1"/>
  <c r="AC2605" i="1"/>
  <c r="AC2604" i="1"/>
  <c r="AC2603" i="1"/>
  <c r="AC2602" i="1"/>
  <c r="AC2601" i="1"/>
  <c r="AC2600" i="1"/>
  <c r="AC2599" i="1"/>
  <c r="AC2598" i="1"/>
  <c r="AC2597" i="1"/>
  <c r="AC2596" i="1"/>
  <c r="AC2595" i="1"/>
  <c r="AC2594" i="1"/>
  <c r="AC2593" i="1"/>
  <c r="AC2592" i="1"/>
  <c r="AC2591" i="1"/>
  <c r="AC2590" i="1"/>
  <c r="AC2589" i="1"/>
  <c r="AC2588" i="1"/>
  <c r="AC2587" i="1"/>
  <c r="AC2586" i="1"/>
  <c r="AC2585" i="1"/>
  <c r="AC2584" i="1"/>
  <c r="AC2583" i="1"/>
  <c r="AC2582" i="1"/>
  <c r="AC2581" i="1"/>
  <c r="AC2580" i="1"/>
  <c r="AC2579" i="1"/>
  <c r="AC2578" i="1"/>
  <c r="AC2577" i="1"/>
  <c r="AC2576" i="1"/>
  <c r="AC2575" i="1"/>
  <c r="AC2574" i="1"/>
  <c r="AC2573" i="1"/>
  <c r="AC2572" i="1"/>
  <c r="AC2571" i="1"/>
  <c r="AC2570" i="1"/>
  <c r="AC2569" i="1"/>
  <c r="AC2568" i="1"/>
  <c r="AC2567" i="1"/>
  <c r="AC2566" i="1"/>
  <c r="AC2565" i="1"/>
  <c r="AC2564" i="1"/>
  <c r="AC2563" i="1"/>
  <c r="AC2562" i="1"/>
  <c r="AC2561" i="1"/>
  <c r="AC2560" i="1"/>
  <c r="AC2559" i="1"/>
  <c r="AC2558" i="1"/>
  <c r="AC2557" i="1"/>
  <c r="AC2556" i="1"/>
  <c r="AC2555" i="1"/>
  <c r="AC2554" i="1"/>
  <c r="AC2553" i="1"/>
  <c r="AC2552" i="1"/>
  <c r="AC2551" i="1"/>
  <c r="AC2550" i="1"/>
  <c r="AC2549" i="1"/>
  <c r="AC2548" i="1"/>
  <c r="AC2547" i="1"/>
  <c r="AC2546" i="1"/>
  <c r="AC2545" i="1"/>
  <c r="AC2544" i="1"/>
  <c r="AC2543" i="1"/>
  <c r="AC2542" i="1"/>
  <c r="AC2541" i="1"/>
  <c r="AC2540" i="1"/>
  <c r="AC2539" i="1"/>
  <c r="AC2538" i="1"/>
  <c r="AC2537" i="1"/>
  <c r="AC2536" i="1"/>
  <c r="AC2535" i="1"/>
  <c r="AC2534" i="1"/>
  <c r="AC2533" i="1"/>
  <c r="AC2532" i="1"/>
  <c r="AC2531" i="1"/>
  <c r="AC2530" i="1"/>
  <c r="AC2529" i="1"/>
  <c r="AC2528" i="1"/>
  <c r="AC2527" i="1"/>
  <c r="AC2526" i="1"/>
  <c r="AC2525" i="1"/>
  <c r="AC2524" i="1"/>
  <c r="AC2523" i="1"/>
  <c r="AC2522" i="1"/>
  <c r="AC2521" i="1"/>
  <c r="AC2520" i="1"/>
  <c r="AC2519" i="1"/>
  <c r="AC2518" i="1"/>
  <c r="AC2517" i="1"/>
  <c r="AC2516" i="1"/>
  <c r="AC2515" i="1"/>
  <c r="AC2514" i="1"/>
  <c r="AC2513" i="1"/>
  <c r="AC2512" i="1"/>
  <c r="AC2511" i="1"/>
  <c r="AC2510" i="1"/>
  <c r="AC2509" i="1"/>
  <c r="AC2508" i="1"/>
  <c r="AC2507" i="1"/>
  <c r="AC2506" i="1"/>
  <c r="AC2505" i="1"/>
  <c r="AC2504" i="1"/>
  <c r="AC2503" i="1"/>
  <c r="AC2502" i="1"/>
  <c r="AC2501" i="1"/>
  <c r="AC2500" i="1"/>
  <c r="AC2499" i="1"/>
  <c r="AC2498" i="1"/>
  <c r="AC2497" i="1"/>
  <c r="AC2496" i="1"/>
  <c r="AC2495" i="1"/>
  <c r="AC2494" i="1"/>
  <c r="AC2493" i="1"/>
  <c r="AC2492" i="1"/>
  <c r="AC2491" i="1"/>
  <c r="AC2490" i="1"/>
  <c r="AC2489" i="1"/>
  <c r="AC2488" i="1"/>
  <c r="AC2487" i="1"/>
  <c r="AC2486" i="1"/>
  <c r="AC2485" i="1"/>
  <c r="AC2484" i="1"/>
  <c r="AC2483" i="1"/>
  <c r="AC2482" i="1"/>
  <c r="AC2481" i="1"/>
  <c r="AC2480" i="1"/>
  <c r="AC2479" i="1"/>
  <c r="AC2478" i="1"/>
  <c r="AC2477" i="1"/>
  <c r="AC2476" i="1"/>
  <c r="AC2475" i="1"/>
  <c r="AC2474" i="1"/>
  <c r="AC2473" i="1"/>
  <c r="AC2472" i="1"/>
  <c r="AC2471" i="1"/>
  <c r="AC2470" i="1"/>
  <c r="AC2469" i="1"/>
  <c r="AC2468" i="1"/>
  <c r="AC2467" i="1"/>
  <c r="AC2466" i="1"/>
  <c r="AC2465" i="1"/>
  <c r="AC2464" i="1"/>
  <c r="AC2463" i="1"/>
  <c r="AC2462" i="1"/>
  <c r="AC2461" i="1"/>
  <c r="AC2460" i="1"/>
  <c r="AC2459" i="1"/>
  <c r="AC2458" i="1"/>
  <c r="AC2457" i="1"/>
  <c r="AC2456" i="1"/>
  <c r="AC2455" i="1"/>
  <c r="AC2454" i="1"/>
  <c r="AC2453" i="1"/>
  <c r="AC2452" i="1"/>
  <c r="AC2451" i="1"/>
  <c r="AC2450" i="1"/>
  <c r="AC2449" i="1"/>
  <c r="AC2448" i="1"/>
  <c r="AC2447" i="1"/>
  <c r="AC2446" i="1"/>
  <c r="AC2445" i="1"/>
  <c r="AC2444" i="1"/>
  <c r="AC2443" i="1"/>
  <c r="AC2442" i="1"/>
  <c r="AC2441" i="1"/>
  <c r="AC2440" i="1"/>
  <c r="AC2439" i="1"/>
  <c r="AC2438" i="1"/>
  <c r="AC2437" i="1"/>
  <c r="AC2436" i="1"/>
  <c r="AC2435" i="1"/>
  <c r="AC2434" i="1"/>
  <c r="AC2433" i="1"/>
  <c r="AC2432" i="1"/>
  <c r="AC2431" i="1"/>
  <c r="AC2430" i="1"/>
  <c r="AC2429" i="1"/>
  <c r="AC2428" i="1"/>
  <c r="AC2427" i="1"/>
  <c r="AC2426" i="1"/>
  <c r="AC2425" i="1"/>
  <c r="AC2424" i="1"/>
  <c r="AC2423" i="1"/>
  <c r="AC2422" i="1"/>
  <c r="AC2421" i="1"/>
  <c r="AC2420" i="1"/>
  <c r="AC2419" i="1"/>
  <c r="AC2418" i="1"/>
  <c r="AC2417" i="1"/>
  <c r="AC2416" i="1"/>
  <c r="AC2415" i="1"/>
  <c r="AC2414" i="1"/>
  <c r="AC2413" i="1"/>
  <c r="AC2412" i="1"/>
  <c r="AC2411" i="1"/>
  <c r="AC2410" i="1"/>
  <c r="AC2409" i="1"/>
  <c r="AC2408" i="1"/>
  <c r="AC2407" i="1"/>
  <c r="AC2406" i="1"/>
  <c r="AC2405" i="1"/>
  <c r="AC2404" i="1"/>
  <c r="AC2403" i="1"/>
  <c r="AC2402" i="1"/>
  <c r="AC2401" i="1"/>
  <c r="AC2400" i="1"/>
  <c r="AC2399" i="1"/>
  <c r="AC2398" i="1"/>
  <c r="AC2397" i="1"/>
  <c r="AC2396" i="1"/>
  <c r="AC2395" i="1"/>
  <c r="AC2394" i="1"/>
  <c r="AC2393" i="1"/>
  <c r="AC2392" i="1"/>
  <c r="AC2391" i="1"/>
  <c r="AC2390" i="1"/>
  <c r="AC2389" i="1"/>
  <c r="AC2388" i="1"/>
  <c r="AC2387" i="1"/>
  <c r="AC2386" i="1"/>
  <c r="AC2385" i="1"/>
  <c r="AC2384" i="1"/>
  <c r="AC2383" i="1"/>
  <c r="AC2382" i="1"/>
  <c r="AC2381" i="1"/>
  <c r="AC2380" i="1"/>
  <c r="AC2379" i="1"/>
  <c r="AC2378" i="1"/>
  <c r="AC2377" i="1"/>
  <c r="AC2376" i="1"/>
  <c r="AC2375" i="1"/>
  <c r="AC2374" i="1"/>
  <c r="AC2373" i="1"/>
  <c r="AC2372" i="1"/>
  <c r="AC2371" i="1"/>
  <c r="AC2370" i="1"/>
  <c r="AC2369" i="1"/>
  <c r="AC2368" i="1"/>
  <c r="AC2367" i="1"/>
  <c r="AC2366" i="1"/>
  <c r="AC2365" i="1"/>
  <c r="AC2364" i="1"/>
  <c r="AC2363" i="1"/>
  <c r="AC2362" i="1"/>
  <c r="AC2361" i="1"/>
  <c r="AC2360" i="1"/>
  <c r="AC2359" i="1"/>
  <c r="AC2358" i="1"/>
  <c r="AC2357" i="1"/>
  <c r="AC2356" i="1"/>
  <c r="AC2355" i="1"/>
  <c r="AC2354" i="1"/>
  <c r="AC2353" i="1"/>
  <c r="AC2352" i="1"/>
  <c r="AC2351" i="1"/>
  <c r="AC2350" i="1"/>
  <c r="AC2349" i="1"/>
  <c r="AC2348" i="1"/>
  <c r="AC2347" i="1"/>
  <c r="AC2346" i="1"/>
  <c r="AC2345" i="1"/>
  <c r="AC2344" i="1"/>
  <c r="AC2343" i="1"/>
  <c r="AC2342" i="1"/>
  <c r="AC2341" i="1"/>
  <c r="AC2340" i="1"/>
  <c r="AC2339" i="1"/>
  <c r="AC2338" i="1"/>
  <c r="AC2337" i="1"/>
  <c r="AC2336" i="1"/>
  <c r="AC2335" i="1"/>
  <c r="AC2334" i="1"/>
  <c r="AC2333" i="1"/>
  <c r="AC2332" i="1"/>
  <c r="AC2331" i="1"/>
  <c r="AC2330" i="1"/>
  <c r="AC2329" i="1"/>
  <c r="AC2328" i="1"/>
  <c r="AC2327" i="1"/>
  <c r="AC2326" i="1"/>
  <c r="AC2325" i="1"/>
  <c r="AC2324" i="1"/>
  <c r="AC2323" i="1"/>
  <c r="AC2322" i="1"/>
  <c r="AC2321" i="1"/>
  <c r="AC2320" i="1"/>
  <c r="AC2319" i="1"/>
  <c r="AC2318" i="1"/>
  <c r="AC2317" i="1"/>
  <c r="AC2316" i="1"/>
  <c r="AC2315" i="1"/>
  <c r="AC2314" i="1"/>
  <c r="AC2313" i="1"/>
  <c r="AC2312" i="1"/>
  <c r="AC2311" i="1"/>
  <c r="AC2310" i="1"/>
  <c r="AC2309" i="1"/>
  <c r="AC2308" i="1"/>
  <c r="AC2307" i="1"/>
  <c r="AC2306" i="1"/>
  <c r="AC2305" i="1"/>
  <c r="AC2304" i="1"/>
  <c r="AC2303" i="1"/>
  <c r="AC2302" i="1"/>
  <c r="AC2301" i="1"/>
  <c r="AC2300" i="1"/>
  <c r="AC2299" i="1"/>
  <c r="AC2298" i="1"/>
  <c r="AC2297" i="1"/>
  <c r="AC2296" i="1"/>
  <c r="AC2295" i="1"/>
  <c r="AC2294" i="1"/>
  <c r="AC2293" i="1"/>
  <c r="AC2292" i="1"/>
  <c r="AC2291" i="1"/>
  <c r="AC2290" i="1"/>
  <c r="AC2289" i="1"/>
  <c r="AC2288" i="1"/>
  <c r="AC2287" i="1"/>
  <c r="AC2286" i="1"/>
  <c r="AC2285" i="1"/>
  <c r="AC2284" i="1"/>
  <c r="AC2283" i="1"/>
  <c r="AC2282" i="1"/>
  <c r="AC2281" i="1"/>
  <c r="AC2280" i="1"/>
  <c r="AC2279" i="1"/>
  <c r="AC2278" i="1"/>
  <c r="AC2277" i="1"/>
  <c r="AC2276" i="1"/>
  <c r="AC2275" i="1"/>
  <c r="AC2274" i="1"/>
  <c r="AC2273" i="1"/>
  <c r="AC2272" i="1"/>
  <c r="AC2271" i="1"/>
  <c r="AC2270" i="1"/>
  <c r="AC2269" i="1"/>
  <c r="AC2268" i="1"/>
  <c r="AC2267" i="1"/>
  <c r="AC2266" i="1"/>
  <c r="AC2265" i="1"/>
  <c r="AC2264" i="1"/>
  <c r="AC2263" i="1"/>
  <c r="AC2262" i="1"/>
  <c r="AC2261" i="1"/>
  <c r="AC2260" i="1"/>
  <c r="AC2259" i="1"/>
  <c r="AC2258" i="1"/>
  <c r="AC2257" i="1"/>
  <c r="AC2256" i="1"/>
  <c r="AC2255" i="1"/>
  <c r="AC2254" i="1"/>
  <c r="AC2253" i="1"/>
  <c r="AC2252" i="1"/>
  <c r="AC2251" i="1"/>
  <c r="AC2250" i="1"/>
  <c r="AC2249" i="1"/>
  <c r="AC2248" i="1"/>
  <c r="AC2247" i="1"/>
  <c r="AC2246" i="1"/>
  <c r="AC2245" i="1"/>
  <c r="AC2244" i="1"/>
  <c r="AC2243" i="1"/>
  <c r="AC2242" i="1"/>
  <c r="AC2241" i="1"/>
  <c r="AC2240" i="1"/>
  <c r="AC2239" i="1"/>
  <c r="AC2238" i="1"/>
  <c r="AC2237" i="1"/>
  <c r="AC2236" i="1"/>
  <c r="AC2235" i="1"/>
  <c r="AC2234" i="1"/>
  <c r="AC2233" i="1"/>
  <c r="AC2232" i="1"/>
  <c r="AC2231" i="1"/>
  <c r="AC2230" i="1"/>
  <c r="AC2229" i="1"/>
  <c r="AC2228" i="1"/>
  <c r="AC2227" i="1"/>
  <c r="AC2226" i="1"/>
  <c r="AC2225" i="1"/>
  <c r="AC2224" i="1"/>
  <c r="AC2223" i="1"/>
  <c r="AC2222" i="1"/>
  <c r="AC2221" i="1"/>
  <c r="AC2220" i="1"/>
  <c r="AC2219" i="1"/>
  <c r="AC2218" i="1"/>
  <c r="AC2217" i="1"/>
  <c r="AC2216" i="1"/>
  <c r="AC2215" i="1"/>
  <c r="AC2214" i="1"/>
  <c r="AC2213" i="1"/>
  <c r="AC2212" i="1"/>
  <c r="AC2211" i="1"/>
  <c r="AC2210" i="1"/>
  <c r="AC2209" i="1"/>
  <c r="AC2208" i="1"/>
  <c r="AC2207" i="1"/>
  <c r="AC2206" i="1"/>
  <c r="AC2205" i="1"/>
  <c r="AC2204" i="1"/>
  <c r="AC2203" i="1"/>
  <c r="AC2202" i="1"/>
  <c r="AC2201" i="1"/>
  <c r="AC2200" i="1"/>
  <c r="AC2199" i="1"/>
  <c r="AC2198" i="1"/>
  <c r="AC2197" i="1"/>
  <c r="AC2196" i="1"/>
  <c r="AC2195" i="1"/>
  <c r="AC2194" i="1"/>
  <c r="AC2193" i="1"/>
  <c r="AC2192" i="1"/>
  <c r="AC2191" i="1"/>
  <c r="AC2190" i="1"/>
  <c r="AC2189" i="1"/>
  <c r="AC2188" i="1"/>
  <c r="AC2187" i="1"/>
  <c r="AC2186" i="1"/>
  <c r="AC2185" i="1"/>
  <c r="AC2184" i="1"/>
  <c r="AC2183" i="1"/>
  <c r="AC2182" i="1"/>
  <c r="AC2181" i="1"/>
  <c r="AC2180" i="1"/>
  <c r="AC2179" i="1"/>
  <c r="AC2178" i="1"/>
  <c r="AC2177" i="1"/>
  <c r="AC2176" i="1"/>
  <c r="AC2175" i="1"/>
  <c r="AC2174" i="1"/>
  <c r="AC2173" i="1"/>
  <c r="AC2172" i="1"/>
  <c r="AC2171" i="1"/>
  <c r="AC2170" i="1"/>
  <c r="AC2169" i="1"/>
  <c r="AC2168" i="1"/>
  <c r="AC2167" i="1"/>
  <c r="AC2166" i="1"/>
  <c r="AC2165" i="1"/>
  <c r="AC2164" i="1"/>
  <c r="AC2163" i="1"/>
  <c r="AC2162" i="1"/>
  <c r="AC2161" i="1"/>
  <c r="AC2160" i="1"/>
  <c r="AC2159" i="1"/>
  <c r="AC2158" i="1"/>
  <c r="AC2157" i="1"/>
  <c r="AC2156" i="1"/>
  <c r="AC2155" i="1"/>
  <c r="AC2154" i="1"/>
  <c r="AC2153" i="1"/>
  <c r="AC2152" i="1"/>
  <c r="AC2151" i="1"/>
  <c r="AC2150" i="1"/>
  <c r="AC2149" i="1"/>
  <c r="AC2148" i="1"/>
  <c r="AC2147" i="1"/>
  <c r="AC2146" i="1"/>
  <c r="AC2145" i="1"/>
  <c r="AC2144" i="1"/>
  <c r="AC2143" i="1"/>
  <c r="AC2142" i="1"/>
  <c r="AC2141" i="1"/>
  <c r="AC2140" i="1"/>
  <c r="AC2139" i="1"/>
  <c r="AC2138" i="1"/>
  <c r="AC2137" i="1"/>
  <c r="AC2136" i="1"/>
  <c r="AC2135" i="1"/>
  <c r="AC2134" i="1"/>
  <c r="AC2133" i="1"/>
  <c r="AC2132" i="1"/>
  <c r="AC2131" i="1"/>
  <c r="AC2130" i="1"/>
  <c r="AC2129" i="1"/>
  <c r="AC2128" i="1"/>
  <c r="AC2127" i="1"/>
  <c r="AC2126" i="1"/>
  <c r="AC2125" i="1"/>
  <c r="AC2124" i="1"/>
  <c r="AC2123" i="1"/>
  <c r="AC2122" i="1"/>
  <c r="AC2121" i="1"/>
  <c r="AC2120" i="1"/>
  <c r="AC2119" i="1"/>
  <c r="AC2118" i="1"/>
  <c r="AC2117" i="1"/>
  <c r="AC2116" i="1"/>
  <c r="AC2115" i="1"/>
  <c r="AC2114" i="1"/>
  <c r="AC2113" i="1"/>
  <c r="AC2112" i="1"/>
  <c r="AC2111" i="1"/>
  <c r="AC2110" i="1"/>
  <c r="AC2109" i="1"/>
  <c r="AC2108" i="1"/>
  <c r="AC2107" i="1"/>
  <c r="AC2106" i="1"/>
  <c r="AC2105" i="1"/>
  <c r="AC2104" i="1"/>
  <c r="AC2103" i="1"/>
  <c r="AC2102" i="1"/>
  <c r="AC2101" i="1"/>
  <c r="AC2100" i="1"/>
  <c r="AC2099" i="1"/>
  <c r="AC2098" i="1"/>
  <c r="AC2097" i="1"/>
  <c r="AC2096" i="1"/>
  <c r="AC2095" i="1"/>
  <c r="AC2094" i="1"/>
  <c r="AC2093" i="1"/>
  <c r="AC2092" i="1"/>
  <c r="AC2091" i="1"/>
  <c r="AC2090" i="1"/>
  <c r="AC2089" i="1"/>
  <c r="AC2088" i="1"/>
  <c r="AC2087" i="1"/>
  <c r="AC2086" i="1"/>
  <c r="AC2085" i="1"/>
  <c r="AC2084" i="1"/>
  <c r="AC2083" i="1"/>
  <c r="AC2082" i="1"/>
  <c r="AC2081" i="1"/>
  <c r="AC2080" i="1"/>
  <c r="AC2079" i="1"/>
  <c r="AC2078" i="1"/>
  <c r="AC2077" i="1"/>
  <c r="AC2076" i="1"/>
  <c r="AC2075" i="1"/>
  <c r="AC2074" i="1"/>
  <c r="AC2073" i="1"/>
  <c r="AC2072" i="1"/>
  <c r="AC2071" i="1"/>
  <c r="AC2070" i="1"/>
  <c r="AC2069" i="1"/>
  <c r="AC2068" i="1"/>
  <c r="AC2067" i="1"/>
  <c r="AC2066" i="1"/>
  <c r="AC2065" i="1"/>
  <c r="AC2064" i="1"/>
  <c r="AC2063" i="1"/>
  <c r="AC2062" i="1"/>
  <c r="AC2061" i="1"/>
  <c r="AC2060" i="1"/>
  <c r="AC2059" i="1"/>
  <c r="AC2058" i="1"/>
  <c r="AC2057" i="1"/>
  <c r="AC2056" i="1"/>
  <c r="AC2055" i="1"/>
  <c r="AC2054" i="1"/>
  <c r="AC2053" i="1"/>
  <c r="AC2052" i="1"/>
  <c r="AC2051" i="1"/>
  <c r="AC2050" i="1"/>
  <c r="AC2049" i="1"/>
  <c r="AC2048" i="1"/>
  <c r="AC2047" i="1"/>
  <c r="AC2046" i="1"/>
  <c r="AC2045" i="1"/>
  <c r="AC2044" i="1"/>
  <c r="AC2043" i="1"/>
  <c r="AC2042" i="1"/>
  <c r="AC2041" i="1"/>
  <c r="AC2040" i="1"/>
  <c r="AC2039" i="1"/>
  <c r="AC2038" i="1"/>
  <c r="AC2037" i="1"/>
  <c r="AC2036" i="1"/>
  <c r="AC2035" i="1"/>
  <c r="AC2034" i="1"/>
  <c r="AC2033" i="1"/>
  <c r="AC2032" i="1"/>
  <c r="AC2031" i="1"/>
  <c r="AC2030" i="1"/>
  <c r="AC2029" i="1"/>
  <c r="AC2028" i="1"/>
  <c r="AC2027" i="1"/>
  <c r="AC2026" i="1"/>
  <c r="AC2025" i="1"/>
  <c r="AC2024" i="1"/>
  <c r="AC2023" i="1"/>
  <c r="AC2022" i="1"/>
  <c r="AC2021" i="1"/>
  <c r="AC2020" i="1"/>
  <c r="AC2019" i="1"/>
  <c r="AC2018" i="1"/>
  <c r="AC2017" i="1"/>
  <c r="AC2016" i="1"/>
  <c r="AC2015" i="1"/>
  <c r="AC2014" i="1"/>
  <c r="AC2013" i="1"/>
  <c r="AC2012" i="1"/>
  <c r="AC2011" i="1"/>
  <c r="AC2010" i="1"/>
  <c r="AC2009" i="1"/>
  <c r="AC2008" i="1"/>
  <c r="AC2007" i="1"/>
  <c r="AC2006" i="1"/>
  <c r="AC2005" i="1"/>
  <c r="AC2004" i="1"/>
  <c r="AC2003" i="1"/>
  <c r="AC2002" i="1"/>
  <c r="AC2001" i="1"/>
  <c r="AC2000" i="1"/>
  <c r="AC1999" i="1"/>
  <c r="AC1998" i="1"/>
  <c r="AC1997" i="1"/>
  <c r="AC1996" i="1"/>
  <c r="AC1995" i="1"/>
  <c r="AC1994" i="1"/>
  <c r="AC1993" i="1"/>
  <c r="AC1992" i="1"/>
  <c r="AC1991" i="1"/>
  <c r="AC1990" i="1"/>
  <c r="AC1989" i="1"/>
  <c r="AC1988" i="1"/>
  <c r="AC1987" i="1"/>
  <c r="AC1986" i="1"/>
  <c r="AC1985" i="1"/>
  <c r="AC1984" i="1"/>
  <c r="AC1983" i="1"/>
  <c r="AC1982" i="1"/>
  <c r="AC1981" i="1"/>
  <c r="AC1980" i="1"/>
  <c r="AC1979" i="1"/>
  <c r="AC1978" i="1"/>
  <c r="AC1977" i="1"/>
  <c r="AC1976" i="1"/>
  <c r="AC1975" i="1"/>
  <c r="AC1974" i="1"/>
  <c r="AC1973" i="1"/>
  <c r="AC1972" i="1"/>
  <c r="AC1971" i="1"/>
  <c r="AC1970" i="1"/>
  <c r="AC1969" i="1"/>
  <c r="AC1968" i="1"/>
  <c r="AC1967" i="1"/>
  <c r="AC1966" i="1"/>
  <c r="AC1965" i="1"/>
  <c r="AC1964" i="1"/>
  <c r="AC1963" i="1"/>
  <c r="AC1962" i="1"/>
  <c r="AC1961" i="1"/>
  <c r="AC1960" i="1"/>
  <c r="AC1959" i="1"/>
  <c r="AC1958" i="1"/>
  <c r="AC1957" i="1"/>
  <c r="AC1956" i="1"/>
  <c r="AC1955" i="1"/>
  <c r="AC1954" i="1"/>
  <c r="AC1953" i="1"/>
  <c r="AC1952" i="1"/>
  <c r="AC1951" i="1"/>
  <c r="AC1950" i="1"/>
  <c r="AC1949" i="1"/>
  <c r="AC1948" i="1"/>
  <c r="AC1947" i="1"/>
  <c r="AC1946" i="1"/>
  <c r="AC1945" i="1"/>
  <c r="AC1944" i="1"/>
  <c r="AC1943" i="1"/>
  <c r="AC1942" i="1"/>
  <c r="AC1941" i="1"/>
  <c r="AC1940" i="1"/>
  <c r="AC1939" i="1"/>
  <c r="AC1938" i="1"/>
  <c r="AC1937" i="1"/>
  <c r="AC1936" i="1"/>
  <c r="AC1935" i="1"/>
  <c r="AC1934" i="1"/>
  <c r="AC1933" i="1"/>
  <c r="AC1932" i="1"/>
  <c r="AC1931" i="1"/>
  <c r="AC1930" i="1"/>
  <c r="AC1929" i="1"/>
  <c r="AC1928" i="1"/>
  <c r="AC1927" i="1"/>
  <c r="AC1926" i="1"/>
  <c r="AC1925" i="1"/>
  <c r="AC1924" i="1"/>
  <c r="AC1923" i="1"/>
  <c r="AC1922" i="1"/>
  <c r="AC1921" i="1"/>
  <c r="AC1920" i="1"/>
  <c r="AC1919" i="1"/>
  <c r="AC1918" i="1"/>
  <c r="AC1917" i="1"/>
  <c r="AC1916" i="1"/>
  <c r="AC1915" i="1"/>
  <c r="AC1914" i="1"/>
  <c r="AC1913" i="1"/>
  <c r="AC1912" i="1"/>
  <c r="AC1911" i="1"/>
  <c r="AC1910" i="1"/>
  <c r="AC1909" i="1"/>
  <c r="AC1908" i="1"/>
  <c r="AC1907" i="1"/>
  <c r="AC1906" i="1"/>
  <c r="AC1905" i="1"/>
  <c r="AC1904" i="1"/>
  <c r="AC1903" i="1"/>
  <c r="AC1902" i="1"/>
  <c r="AC1901" i="1"/>
  <c r="AC1900" i="1"/>
  <c r="AC1899" i="1"/>
  <c r="AC1898" i="1"/>
  <c r="AC1897" i="1"/>
  <c r="AC1896" i="1"/>
  <c r="AC1895" i="1"/>
  <c r="AC1894" i="1"/>
  <c r="AC1893" i="1"/>
  <c r="AC1892" i="1"/>
  <c r="AC1891" i="1"/>
  <c r="AC1890" i="1"/>
  <c r="AC1889" i="1"/>
  <c r="AC1888" i="1"/>
  <c r="AC1887" i="1"/>
  <c r="AC1886" i="1"/>
  <c r="AC1885" i="1"/>
  <c r="AC1884" i="1"/>
  <c r="AC1883" i="1"/>
  <c r="AC1882" i="1"/>
  <c r="AC1881" i="1"/>
  <c r="AC1880" i="1"/>
  <c r="AC1879" i="1"/>
  <c r="AC1878" i="1"/>
  <c r="AC1877" i="1"/>
  <c r="AC1876" i="1"/>
  <c r="AC1875" i="1"/>
  <c r="AC1874" i="1"/>
  <c r="AC1873" i="1"/>
  <c r="AC1872" i="1"/>
  <c r="AC1871" i="1"/>
  <c r="AC1870" i="1"/>
  <c r="AC1869" i="1"/>
  <c r="AC1868" i="1"/>
  <c r="AC1867" i="1"/>
  <c r="AC1866" i="1"/>
  <c r="AC1865" i="1"/>
  <c r="AC1864" i="1"/>
  <c r="AC1863" i="1"/>
  <c r="AC1862" i="1"/>
  <c r="AC1861" i="1"/>
  <c r="AC1860" i="1"/>
  <c r="AC1859" i="1"/>
  <c r="AC1858" i="1"/>
  <c r="AC1857" i="1"/>
  <c r="AC1856" i="1"/>
  <c r="AC1855" i="1"/>
  <c r="AC1854" i="1"/>
  <c r="AC1853" i="1"/>
  <c r="AC1852" i="1"/>
  <c r="AC1851" i="1"/>
  <c r="AC1850" i="1"/>
  <c r="AC1849" i="1"/>
  <c r="AC1848" i="1"/>
  <c r="AC1847" i="1"/>
  <c r="AC1846" i="1"/>
  <c r="AC1845" i="1"/>
  <c r="AC1844" i="1"/>
  <c r="AC1843" i="1"/>
  <c r="AC1842" i="1"/>
  <c r="AC1841" i="1"/>
  <c r="AC1840" i="1"/>
  <c r="AC1839" i="1"/>
  <c r="AC1838" i="1"/>
  <c r="AC1837" i="1"/>
  <c r="AC1836" i="1"/>
  <c r="AC1835" i="1"/>
  <c r="AC1834" i="1"/>
  <c r="AC1833" i="1"/>
  <c r="AC1832" i="1"/>
  <c r="AC1831" i="1"/>
  <c r="AC1830" i="1"/>
  <c r="AC1829" i="1"/>
  <c r="AC1828" i="1"/>
  <c r="AC1827" i="1"/>
  <c r="AC1826" i="1"/>
  <c r="AC1825" i="1"/>
  <c r="AC1824" i="1"/>
  <c r="AC1823" i="1"/>
  <c r="AC1822" i="1"/>
  <c r="AC1821" i="1"/>
  <c r="AC1820" i="1"/>
  <c r="AC1819" i="1"/>
  <c r="AC1818" i="1"/>
  <c r="AC1817" i="1"/>
  <c r="AC1816" i="1"/>
  <c r="AC1815" i="1"/>
  <c r="AC1814" i="1"/>
  <c r="AC1813" i="1"/>
  <c r="AC1812" i="1"/>
  <c r="AC1811" i="1"/>
  <c r="AC1810" i="1"/>
  <c r="AC1809" i="1"/>
  <c r="AC1808" i="1"/>
  <c r="AC1807" i="1"/>
  <c r="AC1806" i="1"/>
  <c r="AC1805" i="1"/>
  <c r="AC1804" i="1"/>
  <c r="AC1803" i="1"/>
  <c r="AC1802" i="1"/>
  <c r="AC1801" i="1"/>
  <c r="AC1800" i="1"/>
  <c r="AC1799" i="1"/>
  <c r="AC1798" i="1"/>
  <c r="AC1797" i="1"/>
  <c r="AC1796" i="1"/>
  <c r="AC1795" i="1"/>
  <c r="AC1794" i="1"/>
  <c r="AC1793" i="1"/>
  <c r="AC1792" i="1"/>
  <c r="AC1791" i="1"/>
  <c r="AC1790" i="1"/>
  <c r="AC1789" i="1"/>
  <c r="AC1788" i="1"/>
  <c r="AC1787" i="1"/>
  <c r="AC1786" i="1"/>
  <c r="AC1785" i="1"/>
  <c r="AC1784" i="1"/>
  <c r="AC1783" i="1"/>
  <c r="AC1782" i="1"/>
  <c r="AC1781" i="1"/>
  <c r="AC1780" i="1"/>
  <c r="AC1779" i="1"/>
  <c r="AC1778" i="1"/>
  <c r="AC1777" i="1"/>
  <c r="AC1776" i="1"/>
  <c r="AC1775" i="1"/>
  <c r="AC1774" i="1"/>
  <c r="AC1773" i="1"/>
  <c r="AC1772" i="1"/>
  <c r="AC1771" i="1"/>
  <c r="AC1770" i="1"/>
  <c r="AC1769" i="1"/>
  <c r="AC1768" i="1"/>
  <c r="AC1767" i="1"/>
  <c r="AC1766" i="1"/>
  <c r="AC1765" i="1"/>
  <c r="AC1764" i="1"/>
  <c r="AC1763" i="1"/>
  <c r="AC1762" i="1"/>
  <c r="AC1761" i="1"/>
  <c r="AC1760" i="1"/>
  <c r="AC1759" i="1"/>
  <c r="AC1758" i="1"/>
  <c r="AC1757" i="1"/>
  <c r="AC1756" i="1"/>
  <c r="AC1755" i="1"/>
  <c r="AC1754" i="1"/>
  <c r="AC1753" i="1"/>
  <c r="AC1752" i="1"/>
  <c r="AC1751" i="1"/>
  <c r="AC1750" i="1"/>
  <c r="AC1749" i="1"/>
  <c r="AC1748" i="1"/>
  <c r="AC1747" i="1"/>
  <c r="AC1746" i="1"/>
  <c r="AC1745" i="1"/>
  <c r="AC1744" i="1"/>
  <c r="AC1743" i="1"/>
  <c r="AC1742" i="1"/>
  <c r="AC1741" i="1"/>
  <c r="AC1740" i="1"/>
  <c r="AC1739" i="1"/>
  <c r="AC1738" i="1"/>
  <c r="AC1737" i="1"/>
  <c r="AC1736" i="1"/>
  <c r="AC1735" i="1"/>
  <c r="AC1734" i="1"/>
  <c r="AC1733" i="1"/>
  <c r="AC1732" i="1"/>
  <c r="AC1731" i="1"/>
  <c r="AC1730" i="1"/>
  <c r="AC1729" i="1"/>
  <c r="AC1728" i="1"/>
  <c r="AC1727" i="1"/>
  <c r="AC1726" i="1"/>
  <c r="AC1725" i="1"/>
  <c r="AC1724" i="1"/>
  <c r="AC1723" i="1"/>
  <c r="AC1722" i="1"/>
  <c r="AC1721" i="1"/>
  <c r="AC1720" i="1"/>
  <c r="AC1719" i="1"/>
  <c r="AC1718" i="1"/>
  <c r="AC1717" i="1"/>
  <c r="AC1716" i="1"/>
  <c r="AC1715" i="1"/>
  <c r="AC1714" i="1"/>
  <c r="AC1713" i="1"/>
  <c r="AC1712" i="1"/>
  <c r="AC1711" i="1"/>
  <c r="AC1710" i="1"/>
  <c r="AC1709" i="1"/>
  <c r="AC1708" i="1"/>
  <c r="AC1707" i="1"/>
  <c r="AC1706" i="1"/>
  <c r="AC1705" i="1"/>
  <c r="AC1704" i="1"/>
  <c r="AC1703" i="1"/>
  <c r="AC1702" i="1"/>
  <c r="AC1701" i="1"/>
  <c r="AC1700" i="1"/>
  <c r="AC1699" i="1"/>
  <c r="AC1698" i="1"/>
  <c r="AC1697" i="1"/>
  <c r="AC1696" i="1"/>
  <c r="AC1695" i="1"/>
  <c r="AC1694" i="1"/>
  <c r="AC1693" i="1"/>
  <c r="AC1692" i="1"/>
  <c r="AC1691" i="1"/>
  <c r="AC1690" i="1"/>
  <c r="AC1689" i="1"/>
  <c r="AC1688" i="1"/>
  <c r="AC1687" i="1"/>
  <c r="AC1686" i="1"/>
  <c r="AC1685" i="1"/>
  <c r="AC1684" i="1"/>
  <c r="AC1683" i="1"/>
  <c r="AC1682" i="1"/>
  <c r="AC1681" i="1"/>
  <c r="AC1680" i="1"/>
  <c r="AC1679" i="1"/>
  <c r="AC1678" i="1"/>
  <c r="AC1677" i="1"/>
  <c r="AC1676" i="1"/>
  <c r="AC1675" i="1"/>
  <c r="AC1674" i="1"/>
  <c r="AC1673" i="1"/>
  <c r="AC1672" i="1"/>
  <c r="AC1671" i="1"/>
  <c r="AC1670" i="1"/>
  <c r="AC1669" i="1"/>
  <c r="AC1668" i="1"/>
  <c r="AC1667" i="1"/>
  <c r="AC1666" i="1"/>
  <c r="AC1665" i="1"/>
  <c r="AC1664" i="1"/>
  <c r="AC1663" i="1"/>
  <c r="AC1662" i="1"/>
  <c r="AC1661" i="1"/>
  <c r="AC1660" i="1"/>
  <c r="AC1659" i="1"/>
  <c r="AC1658" i="1"/>
  <c r="AC1657" i="1"/>
  <c r="AC1656" i="1"/>
  <c r="AC1655" i="1"/>
  <c r="AC1654" i="1"/>
  <c r="AC1653" i="1"/>
  <c r="AC1652" i="1"/>
  <c r="AC1651" i="1"/>
  <c r="AC1650" i="1"/>
  <c r="AC1649" i="1"/>
  <c r="AC1648" i="1"/>
  <c r="AC1647" i="1"/>
  <c r="AC1646" i="1"/>
  <c r="AC1645" i="1"/>
  <c r="AC1644" i="1"/>
  <c r="AC1643" i="1"/>
  <c r="AC1642" i="1"/>
  <c r="AC1641" i="1"/>
  <c r="AC1640" i="1"/>
  <c r="AC1639" i="1"/>
  <c r="AC1638" i="1"/>
  <c r="AC1637" i="1"/>
  <c r="AC1636" i="1"/>
  <c r="AC1635" i="1"/>
  <c r="AC1634" i="1"/>
  <c r="AC1633" i="1"/>
  <c r="AC1632" i="1"/>
  <c r="AC1631" i="1"/>
  <c r="AC1630" i="1"/>
  <c r="AC1629" i="1"/>
  <c r="AC1628" i="1"/>
  <c r="AC1627" i="1"/>
  <c r="AC1626" i="1"/>
  <c r="AC1625" i="1"/>
  <c r="AC1624" i="1"/>
  <c r="AC1623" i="1"/>
  <c r="AC1622" i="1"/>
  <c r="AC1621" i="1"/>
  <c r="AC1620" i="1"/>
  <c r="AC1619" i="1"/>
  <c r="AC1618" i="1"/>
  <c r="AC1617" i="1"/>
  <c r="AC1616" i="1"/>
  <c r="AC1615" i="1"/>
  <c r="AC1614" i="1"/>
  <c r="AC1613" i="1"/>
  <c r="AC1612" i="1"/>
  <c r="AC1611" i="1"/>
  <c r="AC1610" i="1"/>
  <c r="AC1609" i="1"/>
  <c r="AC1608" i="1"/>
  <c r="AC1607" i="1"/>
  <c r="AC1606" i="1"/>
  <c r="AC1605" i="1"/>
  <c r="AC1604" i="1"/>
  <c r="AC1603" i="1"/>
  <c r="AC1602" i="1"/>
  <c r="AC1601" i="1"/>
  <c r="AC1600" i="1"/>
  <c r="AC1599" i="1"/>
  <c r="AC1598" i="1"/>
  <c r="AC1597" i="1"/>
  <c r="AC1596" i="1"/>
  <c r="AC1595" i="1"/>
  <c r="AC1594" i="1"/>
  <c r="AC1593" i="1"/>
  <c r="AC1592" i="1"/>
  <c r="AC1591" i="1"/>
  <c r="AC1590" i="1"/>
  <c r="AC1589" i="1"/>
  <c r="AC1588" i="1"/>
  <c r="AC1587" i="1"/>
  <c r="AC1586" i="1"/>
  <c r="AC1585" i="1"/>
  <c r="AC1584" i="1"/>
  <c r="AC1583" i="1"/>
  <c r="AC1582" i="1"/>
  <c r="AC1581" i="1"/>
  <c r="AC1580" i="1"/>
  <c r="AC1579" i="1"/>
  <c r="AC1578" i="1"/>
  <c r="AC1577" i="1"/>
  <c r="AC1576" i="1"/>
  <c r="AC1575" i="1"/>
  <c r="AC1574" i="1"/>
  <c r="AC1573" i="1"/>
  <c r="AC1572" i="1"/>
  <c r="AC1571" i="1"/>
  <c r="AC1570" i="1"/>
  <c r="AC1569" i="1"/>
  <c r="AC1568" i="1"/>
  <c r="AC1567" i="1"/>
  <c r="AC1566" i="1"/>
  <c r="AC1565" i="1"/>
  <c r="AC1564" i="1"/>
  <c r="AC1563" i="1"/>
  <c r="AC1562" i="1"/>
  <c r="AC1561" i="1"/>
  <c r="AC1560" i="1"/>
  <c r="AC1559" i="1"/>
  <c r="AC1558" i="1"/>
  <c r="AC1557" i="1"/>
  <c r="AC1556" i="1"/>
  <c r="AC1555" i="1"/>
  <c r="AC1554" i="1"/>
  <c r="AC1553" i="1"/>
  <c r="AC1552" i="1"/>
  <c r="AC1551" i="1"/>
  <c r="AC1550" i="1"/>
  <c r="AC1549" i="1"/>
  <c r="AC1548" i="1"/>
  <c r="AC1547" i="1"/>
  <c r="AC1546" i="1"/>
  <c r="AC1545" i="1"/>
  <c r="AC1544" i="1"/>
  <c r="AC1543" i="1"/>
  <c r="AC1542" i="1"/>
  <c r="AC1541" i="1"/>
  <c r="AC1540" i="1"/>
  <c r="AC1539" i="1"/>
  <c r="AC1538" i="1"/>
  <c r="AC1537" i="1"/>
  <c r="AC1536" i="1"/>
  <c r="AC1535" i="1"/>
  <c r="AC1534" i="1"/>
  <c r="AC1533" i="1"/>
  <c r="AC1532" i="1"/>
  <c r="AC1531" i="1"/>
  <c r="AC1530" i="1"/>
  <c r="AC1529" i="1"/>
  <c r="AC1528" i="1"/>
  <c r="AC1527" i="1"/>
  <c r="AC1526" i="1"/>
  <c r="AC1525" i="1"/>
  <c r="AC1524" i="1"/>
  <c r="AC1523" i="1"/>
  <c r="AC1522" i="1"/>
  <c r="AC1521" i="1"/>
  <c r="AC1520" i="1"/>
  <c r="AC1519" i="1"/>
  <c r="AC1518" i="1"/>
  <c r="AC1517" i="1"/>
  <c r="AC1516" i="1"/>
  <c r="AC1515" i="1"/>
  <c r="AC1514" i="1"/>
  <c r="AC1513" i="1"/>
  <c r="AC1512" i="1"/>
  <c r="AC1511" i="1"/>
  <c r="AC1510" i="1"/>
  <c r="AC1509" i="1"/>
  <c r="AC1508" i="1"/>
  <c r="AC1507" i="1"/>
  <c r="AC1506" i="1"/>
  <c r="AC1505" i="1"/>
  <c r="AC1504" i="1"/>
  <c r="AC1503" i="1"/>
  <c r="AC1502" i="1"/>
  <c r="AC1501" i="1"/>
  <c r="AC1500" i="1"/>
  <c r="AC1499" i="1"/>
  <c r="AC1498" i="1"/>
  <c r="AC1497" i="1"/>
  <c r="AC1496" i="1"/>
  <c r="AC1495" i="1"/>
  <c r="AC1494" i="1"/>
  <c r="AC1493" i="1"/>
  <c r="AC1492" i="1"/>
  <c r="AC1491" i="1"/>
  <c r="AC1490" i="1"/>
  <c r="AC1489" i="1"/>
  <c r="AC1488" i="1"/>
  <c r="AC1487" i="1"/>
  <c r="AC1486" i="1"/>
  <c r="AC1485" i="1"/>
  <c r="AC1484" i="1"/>
  <c r="AC1483" i="1"/>
  <c r="AC1482" i="1"/>
  <c r="AC1481" i="1"/>
  <c r="AC1480" i="1"/>
  <c r="AC1479" i="1"/>
  <c r="AC1478" i="1"/>
  <c r="AC1477" i="1"/>
  <c r="AC1476" i="1"/>
  <c r="AC1475" i="1"/>
  <c r="AC1474" i="1"/>
  <c r="AC1473" i="1"/>
  <c r="AC1472" i="1"/>
  <c r="AC1471" i="1"/>
  <c r="AC1470" i="1"/>
  <c r="AC1469" i="1"/>
  <c r="AC1468" i="1"/>
  <c r="AC1467" i="1"/>
  <c r="AC1466" i="1"/>
  <c r="AC1465" i="1"/>
  <c r="AC1464" i="1"/>
  <c r="AC1463" i="1"/>
  <c r="AC1462" i="1"/>
  <c r="AC1461" i="1"/>
  <c r="AC1460" i="1"/>
  <c r="AC1459" i="1"/>
  <c r="AC1458" i="1"/>
  <c r="AC1457" i="1"/>
  <c r="AC1456" i="1"/>
  <c r="AC1455" i="1"/>
  <c r="AC1454" i="1"/>
  <c r="AC1453" i="1"/>
  <c r="AC1452" i="1"/>
  <c r="AC1451" i="1"/>
  <c r="AC1450" i="1"/>
  <c r="AC1449" i="1"/>
  <c r="AC1448" i="1"/>
  <c r="AC1447" i="1"/>
  <c r="AC1446" i="1"/>
  <c r="AC1445" i="1"/>
  <c r="AC1444" i="1"/>
  <c r="AC1443" i="1"/>
  <c r="AC1442" i="1"/>
  <c r="AC1441" i="1"/>
  <c r="AC1440" i="1"/>
  <c r="AC1439" i="1"/>
  <c r="AC1438" i="1"/>
  <c r="AC1437" i="1"/>
  <c r="AC1436" i="1"/>
  <c r="AC1435" i="1"/>
  <c r="AC1434" i="1"/>
  <c r="AC1433" i="1"/>
  <c r="AC1432" i="1"/>
  <c r="AC1431" i="1"/>
  <c r="AC1430" i="1"/>
  <c r="AC1429" i="1"/>
  <c r="AC1428" i="1"/>
  <c r="AC1427" i="1"/>
  <c r="AC1426" i="1"/>
  <c r="AC1425" i="1"/>
  <c r="AC1424" i="1"/>
  <c r="AC1423" i="1"/>
  <c r="AC1422" i="1"/>
  <c r="AC1421" i="1"/>
  <c r="AC1420" i="1"/>
  <c r="AC1419" i="1"/>
  <c r="AC1418" i="1"/>
  <c r="AC1417" i="1"/>
  <c r="AC1416" i="1"/>
  <c r="AC1415" i="1"/>
  <c r="AC1414" i="1"/>
  <c r="AC1413" i="1"/>
  <c r="AC1412" i="1"/>
  <c r="AC1411" i="1"/>
  <c r="AC1410" i="1"/>
  <c r="AC1409" i="1"/>
  <c r="AC1408" i="1"/>
  <c r="AC1407" i="1"/>
  <c r="AC1406" i="1"/>
  <c r="AC1405" i="1"/>
  <c r="AC1404" i="1"/>
  <c r="AC1403" i="1"/>
  <c r="AC1402" i="1"/>
  <c r="AC1401" i="1"/>
  <c r="AC1400" i="1"/>
  <c r="AC1399" i="1"/>
  <c r="AC1398" i="1"/>
  <c r="AC1397" i="1"/>
  <c r="AC1396" i="1"/>
  <c r="AC1395" i="1"/>
  <c r="AC1394" i="1"/>
  <c r="AC1393" i="1"/>
  <c r="AC1392" i="1"/>
  <c r="AC1391" i="1"/>
  <c r="AC1390" i="1"/>
  <c r="AC1389" i="1"/>
  <c r="AC1388" i="1"/>
  <c r="AC1387" i="1"/>
  <c r="AC1386" i="1"/>
  <c r="AC1385" i="1"/>
  <c r="AC1384" i="1"/>
  <c r="AC1383" i="1"/>
  <c r="AC1382" i="1"/>
  <c r="AC1381" i="1"/>
  <c r="AC1380" i="1"/>
  <c r="AC1379" i="1"/>
  <c r="AC1378" i="1"/>
  <c r="AC1377" i="1"/>
  <c r="AC1376" i="1"/>
  <c r="AC1375" i="1"/>
  <c r="AC1374" i="1"/>
  <c r="AC1373" i="1"/>
  <c r="AC1372" i="1"/>
  <c r="AC1371" i="1"/>
  <c r="AC1370" i="1"/>
  <c r="AC1369" i="1"/>
  <c r="AC1368" i="1"/>
  <c r="AC1367" i="1"/>
  <c r="AC1366" i="1"/>
  <c r="AC1365" i="1"/>
  <c r="AC1364" i="1"/>
  <c r="AC1363" i="1"/>
  <c r="AC1362" i="1"/>
  <c r="AC1361" i="1"/>
  <c r="AC1360" i="1"/>
  <c r="AC1359" i="1"/>
  <c r="AC1358" i="1"/>
  <c r="AC1357" i="1"/>
  <c r="AC1356" i="1"/>
  <c r="AC1355" i="1"/>
  <c r="AC1354" i="1"/>
  <c r="AC1353" i="1"/>
  <c r="AC1352" i="1"/>
  <c r="AC1351" i="1"/>
  <c r="AC1350" i="1"/>
  <c r="AC1349" i="1"/>
  <c r="AC1348" i="1"/>
  <c r="AC1347" i="1"/>
  <c r="AC1346" i="1"/>
  <c r="AC1345" i="1"/>
  <c r="AC1344" i="1"/>
  <c r="AC1343" i="1"/>
  <c r="AC1342" i="1"/>
  <c r="AC1341" i="1"/>
  <c r="AC1340" i="1"/>
  <c r="AC1339" i="1"/>
  <c r="AC1338" i="1"/>
  <c r="AC1337" i="1"/>
  <c r="AC1336" i="1"/>
  <c r="AC1335" i="1"/>
  <c r="AC1334" i="1"/>
  <c r="AC1333" i="1"/>
  <c r="AC1332" i="1"/>
  <c r="AC1331" i="1"/>
  <c r="AC1330" i="1"/>
  <c r="AC1329" i="1"/>
  <c r="AC1328" i="1"/>
  <c r="AC1327" i="1"/>
  <c r="AC1326" i="1"/>
  <c r="AC1325" i="1"/>
  <c r="AC1324" i="1"/>
  <c r="AC1323" i="1"/>
  <c r="AC1322" i="1"/>
  <c r="AC1321" i="1"/>
  <c r="AC1320" i="1"/>
  <c r="AC1319" i="1"/>
  <c r="AC1318" i="1"/>
  <c r="AC1317" i="1"/>
  <c r="AC1316" i="1"/>
  <c r="AC1315" i="1"/>
  <c r="AC1314" i="1"/>
  <c r="AC1313" i="1"/>
  <c r="AC1312" i="1"/>
  <c r="AC1311" i="1"/>
  <c r="AC1310" i="1"/>
  <c r="AC1309" i="1"/>
  <c r="AC1308" i="1"/>
  <c r="AC1307" i="1"/>
  <c r="AC1306" i="1"/>
  <c r="AC1305" i="1"/>
  <c r="AC1304" i="1"/>
  <c r="AC1303" i="1"/>
  <c r="AC1302" i="1"/>
  <c r="AC1301" i="1"/>
  <c r="AC1300" i="1"/>
  <c r="AC1299" i="1"/>
  <c r="AC1298" i="1"/>
  <c r="AC1297" i="1"/>
  <c r="AC1296" i="1"/>
  <c r="AC1295" i="1"/>
  <c r="AC1294" i="1"/>
  <c r="AC1293" i="1"/>
  <c r="AC1292" i="1"/>
  <c r="AC1291" i="1"/>
  <c r="AC1290" i="1"/>
  <c r="AC1289" i="1"/>
  <c r="AC1288" i="1"/>
  <c r="AC1287" i="1"/>
  <c r="AC1286" i="1"/>
  <c r="AC1285" i="1"/>
  <c r="AC1284" i="1"/>
  <c r="AC1283" i="1"/>
  <c r="AC1282" i="1"/>
  <c r="AC1281" i="1"/>
  <c r="AC1280" i="1"/>
  <c r="AC1279" i="1"/>
  <c r="AC1278" i="1"/>
  <c r="AC1277" i="1"/>
  <c r="AC1276" i="1"/>
  <c r="AC1275" i="1"/>
  <c r="AC1274" i="1"/>
  <c r="AC1273" i="1"/>
  <c r="AC1272" i="1"/>
  <c r="AC1271" i="1"/>
  <c r="AC1270" i="1"/>
  <c r="AC1269" i="1"/>
  <c r="AC1268" i="1"/>
  <c r="AC1267" i="1"/>
  <c r="AC1266" i="1"/>
  <c r="AC1265" i="1"/>
  <c r="AC1264" i="1"/>
  <c r="AC1263" i="1"/>
  <c r="AC1262" i="1"/>
  <c r="AC1261" i="1"/>
  <c r="AC1260" i="1"/>
  <c r="AC1259" i="1"/>
  <c r="AC1258" i="1"/>
  <c r="AC1257" i="1"/>
  <c r="AC1256" i="1"/>
  <c r="AC1255" i="1"/>
  <c r="AC1254" i="1"/>
  <c r="AC1253" i="1"/>
  <c r="AC1252" i="1"/>
  <c r="AC1251" i="1"/>
  <c r="AC1250" i="1"/>
  <c r="AC1249" i="1"/>
  <c r="AC1248" i="1"/>
  <c r="AC1247" i="1"/>
  <c r="AC1246" i="1"/>
  <c r="AC1245" i="1"/>
  <c r="AC1244" i="1"/>
  <c r="AC1243" i="1"/>
  <c r="AC1242" i="1"/>
  <c r="AC1241" i="1"/>
  <c r="AC1240" i="1"/>
  <c r="AC1239" i="1"/>
  <c r="AC1238" i="1"/>
  <c r="AC1237" i="1"/>
  <c r="AC1236" i="1"/>
  <c r="AC1235" i="1"/>
  <c r="AC1234" i="1"/>
  <c r="AC1233" i="1"/>
  <c r="AC1232" i="1"/>
  <c r="AC1231" i="1"/>
  <c r="AC1230" i="1"/>
  <c r="AC1229" i="1"/>
  <c r="AC1228" i="1"/>
  <c r="AC1227" i="1"/>
  <c r="AC1226" i="1"/>
  <c r="AC1225" i="1"/>
  <c r="AC1224" i="1"/>
  <c r="AC1223" i="1"/>
  <c r="AC1222" i="1"/>
  <c r="AC1221" i="1"/>
  <c r="AC1220" i="1"/>
  <c r="AC1219" i="1"/>
  <c r="AC1218" i="1"/>
  <c r="AC1217" i="1"/>
  <c r="AC1216" i="1"/>
  <c r="AC1215" i="1"/>
  <c r="AC1214" i="1"/>
  <c r="AC1213" i="1"/>
  <c r="AC1212" i="1"/>
  <c r="AC1211" i="1"/>
  <c r="AC1210" i="1"/>
  <c r="AC1209" i="1"/>
  <c r="AC1208" i="1"/>
  <c r="AC1207" i="1"/>
  <c r="AC1206" i="1"/>
  <c r="AC1205" i="1"/>
  <c r="AC1204" i="1"/>
  <c r="AC1203" i="1"/>
  <c r="AC1202" i="1"/>
  <c r="AC1201" i="1"/>
  <c r="AC1200" i="1"/>
  <c r="AC1199" i="1"/>
  <c r="AC1198" i="1"/>
  <c r="AC1197" i="1"/>
  <c r="AC1196" i="1"/>
  <c r="AC1195" i="1"/>
  <c r="AC1194" i="1"/>
  <c r="AC1193" i="1"/>
  <c r="AC1192" i="1"/>
  <c r="AC1191" i="1"/>
  <c r="AC1190" i="1"/>
  <c r="AC1189" i="1"/>
  <c r="AC1188" i="1"/>
  <c r="AC1187" i="1"/>
  <c r="AC1186" i="1"/>
  <c r="AC1185" i="1"/>
  <c r="AC1184" i="1"/>
  <c r="AC1183" i="1"/>
  <c r="AC1182" i="1"/>
  <c r="AC1181" i="1"/>
  <c r="AC1180" i="1"/>
  <c r="AC1179" i="1"/>
  <c r="AC1178" i="1"/>
  <c r="AC1177" i="1"/>
  <c r="AC1176" i="1"/>
  <c r="AC1175" i="1"/>
  <c r="AC1174" i="1"/>
  <c r="AC1173" i="1"/>
  <c r="AC1172" i="1"/>
  <c r="AC1171" i="1"/>
  <c r="AC1170" i="1"/>
  <c r="AC1169" i="1"/>
  <c r="AC1168" i="1"/>
  <c r="AC1167" i="1"/>
  <c r="AC1166" i="1"/>
  <c r="AC1165" i="1"/>
  <c r="AC1164" i="1"/>
  <c r="AC1163" i="1"/>
  <c r="AC1162" i="1"/>
  <c r="AC1161" i="1"/>
  <c r="AC1160" i="1"/>
  <c r="AC1159" i="1"/>
  <c r="AC1158" i="1"/>
  <c r="AC1157" i="1"/>
  <c r="AC1156" i="1"/>
  <c r="AC1155" i="1"/>
  <c r="AC1154" i="1"/>
  <c r="AC1153" i="1"/>
  <c r="AC1152" i="1"/>
  <c r="AC1151" i="1"/>
  <c r="AC1150" i="1"/>
  <c r="AC1149" i="1"/>
  <c r="AC1148" i="1"/>
  <c r="AC1147" i="1"/>
  <c r="AC1146" i="1"/>
  <c r="AC1145" i="1"/>
  <c r="AC1144" i="1"/>
  <c r="AC1143" i="1"/>
  <c r="AC1142" i="1"/>
  <c r="AC1141" i="1"/>
  <c r="AC1140" i="1"/>
  <c r="AC1139" i="1"/>
  <c r="AC1138" i="1"/>
  <c r="AC1137" i="1"/>
  <c r="AC1136" i="1"/>
  <c r="AC1135" i="1"/>
  <c r="AC1134" i="1"/>
  <c r="AC1133" i="1"/>
  <c r="AC1132" i="1"/>
  <c r="AC1131" i="1"/>
  <c r="AC1130" i="1"/>
  <c r="AC1129" i="1"/>
  <c r="AC1128" i="1"/>
  <c r="AC1127" i="1"/>
  <c r="AC1126" i="1"/>
  <c r="AC1125" i="1"/>
  <c r="AC1124" i="1"/>
  <c r="AC1123" i="1"/>
  <c r="AC1122" i="1"/>
  <c r="AC1121" i="1"/>
  <c r="AC1120" i="1"/>
  <c r="AC1119" i="1"/>
  <c r="AC1118" i="1"/>
  <c r="AC1117" i="1"/>
  <c r="AC1116" i="1"/>
  <c r="AC1115" i="1"/>
  <c r="AC1114" i="1"/>
  <c r="AC1113" i="1"/>
  <c r="AC1112" i="1"/>
  <c r="AC1111" i="1"/>
  <c r="AC1110" i="1"/>
  <c r="AC1109" i="1"/>
  <c r="AC1108" i="1"/>
  <c r="AC1107" i="1"/>
  <c r="AC1106" i="1"/>
  <c r="AC1105" i="1"/>
  <c r="AC1104" i="1"/>
  <c r="AC1103" i="1"/>
  <c r="AC1102" i="1"/>
  <c r="AC1101" i="1"/>
  <c r="AC1100" i="1"/>
  <c r="AC1099" i="1"/>
  <c r="AC1098" i="1"/>
  <c r="AC1097" i="1"/>
  <c r="AC1096" i="1"/>
  <c r="AC1095" i="1"/>
  <c r="AC1094" i="1"/>
  <c r="AC1093" i="1"/>
  <c r="AC1092" i="1"/>
  <c r="AC1091" i="1"/>
  <c r="AC1090" i="1"/>
  <c r="AC1089" i="1"/>
  <c r="AC1088" i="1"/>
  <c r="AC1087" i="1"/>
  <c r="AC1086" i="1"/>
  <c r="AC1085" i="1"/>
  <c r="AC1084" i="1"/>
  <c r="AC1083" i="1"/>
  <c r="AC1082" i="1"/>
  <c r="AC1081" i="1"/>
  <c r="AC1080" i="1"/>
  <c r="AC1079" i="1"/>
  <c r="AC1078" i="1"/>
  <c r="AC1077" i="1"/>
  <c r="AC1076" i="1"/>
  <c r="AC1075" i="1"/>
  <c r="AC1074" i="1"/>
  <c r="AC1073" i="1"/>
  <c r="AC1072" i="1"/>
  <c r="AC1071" i="1"/>
  <c r="AC1070" i="1"/>
  <c r="AC1069" i="1"/>
  <c r="AC1068" i="1"/>
  <c r="AC1067" i="1"/>
  <c r="AC1066" i="1"/>
  <c r="AC1065" i="1"/>
  <c r="AC1064" i="1"/>
  <c r="AC1063" i="1"/>
  <c r="AC1062" i="1"/>
  <c r="AC1061" i="1"/>
  <c r="AC1060" i="1"/>
  <c r="AC1059" i="1"/>
  <c r="AC1058" i="1"/>
  <c r="AC1057" i="1"/>
  <c r="AC1056" i="1"/>
  <c r="AC1055" i="1"/>
  <c r="AC1054" i="1"/>
  <c r="AC1053" i="1"/>
  <c r="AC1052" i="1"/>
  <c r="AC1051" i="1"/>
  <c r="AC1050" i="1"/>
  <c r="AC1049" i="1"/>
  <c r="AC1048" i="1"/>
  <c r="AC1047" i="1"/>
  <c r="AC1046" i="1"/>
  <c r="AC1045" i="1"/>
  <c r="AC1044" i="1"/>
  <c r="AC1043" i="1"/>
  <c r="AC1042" i="1"/>
  <c r="AC1041" i="1"/>
  <c r="AC1040" i="1"/>
  <c r="AC1039" i="1"/>
  <c r="AC1038" i="1"/>
  <c r="AC1037" i="1"/>
  <c r="AC1036" i="1"/>
  <c r="AC1035" i="1"/>
  <c r="AC1034" i="1"/>
  <c r="AC1033" i="1"/>
  <c r="AC1032" i="1"/>
  <c r="AC1031" i="1"/>
  <c r="AC1030" i="1"/>
  <c r="AC1029" i="1"/>
  <c r="AC1028" i="1"/>
  <c r="AC1027" i="1"/>
  <c r="AC1026" i="1"/>
  <c r="AC1025" i="1"/>
  <c r="AC1024" i="1"/>
  <c r="AC1023" i="1"/>
  <c r="AC1022" i="1"/>
  <c r="AC1021" i="1"/>
  <c r="AC1020" i="1"/>
  <c r="AC1019" i="1"/>
  <c r="AC1018" i="1"/>
  <c r="AC1017" i="1"/>
  <c r="AC1016" i="1"/>
  <c r="AC1015" i="1"/>
  <c r="AC1014" i="1"/>
  <c r="AC1013" i="1"/>
  <c r="AC1012" i="1"/>
  <c r="AC1011" i="1"/>
  <c r="AC1010" i="1"/>
  <c r="AC1009" i="1"/>
  <c r="AC1008" i="1"/>
  <c r="AC1007" i="1"/>
  <c r="AC1006" i="1"/>
  <c r="AC1005" i="1"/>
  <c r="AC1004" i="1"/>
  <c r="AC1003" i="1"/>
  <c r="AC1002" i="1"/>
  <c r="AC1001" i="1"/>
  <c r="AC1000" i="1"/>
  <c r="AC999" i="1"/>
  <c r="AC998" i="1"/>
  <c r="AC997" i="1"/>
  <c r="AC996" i="1"/>
  <c r="AC995" i="1"/>
  <c r="AC994" i="1"/>
  <c r="AC993" i="1"/>
  <c r="AC992" i="1"/>
  <c r="AC991" i="1"/>
  <c r="AC990" i="1"/>
  <c r="AC989" i="1"/>
  <c r="AC988" i="1"/>
  <c r="AC987" i="1"/>
  <c r="AC986" i="1"/>
  <c r="AC985" i="1"/>
  <c r="AC984" i="1"/>
  <c r="AC983" i="1"/>
  <c r="AC982" i="1"/>
  <c r="AC981" i="1"/>
  <c r="AC980" i="1"/>
  <c r="AC979" i="1"/>
  <c r="AC978" i="1"/>
  <c r="AC977" i="1"/>
  <c r="AC976" i="1"/>
  <c r="AC975" i="1"/>
  <c r="AC974" i="1"/>
  <c r="AC973" i="1"/>
  <c r="AC972" i="1"/>
  <c r="AC971" i="1"/>
  <c r="AC970" i="1"/>
  <c r="AC969" i="1"/>
  <c r="AC968" i="1"/>
  <c r="AC967" i="1"/>
  <c r="AC966" i="1"/>
  <c r="AC965" i="1"/>
  <c r="AC964" i="1"/>
  <c r="AC963" i="1"/>
  <c r="AC962" i="1"/>
  <c r="AC961" i="1"/>
  <c r="AC960" i="1"/>
  <c r="AC959" i="1"/>
  <c r="AC958" i="1"/>
  <c r="AC957" i="1"/>
  <c r="AC956" i="1"/>
  <c r="AC955" i="1"/>
  <c r="AC954" i="1"/>
  <c r="AC953" i="1"/>
  <c r="AC952" i="1"/>
  <c r="AC951" i="1"/>
  <c r="AC950" i="1"/>
  <c r="AC949" i="1"/>
  <c r="AC948" i="1"/>
  <c r="AC947" i="1"/>
  <c r="AC946" i="1"/>
  <c r="AC945" i="1"/>
  <c r="AC944" i="1"/>
  <c r="AC943" i="1"/>
  <c r="AC942" i="1"/>
  <c r="AC941" i="1"/>
  <c r="AC940" i="1"/>
  <c r="AC939" i="1"/>
  <c r="AC938" i="1"/>
  <c r="AC937" i="1"/>
  <c r="AC936" i="1"/>
  <c r="AC935" i="1"/>
  <c r="AC934" i="1"/>
  <c r="AC933" i="1"/>
  <c r="AC932" i="1"/>
  <c r="AC931" i="1"/>
  <c r="AC930" i="1"/>
  <c r="AC929" i="1"/>
  <c r="AC928" i="1"/>
  <c r="AC927" i="1"/>
  <c r="AC926" i="1"/>
  <c r="AC925" i="1"/>
  <c r="AC924" i="1"/>
  <c r="AC923" i="1"/>
  <c r="AC922" i="1"/>
  <c r="AC921" i="1"/>
  <c r="AC920" i="1"/>
  <c r="AC919" i="1"/>
  <c r="AC918" i="1"/>
  <c r="AC917" i="1"/>
  <c r="AC916" i="1"/>
  <c r="AC915" i="1"/>
  <c r="AC914" i="1"/>
  <c r="AC913" i="1"/>
  <c r="AC912" i="1"/>
  <c r="AC911" i="1"/>
  <c r="AC910" i="1"/>
  <c r="AC909" i="1"/>
  <c r="AC908" i="1"/>
  <c r="AC907" i="1"/>
  <c r="AC906" i="1"/>
  <c r="AC905" i="1"/>
  <c r="AC904" i="1"/>
  <c r="AC903" i="1"/>
  <c r="AC902" i="1"/>
  <c r="AC901" i="1"/>
  <c r="AC900" i="1"/>
  <c r="AC899" i="1"/>
  <c r="AC898" i="1"/>
  <c r="AC897" i="1"/>
  <c r="AC896" i="1"/>
  <c r="AC895" i="1"/>
  <c r="AC894" i="1"/>
  <c r="AC893" i="1"/>
  <c r="AC892" i="1"/>
  <c r="AC891" i="1"/>
  <c r="AC890" i="1"/>
  <c r="AC889" i="1"/>
  <c r="AC888" i="1"/>
  <c r="AC887" i="1"/>
  <c r="AC886" i="1"/>
  <c r="AC885" i="1"/>
  <c r="AC884" i="1"/>
  <c r="AC883" i="1"/>
  <c r="AC882" i="1"/>
  <c r="AC881" i="1"/>
  <c r="AC880" i="1"/>
  <c r="AC879" i="1"/>
  <c r="AC878" i="1"/>
  <c r="AC877" i="1"/>
  <c r="AC876" i="1"/>
  <c r="AC875" i="1"/>
  <c r="AC874" i="1"/>
  <c r="AC873" i="1"/>
  <c r="AC872" i="1"/>
  <c r="AC871" i="1"/>
  <c r="AC870" i="1"/>
  <c r="AC869" i="1"/>
  <c r="AC868" i="1"/>
  <c r="AC867" i="1"/>
  <c r="AC866" i="1"/>
  <c r="AC865" i="1"/>
  <c r="AC864" i="1"/>
  <c r="AC863" i="1"/>
  <c r="AC862" i="1"/>
  <c r="AC861" i="1"/>
  <c r="AC860" i="1"/>
  <c r="AC859" i="1"/>
  <c r="AC858" i="1"/>
  <c r="AC857" i="1"/>
  <c r="AC856" i="1"/>
  <c r="AC855" i="1"/>
  <c r="AC854" i="1"/>
  <c r="AC853" i="1"/>
  <c r="AC852" i="1"/>
  <c r="AC851" i="1"/>
  <c r="AC850" i="1"/>
  <c r="AC849" i="1"/>
  <c r="AC848" i="1"/>
  <c r="AC847" i="1"/>
  <c r="AC846" i="1"/>
  <c r="AC845" i="1"/>
  <c r="AC844" i="1"/>
  <c r="AC843" i="1"/>
  <c r="AC842" i="1"/>
  <c r="AC841" i="1"/>
  <c r="AC840" i="1"/>
  <c r="AC839" i="1"/>
  <c r="AC838" i="1"/>
  <c r="AC837" i="1"/>
  <c r="AC836" i="1"/>
  <c r="AC835" i="1"/>
  <c r="AC834" i="1"/>
  <c r="AC833" i="1"/>
  <c r="AC832" i="1"/>
  <c r="AC831" i="1"/>
  <c r="AC830" i="1"/>
  <c r="AC829" i="1"/>
  <c r="AC828" i="1"/>
  <c r="AC827" i="1"/>
  <c r="AC826" i="1"/>
  <c r="AC825" i="1"/>
  <c r="AC824" i="1"/>
  <c r="AC823" i="1"/>
  <c r="AC822" i="1"/>
  <c r="AC821" i="1"/>
  <c r="AC820" i="1"/>
  <c r="AC819" i="1"/>
  <c r="AC818" i="1"/>
  <c r="AC817" i="1"/>
  <c r="AC816" i="1"/>
  <c r="AC815" i="1"/>
  <c r="AC814" i="1"/>
  <c r="AC813" i="1"/>
  <c r="AC812" i="1"/>
  <c r="AC811" i="1"/>
  <c r="AC810" i="1"/>
  <c r="AC809" i="1"/>
  <c r="AC808" i="1"/>
  <c r="AC807" i="1"/>
  <c r="AC806" i="1"/>
  <c r="AC805" i="1"/>
  <c r="AC804" i="1"/>
  <c r="AC803" i="1"/>
  <c r="AC802" i="1"/>
  <c r="AC801" i="1"/>
  <c r="AC800" i="1"/>
  <c r="AC799" i="1"/>
  <c r="AC798" i="1"/>
  <c r="AC797" i="1"/>
  <c r="AC796" i="1"/>
  <c r="AC795" i="1"/>
  <c r="AC794" i="1"/>
  <c r="AC793" i="1"/>
  <c r="AC792" i="1"/>
  <c r="AC791" i="1"/>
  <c r="AC790" i="1"/>
  <c r="AC789" i="1"/>
  <c r="AC788" i="1"/>
  <c r="AC787" i="1"/>
  <c r="AC786" i="1"/>
  <c r="AC785" i="1"/>
  <c r="AC784" i="1"/>
  <c r="AC783" i="1"/>
  <c r="AC782" i="1"/>
  <c r="AC781" i="1"/>
  <c r="AC780" i="1"/>
  <c r="AC779" i="1"/>
  <c r="AC778" i="1"/>
  <c r="AC777" i="1"/>
  <c r="AC776" i="1"/>
  <c r="AC775" i="1"/>
  <c r="AC774" i="1"/>
  <c r="AC773" i="1"/>
  <c r="AC772" i="1"/>
  <c r="AC771" i="1"/>
  <c r="AC770" i="1"/>
  <c r="AC769" i="1"/>
  <c r="AC768" i="1"/>
  <c r="AC767" i="1"/>
  <c r="AC766" i="1"/>
  <c r="AC765" i="1"/>
  <c r="AC764" i="1"/>
  <c r="AC763" i="1"/>
  <c r="AC762" i="1"/>
  <c r="AC761" i="1"/>
  <c r="AC760" i="1"/>
  <c r="AC759" i="1"/>
  <c r="AC758" i="1"/>
  <c r="AC757" i="1"/>
  <c r="AC756" i="1"/>
  <c r="AC755" i="1"/>
  <c r="AC754" i="1"/>
  <c r="AC753" i="1"/>
  <c r="AC752" i="1"/>
  <c r="AC751" i="1"/>
  <c r="AC750" i="1"/>
  <c r="AC749" i="1"/>
  <c r="AC748" i="1"/>
  <c r="AC747" i="1"/>
  <c r="AC746" i="1"/>
  <c r="AC745" i="1"/>
  <c r="AC744" i="1"/>
  <c r="AC743" i="1"/>
  <c r="AC742" i="1"/>
  <c r="AC741" i="1"/>
  <c r="AC740" i="1"/>
  <c r="AC739" i="1"/>
  <c r="AC738" i="1"/>
  <c r="AC737" i="1"/>
  <c r="AC736" i="1"/>
  <c r="AC735" i="1"/>
  <c r="AC734" i="1"/>
  <c r="AC733" i="1"/>
  <c r="AC732" i="1"/>
  <c r="AC731" i="1"/>
  <c r="AC730" i="1"/>
  <c r="AC729" i="1"/>
  <c r="AC728" i="1"/>
  <c r="AC727" i="1"/>
  <c r="AC726" i="1"/>
  <c r="AC725" i="1"/>
  <c r="AC724" i="1"/>
  <c r="AC723" i="1"/>
  <c r="AC722" i="1"/>
  <c r="AC721" i="1"/>
  <c r="AC720" i="1"/>
  <c r="AC719" i="1"/>
  <c r="AC718" i="1"/>
  <c r="AC717" i="1"/>
  <c r="AC716" i="1"/>
  <c r="AC715" i="1"/>
  <c r="AC714" i="1"/>
  <c r="AC713" i="1"/>
  <c r="AC712" i="1"/>
  <c r="AC711" i="1"/>
  <c r="AC710" i="1"/>
  <c r="AC709" i="1"/>
  <c r="AC708" i="1"/>
  <c r="AC707" i="1"/>
  <c r="AC706" i="1"/>
  <c r="AC705" i="1"/>
  <c r="AC704" i="1"/>
  <c r="AC703" i="1"/>
  <c r="AC702" i="1"/>
  <c r="AC701" i="1"/>
  <c r="AC700" i="1"/>
  <c r="AC699" i="1"/>
  <c r="AC698" i="1"/>
  <c r="AC697" i="1"/>
  <c r="AC696" i="1"/>
  <c r="AC695" i="1"/>
  <c r="AC694" i="1"/>
  <c r="AC693" i="1"/>
  <c r="AC692" i="1"/>
  <c r="AC691" i="1"/>
  <c r="AC690" i="1"/>
  <c r="AC689" i="1"/>
  <c r="AC688" i="1"/>
  <c r="AC687" i="1"/>
  <c r="AC686" i="1"/>
  <c r="AC685" i="1"/>
  <c r="AC684" i="1"/>
  <c r="AC683" i="1"/>
  <c r="AC682" i="1"/>
  <c r="AC681" i="1"/>
  <c r="AC680" i="1"/>
  <c r="AC679" i="1"/>
  <c r="AC678" i="1"/>
  <c r="AC677" i="1"/>
  <c r="AC676" i="1"/>
  <c r="AC675" i="1"/>
  <c r="AC674" i="1"/>
  <c r="AC673" i="1"/>
  <c r="AC672" i="1"/>
  <c r="AC671" i="1"/>
  <c r="AC670" i="1"/>
  <c r="AC669" i="1"/>
  <c r="AC668" i="1"/>
  <c r="AC667" i="1"/>
  <c r="AC666" i="1"/>
  <c r="AC665" i="1"/>
  <c r="AC664" i="1"/>
  <c r="AC663" i="1"/>
  <c r="AC662" i="1"/>
  <c r="AC661" i="1"/>
  <c r="AC660" i="1"/>
  <c r="AC659" i="1"/>
  <c r="AC658" i="1"/>
  <c r="AC657" i="1"/>
  <c r="AC656" i="1"/>
  <c r="AC655" i="1"/>
  <c r="AC654" i="1"/>
  <c r="AC653" i="1"/>
  <c r="AC652" i="1"/>
  <c r="AC651" i="1"/>
  <c r="AC650" i="1"/>
  <c r="AC649" i="1"/>
  <c r="AC648" i="1"/>
  <c r="AC647" i="1"/>
  <c r="AC646" i="1"/>
  <c r="AC645" i="1"/>
  <c r="AC644" i="1"/>
  <c r="AC643" i="1"/>
  <c r="AC642" i="1"/>
  <c r="AC641" i="1"/>
  <c r="AC640" i="1"/>
  <c r="AC639" i="1"/>
  <c r="AC638" i="1"/>
  <c r="AC637" i="1"/>
  <c r="AC636" i="1"/>
  <c r="AC635" i="1"/>
  <c r="AC634" i="1"/>
  <c r="AC633" i="1"/>
  <c r="AC632" i="1"/>
  <c r="AC631" i="1"/>
  <c r="AC630" i="1"/>
  <c r="AC629" i="1"/>
  <c r="AC628" i="1"/>
  <c r="AC627" i="1"/>
  <c r="AC626" i="1"/>
  <c r="AC625" i="1"/>
  <c r="AC624" i="1"/>
  <c r="AC623" i="1"/>
  <c r="AC622" i="1"/>
  <c r="AC621" i="1"/>
  <c r="AC620" i="1"/>
  <c r="AC619" i="1"/>
  <c r="AC618" i="1"/>
  <c r="AC617" i="1"/>
  <c r="AC616" i="1"/>
  <c r="AC615" i="1"/>
  <c r="AC614" i="1"/>
  <c r="AC613" i="1"/>
  <c r="AC612" i="1"/>
  <c r="AC611" i="1"/>
  <c r="AC610" i="1"/>
  <c r="AC609" i="1"/>
  <c r="AC608" i="1"/>
  <c r="AC607" i="1"/>
  <c r="AC606" i="1"/>
  <c r="AC605" i="1"/>
  <c r="AC604" i="1"/>
  <c r="AC603" i="1"/>
  <c r="AC602" i="1"/>
  <c r="AC601" i="1"/>
  <c r="AC600" i="1"/>
  <c r="AC599" i="1"/>
  <c r="AC598" i="1"/>
  <c r="AC597" i="1"/>
  <c r="AC596" i="1"/>
  <c r="AC595" i="1"/>
  <c r="AC594" i="1"/>
  <c r="AC593" i="1"/>
  <c r="AC592" i="1"/>
  <c r="AC591" i="1"/>
  <c r="AC590" i="1"/>
  <c r="AC589" i="1"/>
  <c r="AC588" i="1"/>
  <c r="AC587" i="1"/>
  <c r="AC586" i="1"/>
  <c r="AC585" i="1"/>
  <c r="AC584" i="1"/>
  <c r="AC583" i="1"/>
  <c r="AC582" i="1"/>
  <c r="AC581" i="1"/>
  <c r="AC580" i="1"/>
  <c r="AC579" i="1"/>
  <c r="AC578" i="1"/>
  <c r="AC577" i="1"/>
  <c r="AC576" i="1"/>
  <c r="AC575" i="1"/>
  <c r="AC574" i="1"/>
  <c r="AC573" i="1"/>
  <c r="AC572" i="1"/>
  <c r="AC571" i="1"/>
  <c r="AC570" i="1"/>
  <c r="AC569" i="1"/>
  <c r="AC568" i="1"/>
  <c r="AC567" i="1"/>
  <c r="AC566" i="1"/>
  <c r="AC565" i="1"/>
  <c r="AC564" i="1"/>
  <c r="AC563" i="1"/>
  <c r="AC562" i="1"/>
  <c r="AC561" i="1"/>
  <c r="AC560" i="1"/>
  <c r="AC559" i="1"/>
  <c r="AC558" i="1"/>
  <c r="AC557" i="1"/>
  <c r="AC556" i="1"/>
  <c r="AC555" i="1"/>
  <c r="AC554" i="1"/>
  <c r="AC553" i="1"/>
  <c r="AC552" i="1"/>
  <c r="AC551" i="1"/>
  <c r="AC550" i="1"/>
  <c r="AC549" i="1"/>
  <c r="AC548" i="1"/>
  <c r="AC547" i="1"/>
  <c r="AC546" i="1"/>
  <c r="AC545" i="1"/>
  <c r="AC544" i="1"/>
  <c r="AC543" i="1"/>
  <c r="AC542" i="1"/>
  <c r="AC541" i="1"/>
  <c r="AC540" i="1"/>
  <c r="AC539" i="1"/>
  <c r="AC538" i="1"/>
  <c r="AC537" i="1"/>
  <c r="AC536" i="1"/>
  <c r="AC535" i="1"/>
  <c r="AC534" i="1"/>
  <c r="AC533" i="1"/>
  <c r="AC532" i="1"/>
  <c r="AC531" i="1"/>
  <c r="AC530" i="1"/>
  <c r="AC529" i="1"/>
  <c r="AC528" i="1"/>
  <c r="AC527" i="1"/>
  <c r="AC526" i="1"/>
  <c r="AC525" i="1"/>
  <c r="AC524" i="1"/>
  <c r="AC523" i="1"/>
  <c r="AC522" i="1"/>
  <c r="AC521" i="1"/>
  <c r="AC520" i="1"/>
  <c r="AC519" i="1"/>
  <c r="AC518" i="1"/>
  <c r="AC517" i="1"/>
  <c r="AC516" i="1"/>
  <c r="AC515" i="1"/>
  <c r="AC514" i="1"/>
  <c r="AC513" i="1"/>
  <c r="AC512" i="1"/>
  <c r="AC511" i="1"/>
  <c r="AC510" i="1"/>
  <c r="AC509" i="1"/>
  <c r="AC508" i="1"/>
  <c r="AC507" i="1"/>
  <c r="AC506" i="1"/>
  <c r="AC505" i="1"/>
  <c r="AC504" i="1"/>
  <c r="AC503" i="1"/>
  <c r="AC502" i="1"/>
  <c r="AC501" i="1"/>
  <c r="AC500" i="1"/>
  <c r="AC499" i="1"/>
  <c r="AC498" i="1"/>
  <c r="AC497" i="1"/>
  <c r="AC496" i="1"/>
  <c r="AC495" i="1"/>
  <c r="AC494" i="1"/>
  <c r="AC493" i="1"/>
  <c r="AC492" i="1"/>
  <c r="AC491" i="1"/>
  <c r="AC490" i="1"/>
  <c r="AC489" i="1"/>
  <c r="AC488" i="1"/>
  <c r="AC487" i="1"/>
  <c r="AC486" i="1"/>
  <c r="AC485" i="1"/>
  <c r="AC484" i="1"/>
  <c r="AC483" i="1"/>
  <c r="AC482" i="1"/>
  <c r="AC481" i="1"/>
  <c r="AC480" i="1"/>
  <c r="AC479" i="1"/>
  <c r="AC478" i="1"/>
  <c r="AC477" i="1"/>
  <c r="AC476" i="1"/>
  <c r="AC475" i="1"/>
  <c r="AC474" i="1"/>
  <c r="AC473" i="1"/>
  <c r="AC472" i="1"/>
  <c r="AC471" i="1"/>
  <c r="AC470" i="1"/>
  <c r="AC469" i="1"/>
  <c r="AC468" i="1"/>
  <c r="AC467" i="1"/>
  <c r="AC466" i="1"/>
  <c r="AC465" i="1"/>
  <c r="AC464" i="1"/>
  <c r="AC463" i="1"/>
  <c r="AC462" i="1"/>
  <c r="AC461" i="1"/>
  <c r="AC460" i="1"/>
  <c r="AC459" i="1"/>
  <c r="AC458" i="1"/>
  <c r="AC457" i="1"/>
  <c r="AC456" i="1"/>
  <c r="AC455" i="1"/>
  <c r="AC454" i="1"/>
  <c r="AC453" i="1"/>
  <c r="AC452" i="1"/>
  <c r="AC451" i="1"/>
  <c r="AC450" i="1"/>
  <c r="AC449" i="1"/>
  <c r="AC448" i="1"/>
  <c r="AC447" i="1"/>
  <c r="AC446" i="1"/>
  <c r="AC445" i="1"/>
  <c r="AC444" i="1"/>
  <c r="AC443" i="1"/>
  <c r="AC442" i="1"/>
  <c r="AC441" i="1"/>
  <c r="AC440" i="1"/>
  <c r="AC439" i="1"/>
  <c r="AC438" i="1"/>
  <c r="AC437" i="1"/>
  <c r="AC436" i="1"/>
  <c r="AC435" i="1"/>
  <c r="AC434" i="1"/>
  <c r="AC433" i="1"/>
  <c r="AC432" i="1"/>
  <c r="AC431" i="1"/>
  <c r="AC430" i="1"/>
  <c r="AC429" i="1"/>
  <c r="AC428" i="1"/>
  <c r="AC427" i="1"/>
  <c r="AC426" i="1"/>
  <c r="AC425" i="1"/>
  <c r="AC424" i="1"/>
  <c r="AC423" i="1"/>
  <c r="AC422" i="1"/>
  <c r="AC421" i="1"/>
  <c r="AC420" i="1"/>
  <c r="AC419" i="1"/>
  <c r="AC418" i="1"/>
  <c r="AC417" i="1"/>
  <c r="AC416" i="1"/>
  <c r="AC415" i="1"/>
  <c r="AC414" i="1"/>
  <c r="AC413" i="1"/>
  <c r="AC412" i="1"/>
  <c r="AC411" i="1"/>
  <c r="AC410" i="1"/>
  <c r="AC409" i="1"/>
  <c r="AC408" i="1"/>
  <c r="AC407" i="1"/>
  <c r="AC406" i="1"/>
  <c r="AC405" i="1"/>
  <c r="AC404" i="1"/>
  <c r="AC403" i="1"/>
  <c r="AC402" i="1"/>
  <c r="AC401" i="1"/>
  <c r="AC400" i="1"/>
  <c r="AC399" i="1"/>
  <c r="AC398" i="1"/>
  <c r="AC397" i="1"/>
  <c r="AC396" i="1"/>
  <c r="AC395" i="1"/>
  <c r="AC394" i="1"/>
  <c r="AC393" i="1"/>
  <c r="AC392" i="1"/>
  <c r="AC391" i="1"/>
  <c r="AC390" i="1"/>
  <c r="AC389" i="1"/>
  <c r="AC388" i="1"/>
  <c r="AC387" i="1"/>
  <c r="AC386" i="1"/>
  <c r="AC385" i="1"/>
  <c r="AC384" i="1"/>
  <c r="AC383" i="1"/>
  <c r="AC382" i="1"/>
  <c r="AC381" i="1"/>
  <c r="AC380" i="1"/>
  <c r="AC379" i="1"/>
  <c r="AC378" i="1"/>
  <c r="AC377" i="1"/>
  <c r="AC376" i="1"/>
  <c r="AC375" i="1"/>
  <c r="AC374" i="1"/>
  <c r="AC373" i="1"/>
  <c r="AC372" i="1"/>
  <c r="AC371" i="1"/>
  <c r="AC370" i="1"/>
  <c r="AC369" i="1"/>
  <c r="AC368" i="1"/>
  <c r="AC367" i="1"/>
  <c r="AC366" i="1"/>
  <c r="AC365" i="1"/>
  <c r="AC364" i="1"/>
  <c r="AC363" i="1"/>
  <c r="AC362" i="1"/>
  <c r="AC361" i="1"/>
  <c r="AC360" i="1"/>
  <c r="AC359" i="1"/>
  <c r="AC358" i="1"/>
  <c r="AC357" i="1"/>
  <c r="AC356" i="1"/>
  <c r="AC355" i="1"/>
  <c r="AC354" i="1"/>
  <c r="AC353" i="1"/>
  <c r="AC352" i="1"/>
  <c r="AC351" i="1"/>
  <c r="AC350" i="1"/>
  <c r="AC349" i="1"/>
  <c r="AC348" i="1"/>
  <c r="AC347" i="1"/>
  <c r="AC346" i="1"/>
  <c r="AC345"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20" i="1"/>
  <c r="AC319" i="1"/>
  <c r="AC318" i="1"/>
  <c r="AC317" i="1"/>
  <c r="AC316" i="1"/>
  <c r="AC315" i="1"/>
  <c r="AC314" i="1"/>
  <c r="AC313" i="1"/>
  <c r="AC312" i="1"/>
  <c r="AC311" i="1"/>
  <c r="AC310" i="1"/>
  <c r="AC309" i="1"/>
  <c r="AC308" i="1"/>
  <c r="AC307" i="1"/>
  <c r="AC306" i="1"/>
  <c r="AC305" i="1"/>
  <c r="AC304" i="1"/>
  <c r="AC303" i="1"/>
  <c r="AC302" i="1"/>
  <c r="AC301" i="1"/>
  <c r="AC300" i="1"/>
  <c r="AC299" i="1"/>
  <c r="AC298" i="1"/>
  <c r="AC297" i="1"/>
  <c r="AC296" i="1"/>
  <c r="AC295" i="1"/>
  <c r="AC294" i="1"/>
  <c r="AC293" i="1"/>
  <c r="AC292" i="1"/>
  <c r="AC291" i="1"/>
  <c r="AC290" i="1"/>
  <c r="AC289" i="1"/>
  <c r="AC288" i="1"/>
  <c r="AC287" i="1"/>
  <c r="AC286" i="1"/>
  <c r="AC285" i="1"/>
  <c r="AC284" i="1"/>
  <c r="AC283" i="1"/>
  <c r="AC282" i="1"/>
  <c r="AC281" i="1"/>
  <c r="AC280" i="1"/>
  <c r="AC279" i="1"/>
  <c r="AC278" i="1"/>
  <c r="AC277" i="1"/>
  <c r="AC276" i="1"/>
  <c r="AC275" i="1"/>
  <c r="AC274" i="1"/>
  <c r="AC273" i="1"/>
  <c r="AC272" i="1"/>
  <c r="AC271" i="1"/>
  <c r="AC270" i="1"/>
  <c r="AC269" i="1"/>
  <c r="AC268" i="1"/>
  <c r="AC267" i="1"/>
  <c r="AC266" i="1"/>
  <c r="AC265" i="1"/>
  <c r="AC264" i="1"/>
  <c r="AC263" i="1"/>
  <c r="AC262" i="1"/>
  <c r="AC261" i="1"/>
  <c r="AC260" i="1"/>
  <c r="AC259" i="1"/>
  <c r="AC258" i="1"/>
  <c r="AC257" i="1"/>
  <c r="AC256" i="1"/>
  <c r="AC255" i="1"/>
  <c r="AC254" i="1"/>
  <c r="AC253" i="1"/>
  <c r="AC252" i="1"/>
  <c r="AC251" i="1"/>
  <c r="AC250" i="1"/>
  <c r="AC249" i="1"/>
  <c r="AC248" i="1"/>
  <c r="AC247" i="1"/>
  <c r="AC246" i="1"/>
  <c r="AC245" i="1"/>
  <c r="AC244" i="1"/>
  <c r="AC243" i="1"/>
  <c r="AC242" i="1"/>
  <c r="AC241" i="1"/>
  <c r="AC240" i="1"/>
  <c r="AC239" i="1"/>
  <c r="AC238" i="1"/>
  <c r="AC237" i="1"/>
  <c r="AC236" i="1"/>
  <c r="AC235" i="1"/>
  <c r="AC234" i="1"/>
  <c r="AC233" i="1"/>
  <c r="AC232" i="1"/>
  <c r="AC231" i="1"/>
  <c r="AC230" i="1"/>
  <c r="AC229"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4" i="1"/>
  <c r="AC203" i="1"/>
  <c r="AC202" i="1"/>
  <c r="AC201" i="1"/>
  <c r="AC200" i="1"/>
  <c r="AC199" i="1"/>
  <c r="AC198" i="1"/>
  <c r="AC197" i="1"/>
  <c r="AC196" i="1"/>
  <c r="AC195" i="1"/>
  <c r="AC194" i="1"/>
  <c r="AC193" i="1"/>
  <c r="AC192" i="1"/>
  <c r="AC191" i="1"/>
  <c r="AC190" i="1"/>
  <c r="AC189" i="1"/>
  <c r="AC188" i="1"/>
  <c r="AC187" i="1"/>
  <c r="AC186" i="1"/>
  <c r="AC185" i="1"/>
  <c r="AC184"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9"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 r="AC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2"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2" i="1"/>
  <c r="S3739" i="1"/>
  <c r="Z3739" i="1" s="1"/>
  <c r="S3738" i="1"/>
  <c r="Z3738" i="1" s="1"/>
  <c r="S3737" i="1"/>
  <c r="Z3737" i="1" s="1"/>
  <c r="S3736" i="1"/>
  <c r="Z3736" i="1" s="1"/>
  <c r="S3735" i="1"/>
  <c r="Z3735" i="1" s="1"/>
  <c r="S3734" i="1"/>
  <c r="Z3734" i="1" s="1"/>
  <c r="S3733" i="1"/>
  <c r="Z3733" i="1" s="1"/>
  <c r="S3732" i="1"/>
  <c r="Z3732" i="1" s="1"/>
  <c r="S3731" i="1"/>
  <c r="Z3731" i="1" s="1"/>
  <c r="S3730" i="1"/>
  <c r="Z3730" i="1" s="1"/>
  <c r="S3729" i="1"/>
  <c r="Z3729" i="1" s="1"/>
  <c r="S3728" i="1"/>
  <c r="Z3728" i="1" s="1"/>
  <c r="S3727" i="1"/>
  <c r="Z3727" i="1" s="1"/>
  <c r="S3726" i="1"/>
  <c r="Z3726" i="1" s="1"/>
  <c r="S3725" i="1"/>
  <c r="Z3725" i="1" s="1"/>
  <c r="S3724" i="1"/>
  <c r="Z3724" i="1" s="1"/>
  <c r="S3723" i="1"/>
  <c r="Z3723" i="1" s="1"/>
  <c r="S3722" i="1"/>
  <c r="Z3722" i="1" s="1"/>
  <c r="S3721" i="1"/>
  <c r="Z3721" i="1" s="1"/>
  <c r="S3720" i="1"/>
  <c r="Z3720" i="1" s="1"/>
  <c r="S3719" i="1"/>
  <c r="Z3719" i="1" s="1"/>
  <c r="S3718" i="1"/>
  <c r="Z3718" i="1" s="1"/>
  <c r="S3717" i="1"/>
  <c r="Z3717" i="1" s="1"/>
  <c r="S3716" i="1"/>
  <c r="Z3716" i="1" s="1"/>
  <c r="S3715" i="1"/>
  <c r="Z3715" i="1" s="1"/>
  <c r="S3714" i="1"/>
  <c r="Z3714" i="1" s="1"/>
  <c r="S3713" i="1"/>
  <c r="Z3713" i="1" s="1"/>
  <c r="S3712" i="1"/>
  <c r="Z3712" i="1" s="1"/>
  <c r="S3711" i="1"/>
  <c r="Z3711" i="1" s="1"/>
  <c r="S3710" i="1"/>
  <c r="Z3710" i="1" s="1"/>
  <c r="S3709" i="1"/>
  <c r="Z3709" i="1" s="1"/>
  <c r="S3708" i="1"/>
  <c r="Z3708" i="1" s="1"/>
  <c r="S3707" i="1"/>
  <c r="Z3707" i="1" s="1"/>
  <c r="S3706" i="1"/>
  <c r="Z3706" i="1" s="1"/>
  <c r="S3705" i="1"/>
  <c r="Z3705" i="1" s="1"/>
  <c r="S3704" i="1"/>
  <c r="Z3704" i="1" s="1"/>
  <c r="S3703" i="1"/>
  <c r="Z3703" i="1" s="1"/>
  <c r="S3702" i="1"/>
  <c r="Z3702" i="1" s="1"/>
  <c r="S3701" i="1"/>
  <c r="Z3701" i="1" s="1"/>
  <c r="S3700" i="1"/>
  <c r="Z3700" i="1" s="1"/>
  <c r="S3699" i="1"/>
  <c r="Z3699" i="1" s="1"/>
  <c r="S3698" i="1"/>
  <c r="Z3698" i="1" s="1"/>
  <c r="S3697" i="1"/>
  <c r="Z3697" i="1" s="1"/>
  <c r="S3696" i="1"/>
  <c r="Z3696" i="1" s="1"/>
  <c r="S3695" i="1"/>
  <c r="Z3695" i="1" s="1"/>
  <c r="S3694" i="1"/>
  <c r="Z3694" i="1" s="1"/>
  <c r="S3693" i="1"/>
  <c r="Z3693" i="1" s="1"/>
  <c r="S3692" i="1"/>
  <c r="Z3692" i="1" s="1"/>
  <c r="S3691" i="1"/>
  <c r="Z3691" i="1" s="1"/>
  <c r="S3690" i="1"/>
  <c r="Z3690" i="1" s="1"/>
  <c r="S3689" i="1"/>
  <c r="Z3689" i="1" s="1"/>
  <c r="S3688" i="1"/>
  <c r="Z3688" i="1" s="1"/>
  <c r="S3687" i="1"/>
  <c r="Z3687" i="1" s="1"/>
  <c r="S3686" i="1"/>
  <c r="Z3686" i="1" s="1"/>
  <c r="S3685" i="1"/>
  <c r="Z3685" i="1" s="1"/>
  <c r="S3684" i="1"/>
  <c r="Z3684" i="1" s="1"/>
  <c r="S3683" i="1"/>
  <c r="Z3683" i="1" s="1"/>
  <c r="S3682" i="1"/>
  <c r="Z3682" i="1" s="1"/>
  <c r="S3681" i="1"/>
  <c r="Z3681" i="1" s="1"/>
  <c r="S3680" i="1"/>
  <c r="Z3680" i="1" s="1"/>
  <c r="S3679" i="1"/>
  <c r="Z3679" i="1" s="1"/>
  <c r="S3678" i="1"/>
  <c r="Z3678" i="1" s="1"/>
  <c r="S3677" i="1"/>
  <c r="Z3677" i="1" s="1"/>
  <c r="S3676" i="1"/>
  <c r="Z3676" i="1" s="1"/>
  <c r="S3675" i="1"/>
  <c r="Z3675" i="1" s="1"/>
  <c r="S3674" i="1"/>
  <c r="Z3674" i="1" s="1"/>
  <c r="S3673" i="1"/>
  <c r="Z3673" i="1" s="1"/>
  <c r="S3672" i="1"/>
  <c r="Z3672" i="1" s="1"/>
  <c r="S3671" i="1"/>
  <c r="Z3671" i="1" s="1"/>
  <c r="S3670" i="1"/>
  <c r="Z3670" i="1" s="1"/>
  <c r="S3669" i="1"/>
  <c r="Z3669" i="1" s="1"/>
  <c r="S3668" i="1"/>
  <c r="Z3668" i="1" s="1"/>
  <c r="S3667" i="1"/>
  <c r="Z3667" i="1" s="1"/>
  <c r="S3666" i="1"/>
  <c r="Z3666" i="1" s="1"/>
  <c r="S3665" i="1"/>
  <c r="Z3665" i="1" s="1"/>
  <c r="S3664" i="1"/>
  <c r="Z3664" i="1" s="1"/>
  <c r="S3663" i="1"/>
  <c r="Z3663" i="1" s="1"/>
  <c r="S3662" i="1"/>
  <c r="Z3662" i="1" s="1"/>
  <c r="S3661" i="1"/>
  <c r="Z3661" i="1" s="1"/>
  <c r="S3660" i="1"/>
  <c r="Z3660" i="1" s="1"/>
  <c r="S3659" i="1"/>
  <c r="Z3659" i="1" s="1"/>
  <c r="S3658" i="1"/>
  <c r="Z3658" i="1" s="1"/>
  <c r="S3657" i="1"/>
  <c r="Z3657" i="1" s="1"/>
  <c r="S3656" i="1"/>
  <c r="Z3656" i="1" s="1"/>
  <c r="S3655" i="1"/>
  <c r="Z3655" i="1" s="1"/>
  <c r="S3654" i="1"/>
  <c r="Z3654" i="1" s="1"/>
  <c r="S3653" i="1"/>
  <c r="Z3653" i="1" s="1"/>
  <c r="S3652" i="1"/>
  <c r="Z3652" i="1" s="1"/>
  <c r="S3651" i="1"/>
  <c r="Z3651" i="1" s="1"/>
  <c r="S3650" i="1"/>
  <c r="Z3650" i="1" s="1"/>
  <c r="S3649" i="1"/>
  <c r="Z3649" i="1" s="1"/>
  <c r="S3648" i="1"/>
  <c r="Z3648" i="1" s="1"/>
  <c r="S3647" i="1"/>
  <c r="Z3647" i="1" s="1"/>
  <c r="S3646" i="1"/>
  <c r="Z3646" i="1" s="1"/>
  <c r="S3645" i="1"/>
  <c r="Z3645" i="1" s="1"/>
  <c r="S3644" i="1"/>
  <c r="Z3644" i="1" s="1"/>
  <c r="S3643" i="1"/>
  <c r="Z3643" i="1" s="1"/>
  <c r="S3642" i="1"/>
  <c r="Z3642" i="1" s="1"/>
  <c r="S3641" i="1"/>
  <c r="Z3641" i="1" s="1"/>
  <c r="S3640" i="1"/>
  <c r="Z3640" i="1" s="1"/>
  <c r="S3639" i="1"/>
  <c r="Z3639" i="1" s="1"/>
  <c r="S3638" i="1"/>
  <c r="Z3638" i="1" s="1"/>
  <c r="S3637" i="1"/>
  <c r="Z3637" i="1" s="1"/>
  <c r="S3636" i="1"/>
  <c r="Z3636" i="1" s="1"/>
  <c r="S3635" i="1"/>
  <c r="Z3635" i="1" s="1"/>
  <c r="S3634" i="1"/>
  <c r="Z3634" i="1" s="1"/>
  <c r="S3633" i="1"/>
  <c r="Z3633" i="1" s="1"/>
  <c r="S3632" i="1"/>
  <c r="Z3632" i="1" s="1"/>
  <c r="S3631" i="1"/>
  <c r="Z3631" i="1" s="1"/>
  <c r="S3630" i="1"/>
  <c r="Z3630" i="1" s="1"/>
  <c r="S3629" i="1"/>
  <c r="Z3629" i="1" s="1"/>
  <c r="S3628" i="1"/>
  <c r="Z3628" i="1" s="1"/>
  <c r="S3627" i="1"/>
  <c r="Z3627" i="1" s="1"/>
  <c r="S3626" i="1"/>
  <c r="Z3626" i="1" s="1"/>
  <c r="S3625" i="1"/>
  <c r="Z3625" i="1" s="1"/>
  <c r="S3624" i="1"/>
  <c r="Z3624" i="1" s="1"/>
  <c r="S3623" i="1"/>
  <c r="Z3623" i="1" s="1"/>
  <c r="S3622" i="1"/>
  <c r="Z3622" i="1" s="1"/>
  <c r="S3621" i="1"/>
  <c r="Z3621" i="1" s="1"/>
  <c r="S3620" i="1"/>
  <c r="Z3620" i="1" s="1"/>
  <c r="S3619" i="1"/>
  <c r="Z3619" i="1" s="1"/>
  <c r="S3618" i="1"/>
  <c r="Z3618" i="1" s="1"/>
  <c r="S3617" i="1"/>
  <c r="Z3617" i="1" s="1"/>
  <c r="S3616" i="1"/>
  <c r="Z3616" i="1" s="1"/>
  <c r="S3615" i="1"/>
  <c r="Z3615" i="1" s="1"/>
  <c r="S3614" i="1"/>
  <c r="Z3614" i="1" s="1"/>
  <c r="S3613" i="1"/>
  <c r="Z3613" i="1" s="1"/>
  <c r="S3612" i="1"/>
  <c r="Z3612" i="1" s="1"/>
  <c r="S3611" i="1"/>
  <c r="Z3611" i="1" s="1"/>
  <c r="S3610" i="1"/>
  <c r="Z3610" i="1" s="1"/>
  <c r="S3609" i="1"/>
  <c r="Z3609" i="1" s="1"/>
  <c r="S3608" i="1"/>
  <c r="Z3608" i="1" s="1"/>
  <c r="S3607" i="1"/>
  <c r="Z3607" i="1" s="1"/>
  <c r="S3606" i="1"/>
  <c r="Z3606" i="1" s="1"/>
  <c r="S3605" i="1"/>
  <c r="Z3605" i="1" s="1"/>
  <c r="S3604" i="1"/>
  <c r="Z3604" i="1" s="1"/>
  <c r="S3603" i="1"/>
  <c r="Z3603" i="1" s="1"/>
  <c r="S3602" i="1"/>
  <c r="Z3602" i="1" s="1"/>
  <c r="S3601" i="1"/>
  <c r="Z3601" i="1" s="1"/>
  <c r="S3600" i="1"/>
  <c r="Z3600" i="1" s="1"/>
  <c r="S3599" i="1"/>
  <c r="Z3599" i="1" s="1"/>
  <c r="S3598" i="1"/>
  <c r="Z3598" i="1" s="1"/>
  <c r="S3597" i="1"/>
  <c r="Z3597" i="1" s="1"/>
  <c r="S3596" i="1"/>
  <c r="Z3596" i="1" s="1"/>
  <c r="S3595" i="1"/>
  <c r="Z3595" i="1" s="1"/>
  <c r="S3594" i="1"/>
  <c r="Z3594" i="1" s="1"/>
  <c r="S3593" i="1"/>
  <c r="Z3593" i="1" s="1"/>
  <c r="S3592" i="1"/>
  <c r="Z3592" i="1" s="1"/>
  <c r="S3591" i="1"/>
  <c r="Z3591" i="1" s="1"/>
  <c r="S3590" i="1"/>
  <c r="Z3590" i="1" s="1"/>
  <c r="S3589" i="1"/>
  <c r="Z3589" i="1" s="1"/>
  <c r="S3588" i="1"/>
  <c r="Z3588" i="1" s="1"/>
  <c r="S3587" i="1"/>
  <c r="Z3587" i="1" s="1"/>
  <c r="S3586" i="1"/>
  <c r="Z3586" i="1" s="1"/>
  <c r="S3585" i="1"/>
  <c r="Z3585" i="1" s="1"/>
  <c r="S3584" i="1"/>
  <c r="Z3584" i="1" s="1"/>
  <c r="S3583" i="1"/>
  <c r="Z3583" i="1" s="1"/>
  <c r="S3582" i="1"/>
  <c r="Z3582" i="1" s="1"/>
  <c r="S3581" i="1"/>
  <c r="Z3581" i="1" s="1"/>
  <c r="S3580" i="1"/>
  <c r="Z3580" i="1" s="1"/>
  <c r="S3579" i="1"/>
  <c r="Z3579" i="1" s="1"/>
  <c r="S3578" i="1"/>
  <c r="Z3578" i="1" s="1"/>
  <c r="S3577" i="1"/>
  <c r="Z3577" i="1" s="1"/>
  <c r="S3576" i="1"/>
  <c r="Z3576" i="1" s="1"/>
  <c r="S3575" i="1"/>
  <c r="Z3575" i="1" s="1"/>
  <c r="S3574" i="1"/>
  <c r="Z3574" i="1" s="1"/>
  <c r="S3573" i="1"/>
  <c r="Z3573" i="1" s="1"/>
  <c r="S3572" i="1"/>
  <c r="Z3572" i="1" s="1"/>
  <c r="S3571" i="1"/>
  <c r="Z3571" i="1" s="1"/>
  <c r="S3570" i="1"/>
  <c r="Z3570" i="1" s="1"/>
  <c r="S3569" i="1"/>
  <c r="Z3569" i="1" s="1"/>
  <c r="S3568" i="1"/>
  <c r="Z3568" i="1" s="1"/>
  <c r="S3567" i="1"/>
  <c r="Z3567" i="1" s="1"/>
  <c r="S3566" i="1"/>
  <c r="Z3566" i="1" s="1"/>
  <c r="S3565" i="1"/>
  <c r="Z3565" i="1" s="1"/>
  <c r="S3564" i="1"/>
  <c r="Z3564" i="1" s="1"/>
  <c r="S3563" i="1"/>
  <c r="Z3563" i="1" s="1"/>
  <c r="S3562" i="1"/>
  <c r="Z3562" i="1" s="1"/>
  <c r="S3561" i="1"/>
  <c r="Z3561" i="1" s="1"/>
  <c r="S3560" i="1"/>
  <c r="Z3560" i="1" s="1"/>
  <c r="S3559" i="1"/>
  <c r="Z3559" i="1" s="1"/>
  <c r="S3558" i="1"/>
  <c r="Z3558" i="1" s="1"/>
  <c r="S3557" i="1"/>
  <c r="Z3557" i="1" s="1"/>
  <c r="S3556" i="1"/>
  <c r="Z3556" i="1" s="1"/>
  <c r="S3555" i="1"/>
  <c r="Z3555" i="1" s="1"/>
  <c r="S3554" i="1"/>
  <c r="Z3554" i="1" s="1"/>
  <c r="S3553" i="1"/>
  <c r="Z3553" i="1" s="1"/>
  <c r="S3552" i="1"/>
  <c r="Z3552" i="1" s="1"/>
  <c r="S3551" i="1"/>
  <c r="Z3551" i="1" s="1"/>
  <c r="S3550" i="1"/>
  <c r="Z3550" i="1" s="1"/>
  <c r="S3549" i="1"/>
  <c r="Z3549" i="1" s="1"/>
  <c r="S3548" i="1"/>
  <c r="Z3548" i="1" s="1"/>
  <c r="S3547" i="1"/>
  <c r="Z3547" i="1" s="1"/>
  <c r="S3546" i="1"/>
  <c r="Z3546" i="1" s="1"/>
  <c r="S3545" i="1"/>
  <c r="Z3545" i="1" s="1"/>
  <c r="S3544" i="1"/>
  <c r="Z3544" i="1" s="1"/>
  <c r="S3543" i="1"/>
  <c r="Z3543" i="1" s="1"/>
  <c r="S3542" i="1"/>
  <c r="Z3542" i="1" s="1"/>
  <c r="S3541" i="1"/>
  <c r="Z3541" i="1" s="1"/>
  <c r="S3540" i="1"/>
  <c r="Z3540" i="1" s="1"/>
  <c r="S3539" i="1"/>
  <c r="Z3539" i="1" s="1"/>
  <c r="S3538" i="1"/>
  <c r="Z3538" i="1" s="1"/>
  <c r="S3537" i="1"/>
  <c r="Z3537" i="1" s="1"/>
  <c r="S3536" i="1"/>
  <c r="Z3536" i="1" s="1"/>
  <c r="S3535" i="1"/>
  <c r="Z3535" i="1" s="1"/>
  <c r="S3534" i="1"/>
  <c r="Z3534" i="1" s="1"/>
  <c r="S3533" i="1"/>
  <c r="Z3533" i="1" s="1"/>
  <c r="S3532" i="1"/>
  <c r="Z3532" i="1" s="1"/>
  <c r="S3531" i="1"/>
  <c r="Z3531" i="1" s="1"/>
  <c r="S3530" i="1"/>
  <c r="Z3530" i="1" s="1"/>
  <c r="S3529" i="1"/>
  <c r="Z3529" i="1" s="1"/>
  <c r="S3528" i="1"/>
  <c r="Z3528" i="1" s="1"/>
  <c r="S3527" i="1"/>
  <c r="Z3527" i="1" s="1"/>
  <c r="S3526" i="1"/>
  <c r="Z3526" i="1" s="1"/>
  <c r="S3525" i="1"/>
  <c r="Z3525" i="1" s="1"/>
  <c r="S3524" i="1"/>
  <c r="Z3524" i="1" s="1"/>
  <c r="S3523" i="1"/>
  <c r="Z3523" i="1" s="1"/>
  <c r="S3522" i="1"/>
  <c r="Z3522" i="1" s="1"/>
  <c r="S3521" i="1"/>
  <c r="Z3521" i="1" s="1"/>
  <c r="S3520" i="1"/>
  <c r="Z3520" i="1" s="1"/>
  <c r="S3519" i="1"/>
  <c r="Z3519" i="1" s="1"/>
  <c r="S3518" i="1"/>
  <c r="Z3518" i="1" s="1"/>
  <c r="S3517" i="1"/>
  <c r="Z3517" i="1" s="1"/>
  <c r="S3516" i="1"/>
  <c r="Z3516" i="1" s="1"/>
  <c r="S3515" i="1"/>
  <c r="Z3515" i="1" s="1"/>
  <c r="S3514" i="1"/>
  <c r="Z3514" i="1" s="1"/>
  <c r="S3513" i="1"/>
  <c r="Z3513" i="1" s="1"/>
  <c r="S3512" i="1"/>
  <c r="Z3512" i="1" s="1"/>
  <c r="S3511" i="1"/>
  <c r="Z3511" i="1" s="1"/>
  <c r="S3510" i="1"/>
  <c r="Z3510" i="1" s="1"/>
  <c r="S3509" i="1"/>
  <c r="Z3509" i="1" s="1"/>
  <c r="S3508" i="1"/>
  <c r="Z3508" i="1" s="1"/>
  <c r="S3507" i="1"/>
  <c r="Z3507" i="1" s="1"/>
  <c r="S3506" i="1"/>
  <c r="Z3506" i="1" s="1"/>
  <c r="S3505" i="1"/>
  <c r="Z3505" i="1" s="1"/>
  <c r="S3504" i="1"/>
  <c r="Z3504" i="1" s="1"/>
  <c r="S3503" i="1"/>
  <c r="Z3503" i="1" s="1"/>
  <c r="S3502" i="1"/>
  <c r="Z3502" i="1" s="1"/>
  <c r="S3501" i="1"/>
  <c r="Z3501" i="1" s="1"/>
  <c r="S3500" i="1"/>
  <c r="Z3500" i="1" s="1"/>
  <c r="S3499" i="1"/>
  <c r="Z3499" i="1" s="1"/>
  <c r="S3498" i="1"/>
  <c r="Z3498" i="1" s="1"/>
  <c r="S3497" i="1"/>
  <c r="Z3497" i="1" s="1"/>
  <c r="S3496" i="1"/>
  <c r="Z3496" i="1" s="1"/>
  <c r="S3495" i="1"/>
  <c r="Z3495" i="1" s="1"/>
  <c r="S3494" i="1"/>
  <c r="Z3494" i="1" s="1"/>
  <c r="S3493" i="1"/>
  <c r="Z3493" i="1" s="1"/>
  <c r="S3492" i="1"/>
  <c r="Z3492" i="1" s="1"/>
  <c r="S3491" i="1"/>
  <c r="Z3491" i="1" s="1"/>
  <c r="S3490" i="1"/>
  <c r="Z3490" i="1" s="1"/>
  <c r="S3489" i="1"/>
  <c r="Z3489" i="1" s="1"/>
  <c r="S3488" i="1"/>
  <c r="Z3488" i="1" s="1"/>
  <c r="S3487" i="1"/>
  <c r="Z3487" i="1" s="1"/>
  <c r="S3486" i="1"/>
  <c r="Z3486" i="1" s="1"/>
  <c r="S3485" i="1"/>
  <c r="Z3485" i="1" s="1"/>
  <c r="S3484" i="1"/>
  <c r="Z3484" i="1" s="1"/>
  <c r="S3483" i="1"/>
  <c r="Z3483" i="1" s="1"/>
  <c r="S3482" i="1"/>
  <c r="Z3482" i="1" s="1"/>
  <c r="S3481" i="1"/>
  <c r="Z3481" i="1" s="1"/>
  <c r="S3480" i="1"/>
  <c r="Z3480" i="1" s="1"/>
  <c r="S3479" i="1"/>
  <c r="Z3479" i="1" s="1"/>
  <c r="S3478" i="1"/>
  <c r="Z3478" i="1" s="1"/>
  <c r="S3477" i="1"/>
  <c r="Z3477" i="1" s="1"/>
  <c r="S3476" i="1"/>
  <c r="Z3476" i="1" s="1"/>
  <c r="S3475" i="1"/>
  <c r="Z3475" i="1" s="1"/>
  <c r="S3474" i="1"/>
  <c r="Z3474" i="1" s="1"/>
  <c r="S3473" i="1"/>
  <c r="Z3473" i="1" s="1"/>
  <c r="S3472" i="1"/>
  <c r="Z3472" i="1" s="1"/>
  <c r="S3471" i="1"/>
  <c r="Z3471" i="1" s="1"/>
  <c r="S3470" i="1"/>
  <c r="Z3470" i="1" s="1"/>
  <c r="S3469" i="1"/>
  <c r="Z3469" i="1" s="1"/>
  <c r="S3468" i="1"/>
  <c r="Z3468" i="1" s="1"/>
  <c r="S3467" i="1"/>
  <c r="Z3467" i="1" s="1"/>
  <c r="S3466" i="1"/>
  <c r="Z3466" i="1" s="1"/>
  <c r="S3465" i="1"/>
  <c r="Z3465" i="1" s="1"/>
  <c r="S3464" i="1"/>
  <c r="Z3464" i="1" s="1"/>
  <c r="S3463" i="1"/>
  <c r="Z3463" i="1" s="1"/>
  <c r="S3462" i="1"/>
  <c r="Z3462" i="1" s="1"/>
  <c r="S3461" i="1"/>
  <c r="Z3461" i="1" s="1"/>
  <c r="S3460" i="1"/>
  <c r="Z3460" i="1" s="1"/>
  <c r="S3459" i="1"/>
  <c r="Z3459" i="1" s="1"/>
  <c r="S3458" i="1"/>
  <c r="Z3458" i="1" s="1"/>
  <c r="S3457" i="1"/>
  <c r="Z3457" i="1" s="1"/>
  <c r="S3456" i="1"/>
  <c r="Z3456" i="1" s="1"/>
  <c r="S3455" i="1"/>
  <c r="Z3455" i="1" s="1"/>
  <c r="S3454" i="1"/>
  <c r="Z3454" i="1" s="1"/>
  <c r="S3453" i="1"/>
  <c r="Z3453" i="1" s="1"/>
  <c r="S3452" i="1"/>
  <c r="Z3452" i="1" s="1"/>
  <c r="S3451" i="1"/>
  <c r="Z3451" i="1" s="1"/>
  <c r="S3450" i="1"/>
  <c r="Z3450" i="1" s="1"/>
  <c r="S3449" i="1"/>
  <c r="Z3449" i="1" s="1"/>
  <c r="S3448" i="1"/>
  <c r="Z3448" i="1" s="1"/>
  <c r="S3447" i="1"/>
  <c r="Z3447" i="1" s="1"/>
  <c r="S3446" i="1"/>
  <c r="Z3446" i="1" s="1"/>
  <c r="S3445" i="1"/>
  <c r="Z3445" i="1" s="1"/>
  <c r="S3444" i="1"/>
  <c r="Z3444" i="1" s="1"/>
  <c r="S3443" i="1"/>
  <c r="Z3443" i="1" s="1"/>
  <c r="S3442" i="1"/>
  <c r="Z3442" i="1" s="1"/>
  <c r="S3441" i="1"/>
  <c r="Z3441" i="1" s="1"/>
  <c r="S3440" i="1"/>
  <c r="Z3440" i="1" s="1"/>
  <c r="S3439" i="1"/>
  <c r="Z3439" i="1" s="1"/>
  <c r="S3438" i="1"/>
  <c r="Z3438" i="1" s="1"/>
  <c r="S3437" i="1"/>
  <c r="Z3437" i="1" s="1"/>
  <c r="S3436" i="1"/>
  <c r="Z3436" i="1" s="1"/>
  <c r="S3435" i="1"/>
  <c r="Z3435" i="1" s="1"/>
  <c r="S3434" i="1"/>
  <c r="Z3434" i="1" s="1"/>
  <c r="S3433" i="1"/>
  <c r="Z3433" i="1" s="1"/>
  <c r="S3432" i="1"/>
  <c r="Z3432" i="1" s="1"/>
  <c r="S3431" i="1"/>
  <c r="Z3431" i="1" s="1"/>
  <c r="S3430" i="1"/>
  <c r="Z3430" i="1" s="1"/>
  <c r="S3429" i="1"/>
  <c r="Z3429" i="1" s="1"/>
  <c r="S3428" i="1"/>
  <c r="Z3428" i="1" s="1"/>
  <c r="S3427" i="1"/>
  <c r="Z3427" i="1" s="1"/>
  <c r="S3426" i="1"/>
  <c r="Z3426" i="1" s="1"/>
  <c r="S3425" i="1"/>
  <c r="Z3425" i="1" s="1"/>
  <c r="S3424" i="1"/>
  <c r="Z3424" i="1" s="1"/>
  <c r="S3423" i="1"/>
  <c r="Z3423" i="1" s="1"/>
  <c r="S3422" i="1"/>
  <c r="Z3422" i="1" s="1"/>
  <c r="S3421" i="1"/>
  <c r="Z3421" i="1" s="1"/>
  <c r="S3420" i="1"/>
  <c r="Z3420" i="1" s="1"/>
  <c r="S3419" i="1"/>
  <c r="Z3419" i="1" s="1"/>
  <c r="S3418" i="1"/>
  <c r="Z3418" i="1" s="1"/>
  <c r="S3417" i="1"/>
  <c r="Z3417" i="1" s="1"/>
  <c r="S3416" i="1"/>
  <c r="Z3416" i="1" s="1"/>
  <c r="S3415" i="1"/>
  <c r="Z3415" i="1" s="1"/>
  <c r="S3414" i="1"/>
  <c r="Z3414" i="1" s="1"/>
  <c r="S3413" i="1"/>
  <c r="Z3413" i="1" s="1"/>
  <c r="S3412" i="1"/>
  <c r="Z3412" i="1" s="1"/>
  <c r="S3411" i="1"/>
  <c r="Z3411" i="1" s="1"/>
  <c r="S3410" i="1"/>
  <c r="Z3410" i="1" s="1"/>
  <c r="S3409" i="1"/>
  <c r="Z3409" i="1" s="1"/>
  <c r="S3408" i="1"/>
  <c r="Z3408" i="1" s="1"/>
  <c r="S3407" i="1"/>
  <c r="Z3407" i="1" s="1"/>
  <c r="S3406" i="1"/>
  <c r="Z3406" i="1" s="1"/>
  <c r="S3405" i="1"/>
  <c r="Z3405" i="1" s="1"/>
  <c r="S3404" i="1"/>
  <c r="Z3404" i="1" s="1"/>
  <c r="S3403" i="1"/>
  <c r="Z3403" i="1" s="1"/>
  <c r="S3402" i="1"/>
  <c r="Z3402" i="1" s="1"/>
  <c r="S3401" i="1"/>
  <c r="Z3401" i="1" s="1"/>
  <c r="S3400" i="1"/>
  <c r="Z3400" i="1" s="1"/>
  <c r="S3399" i="1"/>
  <c r="Z3399" i="1" s="1"/>
  <c r="S3398" i="1"/>
  <c r="Z3398" i="1" s="1"/>
  <c r="S3397" i="1"/>
  <c r="Z3397" i="1" s="1"/>
  <c r="S3396" i="1"/>
  <c r="Z3396" i="1" s="1"/>
  <c r="S3395" i="1"/>
  <c r="Z3395" i="1" s="1"/>
  <c r="S3394" i="1"/>
  <c r="Z3394" i="1" s="1"/>
  <c r="S3393" i="1"/>
  <c r="Z3393" i="1" s="1"/>
  <c r="S3392" i="1"/>
  <c r="Z3392" i="1" s="1"/>
  <c r="S3391" i="1"/>
  <c r="Z3391" i="1" s="1"/>
  <c r="S3390" i="1"/>
  <c r="Z3390" i="1" s="1"/>
  <c r="S3389" i="1"/>
  <c r="Z3389" i="1" s="1"/>
  <c r="S3388" i="1"/>
  <c r="Z3388" i="1" s="1"/>
  <c r="S3387" i="1"/>
  <c r="Z3387" i="1" s="1"/>
  <c r="S3386" i="1"/>
  <c r="Z3386" i="1" s="1"/>
  <c r="S3385" i="1"/>
  <c r="Z3385" i="1" s="1"/>
  <c r="S3384" i="1"/>
  <c r="Z3384" i="1" s="1"/>
  <c r="S3383" i="1"/>
  <c r="Z3383" i="1" s="1"/>
  <c r="S3382" i="1"/>
  <c r="Z3382" i="1" s="1"/>
  <c r="S3381" i="1"/>
  <c r="Z3381" i="1" s="1"/>
  <c r="S3380" i="1"/>
  <c r="Z3380" i="1" s="1"/>
  <c r="S3379" i="1"/>
  <c r="Z3379" i="1" s="1"/>
  <c r="S3378" i="1"/>
  <c r="Z3378" i="1" s="1"/>
  <c r="S3377" i="1"/>
  <c r="Z3377" i="1" s="1"/>
  <c r="S3376" i="1"/>
  <c r="Z3376" i="1" s="1"/>
  <c r="S3375" i="1"/>
  <c r="Z3375" i="1" s="1"/>
  <c r="S3374" i="1"/>
  <c r="Z3374" i="1" s="1"/>
  <c r="S3373" i="1"/>
  <c r="Z3373" i="1" s="1"/>
  <c r="S3372" i="1"/>
  <c r="Z3372" i="1" s="1"/>
  <c r="S3371" i="1"/>
  <c r="Z3371" i="1" s="1"/>
  <c r="S3370" i="1"/>
  <c r="Z3370" i="1" s="1"/>
  <c r="S3369" i="1"/>
  <c r="Z3369" i="1" s="1"/>
  <c r="S3368" i="1"/>
  <c r="Z3368" i="1" s="1"/>
  <c r="S3367" i="1"/>
  <c r="Z3367" i="1" s="1"/>
  <c r="S3366" i="1"/>
  <c r="Z3366" i="1" s="1"/>
  <c r="S3365" i="1"/>
  <c r="Z3365" i="1" s="1"/>
  <c r="S3364" i="1"/>
  <c r="Z3364" i="1" s="1"/>
  <c r="S3363" i="1"/>
  <c r="Z3363" i="1" s="1"/>
  <c r="S3362" i="1"/>
  <c r="Z3362" i="1" s="1"/>
  <c r="S3361" i="1"/>
  <c r="Z3361" i="1" s="1"/>
  <c r="S3360" i="1"/>
  <c r="Z3360" i="1" s="1"/>
  <c r="S3359" i="1"/>
  <c r="Z3359" i="1" s="1"/>
  <c r="S3358" i="1"/>
  <c r="Z3358" i="1" s="1"/>
  <c r="S3357" i="1"/>
  <c r="Z3357" i="1" s="1"/>
  <c r="S3356" i="1"/>
  <c r="Z3356" i="1" s="1"/>
  <c r="S3355" i="1"/>
  <c r="Z3355" i="1" s="1"/>
  <c r="S3354" i="1"/>
  <c r="Z3354" i="1" s="1"/>
  <c r="S3353" i="1"/>
  <c r="Z3353" i="1" s="1"/>
  <c r="S3352" i="1"/>
  <c r="Z3352" i="1" s="1"/>
  <c r="S3351" i="1"/>
  <c r="Z3351" i="1" s="1"/>
  <c r="S3350" i="1"/>
  <c r="Z3350" i="1" s="1"/>
  <c r="S3349" i="1"/>
  <c r="Z3349" i="1" s="1"/>
  <c r="S3348" i="1"/>
  <c r="Z3348" i="1" s="1"/>
  <c r="S3347" i="1"/>
  <c r="Z3347" i="1" s="1"/>
  <c r="S3346" i="1"/>
  <c r="Z3346" i="1" s="1"/>
  <c r="S3345" i="1"/>
  <c r="Z3345" i="1" s="1"/>
  <c r="S3344" i="1"/>
  <c r="Z3344" i="1" s="1"/>
  <c r="S3343" i="1"/>
  <c r="Z3343" i="1" s="1"/>
  <c r="S3342" i="1"/>
  <c r="Z3342" i="1" s="1"/>
  <c r="S3341" i="1"/>
  <c r="Z3341" i="1" s="1"/>
  <c r="S3340" i="1"/>
  <c r="Z3340" i="1" s="1"/>
  <c r="S3339" i="1"/>
  <c r="Z3339" i="1" s="1"/>
  <c r="S3338" i="1"/>
  <c r="Z3338" i="1" s="1"/>
  <c r="S3337" i="1"/>
  <c r="Z3337" i="1" s="1"/>
  <c r="S3336" i="1"/>
  <c r="Z3336" i="1" s="1"/>
  <c r="S3335" i="1"/>
  <c r="Z3335" i="1" s="1"/>
  <c r="S3334" i="1"/>
  <c r="Z3334" i="1" s="1"/>
  <c r="S3333" i="1"/>
  <c r="Z3333" i="1" s="1"/>
  <c r="S3332" i="1"/>
  <c r="Z3332" i="1" s="1"/>
  <c r="S3331" i="1"/>
  <c r="Z3331" i="1" s="1"/>
  <c r="S3330" i="1"/>
  <c r="Z3330" i="1" s="1"/>
  <c r="S3329" i="1"/>
  <c r="Z3329" i="1" s="1"/>
  <c r="S3328" i="1"/>
  <c r="Z3328" i="1" s="1"/>
  <c r="S3327" i="1"/>
  <c r="Z3327" i="1" s="1"/>
  <c r="S3326" i="1"/>
  <c r="Z3326" i="1" s="1"/>
  <c r="S3325" i="1"/>
  <c r="Z3325" i="1" s="1"/>
  <c r="S3324" i="1"/>
  <c r="Z3324" i="1" s="1"/>
  <c r="S3323" i="1"/>
  <c r="Z3323" i="1" s="1"/>
  <c r="S3322" i="1"/>
  <c r="Z3322" i="1" s="1"/>
  <c r="S3321" i="1"/>
  <c r="Z3321" i="1" s="1"/>
  <c r="S3320" i="1"/>
  <c r="Z3320" i="1" s="1"/>
  <c r="S3319" i="1"/>
  <c r="Z3319" i="1" s="1"/>
  <c r="S3318" i="1"/>
  <c r="Z3318" i="1" s="1"/>
  <c r="S3317" i="1"/>
  <c r="Z3317" i="1" s="1"/>
  <c r="S3316" i="1"/>
  <c r="Z3316" i="1" s="1"/>
  <c r="S3315" i="1"/>
  <c r="Z3315" i="1" s="1"/>
  <c r="S3314" i="1"/>
  <c r="Z3314" i="1" s="1"/>
  <c r="S3313" i="1"/>
  <c r="Z3313" i="1" s="1"/>
  <c r="S3312" i="1"/>
  <c r="Z3312" i="1" s="1"/>
  <c r="S3311" i="1"/>
  <c r="Z3311" i="1" s="1"/>
  <c r="S3310" i="1"/>
  <c r="Z3310" i="1" s="1"/>
  <c r="S3309" i="1"/>
  <c r="Z3309" i="1" s="1"/>
  <c r="S3308" i="1"/>
  <c r="Z3308" i="1" s="1"/>
  <c r="S3307" i="1"/>
  <c r="Z3307" i="1" s="1"/>
  <c r="S3306" i="1"/>
  <c r="Z3306" i="1" s="1"/>
  <c r="S3305" i="1"/>
  <c r="Z3305" i="1" s="1"/>
  <c r="S3304" i="1"/>
  <c r="Z3304" i="1" s="1"/>
  <c r="S3303" i="1"/>
  <c r="Z3303" i="1" s="1"/>
  <c r="S3302" i="1"/>
  <c r="Z3302" i="1" s="1"/>
  <c r="S3301" i="1"/>
  <c r="Z3301" i="1" s="1"/>
  <c r="S3300" i="1"/>
  <c r="Z3300" i="1" s="1"/>
  <c r="S3299" i="1"/>
  <c r="Z3299" i="1" s="1"/>
  <c r="S3298" i="1"/>
  <c r="Z3298" i="1" s="1"/>
  <c r="S3297" i="1"/>
  <c r="Z3297" i="1" s="1"/>
  <c r="S3296" i="1"/>
  <c r="Z3296" i="1" s="1"/>
  <c r="S3295" i="1"/>
  <c r="Z3295" i="1" s="1"/>
  <c r="S3294" i="1"/>
  <c r="Z3294" i="1" s="1"/>
  <c r="S3293" i="1"/>
  <c r="Z3293" i="1" s="1"/>
  <c r="S3292" i="1"/>
  <c r="Z3292" i="1" s="1"/>
  <c r="S3291" i="1"/>
  <c r="Z3291" i="1" s="1"/>
  <c r="S3290" i="1"/>
  <c r="Z3290" i="1" s="1"/>
  <c r="S3289" i="1"/>
  <c r="Z3289" i="1" s="1"/>
  <c r="S3288" i="1"/>
  <c r="Z3288" i="1" s="1"/>
  <c r="S3287" i="1"/>
  <c r="Z3287" i="1" s="1"/>
  <c r="S3286" i="1"/>
  <c r="Z3286" i="1" s="1"/>
  <c r="S3285" i="1"/>
  <c r="Z3285" i="1" s="1"/>
  <c r="S3284" i="1"/>
  <c r="Z3284" i="1" s="1"/>
  <c r="S3283" i="1"/>
  <c r="Z3283" i="1" s="1"/>
  <c r="S3282" i="1"/>
  <c r="Z3282" i="1" s="1"/>
  <c r="S3281" i="1"/>
  <c r="Z3281" i="1" s="1"/>
  <c r="S3280" i="1"/>
  <c r="Z3280" i="1" s="1"/>
  <c r="S3279" i="1"/>
  <c r="Z3279" i="1" s="1"/>
  <c r="S3278" i="1"/>
  <c r="Z3278" i="1" s="1"/>
  <c r="S3277" i="1"/>
  <c r="Z3277" i="1" s="1"/>
  <c r="S3276" i="1"/>
  <c r="Z3276" i="1" s="1"/>
  <c r="S3275" i="1"/>
  <c r="Z3275" i="1" s="1"/>
  <c r="S3274" i="1"/>
  <c r="Z3274" i="1" s="1"/>
  <c r="S3273" i="1"/>
  <c r="Z3273" i="1" s="1"/>
  <c r="S3272" i="1"/>
  <c r="Z3272" i="1" s="1"/>
  <c r="S3271" i="1"/>
  <c r="Z3271" i="1" s="1"/>
  <c r="S3270" i="1"/>
  <c r="Z3270" i="1" s="1"/>
  <c r="S3269" i="1"/>
  <c r="Z3269" i="1" s="1"/>
  <c r="S3268" i="1"/>
  <c r="Z3268" i="1" s="1"/>
  <c r="S3267" i="1"/>
  <c r="Z3267" i="1" s="1"/>
  <c r="S3266" i="1"/>
  <c r="Z3266" i="1" s="1"/>
  <c r="S3265" i="1"/>
  <c r="Z3265" i="1" s="1"/>
  <c r="S3264" i="1"/>
  <c r="Z3264" i="1" s="1"/>
  <c r="S3263" i="1"/>
  <c r="Z3263" i="1" s="1"/>
  <c r="S3262" i="1"/>
  <c r="Z3262" i="1" s="1"/>
  <c r="S3261" i="1"/>
  <c r="Z3261" i="1" s="1"/>
  <c r="S3260" i="1"/>
  <c r="Z3260" i="1" s="1"/>
  <c r="S3259" i="1"/>
  <c r="Z3259" i="1" s="1"/>
  <c r="S3258" i="1"/>
  <c r="Z3258" i="1" s="1"/>
  <c r="S3257" i="1"/>
  <c r="Z3257" i="1" s="1"/>
  <c r="S3256" i="1"/>
  <c r="Z3256" i="1" s="1"/>
  <c r="S3255" i="1"/>
  <c r="Z3255" i="1" s="1"/>
  <c r="S3254" i="1"/>
  <c r="Z3254" i="1" s="1"/>
  <c r="S3253" i="1"/>
  <c r="Z3253" i="1" s="1"/>
  <c r="S3252" i="1"/>
  <c r="Z3252" i="1" s="1"/>
  <c r="S3251" i="1"/>
  <c r="Z3251" i="1" s="1"/>
  <c r="S3250" i="1"/>
  <c r="Z3250" i="1" s="1"/>
  <c r="S3249" i="1"/>
  <c r="Z3249" i="1" s="1"/>
  <c r="S3248" i="1"/>
  <c r="Z3248" i="1" s="1"/>
  <c r="S3247" i="1"/>
  <c r="Z3247" i="1" s="1"/>
  <c r="S3246" i="1"/>
  <c r="Z3246" i="1" s="1"/>
  <c r="S3245" i="1"/>
  <c r="Z3245" i="1" s="1"/>
  <c r="S3244" i="1"/>
  <c r="Z3244" i="1" s="1"/>
  <c r="S3243" i="1"/>
  <c r="Z3243" i="1" s="1"/>
  <c r="S3242" i="1"/>
  <c r="Z3242" i="1" s="1"/>
  <c r="S3241" i="1"/>
  <c r="Z3241" i="1" s="1"/>
  <c r="S3240" i="1"/>
  <c r="Z3240" i="1" s="1"/>
  <c r="S3239" i="1"/>
  <c r="Z3239" i="1" s="1"/>
  <c r="S3238" i="1"/>
  <c r="Z3238" i="1" s="1"/>
  <c r="S3237" i="1"/>
  <c r="Z3237" i="1" s="1"/>
  <c r="S3236" i="1"/>
  <c r="Z3236" i="1" s="1"/>
  <c r="S3235" i="1"/>
  <c r="Z3235" i="1" s="1"/>
  <c r="S3234" i="1"/>
  <c r="Z3234" i="1" s="1"/>
  <c r="S3233" i="1"/>
  <c r="Z3233" i="1" s="1"/>
  <c r="S3232" i="1"/>
  <c r="Z3232" i="1" s="1"/>
  <c r="S3231" i="1"/>
  <c r="Z3231" i="1" s="1"/>
  <c r="S3230" i="1"/>
  <c r="Z3230" i="1" s="1"/>
  <c r="S3229" i="1"/>
  <c r="Z3229" i="1" s="1"/>
  <c r="S3228" i="1"/>
  <c r="Z3228" i="1" s="1"/>
  <c r="S3227" i="1"/>
  <c r="Z3227" i="1" s="1"/>
  <c r="S3226" i="1"/>
  <c r="Z3226" i="1" s="1"/>
  <c r="S3225" i="1"/>
  <c r="Z3225" i="1" s="1"/>
  <c r="S3224" i="1"/>
  <c r="Z3224" i="1" s="1"/>
  <c r="S3223" i="1"/>
  <c r="Z3223" i="1" s="1"/>
  <c r="S3222" i="1"/>
  <c r="Z3222" i="1" s="1"/>
  <c r="S3221" i="1"/>
  <c r="Z3221" i="1" s="1"/>
  <c r="S3220" i="1"/>
  <c r="Z3220" i="1" s="1"/>
  <c r="S3219" i="1"/>
  <c r="Z3219" i="1" s="1"/>
  <c r="S3218" i="1"/>
  <c r="Z3218" i="1" s="1"/>
  <c r="S3217" i="1"/>
  <c r="Z3217" i="1" s="1"/>
  <c r="S3216" i="1"/>
  <c r="Z3216" i="1" s="1"/>
  <c r="S3215" i="1"/>
  <c r="Z3215" i="1" s="1"/>
  <c r="S3214" i="1"/>
  <c r="Z3214" i="1" s="1"/>
  <c r="S3213" i="1"/>
  <c r="Z3213" i="1" s="1"/>
  <c r="S3212" i="1"/>
  <c r="Z3212" i="1" s="1"/>
  <c r="S3211" i="1"/>
  <c r="Z3211" i="1" s="1"/>
  <c r="S3210" i="1"/>
  <c r="Z3210" i="1" s="1"/>
  <c r="S3209" i="1"/>
  <c r="Z3209" i="1" s="1"/>
  <c r="S3208" i="1"/>
  <c r="Z3208" i="1" s="1"/>
  <c r="S3207" i="1"/>
  <c r="Z3207" i="1" s="1"/>
  <c r="S3206" i="1"/>
  <c r="Z3206" i="1" s="1"/>
  <c r="S3205" i="1"/>
  <c r="Z3205" i="1" s="1"/>
  <c r="S3204" i="1"/>
  <c r="Z3204" i="1" s="1"/>
  <c r="S3203" i="1"/>
  <c r="Z3203" i="1" s="1"/>
  <c r="S3202" i="1"/>
  <c r="Z3202" i="1" s="1"/>
  <c r="S3201" i="1"/>
  <c r="Z3201" i="1" s="1"/>
  <c r="S3200" i="1"/>
  <c r="Z3200" i="1" s="1"/>
  <c r="S3199" i="1"/>
  <c r="Z3199" i="1" s="1"/>
  <c r="S3198" i="1"/>
  <c r="Z3198" i="1" s="1"/>
  <c r="S3197" i="1"/>
  <c r="Z3197" i="1" s="1"/>
  <c r="S3196" i="1"/>
  <c r="Z3196" i="1" s="1"/>
  <c r="S3195" i="1"/>
  <c r="Z3195" i="1" s="1"/>
  <c r="S3194" i="1"/>
  <c r="Z3194" i="1" s="1"/>
  <c r="S3193" i="1"/>
  <c r="Z3193" i="1" s="1"/>
  <c r="S3192" i="1"/>
  <c r="Z3192" i="1" s="1"/>
  <c r="S3191" i="1"/>
  <c r="Z3191" i="1" s="1"/>
  <c r="S3190" i="1"/>
  <c r="Z3190" i="1" s="1"/>
  <c r="S3189" i="1"/>
  <c r="Z3189" i="1" s="1"/>
  <c r="S3188" i="1"/>
  <c r="Z3188" i="1" s="1"/>
  <c r="S3187" i="1"/>
  <c r="Z3187" i="1" s="1"/>
  <c r="S3186" i="1"/>
  <c r="Z3186" i="1" s="1"/>
  <c r="S3185" i="1"/>
  <c r="Z3185" i="1" s="1"/>
  <c r="S3184" i="1"/>
  <c r="Z3184" i="1" s="1"/>
  <c r="S3183" i="1"/>
  <c r="Z3183" i="1" s="1"/>
  <c r="S3182" i="1"/>
  <c r="Z3182" i="1" s="1"/>
  <c r="S3181" i="1"/>
  <c r="Z3181" i="1" s="1"/>
  <c r="S3180" i="1"/>
  <c r="Z3180" i="1" s="1"/>
  <c r="S3179" i="1"/>
  <c r="Z3179" i="1" s="1"/>
  <c r="S3178" i="1"/>
  <c r="Z3178" i="1" s="1"/>
  <c r="S3177" i="1"/>
  <c r="Z3177" i="1" s="1"/>
  <c r="S3176" i="1"/>
  <c r="Z3176" i="1" s="1"/>
  <c r="S3175" i="1"/>
  <c r="Z3175" i="1" s="1"/>
  <c r="S3174" i="1"/>
  <c r="Z3174" i="1" s="1"/>
  <c r="S3173" i="1"/>
  <c r="Z3173" i="1" s="1"/>
  <c r="S3172" i="1"/>
  <c r="Z3172" i="1" s="1"/>
  <c r="S3171" i="1"/>
  <c r="Z3171" i="1" s="1"/>
  <c r="S3170" i="1"/>
  <c r="Z3170" i="1" s="1"/>
  <c r="S3169" i="1"/>
  <c r="Z3169" i="1" s="1"/>
  <c r="S3168" i="1"/>
  <c r="Z3168" i="1" s="1"/>
  <c r="S3167" i="1"/>
  <c r="Z3167" i="1" s="1"/>
  <c r="S3166" i="1"/>
  <c r="Z3166" i="1" s="1"/>
  <c r="S3165" i="1"/>
  <c r="Z3165" i="1" s="1"/>
  <c r="S3164" i="1"/>
  <c r="Z3164" i="1" s="1"/>
  <c r="S3163" i="1"/>
  <c r="Z3163" i="1" s="1"/>
  <c r="S3162" i="1"/>
  <c r="Z3162" i="1" s="1"/>
  <c r="S3161" i="1"/>
  <c r="Z3161" i="1" s="1"/>
  <c r="S3160" i="1"/>
  <c r="Z3160" i="1" s="1"/>
  <c r="S3159" i="1"/>
  <c r="Z3159" i="1" s="1"/>
  <c r="S3158" i="1"/>
  <c r="Z3158" i="1" s="1"/>
  <c r="S3157" i="1"/>
  <c r="Z3157" i="1" s="1"/>
  <c r="S3156" i="1"/>
  <c r="Z3156" i="1" s="1"/>
  <c r="S3155" i="1"/>
  <c r="Z3155" i="1" s="1"/>
  <c r="S3154" i="1"/>
  <c r="Z3154" i="1" s="1"/>
  <c r="S3153" i="1"/>
  <c r="Z3153" i="1" s="1"/>
  <c r="S3152" i="1"/>
  <c r="Z3152" i="1" s="1"/>
  <c r="S3151" i="1"/>
  <c r="Z3151" i="1" s="1"/>
  <c r="S3150" i="1"/>
  <c r="Z3150" i="1" s="1"/>
  <c r="S3149" i="1"/>
  <c r="Z3149" i="1" s="1"/>
  <c r="S3148" i="1"/>
  <c r="Z3148" i="1" s="1"/>
  <c r="S3147" i="1"/>
  <c r="Z3147" i="1" s="1"/>
  <c r="S3146" i="1"/>
  <c r="Z3146" i="1" s="1"/>
  <c r="S3145" i="1"/>
  <c r="Z3145" i="1" s="1"/>
  <c r="S3144" i="1"/>
  <c r="Z3144" i="1" s="1"/>
  <c r="S3143" i="1"/>
  <c r="Z3143" i="1" s="1"/>
  <c r="S3142" i="1"/>
  <c r="Z3142" i="1" s="1"/>
  <c r="S3141" i="1"/>
  <c r="Z3141" i="1" s="1"/>
  <c r="S3140" i="1"/>
  <c r="Z3140" i="1" s="1"/>
  <c r="S3139" i="1"/>
  <c r="Z3139" i="1" s="1"/>
  <c r="S3138" i="1"/>
  <c r="Z3138" i="1" s="1"/>
  <c r="S3137" i="1"/>
  <c r="Z3137" i="1" s="1"/>
  <c r="S3136" i="1"/>
  <c r="Z3136" i="1" s="1"/>
  <c r="S3135" i="1"/>
  <c r="Z3135" i="1" s="1"/>
  <c r="S3134" i="1"/>
  <c r="Z3134" i="1" s="1"/>
  <c r="S3133" i="1"/>
  <c r="Z3133" i="1" s="1"/>
  <c r="S3132" i="1"/>
  <c r="Z3132" i="1" s="1"/>
  <c r="S3131" i="1"/>
  <c r="Z3131" i="1" s="1"/>
  <c r="S3130" i="1"/>
  <c r="Z3130" i="1" s="1"/>
  <c r="S3129" i="1"/>
  <c r="Z3129" i="1" s="1"/>
  <c r="S3128" i="1"/>
  <c r="Z3128" i="1" s="1"/>
  <c r="S3127" i="1"/>
  <c r="Z3127" i="1" s="1"/>
  <c r="S3126" i="1"/>
  <c r="Z3126" i="1" s="1"/>
  <c r="S3125" i="1"/>
  <c r="Z3125" i="1" s="1"/>
  <c r="S3124" i="1"/>
  <c r="Z3124" i="1" s="1"/>
  <c r="S3123" i="1"/>
  <c r="Z3123" i="1" s="1"/>
  <c r="S3122" i="1"/>
  <c r="Z3122" i="1" s="1"/>
  <c r="S3121" i="1"/>
  <c r="Z3121" i="1" s="1"/>
  <c r="S3120" i="1"/>
  <c r="Z3120" i="1" s="1"/>
  <c r="S3119" i="1"/>
  <c r="Z3119" i="1" s="1"/>
  <c r="S3118" i="1"/>
  <c r="Z3118" i="1" s="1"/>
  <c r="S3117" i="1"/>
  <c r="Z3117" i="1" s="1"/>
  <c r="S3116" i="1"/>
  <c r="Z3116" i="1" s="1"/>
  <c r="S3115" i="1"/>
  <c r="Z3115" i="1" s="1"/>
  <c r="S3114" i="1"/>
  <c r="Z3114" i="1" s="1"/>
  <c r="S3113" i="1"/>
  <c r="Z3113" i="1" s="1"/>
  <c r="S3112" i="1"/>
  <c r="Z3112" i="1" s="1"/>
  <c r="S3111" i="1"/>
  <c r="Z3111" i="1" s="1"/>
  <c r="S3110" i="1"/>
  <c r="Z3110" i="1" s="1"/>
  <c r="S3109" i="1"/>
  <c r="Z3109" i="1" s="1"/>
  <c r="S3108" i="1"/>
  <c r="Z3108" i="1" s="1"/>
  <c r="S3107" i="1"/>
  <c r="Z3107" i="1" s="1"/>
  <c r="S3106" i="1"/>
  <c r="Z3106" i="1" s="1"/>
  <c r="S3105" i="1"/>
  <c r="Z3105" i="1" s="1"/>
  <c r="S3104" i="1"/>
  <c r="Z3104" i="1" s="1"/>
  <c r="S3103" i="1"/>
  <c r="Z3103" i="1" s="1"/>
  <c r="S3102" i="1"/>
  <c r="Z3102" i="1" s="1"/>
  <c r="S3101" i="1"/>
  <c r="Z3101" i="1" s="1"/>
  <c r="S3100" i="1"/>
  <c r="Z3100" i="1" s="1"/>
  <c r="S3099" i="1"/>
  <c r="Z3099" i="1" s="1"/>
  <c r="S3098" i="1"/>
  <c r="Z3098" i="1" s="1"/>
  <c r="S3097" i="1"/>
  <c r="Z3097" i="1" s="1"/>
  <c r="S3096" i="1"/>
  <c r="Z3096" i="1" s="1"/>
  <c r="S3095" i="1"/>
  <c r="Z3095" i="1" s="1"/>
  <c r="S3094" i="1"/>
  <c r="Z3094" i="1" s="1"/>
  <c r="S3093" i="1"/>
  <c r="Z3093" i="1" s="1"/>
  <c r="S3092" i="1"/>
  <c r="Z3092" i="1" s="1"/>
  <c r="S3091" i="1"/>
  <c r="Z3091" i="1" s="1"/>
  <c r="S3090" i="1"/>
  <c r="Z3090" i="1" s="1"/>
  <c r="S3089" i="1"/>
  <c r="Z3089" i="1" s="1"/>
  <c r="S3088" i="1"/>
  <c r="Z3088" i="1" s="1"/>
  <c r="S3087" i="1"/>
  <c r="Z3087" i="1" s="1"/>
  <c r="S3086" i="1"/>
  <c r="Z3086" i="1" s="1"/>
  <c r="S3085" i="1"/>
  <c r="Z3085" i="1" s="1"/>
  <c r="S3084" i="1"/>
  <c r="Z3084" i="1" s="1"/>
  <c r="S3083" i="1"/>
  <c r="Z3083" i="1" s="1"/>
  <c r="S3082" i="1"/>
  <c r="Z3082" i="1" s="1"/>
  <c r="S3081" i="1"/>
  <c r="Z3081" i="1" s="1"/>
  <c r="S3080" i="1"/>
  <c r="Z3080" i="1" s="1"/>
  <c r="S3079" i="1"/>
  <c r="Z3079" i="1" s="1"/>
  <c r="S3078" i="1"/>
  <c r="Z3078" i="1" s="1"/>
  <c r="S3077" i="1"/>
  <c r="Z3077" i="1" s="1"/>
  <c r="S3076" i="1"/>
  <c r="Z3076" i="1" s="1"/>
  <c r="S3075" i="1"/>
  <c r="Z3075" i="1" s="1"/>
  <c r="S3074" i="1"/>
  <c r="Z3074" i="1" s="1"/>
  <c r="S3073" i="1"/>
  <c r="Z3073" i="1" s="1"/>
  <c r="S3072" i="1"/>
  <c r="Z3072" i="1" s="1"/>
  <c r="S3071" i="1"/>
  <c r="Z3071" i="1" s="1"/>
  <c r="S3070" i="1"/>
  <c r="Z3070" i="1" s="1"/>
  <c r="S3069" i="1"/>
  <c r="Z3069" i="1" s="1"/>
  <c r="S3068" i="1"/>
  <c r="Z3068" i="1" s="1"/>
  <c r="S3067" i="1"/>
  <c r="Z3067" i="1" s="1"/>
  <c r="S3066" i="1"/>
  <c r="Z3066" i="1" s="1"/>
  <c r="S3065" i="1"/>
  <c r="Z3065" i="1" s="1"/>
  <c r="S3064" i="1"/>
  <c r="Z3064" i="1" s="1"/>
  <c r="S3063" i="1"/>
  <c r="Z3063" i="1" s="1"/>
  <c r="S3062" i="1"/>
  <c r="Z3062" i="1" s="1"/>
  <c r="S3061" i="1"/>
  <c r="Z3061" i="1" s="1"/>
  <c r="S3060" i="1"/>
  <c r="Z3060" i="1" s="1"/>
  <c r="S3059" i="1"/>
  <c r="Z3059" i="1" s="1"/>
  <c r="S3058" i="1"/>
  <c r="Z3058" i="1" s="1"/>
  <c r="S3057" i="1"/>
  <c r="Z3057" i="1" s="1"/>
  <c r="S3056" i="1"/>
  <c r="Z3056" i="1" s="1"/>
  <c r="S3055" i="1"/>
  <c r="Z3055" i="1" s="1"/>
  <c r="S3054" i="1"/>
  <c r="Z3054" i="1" s="1"/>
  <c r="S3053" i="1"/>
  <c r="Z3053" i="1" s="1"/>
  <c r="S3052" i="1"/>
  <c r="Z3052" i="1" s="1"/>
  <c r="S3051" i="1"/>
  <c r="Z3051" i="1" s="1"/>
  <c r="S3050" i="1"/>
  <c r="Z3050" i="1" s="1"/>
  <c r="S3049" i="1"/>
  <c r="Z3049" i="1" s="1"/>
  <c r="S3048" i="1"/>
  <c r="Z3048" i="1" s="1"/>
  <c r="S3047" i="1"/>
  <c r="Z3047" i="1" s="1"/>
  <c r="S3046" i="1"/>
  <c r="Z3046" i="1" s="1"/>
  <c r="S3045" i="1"/>
  <c r="Z3045" i="1" s="1"/>
  <c r="S3044" i="1"/>
  <c r="Z3044" i="1" s="1"/>
  <c r="S3043" i="1"/>
  <c r="Z3043" i="1" s="1"/>
  <c r="S3042" i="1"/>
  <c r="Z3042" i="1" s="1"/>
  <c r="S3041" i="1"/>
  <c r="Z3041" i="1" s="1"/>
  <c r="S3040" i="1"/>
  <c r="Z3040" i="1" s="1"/>
  <c r="S3039" i="1"/>
  <c r="Z3039" i="1" s="1"/>
  <c r="S3038" i="1"/>
  <c r="Z3038" i="1" s="1"/>
  <c r="S3037" i="1"/>
  <c r="Z3037" i="1" s="1"/>
  <c r="S3036" i="1"/>
  <c r="Z3036" i="1" s="1"/>
  <c r="S3035" i="1"/>
  <c r="Z3035" i="1" s="1"/>
  <c r="S3034" i="1"/>
  <c r="Z3034" i="1" s="1"/>
  <c r="S3033" i="1"/>
  <c r="Z3033" i="1" s="1"/>
  <c r="S3032" i="1"/>
  <c r="Z3032" i="1" s="1"/>
  <c r="S3031" i="1"/>
  <c r="Z3031" i="1" s="1"/>
  <c r="S3030" i="1"/>
  <c r="Z3030" i="1" s="1"/>
  <c r="S3029" i="1"/>
  <c r="Z3029" i="1" s="1"/>
  <c r="S3028" i="1"/>
  <c r="Z3028" i="1" s="1"/>
  <c r="S3027" i="1"/>
  <c r="Z3027" i="1" s="1"/>
  <c r="S3026" i="1"/>
  <c r="Z3026" i="1" s="1"/>
  <c r="S3025" i="1"/>
  <c r="Z3025" i="1" s="1"/>
  <c r="S3024" i="1"/>
  <c r="Z3024" i="1" s="1"/>
  <c r="S3023" i="1"/>
  <c r="Z3023" i="1" s="1"/>
  <c r="S3022" i="1"/>
  <c r="Z3022" i="1" s="1"/>
  <c r="S3021" i="1"/>
  <c r="Z3021" i="1" s="1"/>
  <c r="S3020" i="1"/>
  <c r="Z3020" i="1" s="1"/>
  <c r="S3019" i="1"/>
  <c r="Z3019" i="1" s="1"/>
  <c r="S3018" i="1"/>
  <c r="Z3018" i="1" s="1"/>
  <c r="S3017" i="1"/>
  <c r="Z3017" i="1" s="1"/>
  <c r="S3016" i="1"/>
  <c r="Z3016" i="1" s="1"/>
  <c r="S3015" i="1"/>
  <c r="Z3015" i="1" s="1"/>
  <c r="S3014" i="1"/>
  <c r="Z3014" i="1" s="1"/>
  <c r="S3013" i="1"/>
  <c r="Z3013" i="1" s="1"/>
  <c r="S3012" i="1"/>
  <c r="Z3012" i="1" s="1"/>
  <c r="S3011" i="1"/>
  <c r="Z3011" i="1" s="1"/>
  <c r="S3010" i="1"/>
  <c r="Z3010" i="1" s="1"/>
  <c r="S3009" i="1"/>
  <c r="Z3009" i="1" s="1"/>
  <c r="S3008" i="1"/>
  <c r="Z3008" i="1" s="1"/>
  <c r="S3007" i="1"/>
  <c r="Z3007" i="1" s="1"/>
  <c r="S3006" i="1"/>
  <c r="Z3006" i="1" s="1"/>
  <c r="S3005" i="1"/>
  <c r="Z3005" i="1" s="1"/>
  <c r="S3004" i="1"/>
  <c r="Z3004" i="1" s="1"/>
  <c r="S3003" i="1"/>
  <c r="Z3003" i="1" s="1"/>
  <c r="S3002" i="1"/>
  <c r="Z3002" i="1" s="1"/>
  <c r="S3001" i="1"/>
  <c r="Z3001" i="1" s="1"/>
  <c r="S3000" i="1"/>
  <c r="Z3000" i="1" s="1"/>
  <c r="S2999" i="1"/>
  <c r="Z2999" i="1" s="1"/>
  <c r="S2998" i="1"/>
  <c r="Z2998" i="1" s="1"/>
  <c r="S2997" i="1"/>
  <c r="Z2997" i="1" s="1"/>
  <c r="S2996" i="1"/>
  <c r="Z2996" i="1" s="1"/>
  <c r="S2995" i="1"/>
  <c r="Z2995" i="1" s="1"/>
  <c r="S2994" i="1"/>
  <c r="Z2994" i="1" s="1"/>
  <c r="S2993" i="1"/>
  <c r="Z2993" i="1" s="1"/>
  <c r="S2992" i="1"/>
  <c r="Z2992" i="1" s="1"/>
  <c r="S2991" i="1"/>
  <c r="Z2991" i="1" s="1"/>
  <c r="S2990" i="1"/>
  <c r="Z2990" i="1" s="1"/>
  <c r="S2989" i="1"/>
  <c r="Z2989" i="1" s="1"/>
  <c r="S2988" i="1"/>
  <c r="Z2988" i="1" s="1"/>
  <c r="S2987" i="1"/>
  <c r="Z2987" i="1" s="1"/>
  <c r="S2986" i="1"/>
  <c r="Z2986" i="1" s="1"/>
  <c r="S2985" i="1"/>
  <c r="Z2985" i="1" s="1"/>
  <c r="S2984" i="1"/>
  <c r="Z2984" i="1" s="1"/>
  <c r="S2983" i="1"/>
  <c r="Z2983" i="1" s="1"/>
  <c r="S2982" i="1"/>
  <c r="Z2982" i="1" s="1"/>
  <c r="S2981" i="1"/>
  <c r="Z2981" i="1" s="1"/>
  <c r="S2980" i="1"/>
  <c r="Z2980" i="1" s="1"/>
  <c r="S2979" i="1"/>
  <c r="Z2979" i="1" s="1"/>
  <c r="S2978" i="1"/>
  <c r="Z2978" i="1" s="1"/>
  <c r="S2977" i="1"/>
  <c r="Z2977" i="1" s="1"/>
  <c r="S2976" i="1"/>
  <c r="Z2976" i="1" s="1"/>
  <c r="S2975" i="1"/>
  <c r="Z2975" i="1" s="1"/>
  <c r="S2974" i="1"/>
  <c r="Z2974" i="1" s="1"/>
  <c r="S2973" i="1"/>
  <c r="Z2973" i="1" s="1"/>
  <c r="S2972" i="1"/>
  <c r="Z2972" i="1" s="1"/>
  <c r="S2971" i="1"/>
  <c r="Z2971" i="1" s="1"/>
  <c r="S2970" i="1"/>
  <c r="Z2970" i="1" s="1"/>
  <c r="S2969" i="1"/>
  <c r="Z2969" i="1" s="1"/>
  <c r="S2968" i="1"/>
  <c r="Z2968" i="1" s="1"/>
  <c r="S2967" i="1"/>
  <c r="Z2967" i="1" s="1"/>
  <c r="S2966" i="1"/>
  <c r="Z2966" i="1" s="1"/>
  <c r="S2965" i="1"/>
  <c r="Z2965" i="1" s="1"/>
  <c r="S2964" i="1"/>
  <c r="Z2964" i="1" s="1"/>
  <c r="S2963" i="1"/>
  <c r="Z2963" i="1" s="1"/>
  <c r="S2962" i="1"/>
  <c r="Z2962" i="1" s="1"/>
  <c r="S2961" i="1"/>
  <c r="Z2961" i="1" s="1"/>
  <c r="S2960" i="1"/>
  <c r="Z2960" i="1" s="1"/>
  <c r="S2959" i="1"/>
  <c r="Z2959" i="1" s="1"/>
  <c r="S2958" i="1"/>
  <c r="Z2958" i="1" s="1"/>
  <c r="S2957" i="1"/>
  <c r="Z2957" i="1" s="1"/>
  <c r="S2956" i="1"/>
  <c r="Z2956" i="1" s="1"/>
  <c r="S2955" i="1"/>
  <c r="Z2955" i="1" s="1"/>
  <c r="S2954" i="1"/>
  <c r="Z2954" i="1" s="1"/>
  <c r="S2953" i="1"/>
  <c r="Z2953" i="1" s="1"/>
  <c r="S2952" i="1"/>
  <c r="Z2952" i="1" s="1"/>
  <c r="S2951" i="1"/>
  <c r="Z2951" i="1" s="1"/>
  <c r="S2950" i="1"/>
  <c r="Z2950" i="1" s="1"/>
  <c r="S2949" i="1"/>
  <c r="Z2949" i="1" s="1"/>
  <c r="S2948" i="1"/>
  <c r="Z2948" i="1" s="1"/>
  <c r="S2947" i="1"/>
  <c r="Z2947" i="1" s="1"/>
  <c r="S2946" i="1"/>
  <c r="Z2946" i="1" s="1"/>
  <c r="S2945" i="1"/>
  <c r="Z2945" i="1" s="1"/>
  <c r="S2944" i="1"/>
  <c r="Z2944" i="1" s="1"/>
  <c r="S2943" i="1"/>
  <c r="Z2943" i="1" s="1"/>
  <c r="S2942" i="1"/>
  <c r="Z2942" i="1" s="1"/>
  <c r="S2941" i="1"/>
  <c r="Z2941" i="1" s="1"/>
  <c r="S2940" i="1"/>
  <c r="Z2940" i="1" s="1"/>
  <c r="S2939" i="1"/>
  <c r="Z2939" i="1" s="1"/>
  <c r="S2938" i="1"/>
  <c r="Z2938" i="1" s="1"/>
  <c r="S2937" i="1"/>
  <c r="Z2937" i="1" s="1"/>
  <c r="S2936" i="1"/>
  <c r="Z2936" i="1" s="1"/>
  <c r="S2935" i="1"/>
  <c r="Z2935" i="1" s="1"/>
  <c r="S2934" i="1"/>
  <c r="Z2934" i="1" s="1"/>
  <c r="S2933" i="1"/>
  <c r="Z2933" i="1" s="1"/>
  <c r="S2932" i="1"/>
  <c r="Z2932" i="1" s="1"/>
  <c r="S2931" i="1"/>
  <c r="Z2931" i="1" s="1"/>
  <c r="S2930" i="1"/>
  <c r="Z2930" i="1" s="1"/>
  <c r="S2929" i="1"/>
  <c r="Z2929" i="1" s="1"/>
  <c r="S2928" i="1"/>
  <c r="Z2928" i="1" s="1"/>
  <c r="S2927" i="1"/>
  <c r="Z2927" i="1" s="1"/>
  <c r="S2926" i="1"/>
  <c r="Z2926" i="1" s="1"/>
  <c r="S2925" i="1"/>
  <c r="Z2925" i="1" s="1"/>
  <c r="S2924" i="1"/>
  <c r="Z2924" i="1" s="1"/>
  <c r="S2923" i="1"/>
  <c r="Z2923" i="1" s="1"/>
  <c r="S2922" i="1"/>
  <c r="Z2922" i="1" s="1"/>
  <c r="S2921" i="1"/>
  <c r="Z2921" i="1" s="1"/>
  <c r="S2920" i="1"/>
  <c r="Z2920" i="1" s="1"/>
  <c r="S2919" i="1"/>
  <c r="Z2919" i="1" s="1"/>
  <c r="S2918" i="1"/>
  <c r="Z2918" i="1" s="1"/>
  <c r="S2917" i="1"/>
  <c r="Z2917" i="1" s="1"/>
  <c r="S2916" i="1"/>
  <c r="Z2916" i="1" s="1"/>
  <c r="S2915" i="1"/>
  <c r="Z2915" i="1" s="1"/>
  <c r="S2914" i="1"/>
  <c r="Z2914" i="1" s="1"/>
  <c r="S2913" i="1"/>
  <c r="Z2913" i="1" s="1"/>
  <c r="S2912" i="1"/>
  <c r="Z2912" i="1" s="1"/>
  <c r="S2911" i="1"/>
  <c r="Z2911" i="1" s="1"/>
  <c r="S2910" i="1"/>
  <c r="Z2910" i="1" s="1"/>
  <c r="S2909" i="1"/>
  <c r="Z2909" i="1" s="1"/>
  <c r="S2908" i="1"/>
  <c r="Z2908" i="1" s="1"/>
  <c r="S2907" i="1"/>
  <c r="Z2907" i="1" s="1"/>
  <c r="S2906" i="1"/>
  <c r="Z2906" i="1" s="1"/>
  <c r="S2905" i="1"/>
  <c r="Z2905" i="1" s="1"/>
  <c r="S2904" i="1"/>
  <c r="Z2904" i="1" s="1"/>
  <c r="S2903" i="1"/>
  <c r="Z2903" i="1" s="1"/>
  <c r="S2902" i="1"/>
  <c r="Z2902" i="1" s="1"/>
  <c r="S2901" i="1"/>
  <c r="Z2901" i="1" s="1"/>
  <c r="S2900" i="1"/>
  <c r="Z2900" i="1" s="1"/>
  <c r="S2899" i="1"/>
  <c r="Z2899" i="1" s="1"/>
  <c r="S2898" i="1"/>
  <c r="Z2898" i="1" s="1"/>
  <c r="S2897" i="1"/>
  <c r="Z2897" i="1" s="1"/>
  <c r="S2896" i="1"/>
  <c r="Z2896" i="1" s="1"/>
  <c r="S2895" i="1"/>
  <c r="Z2895" i="1" s="1"/>
  <c r="S2894" i="1"/>
  <c r="Z2894" i="1" s="1"/>
  <c r="S2893" i="1"/>
  <c r="Z2893" i="1" s="1"/>
  <c r="S2892" i="1"/>
  <c r="Z2892" i="1" s="1"/>
  <c r="S2891" i="1"/>
  <c r="Z2891" i="1" s="1"/>
  <c r="S2890" i="1"/>
  <c r="Z2890" i="1" s="1"/>
  <c r="S2889" i="1"/>
  <c r="Z2889" i="1" s="1"/>
  <c r="S2888" i="1"/>
  <c r="Z2888" i="1" s="1"/>
  <c r="S2887" i="1"/>
  <c r="Z2887" i="1" s="1"/>
  <c r="S2886" i="1"/>
  <c r="Z2886" i="1" s="1"/>
  <c r="S2885" i="1"/>
  <c r="Z2885" i="1" s="1"/>
  <c r="S2884" i="1"/>
  <c r="Z2884" i="1" s="1"/>
  <c r="S2883" i="1"/>
  <c r="Z2883" i="1" s="1"/>
  <c r="S2882" i="1"/>
  <c r="Z2882" i="1" s="1"/>
  <c r="S2881" i="1"/>
  <c r="Z2881" i="1" s="1"/>
  <c r="S2880" i="1"/>
  <c r="Z2880" i="1" s="1"/>
  <c r="S2879" i="1"/>
  <c r="Z2879" i="1" s="1"/>
  <c r="S2878" i="1"/>
  <c r="Z2878" i="1" s="1"/>
  <c r="S2877" i="1"/>
  <c r="Z2877" i="1" s="1"/>
  <c r="S2876" i="1"/>
  <c r="Z2876" i="1" s="1"/>
  <c r="S2875" i="1"/>
  <c r="Z2875" i="1" s="1"/>
  <c r="S2874" i="1"/>
  <c r="Z2874" i="1" s="1"/>
  <c r="S2873" i="1"/>
  <c r="Z2873" i="1" s="1"/>
  <c r="S2872" i="1"/>
  <c r="Z2872" i="1" s="1"/>
  <c r="S2871" i="1"/>
  <c r="Z2871" i="1" s="1"/>
  <c r="S2870" i="1"/>
  <c r="Z2870" i="1" s="1"/>
  <c r="S2869" i="1"/>
  <c r="Z2869" i="1" s="1"/>
  <c r="S2868" i="1"/>
  <c r="Z2868" i="1" s="1"/>
  <c r="S2867" i="1"/>
  <c r="Z2867" i="1" s="1"/>
  <c r="S2866" i="1"/>
  <c r="Z2866" i="1" s="1"/>
  <c r="S2865" i="1"/>
  <c r="Z2865" i="1" s="1"/>
  <c r="S2864" i="1"/>
  <c r="Z2864" i="1" s="1"/>
  <c r="S2863" i="1"/>
  <c r="Z2863" i="1" s="1"/>
  <c r="S2862" i="1"/>
  <c r="Z2862" i="1" s="1"/>
  <c r="S2861" i="1"/>
  <c r="Z2861" i="1" s="1"/>
  <c r="S2860" i="1"/>
  <c r="Z2860" i="1" s="1"/>
  <c r="S2859" i="1"/>
  <c r="Z2859" i="1" s="1"/>
  <c r="S2858" i="1"/>
  <c r="Z2858" i="1" s="1"/>
  <c r="S2857" i="1"/>
  <c r="Z2857" i="1" s="1"/>
  <c r="S2856" i="1"/>
  <c r="Z2856" i="1" s="1"/>
  <c r="S2855" i="1"/>
  <c r="Z2855" i="1" s="1"/>
  <c r="S2854" i="1"/>
  <c r="Z2854" i="1" s="1"/>
  <c r="S2853" i="1"/>
  <c r="Z2853" i="1" s="1"/>
  <c r="S2852" i="1"/>
  <c r="Z2852" i="1" s="1"/>
  <c r="S2851" i="1"/>
  <c r="Z2851" i="1" s="1"/>
  <c r="S2850" i="1"/>
  <c r="Z2850" i="1" s="1"/>
  <c r="S2849" i="1"/>
  <c r="Z2849" i="1" s="1"/>
  <c r="S2848" i="1"/>
  <c r="Z2848" i="1" s="1"/>
  <c r="S2847" i="1"/>
  <c r="Z2847" i="1" s="1"/>
  <c r="S2846" i="1"/>
  <c r="Z2846" i="1" s="1"/>
  <c r="S2845" i="1"/>
  <c r="Z2845" i="1" s="1"/>
  <c r="S2844" i="1"/>
  <c r="Z2844" i="1" s="1"/>
  <c r="S2843" i="1"/>
  <c r="Z2843" i="1" s="1"/>
  <c r="S2842" i="1"/>
  <c r="Z2842" i="1" s="1"/>
  <c r="S2841" i="1"/>
  <c r="Z2841" i="1" s="1"/>
  <c r="S2840" i="1"/>
  <c r="Z2840" i="1" s="1"/>
  <c r="S2839" i="1"/>
  <c r="Z2839" i="1" s="1"/>
  <c r="S2838" i="1"/>
  <c r="Z2838" i="1" s="1"/>
  <c r="S2837" i="1"/>
  <c r="Z2837" i="1" s="1"/>
  <c r="S2836" i="1"/>
  <c r="Z2836" i="1" s="1"/>
  <c r="S2835" i="1"/>
  <c r="Z2835" i="1" s="1"/>
  <c r="S2834" i="1"/>
  <c r="Z2834" i="1" s="1"/>
  <c r="S2833" i="1"/>
  <c r="Z2833" i="1" s="1"/>
  <c r="S2832" i="1"/>
  <c r="Z2832" i="1" s="1"/>
  <c r="S2831" i="1"/>
  <c r="Z2831" i="1" s="1"/>
  <c r="S2830" i="1"/>
  <c r="Z2830" i="1" s="1"/>
  <c r="S2829" i="1"/>
  <c r="Z2829" i="1" s="1"/>
  <c r="S2828" i="1"/>
  <c r="Z2828" i="1" s="1"/>
  <c r="S2827" i="1"/>
  <c r="Z2827" i="1" s="1"/>
  <c r="S2826" i="1"/>
  <c r="Z2826" i="1" s="1"/>
  <c r="S2825" i="1"/>
  <c r="Z2825" i="1" s="1"/>
  <c r="S2824" i="1"/>
  <c r="Z2824" i="1" s="1"/>
  <c r="S2823" i="1"/>
  <c r="Z2823" i="1" s="1"/>
  <c r="S2822" i="1"/>
  <c r="Z2822" i="1" s="1"/>
  <c r="S2821" i="1"/>
  <c r="Z2821" i="1" s="1"/>
  <c r="S2820" i="1"/>
  <c r="Z2820" i="1" s="1"/>
  <c r="S2819" i="1"/>
  <c r="Z2819" i="1" s="1"/>
  <c r="S2818" i="1"/>
  <c r="Z2818" i="1" s="1"/>
  <c r="S2817" i="1"/>
  <c r="Z2817" i="1" s="1"/>
  <c r="S2816" i="1"/>
  <c r="Z2816" i="1" s="1"/>
  <c r="S2815" i="1"/>
  <c r="Z2815" i="1" s="1"/>
  <c r="S2814" i="1"/>
  <c r="Z2814" i="1" s="1"/>
  <c r="S2813" i="1"/>
  <c r="Z2813" i="1" s="1"/>
  <c r="S2812" i="1"/>
  <c r="Z2812" i="1" s="1"/>
  <c r="S2811" i="1"/>
  <c r="Z2811" i="1" s="1"/>
  <c r="S2810" i="1"/>
  <c r="Z2810" i="1" s="1"/>
  <c r="S2809" i="1"/>
  <c r="Z2809" i="1" s="1"/>
  <c r="S2808" i="1"/>
  <c r="Z2808" i="1" s="1"/>
  <c r="S2807" i="1"/>
  <c r="Z2807" i="1" s="1"/>
  <c r="S2806" i="1"/>
  <c r="Z2806" i="1" s="1"/>
  <c r="S2805" i="1"/>
  <c r="Z2805" i="1" s="1"/>
  <c r="S2804" i="1"/>
  <c r="Z2804" i="1" s="1"/>
  <c r="S2803" i="1"/>
  <c r="Z2803" i="1" s="1"/>
  <c r="S2802" i="1"/>
  <c r="Z2802" i="1" s="1"/>
  <c r="S2801" i="1"/>
  <c r="Z2801" i="1" s="1"/>
  <c r="S2800" i="1"/>
  <c r="Z2800" i="1" s="1"/>
  <c r="S2799" i="1"/>
  <c r="Z2799" i="1" s="1"/>
  <c r="S2798" i="1"/>
  <c r="Z2798" i="1" s="1"/>
  <c r="S2797" i="1"/>
  <c r="Z2797" i="1" s="1"/>
  <c r="S2796" i="1"/>
  <c r="Z2796" i="1" s="1"/>
  <c r="S2795" i="1"/>
  <c r="Z2795" i="1" s="1"/>
  <c r="S2794" i="1"/>
  <c r="Z2794" i="1" s="1"/>
  <c r="S2793" i="1"/>
  <c r="Z2793" i="1" s="1"/>
  <c r="S2792" i="1"/>
  <c r="Z2792" i="1" s="1"/>
  <c r="S2791" i="1"/>
  <c r="Z2791" i="1" s="1"/>
  <c r="S2790" i="1"/>
  <c r="Z2790" i="1" s="1"/>
  <c r="S2789" i="1"/>
  <c r="Z2789" i="1" s="1"/>
  <c r="S2788" i="1"/>
  <c r="Z2788" i="1" s="1"/>
  <c r="S2787" i="1"/>
  <c r="Z2787" i="1" s="1"/>
  <c r="S2786" i="1"/>
  <c r="Z2786" i="1" s="1"/>
  <c r="S2785" i="1"/>
  <c r="Z2785" i="1" s="1"/>
  <c r="S2784" i="1"/>
  <c r="Z2784" i="1" s="1"/>
  <c r="S2783" i="1"/>
  <c r="Z2783" i="1" s="1"/>
  <c r="S2782" i="1"/>
  <c r="Z2782" i="1" s="1"/>
  <c r="S2781" i="1"/>
  <c r="Z2781" i="1" s="1"/>
  <c r="S2780" i="1"/>
  <c r="Z2780" i="1" s="1"/>
  <c r="S2779" i="1"/>
  <c r="Z2779" i="1" s="1"/>
  <c r="S2778" i="1"/>
  <c r="Z2778" i="1" s="1"/>
  <c r="S2777" i="1"/>
  <c r="Z2777" i="1" s="1"/>
  <c r="S2776" i="1"/>
  <c r="Z2776" i="1" s="1"/>
  <c r="S2775" i="1"/>
  <c r="Z2775" i="1" s="1"/>
  <c r="S2774" i="1"/>
  <c r="Z2774" i="1" s="1"/>
  <c r="S2773" i="1"/>
  <c r="Z2773" i="1" s="1"/>
  <c r="S2772" i="1"/>
  <c r="Z2772" i="1" s="1"/>
  <c r="S2771" i="1"/>
  <c r="Z2771" i="1" s="1"/>
  <c r="S2770" i="1"/>
  <c r="Z2770" i="1" s="1"/>
  <c r="S2769" i="1"/>
  <c r="Z2769" i="1" s="1"/>
  <c r="S2768" i="1"/>
  <c r="Z2768" i="1" s="1"/>
  <c r="S2767" i="1"/>
  <c r="Z2767" i="1" s="1"/>
  <c r="S2766" i="1"/>
  <c r="Z2766" i="1" s="1"/>
  <c r="S2765" i="1"/>
  <c r="Z2765" i="1" s="1"/>
  <c r="S2764" i="1"/>
  <c r="Z2764" i="1" s="1"/>
  <c r="S2763" i="1"/>
  <c r="Z2763" i="1" s="1"/>
  <c r="S2762" i="1"/>
  <c r="Z2762" i="1" s="1"/>
  <c r="S2761" i="1"/>
  <c r="Z2761" i="1" s="1"/>
  <c r="S2760" i="1"/>
  <c r="Z2760" i="1" s="1"/>
  <c r="S2759" i="1"/>
  <c r="Z2759" i="1" s="1"/>
  <c r="S2758" i="1"/>
  <c r="Z2758" i="1" s="1"/>
  <c r="S2757" i="1"/>
  <c r="Z2757" i="1" s="1"/>
  <c r="S2756" i="1"/>
  <c r="Z2756" i="1" s="1"/>
  <c r="S2755" i="1"/>
  <c r="Z2755" i="1" s="1"/>
  <c r="S2754" i="1"/>
  <c r="Z2754" i="1" s="1"/>
  <c r="S2753" i="1"/>
  <c r="Z2753" i="1" s="1"/>
  <c r="S2752" i="1"/>
  <c r="Z2752" i="1" s="1"/>
  <c r="S2751" i="1"/>
  <c r="Z2751" i="1" s="1"/>
  <c r="S2750" i="1"/>
  <c r="Z2750" i="1" s="1"/>
  <c r="S2749" i="1"/>
  <c r="Z2749" i="1" s="1"/>
  <c r="S2748" i="1"/>
  <c r="Z2748" i="1" s="1"/>
  <c r="S2747" i="1"/>
  <c r="Z2747" i="1" s="1"/>
  <c r="S2746" i="1"/>
  <c r="Z2746" i="1" s="1"/>
  <c r="S2745" i="1"/>
  <c r="Z2745" i="1" s="1"/>
  <c r="S2744" i="1"/>
  <c r="Z2744" i="1" s="1"/>
  <c r="S2743" i="1"/>
  <c r="Z2743" i="1" s="1"/>
  <c r="S2742" i="1"/>
  <c r="Z2742" i="1" s="1"/>
  <c r="S2741" i="1"/>
  <c r="Z2741" i="1" s="1"/>
  <c r="S2740" i="1"/>
  <c r="Z2740" i="1" s="1"/>
  <c r="S2739" i="1"/>
  <c r="Z2739" i="1" s="1"/>
  <c r="S2738" i="1"/>
  <c r="Z2738" i="1" s="1"/>
  <c r="S2737" i="1"/>
  <c r="Z2737" i="1" s="1"/>
  <c r="S2736" i="1"/>
  <c r="Z2736" i="1" s="1"/>
  <c r="S2735" i="1"/>
  <c r="Z2735" i="1" s="1"/>
  <c r="S2734" i="1"/>
  <c r="Z2734" i="1" s="1"/>
  <c r="S2733" i="1"/>
  <c r="Z2733" i="1" s="1"/>
  <c r="S2732" i="1"/>
  <c r="Z2732" i="1" s="1"/>
  <c r="S2731" i="1"/>
  <c r="Z2731" i="1" s="1"/>
  <c r="S2730" i="1"/>
  <c r="Z2730" i="1" s="1"/>
  <c r="S2729" i="1"/>
  <c r="Z2729" i="1" s="1"/>
  <c r="S2728" i="1"/>
  <c r="Z2728" i="1" s="1"/>
  <c r="S2727" i="1"/>
  <c r="Z2727" i="1" s="1"/>
  <c r="S2726" i="1"/>
  <c r="Z2726" i="1" s="1"/>
  <c r="S2725" i="1"/>
  <c r="Z2725" i="1" s="1"/>
  <c r="S2724" i="1"/>
  <c r="Z2724" i="1" s="1"/>
  <c r="S2723" i="1"/>
  <c r="Z2723" i="1" s="1"/>
  <c r="S2722" i="1"/>
  <c r="Z2722" i="1" s="1"/>
  <c r="S2721" i="1"/>
  <c r="Z2721" i="1" s="1"/>
  <c r="S2720" i="1"/>
  <c r="Z2720" i="1" s="1"/>
  <c r="S2719" i="1"/>
  <c r="Z2719" i="1" s="1"/>
  <c r="S2718" i="1"/>
  <c r="Z2718" i="1" s="1"/>
  <c r="S2717" i="1"/>
  <c r="Z2717" i="1" s="1"/>
  <c r="S2716" i="1"/>
  <c r="Z2716" i="1" s="1"/>
  <c r="S2715" i="1"/>
  <c r="Z2715" i="1" s="1"/>
  <c r="S2714" i="1"/>
  <c r="Z2714" i="1" s="1"/>
  <c r="S2713" i="1"/>
  <c r="Z2713" i="1" s="1"/>
  <c r="S2712" i="1"/>
  <c r="Z2712" i="1" s="1"/>
  <c r="S2711" i="1"/>
  <c r="Z2711" i="1" s="1"/>
  <c r="S2710" i="1"/>
  <c r="Z2710" i="1" s="1"/>
  <c r="S2709" i="1"/>
  <c r="Z2709" i="1" s="1"/>
  <c r="S2708" i="1"/>
  <c r="Z2708" i="1" s="1"/>
  <c r="S2707" i="1"/>
  <c r="Z2707" i="1" s="1"/>
  <c r="S2706" i="1"/>
  <c r="Z2706" i="1" s="1"/>
  <c r="S2705" i="1"/>
  <c r="Z2705" i="1" s="1"/>
  <c r="S2704" i="1"/>
  <c r="Z2704" i="1" s="1"/>
  <c r="S2703" i="1"/>
  <c r="Z2703" i="1" s="1"/>
  <c r="S2702" i="1"/>
  <c r="Z2702" i="1" s="1"/>
  <c r="S2701" i="1"/>
  <c r="Z2701" i="1" s="1"/>
  <c r="S2700" i="1"/>
  <c r="Z2700" i="1" s="1"/>
  <c r="S2699" i="1"/>
  <c r="Z2699" i="1" s="1"/>
  <c r="S2698" i="1"/>
  <c r="Z2698" i="1" s="1"/>
  <c r="S2697" i="1"/>
  <c r="Z2697" i="1" s="1"/>
  <c r="S2696" i="1"/>
  <c r="Z2696" i="1" s="1"/>
  <c r="S2695" i="1"/>
  <c r="Z2695" i="1" s="1"/>
  <c r="S2694" i="1"/>
  <c r="Z2694" i="1" s="1"/>
  <c r="S2693" i="1"/>
  <c r="Z2693" i="1" s="1"/>
  <c r="S2692" i="1"/>
  <c r="Z2692" i="1" s="1"/>
  <c r="S2691" i="1"/>
  <c r="Z2691" i="1" s="1"/>
  <c r="S2690" i="1"/>
  <c r="Z2690" i="1" s="1"/>
  <c r="S2689" i="1"/>
  <c r="Z2689" i="1" s="1"/>
  <c r="S2688" i="1"/>
  <c r="Z2688" i="1" s="1"/>
  <c r="S2687" i="1"/>
  <c r="Z2687" i="1" s="1"/>
  <c r="S2686" i="1"/>
  <c r="Z2686" i="1" s="1"/>
  <c r="S2685" i="1"/>
  <c r="Z2685" i="1" s="1"/>
  <c r="S2684" i="1"/>
  <c r="Z2684" i="1" s="1"/>
  <c r="S2683" i="1"/>
  <c r="Z2683" i="1" s="1"/>
  <c r="S2682" i="1"/>
  <c r="Z2682" i="1" s="1"/>
  <c r="S2681" i="1"/>
  <c r="Z2681" i="1" s="1"/>
  <c r="S2680" i="1"/>
  <c r="Z2680" i="1" s="1"/>
  <c r="S2679" i="1"/>
  <c r="Z2679" i="1" s="1"/>
  <c r="S2678" i="1"/>
  <c r="Z2678" i="1" s="1"/>
  <c r="S2677" i="1"/>
  <c r="Z2677" i="1" s="1"/>
  <c r="S2676" i="1"/>
  <c r="Z2676" i="1" s="1"/>
  <c r="S2675" i="1"/>
  <c r="Z2675" i="1" s="1"/>
  <c r="S2674" i="1"/>
  <c r="Z2674" i="1" s="1"/>
  <c r="S2673" i="1"/>
  <c r="Z2673" i="1" s="1"/>
  <c r="S2672" i="1"/>
  <c r="Z2672" i="1" s="1"/>
  <c r="S2671" i="1"/>
  <c r="Z2671" i="1" s="1"/>
  <c r="S2670" i="1"/>
  <c r="Z2670" i="1" s="1"/>
  <c r="S2669" i="1"/>
  <c r="Z2669" i="1" s="1"/>
  <c r="S2668" i="1"/>
  <c r="Z2668" i="1" s="1"/>
  <c r="S2667" i="1"/>
  <c r="Z2667" i="1" s="1"/>
  <c r="S2666" i="1"/>
  <c r="Z2666" i="1" s="1"/>
  <c r="S2665" i="1"/>
  <c r="Z2665" i="1" s="1"/>
  <c r="S2664" i="1"/>
  <c r="Z2664" i="1" s="1"/>
  <c r="S2663" i="1"/>
  <c r="Z2663" i="1" s="1"/>
  <c r="S2662" i="1"/>
  <c r="Z2662" i="1" s="1"/>
  <c r="S2661" i="1"/>
  <c r="Z2661" i="1" s="1"/>
  <c r="S2660" i="1"/>
  <c r="Z2660" i="1" s="1"/>
  <c r="S2659" i="1"/>
  <c r="Z2659" i="1" s="1"/>
  <c r="S2658" i="1"/>
  <c r="Z2658" i="1" s="1"/>
  <c r="S2657" i="1"/>
  <c r="Z2657" i="1" s="1"/>
  <c r="S2656" i="1"/>
  <c r="Z2656" i="1" s="1"/>
  <c r="S2655" i="1"/>
  <c r="Z2655" i="1" s="1"/>
  <c r="S2654" i="1"/>
  <c r="Z2654" i="1" s="1"/>
  <c r="S2653" i="1"/>
  <c r="Z2653" i="1" s="1"/>
  <c r="S2652" i="1"/>
  <c r="Z2652" i="1" s="1"/>
  <c r="S2651" i="1"/>
  <c r="Z2651" i="1" s="1"/>
  <c r="S2650" i="1"/>
  <c r="Z2650" i="1" s="1"/>
  <c r="S2649" i="1"/>
  <c r="Z2649" i="1" s="1"/>
  <c r="S2648" i="1"/>
  <c r="Z2648" i="1" s="1"/>
  <c r="S2647" i="1"/>
  <c r="Z2647" i="1" s="1"/>
  <c r="S2646" i="1"/>
  <c r="Z2646" i="1" s="1"/>
  <c r="S2645" i="1"/>
  <c r="Z2645" i="1" s="1"/>
  <c r="S2644" i="1"/>
  <c r="Z2644" i="1" s="1"/>
  <c r="S2643" i="1"/>
  <c r="Z2643" i="1" s="1"/>
  <c r="S2642" i="1"/>
  <c r="Z2642" i="1" s="1"/>
  <c r="S2641" i="1"/>
  <c r="Z2641" i="1" s="1"/>
  <c r="S2640" i="1"/>
  <c r="Z2640" i="1" s="1"/>
  <c r="S2639" i="1"/>
  <c r="Z2639" i="1" s="1"/>
  <c r="S2638" i="1"/>
  <c r="Z2638" i="1" s="1"/>
  <c r="S2637" i="1"/>
  <c r="Z2637" i="1" s="1"/>
  <c r="S2636" i="1"/>
  <c r="Z2636" i="1" s="1"/>
  <c r="S2635" i="1"/>
  <c r="Z2635" i="1" s="1"/>
  <c r="S2634" i="1"/>
  <c r="Z2634" i="1" s="1"/>
  <c r="S2633" i="1"/>
  <c r="Z2633" i="1" s="1"/>
  <c r="S2632" i="1"/>
  <c r="Z2632" i="1" s="1"/>
  <c r="S2631" i="1"/>
  <c r="Z2631" i="1" s="1"/>
  <c r="S2630" i="1"/>
  <c r="Z2630" i="1" s="1"/>
  <c r="S2629" i="1"/>
  <c r="Z2629" i="1" s="1"/>
  <c r="S2628" i="1"/>
  <c r="Z2628" i="1" s="1"/>
  <c r="S2627" i="1"/>
  <c r="Z2627" i="1" s="1"/>
  <c r="S2626" i="1"/>
  <c r="Z2626" i="1" s="1"/>
  <c r="S2625" i="1"/>
  <c r="Z2625" i="1" s="1"/>
  <c r="S2624" i="1"/>
  <c r="Z2624" i="1" s="1"/>
  <c r="S2623" i="1"/>
  <c r="Z2623" i="1" s="1"/>
  <c r="S2622" i="1"/>
  <c r="Z2622" i="1" s="1"/>
  <c r="S2621" i="1"/>
  <c r="Z2621" i="1" s="1"/>
  <c r="S2620" i="1"/>
  <c r="Z2620" i="1" s="1"/>
  <c r="S2619" i="1"/>
  <c r="Z2619" i="1" s="1"/>
  <c r="S2618" i="1"/>
  <c r="Z2618" i="1" s="1"/>
  <c r="S2617" i="1"/>
  <c r="Z2617" i="1" s="1"/>
  <c r="S2616" i="1"/>
  <c r="Z2616" i="1" s="1"/>
  <c r="S2615" i="1"/>
  <c r="Z2615" i="1" s="1"/>
  <c r="S2614" i="1"/>
  <c r="Z2614" i="1" s="1"/>
  <c r="S2613" i="1"/>
  <c r="Z2613" i="1" s="1"/>
  <c r="S2612" i="1"/>
  <c r="Z2612" i="1" s="1"/>
  <c r="S2611" i="1"/>
  <c r="Z2611" i="1" s="1"/>
  <c r="S2610" i="1"/>
  <c r="Z2610" i="1" s="1"/>
  <c r="S2609" i="1"/>
  <c r="Z2609" i="1" s="1"/>
  <c r="S2608" i="1"/>
  <c r="Z2608" i="1" s="1"/>
  <c r="S2607" i="1"/>
  <c r="Z2607" i="1" s="1"/>
  <c r="S2606" i="1"/>
  <c r="Z2606" i="1" s="1"/>
  <c r="S2605" i="1"/>
  <c r="Z2605" i="1" s="1"/>
  <c r="S2604" i="1"/>
  <c r="Z2604" i="1" s="1"/>
  <c r="S2603" i="1"/>
  <c r="Z2603" i="1" s="1"/>
  <c r="S2602" i="1"/>
  <c r="Z2602" i="1" s="1"/>
  <c r="S2601" i="1"/>
  <c r="Z2601" i="1" s="1"/>
  <c r="S2600" i="1"/>
  <c r="Z2600" i="1" s="1"/>
  <c r="S2599" i="1"/>
  <c r="Z2599" i="1" s="1"/>
  <c r="S2598" i="1"/>
  <c r="Z2598" i="1" s="1"/>
  <c r="S2597" i="1"/>
  <c r="Z2597" i="1" s="1"/>
  <c r="S2596" i="1"/>
  <c r="Z2596" i="1" s="1"/>
  <c r="S2595" i="1"/>
  <c r="Z2595" i="1" s="1"/>
  <c r="S2594" i="1"/>
  <c r="Z2594" i="1" s="1"/>
  <c r="S2593" i="1"/>
  <c r="Z2593" i="1" s="1"/>
  <c r="S2592" i="1"/>
  <c r="Z2592" i="1" s="1"/>
  <c r="S2591" i="1"/>
  <c r="Z2591" i="1" s="1"/>
  <c r="S2590" i="1"/>
  <c r="Z2590" i="1" s="1"/>
  <c r="S2589" i="1"/>
  <c r="Z2589" i="1" s="1"/>
  <c r="S2588" i="1"/>
  <c r="Z2588" i="1" s="1"/>
  <c r="S2587" i="1"/>
  <c r="Z2587" i="1" s="1"/>
  <c r="S2586" i="1"/>
  <c r="Z2586" i="1" s="1"/>
  <c r="S2585" i="1"/>
  <c r="Z2585" i="1" s="1"/>
  <c r="S2584" i="1"/>
  <c r="Z2584" i="1" s="1"/>
  <c r="S2583" i="1"/>
  <c r="Z2583" i="1" s="1"/>
  <c r="S2582" i="1"/>
  <c r="Z2582" i="1" s="1"/>
  <c r="S2581" i="1"/>
  <c r="Z2581" i="1" s="1"/>
  <c r="S2580" i="1"/>
  <c r="Z2580" i="1" s="1"/>
  <c r="S2579" i="1"/>
  <c r="Z2579" i="1" s="1"/>
  <c r="S2578" i="1"/>
  <c r="Z2578" i="1" s="1"/>
  <c r="S2577" i="1"/>
  <c r="Z2577" i="1" s="1"/>
  <c r="S2576" i="1"/>
  <c r="Z2576" i="1" s="1"/>
  <c r="S2575" i="1"/>
  <c r="Z2575" i="1" s="1"/>
  <c r="S2574" i="1"/>
  <c r="Z2574" i="1" s="1"/>
  <c r="S2573" i="1"/>
  <c r="Z2573" i="1" s="1"/>
  <c r="S2572" i="1"/>
  <c r="Z2572" i="1" s="1"/>
  <c r="S2571" i="1"/>
  <c r="Z2571" i="1" s="1"/>
  <c r="S2570" i="1"/>
  <c r="Z2570" i="1" s="1"/>
  <c r="S2569" i="1"/>
  <c r="Z2569" i="1" s="1"/>
  <c r="S2568" i="1"/>
  <c r="Z2568" i="1" s="1"/>
  <c r="S2567" i="1"/>
  <c r="Z2567" i="1" s="1"/>
  <c r="S2566" i="1"/>
  <c r="Z2566" i="1" s="1"/>
  <c r="S2565" i="1"/>
  <c r="Z2565" i="1" s="1"/>
  <c r="S2564" i="1"/>
  <c r="Z2564" i="1" s="1"/>
  <c r="S2563" i="1"/>
  <c r="Z2563" i="1" s="1"/>
  <c r="S2562" i="1"/>
  <c r="Z2562" i="1" s="1"/>
  <c r="S2561" i="1"/>
  <c r="Z2561" i="1" s="1"/>
  <c r="S2560" i="1"/>
  <c r="Z2560" i="1" s="1"/>
  <c r="S2559" i="1"/>
  <c r="Z2559" i="1" s="1"/>
  <c r="S2558" i="1"/>
  <c r="Z2558" i="1" s="1"/>
  <c r="S2557" i="1"/>
  <c r="Z2557" i="1" s="1"/>
  <c r="S2556" i="1"/>
  <c r="Z2556" i="1" s="1"/>
  <c r="S2555" i="1"/>
  <c r="Z2555" i="1" s="1"/>
  <c r="S2554" i="1"/>
  <c r="Z2554" i="1" s="1"/>
  <c r="S2553" i="1"/>
  <c r="Z2553" i="1" s="1"/>
  <c r="S2552" i="1"/>
  <c r="Z2552" i="1" s="1"/>
  <c r="S2551" i="1"/>
  <c r="Z2551" i="1" s="1"/>
  <c r="S2550" i="1"/>
  <c r="Z2550" i="1" s="1"/>
  <c r="S2549" i="1"/>
  <c r="Z2549" i="1" s="1"/>
  <c r="S2548" i="1"/>
  <c r="Z2548" i="1" s="1"/>
  <c r="S2547" i="1"/>
  <c r="Z2547" i="1" s="1"/>
  <c r="S2546" i="1"/>
  <c r="Z2546" i="1" s="1"/>
  <c r="S2545" i="1"/>
  <c r="Z2545" i="1" s="1"/>
  <c r="S2544" i="1"/>
  <c r="Z2544" i="1" s="1"/>
  <c r="S2543" i="1"/>
  <c r="Z2543" i="1" s="1"/>
  <c r="S2542" i="1"/>
  <c r="Z2542" i="1" s="1"/>
  <c r="S2541" i="1"/>
  <c r="Z2541" i="1" s="1"/>
  <c r="S2540" i="1"/>
  <c r="Z2540" i="1" s="1"/>
  <c r="S2539" i="1"/>
  <c r="Z2539" i="1" s="1"/>
  <c r="S2538" i="1"/>
  <c r="Z2538" i="1" s="1"/>
  <c r="S2537" i="1"/>
  <c r="Z2537" i="1" s="1"/>
  <c r="S2536" i="1"/>
  <c r="Z2536" i="1" s="1"/>
  <c r="S2535" i="1"/>
  <c r="Z2535" i="1" s="1"/>
  <c r="S2534" i="1"/>
  <c r="Z2534" i="1" s="1"/>
  <c r="S2533" i="1"/>
  <c r="Z2533" i="1" s="1"/>
  <c r="S2532" i="1"/>
  <c r="Z2532" i="1" s="1"/>
  <c r="S2531" i="1"/>
  <c r="Z2531" i="1" s="1"/>
  <c r="S2530" i="1"/>
  <c r="Z2530" i="1" s="1"/>
  <c r="S2529" i="1"/>
  <c r="Z2529" i="1" s="1"/>
  <c r="S2528" i="1"/>
  <c r="Z2528" i="1" s="1"/>
  <c r="S2527" i="1"/>
  <c r="Z2527" i="1" s="1"/>
  <c r="S2526" i="1"/>
  <c r="Z2526" i="1" s="1"/>
  <c r="S2525" i="1"/>
  <c r="Z2525" i="1" s="1"/>
  <c r="S2524" i="1"/>
  <c r="Z2524" i="1" s="1"/>
  <c r="S2523" i="1"/>
  <c r="Z2523" i="1" s="1"/>
  <c r="S2522" i="1"/>
  <c r="Z2522" i="1" s="1"/>
  <c r="S2521" i="1"/>
  <c r="Z2521" i="1" s="1"/>
  <c r="S2520" i="1"/>
  <c r="Z2520" i="1" s="1"/>
  <c r="S2519" i="1"/>
  <c r="Z2519" i="1" s="1"/>
  <c r="S2518" i="1"/>
  <c r="Z2518" i="1" s="1"/>
  <c r="S2517" i="1"/>
  <c r="Z2517" i="1" s="1"/>
  <c r="S2516" i="1"/>
  <c r="Z2516" i="1" s="1"/>
  <c r="S2515" i="1"/>
  <c r="Z2515" i="1" s="1"/>
  <c r="S2514" i="1"/>
  <c r="Z2514" i="1" s="1"/>
  <c r="S2513" i="1"/>
  <c r="Z2513" i="1" s="1"/>
  <c r="S2512" i="1"/>
  <c r="Z2512" i="1" s="1"/>
  <c r="S2511" i="1"/>
  <c r="Z2511" i="1" s="1"/>
  <c r="S2510" i="1"/>
  <c r="Z2510" i="1" s="1"/>
  <c r="S2509" i="1"/>
  <c r="Z2509" i="1" s="1"/>
  <c r="S2508" i="1"/>
  <c r="Z2508" i="1" s="1"/>
  <c r="S2507" i="1"/>
  <c r="Z2507" i="1" s="1"/>
  <c r="S2506" i="1"/>
  <c r="Z2506" i="1" s="1"/>
  <c r="S2505" i="1"/>
  <c r="Z2505" i="1" s="1"/>
  <c r="S2504" i="1"/>
  <c r="Z2504" i="1" s="1"/>
  <c r="S2503" i="1"/>
  <c r="Z2503" i="1" s="1"/>
  <c r="S2502" i="1"/>
  <c r="Z2502" i="1" s="1"/>
  <c r="S2501" i="1"/>
  <c r="Z2501" i="1" s="1"/>
  <c r="S2500" i="1"/>
  <c r="Z2500" i="1" s="1"/>
  <c r="S2499" i="1"/>
  <c r="Z2499" i="1" s="1"/>
  <c r="S2498" i="1"/>
  <c r="Z2498" i="1" s="1"/>
  <c r="S2497" i="1"/>
  <c r="Z2497" i="1" s="1"/>
  <c r="S2496" i="1"/>
  <c r="Z2496" i="1" s="1"/>
  <c r="S2495" i="1"/>
  <c r="Z2495" i="1" s="1"/>
  <c r="S2494" i="1"/>
  <c r="Z2494" i="1" s="1"/>
  <c r="S2493" i="1"/>
  <c r="Z2493" i="1" s="1"/>
  <c r="S2492" i="1"/>
  <c r="Z2492" i="1" s="1"/>
  <c r="S2491" i="1"/>
  <c r="Z2491" i="1" s="1"/>
  <c r="S2490" i="1"/>
  <c r="Z2490" i="1" s="1"/>
  <c r="S2489" i="1"/>
  <c r="Z2489" i="1" s="1"/>
  <c r="S2488" i="1"/>
  <c r="Z2488" i="1" s="1"/>
  <c r="S2487" i="1"/>
  <c r="Z2487" i="1" s="1"/>
  <c r="S2486" i="1"/>
  <c r="Z2486" i="1" s="1"/>
  <c r="S2485" i="1"/>
  <c r="Z2485" i="1" s="1"/>
  <c r="S2484" i="1"/>
  <c r="Z2484" i="1" s="1"/>
  <c r="S2483" i="1"/>
  <c r="Z2483" i="1" s="1"/>
  <c r="S2482" i="1"/>
  <c r="Z2482" i="1" s="1"/>
  <c r="S2481" i="1"/>
  <c r="Z2481" i="1" s="1"/>
  <c r="S2480" i="1"/>
  <c r="Z2480" i="1" s="1"/>
  <c r="S2479" i="1"/>
  <c r="Z2479" i="1" s="1"/>
  <c r="S2478" i="1"/>
  <c r="Z2478" i="1" s="1"/>
  <c r="S2477" i="1"/>
  <c r="Z2477" i="1" s="1"/>
  <c r="S2476" i="1"/>
  <c r="Z2476" i="1" s="1"/>
  <c r="S2475" i="1"/>
  <c r="Z2475" i="1" s="1"/>
  <c r="S2474" i="1"/>
  <c r="Z2474" i="1" s="1"/>
  <c r="S2473" i="1"/>
  <c r="Z2473" i="1" s="1"/>
  <c r="S2472" i="1"/>
  <c r="Z2472" i="1" s="1"/>
  <c r="S2471" i="1"/>
  <c r="Z2471" i="1" s="1"/>
  <c r="S2470" i="1"/>
  <c r="Z2470" i="1" s="1"/>
  <c r="S2469" i="1"/>
  <c r="Z2469" i="1" s="1"/>
  <c r="S2468" i="1"/>
  <c r="Z2468" i="1" s="1"/>
  <c r="S2467" i="1"/>
  <c r="Z2467" i="1" s="1"/>
  <c r="S2466" i="1"/>
  <c r="Z2466" i="1" s="1"/>
  <c r="S2465" i="1"/>
  <c r="Z2465" i="1" s="1"/>
  <c r="S2464" i="1"/>
  <c r="Z2464" i="1" s="1"/>
  <c r="S2463" i="1"/>
  <c r="Z2463" i="1" s="1"/>
  <c r="S2462" i="1"/>
  <c r="Z2462" i="1" s="1"/>
  <c r="S2461" i="1"/>
  <c r="Z2461" i="1" s="1"/>
  <c r="S2460" i="1"/>
  <c r="Z2460" i="1" s="1"/>
  <c r="S2459" i="1"/>
  <c r="Z2459" i="1" s="1"/>
  <c r="S2458" i="1"/>
  <c r="Z2458" i="1" s="1"/>
  <c r="S2457" i="1"/>
  <c r="Z2457" i="1" s="1"/>
  <c r="S2456" i="1"/>
  <c r="Z2456" i="1" s="1"/>
  <c r="S2455" i="1"/>
  <c r="Z2455" i="1" s="1"/>
  <c r="S2454" i="1"/>
  <c r="Z2454" i="1" s="1"/>
  <c r="S2453" i="1"/>
  <c r="Z2453" i="1" s="1"/>
  <c r="S2452" i="1"/>
  <c r="Z2452" i="1" s="1"/>
  <c r="S2451" i="1"/>
  <c r="Z2451" i="1" s="1"/>
  <c r="S2450" i="1"/>
  <c r="Z2450" i="1" s="1"/>
  <c r="S2449" i="1"/>
  <c r="Z2449" i="1" s="1"/>
  <c r="S2448" i="1"/>
  <c r="Z2448" i="1" s="1"/>
  <c r="S2447" i="1"/>
  <c r="Z2447" i="1" s="1"/>
  <c r="S2446" i="1"/>
  <c r="Z2446" i="1" s="1"/>
  <c r="S2445" i="1"/>
  <c r="Z2445" i="1" s="1"/>
  <c r="S2444" i="1"/>
  <c r="Z2444" i="1" s="1"/>
  <c r="S2443" i="1"/>
  <c r="Z2443" i="1" s="1"/>
  <c r="S2442" i="1"/>
  <c r="Z2442" i="1" s="1"/>
  <c r="S2441" i="1"/>
  <c r="Z2441" i="1" s="1"/>
  <c r="S2440" i="1"/>
  <c r="Z2440" i="1" s="1"/>
  <c r="S2439" i="1"/>
  <c r="Z2439" i="1" s="1"/>
  <c r="S2438" i="1"/>
  <c r="Z2438" i="1" s="1"/>
  <c r="S2437" i="1"/>
  <c r="Z2437" i="1" s="1"/>
  <c r="S2436" i="1"/>
  <c r="Z2436" i="1" s="1"/>
  <c r="S2435" i="1"/>
  <c r="Z2435" i="1" s="1"/>
  <c r="S2434" i="1"/>
  <c r="Z2434" i="1" s="1"/>
  <c r="S2433" i="1"/>
  <c r="Z2433" i="1" s="1"/>
  <c r="S2432" i="1"/>
  <c r="Z2432" i="1" s="1"/>
  <c r="S2431" i="1"/>
  <c r="Z2431" i="1" s="1"/>
  <c r="S2430" i="1"/>
  <c r="Z2430" i="1" s="1"/>
  <c r="S2429" i="1"/>
  <c r="Z2429" i="1" s="1"/>
  <c r="S2428" i="1"/>
  <c r="Z2428" i="1" s="1"/>
  <c r="S2427" i="1"/>
  <c r="Z2427" i="1" s="1"/>
  <c r="S2426" i="1"/>
  <c r="Z2426" i="1" s="1"/>
  <c r="S2425" i="1"/>
  <c r="Z2425" i="1" s="1"/>
  <c r="S2424" i="1"/>
  <c r="Z2424" i="1" s="1"/>
  <c r="S2423" i="1"/>
  <c r="Z2423" i="1" s="1"/>
  <c r="S2422" i="1"/>
  <c r="Z2422" i="1" s="1"/>
  <c r="S2421" i="1"/>
  <c r="Z2421" i="1" s="1"/>
  <c r="S2420" i="1"/>
  <c r="Z2420" i="1" s="1"/>
  <c r="S2419" i="1"/>
  <c r="Z2419" i="1" s="1"/>
  <c r="S2418" i="1"/>
  <c r="Z2418" i="1" s="1"/>
  <c r="S2417" i="1"/>
  <c r="Z2417" i="1" s="1"/>
  <c r="S2416" i="1"/>
  <c r="Z2416" i="1" s="1"/>
  <c r="S2415" i="1"/>
  <c r="Z2415" i="1" s="1"/>
  <c r="S2414" i="1"/>
  <c r="Z2414" i="1" s="1"/>
  <c r="S2413" i="1"/>
  <c r="Z2413" i="1" s="1"/>
  <c r="S2412" i="1"/>
  <c r="Z2412" i="1" s="1"/>
  <c r="S2411" i="1"/>
  <c r="Z2411" i="1" s="1"/>
  <c r="S2410" i="1"/>
  <c r="Z2410" i="1" s="1"/>
  <c r="S2409" i="1"/>
  <c r="Z2409" i="1" s="1"/>
  <c r="S2408" i="1"/>
  <c r="Z2408" i="1" s="1"/>
  <c r="S2407" i="1"/>
  <c r="Z2407" i="1" s="1"/>
  <c r="S2406" i="1"/>
  <c r="Z2406" i="1" s="1"/>
  <c r="S2405" i="1"/>
  <c r="Z2405" i="1" s="1"/>
  <c r="S2404" i="1"/>
  <c r="Z2404" i="1" s="1"/>
  <c r="S2403" i="1"/>
  <c r="Z2403" i="1" s="1"/>
  <c r="S2402" i="1"/>
  <c r="Z2402" i="1" s="1"/>
  <c r="S2401" i="1"/>
  <c r="Z2401" i="1" s="1"/>
  <c r="S2400" i="1"/>
  <c r="Z2400" i="1" s="1"/>
  <c r="S2399" i="1"/>
  <c r="Z2399" i="1" s="1"/>
  <c r="S2398" i="1"/>
  <c r="Z2398" i="1" s="1"/>
  <c r="S2397" i="1"/>
  <c r="Z2397" i="1" s="1"/>
  <c r="S2396" i="1"/>
  <c r="Z2396" i="1" s="1"/>
  <c r="S2395" i="1"/>
  <c r="Z2395" i="1" s="1"/>
  <c r="S2394" i="1"/>
  <c r="Z2394" i="1" s="1"/>
  <c r="S2393" i="1"/>
  <c r="Z2393" i="1" s="1"/>
  <c r="S2392" i="1"/>
  <c r="Z2392" i="1" s="1"/>
  <c r="S2391" i="1"/>
  <c r="Z2391" i="1" s="1"/>
  <c r="S2390" i="1"/>
  <c r="Z2390" i="1" s="1"/>
  <c r="S2389" i="1"/>
  <c r="Z2389" i="1" s="1"/>
  <c r="S2388" i="1"/>
  <c r="Z2388" i="1" s="1"/>
  <c r="S2387" i="1"/>
  <c r="Z2387" i="1" s="1"/>
  <c r="S2386" i="1"/>
  <c r="Z2386" i="1" s="1"/>
  <c r="S2385" i="1"/>
  <c r="Z2385" i="1" s="1"/>
  <c r="S2384" i="1"/>
  <c r="Z2384" i="1" s="1"/>
  <c r="S2383" i="1"/>
  <c r="Z2383" i="1" s="1"/>
  <c r="S2382" i="1"/>
  <c r="Z2382" i="1" s="1"/>
  <c r="S2381" i="1"/>
  <c r="Z2381" i="1" s="1"/>
  <c r="S2380" i="1"/>
  <c r="Z2380" i="1" s="1"/>
  <c r="S2379" i="1"/>
  <c r="Z2379" i="1" s="1"/>
  <c r="S2378" i="1"/>
  <c r="Z2378" i="1" s="1"/>
  <c r="S2377" i="1"/>
  <c r="Z2377" i="1" s="1"/>
  <c r="S2376" i="1"/>
  <c r="Z2376" i="1" s="1"/>
  <c r="S2375" i="1"/>
  <c r="Z2375" i="1" s="1"/>
  <c r="S2374" i="1"/>
  <c r="Z2374" i="1" s="1"/>
  <c r="S2373" i="1"/>
  <c r="Z2373" i="1" s="1"/>
  <c r="S2372" i="1"/>
  <c r="Z2372" i="1" s="1"/>
  <c r="S2371" i="1"/>
  <c r="Z2371" i="1" s="1"/>
  <c r="S2370" i="1"/>
  <c r="Z2370" i="1" s="1"/>
  <c r="S2369" i="1"/>
  <c r="Z2369" i="1" s="1"/>
  <c r="S2368" i="1"/>
  <c r="Z2368" i="1" s="1"/>
  <c r="S2367" i="1"/>
  <c r="Z2367" i="1" s="1"/>
  <c r="S2366" i="1"/>
  <c r="Z2366" i="1" s="1"/>
  <c r="S2365" i="1"/>
  <c r="Z2365" i="1" s="1"/>
  <c r="S2364" i="1"/>
  <c r="Z2364" i="1" s="1"/>
  <c r="S2363" i="1"/>
  <c r="Z2363" i="1" s="1"/>
  <c r="S2362" i="1"/>
  <c r="Z2362" i="1" s="1"/>
  <c r="S2361" i="1"/>
  <c r="Z2361" i="1" s="1"/>
  <c r="S2360" i="1"/>
  <c r="Z2360" i="1" s="1"/>
  <c r="S2359" i="1"/>
  <c r="Z2359" i="1" s="1"/>
  <c r="S2358" i="1"/>
  <c r="Z2358" i="1" s="1"/>
  <c r="S2357" i="1"/>
  <c r="Z2357" i="1" s="1"/>
  <c r="S2356" i="1"/>
  <c r="Z2356" i="1" s="1"/>
  <c r="S2355" i="1"/>
  <c r="Z2355" i="1" s="1"/>
  <c r="S2354" i="1"/>
  <c r="Z2354" i="1" s="1"/>
  <c r="S2353" i="1"/>
  <c r="Z2353" i="1" s="1"/>
  <c r="S2352" i="1"/>
  <c r="Z2352" i="1" s="1"/>
  <c r="S2351" i="1"/>
  <c r="Z2351" i="1" s="1"/>
  <c r="S2350" i="1"/>
  <c r="Z2350" i="1" s="1"/>
  <c r="S2349" i="1"/>
  <c r="Z2349" i="1" s="1"/>
  <c r="S2348" i="1"/>
  <c r="Z2348" i="1" s="1"/>
  <c r="S2347" i="1"/>
  <c r="Z2347" i="1" s="1"/>
  <c r="S2346" i="1"/>
  <c r="Z2346" i="1" s="1"/>
  <c r="S2345" i="1"/>
  <c r="Z2345" i="1" s="1"/>
  <c r="S2344" i="1"/>
  <c r="Z2344" i="1" s="1"/>
  <c r="S2343" i="1"/>
  <c r="Z2343" i="1" s="1"/>
  <c r="S2342" i="1"/>
  <c r="Z2342" i="1" s="1"/>
  <c r="S2341" i="1"/>
  <c r="Z2341" i="1" s="1"/>
  <c r="S2340" i="1"/>
  <c r="Z2340" i="1" s="1"/>
  <c r="S2339" i="1"/>
  <c r="Z2339" i="1" s="1"/>
  <c r="S2338" i="1"/>
  <c r="Z2338" i="1" s="1"/>
  <c r="S2337" i="1"/>
  <c r="Z2337" i="1" s="1"/>
  <c r="S2336" i="1"/>
  <c r="Z2336" i="1" s="1"/>
  <c r="S2335" i="1"/>
  <c r="Z2335" i="1" s="1"/>
  <c r="S2334" i="1"/>
  <c r="Z2334" i="1" s="1"/>
  <c r="S2333" i="1"/>
  <c r="Z2333" i="1" s="1"/>
  <c r="S2332" i="1"/>
  <c r="Z2332" i="1" s="1"/>
  <c r="S2331" i="1"/>
  <c r="Z2331" i="1" s="1"/>
  <c r="S2330" i="1"/>
  <c r="Z2330" i="1" s="1"/>
  <c r="S2329" i="1"/>
  <c r="Z2329" i="1" s="1"/>
  <c r="S2328" i="1"/>
  <c r="Z2328" i="1" s="1"/>
  <c r="S2327" i="1"/>
  <c r="Z2327" i="1" s="1"/>
  <c r="S2326" i="1"/>
  <c r="Z2326" i="1" s="1"/>
  <c r="S2325" i="1"/>
  <c r="Z2325" i="1" s="1"/>
  <c r="S2324" i="1"/>
  <c r="Z2324" i="1" s="1"/>
  <c r="S2323" i="1"/>
  <c r="Z2323" i="1" s="1"/>
  <c r="S2322" i="1"/>
  <c r="Z2322" i="1" s="1"/>
  <c r="S2321" i="1"/>
  <c r="Z2321" i="1" s="1"/>
  <c r="S2320" i="1"/>
  <c r="Z2320" i="1" s="1"/>
  <c r="S2319" i="1"/>
  <c r="Z2319" i="1" s="1"/>
  <c r="S2318" i="1"/>
  <c r="Z2318" i="1" s="1"/>
  <c r="S2317" i="1"/>
  <c r="Z2317" i="1" s="1"/>
  <c r="S2316" i="1"/>
  <c r="Z2316" i="1" s="1"/>
  <c r="S2315" i="1"/>
  <c r="Z2315" i="1" s="1"/>
  <c r="S2314" i="1"/>
  <c r="Z2314" i="1" s="1"/>
  <c r="S2313" i="1"/>
  <c r="Z2313" i="1" s="1"/>
  <c r="S2312" i="1"/>
  <c r="Z2312" i="1" s="1"/>
  <c r="S2311" i="1"/>
  <c r="Z2311" i="1" s="1"/>
  <c r="S2310" i="1"/>
  <c r="Z2310" i="1" s="1"/>
  <c r="S2309" i="1"/>
  <c r="Z2309" i="1" s="1"/>
  <c r="S2308" i="1"/>
  <c r="Z2308" i="1" s="1"/>
  <c r="S2307" i="1"/>
  <c r="Z2307" i="1" s="1"/>
  <c r="S2306" i="1"/>
  <c r="Z2306" i="1" s="1"/>
  <c r="S2305" i="1"/>
  <c r="Z2305" i="1" s="1"/>
  <c r="S2304" i="1"/>
  <c r="Z2304" i="1" s="1"/>
  <c r="S2303" i="1"/>
  <c r="Z2303" i="1" s="1"/>
  <c r="S2302" i="1"/>
  <c r="Z2302" i="1" s="1"/>
  <c r="S2301" i="1"/>
  <c r="Z2301" i="1" s="1"/>
  <c r="S2300" i="1"/>
  <c r="Z2300" i="1" s="1"/>
  <c r="S2299" i="1"/>
  <c r="Z2299" i="1" s="1"/>
  <c r="S2298" i="1"/>
  <c r="Z2298" i="1" s="1"/>
  <c r="S2297" i="1"/>
  <c r="Z2297" i="1" s="1"/>
  <c r="S2296" i="1"/>
  <c r="Z2296" i="1" s="1"/>
  <c r="S2295" i="1"/>
  <c r="Z2295" i="1" s="1"/>
  <c r="S2294" i="1"/>
  <c r="Z2294" i="1" s="1"/>
  <c r="S2293" i="1"/>
  <c r="Z2293" i="1" s="1"/>
  <c r="S2292" i="1"/>
  <c r="Z2292" i="1" s="1"/>
  <c r="S2291" i="1"/>
  <c r="Z2291" i="1" s="1"/>
  <c r="S2290" i="1"/>
  <c r="Z2290" i="1" s="1"/>
  <c r="S2289" i="1"/>
  <c r="Z2289" i="1" s="1"/>
  <c r="S2288" i="1"/>
  <c r="Z2288" i="1" s="1"/>
  <c r="S2287" i="1"/>
  <c r="Z2287" i="1" s="1"/>
  <c r="S2286" i="1"/>
  <c r="Z2286" i="1" s="1"/>
  <c r="S2285" i="1"/>
  <c r="Z2285" i="1" s="1"/>
  <c r="S2284" i="1"/>
  <c r="Z2284" i="1" s="1"/>
  <c r="S2283" i="1"/>
  <c r="Z2283" i="1" s="1"/>
  <c r="S2282" i="1"/>
  <c r="Z2282" i="1" s="1"/>
  <c r="S2281" i="1"/>
  <c r="Z2281" i="1" s="1"/>
  <c r="S2280" i="1"/>
  <c r="Z2280" i="1" s="1"/>
  <c r="S2279" i="1"/>
  <c r="Z2279" i="1" s="1"/>
  <c r="S2278" i="1"/>
  <c r="Z2278" i="1" s="1"/>
  <c r="S2277" i="1"/>
  <c r="Z2277" i="1" s="1"/>
  <c r="S2276" i="1"/>
  <c r="Z2276" i="1" s="1"/>
  <c r="S2275" i="1"/>
  <c r="Z2275" i="1" s="1"/>
  <c r="S2274" i="1"/>
  <c r="Z2274" i="1" s="1"/>
  <c r="S2273" i="1"/>
  <c r="Z2273" i="1" s="1"/>
  <c r="S2272" i="1"/>
  <c r="Z2272" i="1" s="1"/>
  <c r="S2271" i="1"/>
  <c r="Z2271" i="1" s="1"/>
  <c r="S2270" i="1"/>
  <c r="Z2270" i="1" s="1"/>
  <c r="S2269" i="1"/>
  <c r="Z2269" i="1" s="1"/>
  <c r="S2268" i="1"/>
  <c r="Z2268" i="1" s="1"/>
  <c r="S2267" i="1"/>
  <c r="Z2267" i="1" s="1"/>
  <c r="S2266" i="1"/>
  <c r="Z2266" i="1" s="1"/>
  <c r="S2265" i="1"/>
  <c r="Z2265" i="1" s="1"/>
  <c r="S2264" i="1"/>
  <c r="Z2264" i="1" s="1"/>
  <c r="S2263" i="1"/>
  <c r="Z2263" i="1" s="1"/>
  <c r="S2262" i="1"/>
  <c r="Z2262" i="1" s="1"/>
  <c r="S2261" i="1"/>
  <c r="Z2261" i="1" s="1"/>
  <c r="S2260" i="1"/>
  <c r="Z2260" i="1" s="1"/>
  <c r="S2259" i="1"/>
  <c r="Z2259" i="1" s="1"/>
  <c r="S2258" i="1"/>
  <c r="Z2258" i="1" s="1"/>
  <c r="S2257" i="1"/>
  <c r="Z2257" i="1" s="1"/>
  <c r="S2256" i="1"/>
  <c r="Z2256" i="1" s="1"/>
  <c r="S2255" i="1"/>
  <c r="Z2255" i="1" s="1"/>
  <c r="S2254" i="1"/>
  <c r="Z2254" i="1" s="1"/>
  <c r="S2253" i="1"/>
  <c r="Z2253" i="1" s="1"/>
  <c r="S2252" i="1"/>
  <c r="Z2252" i="1" s="1"/>
  <c r="S2251" i="1"/>
  <c r="Z2251" i="1" s="1"/>
  <c r="S2250" i="1"/>
  <c r="Z2250" i="1" s="1"/>
  <c r="S2249" i="1"/>
  <c r="Z2249" i="1" s="1"/>
  <c r="S2248" i="1"/>
  <c r="Z2248" i="1" s="1"/>
  <c r="S2247" i="1"/>
  <c r="Z2247" i="1" s="1"/>
  <c r="S2246" i="1"/>
  <c r="Z2246" i="1" s="1"/>
  <c r="S2245" i="1"/>
  <c r="Z2245" i="1" s="1"/>
  <c r="S2244" i="1"/>
  <c r="Z2244" i="1" s="1"/>
  <c r="S2243" i="1"/>
  <c r="Z2243" i="1" s="1"/>
  <c r="S2242" i="1"/>
  <c r="Z2242" i="1" s="1"/>
  <c r="S2241" i="1"/>
  <c r="Z2241" i="1" s="1"/>
  <c r="S2240" i="1"/>
  <c r="Z2240" i="1" s="1"/>
  <c r="S2239" i="1"/>
  <c r="Z2239" i="1" s="1"/>
  <c r="S2238" i="1"/>
  <c r="Z2238" i="1" s="1"/>
  <c r="S2237" i="1"/>
  <c r="Z2237" i="1" s="1"/>
  <c r="S2236" i="1"/>
  <c r="Z2236" i="1" s="1"/>
  <c r="S2235" i="1"/>
  <c r="Z2235" i="1" s="1"/>
  <c r="S2234" i="1"/>
  <c r="Z2234" i="1" s="1"/>
  <c r="S2233" i="1"/>
  <c r="Z2233" i="1" s="1"/>
  <c r="S2232" i="1"/>
  <c r="Z2232" i="1" s="1"/>
  <c r="S2231" i="1"/>
  <c r="Z2231" i="1" s="1"/>
  <c r="S2230" i="1"/>
  <c r="Z2230" i="1" s="1"/>
  <c r="S2229" i="1"/>
  <c r="Z2229" i="1" s="1"/>
  <c r="S2228" i="1"/>
  <c r="Z2228" i="1" s="1"/>
  <c r="S2227" i="1"/>
  <c r="Z2227" i="1" s="1"/>
  <c r="S2226" i="1"/>
  <c r="Z2226" i="1" s="1"/>
  <c r="S2225" i="1"/>
  <c r="Z2225" i="1" s="1"/>
  <c r="S2224" i="1"/>
  <c r="Z2224" i="1" s="1"/>
  <c r="S2223" i="1"/>
  <c r="Z2223" i="1" s="1"/>
  <c r="S2222" i="1"/>
  <c r="Z2222" i="1" s="1"/>
  <c r="S2221" i="1"/>
  <c r="Z2221" i="1" s="1"/>
  <c r="S2220" i="1"/>
  <c r="Z2220" i="1" s="1"/>
  <c r="S2219" i="1"/>
  <c r="Z2219" i="1" s="1"/>
  <c r="S2218" i="1"/>
  <c r="Z2218" i="1" s="1"/>
  <c r="S2217" i="1"/>
  <c r="Z2217" i="1" s="1"/>
  <c r="S2216" i="1"/>
  <c r="Z2216" i="1" s="1"/>
  <c r="S2215" i="1"/>
  <c r="Z2215" i="1" s="1"/>
  <c r="S2214" i="1"/>
  <c r="Z2214" i="1" s="1"/>
  <c r="S2213" i="1"/>
  <c r="Z2213" i="1" s="1"/>
  <c r="S2212" i="1"/>
  <c r="Z2212" i="1" s="1"/>
  <c r="S2211" i="1"/>
  <c r="Z2211" i="1" s="1"/>
  <c r="S2210" i="1"/>
  <c r="Z2210" i="1" s="1"/>
  <c r="S2209" i="1"/>
  <c r="Z2209" i="1" s="1"/>
  <c r="S2208" i="1"/>
  <c r="Z2208" i="1" s="1"/>
  <c r="S2207" i="1"/>
  <c r="Z2207" i="1" s="1"/>
  <c r="S2206" i="1"/>
  <c r="Z2206" i="1" s="1"/>
  <c r="S2205" i="1"/>
  <c r="Z2205" i="1" s="1"/>
  <c r="S2204" i="1"/>
  <c r="Z2204" i="1" s="1"/>
  <c r="S2203" i="1"/>
  <c r="Z2203" i="1" s="1"/>
  <c r="S2202" i="1"/>
  <c r="Z2202" i="1" s="1"/>
  <c r="S2201" i="1"/>
  <c r="Z2201" i="1" s="1"/>
  <c r="S2200" i="1"/>
  <c r="Z2200" i="1" s="1"/>
  <c r="S2199" i="1"/>
  <c r="Z2199" i="1" s="1"/>
  <c r="S2198" i="1"/>
  <c r="Z2198" i="1" s="1"/>
  <c r="S2197" i="1"/>
  <c r="Z2197" i="1" s="1"/>
  <c r="S2196" i="1"/>
  <c r="Z2196" i="1" s="1"/>
  <c r="S2195" i="1"/>
  <c r="Z2195" i="1" s="1"/>
  <c r="S2194" i="1"/>
  <c r="Z2194" i="1" s="1"/>
  <c r="S2193" i="1"/>
  <c r="Z2193" i="1" s="1"/>
  <c r="S2192" i="1"/>
  <c r="Z2192" i="1" s="1"/>
  <c r="S2191" i="1"/>
  <c r="Z2191" i="1" s="1"/>
  <c r="S2190" i="1"/>
  <c r="Z2190" i="1" s="1"/>
  <c r="S2189" i="1"/>
  <c r="Z2189" i="1" s="1"/>
  <c r="S2188" i="1"/>
  <c r="Z2188" i="1" s="1"/>
  <c r="S2187" i="1"/>
  <c r="Z2187" i="1" s="1"/>
  <c r="S2186" i="1"/>
  <c r="Z2186" i="1" s="1"/>
  <c r="S2185" i="1"/>
  <c r="Z2185" i="1" s="1"/>
  <c r="S2184" i="1"/>
  <c r="Z2184" i="1" s="1"/>
  <c r="S2183" i="1"/>
  <c r="Z2183" i="1" s="1"/>
  <c r="S2182" i="1"/>
  <c r="Z2182" i="1" s="1"/>
  <c r="S2181" i="1"/>
  <c r="Z2181" i="1" s="1"/>
  <c r="S2180" i="1"/>
  <c r="Z2180" i="1" s="1"/>
  <c r="S2179" i="1"/>
  <c r="Z2179" i="1" s="1"/>
  <c r="S2178" i="1"/>
  <c r="Z2178" i="1" s="1"/>
  <c r="S2177" i="1"/>
  <c r="Z2177" i="1" s="1"/>
  <c r="S2176" i="1"/>
  <c r="Z2176" i="1" s="1"/>
  <c r="S2175" i="1"/>
  <c r="Z2175" i="1" s="1"/>
  <c r="S2174" i="1"/>
  <c r="Z2174" i="1" s="1"/>
  <c r="S2173" i="1"/>
  <c r="Z2173" i="1" s="1"/>
  <c r="S2172" i="1"/>
  <c r="Z2172" i="1" s="1"/>
  <c r="S2171" i="1"/>
  <c r="Z2171" i="1" s="1"/>
  <c r="S2170" i="1"/>
  <c r="Z2170" i="1" s="1"/>
  <c r="S2169" i="1"/>
  <c r="Z2169" i="1" s="1"/>
  <c r="S2168" i="1"/>
  <c r="Z2168" i="1" s="1"/>
  <c r="S2167" i="1"/>
  <c r="Z2167" i="1" s="1"/>
  <c r="S2166" i="1"/>
  <c r="Z2166" i="1" s="1"/>
  <c r="S2165" i="1"/>
  <c r="Z2165" i="1" s="1"/>
  <c r="S2164" i="1"/>
  <c r="Z2164" i="1" s="1"/>
  <c r="S2163" i="1"/>
  <c r="Z2163" i="1" s="1"/>
  <c r="S2162" i="1"/>
  <c r="Z2162" i="1" s="1"/>
  <c r="S2161" i="1"/>
  <c r="Z2161" i="1" s="1"/>
  <c r="S2160" i="1"/>
  <c r="Z2160" i="1" s="1"/>
  <c r="S2159" i="1"/>
  <c r="Z2159" i="1" s="1"/>
  <c r="S2158" i="1"/>
  <c r="Z2158" i="1" s="1"/>
  <c r="S2157" i="1"/>
  <c r="Z2157" i="1" s="1"/>
  <c r="S2156" i="1"/>
  <c r="Z2156" i="1" s="1"/>
  <c r="S2155" i="1"/>
  <c r="Z2155" i="1" s="1"/>
  <c r="S2154" i="1"/>
  <c r="Z2154" i="1" s="1"/>
  <c r="S2153" i="1"/>
  <c r="Z2153" i="1" s="1"/>
  <c r="S2152" i="1"/>
  <c r="Z2152" i="1" s="1"/>
  <c r="S2151" i="1"/>
  <c r="Z2151" i="1" s="1"/>
  <c r="S2150" i="1"/>
  <c r="Z2150" i="1" s="1"/>
  <c r="S2149" i="1"/>
  <c r="Z2149" i="1" s="1"/>
  <c r="S2148" i="1"/>
  <c r="Z2148" i="1" s="1"/>
  <c r="S2147" i="1"/>
  <c r="Z2147" i="1" s="1"/>
  <c r="S2146" i="1"/>
  <c r="Z2146" i="1" s="1"/>
  <c r="S2145" i="1"/>
  <c r="Z2145" i="1" s="1"/>
  <c r="S2144" i="1"/>
  <c r="Z2144" i="1" s="1"/>
  <c r="S2143" i="1"/>
  <c r="Z2143" i="1" s="1"/>
  <c r="S2142" i="1"/>
  <c r="Z2142" i="1" s="1"/>
  <c r="S2141" i="1"/>
  <c r="Z2141" i="1" s="1"/>
  <c r="S2140" i="1"/>
  <c r="Z2140" i="1" s="1"/>
  <c r="S2139" i="1"/>
  <c r="Z2139" i="1" s="1"/>
  <c r="S2138" i="1"/>
  <c r="Z2138" i="1" s="1"/>
  <c r="S2137" i="1"/>
  <c r="Z2137" i="1" s="1"/>
  <c r="S2136" i="1"/>
  <c r="Z2136" i="1" s="1"/>
  <c r="S2135" i="1"/>
  <c r="Z2135" i="1" s="1"/>
  <c r="S2134" i="1"/>
  <c r="Z2134" i="1" s="1"/>
  <c r="S2133" i="1"/>
  <c r="Z2133" i="1" s="1"/>
  <c r="S2132" i="1"/>
  <c r="Z2132" i="1" s="1"/>
  <c r="S2131" i="1"/>
  <c r="Z2131" i="1" s="1"/>
  <c r="S2130" i="1"/>
  <c r="Z2130" i="1" s="1"/>
  <c r="S2129" i="1"/>
  <c r="Z2129" i="1" s="1"/>
  <c r="S2128" i="1"/>
  <c r="Z2128" i="1" s="1"/>
  <c r="S2127" i="1"/>
  <c r="Z2127" i="1" s="1"/>
  <c r="S2126" i="1"/>
  <c r="Z2126" i="1" s="1"/>
  <c r="S2125" i="1"/>
  <c r="Z2125" i="1" s="1"/>
  <c r="S2124" i="1"/>
  <c r="Z2124" i="1" s="1"/>
  <c r="S2123" i="1"/>
  <c r="Z2123" i="1" s="1"/>
  <c r="S2122" i="1"/>
  <c r="Z2122" i="1" s="1"/>
  <c r="S2121" i="1"/>
  <c r="Z2121" i="1" s="1"/>
  <c r="S2120" i="1"/>
  <c r="Z2120" i="1" s="1"/>
  <c r="S2119" i="1"/>
  <c r="Z2119" i="1" s="1"/>
  <c r="S2118" i="1"/>
  <c r="Z2118" i="1" s="1"/>
  <c r="S2117" i="1"/>
  <c r="Z2117" i="1" s="1"/>
  <c r="S2116" i="1"/>
  <c r="Z2116" i="1" s="1"/>
  <c r="S2115" i="1"/>
  <c r="Z2115" i="1" s="1"/>
  <c r="S2114" i="1"/>
  <c r="Z2114" i="1" s="1"/>
  <c r="S2113" i="1"/>
  <c r="Z2113" i="1" s="1"/>
  <c r="S2112" i="1"/>
  <c r="Z2112" i="1" s="1"/>
  <c r="S2111" i="1"/>
  <c r="Z2111" i="1" s="1"/>
  <c r="S2110" i="1"/>
  <c r="Z2110" i="1" s="1"/>
  <c r="S2109" i="1"/>
  <c r="Z2109" i="1" s="1"/>
  <c r="S2108" i="1"/>
  <c r="Z2108" i="1" s="1"/>
  <c r="S2107" i="1"/>
  <c r="Z2107" i="1" s="1"/>
  <c r="S2106" i="1"/>
  <c r="Z2106" i="1" s="1"/>
  <c r="S2105" i="1"/>
  <c r="Z2105" i="1" s="1"/>
  <c r="S2104" i="1"/>
  <c r="Z2104" i="1" s="1"/>
  <c r="S2103" i="1"/>
  <c r="Z2103" i="1" s="1"/>
  <c r="S2102" i="1"/>
  <c r="Z2102" i="1" s="1"/>
  <c r="S2101" i="1"/>
  <c r="Z2101" i="1" s="1"/>
  <c r="S2100" i="1"/>
  <c r="Z2100" i="1" s="1"/>
  <c r="S2099" i="1"/>
  <c r="Z2099" i="1" s="1"/>
  <c r="S2098" i="1"/>
  <c r="Z2098" i="1" s="1"/>
  <c r="S2097" i="1"/>
  <c r="Z2097" i="1" s="1"/>
  <c r="S2096" i="1"/>
  <c r="Z2096" i="1" s="1"/>
  <c r="S2095" i="1"/>
  <c r="Z2095" i="1" s="1"/>
  <c r="S2094" i="1"/>
  <c r="Z2094" i="1" s="1"/>
  <c r="S2093" i="1"/>
  <c r="Z2093" i="1" s="1"/>
  <c r="S2092" i="1"/>
  <c r="Z2092" i="1" s="1"/>
  <c r="S2091" i="1"/>
  <c r="Z2091" i="1" s="1"/>
  <c r="S2090" i="1"/>
  <c r="Z2090" i="1" s="1"/>
  <c r="S2089" i="1"/>
  <c r="Z2089" i="1" s="1"/>
  <c r="S2088" i="1"/>
  <c r="Z2088" i="1" s="1"/>
  <c r="S2087" i="1"/>
  <c r="Z2087" i="1" s="1"/>
  <c r="S2086" i="1"/>
  <c r="Z2086" i="1" s="1"/>
  <c r="S2085" i="1"/>
  <c r="Z2085" i="1" s="1"/>
  <c r="S2084" i="1"/>
  <c r="Z2084" i="1" s="1"/>
  <c r="S2083" i="1"/>
  <c r="Z2083" i="1" s="1"/>
  <c r="S2082" i="1"/>
  <c r="Z2082" i="1" s="1"/>
  <c r="S2081" i="1"/>
  <c r="Z2081" i="1" s="1"/>
  <c r="S2080" i="1"/>
  <c r="Z2080" i="1" s="1"/>
  <c r="S2079" i="1"/>
  <c r="Z2079" i="1" s="1"/>
  <c r="S2078" i="1"/>
  <c r="Z2078" i="1" s="1"/>
  <c r="S2077" i="1"/>
  <c r="Z2077" i="1" s="1"/>
  <c r="S2076" i="1"/>
  <c r="Z2076" i="1" s="1"/>
  <c r="S2075" i="1"/>
  <c r="Z2075" i="1" s="1"/>
  <c r="S2074" i="1"/>
  <c r="Z2074" i="1" s="1"/>
  <c r="S2073" i="1"/>
  <c r="Z2073" i="1" s="1"/>
  <c r="S2072" i="1"/>
  <c r="Z2072" i="1" s="1"/>
  <c r="S2071" i="1"/>
  <c r="Z2071" i="1" s="1"/>
  <c r="S2070" i="1"/>
  <c r="Z2070" i="1" s="1"/>
  <c r="S2069" i="1"/>
  <c r="Z2069" i="1" s="1"/>
  <c r="S2068" i="1"/>
  <c r="Z2068" i="1" s="1"/>
  <c r="S2067" i="1"/>
  <c r="Z2067" i="1" s="1"/>
  <c r="S2066" i="1"/>
  <c r="Z2066" i="1" s="1"/>
  <c r="S2065" i="1"/>
  <c r="Z2065" i="1" s="1"/>
  <c r="S2064" i="1"/>
  <c r="Z2064" i="1" s="1"/>
  <c r="S2063" i="1"/>
  <c r="Z2063" i="1" s="1"/>
  <c r="S2062" i="1"/>
  <c r="Z2062" i="1" s="1"/>
  <c r="S2061" i="1"/>
  <c r="Z2061" i="1" s="1"/>
  <c r="S2060" i="1"/>
  <c r="Z2060" i="1" s="1"/>
  <c r="S2059" i="1"/>
  <c r="Z2059" i="1" s="1"/>
  <c r="S2058" i="1"/>
  <c r="Z2058" i="1" s="1"/>
  <c r="S2057" i="1"/>
  <c r="Z2057" i="1" s="1"/>
  <c r="S2056" i="1"/>
  <c r="Z2056" i="1" s="1"/>
  <c r="S2055" i="1"/>
  <c r="Z2055" i="1" s="1"/>
  <c r="S2054" i="1"/>
  <c r="Z2054" i="1" s="1"/>
  <c r="S2053" i="1"/>
  <c r="Z2053" i="1" s="1"/>
  <c r="S2052" i="1"/>
  <c r="Z2052" i="1" s="1"/>
  <c r="S2051" i="1"/>
  <c r="Z2051" i="1" s="1"/>
  <c r="S2050" i="1"/>
  <c r="Z2050" i="1" s="1"/>
  <c r="S2049" i="1"/>
  <c r="Z2049" i="1" s="1"/>
  <c r="S2048" i="1"/>
  <c r="Z2048" i="1" s="1"/>
  <c r="S2047" i="1"/>
  <c r="Z2047" i="1" s="1"/>
  <c r="S2046" i="1"/>
  <c r="Z2046" i="1" s="1"/>
  <c r="S2045" i="1"/>
  <c r="Z2045" i="1" s="1"/>
  <c r="S2044" i="1"/>
  <c r="Z2044" i="1" s="1"/>
  <c r="S2043" i="1"/>
  <c r="Z2043" i="1" s="1"/>
  <c r="S2042" i="1"/>
  <c r="Z2042" i="1" s="1"/>
  <c r="S2041" i="1"/>
  <c r="Z2041" i="1" s="1"/>
  <c r="S2040" i="1"/>
  <c r="Z2040" i="1" s="1"/>
  <c r="S2039" i="1"/>
  <c r="Z2039" i="1" s="1"/>
  <c r="S2038" i="1"/>
  <c r="Z2038" i="1" s="1"/>
  <c r="S2037" i="1"/>
  <c r="Z2037" i="1" s="1"/>
  <c r="S2036" i="1"/>
  <c r="Z2036" i="1" s="1"/>
  <c r="S2035" i="1"/>
  <c r="Z2035" i="1" s="1"/>
  <c r="S2034" i="1"/>
  <c r="Z2034" i="1" s="1"/>
  <c r="S2033" i="1"/>
  <c r="Z2033" i="1" s="1"/>
  <c r="S2032" i="1"/>
  <c r="Z2032" i="1" s="1"/>
  <c r="S2031" i="1"/>
  <c r="Z2031" i="1" s="1"/>
  <c r="S2030" i="1"/>
  <c r="Z2030" i="1" s="1"/>
  <c r="S2029" i="1"/>
  <c r="Z2029" i="1" s="1"/>
  <c r="S2028" i="1"/>
  <c r="Z2028" i="1" s="1"/>
  <c r="S2027" i="1"/>
  <c r="Z2027" i="1" s="1"/>
  <c r="S2026" i="1"/>
  <c r="Z2026" i="1" s="1"/>
  <c r="S2025" i="1"/>
  <c r="Z2025" i="1" s="1"/>
  <c r="S2024" i="1"/>
  <c r="Z2024" i="1" s="1"/>
  <c r="S2023" i="1"/>
  <c r="Z2023" i="1" s="1"/>
  <c r="S2022" i="1"/>
  <c r="Z2022" i="1" s="1"/>
  <c r="S2021" i="1"/>
  <c r="Z2021" i="1" s="1"/>
  <c r="S2020" i="1"/>
  <c r="Z2020" i="1" s="1"/>
  <c r="S2019" i="1"/>
  <c r="Z2019" i="1" s="1"/>
  <c r="S2018" i="1"/>
  <c r="Z2018" i="1" s="1"/>
  <c r="S2017" i="1"/>
  <c r="Z2017" i="1" s="1"/>
  <c r="S2016" i="1"/>
  <c r="Z2016" i="1" s="1"/>
  <c r="S2015" i="1"/>
  <c r="Z2015" i="1" s="1"/>
  <c r="S2014" i="1"/>
  <c r="Z2014" i="1" s="1"/>
  <c r="S2013" i="1"/>
  <c r="Z2013" i="1" s="1"/>
  <c r="S2012" i="1"/>
  <c r="Z2012" i="1" s="1"/>
  <c r="S2011" i="1"/>
  <c r="Z2011" i="1" s="1"/>
  <c r="S2010" i="1"/>
  <c r="Z2010" i="1" s="1"/>
  <c r="S2009" i="1"/>
  <c r="Z2009" i="1" s="1"/>
  <c r="S2008" i="1"/>
  <c r="Z2008" i="1" s="1"/>
  <c r="S2007" i="1"/>
  <c r="Z2007" i="1" s="1"/>
  <c r="S2006" i="1"/>
  <c r="Z2006" i="1" s="1"/>
  <c r="S2005" i="1"/>
  <c r="Z2005" i="1" s="1"/>
  <c r="S2004" i="1"/>
  <c r="Z2004" i="1" s="1"/>
  <c r="S2003" i="1"/>
  <c r="Z2003" i="1" s="1"/>
  <c r="S2002" i="1"/>
  <c r="Z2002" i="1" s="1"/>
  <c r="S2001" i="1"/>
  <c r="Z2001" i="1" s="1"/>
  <c r="S2000" i="1"/>
  <c r="Z2000" i="1" s="1"/>
  <c r="S1999" i="1"/>
  <c r="Z1999" i="1" s="1"/>
  <c r="S1998" i="1"/>
  <c r="Z1998" i="1" s="1"/>
  <c r="S1997" i="1"/>
  <c r="Z1997" i="1" s="1"/>
  <c r="S1996" i="1"/>
  <c r="Z1996" i="1" s="1"/>
  <c r="S1995" i="1"/>
  <c r="Z1995" i="1" s="1"/>
  <c r="S1994" i="1"/>
  <c r="Z1994" i="1" s="1"/>
  <c r="S1993" i="1"/>
  <c r="Z1993" i="1" s="1"/>
  <c r="S1992" i="1"/>
  <c r="Z1992" i="1" s="1"/>
  <c r="S1991" i="1"/>
  <c r="Z1991" i="1" s="1"/>
  <c r="S1990" i="1"/>
  <c r="Z1990" i="1" s="1"/>
  <c r="S1989" i="1"/>
  <c r="Z1989" i="1" s="1"/>
  <c r="S1988" i="1"/>
  <c r="Z1988" i="1" s="1"/>
  <c r="S1987" i="1"/>
  <c r="Z1987" i="1" s="1"/>
  <c r="S1986" i="1"/>
  <c r="Z1986" i="1" s="1"/>
  <c r="S1985" i="1"/>
  <c r="Z1985" i="1" s="1"/>
  <c r="S1984" i="1"/>
  <c r="Z1984" i="1" s="1"/>
  <c r="S1983" i="1"/>
  <c r="Z1983" i="1" s="1"/>
  <c r="S1982" i="1"/>
  <c r="Z1982" i="1" s="1"/>
  <c r="S1981" i="1"/>
  <c r="Z1981" i="1" s="1"/>
  <c r="S1980" i="1"/>
  <c r="Z1980" i="1" s="1"/>
  <c r="S1979" i="1"/>
  <c r="Z1979" i="1" s="1"/>
  <c r="S1978" i="1"/>
  <c r="Z1978" i="1" s="1"/>
  <c r="S1977" i="1"/>
  <c r="Z1977" i="1" s="1"/>
  <c r="S1976" i="1"/>
  <c r="Z1976" i="1" s="1"/>
  <c r="S1975" i="1"/>
  <c r="Z1975" i="1" s="1"/>
  <c r="S1974" i="1"/>
  <c r="Z1974" i="1" s="1"/>
  <c r="S1973" i="1"/>
  <c r="Z1973" i="1" s="1"/>
  <c r="S1972" i="1"/>
  <c r="Z1972" i="1" s="1"/>
  <c r="S1971" i="1"/>
  <c r="Z1971" i="1" s="1"/>
  <c r="S1970" i="1"/>
  <c r="Z1970" i="1" s="1"/>
  <c r="S1969" i="1"/>
  <c r="Z1969" i="1" s="1"/>
  <c r="S1968" i="1"/>
  <c r="Z1968" i="1" s="1"/>
  <c r="S1967" i="1"/>
  <c r="Z1967" i="1" s="1"/>
  <c r="S1966" i="1"/>
  <c r="Z1966" i="1" s="1"/>
  <c r="S1965" i="1"/>
  <c r="Z1965" i="1" s="1"/>
  <c r="S1964" i="1"/>
  <c r="Z1964" i="1" s="1"/>
  <c r="S1963" i="1"/>
  <c r="Z1963" i="1" s="1"/>
  <c r="S1962" i="1"/>
  <c r="Z1962" i="1" s="1"/>
  <c r="S1961" i="1"/>
  <c r="Z1961" i="1" s="1"/>
  <c r="S1960" i="1"/>
  <c r="Z1960" i="1" s="1"/>
  <c r="S1959" i="1"/>
  <c r="Z1959" i="1" s="1"/>
  <c r="S1958" i="1"/>
  <c r="Z1958" i="1" s="1"/>
  <c r="S1957" i="1"/>
  <c r="Z1957" i="1" s="1"/>
  <c r="S1956" i="1"/>
  <c r="Z1956" i="1" s="1"/>
  <c r="S1955" i="1"/>
  <c r="Z1955" i="1" s="1"/>
  <c r="S1954" i="1"/>
  <c r="Z1954" i="1" s="1"/>
  <c r="S1953" i="1"/>
  <c r="Z1953" i="1" s="1"/>
  <c r="S1952" i="1"/>
  <c r="Z1952" i="1" s="1"/>
  <c r="S1951" i="1"/>
  <c r="Z1951" i="1" s="1"/>
  <c r="S1950" i="1"/>
  <c r="Z1950" i="1" s="1"/>
  <c r="S1949" i="1"/>
  <c r="Z1949" i="1" s="1"/>
  <c r="S1948" i="1"/>
  <c r="Z1948" i="1" s="1"/>
  <c r="S1947" i="1"/>
  <c r="Z1947" i="1" s="1"/>
  <c r="S1946" i="1"/>
  <c r="Z1946" i="1" s="1"/>
  <c r="S1945" i="1"/>
  <c r="Z1945" i="1" s="1"/>
  <c r="S1944" i="1"/>
  <c r="Z1944" i="1" s="1"/>
  <c r="S1943" i="1"/>
  <c r="Z1943" i="1" s="1"/>
  <c r="S1942" i="1"/>
  <c r="Z1942" i="1" s="1"/>
  <c r="S1941" i="1"/>
  <c r="Z1941" i="1" s="1"/>
  <c r="S1940" i="1"/>
  <c r="Z1940" i="1" s="1"/>
  <c r="S1939" i="1"/>
  <c r="Z1939" i="1" s="1"/>
  <c r="S1938" i="1"/>
  <c r="Z1938" i="1" s="1"/>
  <c r="S1937" i="1"/>
  <c r="Z1937" i="1" s="1"/>
  <c r="S1936" i="1"/>
  <c r="Z1936" i="1" s="1"/>
  <c r="S1935" i="1"/>
  <c r="Z1935" i="1" s="1"/>
  <c r="S1934" i="1"/>
  <c r="Z1934" i="1" s="1"/>
  <c r="S1933" i="1"/>
  <c r="Z1933" i="1" s="1"/>
  <c r="S1932" i="1"/>
  <c r="Z1932" i="1" s="1"/>
  <c r="S1931" i="1"/>
  <c r="Z1931" i="1" s="1"/>
  <c r="S1930" i="1"/>
  <c r="Z1930" i="1" s="1"/>
  <c r="S1929" i="1"/>
  <c r="Z1929" i="1" s="1"/>
  <c r="S1928" i="1"/>
  <c r="Z1928" i="1" s="1"/>
  <c r="S1927" i="1"/>
  <c r="Z1927" i="1" s="1"/>
  <c r="S1926" i="1"/>
  <c r="Z1926" i="1" s="1"/>
  <c r="S1925" i="1"/>
  <c r="Z1925" i="1" s="1"/>
  <c r="S1924" i="1"/>
  <c r="Z1924" i="1" s="1"/>
  <c r="S1923" i="1"/>
  <c r="Z1923" i="1" s="1"/>
  <c r="S1922" i="1"/>
  <c r="Z1922" i="1" s="1"/>
  <c r="S1921" i="1"/>
  <c r="Z1921" i="1" s="1"/>
  <c r="S1920" i="1"/>
  <c r="Z1920" i="1" s="1"/>
  <c r="S1919" i="1"/>
  <c r="Z1919" i="1" s="1"/>
  <c r="S1918" i="1"/>
  <c r="Z1918" i="1" s="1"/>
  <c r="S1917" i="1"/>
  <c r="Z1917" i="1" s="1"/>
  <c r="S1916" i="1"/>
  <c r="Z1916" i="1" s="1"/>
  <c r="S1915" i="1"/>
  <c r="Z1915" i="1" s="1"/>
  <c r="S1914" i="1"/>
  <c r="Z1914" i="1" s="1"/>
  <c r="S1913" i="1"/>
  <c r="Z1913" i="1" s="1"/>
  <c r="S1912" i="1"/>
  <c r="Z1912" i="1" s="1"/>
  <c r="S1911" i="1"/>
  <c r="Z1911" i="1" s="1"/>
  <c r="S1910" i="1"/>
  <c r="Z1910" i="1" s="1"/>
  <c r="S1909" i="1"/>
  <c r="Z1909" i="1" s="1"/>
  <c r="S1908" i="1"/>
  <c r="Z1908" i="1" s="1"/>
  <c r="S1907" i="1"/>
  <c r="Z1907" i="1" s="1"/>
  <c r="S1906" i="1"/>
  <c r="Z1906" i="1" s="1"/>
  <c r="S1905" i="1"/>
  <c r="Z1905" i="1" s="1"/>
  <c r="S1904" i="1"/>
  <c r="Z1904" i="1" s="1"/>
  <c r="S1903" i="1"/>
  <c r="Z1903" i="1" s="1"/>
  <c r="S1902" i="1"/>
  <c r="Z1902" i="1" s="1"/>
  <c r="S1901" i="1"/>
  <c r="Z1901" i="1" s="1"/>
  <c r="S1900" i="1"/>
  <c r="Z1900" i="1" s="1"/>
  <c r="S1899" i="1"/>
  <c r="Z1899" i="1" s="1"/>
  <c r="S1898" i="1"/>
  <c r="Z1898" i="1" s="1"/>
  <c r="S1897" i="1"/>
  <c r="Z1897" i="1" s="1"/>
  <c r="S1896" i="1"/>
  <c r="Z1896" i="1" s="1"/>
  <c r="S1895" i="1"/>
  <c r="Z1895" i="1" s="1"/>
  <c r="S1894" i="1"/>
  <c r="Z1894" i="1" s="1"/>
  <c r="S1893" i="1"/>
  <c r="Z1893" i="1" s="1"/>
  <c r="S1892" i="1"/>
  <c r="Z1892" i="1" s="1"/>
  <c r="S1891" i="1"/>
  <c r="Z1891" i="1" s="1"/>
  <c r="S1890" i="1"/>
  <c r="Z1890" i="1" s="1"/>
  <c r="S1889" i="1"/>
  <c r="Z1889" i="1" s="1"/>
  <c r="S1888" i="1"/>
  <c r="Z1888" i="1" s="1"/>
  <c r="S1887" i="1"/>
  <c r="Z1887" i="1" s="1"/>
  <c r="S1886" i="1"/>
  <c r="Z1886" i="1" s="1"/>
  <c r="S1885" i="1"/>
  <c r="Z1885" i="1" s="1"/>
  <c r="S1884" i="1"/>
  <c r="Z1884" i="1" s="1"/>
  <c r="S1883" i="1"/>
  <c r="Z1883" i="1" s="1"/>
  <c r="S1882" i="1"/>
  <c r="Z1882" i="1" s="1"/>
  <c r="S1881" i="1"/>
  <c r="Z1881" i="1" s="1"/>
  <c r="S1880" i="1"/>
  <c r="Z1880" i="1" s="1"/>
  <c r="S1879" i="1"/>
  <c r="Z1879" i="1" s="1"/>
  <c r="S1878" i="1"/>
  <c r="Z1878" i="1" s="1"/>
  <c r="S1877" i="1"/>
  <c r="Z1877" i="1" s="1"/>
  <c r="S1876" i="1"/>
  <c r="Z1876" i="1" s="1"/>
  <c r="S1875" i="1"/>
  <c r="Z1875" i="1" s="1"/>
  <c r="S1874" i="1"/>
  <c r="Z1874" i="1" s="1"/>
  <c r="S1873" i="1"/>
  <c r="Z1873" i="1" s="1"/>
  <c r="S1872" i="1"/>
  <c r="Z1872" i="1" s="1"/>
  <c r="S1871" i="1"/>
  <c r="Z1871" i="1" s="1"/>
  <c r="S1870" i="1"/>
  <c r="Z1870" i="1" s="1"/>
  <c r="S1869" i="1"/>
  <c r="Z1869" i="1" s="1"/>
  <c r="S1868" i="1"/>
  <c r="Z1868" i="1" s="1"/>
  <c r="S1867" i="1"/>
  <c r="Z1867" i="1" s="1"/>
  <c r="S1866" i="1"/>
  <c r="Z1866" i="1" s="1"/>
  <c r="S1865" i="1"/>
  <c r="Z1865" i="1" s="1"/>
  <c r="S1864" i="1"/>
  <c r="Z1864" i="1" s="1"/>
  <c r="S1863" i="1"/>
  <c r="Z1863" i="1" s="1"/>
  <c r="S1862" i="1"/>
  <c r="Z1862" i="1" s="1"/>
  <c r="S1861" i="1"/>
  <c r="Z1861" i="1" s="1"/>
  <c r="S1860" i="1"/>
  <c r="Z1860" i="1" s="1"/>
  <c r="S1859" i="1"/>
  <c r="Z1859" i="1" s="1"/>
  <c r="S1858" i="1"/>
  <c r="Z1858" i="1" s="1"/>
  <c r="S1857" i="1"/>
  <c r="Z1857" i="1" s="1"/>
  <c r="S1856" i="1"/>
  <c r="Z1856" i="1" s="1"/>
  <c r="S1855" i="1"/>
  <c r="Z1855" i="1" s="1"/>
  <c r="S1854" i="1"/>
  <c r="Z1854" i="1" s="1"/>
  <c r="S1853" i="1"/>
  <c r="Z1853" i="1" s="1"/>
  <c r="S1852" i="1"/>
  <c r="Z1852" i="1" s="1"/>
  <c r="S1851" i="1"/>
  <c r="Z1851" i="1" s="1"/>
  <c r="S1850" i="1"/>
  <c r="Z1850" i="1" s="1"/>
  <c r="S1849" i="1"/>
  <c r="Z1849" i="1" s="1"/>
  <c r="S1848" i="1"/>
  <c r="Z1848" i="1" s="1"/>
  <c r="S1847" i="1"/>
  <c r="Z1847" i="1" s="1"/>
  <c r="S1846" i="1"/>
  <c r="Z1846" i="1" s="1"/>
  <c r="S1845" i="1"/>
  <c r="Z1845" i="1" s="1"/>
  <c r="S1844" i="1"/>
  <c r="Z1844" i="1" s="1"/>
  <c r="S1843" i="1"/>
  <c r="Z1843" i="1" s="1"/>
  <c r="S1842" i="1"/>
  <c r="Z1842" i="1" s="1"/>
  <c r="S1841" i="1"/>
  <c r="Z1841" i="1" s="1"/>
  <c r="S1840" i="1"/>
  <c r="Z1840" i="1" s="1"/>
  <c r="S1839" i="1"/>
  <c r="Z1839" i="1" s="1"/>
  <c r="S1838" i="1"/>
  <c r="Z1838" i="1" s="1"/>
  <c r="S1837" i="1"/>
  <c r="Z1837" i="1" s="1"/>
  <c r="S1836" i="1"/>
  <c r="Z1836" i="1" s="1"/>
  <c r="S1835" i="1"/>
  <c r="Z1835" i="1" s="1"/>
  <c r="S1834" i="1"/>
  <c r="Z1834" i="1" s="1"/>
  <c r="S1833" i="1"/>
  <c r="Z1833" i="1" s="1"/>
  <c r="S1832" i="1"/>
  <c r="Z1832" i="1" s="1"/>
  <c r="S1831" i="1"/>
  <c r="Z1831" i="1" s="1"/>
  <c r="S1830" i="1"/>
  <c r="Z1830" i="1" s="1"/>
  <c r="S1829" i="1"/>
  <c r="Z1829" i="1" s="1"/>
  <c r="S1828" i="1"/>
  <c r="Z1828" i="1" s="1"/>
  <c r="S1827" i="1"/>
  <c r="Z1827" i="1" s="1"/>
  <c r="S1826" i="1"/>
  <c r="Z1826" i="1" s="1"/>
  <c r="S1825" i="1"/>
  <c r="Z1825" i="1" s="1"/>
  <c r="S1824" i="1"/>
  <c r="Z1824" i="1" s="1"/>
  <c r="S1823" i="1"/>
  <c r="Z1823" i="1" s="1"/>
  <c r="S1822" i="1"/>
  <c r="Z1822" i="1" s="1"/>
  <c r="S1821" i="1"/>
  <c r="Z1821" i="1" s="1"/>
  <c r="S1820" i="1"/>
  <c r="Z1820" i="1" s="1"/>
  <c r="S1819" i="1"/>
  <c r="Z1819" i="1" s="1"/>
  <c r="S1818" i="1"/>
  <c r="Z1818" i="1" s="1"/>
  <c r="S1817" i="1"/>
  <c r="Z1817" i="1" s="1"/>
  <c r="S1816" i="1"/>
  <c r="Z1816" i="1" s="1"/>
  <c r="S1815" i="1"/>
  <c r="Z1815" i="1" s="1"/>
  <c r="S1814" i="1"/>
  <c r="Z1814" i="1" s="1"/>
  <c r="S1813" i="1"/>
  <c r="Z1813" i="1" s="1"/>
  <c r="S1812" i="1"/>
  <c r="Z1812" i="1" s="1"/>
  <c r="S1811" i="1"/>
  <c r="Z1811" i="1" s="1"/>
  <c r="S1810" i="1"/>
  <c r="Z1810" i="1" s="1"/>
  <c r="S1809" i="1"/>
  <c r="Z1809" i="1" s="1"/>
  <c r="S1808" i="1"/>
  <c r="Z1808" i="1" s="1"/>
  <c r="S1807" i="1"/>
  <c r="Z1807" i="1" s="1"/>
  <c r="S1806" i="1"/>
  <c r="Z1806" i="1" s="1"/>
  <c r="S1805" i="1"/>
  <c r="Z1805" i="1" s="1"/>
  <c r="S1804" i="1"/>
  <c r="Z1804" i="1" s="1"/>
  <c r="S1803" i="1"/>
  <c r="Z1803" i="1" s="1"/>
  <c r="S1802" i="1"/>
  <c r="Z1802" i="1" s="1"/>
  <c r="S1801" i="1"/>
  <c r="Z1801" i="1" s="1"/>
  <c r="S1800" i="1"/>
  <c r="Z1800" i="1" s="1"/>
  <c r="S1799" i="1"/>
  <c r="Z1799" i="1" s="1"/>
  <c r="S1798" i="1"/>
  <c r="Z1798" i="1" s="1"/>
  <c r="S1797" i="1"/>
  <c r="Z1797" i="1" s="1"/>
  <c r="S1796" i="1"/>
  <c r="Z1796" i="1" s="1"/>
  <c r="S1795" i="1"/>
  <c r="Z1795" i="1" s="1"/>
  <c r="S1794" i="1"/>
  <c r="Z1794" i="1" s="1"/>
  <c r="S1793" i="1"/>
  <c r="Z1793" i="1" s="1"/>
  <c r="S1792" i="1"/>
  <c r="Z1792" i="1" s="1"/>
  <c r="S1791" i="1"/>
  <c r="Z1791" i="1" s="1"/>
  <c r="S1790" i="1"/>
  <c r="Z1790" i="1" s="1"/>
  <c r="S1789" i="1"/>
  <c r="Z1789" i="1" s="1"/>
  <c r="S1788" i="1"/>
  <c r="Z1788" i="1" s="1"/>
  <c r="S1787" i="1"/>
  <c r="Z1787" i="1" s="1"/>
  <c r="S1786" i="1"/>
  <c r="Z1786" i="1" s="1"/>
  <c r="S1785" i="1"/>
  <c r="Z1785" i="1" s="1"/>
  <c r="S1784" i="1"/>
  <c r="Z1784" i="1" s="1"/>
  <c r="S1783" i="1"/>
  <c r="Z1783" i="1" s="1"/>
  <c r="S1782" i="1"/>
  <c r="Z1782" i="1" s="1"/>
  <c r="S1781" i="1"/>
  <c r="Z1781" i="1" s="1"/>
  <c r="S1780" i="1"/>
  <c r="Z1780" i="1" s="1"/>
  <c r="S1779" i="1"/>
  <c r="Z1779" i="1" s="1"/>
  <c r="S1778" i="1"/>
  <c r="Z1778" i="1" s="1"/>
  <c r="S1777" i="1"/>
  <c r="Z1777" i="1" s="1"/>
  <c r="S1776" i="1"/>
  <c r="Z1776" i="1" s="1"/>
  <c r="S1775" i="1"/>
  <c r="Z1775" i="1" s="1"/>
  <c r="S1774" i="1"/>
  <c r="Z1774" i="1" s="1"/>
  <c r="S1773" i="1"/>
  <c r="Z1773" i="1" s="1"/>
  <c r="S1772" i="1"/>
  <c r="Z1772" i="1" s="1"/>
  <c r="S1771" i="1"/>
  <c r="Z1771" i="1" s="1"/>
  <c r="S1770" i="1"/>
  <c r="Z1770" i="1" s="1"/>
  <c r="S1769" i="1"/>
  <c r="Z1769" i="1" s="1"/>
  <c r="S1768" i="1"/>
  <c r="Z1768" i="1" s="1"/>
  <c r="S1767" i="1"/>
  <c r="Z1767" i="1" s="1"/>
  <c r="S1766" i="1"/>
  <c r="Z1766" i="1" s="1"/>
  <c r="S1765" i="1"/>
  <c r="Z1765" i="1" s="1"/>
  <c r="S1764" i="1"/>
  <c r="Z1764" i="1" s="1"/>
  <c r="S1763" i="1"/>
  <c r="Z1763" i="1" s="1"/>
  <c r="S1762" i="1"/>
  <c r="Z1762" i="1" s="1"/>
  <c r="S1761" i="1"/>
  <c r="Z1761" i="1" s="1"/>
  <c r="S1760" i="1"/>
  <c r="Z1760" i="1" s="1"/>
  <c r="S1759" i="1"/>
  <c r="Z1759" i="1" s="1"/>
  <c r="S1758" i="1"/>
  <c r="Z1758" i="1" s="1"/>
  <c r="S1757" i="1"/>
  <c r="Z1757" i="1" s="1"/>
  <c r="S1756" i="1"/>
  <c r="Z1756" i="1" s="1"/>
  <c r="S1755" i="1"/>
  <c r="Z1755" i="1" s="1"/>
  <c r="S1754" i="1"/>
  <c r="Z1754" i="1" s="1"/>
  <c r="S1753" i="1"/>
  <c r="Z1753" i="1" s="1"/>
  <c r="S1752" i="1"/>
  <c r="Z1752" i="1" s="1"/>
  <c r="S1751" i="1"/>
  <c r="Z1751" i="1" s="1"/>
  <c r="S1750" i="1"/>
  <c r="Z1750" i="1" s="1"/>
  <c r="S1749" i="1"/>
  <c r="Z1749" i="1" s="1"/>
  <c r="S1748" i="1"/>
  <c r="Z1748" i="1" s="1"/>
  <c r="S1747" i="1"/>
  <c r="Z1747" i="1" s="1"/>
  <c r="S1746" i="1"/>
  <c r="Z1746" i="1" s="1"/>
  <c r="S1745" i="1"/>
  <c r="Z1745" i="1" s="1"/>
  <c r="S1744" i="1"/>
  <c r="Z1744" i="1" s="1"/>
  <c r="S1743" i="1"/>
  <c r="Z1743" i="1" s="1"/>
  <c r="S1742" i="1"/>
  <c r="Z1742" i="1" s="1"/>
  <c r="S1741" i="1"/>
  <c r="Z1741" i="1" s="1"/>
  <c r="S1740" i="1"/>
  <c r="Z1740" i="1" s="1"/>
  <c r="S1739" i="1"/>
  <c r="Z1739" i="1" s="1"/>
  <c r="S1738" i="1"/>
  <c r="Z1738" i="1" s="1"/>
  <c r="S1737" i="1"/>
  <c r="Z1737" i="1" s="1"/>
  <c r="S1736" i="1"/>
  <c r="Z1736" i="1" s="1"/>
  <c r="S1735" i="1"/>
  <c r="Z1735" i="1" s="1"/>
  <c r="S1734" i="1"/>
  <c r="Z1734" i="1" s="1"/>
  <c r="S1733" i="1"/>
  <c r="Z1733" i="1" s="1"/>
  <c r="S1732" i="1"/>
  <c r="Z1732" i="1" s="1"/>
  <c r="S1731" i="1"/>
  <c r="Z1731" i="1" s="1"/>
  <c r="S1730" i="1"/>
  <c r="Z1730" i="1" s="1"/>
  <c r="S1729" i="1"/>
  <c r="Z1729" i="1" s="1"/>
  <c r="S1728" i="1"/>
  <c r="Z1728" i="1" s="1"/>
  <c r="S1727" i="1"/>
  <c r="Z1727" i="1" s="1"/>
  <c r="S1726" i="1"/>
  <c r="Z1726" i="1" s="1"/>
  <c r="S1725" i="1"/>
  <c r="Z1725" i="1" s="1"/>
  <c r="S1724" i="1"/>
  <c r="Z1724" i="1" s="1"/>
  <c r="S1723" i="1"/>
  <c r="Z1723" i="1" s="1"/>
  <c r="S1722" i="1"/>
  <c r="Z1722" i="1" s="1"/>
  <c r="S1721" i="1"/>
  <c r="Z1721" i="1" s="1"/>
  <c r="S1720" i="1"/>
  <c r="Z1720" i="1" s="1"/>
  <c r="S1719" i="1"/>
  <c r="Z1719" i="1" s="1"/>
  <c r="S1718" i="1"/>
  <c r="Z1718" i="1" s="1"/>
  <c r="S1717" i="1"/>
  <c r="Z1717" i="1" s="1"/>
  <c r="S1716" i="1"/>
  <c r="Z1716" i="1" s="1"/>
  <c r="S1715" i="1"/>
  <c r="Z1715" i="1" s="1"/>
  <c r="S1714" i="1"/>
  <c r="Z1714" i="1" s="1"/>
  <c r="S1713" i="1"/>
  <c r="Z1713" i="1" s="1"/>
  <c r="S1712" i="1"/>
  <c r="Z1712" i="1" s="1"/>
  <c r="S1711" i="1"/>
  <c r="Z1711" i="1" s="1"/>
  <c r="S1710" i="1"/>
  <c r="Z1710" i="1" s="1"/>
  <c r="S1709" i="1"/>
  <c r="Z1709" i="1" s="1"/>
  <c r="S1708" i="1"/>
  <c r="Z1708" i="1" s="1"/>
  <c r="S1707" i="1"/>
  <c r="Z1707" i="1" s="1"/>
  <c r="S1706" i="1"/>
  <c r="Z1706" i="1" s="1"/>
  <c r="S1705" i="1"/>
  <c r="Z1705" i="1" s="1"/>
  <c r="S1704" i="1"/>
  <c r="Z1704" i="1" s="1"/>
  <c r="S1703" i="1"/>
  <c r="Z1703" i="1" s="1"/>
  <c r="S1702" i="1"/>
  <c r="Z1702" i="1" s="1"/>
  <c r="S1701" i="1"/>
  <c r="Z1701" i="1" s="1"/>
  <c r="S1700" i="1"/>
  <c r="Z1700" i="1" s="1"/>
  <c r="S1699" i="1"/>
  <c r="Z1699" i="1" s="1"/>
  <c r="S1698" i="1"/>
  <c r="Z1698" i="1" s="1"/>
  <c r="S1697" i="1"/>
  <c r="Z1697" i="1" s="1"/>
  <c r="S1696" i="1"/>
  <c r="Z1696" i="1" s="1"/>
  <c r="S1695" i="1"/>
  <c r="Z1695" i="1" s="1"/>
  <c r="S1694" i="1"/>
  <c r="Z1694" i="1" s="1"/>
  <c r="S1693" i="1"/>
  <c r="Z1693" i="1" s="1"/>
  <c r="S1692" i="1"/>
  <c r="Z1692" i="1" s="1"/>
  <c r="S1691" i="1"/>
  <c r="Z1691" i="1" s="1"/>
  <c r="S1690" i="1"/>
  <c r="Z1690" i="1" s="1"/>
  <c r="S1689" i="1"/>
  <c r="Z1689" i="1" s="1"/>
  <c r="S1688" i="1"/>
  <c r="Z1688" i="1" s="1"/>
  <c r="S1687" i="1"/>
  <c r="Z1687" i="1" s="1"/>
  <c r="S1686" i="1"/>
  <c r="Z1686" i="1" s="1"/>
  <c r="S1685" i="1"/>
  <c r="Z1685" i="1" s="1"/>
  <c r="S1684" i="1"/>
  <c r="Z1684" i="1" s="1"/>
  <c r="S1683" i="1"/>
  <c r="Z1683" i="1" s="1"/>
  <c r="S1682" i="1"/>
  <c r="Z1682" i="1" s="1"/>
  <c r="S1681" i="1"/>
  <c r="Z1681" i="1" s="1"/>
  <c r="S1680" i="1"/>
  <c r="Z1680" i="1" s="1"/>
  <c r="S1679" i="1"/>
  <c r="Z1679" i="1" s="1"/>
  <c r="S1678" i="1"/>
  <c r="Z1678" i="1" s="1"/>
  <c r="S1677" i="1"/>
  <c r="Z1677" i="1" s="1"/>
  <c r="S1676" i="1"/>
  <c r="Z1676" i="1" s="1"/>
  <c r="S1675" i="1"/>
  <c r="Z1675" i="1" s="1"/>
  <c r="S1674" i="1"/>
  <c r="Z1674" i="1" s="1"/>
  <c r="S1673" i="1"/>
  <c r="Z1673" i="1" s="1"/>
  <c r="S1672" i="1"/>
  <c r="Z1672" i="1" s="1"/>
  <c r="S1671" i="1"/>
  <c r="Z1671" i="1" s="1"/>
  <c r="S1670" i="1"/>
  <c r="Z1670" i="1" s="1"/>
  <c r="S1669" i="1"/>
  <c r="Z1669" i="1" s="1"/>
  <c r="S1668" i="1"/>
  <c r="Z1668" i="1" s="1"/>
  <c r="S1667" i="1"/>
  <c r="Z1667" i="1" s="1"/>
  <c r="S1666" i="1"/>
  <c r="Z1666" i="1" s="1"/>
  <c r="S1665" i="1"/>
  <c r="Z1665" i="1" s="1"/>
  <c r="S1664" i="1"/>
  <c r="Z1664" i="1" s="1"/>
  <c r="S1663" i="1"/>
  <c r="Z1663" i="1" s="1"/>
  <c r="S1662" i="1"/>
  <c r="Z1662" i="1" s="1"/>
  <c r="S1661" i="1"/>
  <c r="Z1661" i="1" s="1"/>
  <c r="S1660" i="1"/>
  <c r="Z1660" i="1" s="1"/>
  <c r="S1659" i="1"/>
  <c r="Z1659" i="1" s="1"/>
  <c r="S1658" i="1"/>
  <c r="Z1658" i="1" s="1"/>
  <c r="S1657" i="1"/>
  <c r="Z1657" i="1" s="1"/>
  <c r="S1656" i="1"/>
  <c r="Z1656" i="1" s="1"/>
  <c r="S1655" i="1"/>
  <c r="Z1655" i="1" s="1"/>
  <c r="S1654" i="1"/>
  <c r="Z1654" i="1" s="1"/>
  <c r="S1653" i="1"/>
  <c r="Z1653" i="1" s="1"/>
  <c r="S1652" i="1"/>
  <c r="Z1652" i="1" s="1"/>
  <c r="S1651" i="1"/>
  <c r="Z1651" i="1" s="1"/>
  <c r="S1650" i="1"/>
  <c r="Z1650" i="1" s="1"/>
  <c r="S1649" i="1"/>
  <c r="Z1649" i="1" s="1"/>
  <c r="S1648" i="1"/>
  <c r="Z1648" i="1" s="1"/>
  <c r="S1647" i="1"/>
  <c r="Z1647" i="1" s="1"/>
  <c r="S1646" i="1"/>
  <c r="Z1646" i="1" s="1"/>
  <c r="S1645" i="1"/>
  <c r="Z1645" i="1" s="1"/>
  <c r="S1644" i="1"/>
  <c r="Z1644" i="1" s="1"/>
  <c r="S1643" i="1"/>
  <c r="Z1643" i="1" s="1"/>
  <c r="S1642" i="1"/>
  <c r="Z1642" i="1" s="1"/>
  <c r="S1641" i="1"/>
  <c r="Z1641" i="1" s="1"/>
  <c r="S1640" i="1"/>
  <c r="Z1640" i="1" s="1"/>
  <c r="S1639" i="1"/>
  <c r="Z1639" i="1" s="1"/>
  <c r="S1638" i="1"/>
  <c r="Z1638" i="1" s="1"/>
  <c r="S1637" i="1"/>
  <c r="Z1637" i="1" s="1"/>
  <c r="S1636" i="1"/>
  <c r="Z1636" i="1" s="1"/>
  <c r="S1635" i="1"/>
  <c r="Z1635" i="1" s="1"/>
  <c r="S1634" i="1"/>
  <c r="Z1634" i="1" s="1"/>
  <c r="S1633" i="1"/>
  <c r="Z1633" i="1" s="1"/>
  <c r="S1632" i="1"/>
  <c r="Z1632" i="1" s="1"/>
  <c r="S1631" i="1"/>
  <c r="Z1631" i="1" s="1"/>
  <c r="S1630" i="1"/>
  <c r="Z1630" i="1" s="1"/>
  <c r="S1629" i="1"/>
  <c r="Z1629" i="1" s="1"/>
  <c r="S1628" i="1"/>
  <c r="Z1628" i="1" s="1"/>
  <c r="S1627" i="1"/>
  <c r="Z1627" i="1" s="1"/>
  <c r="S1626" i="1"/>
  <c r="Z1626" i="1" s="1"/>
  <c r="S1625" i="1"/>
  <c r="Z1625" i="1" s="1"/>
  <c r="S1624" i="1"/>
  <c r="Z1624" i="1" s="1"/>
  <c r="S1623" i="1"/>
  <c r="Z1623" i="1" s="1"/>
  <c r="S1622" i="1"/>
  <c r="Z1622" i="1" s="1"/>
  <c r="S1621" i="1"/>
  <c r="Z1621" i="1" s="1"/>
  <c r="S1620" i="1"/>
  <c r="Z1620" i="1" s="1"/>
  <c r="S1619" i="1"/>
  <c r="Z1619" i="1" s="1"/>
  <c r="S1618" i="1"/>
  <c r="Z1618" i="1" s="1"/>
  <c r="S1617" i="1"/>
  <c r="Z1617" i="1" s="1"/>
  <c r="S1616" i="1"/>
  <c r="Z1616" i="1" s="1"/>
  <c r="S1615" i="1"/>
  <c r="Z1615" i="1" s="1"/>
  <c r="S1614" i="1"/>
  <c r="Z1614" i="1" s="1"/>
  <c r="S1613" i="1"/>
  <c r="Z1613" i="1" s="1"/>
  <c r="S1612" i="1"/>
  <c r="Z1612" i="1" s="1"/>
  <c r="S1611" i="1"/>
  <c r="Z1611" i="1" s="1"/>
  <c r="S1610" i="1"/>
  <c r="Z1610" i="1" s="1"/>
  <c r="S1609" i="1"/>
  <c r="Z1609" i="1" s="1"/>
  <c r="S1608" i="1"/>
  <c r="Z1608" i="1" s="1"/>
  <c r="S1607" i="1"/>
  <c r="Z1607" i="1" s="1"/>
  <c r="S1606" i="1"/>
  <c r="Z1606" i="1" s="1"/>
  <c r="S1605" i="1"/>
  <c r="Z1605" i="1" s="1"/>
  <c r="S1604" i="1"/>
  <c r="Z1604" i="1" s="1"/>
  <c r="S1603" i="1"/>
  <c r="Z1603" i="1" s="1"/>
  <c r="S1602" i="1"/>
  <c r="Z1602" i="1" s="1"/>
  <c r="S1601" i="1"/>
  <c r="Z1601" i="1" s="1"/>
  <c r="S1600" i="1"/>
  <c r="Z1600" i="1" s="1"/>
  <c r="S1599" i="1"/>
  <c r="Z1599" i="1" s="1"/>
  <c r="S1598" i="1"/>
  <c r="Z1598" i="1" s="1"/>
  <c r="S1597" i="1"/>
  <c r="Z1597" i="1" s="1"/>
  <c r="S1596" i="1"/>
  <c r="Z1596" i="1" s="1"/>
  <c r="S1595" i="1"/>
  <c r="Z1595" i="1" s="1"/>
  <c r="S1594" i="1"/>
  <c r="Z1594" i="1" s="1"/>
  <c r="S1593" i="1"/>
  <c r="Z1593" i="1" s="1"/>
  <c r="S1592" i="1"/>
  <c r="Z1592" i="1" s="1"/>
  <c r="S1591" i="1"/>
  <c r="Z1591" i="1" s="1"/>
  <c r="S1590" i="1"/>
  <c r="Z1590" i="1" s="1"/>
  <c r="S1589" i="1"/>
  <c r="Z1589" i="1" s="1"/>
  <c r="S1588" i="1"/>
  <c r="Z1588" i="1" s="1"/>
  <c r="S1587" i="1"/>
  <c r="Z1587" i="1" s="1"/>
  <c r="S1586" i="1"/>
  <c r="Z1586" i="1" s="1"/>
  <c r="S1585" i="1"/>
  <c r="Z1585" i="1" s="1"/>
  <c r="S1584" i="1"/>
  <c r="Z1584" i="1" s="1"/>
  <c r="S1583" i="1"/>
  <c r="Z1583" i="1" s="1"/>
  <c r="S1582" i="1"/>
  <c r="Z1582" i="1" s="1"/>
  <c r="S1581" i="1"/>
  <c r="Z1581" i="1" s="1"/>
  <c r="S1580" i="1"/>
  <c r="Z1580" i="1" s="1"/>
  <c r="S1579" i="1"/>
  <c r="Z1579" i="1" s="1"/>
  <c r="S1578" i="1"/>
  <c r="Z1578" i="1" s="1"/>
  <c r="S1577" i="1"/>
  <c r="Z1577" i="1" s="1"/>
  <c r="S1576" i="1"/>
  <c r="Z1576" i="1" s="1"/>
  <c r="S1575" i="1"/>
  <c r="Z1575" i="1" s="1"/>
  <c r="S1574" i="1"/>
  <c r="Z1574" i="1" s="1"/>
  <c r="S1573" i="1"/>
  <c r="Z1573" i="1" s="1"/>
  <c r="S1572" i="1"/>
  <c r="Z1572" i="1" s="1"/>
  <c r="S1571" i="1"/>
  <c r="Z1571" i="1" s="1"/>
  <c r="S1570" i="1"/>
  <c r="Z1570" i="1" s="1"/>
  <c r="S1569" i="1"/>
  <c r="Z1569" i="1" s="1"/>
  <c r="S1568" i="1"/>
  <c r="Z1568" i="1" s="1"/>
  <c r="S1567" i="1"/>
  <c r="Z1567" i="1" s="1"/>
  <c r="S1566" i="1"/>
  <c r="Z1566" i="1" s="1"/>
  <c r="S1565" i="1"/>
  <c r="Z1565" i="1" s="1"/>
  <c r="S1564" i="1"/>
  <c r="Z1564" i="1" s="1"/>
  <c r="S1563" i="1"/>
  <c r="Z1563" i="1" s="1"/>
  <c r="S1562" i="1"/>
  <c r="Z1562" i="1" s="1"/>
  <c r="S1561" i="1"/>
  <c r="Z1561" i="1" s="1"/>
  <c r="S1560" i="1"/>
  <c r="Z1560" i="1" s="1"/>
  <c r="S1559" i="1"/>
  <c r="Z1559" i="1" s="1"/>
  <c r="S1558" i="1"/>
  <c r="Z1558" i="1" s="1"/>
  <c r="S1557" i="1"/>
  <c r="Z1557" i="1" s="1"/>
  <c r="S1556" i="1"/>
  <c r="Z1556" i="1" s="1"/>
  <c r="S1555" i="1"/>
  <c r="Z1555" i="1" s="1"/>
  <c r="S1554" i="1"/>
  <c r="Z1554" i="1" s="1"/>
  <c r="S1553" i="1"/>
  <c r="Z1553" i="1" s="1"/>
  <c r="S1552" i="1"/>
  <c r="Z1552" i="1" s="1"/>
  <c r="S1551" i="1"/>
  <c r="Z1551" i="1" s="1"/>
  <c r="S1550" i="1"/>
  <c r="Z1550" i="1" s="1"/>
  <c r="S1549" i="1"/>
  <c r="Z1549" i="1" s="1"/>
  <c r="S1548" i="1"/>
  <c r="Z1548" i="1" s="1"/>
  <c r="S1547" i="1"/>
  <c r="Z1547" i="1" s="1"/>
  <c r="S1546" i="1"/>
  <c r="Z1546" i="1" s="1"/>
  <c r="S1545" i="1"/>
  <c r="Z1545" i="1" s="1"/>
  <c r="S1544" i="1"/>
  <c r="Z1544" i="1" s="1"/>
  <c r="S1543" i="1"/>
  <c r="Z1543" i="1" s="1"/>
  <c r="S1542" i="1"/>
  <c r="Z1542" i="1" s="1"/>
  <c r="S1541" i="1"/>
  <c r="Z1541" i="1" s="1"/>
  <c r="S1540" i="1"/>
  <c r="Z1540" i="1" s="1"/>
  <c r="S1539" i="1"/>
  <c r="Z1539" i="1" s="1"/>
  <c r="S1538" i="1"/>
  <c r="Z1538" i="1" s="1"/>
  <c r="S1537" i="1"/>
  <c r="Z1537" i="1" s="1"/>
  <c r="S1536" i="1"/>
  <c r="Z1536" i="1" s="1"/>
  <c r="S1535" i="1"/>
  <c r="Z1535" i="1" s="1"/>
  <c r="S1534" i="1"/>
  <c r="Z1534" i="1" s="1"/>
  <c r="S1533" i="1"/>
  <c r="Z1533" i="1" s="1"/>
  <c r="S1532" i="1"/>
  <c r="Z1532" i="1" s="1"/>
  <c r="S1531" i="1"/>
  <c r="Z1531" i="1" s="1"/>
  <c r="S1530" i="1"/>
  <c r="Z1530" i="1" s="1"/>
  <c r="S1529" i="1"/>
  <c r="Z1529" i="1" s="1"/>
  <c r="S1528" i="1"/>
  <c r="Z1528" i="1" s="1"/>
  <c r="S1527" i="1"/>
  <c r="Z1527" i="1" s="1"/>
  <c r="S1526" i="1"/>
  <c r="Z1526" i="1" s="1"/>
  <c r="S1525" i="1"/>
  <c r="Z1525" i="1" s="1"/>
  <c r="S1524" i="1"/>
  <c r="Z1524" i="1" s="1"/>
  <c r="S1523" i="1"/>
  <c r="Z1523" i="1" s="1"/>
  <c r="S1522" i="1"/>
  <c r="Z1522" i="1" s="1"/>
  <c r="S1521" i="1"/>
  <c r="Z1521" i="1" s="1"/>
  <c r="S1520" i="1"/>
  <c r="Z1520" i="1" s="1"/>
  <c r="S1519" i="1"/>
  <c r="Z1519" i="1" s="1"/>
  <c r="S1518" i="1"/>
  <c r="Z1518" i="1" s="1"/>
  <c r="S1517" i="1"/>
  <c r="Z1517" i="1" s="1"/>
  <c r="S1516" i="1"/>
  <c r="Z1516" i="1" s="1"/>
  <c r="S1515" i="1"/>
  <c r="Z1515" i="1" s="1"/>
  <c r="S1514" i="1"/>
  <c r="Z1514" i="1" s="1"/>
  <c r="S1513" i="1"/>
  <c r="Z1513" i="1" s="1"/>
  <c r="S1512" i="1"/>
  <c r="Z1512" i="1" s="1"/>
  <c r="S1511" i="1"/>
  <c r="Z1511" i="1" s="1"/>
  <c r="S1510" i="1"/>
  <c r="Z1510" i="1" s="1"/>
  <c r="S1509" i="1"/>
  <c r="Z1509" i="1" s="1"/>
  <c r="S1508" i="1"/>
  <c r="Z1508" i="1" s="1"/>
  <c r="S1507" i="1"/>
  <c r="Z1507" i="1" s="1"/>
  <c r="S1506" i="1"/>
  <c r="Z1506" i="1" s="1"/>
  <c r="S1505" i="1"/>
  <c r="Z1505" i="1" s="1"/>
  <c r="S1504" i="1"/>
  <c r="Z1504" i="1" s="1"/>
  <c r="S1503" i="1"/>
  <c r="Z1503" i="1" s="1"/>
  <c r="S1502" i="1"/>
  <c r="Z1502" i="1" s="1"/>
  <c r="S1501" i="1"/>
  <c r="Z1501" i="1" s="1"/>
  <c r="S1500" i="1"/>
  <c r="Z1500" i="1" s="1"/>
  <c r="S1499" i="1"/>
  <c r="Z1499" i="1" s="1"/>
  <c r="S1498" i="1"/>
  <c r="Z1498" i="1" s="1"/>
  <c r="S1497" i="1"/>
  <c r="Z1497" i="1" s="1"/>
  <c r="S1496" i="1"/>
  <c r="Z1496" i="1" s="1"/>
  <c r="S1495" i="1"/>
  <c r="Z1495" i="1" s="1"/>
  <c r="S1494" i="1"/>
  <c r="Z1494" i="1" s="1"/>
  <c r="S1493" i="1"/>
  <c r="Z1493" i="1" s="1"/>
  <c r="S1492" i="1"/>
  <c r="Z1492" i="1" s="1"/>
  <c r="S1491" i="1"/>
  <c r="Z1491" i="1" s="1"/>
  <c r="S1490" i="1"/>
  <c r="Z1490" i="1" s="1"/>
  <c r="S1489" i="1"/>
  <c r="Z1489" i="1" s="1"/>
  <c r="S1488" i="1"/>
  <c r="Z1488" i="1" s="1"/>
  <c r="S1487" i="1"/>
  <c r="Z1487" i="1" s="1"/>
  <c r="S1486" i="1"/>
  <c r="Z1486" i="1" s="1"/>
  <c r="S1485" i="1"/>
  <c r="Z1485" i="1" s="1"/>
  <c r="S1484" i="1"/>
  <c r="Z1484" i="1" s="1"/>
  <c r="S1483" i="1"/>
  <c r="Z1483" i="1" s="1"/>
  <c r="S1482" i="1"/>
  <c r="Z1482" i="1" s="1"/>
  <c r="S1481" i="1"/>
  <c r="Z1481" i="1" s="1"/>
  <c r="S1480" i="1"/>
  <c r="Z1480" i="1" s="1"/>
  <c r="S1479" i="1"/>
  <c r="Z1479" i="1" s="1"/>
  <c r="S1478" i="1"/>
  <c r="Z1478" i="1" s="1"/>
  <c r="S1477" i="1"/>
  <c r="Z1477" i="1" s="1"/>
  <c r="S1476" i="1"/>
  <c r="Z1476" i="1" s="1"/>
  <c r="S1475" i="1"/>
  <c r="Z1475" i="1" s="1"/>
  <c r="S1474" i="1"/>
  <c r="Z1474" i="1" s="1"/>
  <c r="S1473" i="1"/>
  <c r="Z1473" i="1" s="1"/>
  <c r="S1472" i="1"/>
  <c r="Z1472" i="1" s="1"/>
  <c r="S1471" i="1"/>
  <c r="Z1471" i="1" s="1"/>
  <c r="S1470" i="1"/>
  <c r="Z1470" i="1" s="1"/>
  <c r="S1469" i="1"/>
  <c r="Z1469" i="1" s="1"/>
  <c r="S1468" i="1"/>
  <c r="Z1468" i="1" s="1"/>
  <c r="S1467" i="1"/>
  <c r="Z1467" i="1" s="1"/>
  <c r="S1466" i="1"/>
  <c r="Z1466" i="1" s="1"/>
  <c r="S1465" i="1"/>
  <c r="Z1465" i="1" s="1"/>
  <c r="S1464" i="1"/>
  <c r="Z1464" i="1" s="1"/>
  <c r="S1463" i="1"/>
  <c r="Z1463" i="1" s="1"/>
  <c r="S1462" i="1"/>
  <c r="Z1462" i="1" s="1"/>
  <c r="S1461" i="1"/>
  <c r="Z1461" i="1" s="1"/>
  <c r="S1460" i="1"/>
  <c r="Z1460" i="1" s="1"/>
  <c r="S1459" i="1"/>
  <c r="Z1459" i="1" s="1"/>
  <c r="S1458" i="1"/>
  <c r="Z1458" i="1" s="1"/>
  <c r="S1457" i="1"/>
  <c r="Z1457" i="1" s="1"/>
  <c r="S1456" i="1"/>
  <c r="Z1456" i="1" s="1"/>
  <c r="S1455" i="1"/>
  <c r="Z1455" i="1" s="1"/>
  <c r="S1454" i="1"/>
  <c r="Z1454" i="1" s="1"/>
  <c r="S1453" i="1"/>
  <c r="Z1453" i="1" s="1"/>
  <c r="S1452" i="1"/>
  <c r="Z1452" i="1" s="1"/>
  <c r="S1451" i="1"/>
  <c r="Z1451" i="1" s="1"/>
  <c r="S1450" i="1"/>
  <c r="Z1450" i="1" s="1"/>
  <c r="S1449" i="1"/>
  <c r="Z1449" i="1" s="1"/>
  <c r="S1448" i="1"/>
  <c r="Z1448" i="1" s="1"/>
  <c r="S1447" i="1"/>
  <c r="Z1447" i="1" s="1"/>
  <c r="S1446" i="1"/>
  <c r="Z1446" i="1" s="1"/>
  <c r="S1445" i="1"/>
  <c r="Z1445" i="1" s="1"/>
  <c r="S1444" i="1"/>
  <c r="Z1444" i="1" s="1"/>
  <c r="S1443" i="1"/>
  <c r="Z1443" i="1" s="1"/>
  <c r="S1442" i="1"/>
  <c r="Z1442" i="1" s="1"/>
  <c r="S1441" i="1"/>
  <c r="Z1441" i="1" s="1"/>
  <c r="S1440" i="1"/>
  <c r="Z1440" i="1" s="1"/>
  <c r="S1439" i="1"/>
  <c r="Z1439" i="1" s="1"/>
  <c r="S1438" i="1"/>
  <c r="Z1438" i="1" s="1"/>
  <c r="S1437" i="1"/>
  <c r="Z1437" i="1" s="1"/>
  <c r="S1436" i="1"/>
  <c r="Z1436" i="1" s="1"/>
  <c r="S1435" i="1"/>
  <c r="Z1435" i="1" s="1"/>
  <c r="S1434" i="1"/>
  <c r="Z1434" i="1" s="1"/>
  <c r="S1433" i="1"/>
  <c r="Z1433" i="1" s="1"/>
  <c r="S1432" i="1"/>
  <c r="Z1432" i="1" s="1"/>
  <c r="S1431" i="1"/>
  <c r="Z1431" i="1" s="1"/>
  <c r="S1430" i="1"/>
  <c r="Z1430" i="1" s="1"/>
  <c r="S1429" i="1"/>
  <c r="Z1429" i="1" s="1"/>
  <c r="S1428" i="1"/>
  <c r="Z1428" i="1" s="1"/>
  <c r="S1427" i="1"/>
  <c r="Z1427" i="1" s="1"/>
  <c r="S1426" i="1"/>
  <c r="Z1426" i="1" s="1"/>
  <c r="S1425" i="1"/>
  <c r="Z1425" i="1" s="1"/>
  <c r="S1424" i="1"/>
  <c r="Z1424" i="1" s="1"/>
  <c r="S1423" i="1"/>
  <c r="Z1423" i="1" s="1"/>
  <c r="S1422" i="1"/>
  <c r="Z1422" i="1" s="1"/>
  <c r="S1421" i="1"/>
  <c r="Z1421" i="1" s="1"/>
  <c r="S1420" i="1"/>
  <c r="Z1420" i="1" s="1"/>
  <c r="S1419" i="1"/>
  <c r="Z1419" i="1" s="1"/>
  <c r="S1418" i="1"/>
  <c r="Z1418" i="1" s="1"/>
  <c r="S1417" i="1"/>
  <c r="Z1417" i="1" s="1"/>
  <c r="S1416" i="1"/>
  <c r="Z1416" i="1" s="1"/>
  <c r="S1415" i="1"/>
  <c r="Z1415" i="1" s="1"/>
  <c r="S1414" i="1"/>
  <c r="Z1414" i="1" s="1"/>
  <c r="S1413" i="1"/>
  <c r="Z1413" i="1" s="1"/>
  <c r="S1412" i="1"/>
  <c r="Z1412" i="1" s="1"/>
  <c r="S1411" i="1"/>
  <c r="Z1411" i="1" s="1"/>
  <c r="S1410" i="1"/>
  <c r="Z1410" i="1" s="1"/>
  <c r="S1409" i="1"/>
  <c r="Z1409" i="1" s="1"/>
  <c r="S1408" i="1"/>
  <c r="Z1408" i="1" s="1"/>
  <c r="S1407" i="1"/>
  <c r="Z1407" i="1" s="1"/>
  <c r="S1406" i="1"/>
  <c r="Z1406" i="1" s="1"/>
  <c r="S1405" i="1"/>
  <c r="Z1405" i="1" s="1"/>
  <c r="S1404" i="1"/>
  <c r="Z1404" i="1" s="1"/>
  <c r="S1403" i="1"/>
  <c r="Z1403" i="1" s="1"/>
  <c r="S1402" i="1"/>
  <c r="Z1402" i="1" s="1"/>
  <c r="S1401" i="1"/>
  <c r="Z1401" i="1" s="1"/>
  <c r="S1400" i="1"/>
  <c r="Z1400" i="1" s="1"/>
  <c r="S1399" i="1"/>
  <c r="Z1399" i="1" s="1"/>
  <c r="S1398" i="1"/>
  <c r="Z1398" i="1" s="1"/>
  <c r="S1397" i="1"/>
  <c r="Z1397" i="1" s="1"/>
  <c r="S1396" i="1"/>
  <c r="Z1396" i="1" s="1"/>
  <c r="S1395" i="1"/>
  <c r="Z1395" i="1" s="1"/>
  <c r="S1394" i="1"/>
  <c r="Z1394" i="1" s="1"/>
  <c r="S1393" i="1"/>
  <c r="Z1393" i="1" s="1"/>
  <c r="S1392" i="1"/>
  <c r="Z1392" i="1" s="1"/>
  <c r="S1391" i="1"/>
  <c r="Z1391" i="1" s="1"/>
  <c r="S1390" i="1"/>
  <c r="Z1390" i="1" s="1"/>
  <c r="S1389" i="1"/>
  <c r="Z1389" i="1" s="1"/>
  <c r="S1388" i="1"/>
  <c r="Z1388" i="1" s="1"/>
  <c r="S1387" i="1"/>
  <c r="Z1387" i="1" s="1"/>
  <c r="S1386" i="1"/>
  <c r="Z1386" i="1" s="1"/>
  <c r="S1385" i="1"/>
  <c r="Z1385" i="1" s="1"/>
  <c r="S1384" i="1"/>
  <c r="Z1384" i="1" s="1"/>
  <c r="S1383" i="1"/>
  <c r="Z1383" i="1" s="1"/>
  <c r="S1382" i="1"/>
  <c r="Z1382" i="1" s="1"/>
  <c r="S1381" i="1"/>
  <c r="Z1381" i="1" s="1"/>
  <c r="S1380" i="1"/>
  <c r="Z1380" i="1" s="1"/>
  <c r="S1379" i="1"/>
  <c r="Z1379" i="1" s="1"/>
  <c r="S1378" i="1"/>
  <c r="Z1378" i="1" s="1"/>
  <c r="S1377" i="1"/>
  <c r="Z1377" i="1" s="1"/>
  <c r="S1376" i="1"/>
  <c r="Z1376" i="1" s="1"/>
  <c r="S1375" i="1"/>
  <c r="Z1375" i="1" s="1"/>
  <c r="S1374" i="1"/>
  <c r="Z1374" i="1" s="1"/>
  <c r="S1373" i="1"/>
  <c r="Z1373" i="1" s="1"/>
  <c r="S1372" i="1"/>
  <c r="Z1372" i="1" s="1"/>
  <c r="S1371" i="1"/>
  <c r="Z1371" i="1" s="1"/>
  <c r="S1370" i="1"/>
  <c r="Z1370" i="1" s="1"/>
  <c r="S1369" i="1"/>
  <c r="Z1369" i="1" s="1"/>
  <c r="S1368" i="1"/>
  <c r="Z1368" i="1" s="1"/>
  <c r="S1367" i="1"/>
  <c r="Z1367" i="1" s="1"/>
  <c r="S1366" i="1"/>
  <c r="Z1366" i="1" s="1"/>
  <c r="S1365" i="1"/>
  <c r="Z1365" i="1" s="1"/>
  <c r="S1364" i="1"/>
  <c r="Z1364" i="1" s="1"/>
  <c r="S1363" i="1"/>
  <c r="Z1363" i="1" s="1"/>
  <c r="S1362" i="1"/>
  <c r="Z1362" i="1" s="1"/>
  <c r="S1361" i="1"/>
  <c r="Z1361" i="1" s="1"/>
  <c r="S1360" i="1"/>
  <c r="Z1360" i="1" s="1"/>
  <c r="S1359" i="1"/>
  <c r="Z1359" i="1" s="1"/>
  <c r="S1358" i="1"/>
  <c r="Z1358" i="1" s="1"/>
  <c r="S1357" i="1"/>
  <c r="Z1357" i="1" s="1"/>
  <c r="S1356" i="1"/>
  <c r="Z1356" i="1" s="1"/>
  <c r="S1355" i="1"/>
  <c r="Z1355" i="1" s="1"/>
  <c r="S1354" i="1"/>
  <c r="Z1354" i="1" s="1"/>
  <c r="S1353" i="1"/>
  <c r="Z1353" i="1" s="1"/>
  <c r="S1352" i="1"/>
  <c r="Z1352" i="1" s="1"/>
  <c r="S1351" i="1"/>
  <c r="Z1351" i="1" s="1"/>
  <c r="S1350" i="1"/>
  <c r="Z1350" i="1" s="1"/>
  <c r="S1349" i="1"/>
  <c r="Z1349" i="1" s="1"/>
  <c r="S1348" i="1"/>
  <c r="Z1348" i="1" s="1"/>
  <c r="S1347" i="1"/>
  <c r="Z1347" i="1" s="1"/>
  <c r="S1346" i="1"/>
  <c r="Z1346" i="1" s="1"/>
  <c r="S1345" i="1"/>
  <c r="Z1345" i="1" s="1"/>
  <c r="S1344" i="1"/>
  <c r="Z1344" i="1" s="1"/>
  <c r="S1343" i="1"/>
  <c r="Z1343" i="1" s="1"/>
  <c r="S1342" i="1"/>
  <c r="Z1342" i="1" s="1"/>
  <c r="S1341" i="1"/>
  <c r="Z1341" i="1" s="1"/>
  <c r="S1340" i="1"/>
  <c r="Z1340" i="1" s="1"/>
  <c r="S1339" i="1"/>
  <c r="Z1339" i="1" s="1"/>
  <c r="S1338" i="1"/>
  <c r="Z1338" i="1" s="1"/>
  <c r="S1337" i="1"/>
  <c r="Z1337" i="1" s="1"/>
  <c r="S1336" i="1"/>
  <c r="Z1336" i="1" s="1"/>
  <c r="S1335" i="1"/>
  <c r="Z1335" i="1" s="1"/>
  <c r="S1334" i="1"/>
  <c r="Z1334" i="1" s="1"/>
  <c r="S1333" i="1"/>
  <c r="Z1333" i="1" s="1"/>
  <c r="S1332" i="1"/>
  <c r="Z1332" i="1" s="1"/>
  <c r="S1331" i="1"/>
  <c r="Z1331" i="1" s="1"/>
  <c r="S1330" i="1"/>
  <c r="Z1330" i="1" s="1"/>
  <c r="S1329" i="1"/>
  <c r="Z1329" i="1" s="1"/>
  <c r="S1328" i="1"/>
  <c r="Z1328" i="1" s="1"/>
  <c r="S1327" i="1"/>
  <c r="Z1327" i="1" s="1"/>
  <c r="S1326" i="1"/>
  <c r="Z1326" i="1" s="1"/>
  <c r="S1325" i="1"/>
  <c r="Z1325" i="1" s="1"/>
  <c r="S1324" i="1"/>
  <c r="Z1324" i="1" s="1"/>
  <c r="S1323" i="1"/>
  <c r="Z1323" i="1" s="1"/>
  <c r="S1322" i="1"/>
  <c r="Z1322" i="1" s="1"/>
  <c r="S1321" i="1"/>
  <c r="Z1321" i="1" s="1"/>
  <c r="S1320" i="1"/>
  <c r="Z1320" i="1" s="1"/>
  <c r="S1319" i="1"/>
  <c r="Z1319" i="1" s="1"/>
  <c r="S1318" i="1"/>
  <c r="Z1318" i="1" s="1"/>
  <c r="S1317" i="1"/>
  <c r="Z1317" i="1" s="1"/>
  <c r="S1316" i="1"/>
  <c r="Z1316" i="1" s="1"/>
  <c r="S1315" i="1"/>
  <c r="Z1315" i="1" s="1"/>
  <c r="S1314" i="1"/>
  <c r="Z1314" i="1" s="1"/>
  <c r="S1313" i="1"/>
  <c r="Z1313" i="1" s="1"/>
  <c r="S1312" i="1"/>
  <c r="Z1312" i="1" s="1"/>
  <c r="S1311" i="1"/>
  <c r="Z1311" i="1" s="1"/>
  <c r="S1310" i="1"/>
  <c r="Z1310" i="1" s="1"/>
  <c r="S1309" i="1"/>
  <c r="Z1309" i="1" s="1"/>
  <c r="S1308" i="1"/>
  <c r="Z1308" i="1" s="1"/>
  <c r="S1307" i="1"/>
  <c r="Z1307" i="1" s="1"/>
  <c r="S1306" i="1"/>
  <c r="Z1306" i="1" s="1"/>
  <c r="S1305" i="1"/>
  <c r="Z1305" i="1" s="1"/>
  <c r="S1304" i="1"/>
  <c r="Z1304" i="1" s="1"/>
  <c r="S1303" i="1"/>
  <c r="Z1303" i="1" s="1"/>
  <c r="S1302" i="1"/>
  <c r="Z1302" i="1" s="1"/>
  <c r="S1301" i="1"/>
  <c r="Z1301" i="1" s="1"/>
  <c r="S1300" i="1"/>
  <c r="Z1300" i="1" s="1"/>
  <c r="S1299" i="1"/>
  <c r="Z1299" i="1" s="1"/>
  <c r="S1298" i="1"/>
  <c r="Z1298" i="1" s="1"/>
  <c r="S1297" i="1"/>
  <c r="Z1297" i="1" s="1"/>
  <c r="S1296" i="1"/>
  <c r="Z1296" i="1" s="1"/>
  <c r="S1295" i="1"/>
  <c r="Z1295" i="1" s="1"/>
  <c r="S1294" i="1"/>
  <c r="Z1294" i="1" s="1"/>
  <c r="S1293" i="1"/>
  <c r="Z1293" i="1" s="1"/>
  <c r="S1292" i="1"/>
  <c r="Z1292" i="1" s="1"/>
  <c r="S1291" i="1"/>
  <c r="Z1291" i="1" s="1"/>
  <c r="S1290" i="1"/>
  <c r="Z1290" i="1" s="1"/>
  <c r="S1289" i="1"/>
  <c r="Z1289" i="1" s="1"/>
  <c r="S1288" i="1"/>
  <c r="Z1288" i="1" s="1"/>
  <c r="S1287" i="1"/>
  <c r="Z1287" i="1" s="1"/>
  <c r="S1286" i="1"/>
  <c r="Z1286" i="1" s="1"/>
  <c r="S1285" i="1"/>
  <c r="Z1285" i="1" s="1"/>
  <c r="S1284" i="1"/>
  <c r="Z1284" i="1" s="1"/>
  <c r="S1283" i="1"/>
  <c r="Z1283" i="1" s="1"/>
  <c r="S1282" i="1"/>
  <c r="Z1282" i="1" s="1"/>
  <c r="S1281" i="1"/>
  <c r="Z1281" i="1" s="1"/>
  <c r="S1280" i="1"/>
  <c r="Z1280" i="1" s="1"/>
  <c r="S1279" i="1"/>
  <c r="Z1279" i="1" s="1"/>
  <c r="S1278" i="1"/>
  <c r="Z1278" i="1" s="1"/>
  <c r="S1277" i="1"/>
  <c r="Z1277" i="1" s="1"/>
  <c r="S1276" i="1"/>
  <c r="Z1276" i="1" s="1"/>
  <c r="S1275" i="1"/>
  <c r="Z1275" i="1" s="1"/>
  <c r="S1274" i="1"/>
  <c r="Z1274" i="1" s="1"/>
  <c r="S1273" i="1"/>
  <c r="Z1273" i="1" s="1"/>
  <c r="S1272" i="1"/>
  <c r="Z1272" i="1" s="1"/>
  <c r="S1271" i="1"/>
  <c r="Z1271" i="1" s="1"/>
  <c r="S1270" i="1"/>
  <c r="Z1270" i="1" s="1"/>
  <c r="S1269" i="1"/>
  <c r="Z1269" i="1" s="1"/>
  <c r="S1268" i="1"/>
  <c r="Z1268" i="1" s="1"/>
  <c r="S1267" i="1"/>
  <c r="Z1267" i="1" s="1"/>
  <c r="S1266" i="1"/>
  <c r="Z1266" i="1" s="1"/>
  <c r="S1265" i="1"/>
  <c r="Z1265" i="1" s="1"/>
  <c r="S1264" i="1"/>
  <c r="Z1264" i="1" s="1"/>
  <c r="S1263" i="1"/>
  <c r="Z1263" i="1" s="1"/>
  <c r="S1262" i="1"/>
  <c r="Z1262" i="1" s="1"/>
  <c r="S1261" i="1"/>
  <c r="Z1261" i="1" s="1"/>
  <c r="S1260" i="1"/>
  <c r="Z1260" i="1" s="1"/>
  <c r="S1259" i="1"/>
  <c r="Z1259" i="1" s="1"/>
  <c r="S1258" i="1"/>
  <c r="Z1258" i="1" s="1"/>
  <c r="S1257" i="1"/>
  <c r="Z1257" i="1" s="1"/>
  <c r="S1256" i="1"/>
  <c r="Z1256" i="1" s="1"/>
  <c r="S1255" i="1"/>
  <c r="Z1255" i="1" s="1"/>
  <c r="S1254" i="1"/>
  <c r="Z1254" i="1" s="1"/>
  <c r="S1253" i="1"/>
  <c r="Z1253" i="1" s="1"/>
  <c r="S1252" i="1"/>
  <c r="Z1252" i="1" s="1"/>
  <c r="S1251" i="1"/>
  <c r="Z1251" i="1" s="1"/>
  <c r="S1250" i="1"/>
  <c r="Z1250" i="1" s="1"/>
  <c r="S1249" i="1"/>
  <c r="Z1249" i="1" s="1"/>
  <c r="S1248" i="1"/>
  <c r="Z1248" i="1" s="1"/>
  <c r="S1247" i="1"/>
  <c r="Z1247" i="1" s="1"/>
  <c r="S1246" i="1"/>
  <c r="Z1246" i="1" s="1"/>
  <c r="S1245" i="1"/>
  <c r="Z1245" i="1" s="1"/>
  <c r="S1244" i="1"/>
  <c r="Z1244" i="1" s="1"/>
  <c r="S1243" i="1"/>
  <c r="Z1243" i="1" s="1"/>
  <c r="S1242" i="1"/>
  <c r="Z1242" i="1" s="1"/>
  <c r="S1241" i="1"/>
  <c r="Z1241" i="1" s="1"/>
  <c r="S1240" i="1"/>
  <c r="Z1240" i="1" s="1"/>
  <c r="S1239" i="1"/>
  <c r="Z1239" i="1" s="1"/>
  <c r="S1238" i="1"/>
  <c r="Z1238" i="1" s="1"/>
  <c r="S1237" i="1"/>
  <c r="Z1237" i="1" s="1"/>
  <c r="S1236" i="1"/>
  <c r="Z1236" i="1" s="1"/>
  <c r="S1235" i="1"/>
  <c r="Z1235" i="1" s="1"/>
  <c r="S1234" i="1"/>
  <c r="Z1234" i="1" s="1"/>
  <c r="S1233" i="1"/>
  <c r="Z1233" i="1" s="1"/>
  <c r="S1232" i="1"/>
  <c r="Z1232" i="1" s="1"/>
  <c r="S1231" i="1"/>
  <c r="Z1231" i="1" s="1"/>
  <c r="S1230" i="1"/>
  <c r="Z1230" i="1" s="1"/>
  <c r="S1229" i="1"/>
  <c r="Z1229" i="1" s="1"/>
  <c r="S1228" i="1"/>
  <c r="Z1228" i="1" s="1"/>
  <c r="S1227" i="1"/>
  <c r="Z1227" i="1" s="1"/>
  <c r="S1226" i="1"/>
  <c r="Z1226" i="1" s="1"/>
  <c r="S1225" i="1"/>
  <c r="Z1225" i="1" s="1"/>
  <c r="S1224" i="1"/>
  <c r="Z1224" i="1" s="1"/>
  <c r="S1223" i="1"/>
  <c r="Z1223" i="1" s="1"/>
  <c r="S1222" i="1"/>
  <c r="Z1222" i="1" s="1"/>
  <c r="S1221" i="1"/>
  <c r="Z1221" i="1" s="1"/>
  <c r="S1220" i="1"/>
  <c r="Z1220" i="1" s="1"/>
  <c r="S1219" i="1"/>
  <c r="Z1219" i="1" s="1"/>
  <c r="S1218" i="1"/>
  <c r="Z1218" i="1" s="1"/>
  <c r="S1217" i="1"/>
  <c r="Z1217" i="1" s="1"/>
  <c r="S1216" i="1"/>
  <c r="Z1216" i="1" s="1"/>
  <c r="S1215" i="1"/>
  <c r="Z1215" i="1" s="1"/>
  <c r="S1214" i="1"/>
  <c r="Z1214" i="1" s="1"/>
  <c r="S1213" i="1"/>
  <c r="Z1213" i="1" s="1"/>
  <c r="S1212" i="1"/>
  <c r="Z1212" i="1" s="1"/>
  <c r="S1211" i="1"/>
  <c r="Z1211" i="1" s="1"/>
  <c r="S1210" i="1"/>
  <c r="Z1210" i="1" s="1"/>
  <c r="S1209" i="1"/>
  <c r="Z1209" i="1" s="1"/>
  <c r="S1208" i="1"/>
  <c r="Z1208" i="1" s="1"/>
  <c r="S1207" i="1"/>
  <c r="Z1207" i="1" s="1"/>
  <c r="S1206" i="1"/>
  <c r="Z1206" i="1" s="1"/>
  <c r="S1205" i="1"/>
  <c r="Z1205" i="1" s="1"/>
  <c r="S1204" i="1"/>
  <c r="Z1204" i="1" s="1"/>
  <c r="S1203" i="1"/>
  <c r="Z1203" i="1" s="1"/>
  <c r="S1202" i="1"/>
  <c r="Z1202" i="1" s="1"/>
  <c r="S1201" i="1"/>
  <c r="Z1201" i="1" s="1"/>
  <c r="S1200" i="1"/>
  <c r="Z1200" i="1" s="1"/>
  <c r="S1199" i="1"/>
  <c r="Z1199" i="1" s="1"/>
  <c r="S1198" i="1"/>
  <c r="Z1198" i="1" s="1"/>
  <c r="S1197" i="1"/>
  <c r="Z1197" i="1" s="1"/>
  <c r="S1196" i="1"/>
  <c r="Z1196" i="1" s="1"/>
  <c r="S1195" i="1"/>
  <c r="Z1195" i="1" s="1"/>
  <c r="S1194" i="1"/>
  <c r="Z1194" i="1" s="1"/>
  <c r="S1193" i="1"/>
  <c r="Z1193" i="1" s="1"/>
  <c r="S1192" i="1"/>
  <c r="Z1192" i="1" s="1"/>
  <c r="S1191" i="1"/>
  <c r="Z1191" i="1" s="1"/>
  <c r="S1190" i="1"/>
  <c r="Z1190" i="1" s="1"/>
  <c r="S1189" i="1"/>
  <c r="Z1189" i="1" s="1"/>
  <c r="S1188" i="1"/>
  <c r="Z1188" i="1" s="1"/>
  <c r="S1187" i="1"/>
  <c r="Z1187" i="1" s="1"/>
  <c r="S1186" i="1"/>
  <c r="Z1186" i="1" s="1"/>
  <c r="S1185" i="1"/>
  <c r="Z1185" i="1" s="1"/>
  <c r="S1184" i="1"/>
  <c r="Z1184" i="1" s="1"/>
  <c r="S1183" i="1"/>
  <c r="Z1183" i="1" s="1"/>
  <c r="S1182" i="1"/>
  <c r="Z1182" i="1" s="1"/>
  <c r="S1181" i="1"/>
  <c r="Z1181" i="1" s="1"/>
  <c r="S1180" i="1"/>
  <c r="Z1180" i="1" s="1"/>
  <c r="S1179" i="1"/>
  <c r="Z1179" i="1" s="1"/>
  <c r="S1178" i="1"/>
  <c r="Z1178" i="1" s="1"/>
  <c r="S1177" i="1"/>
  <c r="Z1177" i="1" s="1"/>
  <c r="S1176" i="1"/>
  <c r="Z1176" i="1" s="1"/>
  <c r="S1175" i="1"/>
  <c r="Z1175" i="1" s="1"/>
  <c r="S1174" i="1"/>
  <c r="Z1174" i="1" s="1"/>
  <c r="S1173" i="1"/>
  <c r="Z1173" i="1" s="1"/>
  <c r="S1172" i="1"/>
  <c r="Z1172" i="1" s="1"/>
  <c r="S1171" i="1"/>
  <c r="Z1171" i="1" s="1"/>
  <c r="S1170" i="1"/>
  <c r="Z1170" i="1" s="1"/>
  <c r="S1169" i="1"/>
  <c r="Z1169" i="1" s="1"/>
  <c r="S1168" i="1"/>
  <c r="Z1168" i="1" s="1"/>
  <c r="S1167" i="1"/>
  <c r="Z1167" i="1" s="1"/>
  <c r="S1166" i="1"/>
  <c r="Z1166" i="1" s="1"/>
  <c r="S1165" i="1"/>
  <c r="Z1165" i="1" s="1"/>
  <c r="S1164" i="1"/>
  <c r="Z1164" i="1" s="1"/>
  <c r="S1163" i="1"/>
  <c r="Z1163" i="1" s="1"/>
  <c r="S1162" i="1"/>
  <c r="Z1162" i="1" s="1"/>
  <c r="S1161" i="1"/>
  <c r="Z1161" i="1" s="1"/>
  <c r="S1160" i="1"/>
  <c r="Z1160" i="1" s="1"/>
  <c r="S1159" i="1"/>
  <c r="Z1159" i="1" s="1"/>
  <c r="S1158" i="1"/>
  <c r="Z1158" i="1" s="1"/>
  <c r="S1157" i="1"/>
  <c r="Z1157" i="1" s="1"/>
  <c r="S1156" i="1"/>
  <c r="Z1156" i="1" s="1"/>
  <c r="S1155" i="1"/>
  <c r="Z1155" i="1" s="1"/>
  <c r="S1154" i="1"/>
  <c r="Z1154" i="1" s="1"/>
  <c r="S1153" i="1"/>
  <c r="Z1153" i="1" s="1"/>
  <c r="S1152" i="1"/>
  <c r="Z1152" i="1" s="1"/>
  <c r="S1151" i="1"/>
  <c r="Z1151" i="1" s="1"/>
  <c r="S1150" i="1"/>
  <c r="Z1150" i="1" s="1"/>
  <c r="S1149" i="1"/>
  <c r="Z1149" i="1" s="1"/>
  <c r="S1148" i="1"/>
  <c r="Z1148" i="1" s="1"/>
  <c r="S1147" i="1"/>
  <c r="Z1147" i="1" s="1"/>
  <c r="S1146" i="1"/>
  <c r="Z1146" i="1" s="1"/>
  <c r="S1145" i="1"/>
  <c r="Z1145" i="1" s="1"/>
  <c r="S1144" i="1"/>
  <c r="Z1144" i="1" s="1"/>
  <c r="S1143" i="1"/>
  <c r="Z1143" i="1" s="1"/>
  <c r="S1142" i="1"/>
  <c r="Z1142" i="1" s="1"/>
  <c r="S1141" i="1"/>
  <c r="Z1141" i="1" s="1"/>
  <c r="S1140" i="1"/>
  <c r="Z1140" i="1" s="1"/>
  <c r="S1139" i="1"/>
  <c r="Z1139" i="1" s="1"/>
  <c r="S1138" i="1"/>
  <c r="Z1138" i="1" s="1"/>
  <c r="S1137" i="1"/>
  <c r="Z1137" i="1" s="1"/>
  <c r="S1136" i="1"/>
  <c r="Z1136" i="1" s="1"/>
  <c r="S1135" i="1"/>
  <c r="Z1135" i="1" s="1"/>
  <c r="S1134" i="1"/>
  <c r="Z1134" i="1" s="1"/>
  <c r="S1133" i="1"/>
  <c r="Z1133" i="1" s="1"/>
  <c r="S1132" i="1"/>
  <c r="Z1132" i="1" s="1"/>
  <c r="S1131" i="1"/>
  <c r="Z1131" i="1" s="1"/>
  <c r="S1130" i="1"/>
  <c r="Z1130" i="1" s="1"/>
  <c r="S1129" i="1"/>
  <c r="Z1129" i="1" s="1"/>
  <c r="S1128" i="1"/>
  <c r="Z1128" i="1" s="1"/>
  <c r="S1127" i="1"/>
  <c r="Z1127" i="1" s="1"/>
  <c r="S1126" i="1"/>
  <c r="Z1126" i="1" s="1"/>
  <c r="S1125" i="1"/>
  <c r="Z1125" i="1" s="1"/>
  <c r="S1124" i="1"/>
  <c r="Z1124" i="1" s="1"/>
  <c r="S1123" i="1"/>
  <c r="Z1123" i="1" s="1"/>
  <c r="S1122" i="1"/>
  <c r="Z1122" i="1" s="1"/>
  <c r="S1121" i="1"/>
  <c r="Z1121" i="1" s="1"/>
  <c r="S1120" i="1"/>
  <c r="Z1120" i="1" s="1"/>
  <c r="S1119" i="1"/>
  <c r="Z1119" i="1" s="1"/>
  <c r="S1118" i="1"/>
  <c r="Z1118" i="1" s="1"/>
  <c r="S1117" i="1"/>
  <c r="Z1117" i="1" s="1"/>
  <c r="S1116" i="1"/>
  <c r="Z1116" i="1" s="1"/>
  <c r="S1115" i="1"/>
  <c r="Z1115" i="1" s="1"/>
  <c r="S1114" i="1"/>
  <c r="Z1114" i="1" s="1"/>
  <c r="S1113" i="1"/>
  <c r="Z1113" i="1" s="1"/>
  <c r="S1112" i="1"/>
  <c r="Z1112" i="1" s="1"/>
  <c r="S1111" i="1"/>
  <c r="Z1111" i="1" s="1"/>
  <c r="S1110" i="1"/>
  <c r="Z1110" i="1" s="1"/>
  <c r="S1109" i="1"/>
  <c r="Z1109" i="1" s="1"/>
  <c r="S1108" i="1"/>
  <c r="Z1108" i="1" s="1"/>
  <c r="S1107" i="1"/>
  <c r="Z1107" i="1" s="1"/>
  <c r="S1106" i="1"/>
  <c r="Z1106" i="1" s="1"/>
  <c r="S1105" i="1"/>
  <c r="Z1105" i="1" s="1"/>
  <c r="S1104" i="1"/>
  <c r="Z1104" i="1" s="1"/>
  <c r="S1103" i="1"/>
  <c r="Z1103" i="1" s="1"/>
  <c r="S1102" i="1"/>
  <c r="Z1102" i="1" s="1"/>
  <c r="S1101" i="1"/>
  <c r="Z1101" i="1" s="1"/>
  <c r="S1100" i="1"/>
  <c r="Z1100" i="1" s="1"/>
  <c r="S1099" i="1"/>
  <c r="Z1099" i="1" s="1"/>
  <c r="S1098" i="1"/>
  <c r="Z1098" i="1" s="1"/>
  <c r="S1097" i="1"/>
  <c r="Z1097" i="1" s="1"/>
  <c r="S1096" i="1"/>
  <c r="Z1096" i="1" s="1"/>
  <c r="S1095" i="1"/>
  <c r="Z1095" i="1" s="1"/>
  <c r="S1094" i="1"/>
  <c r="Z1094" i="1" s="1"/>
  <c r="S1093" i="1"/>
  <c r="Z1093" i="1" s="1"/>
  <c r="S1092" i="1"/>
  <c r="Z1092" i="1" s="1"/>
  <c r="S1091" i="1"/>
  <c r="Z1091" i="1" s="1"/>
  <c r="S1090" i="1"/>
  <c r="Z1090" i="1" s="1"/>
  <c r="S1089" i="1"/>
  <c r="Z1089" i="1" s="1"/>
  <c r="S1088" i="1"/>
  <c r="Z1088" i="1" s="1"/>
  <c r="S1087" i="1"/>
  <c r="Z1087" i="1" s="1"/>
  <c r="S1086" i="1"/>
  <c r="Z1086" i="1" s="1"/>
  <c r="S1085" i="1"/>
  <c r="Z1085" i="1" s="1"/>
  <c r="S1084" i="1"/>
  <c r="Z1084" i="1" s="1"/>
  <c r="S1083" i="1"/>
  <c r="Z1083" i="1" s="1"/>
  <c r="S1082" i="1"/>
  <c r="Z1082" i="1" s="1"/>
  <c r="S1081" i="1"/>
  <c r="Z1081" i="1" s="1"/>
  <c r="S1080" i="1"/>
  <c r="Z1080" i="1" s="1"/>
  <c r="S1079" i="1"/>
  <c r="Z1079" i="1" s="1"/>
  <c r="S1078" i="1"/>
  <c r="Z1078" i="1" s="1"/>
  <c r="S1077" i="1"/>
  <c r="Z1077" i="1" s="1"/>
  <c r="S1076" i="1"/>
  <c r="Z1076" i="1" s="1"/>
  <c r="S1075" i="1"/>
  <c r="Z1075" i="1" s="1"/>
  <c r="S1074" i="1"/>
  <c r="Z1074" i="1" s="1"/>
  <c r="S1073" i="1"/>
  <c r="Z1073" i="1" s="1"/>
  <c r="S1072" i="1"/>
  <c r="Z1072" i="1" s="1"/>
  <c r="S1071" i="1"/>
  <c r="Z1071" i="1" s="1"/>
  <c r="S1070" i="1"/>
  <c r="Z1070" i="1" s="1"/>
  <c r="S1069" i="1"/>
  <c r="Z1069" i="1" s="1"/>
  <c r="S1068" i="1"/>
  <c r="Z1068" i="1" s="1"/>
  <c r="S1067" i="1"/>
  <c r="Z1067" i="1" s="1"/>
  <c r="S1066" i="1"/>
  <c r="Z1066" i="1" s="1"/>
  <c r="S1065" i="1"/>
  <c r="Z1065" i="1" s="1"/>
  <c r="S1064" i="1"/>
  <c r="Z1064" i="1" s="1"/>
  <c r="S1063" i="1"/>
  <c r="Z1063" i="1" s="1"/>
  <c r="S1062" i="1"/>
  <c r="Z1062" i="1" s="1"/>
  <c r="S1061" i="1"/>
  <c r="Z1061" i="1" s="1"/>
  <c r="S1060" i="1"/>
  <c r="Z1060" i="1" s="1"/>
  <c r="S1059" i="1"/>
  <c r="Z1059" i="1" s="1"/>
  <c r="S1058" i="1"/>
  <c r="Z1058" i="1" s="1"/>
  <c r="S1057" i="1"/>
  <c r="Z1057" i="1" s="1"/>
  <c r="S1056" i="1"/>
  <c r="Z1056" i="1" s="1"/>
  <c r="S1055" i="1"/>
  <c r="Z1055" i="1" s="1"/>
  <c r="S1054" i="1"/>
  <c r="Z1054" i="1" s="1"/>
  <c r="S1053" i="1"/>
  <c r="Z1053" i="1" s="1"/>
  <c r="S1052" i="1"/>
  <c r="Z1052" i="1" s="1"/>
  <c r="S1051" i="1"/>
  <c r="Z1051" i="1" s="1"/>
  <c r="S1050" i="1"/>
  <c r="Z1050" i="1" s="1"/>
  <c r="S1049" i="1"/>
  <c r="Z1049" i="1" s="1"/>
  <c r="S1048" i="1"/>
  <c r="Z1048" i="1" s="1"/>
  <c r="S1047" i="1"/>
  <c r="Z1047" i="1" s="1"/>
  <c r="S1046" i="1"/>
  <c r="Z1046" i="1" s="1"/>
  <c r="S1045" i="1"/>
  <c r="Z1045" i="1" s="1"/>
  <c r="S1044" i="1"/>
  <c r="Z1044" i="1" s="1"/>
  <c r="S1043" i="1"/>
  <c r="Z1043" i="1" s="1"/>
  <c r="S1042" i="1"/>
  <c r="Z1042" i="1" s="1"/>
  <c r="S1041" i="1"/>
  <c r="Z1041" i="1" s="1"/>
  <c r="S1040" i="1"/>
  <c r="Z1040" i="1" s="1"/>
  <c r="S1039" i="1"/>
  <c r="Z1039" i="1" s="1"/>
  <c r="S1038" i="1"/>
  <c r="Z1038" i="1" s="1"/>
  <c r="S1037" i="1"/>
  <c r="Z1037" i="1" s="1"/>
  <c r="S1036" i="1"/>
  <c r="Z1036" i="1" s="1"/>
  <c r="S1035" i="1"/>
  <c r="Z1035" i="1" s="1"/>
  <c r="S1034" i="1"/>
  <c r="Z1034" i="1" s="1"/>
  <c r="S1033" i="1"/>
  <c r="Z1033" i="1" s="1"/>
  <c r="S1032" i="1"/>
  <c r="Z1032" i="1" s="1"/>
  <c r="S1031" i="1"/>
  <c r="Z1031" i="1" s="1"/>
  <c r="S1030" i="1"/>
  <c r="Z1030" i="1" s="1"/>
  <c r="S1029" i="1"/>
  <c r="Z1029" i="1" s="1"/>
  <c r="S1028" i="1"/>
  <c r="Z1028" i="1" s="1"/>
  <c r="S1027" i="1"/>
  <c r="Z1027" i="1" s="1"/>
  <c r="S1026" i="1"/>
  <c r="Z1026" i="1" s="1"/>
  <c r="S1025" i="1"/>
  <c r="Z1025" i="1" s="1"/>
  <c r="S1024" i="1"/>
  <c r="Z1024" i="1" s="1"/>
  <c r="S1023" i="1"/>
  <c r="Z1023" i="1" s="1"/>
  <c r="S1022" i="1"/>
  <c r="Z1022" i="1" s="1"/>
  <c r="S1021" i="1"/>
  <c r="Z1021" i="1" s="1"/>
  <c r="S1020" i="1"/>
  <c r="Z1020" i="1" s="1"/>
  <c r="S1019" i="1"/>
  <c r="Z1019" i="1" s="1"/>
  <c r="S1018" i="1"/>
  <c r="Z1018" i="1" s="1"/>
  <c r="S1017" i="1"/>
  <c r="Z1017" i="1" s="1"/>
  <c r="S1016" i="1"/>
  <c r="Z1016" i="1" s="1"/>
  <c r="S1015" i="1"/>
  <c r="Z1015" i="1" s="1"/>
  <c r="S1014" i="1"/>
  <c r="Z1014" i="1" s="1"/>
  <c r="S1013" i="1"/>
  <c r="Z1013" i="1" s="1"/>
  <c r="S1012" i="1"/>
  <c r="Z1012" i="1" s="1"/>
  <c r="S1011" i="1"/>
  <c r="Z1011" i="1" s="1"/>
  <c r="S1010" i="1"/>
  <c r="Z1010" i="1" s="1"/>
  <c r="S1009" i="1"/>
  <c r="Z1009" i="1" s="1"/>
  <c r="S1008" i="1"/>
  <c r="Z1008" i="1" s="1"/>
  <c r="S1007" i="1"/>
  <c r="Z1007" i="1" s="1"/>
  <c r="S1006" i="1"/>
  <c r="Z1006" i="1" s="1"/>
  <c r="S1005" i="1"/>
  <c r="Z1005" i="1" s="1"/>
  <c r="S1004" i="1"/>
  <c r="Z1004" i="1" s="1"/>
  <c r="S1003" i="1"/>
  <c r="Z1003" i="1" s="1"/>
  <c r="S1002" i="1"/>
  <c r="Z1002" i="1" s="1"/>
  <c r="S1001" i="1"/>
  <c r="Z1001" i="1" s="1"/>
  <c r="S1000" i="1"/>
  <c r="Z1000" i="1" s="1"/>
  <c r="S999" i="1"/>
  <c r="Z999" i="1" s="1"/>
  <c r="S998" i="1"/>
  <c r="Z998" i="1" s="1"/>
  <c r="S997" i="1"/>
  <c r="Z997" i="1" s="1"/>
  <c r="S996" i="1"/>
  <c r="Z996" i="1" s="1"/>
  <c r="S995" i="1"/>
  <c r="Z995" i="1" s="1"/>
  <c r="S994" i="1"/>
  <c r="Z994" i="1" s="1"/>
  <c r="S993" i="1"/>
  <c r="Z993" i="1" s="1"/>
  <c r="S992" i="1"/>
  <c r="Z992" i="1" s="1"/>
  <c r="S991" i="1"/>
  <c r="Z991" i="1" s="1"/>
  <c r="S990" i="1"/>
  <c r="Z990" i="1" s="1"/>
  <c r="S989" i="1"/>
  <c r="Z989" i="1" s="1"/>
  <c r="S988" i="1"/>
  <c r="Z988" i="1" s="1"/>
  <c r="S987" i="1"/>
  <c r="Z987" i="1" s="1"/>
  <c r="S986" i="1"/>
  <c r="Z986" i="1" s="1"/>
  <c r="S985" i="1"/>
  <c r="Z985" i="1" s="1"/>
  <c r="S984" i="1"/>
  <c r="Z984" i="1" s="1"/>
  <c r="S983" i="1"/>
  <c r="Z983" i="1" s="1"/>
  <c r="S982" i="1"/>
  <c r="Z982" i="1" s="1"/>
  <c r="S981" i="1"/>
  <c r="Z981" i="1" s="1"/>
  <c r="S980" i="1"/>
  <c r="Z980" i="1" s="1"/>
  <c r="S979" i="1"/>
  <c r="Z979" i="1" s="1"/>
  <c r="S978" i="1"/>
  <c r="Z978" i="1" s="1"/>
  <c r="S977" i="1"/>
  <c r="Z977" i="1" s="1"/>
  <c r="S976" i="1"/>
  <c r="Z976" i="1" s="1"/>
  <c r="S975" i="1"/>
  <c r="Z975" i="1" s="1"/>
  <c r="S974" i="1"/>
  <c r="Z974" i="1" s="1"/>
  <c r="S973" i="1"/>
  <c r="Z973" i="1" s="1"/>
  <c r="S972" i="1"/>
  <c r="Z972" i="1" s="1"/>
  <c r="S971" i="1"/>
  <c r="Z971" i="1" s="1"/>
  <c r="S970" i="1"/>
  <c r="Z970" i="1" s="1"/>
  <c r="S969" i="1"/>
  <c r="Z969" i="1" s="1"/>
  <c r="S968" i="1"/>
  <c r="Z968" i="1" s="1"/>
  <c r="S967" i="1"/>
  <c r="Z967" i="1" s="1"/>
  <c r="S966" i="1"/>
  <c r="Z966" i="1" s="1"/>
  <c r="S965" i="1"/>
  <c r="Z965" i="1" s="1"/>
  <c r="S964" i="1"/>
  <c r="Z964" i="1" s="1"/>
  <c r="S963" i="1"/>
  <c r="Z963" i="1" s="1"/>
  <c r="S962" i="1"/>
  <c r="Z962" i="1" s="1"/>
  <c r="S961" i="1"/>
  <c r="Z961" i="1" s="1"/>
  <c r="S960" i="1"/>
  <c r="Z960" i="1" s="1"/>
  <c r="S959" i="1"/>
  <c r="Z959" i="1" s="1"/>
  <c r="S958" i="1"/>
  <c r="Z958" i="1" s="1"/>
  <c r="S957" i="1"/>
  <c r="Z957" i="1" s="1"/>
  <c r="S956" i="1"/>
  <c r="Z956" i="1" s="1"/>
  <c r="S955" i="1"/>
  <c r="Z955" i="1" s="1"/>
  <c r="S954" i="1"/>
  <c r="Z954" i="1" s="1"/>
  <c r="S953" i="1"/>
  <c r="Z953" i="1" s="1"/>
  <c r="S952" i="1"/>
  <c r="Z952" i="1" s="1"/>
  <c r="S951" i="1"/>
  <c r="Z951" i="1" s="1"/>
  <c r="S950" i="1"/>
  <c r="Z950" i="1" s="1"/>
  <c r="S949" i="1"/>
  <c r="Z949" i="1" s="1"/>
  <c r="S948" i="1"/>
  <c r="Z948" i="1" s="1"/>
  <c r="S947" i="1"/>
  <c r="Z947" i="1" s="1"/>
  <c r="S946" i="1"/>
  <c r="Z946" i="1" s="1"/>
  <c r="S945" i="1"/>
  <c r="Z945" i="1" s="1"/>
  <c r="S944" i="1"/>
  <c r="Z944" i="1" s="1"/>
  <c r="S943" i="1"/>
  <c r="Z943" i="1" s="1"/>
  <c r="S942" i="1"/>
  <c r="Z942" i="1" s="1"/>
  <c r="S941" i="1"/>
  <c r="Z941" i="1" s="1"/>
  <c r="S940" i="1"/>
  <c r="Z940" i="1" s="1"/>
  <c r="S939" i="1"/>
  <c r="Z939" i="1" s="1"/>
  <c r="S938" i="1"/>
  <c r="Z938" i="1" s="1"/>
  <c r="S937" i="1"/>
  <c r="Z937" i="1" s="1"/>
  <c r="S936" i="1"/>
  <c r="Z936" i="1" s="1"/>
  <c r="S935" i="1"/>
  <c r="Z935" i="1" s="1"/>
  <c r="S934" i="1"/>
  <c r="Z934" i="1" s="1"/>
  <c r="S933" i="1"/>
  <c r="Z933" i="1" s="1"/>
  <c r="S932" i="1"/>
  <c r="Z932" i="1" s="1"/>
  <c r="S931" i="1"/>
  <c r="Z931" i="1" s="1"/>
  <c r="S930" i="1"/>
  <c r="Z930" i="1" s="1"/>
  <c r="S929" i="1"/>
  <c r="Z929" i="1" s="1"/>
  <c r="S928" i="1"/>
  <c r="Z928" i="1" s="1"/>
  <c r="S927" i="1"/>
  <c r="Z927" i="1" s="1"/>
  <c r="S926" i="1"/>
  <c r="Z926" i="1" s="1"/>
  <c r="S925" i="1"/>
  <c r="Z925" i="1" s="1"/>
  <c r="S924" i="1"/>
  <c r="Z924" i="1" s="1"/>
  <c r="S923" i="1"/>
  <c r="Z923" i="1" s="1"/>
  <c r="S922" i="1"/>
  <c r="Z922" i="1" s="1"/>
  <c r="S921" i="1"/>
  <c r="Z921" i="1" s="1"/>
  <c r="S920" i="1"/>
  <c r="Z920" i="1" s="1"/>
  <c r="S919" i="1"/>
  <c r="Z919" i="1" s="1"/>
  <c r="S918" i="1"/>
  <c r="Z918" i="1" s="1"/>
  <c r="S917" i="1"/>
  <c r="Z917" i="1" s="1"/>
  <c r="S916" i="1"/>
  <c r="Z916" i="1" s="1"/>
  <c r="S915" i="1"/>
  <c r="Z915" i="1" s="1"/>
  <c r="S914" i="1"/>
  <c r="Z914" i="1" s="1"/>
  <c r="S913" i="1"/>
  <c r="Z913" i="1" s="1"/>
  <c r="S912" i="1"/>
  <c r="Z912" i="1" s="1"/>
  <c r="S911" i="1"/>
  <c r="Z911" i="1" s="1"/>
  <c r="S910" i="1"/>
  <c r="Z910" i="1" s="1"/>
  <c r="S909" i="1"/>
  <c r="Z909" i="1" s="1"/>
  <c r="S908" i="1"/>
  <c r="Z908" i="1" s="1"/>
  <c r="S907" i="1"/>
  <c r="Z907" i="1" s="1"/>
  <c r="S906" i="1"/>
  <c r="Z906" i="1" s="1"/>
  <c r="S905" i="1"/>
  <c r="Z905" i="1" s="1"/>
  <c r="S904" i="1"/>
  <c r="Z904" i="1" s="1"/>
  <c r="S903" i="1"/>
  <c r="Z903" i="1" s="1"/>
  <c r="S902" i="1"/>
  <c r="Z902" i="1" s="1"/>
  <c r="S901" i="1"/>
  <c r="Z901" i="1" s="1"/>
  <c r="S900" i="1"/>
  <c r="Z900" i="1" s="1"/>
  <c r="S899" i="1"/>
  <c r="Z899" i="1" s="1"/>
  <c r="S898" i="1"/>
  <c r="Z898" i="1" s="1"/>
  <c r="S897" i="1"/>
  <c r="Z897" i="1" s="1"/>
  <c r="S896" i="1"/>
  <c r="Z896" i="1" s="1"/>
  <c r="S895" i="1"/>
  <c r="Z895" i="1" s="1"/>
  <c r="S894" i="1"/>
  <c r="Z894" i="1" s="1"/>
  <c r="S893" i="1"/>
  <c r="Z893" i="1" s="1"/>
  <c r="S892" i="1"/>
  <c r="Z892" i="1" s="1"/>
  <c r="S891" i="1"/>
  <c r="Z891" i="1" s="1"/>
  <c r="S890" i="1"/>
  <c r="Z890" i="1" s="1"/>
  <c r="S889" i="1"/>
  <c r="Z889" i="1" s="1"/>
  <c r="S888" i="1"/>
  <c r="Z888" i="1" s="1"/>
  <c r="S887" i="1"/>
  <c r="Z887" i="1" s="1"/>
  <c r="S886" i="1"/>
  <c r="Z886" i="1" s="1"/>
  <c r="S885" i="1"/>
  <c r="Z885" i="1" s="1"/>
  <c r="S884" i="1"/>
  <c r="Z884" i="1" s="1"/>
  <c r="S883" i="1"/>
  <c r="Z883" i="1" s="1"/>
  <c r="S882" i="1"/>
  <c r="Z882" i="1" s="1"/>
  <c r="S881" i="1"/>
  <c r="Z881" i="1" s="1"/>
  <c r="S880" i="1"/>
  <c r="Z880" i="1" s="1"/>
  <c r="S879" i="1"/>
  <c r="Z879" i="1" s="1"/>
  <c r="S878" i="1"/>
  <c r="Z878" i="1" s="1"/>
  <c r="S877" i="1"/>
  <c r="Z877" i="1" s="1"/>
  <c r="S876" i="1"/>
  <c r="Z876" i="1" s="1"/>
  <c r="S875" i="1"/>
  <c r="Z875" i="1" s="1"/>
  <c r="S874" i="1"/>
  <c r="Z874" i="1" s="1"/>
  <c r="S873" i="1"/>
  <c r="Z873" i="1" s="1"/>
  <c r="S872" i="1"/>
  <c r="Z872" i="1" s="1"/>
  <c r="S871" i="1"/>
  <c r="Z871" i="1" s="1"/>
  <c r="S870" i="1"/>
  <c r="Z870" i="1" s="1"/>
  <c r="S869" i="1"/>
  <c r="Z869" i="1" s="1"/>
  <c r="S868" i="1"/>
  <c r="Z868" i="1" s="1"/>
  <c r="S867" i="1"/>
  <c r="Z867" i="1" s="1"/>
  <c r="S866" i="1"/>
  <c r="Z866" i="1" s="1"/>
  <c r="S865" i="1"/>
  <c r="Z865" i="1" s="1"/>
  <c r="S864" i="1"/>
  <c r="Z864" i="1" s="1"/>
  <c r="S863" i="1"/>
  <c r="Z863" i="1" s="1"/>
  <c r="S862" i="1"/>
  <c r="Z862" i="1" s="1"/>
  <c r="S861" i="1"/>
  <c r="Z861" i="1" s="1"/>
  <c r="S860" i="1"/>
  <c r="Z860" i="1" s="1"/>
  <c r="S859" i="1"/>
  <c r="Z859" i="1" s="1"/>
  <c r="S858" i="1"/>
  <c r="Z858" i="1" s="1"/>
  <c r="S857" i="1"/>
  <c r="Z857" i="1" s="1"/>
  <c r="S856" i="1"/>
  <c r="Z856" i="1" s="1"/>
  <c r="S855" i="1"/>
  <c r="Z855" i="1" s="1"/>
  <c r="S854" i="1"/>
  <c r="Z854" i="1" s="1"/>
  <c r="S853" i="1"/>
  <c r="Z853" i="1" s="1"/>
  <c r="S852" i="1"/>
  <c r="Z852" i="1" s="1"/>
  <c r="S851" i="1"/>
  <c r="Z851" i="1" s="1"/>
  <c r="S850" i="1"/>
  <c r="Z850" i="1" s="1"/>
  <c r="S849" i="1"/>
  <c r="Z849" i="1" s="1"/>
  <c r="S848" i="1"/>
  <c r="Z848" i="1" s="1"/>
  <c r="S847" i="1"/>
  <c r="Z847" i="1" s="1"/>
  <c r="S846" i="1"/>
  <c r="Z846" i="1" s="1"/>
  <c r="S845" i="1"/>
  <c r="Z845" i="1" s="1"/>
  <c r="S844" i="1"/>
  <c r="Z844" i="1" s="1"/>
  <c r="S843" i="1"/>
  <c r="Z843" i="1" s="1"/>
  <c r="S842" i="1"/>
  <c r="Z842" i="1" s="1"/>
  <c r="S841" i="1"/>
  <c r="Z841" i="1" s="1"/>
  <c r="S840" i="1"/>
  <c r="Z840" i="1" s="1"/>
  <c r="S839" i="1"/>
  <c r="Z839" i="1" s="1"/>
  <c r="S838" i="1"/>
  <c r="Z838" i="1" s="1"/>
  <c r="S837" i="1"/>
  <c r="Z837" i="1" s="1"/>
  <c r="S836" i="1"/>
  <c r="Z836" i="1" s="1"/>
  <c r="S835" i="1"/>
  <c r="Z835" i="1" s="1"/>
  <c r="S834" i="1"/>
  <c r="Z834" i="1" s="1"/>
  <c r="S833" i="1"/>
  <c r="Z833" i="1" s="1"/>
  <c r="S832" i="1"/>
  <c r="Z832" i="1" s="1"/>
  <c r="S831" i="1"/>
  <c r="Z831" i="1" s="1"/>
  <c r="S830" i="1"/>
  <c r="Z830" i="1" s="1"/>
  <c r="S829" i="1"/>
  <c r="Z829" i="1" s="1"/>
  <c r="S828" i="1"/>
  <c r="Z828" i="1" s="1"/>
  <c r="S827" i="1"/>
  <c r="Z827" i="1" s="1"/>
  <c r="S826" i="1"/>
  <c r="Z826" i="1" s="1"/>
  <c r="S825" i="1"/>
  <c r="Z825" i="1" s="1"/>
  <c r="S824" i="1"/>
  <c r="Z824" i="1" s="1"/>
  <c r="S823" i="1"/>
  <c r="Z823" i="1" s="1"/>
  <c r="S822" i="1"/>
  <c r="Z822" i="1" s="1"/>
  <c r="S821" i="1"/>
  <c r="Z821" i="1" s="1"/>
  <c r="S820" i="1"/>
  <c r="Z820" i="1" s="1"/>
  <c r="S819" i="1"/>
  <c r="Z819" i="1" s="1"/>
  <c r="S818" i="1"/>
  <c r="Z818" i="1" s="1"/>
  <c r="S817" i="1"/>
  <c r="Z817" i="1" s="1"/>
  <c r="S816" i="1"/>
  <c r="Z816" i="1" s="1"/>
  <c r="S815" i="1"/>
  <c r="Z815" i="1" s="1"/>
  <c r="S814" i="1"/>
  <c r="Z814" i="1" s="1"/>
  <c r="S813" i="1"/>
  <c r="Z813" i="1" s="1"/>
  <c r="S812" i="1"/>
  <c r="Z812" i="1" s="1"/>
  <c r="S811" i="1"/>
  <c r="Z811" i="1" s="1"/>
  <c r="S810" i="1"/>
  <c r="Z810" i="1" s="1"/>
  <c r="S809" i="1"/>
  <c r="Z809" i="1" s="1"/>
  <c r="S808" i="1"/>
  <c r="Z808" i="1" s="1"/>
  <c r="S807" i="1"/>
  <c r="Z807" i="1" s="1"/>
  <c r="S806" i="1"/>
  <c r="Z806" i="1" s="1"/>
  <c r="S805" i="1"/>
  <c r="Z805" i="1" s="1"/>
  <c r="S804" i="1"/>
  <c r="Z804" i="1" s="1"/>
  <c r="S803" i="1"/>
  <c r="Z803" i="1" s="1"/>
  <c r="S802" i="1"/>
  <c r="Z802" i="1" s="1"/>
  <c r="S801" i="1"/>
  <c r="Z801" i="1" s="1"/>
  <c r="S800" i="1"/>
  <c r="Z800" i="1" s="1"/>
  <c r="S799" i="1"/>
  <c r="Z799" i="1" s="1"/>
  <c r="S798" i="1"/>
  <c r="Z798" i="1" s="1"/>
  <c r="S797" i="1"/>
  <c r="Z797" i="1" s="1"/>
  <c r="S796" i="1"/>
  <c r="Z796" i="1" s="1"/>
  <c r="S795" i="1"/>
  <c r="Z795" i="1" s="1"/>
  <c r="S794" i="1"/>
  <c r="Z794" i="1" s="1"/>
  <c r="S793" i="1"/>
  <c r="Z793" i="1" s="1"/>
  <c r="S792" i="1"/>
  <c r="Z792" i="1" s="1"/>
  <c r="S791" i="1"/>
  <c r="Z791" i="1" s="1"/>
  <c r="S790" i="1"/>
  <c r="Z790" i="1" s="1"/>
  <c r="S789" i="1"/>
  <c r="Z789" i="1" s="1"/>
  <c r="S788" i="1"/>
  <c r="Z788" i="1" s="1"/>
  <c r="S787" i="1"/>
  <c r="Z787" i="1" s="1"/>
  <c r="S786" i="1"/>
  <c r="Z786" i="1" s="1"/>
  <c r="S785" i="1"/>
  <c r="Z785" i="1" s="1"/>
  <c r="S784" i="1"/>
  <c r="Z784" i="1" s="1"/>
  <c r="S783" i="1"/>
  <c r="Z783" i="1" s="1"/>
  <c r="S782" i="1"/>
  <c r="Z782" i="1" s="1"/>
  <c r="S781" i="1"/>
  <c r="Z781" i="1" s="1"/>
  <c r="S780" i="1"/>
  <c r="Z780" i="1" s="1"/>
  <c r="S779" i="1"/>
  <c r="Z779" i="1" s="1"/>
  <c r="S778" i="1"/>
  <c r="Z778" i="1" s="1"/>
  <c r="S777" i="1"/>
  <c r="Z777" i="1" s="1"/>
  <c r="S776" i="1"/>
  <c r="Z776" i="1" s="1"/>
  <c r="S775" i="1"/>
  <c r="Z775" i="1" s="1"/>
  <c r="S774" i="1"/>
  <c r="Z774" i="1" s="1"/>
  <c r="S773" i="1"/>
  <c r="Z773" i="1" s="1"/>
  <c r="S772" i="1"/>
  <c r="Z772" i="1" s="1"/>
  <c r="S771" i="1"/>
  <c r="Z771" i="1" s="1"/>
  <c r="S770" i="1"/>
  <c r="Z770" i="1" s="1"/>
  <c r="S769" i="1"/>
  <c r="Z769" i="1" s="1"/>
  <c r="S768" i="1"/>
  <c r="Z768" i="1" s="1"/>
  <c r="S767" i="1"/>
  <c r="Z767" i="1" s="1"/>
  <c r="S766" i="1"/>
  <c r="Z766" i="1" s="1"/>
  <c r="S765" i="1"/>
  <c r="Z765" i="1" s="1"/>
  <c r="S764" i="1"/>
  <c r="Z764" i="1" s="1"/>
  <c r="S763" i="1"/>
  <c r="Z763" i="1" s="1"/>
  <c r="S762" i="1"/>
  <c r="Z762" i="1" s="1"/>
  <c r="S761" i="1"/>
  <c r="Z761" i="1" s="1"/>
  <c r="S760" i="1"/>
  <c r="Z760" i="1" s="1"/>
  <c r="S759" i="1"/>
  <c r="Z759" i="1" s="1"/>
  <c r="S758" i="1"/>
  <c r="Z758" i="1" s="1"/>
  <c r="S757" i="1"/>
  <c r="Z757" i="1" s="1"/>
  <c r="S756" i="1"/>
  <c r="Z756" i="1" s="1"/>
  <c r="S755" i="1"/>
  <c r="Z755" i="1" s="1"/>
  <c r="S754" i="1"/>
  <c r="Z754" i="1" s="1"/>
  <c r="S753" i="1"/>
  <c r="Z753" i="1" s="1"/>
  <c r="S752" i="1"/>
  <c r="Z752" i="1" s="1"/>
  <c r="S751" i="1"/>
  <c r="Z751" i="1" s="1"/>
  <c r="S750" i="1"/>
  <c r="Z750" i="1" s="1"/>
  <c r="S749" i="1"/>
  <c r="Z749" i="1" s="1"/>
  <c r="S748" i="1"/>
  <c r="Z748" i="1" s="1"/>
  <c r="S747" i="1"/>
  <c r="Z747" i="1" s="1"/>
  <c r="S746" i="1"/>
  <c r="Z746" i="1" s="1"/>
  <c r="S745" i="1"/>
  <c r="Z745" i="1" s="1"/>
  <c r="S744" i="1"/>
  <c r="Z744" i="1" s="1"/>
  <c r="S743" i="1"/>
  <c r="Z743" i="1" s="1"/>
  <c r="S742" i="1"/>
  <c r="Z742" i="1" s="1"/>
  <c r="S741" i="1"/>
  <c r="Z741" i="1" s="1"/>
  <c r="S740" i="1"/>
  <c r="Z740" i="1" s="1"/>
  <c r="S739" i="1"/>
  <c r="Z739" i="1" s="1"/>
  <c r="S738" i="1"/>
  <c r="Z738" i="1" s="1"/>
  <c r="S737" i="1"/>
  <c r="Z737" i="1" s="1"/>
  <c r="S736" i="1"/>
  <c r="Z736" i="1" s="1"/>
  <c r="S735" i="1"/>
  <c r="Z735" i="1" s="1"/>
  <c r="S734" i="1"/>
  <c r="Z734" i="1" s="1"/>
  <c r="S733" i="1"/>
  <c r="Z733" i="1" s="1"/>
  <c r="S732" i="1"/>
  <c r="Z732" i="1" s="1"/>
  <c r="S731" i="1"/>
  <c r="Z731" i="1" s="1"/>
  <c r="S730" i="1"/>
  <c r="Z730" i="1" s="1"/>
  <c r="S729" i="1"/>
  <c r="Z729" i="1" s="1"/>
  <c r="S728" i="1"/>
  <c r="Z728" i="1" s="1"/>
  <c r="S727" i="1"/>
  <c r="Z727" i="1" s="1"/>
  <c r="S726" i="1"/>
  <c r="Z726" i="1" s="1"/>
  <c r="S725" i="1"/>
  <c r="Z725" i="1" s="1"/>
  <c r="S724" i="1"/>
  <c r="Z724" i="1" s="1"/>
  <c r="S723" i="1"/>
  <c r="Z723" i="1" s="1"/>
  <c r="S722" i="1"/>
  <c r="Z722" i="1" s="1"/>
  <c r="S721" i="1"/>
  <c r="Z721" i="1" s="1"/>
  <c r="S720" i="1"/>
  <c r="Z720" i="1" s="1"/>
  <c r="S719" i="1"/>
  <c r="Z719" i="1" s="1"/>
  <c r="S718" i="1"/>
  <c r="Z718" i="1" s="1"/>
  <c r="S717" i="1"/>
  <c r="Z717" i="1" s="1"/>
  <c r="S716" i="1"/>
  <c r="Z716" i="1" s="1"/>
  <c r="S715" i="1"/>
  <c r="Z715" i="1" s="1"/>
  <c r="S714" i="1"/>
  <c r="Z714" i="1" s="1"/>
  <c r="S713" i="1"/>
  <c r="Z713" i="1" s="1"/>
  <c r="S712" i="1"/>
  <c r="Z712" i="1" s="1"/>
  <c r="S711" i="1"/>
  <c r="Z711" i="1" s="1"/>
  <c r="S710" i="1"/>
  <c r="Z710" i="1" s="1"/>
  <c r="S709" i="1"/>
  <c r="Z709" i="1" s="1"/>
  <c r="S708" i="1"/>
  <c r="Z708" i="1" s="1"/>
  <c r="S707" i="1"/>
  <c r="Z707" i="1" s="1"/>
  <c r="S706" i="1"/>
  <c r="Z706" i="1" s="1"/>
  <c r="S705" i="1"/>
  <c r="Z705" i="1" s="1"/>
  <c r="S704" i="1"/>
  <c r="Z704" i="1" s="1"/>
  <c r="S703" i="1"/>
  <c r="Z703" i="1" s="1"/>
  <c r="S702" i="1"/>
  <c r="Z702" i="1" s="1"/>
  <c r="S701" i="1"/>
  <c r="Z701" i="1" s="1"/>
  <c r="S700" i="1"/>
  <c r="Z700" i="1" s="1"/>
  <c r="S699" i="1"/>
  <c r="Z699" i="1" s="1"/>
  <c r="S698" i="1"/>
  <c r="Z698" i="1" s="1"/>
  <c r="S697" i="1"/>
  <c r="Z697" i="1" s="1"/>
  <c r="S696" i="1"/>
  <c r="Z696" i="1" s="1"/>
  <c r="S695" i="1"/>
  <c r="Z695" i="1" s="1"/>
  <c r="S694" i="1"/>
  <c r="Z694" i="1" s="1"/>
  <c r="S693" i="1"/>
  <c r="Z693" i="1" s="1"/>
  <c r="S692" i="1"/>
  <c r="Z692" i="1" s="1"/>
  <c r="S691" i="1"/>
  <c r="Z691" i="1" s="1"/>
  <c r="S690" i="1"/>
  <c r="Z690" i="1" s="1"/>
  <c r="S689" i="1"/>
  <c r="Z689" i="1" s="1"/>
  <c r="S688" i="1"/>
  <c r="Z688" i="1" s="1"/>
  <c r="S687" i="1"/>
  <c r="Z687" i="1" s="1"/>
  <c r="S686" i="1"/>
  <c r="Z686" i="1" s="1"/>
  <c r="S685" i="1"/>
  <c r="Z685" i="1" s="1"/>
  <c r="S684" i="1"/>
  <c r="Z684" i="1" s="1"/>
  <c r="S683" i="1"/>
  <c r="Z683" i="1" s="1"/>
  <c r="S682" i="1"/>
  <c r="Z682" i="1" s="1"/>
  <c r="S681" i="1"/>
  <c r="Z681" i="1" s="1"/>
  <c r="S680" i="1"/>
  <c r="Z680" i="1" s="1"/>
  <c r="S679" i="1"/>
  <c r="Z679" i="1" s="1"/>
  <c r="S678" i="1"/>
  <c r="Z678" i="1" s="1"/>
  <c r="S677" i="1"/>
  <c r="Z677" i="1" s="1"/>
  <c r="S676" i="1"/>
  <c r="Z676" i="1" s="1"/>
  <c r="S675" i="1"/>
  <c r="Z675" i="1" s="1"/>
  <c r="S674" i="1"/>
  <c r="Z674" i="1" s="1"/>
  <c r="S673" i="1"/>
  <c r="Z673" i="1" s="1"/>
  <c r="S672" i="1"/>
  <c r="Z672" i="1" s="1"/>
  <c r="S671" i="1"/>
  <c r="Z671" i="1" s="1"/>
  <c r="S670" i="1"/>
  <c r="Z670" i="1" s="1"/>
  <c r="S669" i="1"/>
  <c r="Z669" i="1" s="1"/>
  <c r="S668" i="1"/>
  <c r="Z668" i="1" s="1"/>
  <c r="S667" i="1"/>
  <c r="Z667" i="1" s="1"/>
  <c r="S666" i="1"/>
  <c r="Z666" i="1" s="1"/>
  <c r="S665" i="1"/>
  <c r="Z665" i="1" s="1"/>
  <c r="S664" i="1"/>
  <c r="Z664" i="1" s="1"/>
  <c r="S663" i="1"/>
  <c r="Z663" i="1" s="1"/>
  <c r="S662" i="1"/>
  <c r="Z662" i="1" s="1"/>
  <c r="S661" i="1"/>
  <c r="Z661" i="1" s="1"/>
  <c r="S660" i="1"/>
  <c r="Z660" i="1" s="1"/>
  <c r="S659" i="1"/>
  <c r="Z659" i="1" s="1"/>
  <c r="S658" i="1"/>
  <c r="Z658" i="1" s="1"/>
  <c r="S657" i="1"/>
  <c r="Z657" i="1" s="1"/>
  <c r="S656" i="1"/>
  <c r="Z656" i="1" s="1"/>
  <c r="S655" i="1"/>
  <c r="Z655" i="1" s="1"/>
  <c r="S654" i="1"/>
  <c r="Z654" i="1" s="1"/>
  <c r="S653" i="1"/>
  <c r="Z653" i="1" s="1"/>
  <c r="S652" i="1"/>
  <c r="Z652" i="1" s="1"/>
  <c r="S651" i="1"/>
  <c r="Z651" i="1" s="1"/>
  <c r="S650" i="1"/>
  <c r="Z650" i="1" s="1"/>
  <c r="S649" i="1"/>
  <c r="Z649" i="1" s="1"/>
  <c r="S648" i="1"/>
  <c r="Z648" i="1" s="1"/>
  <c r="S647" i="1"/>
  <c r="Z647" i="1" s="1"/>
  <c r="S646" i="1"/>
  <c r="Z646" i="1" s="1"/>
  <c r="S645" i="1"/>
  <c r="Z645" i="1" s="1"/>
  <c r="S644" i="1"/>
  <c r="Z644" i="1" s="1"/>
  <c r="S643" i="1"/>
  <c r="Z643" i="1" s="1"/>
  <c r="S642" i="1"/>
  <c r="Z642" i="1" s="1"/>
  <c r="S641" i="1"/>
  <c r="Z641" i="1" s="1"/>
  <c r="S640" i="1"/>
  <c r="Z640" i="1" s="1"/>
  <c r="S639" i="1"/>
  <c r="Z639" i="1" s="1"/>
  <c r="S638" i="1"/>
  <c r="Z638" i="1" s="1"/>
  <c r="S637" i="1"/>
  <c r="Z637" i="1" s="1"/>
  <c r="S636" i="1"/>
  <c r="Z636" i="1" s="1"/>
  <c r="S635" i="1"/>
  <c r="Z635" i="1" s="1"/>
  <c r="S634" i="1"/>
  <c r="Z634" i="1" s="1"/>
  <c r="S633" i="1"/>
  <c r="Z633" i="1" s="1"/>
  <c r="S632" i="1"/>
  <c r="Z632" i="1" s="1"/>
  <c r="S631" i="1"/>
  <c r="Z631" i="1" s="1"/>
  <c r="S630" i="1"/>
  <c r="Z630" i="1" s="1"/>
  <c r="S629" i="1"/>
  <c r="Z629" i="1" s="1"/>
  <c r="S628" i="1"/>
  <c r="Z628" i="1" s="1"/>
  <c r="S627" i="1"/>
  <c r="Z627" i="1" s="1"/>
  <c r="S626" i="1"/>
  <c r="Z626" i="1" s="1"/>
  <c r="S625" i="1"/>
  <c r="Z625" i="1" s="1"/>
  <c r="S624" i="1"/>
  <c r="Z624" i="1" s="1"/>
  <c r="S623" i="1"/>
  <c r="Z623" i="1" s="1"/>
  <c r="S622" i="1"/>
  <c r="Z622" i="1" s="1"/>
  <c r="S621" i="1"/>
  <c r="Z621" i="1" s="1"/>
  <c r="S620" i="1"/>
  <c r="Z620" i="1" s="1"/>
  <c r="S619" i="1"/>
  <c r="Z619" i="1" s="1"/>
  <c r="S618" i="1"/>
  <c r="Z618" i="1" s="1"/>
  <c r="S617" i="1"/>
  <c r="Z617" i="1" s="1"/>
  <c r="S616" i="1"/>
  <c r="Z616" i="1" s="1"/>
  <c r="S615" i="1"/>
  <c r="Z615" i="1" s="1"/>
  <c r="S614" i="1"/>
  <c r="Z614" i="1" s="1"/>
  <c r="S613" i="1"/>
  <c r="Z613" i="1" s="1"/>
  <c r="S612" i="1"/>
  <c r="Z612" i="1" s="1"/>
  <c r="S611" i="1"/>
  <c r="Z611" i="1" s="1"/>
  <c r="S610" i="1"/>
  <c r="Z610" i="1" s="1"/>
  <c r="S609" i="1"/>
  <c r="Z609" i="1" s="1"/>
  <c r="S608" i="1"/>
  <c r="Z608" i="1" s="1"/>
  <c r="S607" i="1"/>
  <c r="Z607" i="1" s="1"/>
  <c r="S606" i="1"/>
  <c r="Z606" i="1" s="1"/>
  <c r="S605" i="1"/>
  <c r="Z605" i="1" s="1"/>
  <c r="S604" i="1"/>
  <c r="Z604" i="1" s="1"/>
  <c r="S603" i="1"/>
  <c r="Z603" i="1" s="1"/>
  <c r="S602" i="1"/>
  <c r="Z602" i="1" s="1"/>
  <c r="S601" i="1"/>
  <c r="Z601" i="1" s="1"/>
  <c r="S600" i="1"/>
  <c r="Z600" i="1" s="1"/>
  <c r="S599" i="1"/>
  <c r="Z599" i="1" s="1"/>
  <c r="S598" i="1"/>
  <c r="Z598" i="1" s="1"/>
  <c r="S597" i="1"/>
  <c r="Z597" i="1" s="1"/>
  <c r="S596" i="1"/>
  <c r="Z596" i="1" s="1"/>
  <c r="S595" i="1"/>
  <c r="Z595" i="1" s="1"/>
  <c r="S594" i="1"/>
  <c r="Z594" i="1" s="1"/>
  <c r="S593" i="1"/>
  <c r="Z593" i="1" s="1"/>
  <c r="S592" i="1"/>
  <c r="Z592" i="1" s="1"/>
  <c r="S591" i="1"/>
  <c r="Z591" i="1" s="1"/>
  <c r="S590" i="1"/>
  <c r="Z590" i="1" s="1"/>
  <c r="S589" i="1"/>
  <c r="Z589" i="1" s="1"/>
  <c r="S588" i="1"/>
  <c r="Z588" i="1" s="1"/>
  <c r="S587" i="1"/>
  <c r="Z587" i="1" s="1"/>
  <c r="S586" i="1"/>
  <c r="Z586" i="1" s="1"/>
  <c r="S585" i="1"/>
  <c r="Z585" i="1" s="1"/>
  <c r="S584" i="1"/>
  <c r="Z584" i="1" s="1"/>
  <c r="S583" i="1"/>
  <c r="Z583" i="1" s="1"/>
  <c r="S582" i="1"/>
  <c r="Z582" i="1" s="1"/>
  <c r="S581" i="1"/>
  <c r="Z581" i="1" s="1"/>
  <c r="S580" i="1"/>
  <c r="Z580" i="1" s="1"/>
  <c r="S579" i="1"/>
  <c r="Z579" i="1" s="1"/>
  <c r="S578" i="1"/>
  <c r="Z578" i="1" s="1"/>
  <c r="S577" i="1"/>
  <c r="Z577" i="1" s="1"/>
  <c r="S576" i="1"/>
  <c r="Z576" i="1" s="1"/>
  <c r="S575" i="1"/>
  <c r="Z575" i="1" s="1"/>
  <c r="S574" i="1"/>
  <c r="Z574" i="1" s="1"/>
  <c r="S573" i="1"/>
  <c r="Z573" i="1" s="1"/>
  <c r="S572" i="1"/>
  <c r="Z572" i="1" s="1"/>
  <c r="S571" i="1"/>
  <c r="Z571" i="1" s="1"/>
  <c r="S570" i="1"/>
  <c r="Z570" i="1" s="1"/>
  <c r="S569" i="1"/>
  <c r="Z569" i="1" s="1"/>
  <c r="S568" i="1"/>
  <c r="Z568" i="1" s="1"/>
  <c r="S567" i="1"/>
  <c r="Z567" i="1" s="1"/>
  <c r="S566" i="1"/>
  <c r="Z566" i="1" s="1"/>
  <c r="S565" i="1"/>
  <c r="Z565" i="1" s="1"/>
  <c r="S564" i="1"/>
  <c r="Z564" i="1" s="1"/>
  <c r="S563" i="1"/>
  <c r="Z563" i="1" s="1"/>
  <c r="S562" i="1"/>
  <c r="Z562" i="1" s="1"/>
  <c r="S561" i="1"/>
  <c r="Z561" i="1" s="1"/>
  <c r="S560" i="1"/>
  <c r="Z560" i="1" s="1"/>
  <c r="S559" i="1"/>
  <c r="Z559" i="1" s="1"/>
  <c r="S558" i="1"/>
  <c r="Z558" i="1" s="1"/>
  <c r="S557" i="1"/>
  <c r="Z557" i="1" s="1"/>
  <c r="S556" i="1"/>
  <c r="Z556" i="1" s="1"/>
  <c r="S555" i="1"/>
  <c r="Z555" i="1" s="1"/>
  <c r="S554" i="1"/>
  <c r="Z554" i="1" s="1"/>
  <c r="S553" i="1"/>
  <c r="Z553" i="1" s="1"/>
  <c r="S552" i="1"/>
  <c r="Z552" i="1" s="1"/>
  <c r="S551" i="1"/>
  <c r="Z551" i="1" s="1"/>
  <c r="S550" i="1"/>
  <c r="Z550" i="1" s="1"/>
  <c r="S549" i="1"/>
  <c r="Z549" i="1" s="1"/>
  <c r="S548" i="1"/>
  <c r="Z548" i="1" s="1"/>
  <c r="S547" i="1"/>
  <c r="Z547" i="1" s="1"/>
  <c r="S546" i="1"/>
  <c r="Z546" i="1" s="1"/>
  <c r="S545" i="1"/>
  <c r="Z545" i="1" s="1"/>
  <c r="S544" i="1"/>
  <c r="Z544" i="1" s="1"/>
  <c r="S543" i="1"/>
  <c r="Z543" i="1" s="1"/>
  <c r="S542" i="1"/>
  <c r="Z542" i="1" s="1"/>
  <c r="S541" i="1"/>
  <c r="Z541" i="1" s="1"/>
  <c r="S540" i="1"/>
  <c r="Z540" i="1" s="1"/>
  <c r="S539" i="1"/>
  <c r="Z539" i="1" s="1"/>
  <c r="S538" i="1"/>
  <c r="Z538" i="1" s="1"/>
  <c r="S537" i="1"/>
  <c r="Z537" i="1" s="1"/>
  <c r="S536" i="1"/>
  <c r="Z536" i="1" s="1"/>
  <c r="S535" i="1"/>
  <c r="Z535" i="1" s="1"/>
  <c r="S534" i="1"/>
  <c r="Z534" i="1" s="1"/>
  <c r="S533" i="1"/>
  <c r="Z533" i="1" s="1"/>
  <c r="S532" i="1"/>
  <c r="Z532" i="1" s="1"/>
  <c r="S531" i="1"/>
  <c r="Z531" i="1" s="1"/>
  <c r="S530" i="1"/>
  <c r="Z530" i="1" s="1"/>
  <c r="S529" i="1"/>
  <c r="Z529" i="1" s="1"/>
  <c r="S528" i="1"/>
  <c r="Z528" i="1" s="1"/>
  <c r="S527" i="1"/>
  <c r="Z527" i="1" s="1"/>
  <c r="S526" i="1"/>
  <c r="Z526" i="1" s="1"/>
  <c r="S525" i="1"/>
  <c r="Z525" i="1" s="1"/>
  <c r="S524" i="1"/>
  <c r="Z524" i="1" s="1"/>
  <c r="S523" i="1"/>
  <c r="Z523" i="1" s="1"/>
  <c r="S522" i="1"/>
  <c r="Z522" i="1" s="1"/>
  <c r="S521" i="1"/>
  <c r="Z521" i="1" s="1"/>
  <c r="S520" i="1"/>
  <c r="Z520" i="1" s="1"/>
  <c r="S519" i="1"/>
  <c r="Z519" i="1" s="1"/>
  <c r="S518" i="1"/>
  <c r="Z518" i="1" s="1"/>
  <c r="S517" i="1"/>
  <c r="Z517" i="1" s="1"/>
  <c r="S516" i="1"/>
  <c r="Z516" i="1" s="1"/>
  <c r="S515" i="1"/>
  <c r="Z515" i="1" s="1"/>
  <c r="S514" i="1"/>
  <c r="Z514" i="1" s="1"/>
  <c r="S513" i="1"/>
  <c r="Z513" i="1" s="1"/>
  <c r="S512" i="1"/>
  <c r="Z512" i="1" s="1"/>
  <c r="S511" i="1"/>
  <c r="Z511" i="1" s="1"/>
  <c r="S510" i="1"/>
  <c r="Z510" i="1" s="1"/>
  <c r="S509" i="1"/>
  <c r="Z509" i="1" s="1"/>
  <c r="S508" i="1"/>
  <c r="Z508" i="1" s="1"/>
  <c r="S507" i="1"/>
  <c r="Z507" i="1" s="1"/>
  <c r="S506" i="1"/>
  <c r="Z506" i="1" s="1"/>
  <c r="S505" i="1"/>
  <c r="Z505" i="1" s="1"/>
  <c r="S504" i="1"/>
  <c r="Z504" i="1" s="1"/>
  <c r="S503" i="1"/>
  <c r="Z503" i="1" s="1"/>
  <c r="S502" i="1"/>
  <c r="Z502" i="1" s="1"/>
  <c r="S501" i="1"/>
  <c r="Z501" i="1" s="1"/>
  <c r="S500" i="1"/>
  <c r="Z500" i="1" s="1"/>
  <c r="S499" i="1"/>
  <c r="Z499" i="1" s="1"/>
  <c r="S498" i="1"/>
  <c r="Z498" i="1" s="1"/>
  <c r="S497" i="1"/>
  <c r="Z497" i="1" s="1"/>
  <c r="S496" i="1"/>
  <c r="Z496" i="1" s="1"/>
  <c r="S495" i="1"/>
  <c r="Z495" i="1" s="1"/>
  <c r="S494" i="1"/>
  <c r="Z494" i="1" s="1"/>
  <c r="S493" i="1"/>
  <c r="Z493" i="1" s="1"/>
  <c r="S492" i="1"/>
  <c r="Z492" i="1" s="1"/>
  <c r="S491" i="1"/>
  <c r="Z491" i="1" s="1"/>
  <c r="S490" i="1"/>
  <c r="Z490" i="1" s="1"/>
  <c r="S489" i="1"/>
  <c r="Z489" i="1" s="1"/>
  <c r="S488" i="1"/>
  <c r="Z488" i="1" s="1"/>
  <c r="S487" i="1"/>
  <c r="Z487" i="1" s="1"/>
  <c r="S486" i="1"/>
  <c r="Z486" i="1" s="1"/>
  <c r="S485" i="1"/>
  <c r="Z485" i="1" s="1"/>
  <c r="S484" i="1"/>
  <c r="Z484" i="1" s="1"/>
  <c r="S483" i="1"/>
  <c r="Z483" i="1" s="1"/>
  <c r="S482" i="1"/>
  <c r="Z482" i="1" s="1"/>
  <c r="S481" i="1"/>
  <c r="Z481" i="1" s="1"/>
  <c r="S480" i="1"/>
  <c r="Z480" i="1" s="1"/>
  <c r="S479" i="1"/>
  <c r="Z479" i="1" s="1"/>
  <c r="S478" i="1"/>
  <c r="Z478" i="1" s="1"/>
  <c r="S477" i="1"/>
  <c r="Z477" i="1" s="1"/>
  <c r="S476" i="1"/>
  <c r="Z476" i="1" s="1"/>
  <c r="S475" i="1"/>
  <c r="Z475" i="1" s="1"/>
  <c r="S474" i="1"/>
  <c r="Z474" i="1" s="1"/>
  <c r="S473" i="1"/>
  <c r="Z473" i="1" s="1"/>
  <c r="S472" i="1"/>
  <c r="Z472" i="1" s="1"/>
  <c r="S471" i="1"/>
  <c r="Z471" i="1" s="1"/>
  <c r="S470" i="1"/>
  <c r="Z470" i="1" s="1"/>
  <c r="S469" i="1"/>
  <c r="Z469" i="1" s="1"/>
  <c r="S468" i="1"/>
  <c r="Z468" i="1" s="1"/>
  <c r="S467" i="1"/>
  <c r="Z467" i="1" s="1"/>
  <c r="S466" i="1"/>
  <c r="Z466" i="1" s="1"/>
  <c r="S465" i="1"/>
  <c r="Z465" i="1" s="1"/>
  <c r="S464" i="1"/>
  <c r="Z464" i="1" s="1"/>
  <c r="S463" i="1"/>
  <c r="Z463" i="1" s="1"/>
  <c r="S462" i="1"/>
  <c r="Z462" i="1" s="1"/>
  <c r="S461" i="1"/>
  <c r="Z461" i="1" s="1"/>
  <c r="S460" i="1"/>
  <c r="Z460" i="1" s="1"/>
  <c r="S459" i="1"/>
  <c r="Z459" i="1" s="1"/>
  <c r="S458" i="1"/>
  <c r="Z458" i="1" s="1"/>
  <c r="S457" i="1"/>
  <c r="Z457" i="1" s="1"/>
  <c r="S456" i="1"/>
  <c r="Z456" i="1" s="1"/>
  <c r="S455" i="1"/>
  <c r="Z455" i="1" s="1"/>
  <c r="S454" i="1"/>
  <c r="Z454" i="1" s="1"/>
  <c r="S453" i="1"/>
  <c r="Z453" i="1" s="1"/>
  <c r="S452" i="1"/>
  <c r="Z452" i="1" s="1"/>
  <c r="S451" i="1"/>
  <c r="Z451" i="1" s="1"/>
  <c r="S450" i="1"/>
  <c r="Z450" i="1" s="1"/>
  <c r="S449" i="1"/>
  <c r="Z449" i="1" s="1"/>
  <c r="S448" i="1"/>
  <c r="Z448" i="1" s="1"/>
  <c r="S447" i="1"/>
  <c r="Z447" i="1" s="1"/>
  <c r="S446" i="1"/>
  <c r="Z446" i="1" s="1"/>
  <c r="S445" i="1"/>
  <c r="Z445" i="1" s="1"/>
  <c r="S444" i="1"/>
  <c r="Z444" i="1" s="1"/>
  <c r="S443" i="1"/>
  <c r="Z443" i="1" s="1"/>
  <c r="S442" i="1"/>
  <c r="Z442" i="1" s="1"/>
  <c r="S441" i="1"/>
  <c r="Z441" i="1" s="1"/>
  <c r="S440" i="1"/>
  <c r="Z440" i="1" s="1"/>
  <c r="S439" i="1"/>
  <c r="Z439" i="1" s="1"/>
  <c r="S438" i="1"/>
  <c r="Z438" i="1" s="1"/>
  <c r="S437" i="1"/>
  <c r="Z437" i="1" s="1"/>
  <c r="S436" i="1"/>
  <c r="Z436" i="1" s="1"/>
  <c r="S435" i="1"/>
  <c r="Z435" i="1" s="1"/>
  <c r="S434" i="1"/>
  <c r="Z434" i="1" s="1"/>
  <c r="S433" i="1"/>
  <c r="Z433" i="1" s="1"/>
  <c r="S432" i="1"/>
  <c r="Z432" i="1" s="1"/>
  <c r="S431" i="1"/>
  <c r="Z431" i="1" s="1"/>
  <c r="S430" i="1"/>
  <c r="Z430" i="1" s="1"/>
  <c r="S429" i="1"/>
  <c r="Z429" i="1" s="1"/>
  <c r="S428" i="1"/>
  <c r="Z428" i="1" s="1"/>
  <c r="S427" i="1"/>
  <c r="Z427" i="1" s="1"/>
  <c r="S426" i="1"/>
  <c r="Z426" i="1" s="1"/>
  <c r="S425" i="1"/>
  <c r="Z425" i="1" s="1"/>
  <c r="S424" i="1"/>
  <c r="Z424" i="1" s="1"/>
  <c r="S423" i="1"/>
  <c r="Z423" i="1" s="1"/>
  <c r="S422" i="1"/>
  <c r="Z422" i="1" s="1"/>
  <c r="S421" i="1"/>
  <c r="Z421" i="1" s="1"/>
  <c r="S420" i="1"/>
  <c r="Z420" i="1" s="1"/>
  <c r="S419" i="1"/>
  <c r="Z419" i="1" s="1"/>
  <c r="S418" i="1"/>
  <c r="Z418" i="1" s="1"/>
  <c r="S417" i="1"/>
  <c r="Z417" i="1" s="1"/>
  <c r="S416" i="1"/>
  <c r="Z416" i="1" s="1"/>
  <c r="S415" i="1"/>
  <c r="Z415" i="1" s="1"/>
  <c r="S414" i="1"/>
  <c r="Z414" i="1" s="1"/>
  <c r="S413" i="1"/>
  <c r="Z413" i="1" s="1"/>
  <c r="S412" i="1"/>
  <c r="Z412" i="1" s="1"/>
  <c r="S411" i="1"/>
  <c r="Z411" i="1" s="1"/>
  <c r="S410" i="1"/>
  <c r="Z410" i="1" s="1"/>
  <c r="S409" i="1"/>
  <c r="Z409" i="1" s="1"/>
  <c r="S408" i="1"/>
  <c r="Z408" i="1" s="1"/>
  <c r="S407" i="1"/>
  <c r="Z407" i="1" s="1"/>
  <c r="S406" i="1"/>
  <c r="Z406" i="1" s="1"/>
  <c r="S405" i="1"/>
  <c r="Z405" i="1" s="1"/>
  <c r="S404" i="1"/>
  <c r="Z404" i="1" s="1"/>
  <c r="S403" i="1"/>
  <c r="Z403" i="1" s="1"/>
  <c r="S402" i="1"/>
  <c r="Z402" i="1" s="1"/>
  <c r="S401" i="1"/>
  <c r="Z401" i="1" s="1"/>
  <c r="S400" i="1"/>
  <c r="Z400" i="1" s="1"/>
  <c r="S399" i="1"/>
  <c r="Z399" i="1" s="1"/>
  <c r="S398" i="1"/>
  <c r="Z398" i="1" s="1"/>
  <c r="S397" i="1"/>
  <c r="Z397" i="1" s="1"/>
  <c r="S396" i="1"/>
  <c r="Z396" i="1" s="1"/>
  <c r="S395" i="1"/>
  <c r="Z395" i="1" s="1"/>
  <c r="S394" i="1"/>
  <c r="Z394" i="1" s="1"/>
  <c r="S393" i="1"/>
  <c r="Z393" i="1" s="1"/>
  <c r="S392" i="1"/>
  <c r="Z392" i="1" s="1"/>
  <c r="S391" i="1"/>
  <c r="Z391" i="1" s="1"/>
  <c r="S390" i="1"/>
  <c r="Z390" i="1" s="1"/>
  <c r="S389" i="1"/>
  <c r="Z389" i="1" s="1"/>
  <c r="S388" i="1"/>
  <c r="Z388" i="1" s="1"/>
  <c r="S387" i="1"/>
  <c r="Z387" i="1" s="1"/>
  <c r="S386" i="1"/>
  <c r="Z386" i="1" s="1"/>
  <c r="S385" i="1"/>
  <c r="Z385" i="1" s="1"/>
  <c r="S384" i="1"/>
  <c r="Z384" i="1" s="1"/>
  <c r="S383" i="1"/>
  <c r="Z383" i="1" s="1"/>
  <c r="S382" i="1"/>
  <c r="Z382" i="1" s="1"/>
  <c r="S381" i="1"/>
  <c r="Z381" i="1" s="1"/>
  <c r="S380" i="1"/>
  <c r="Z380" i="1" s="1"/>
  <c r="S379" i="1"/>
  <c r="Z379" i="1" s="1"/>
  <c r="S378" i="1"/>
  <c r="Z378" i="1" s="1"/>
  <c r="S377" i="1"/>
  <c r="Z377" i="1" s="1"/>
  <c r="S376" i="1"/>
  <c r="Z376" i="1" s="1"/>
  <c r="S375" i="1"/>
  <c r="Z375" i="1" s="1"/>
  <c r="S374" i="1"/>
  <c r="Z374" i="1" s="1"/>
  <c r="S373" i="1"/>
  <c r="Z373" i="1" s="1"/>
  <c r="S372" i="1"/>
  <c r="Z372" i="1" s="1"/>
  <c r="S371" i="1"/>
  <c r="Z371" i="1" s="1"/>
  <c r="S370" i="1"/>
  <c r="Z370" i="1" s="1"/>
  <c r="S369" i="1"/>
  <c r="Z369" i="1" s="1"/>
  <c r="S368" i="1"/>
  <c r="Z368" i="1" s="1"/>
  <c r="S367" i="1"/>
  <c r="Z367" i="1" s="1"/>
  <c r="S366" i="1"/>
  <c r="Z366" i="1" s="1"/>
  <c r="S365" i="1"/>
  <c r="Z365" i="1" s="1"/>
  <c r="S364" i="1"/>
  <c r="Z364" i="1" s="1"/>
  <c r="S363" i="1"/>
  <c r="Z363" i="1" s="1"/>
  <c r="S362" i="1"/>
  <c r="Z362" i="1" s="1"/>
  <c r="S361" i="1"/>
  <c r="Z361" i="1" s="1"/>
  <c r="S360" i="1"/>
  <c r="Z360" i="1" s="1"/>
  <c r="S359" i="1"/>
  <c r="Z359" i="1" s="1"/>
  <c r="S358" i="1"/>
  <c r="Z358" i="1" s="1"/>
  <c r="S357" i="1"/>
  <c r="Z357" i="1" s="1"/>
  <c r="S356" i="1"/>
  <c r="Z356" i="1" s="1"/>
  <c r="S355" i="1"/>
  <c r="Z355" i="1" s="1"/>
  <c r="S354" i="1"/>
  <c r="Z354" i="1" s="1"/>
  <c r="S353" i="1"/>
  <c r="Z353" i="1" s="1"/>
  <c r="S352" i="1"/>
  <c r="Z352" i="1" s="1"/>
  <c r="S351" i="1"/>
  <c r="Z351" i="1" s="1"/>
  <c r="S350" i="1"/>
  <c r="Z350" i="1" s="1"/>
  <c r="S349" i="1"/>
  <c r="Z349" i="1" s="1"/>
  <c r="S348" i="1"/>
  <c r="Z348" i="1" s="1"/>
  <c r="S347" i="1"/>
  <c r="Z347" i="1" s="1"/>
  <c r="S346" i="1"/>
  <c r="Z346" i="1" s="1"/>
  <c r="S345" i="1"/>
  <c r="Z345" i="1" s="1"/>
  <c r="S344" i="1"/>
  <c r="Z344" i="1" s="1"/>
  <c r="S343" i="1"/>
  <c r="Z343" i="1" s="1"/>
  <c r="S342" i="1"/>
  <c r="Z342" i="1" s="1"/>
  <c r="S341" i="1"/>
  <c r="Z341" i="1" s="1"/>
  <c r="S340" i="1"/>
  <c r="Z340" i="1" s="1"/>
  <c r="S339" i="1"/>
  <c r="Z339" i="1" s="1"/>
  <c r="S338" i="1"/>
  <c r="Z338" i="1" s="1"/>
  <c r="S337" i="1"/>
  <c r="Z337" i="1" s="1"/>
  <c r="S336" i="1"/>
  <c r="Z336" i="1" s="1"/>
  <c r="S335" i="1"/>
  <c r="Z335" i="1" s="1"/>
  <c r="S334" i="1"/>
  <c r="Z334" i="1" s="1"/>
  <c r="S333" i="1"/>
  <c r="Z333" i="1" s="1"/>
  <c r="S332" i="1"/>
  <c r="Z332" i="1" s="1"/>
  <c r="S331" i="1"/>
  <c r="Z331" i="1" s="1"/>
  <c r="S330" i="1"/>
  <c r="Z330" i="1" s="1"/>
  <c r="S329" i="1"/>
  <c r="Z329" i="1" s="1"/>
  <c r="S328" i="1"/>
  <c r="Z328" i="1" s="1"/>
  <c r="S327" i="1"/>
  <c r="Z327" i="1" s="1"/>
  <c r="S326" i="1"/>
  <c r="Z326" i="1" s="1"/>
  <c r="S325" i="1"/>
  <c r="Z325" i="1" s="1"/>
  <c r="S324" i="1"/>
  <c r="Z324" i="1" s="1"/>
  <c r="S323" i="1"/>
  <c r="Z323" i="1" s="1"/>
  <c r="S322" i="1"/>
  <c r="Z322" i="1" s="1"/>
  <c r="S321" i="1"/>
  <c r="Z321" i="1" s="1"/>
  <c r="S320" i="1"/>
  <c r="Z320" i="1" s="1"/>
  <c r="S319" i="1"/>
  <c r="Z319" i="1" s="1"/>
  <c r="S318" i="1"/>
  <c r="Z318" i="1" s="1"/>
  <c r="S317" i="1"/>
  <c r="Z317" i="1" s="1"/>
  <c r="S316" i="1"/>
  <c r="Z316" i="1" s="1"/>
  <c r="S315" i="1"/>
  <c r="Z315" i="1" s="1"/>
  <c r="S314" i="1"/>
  <c r="Z314" i="1" s="1"/>
  <c r="S313" i="1"/>
  <c r="Z313" i="1" s="1"/>
  <c r="S312" i="1"/>
  <c r="Z312" i="1" s="1"/>
  <c r="S311" i="1"/>
  <c r="Z311" i="1" s="1"/>
  <c r="S310" i="1"/>
  <c r="Z310" i="1" s="1"/>
  <c r="S309" i="1"/>
  <c r="Z309" i="1" s="1"/>
  <c r="S308" i="1"/>
  <c r="Z308" i="1" s="1"/>
  <c r="S307" i="1"/>
  <c r="Z307" i="1" s="1"/>
  <c r="S306" i="1"/>
  <c r="Z306" i="1" s="1"/>
  <c r="S305" i="1"/>
  <c r="Z305" i="1" s="1"/>
  <c r="S304" i="1"/>
  <c r="Z304" i="1" s="1"/>
  <c r="S303" i="1"/>
  <c r="Z303" i="1" s="1"/>
  <c r="S302" i="1"/>
  <c r="Z302" i="1" s="1"/>
  <c r="S301" i="1"/>
  <c r="Z301" i="1" s="1"/>
  <c r="S300" i="1"/>
  <c r="Z300" i="1" s="1"/>
  <c r="S299" i="1"/>
  <c r="Z299" i="1" s="1"/>
  <c r="S298" i="1"/>
  <c r="Z298" i="1" s="1"/>
  <c r="S297" i="1"/>
  <c r="Z297" i="1" s="1"/>
  <c r="S296" i="1"/>
  <c r="Z296" i="1" s="1"/>
  <c r="S295" i="1"/>
  <c r="Z295" i="1" s="1"/>
  <c r="S294" i="1"/>
  <c r="Z294" i="1" s="1"/>
  <c r="S293" i="1"/>
  <c r="Z293" i="1" s="1"/>
  <c r="S292" i="1"/>
  <c r="Z292" i="1" s="1"/>
  <c r="S291" i="1"/>
  <c r="Z291" i="1" s="1"/>
  <c r="S290" i="1"/>
  <c r="Z290" i="1" s="1"/>
  <c r="S289" i="1"/>
  <c r="Z289" i="1" s="1"/>
  <c r="S288" i="1"/>
  <c r="Z288" i="1" s="1"/>
  <c r="S287" i="1"/>
  <c r="Z287" i="1" s="1"/>
  <c r="S286" i="1"/>
  <c r="Z286" i="1" s="1"/>
  <c r="S285" i="1"/>
  <c r="Z285" i="1" s="1"/>
  <c r="S284" i="1"/>
  <c r="Z284" i="1" s="1"/>
  <c r="S283" i="1"/>
  <c r="Z283" i="1" s="1"/>
  <c r="S282" i="1"/>
  <c r="Z282" i="1" s="1"/>
  <c r="S281" i="1"/>
  <c r="Z281" i="1" s="1"/>
  <c r="S280" i="1"/>
  <c r="Z280" i="1" s="1"/>
  <c r="S279" i="1"/>
  <c r="Z279" i="1" s="1"/>
  <c r="S278" i="1"/>
  <c r="Z278" i="1" s="1"/>
  <c r="S277" i="1"/>
  <c r="Z277" i="1" s="1"/>
  <c r="S276" i="1"/>
  <c r="Z276" i="1" s="1"/>
  <c r="S275" i="1"/>
  <c r="Z275" i="1" s="1"/>
  <c r="S274" i="1"/>
  <c r="Z274" i="1" s="1"/>
  <c r="S273" i="1"/>
  <c r="Z273" i="1" s="1"/>
  <c r="S272" i="1"/>
  <c r="Z272" i="1" s="1"/>
  <c r="S271" i="1"/>
  <c r="Z271" i="1" s="1"/>
  <c r="S270" i="1"/>
  <c r="Z270" i="1" s="1"/>
  <c r="S269" i="1"/>
  <c r="Z269" i="1" s="1"/>
  <c r="S268" i="1"/>
  <c r="Z268" i="1" s="1"/>
  <c r="S267" i="1"/>
  <c r="Z267" i="1" s="1"/>
  <c r="S266" i="1"/>
  <c r="Z266" i="1" s="1"/>
  <c r="S265" i="1"/>
  <c r="Z265" i="1" s="1"/>
  <c r="S264" i="1"/>
  <c r="Z264" i="1" s="1"/>
  <c r="S263" i="1"/>
  <c r="Z263" i="1" s="1"/>
  <c r="S262" i="1"/>
  <c r="Z262" i="1" s="1"/>
  <c r="S261" i="1"/>
  <c r="Z261" i="1" s="1"/>
  <c r="S260" i="1"/>
  <c r="Z260" i="1" s="1"/>
  <c r="S259" i="1"/>
  <c r="Z259" i="1" s="1"/>
  <c r="S258" i="1"/>
  <c r="Z258" i="1" s="1"/>
  <c r="S257" i="1"/>
  <c r="Z257" i="1" s="1"/>
  <c r="S256" i="1"/>
  <c r="Z256" i="1" s="1"/>
  <c r="S255" i="1"/>
  <c r="Z255" i="1" s="1"/>
  <c r="S254" i="1"/>
  <c r="Z254" i="1" s="1"/>
  <c r="S253" i="1"/>
  <c r="Z253" i="1" s="1"/>
  <c r="S252" i="1"/>
  <c r="Z252" i="1" s="1"/>
  <c r="S251" i="1"/>
  <c r="Z251" i="1" s="1"/>
  <c r="S250" i="1"/>
  <c r="Z250" i="1" s="1"/>
  <c r="S249" i="1"/>
  <c r="Z249" i="1" s="1"/>
  <c r="S248" i="1"/>
  <c r="Z248" i="1" s="1"/>
  <c r="S247" i="1"/>
  <c r="Z247" i="1" s="1"/>
  <c r="S246" i="1"/>
  <c r="Z246" i="1" s="1"/>
  <c r="S245" i="1"/>
  <c r="Z245" i="1" s="1"/>
  <c r="S244" i="1"/>
  <c r="Z244" i="1" s="1"/>
  <c r="S243" i="1"/>
  <c r="Z243" i="1" s="1"/>
  <c r="S242" i="1"/>
  <c r="Z242" i="1" s="1"/>
  <c r="S241" i="1"/>
  <c r="Z241" i="1" s="1"/>
  <c r="S240" i="1"/>
  <c r="Z240" i="1" s="1"/>
  <c r="S239" i="1"/>
  <c r="Z239" i="1" s="1"/>
  <c r="S238" i="1"/>
  <c r="Z238" i="1" s="1"/>
  <c r="S237" i="1"/>
  <c r="Z237" i="1" s="1"/>
  <c r="S236" i="1"/>
  <c r="Z236" i="1" s="1"/>
  <c r="S235" i="1"/>
  <c r="Z235" i="1" s="1"/>
  <c r="S234" i="1"/>
  <c r="Z234" i="1" s="1"/>
  <c r="S233" i="1"/>
  <c r="Z233" i="1" s="1"/>
  <c r="S232" i="1"/>
  <c r="Z232" i="1" s="1"/>
  <c r="S231" i="1"/>
  <c r="Z231" i="1" s="1"/>
  <c r="S230" i="1"/>
  <c r="Z230" i="1" s="1"/>
  <c r="S229" i="1"/>
  <c r="Z229" i="1" s="1"/>
  <c r="S228" i="1"/>
  <c r="Z228" i="1" s="1"/>
  <c r="S227" i="1"/>
  <c r="Z227" i="1" s="1"/>
  <c r="S226" i="1"/>
  <c r="Z226" i="1" s="1"/>
  <c r="S225" i="1"/>
  <c r="Z225" i="1" s="1"/>
  <c r="S224" i="1"/>
  <c r="Z224" i="1" s="1"/>
  <c r="S223" i="1"/>
  <c r="Z223" i="1" s="1"/>
  <c r="S222" i="1"/>
  <c r="Z222" i="1" s="1"/>
  <c r="S221" i="1"/>
  <c r="Z221" i="1" s="1"/>
  <c r="S220" i="1"/>
  <c r="Z220" i="1" s="1"/>
  <c r="S219" i="1"/>
  <c r="Z219" i="1" s="1"/>
  <c r="S218" i="1"/>
  <c r="Z218" i="1" s="1"/>
  <c r="S217" i="1"/>
  <c r="Z217" i="1" s="1"/>
  <c r="S216" i="1"/>
  <c r="Z216" i="1" s="1"/>
  <c r="S215" i="1"/>
  <c r="Z215" i="1" s="1"/>
  <c r="S214" i="1"/>
  <c r="Z214" i="1" s="1"/>
  <c r="S213" i="1"/>
  <c r="Z213" i="1" s="1"/>
  <c r="S212" i="1"/>
  <c r="Z212" i="1" s="1"/>
  <c r="S211" i="1"/>
  <c r="Z211" i="1" s="1"/>
  <c r="S210" i="1"/>
  <c r="Z210" i="1" s="1"/>
  <c r="S209" i="1"/>
  <c r="Z209" i="1" s="1"/>
  <c r="S208" i="1"/>
  <c r="Z208" i="1" s="1"/>
  <c r="S207" i="1"/>
  <c r="Z207" i="1" s="1"/>
  <c r="S206" i="1"/>
  <c r="Z206" i="1" s="1"/>
  <c r="S205" i="1"/>
  <c r="Z205" i="1" s="1"/>
  <c r="S204" i="1"/>
  <c r="Z204" i="1" s="1"/>
  <c r="S203" i="1"/>
  <c r="Z203" i="1" s="1"/>
  <c r="S202" i="1"/>
  <c r="Z202" i="1" s="1"/>
  <c r="S201" i="1"/>
  <c r="Z201" i="1" s="1"/>
  <c r="S200" i="1"/>
  <c r="Z200" i="1" s="1"/>
  <c r="S199" i="1"/>
  <c r="Z199" i="1" s="1"/>
  <c r="S198" i="1"/>
  <c r="Z198" i="1" s="1"/>
  <c r="S197" i="1"/>
  <c r="Z197" i="1" s="1"/>
  <c r="S196" i="1"/>
  <c r="Z196" i="1" s="1"/>
  <c r="S195" i="1"/>
  <c r="Z195" i="1" s="1"/>
  <c r="S194" i="1"/>
  <c r="Z194" i="1" s="1"/>
  <c r="S193" i="1"/>
  <c r="Z193" i="1" s="1"/>
  <c r="S192" i="1"/>
  <c r="Z192" i="1" s="1"/>
  <c r="S191" i="1"/>
  <c r="Z191" i="1" s="1"/>
  <c r="S190" i="1"/>
  <c r="Z190" i="1" s="1"/>
  <c r="S189" i="1"/>
  <c r="Z189" i="1" s="1"/>
  <c r="S188" i="1"/>
  <c r="Z188" i="1" s="1"/>
  <c r="S187" i="1"/>
  <c r="Z187" i="1" s="1"/>
  <c r="S186" i="1"/>
  <c r="Z186" i="1" s="1"/>
  <c r="S185" i="1"/>
  <c r="Z185" i="1" s="1"/>
  <c r="S184" i="1"/>
  <c r="Z184" i="1" s="1"/>
  <c r="S183" i="1"/>
  <c r="Z183" i="1" s="1"/>
  <c r="S182" i="1"/>
  <c r="Z182" i="1" s="1"/>
  <c r="S181" i="1"/>
  <c r="Z181" i="1" s="1"/>
  <c r="S180" i="1"/>
  <c r="Z180" i="1" s="1"/>
  <c r="S179" i="1"/>
  <c r="Z179" i="1" s="1"/>
  <c r="S178" i="1"/>
  <c r="Z178" i="1" s="1"/>
  <c r="S177" i="1"/>
  <c r="Z177" i="1" s="1"/>
  <c r="S176" i="1"/>
  <c r="Z176" i="1" s="1"/>
  <c r="S175" i="1"/>
  <c r="Z175" i="1" s="1"/>
  <c r="S174" i="1"/>
  <c r="Z174" i="1" s="1"/>
  <c r="S173" i="1"/>
  <c r="Z173" i="1" s="1"/>
  <c r="S172" i="1"/>
  <c r="Z172" i="1" s="1"/>
  <c r="S171" i="1"/>
  <c r="Z171" i="1" s="1"/>
  <c r="S170" i="1"/>
  <c r="Z170" i="1" s="1"/>
  <c r="S169" i="1"/>
  <c r="Z169" i="1" s="1"/>
  <c r="S168" i="1"/>
  <c r="Z168" i="1" s="1"/>
  <c r="S167" i="1"/>
  <c r="Z167" i="1" s="1"/>
  <c r="S166" i="1"/>
  <c r="Z166" i="1" s="1"/>
  <c r="S165" i="1"/>
  <c r="Z165" i="1" s="1"/>
  <c r="S164" i="1"/>
  <c r="Z164" i="1" s="1"/>
  <c r="S163" i="1"/>
  <c r="Z163" i="1" s="1"/>
  <c r="S162" i="1"/>
  <c r="Z162" i="1" s="1"/>
  <c r="S161" i="1"/>
  <c r="Z161" i="1" s="1"/>
  <c r="S160" i="1"/>
  <c r="Z160" i="1" s="1"/>
  <c r="S159" i="1"/>
  <c r="Z159" i="1" s="1"/>
  <c r="S158" i="1"/>
  <c r="Z158" i="1" s="1"/>
  <c r="S157" i="1"/>
  <c r="Z157" i="1" s="1"/>
  <c r="S156" i="1"/>
  <c r="Z156" i="1" s="1"/>
  <c r="S155" i="1"/>
  <c r="Z155" i="1" s="1"/>
  <c r="S154" i="1"/>
  <c r="Z154" i="1" s="1"/>
  <c r="S153" i="1"/>
  <c r="Z153" i="1" s="1"/>
  <c r="S152" i="1"/>
  <c r="Z152" i="1" s="1"/>
  <c r="S151" i="1"/>
  <c r="Z151" i="1" s="1"/>
  <c r="S150" i="1"/>
  <c r="Z150" i="1" s="1"/>
  <c r="S149" i="1"/>
  <c r="Z149" i="1" s="1"/>
  <c r="S148" i="1"/>
  <c r="Z148" i="1" s="1"/>
  <c r="S147" i="1"/>
  <c r="Z147" i="1" s="1"/>
  <c r="S146" i="1"/>
  <c r="Z146" i="1" s="1"/>
  <c r="S145" i="1"/>
  <c r="Z145" i="1" s="1"/>
  <c r="S144" i="1"/>
  <c r="Z144" i="1" s="1"/>
  <c r="S143" i="1"/>
  <c r="Z143" i="1" s="1"/>
  <c r="S142" i="1"/>
  <c r="Z142" i="1" s="1"/>
  <c r="S141" i="1"/>
  <c r="Z141" i="1" s="1"/>
  <c r="S140" i="1"/>
  <c r="Z140" i="1" s="1"/>
  <c r="S139" i="1"/>
  <c r="Z139" i="1" s="1"/>
  <c r="S138" i="1"/>
  <c r="Z138" i="1" s="1"/>
  <c r="S137" i="1"/>
  <c r="Z137" i="1" s="1"/>
  <c r="S136" i="1"/>
  <c r="Z136" i="1" s="1"/>
  <c r="S135" i="1"/>
  <c r="Z135" i="1" s="1"/>
  <c r="S134" i="1"/>
  <c r="Z134" i="1" s="1"/>
  <c r="S133" i="1"/>
  <c r="Z133" i="1" s="1"/>
  <c r="S132" i="1"/>
  <c r="Z132" i="1" s="1"/>
  <c r="S131" i="1"/>
  <c r="Z131" i="1" s="1"/>
  <c r="S130" i="1"/>
  <c r="Z130" i="1" s="1"/>
  <c r="S129" i="1"/>
  <c r="Z129" i="1" s="1"/>
  <c r="S128" i="1"/>
  <c r="Z128" i="1" s="1"/>
  <c r="S127" i="1"/>
  <c r="Z127" i="1" s="1"/>
  <c r="S126" i="1"/>
  <c r="Z126" i="1" s="1"/>
  <c r="S125" i="1"/>
  <c r="Z125" i="1" s="1"/>
  <c r="S124" i="1"/>
  <c r="Z124" i="1" s="1"/>
  <c r="S123" i="1"/>
  <c r="Z123" i="1" s="1"/>
  <c r="S122" i="1"/>
  <c r="Z122" i="1" s="1"/>
  <c r="S121" i="1"/>
  <c r="Z121" i="1" s="1"/>
  <c r="S120" i="1"/>
  <c r="Z120" i="1" s="1"/>
  <c r="S119" i="1"/>
  <c r="Z119" i="1" s="1"/>
  <c r="S118" i="1"/>
  <c r="Z118" i="1" s="1"/>
  <c r="S117" i="1"/>
  <c r="Z117" i="1" s="1"/>
  <c r="S116" i="1"/>
  <c r="Z116" i="1" s="1"/>
  <c r="S115" i="1"/>
  <c r="Z115" i="1" s="1"/>
  <c r="S114" i="1"/>
  <c r="Z114" i="1" s="1"/>
  <c r="S113" i="1"/>
  <c r="Z113" i="1" s="1"/>
  <c r="S112" i="1"/>
  <c r="Z112" i="1" s="1"/>
  <c r="S111" i="1"/>
  <c r="Z111" i="1" s="1"/>
  <c r="S110" i="1"/>
  <c r="Z110" i="1" s="1"/>
  <c r="S109" i="1"/>
  <c r="Z109" i="1" s="1"/>
  <c r="S108" i="1"/>
  <c r="Z108" i="1" s="1"/>
  <c r="S107" i="1"/>
  <c r="Z107" i="1" s="1"/>
  <c r="S106" i="1"/>
  <c r="Z106" i="1" s="1"/>
  <c r="S105" i="1"/>
  <c r="Z105" i="1" s="1"/>
  <c r="S104" i="1"/>
  <c r="Z104" i="1" s="1"/>
  <c r="S103" i="1"/>
  <c r="Z103" i="1" s="1"/>
  <c r="S102" i="1"/>
  <c r="Z102" i="1" s="1"/>
  <c r="S101" i="1"/>
  <c r="Z101" i="1" s="1"/>
  <c r="S100" i="1"/>
  <c r="Z100" i="1" s="1"/>
  <c r="S99" i="1"/>
  <c r="Z99" i="1" s="1"/>
  <c r="S98" i="1"/>
  <c r="Z98" i="1" s="1"/>
  <c r="S97" i="1"/>
  <c r="Z97" i="1" s="1"/>
  <c r="S96" i="1"/>
  <c r="Z96" i="1" s="1"/>
  <c r="S95" i="1"/>
  <c r="Z95" i="1" s="1"/>
  <c r="S94" i="1"/>
  <c r="Z94" i="1" s="1"/>
  <c r="S93" i="1"/>
  <c r="Z93" i="1" s="1"/>
  <c r="S92" i="1"/>
  <c r="Z92" i="1" s="1"/>
  <c r="S91" i="1"/>
  <c r="Z91" i="1" s="1"/>
  <c r="S90" i="1"/>
  <c r="Z90" i="1" s="1"/>
  <c r="S89" i="1"/>
  <c r="Z89" i="1" s="1"/>
  <c r="S88" i="1"/>
  <c r="Z88" i="1" s="1"/>
  <c r="S87" i="1"/>
  <c r="Z87" i="1" s="1"/>
  <c r="S86" i="1"/>
  <c r="Z86" i="1" s="1"/>
  <c r="S85" i="1"/>
  <c r="Z85" i="1" s="1"/>
  <c r="S84" i="1"/>
  <c r="Z84" i="1" s="1"/>
  <c r="S83" i="1"/>
  <c r="Z83" i="1" s="1"/>
  <c r="S82" i="1"/>
  <c r="Z82" i="1" s="1"/>
  <c r="S81" i="1"/>
  <c r="Z81" i="1" s="1"/>
  <c r="S80" i="1"/>
  <c r="Z80" i="1" s="1"/>
  <c r="S79" i="1"/>
  <c r="Z79" i="1" s="1"/>
  <c r="S78" i="1"/>
  <c r="Z78" i="1" s="1"/>
  <c r="S77" i="1"/>
  <c r="Z77" i="1" s="1"/>
  <c r="S76" i="1"/>
  <c r="Z76" i="1" s="1"/>
  <c r="S75" i="1"/>
  <c r="Z75" i="1" s="1"/>
  <c r="S74" i="1"/>
  <c r="Z74" i="1" s="1"/>
  <c r="S73" i="1"/>
  <c r="Z73" i="1" s="1"/>
  <c r="S72" i="1"/>
  <c r="Z72" i="1" s="1"/>
  <c r="S71" i="1"/>
  <c r="Z71" i="1" s="1"/>
  <c r="S70" i="1"/>
  <c r="Z70" i="1" s="1"/>
  <c r="S69" i="1"/>
  <c r="Z69" i="1" s="1"/>
  <c r="S68" i="1"/>
  <c r="Z68" i="1" s="1"/>
  <c r="S67" i="1"/>
  <c r="Z67" i="1" s="1"/>
  <c r="S66" i="1"/>
  <c r="Z66" i="1" s="1"/>
  <c r="S65" i="1"/>
  <c r="Z65" i="1" s="1"/>
  <c r="S64" i="1"/>
  <c r="Z64" i="1" s="1"/>
  <c r="S63" i="1"/>
  <c r="Z63" i="1" s="1"/>
  <c r="S62" i="1"/>
  <c r="Z62" i="1" s="1"/>
  <c r="S61" i="1"/>
  <c r="Z61" i="1" s="1"/>
  <c r="S60" i="1"/>
  <c r="Z60" i="1" s="1"/>
  <c r="S59" i="1"/>
  <c r="Z59" i="1" s="1"/>
  <c r="S58" i="1"/>
  <c r="Z58" i="1" s="1"/>
  <c r="S57" i="1"/>
  <c r="Z57" i="1" s="1"/>
  <c r="S56" i="1"/>
  <c r="Z56" i="1" s="1"/>
  <c r="S55" i="1"/>
  <c r="Z55" i="1" s="1"/>
  <c r="S54" i="1"/>
  <c r="Z54" i="1" s="1"/>
  <c r="S53" i="1"/>
  <c r="Z53" i="1" s="1"/>
  <c r="S52" i="1"/>
  <c r="Z52" i="1" s="1"/>
  <c r="S51" i="1"/>
  <c r="Z51" i="1" s="1"/>
  <c r="S50" i="1"/>
  <c r="Z50" i="1" s="1"/>
  <c r="S49" i="1"/>
  <c r="Z49" i="1" s="1"/>
  <c r="S48" i="1"/>
  <c r="Z48" i="1" s="1"/>
  <c r="S47" i="1"/>
  <c r="Z47" i="1" s="1"/>
  <c r="S46" i="1"/>
  <c r="Z46" i="1" s="1"/>
  <c r="S45" i="1"/>
  <c r="Z45" i="1" s="1"/>
  <c r="S44" i="1"/>
  <c r="Z44" i="1" s="1"/>
  <c r="S43" i="1"/>
  <c r="Z43" i="1" s="1"/>
  <c r="S42" i="1"/>
  <c r="Z42" i="1" s="1"/>
  <c r="S41" i="1"/>
  <c r="Z41" i="1" s="1"/>
  <c r="S40" i="1"/>
  <c r="Z40" i="1" s="1"/>
  <c r="S39" i="1"/>
  <c r="Z39" i="1" s="1"/>
  <c r="S38" i="1"/>
  <c r="Z38" i="1" s="1"/>
  <c r="S37" i="1"/>
  <c r="Z37" i="1" s="1"/>
  <c r="S36" i="1"/>
  <c r="Z36" i="1" s="1"/>
  <c r="S35" i="1"/>
  <c r="Z35" i="1" s="1"/>
  <c r="S34" i="1"/>
  <c r="Z34" i="1" s="1"/>
  <c r="S33" i="1"/>
  <c r="Z33" i="1" s="1"/>
  <c r="S32" i="1"/>
  <c r="Z32" i="1" s="1"/>
  <c r="S31" i="1"/>
  <c r="Z31" i="1" s="1"/>
  <c r="S30" i="1"/>
  <c r="Z30" i="1" s="1"/>
  <c r="S29" i="1"/>
  <c r="Z29" i="1" s="1"/>
  <c r="S28" i="1"/>
  <c r="Z28" i="1" s="1"/>
  <c r="S27" i="1"/>
  <c r="Z27" i="1" s="1"/>
  <c r="S26" i="1"/>
  <c r="Z26" i="1" s="1"/>
  <c r="S25" i="1"/>
  <c r="Z25" i="1" s="1"/>
  <c r="S24" i="1"/>
  <c r="Z24" i="1" s="1"/>
  <c r="S23" i="1"/>
  <c r="Z23" i="1" s="1"/>
  <c r="S22" i="1"/>
  <c r="Z22" i="1" s="1"/>
  <c r="S21" i="1"/>
  <c r="Z21" i="1" s="1"/>
  <c r="S20" i="1"/>
  <c r="Z20" i="1" s="1"/>
  <c r="S19" i="1"/>
  <c r="Z19" i="1" s="1"/>
  <c r="S18" i="1"/>
  <c r="Z18" i="1" s="1"/>
  <c r="S17" i="1"/>
  <c r="Z17" i="1" s="1"/>
  <c r="S16" i="1"/>
  <c r="Z16" i="1" s="1"/>
  <c r="S15" i="1"/>
  <c r="Z15" i="1" s="1"/>
  <c r="S14" i="1"/>
  <c r="Z14" i="1" s="1"/>
  <c r="S13" i="1"/>
  <c r="Z13" i="1" s="1"/>
  <c r="S12" i="1"/>
  <c r="Z12" i="1" s="1"/>
  <c r="S11" i="1"/>
  <c r="Z11" i="1" s="1"/>
  <c r="S10" i="1"/>
  <c r="Z10" i="1" s="1"/>
  <c r="S9" i="1"/>
  <c r="Z9" i="1" s="1"/>
  <c r="S8" i="1"/>
  <c r="Z8" i="1" s="1"/>
  <c r="S7" i="1"/>
  <c r="Z7" i="1" s="1"/>
  <c r="S6" i="1"/>
  <c r="Z6" i="1" s="1"/>
  <c r="S5" i="1"/>
  <c r="Z5" i="1" s="1"/>
  <c r="S4" i="1"/>
  <c r="Z4" i="1" s="1"/>
  <c r="S3" i="1"/>
  <c r="Z3" i="1"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2" i="1"/>
  <c r="S2" i="1"/>
  <c r="Z2" i="1" s="1"/>
  <c r="E3" i="3"/>
  <c r="H3" i="3"/>
  <c r="B3" i="3"/>
  <c r="K3" i="3"/>
  <c r="AB3027" i="1" l="1"/>
  <c r="AB2059" i="1"/>
  <c r="AB308" i="1"/>
  <c r="AB3314" i="1"/>
  <c r="AB3110" i="1"/>
  <c r="AB902" i="1"/>
  <c r="AB2442" i="1"/>
  <c r="AB1770" i="1"/>
  <c r="AB1302" i="1"/>
  <c r="AB966" i="1"/>
  <c r="AB726" i="1"/>
  <c r="AB474" i="1"/>
  <c r="AB234" i="1"/>
  <c r="AB3683" i="1"/>
  <c r="AB3227" i="1"/>
  <c r="AB3335" i="1"/>
  <c r="AB2987" i="1"/>
  <c r="AB3385" i="1"/>
  <c r="AB2749" i="1"/>
  <c r="AB3601" i="1"/>
  <c r="AB2869" i="1"/>
  <c r="AB2449" i="1"/>
  <c r="AB2615" i="1"/>
  <c r="AB2075" i="1"/>
  <c r="AB1811" i="1"/>
  <c r="AB1595" i="1"/>
  <c r="AB1403" i="1"/>
  <c r="AB1223" i="1"/>
  <c r="AB1019" i="1"/>
  <c r="AB827" i="1"/>
  <c r="AB647" i="1"/>
  <c r="AB443" i="1"/>
  <c r="AB2807" i="1"/>
  <c r="AB2507" i="1"/>
  <c r="AB2171" i="1"/>
  <c r="AB3658" i="1"/>
  <c r="AB3478" i="1"/>
  <c r="AB3310" i="1"/>
  <c r="AB2782" i="1"/>
  <c r="AB2614" i="1"/>
  <c r="AB2446" i="1"/>
  <c r="AB2266" i="1"/>
  <c r="AB2125" i="1"/>
  <c r="AB1789" i="1"/>
  <c r="AB1489" i="1"/>
  <c r="AB1213" i="1"/>
  <c r="AB949" i="1"/>
  <c r="AB673" i="1"/>
  <c r="AB385" i="1"/>
  <c r="AB97" i="1"/>
  <c r="AB2161" i="1"/>
  <c r="AB1909" i="1"/>
  <c r="AB1645" i="1"/>
  <c r="AB1357" i="1"/>
  <c r="AB1045" i="1"/>
  <c r="AB733" i="1"/>
  <c r="AB445" i="1"/>
  <c r="AB157" i="1"/>
  <c r="AB3672" i="1"/>
  <c r="AB3528" i="1"/>
  <c r="AB3384" i="1"/>
  <c r="AB3240" i="1"/>
  <c r="AB3096" i="1"/>
  <c r="AB2952" i="1"/>
  <c r="AB2808" i="1"/>
  <c r="AB2664" i="1"/>
  <c r="AB2520" i="1"/>
  <c r="AB2376" i="1"/>
  <c r="AB2232" i="1"/>
  <c r="AB2088" i="1"/>
  <c r="AB1944" i="1"/>
  <c r="AB1800" i="1"/>
  <c r="AB1656" i="1"/>
  <c r="AB1512" i="1"/>
  <c r="AB1368" i="1"/>
  <c r="AB876" i="1"/>
  <c r="AB263" i="1"/>
  <c r="AB119" i="1"/>
  <c r="AB1870" i="1"/>
  <c r="AB1726" i="1"/>
  <c r="AB1582" i="1"/>
  <c r="AB1438" i="1"/>
  <c r="AB1294" i="1"/>
  <c r="AB1006" i="1"/>
  <c r="AB862" i="1"/>
  <c r="AB718" i="1"/>
  <c r="AB574" i="1"/>
  <c r="AB286" i="1"/>
  <c r="AB142" i="1"/>
  <c r="AB1236" i="1"/>
  <c r="AB1080" i="1"/>
  <c r="AB936" i="1"/>
  <c r="AB756" i="1"/>
  <c r="AB588" i="1"/>
  <c r="AB444" i="1"/>
  <c r="AB276" i="1"/>
  <c r="AB120" i="1"/>
  <c r="AB3711" i="1"/>
  <c r="AB3639" i="1"/>
  <c r="AB3567" i="1"/>
  <c r="AB3483" i="1"/>
  <c r="AB3423" i="1"/>
  <c r="AB3339" i="1"/>
  <c r="AB3255" i="1"/>
  <c r="AB3195" i="1"/>
  <c r="AB3171" i="1"/>
  <c r="AB3075" i="1"/>
  <c r="AB3015" i="1"/>
  <c r="AB2979" i="1"/>
  <c r="AB2871" i="1"/>
  <c r="AB2835" i="1"/>
  <c r="AB2763" i="1"/>
  <c r="AB2655" i="1"/>
  <c r="AB2595" i="1"/>
  <c r="AB2487" i="1"/>
  <c r="AB2427" i="1"/>
  <c r="AB2319" i="1"/>
  <c r="AB2283" i="1"/>
  <c r="AB2235" i="1"/>
  <c r="AB2163" i="1"/>
  <c r="AB2091" i="1"/>
  <c r="AB2055" i="1"/>
  <c r="AB2007" i="1"/>
  <c r="AB1911" i="1"/>
  <c r="AB1899" i="1"/>
  <c r="AB1863" i="1"/>
  <c r="AB1791" i="1"/>
  <c r="AB1731" i="1"/>
  <c r="AB1683" i="1"/>
  <c r="AB1623" i="1"/>
  <c r="AB1551" i="1"/>
  <c r="AB1467" i="1"/>
  <c r="AB1419" i="1"/>
  <c r="AB1371" i="1"/>
  <c r="AB1275" i="1"/>
  <c r="AB1239" i="1"/>
  <c r="AB1191" i="1"/>
  <c r="AB1071" i="1"/>
  <c r="AB1035" i="1"/>
  <c r="AB975" i="1"/>
  <c r="AB915" i="1"/>
  <c r="AB819" i="1"/>
  <c r="AB783" i="1"/>
  <c r="AB747" i="1"/>
  <c r="AB675" i="1"/>
  <c r="AB627" i="1"/>
  <c r="AB567" i="1"/>
  <c r="AB519" i="1"/>
  <c r="AB447" i="1"/>
  <c r="AB387" i="1"/>
  <c r="AB351" i="1"/>
  <c r="AB279" i="1"/>
  <c r="AB219" i="1"/>
  <c r="AB171" i="1"/>
  <c r="AB75" i="1"/>
  <c r="AB27" i="1"/>
  <c r="AB3722" i="1"/>
  <c r="AB3686" i="1"/>
  <c r="AB3662" i="1"/>
  <c r="AB3626" i="1"/>
  <c r="AB3602" i="1"/>
  <c r="AB3566" i="1"/>
  <c r="AB3530" i="1"/>
  <c r="AB3506" i="1"/>
  <c r="AB3482" i="1"/>
  <c r="AB3446" i="1"/>
  <c r="AB3422" i="1"/>
  <c r="AB3386" i="1"/>
  <c r="AB3362" i="1"/>
  <c r="AB3326" i="1"/>
  <c r="AB3302" i="1"/>
  <c r="AB3266" i="1"/>
  <c r="AB3242" i="1"/>
  <c r="AB3206" i="1"/>
  <c r="AB3182" i="1"/>
  <c r="AB3146" i="1"/>
  <c r="AB3074" i="1"/>
  <c r="AB3038" i="1"/>
  <c r="AB3014" i="1"/>
  <c r="AB2978" i="1"/>
  <c r="AB2954" i="1"/>
  <c r="AB2918" i="1"/>
  <c r="AB2894" i="1"/>
  <c r="AB2858" i="1"/>
  <c r="AB2834" i="1"/>
  <c r="AB2810" i="1"/>
  <c r="AB2774" i="1"/>
  <c r="AB2738" i="1"/>
  <c r="AB2702" i="1"/>
  <c r="AB2678" i="1"/>
  <c r="AB2642" i="1"/>
  <c r="AB2594" i="1"/>
  <c r="AB2582" i="1"/>
  <c r="AB2558" i="1"/>
  <c r="AB2522" i="1"/>
  <c r="AB2498" i="1"/>
  <c r="AB2474" i="1"/>
  <c r="AB2426" i="1"/>
  <c r="AB2402" i="1"/>
  <c r="AB2366" i="1"/>
  <c r="AB2342" i="1"/>
  <c r="AB2318" i="1"/>
  <c r="AB2282" i="1"/>
  <c r="AB2258" i="1"/>
  <c r="AB2234" i="1"/>
  <c r="AB2198" i="1"/>
  <c r="AB2186" i="1"/>
  <c r="AB2150" i="1"/>
  <c r="AB2126" i="1"/>
  <c r="AB2090" i="1"/>
  <c r="AB2066" i="1"/>
  <c r="AB2042" i="1"/>
  <c r="AB2006" i="1"/>
  <c r="AB1982" i="1"/>
  <c r="AB1958" i="1"/>
  <c r="AB1922" i="1"/>
  <c r="AB1898" i="1"/>
  <c r="AB1862" i="1"/>
  <c r="AB1838" i="1"/>
  <c r="AB1814" i="1"/>
  <c r="AB1778" i="1"/>
  <c r="AB1754" i="1"/>
  <c r="AB1730" i="1"/>
  <c r="AB1694" i="1"/>
  <c r="AB1670" i="1"/>
  <c r="AB1646" i="1"/>
  <c r="AB1610" i="1"/>
  <c r="AB1586" i="1"/>
  <c r="AB1562" i="1"/>
  <c r="AB1526" i="1"/>
  <c r="AB1502" i="1"/>
  <c r="AB1478" i="1"/>
  <c r="AB1454" i="1"/>
  <c r="AB1418" i="1"/>
  <c r="AB1394" i="1"/>
  <c r="AB1370" i="1"/>
  <c r="AB1334" i="1"/>
  <c r="AB1310" i="1"/>
  <c r="AB1286" i="1"/>
  <c r="AB1250" i="1"/>
  <c r="AB1226" i="1"/>
  <c r="AB1202" i="1"/>
  <c r="AB1166" i="1"/>
  <c r="AB1142" i="1"/>
  <c r="AB1106" i="1"/>
  <c r="AB1082" i="1"/>
  <c r="AB1058" i="1"/>
  <c r="AB1022" i="1"/>
  <c r="AB998" i="1"/>
  <c r="AB950" i="1"/>
  <c r="AB926" i="1"/>
  <c r="AB878" i="1"/>
  <c r="AB854" i="1"/>
  <c r="AB818" i="1"/>
  <c r="AB794" i="1"/>
  <c r="AB758" i="1"/>
  <c r="AB734" i="1"/>
  <c r="AB710" i="1"/>
  <c r="AB686" i="1"/>
  <c r="AB650" i="1"/>
  <c r="AB614" i="1"/>
  <c r="AB590" i="1"/>
  <c r="AB554" i="1"/>
  <c r="AB530" i="1"/>
  <c r="AB494" i="1"/>
  <c r="AB470" i="1"/>
  <c r="AB434" i="1"/>
  <c r="AB386" i="1"/>
  <c r="AB338" i="1"/>
  <c r="AB314" i="1"/>
  <c r="AB266" i="1"/>
  <c r="AB230" i="1"/>
  <c r="AB206" i="1"/>
  <c r="AB170" i="1"/>
  <c r="AB146" i="1"/>
  <c r="AB98" i="1"/>
  <c r="AB62" i="1"/>
  <c r="AB26" i="1"/>
  <c r="AB3699" i="1"/>
  <c r="AB3627" i="1"/>
  <c r="AB3579" i="1"/>
  <c r="AB3531" i="1"/>
  <c r="AB3459" i="1"/>
  <c r="AB3435" i="1"/>
  <c r="AB3375" i="1"/>
  <c r="AB3315" i="1"/>
  <c r="AB3267" i="1"/>
  <c r="AB3231" i="1"/>
  <c r="AB3183" i="1"/>
  <c r="AB3099" i="1"/>
  <c r="AB3039" i="1"/>
  <c r="AB2967" i="1"/>
  <c r="AB2859" i="1"/>
  <c r="AB2847" i="1"/>
  <c r="AB2799" i="1"/>
  <c r="AB2739" i="1"/>
  <c r="AB2679" i="1"/>
  <c r="AB2631" i="1"/>
  <c r="AB2559" i="1"/>
  <c r="AB2511" i="1"/>
  <c r="AB2463" i="1"/>
  <c r="AB2391" i="1"/>
  <c r="AB2355" i="1"/>
  <c r="AB2295" i="1"/>
  <c r="AB2247" i="1"/>
  <c r="AB2187" i="1"/>
  <c r="AB2103" i="1"/>
  <c r="AB2079" i="1"/>
  <c r="AB2043" i="1"/>
  <c r="AB1971" i="1"/>
  <c r="AB1887" i="1"/>
  <c r="AB1851" i="1"/>
  <c r="AB1779" i="1"/>
  <c r="AB1707" i="1"/>
  <c r="AB1659" i="1"/>
  <c r="AB1599" i="1"/>
  <c r="AB1563" i="1"/>
  <c r="AB1491" i="1"/>
  <c r="AB1443" i="1"/>
  <c r="AB1395" i="1"/>
  <c r="AB1347" i="1"/>
  <c r="AB1251" i="1"/>
  <c r="AB1227" i="1"/>
  <c r="AB1167" i="1"/>
  <c r="AB1107" i="1"/>
  <c r="AB1059" i="1"/>
  <c r="AB999" i="1"/>
  <c r="AB951" i="1"/>
  <c r="AB927" i="1"/>
  <c r="AB843" i="1"/>
  <c r="AB807" i="1"/>
  <c r="AB759" i="1"/>
  <c r="AB699" i="1"/>
  <c r="AB639" i="1"/>
  <c r="AB579" i="1"/>
  <c r="AB555" i="1"/>
  <c r="AB495" i="1"/>
  <c r="AB411" i="1"/>
  <c r="AB375" i="1"/>
  <c r="AB327" i="1"/>
  <c r="AB231" i="1"/>
  <c r="AB195" i="1"/>
  <c r="AB99" i="1"/>
  <c r="AB3734" i="1"/>
  <c r="AB3710" i="1"/>
  <c r="AB3674" i="1"/>
  <c r="AB3650" i="1"/>
  <c r="AB3614" i="1"/>
  <c r="AB3578" i="1"/>
  <c r="AB3554" i="1"/>
  <c r="AB3518" i="1"/>
  <c r="AB3494" i="1"/>
  <c r="AB3458" i="1"/>
  <c r="AB3434" i="1"/>
  <c r="AB3398" i="1"/>
  <c r="AB3374" i="1"/>
  <c r="AB3350" i="1"/>
  <c r="AB3278" i="1"/>
  <c r="AB3254" i="1"/>
  <c r="AB3218" i="1"/>
  <c r="AB3194" i="1"/>
  <c r="AB3158" i="1"/>
  <c r="AB3134" i="1"/>
  <c r="AB3098" i="1"/>
  <c r="AB3086" i="1"/>
  <c r="AB3050" i="1"/>
  <c r="AB3026" i="1"/>
  <c r="AB2990" i="1"/>
  <c r="AB2966" i="1"/>
  <c r="AB2942" i="1"/>
  <c r="AB2906" i="1"/>
  <c r="AB2882" i="1"/>
  <c r="AB2846" i="1"/>
  <c r="AB2822" i="1"/>
  <c r="AB2798" i="1"/>
  <c r="AB2762" i="1"/>
  <c r="AB2750" i="1"/>
  <c r="AB2714" i="1"/>
  <c r="AB2690" i="1"/>
  <c r="AB2654" i="1"/>
  <c r="AB2630" i="1"/>
  <c r="AB2606" i="1"/>
  <c r="AB2570" i="1"/>
  <c r="AB2546" i="1"/>
  <c r="AB2510" i="1"/>
  <c r="AB2486" i="1"/>
  <c r="AB2462" i="1"/>
  <c r="AB2438" i="1"/>
  <c r="AB2414" i="1"/>
  <c r="AB2390" i="1"/>
  <c r="AB2354" i="1"/>
  <c r="AB2330" i="1"/>
  <c r="AB2294" i="1"/>
  <c r="AB2270" i="1"/>
  <c r="AB2246" i="1"/>
  <c r="AB2210" i="1"/>
  <c r="AB2174" i="1"/>
  <c r="AB2138" i="1"/>
  <c r="AB2114" i="1"/>
  <c r="AB2078" i="1"/>
  <c r="AB2054" i="1"/>
  <c r="AB2030" i="1"/>
  <c r="AB1994" i="1"/>
  <c r="AB1970" i="1"/>
  <c r="AB1934" i="1"/>
  <c r="AB1910" i="1"/>
  <c r="AB1886" i="1"/>
  <c r="AB1850" i="1"/>
  <c r="AB1826" i="1"/>
  <c r="AB1802" i="1"/>
  <c r="AB1766" i="1"/>
  <c r="AB1742" i="1"/>
  <c r="AB1718" i="1"/>
  <c r="AB1682" i="1"/>
  <c r="AB1658" i="1"/>
  <c r="AB1634" i="1"/>
  <c r="AB1598" i="1"/>
  <c r="AB1574" i="1"/>
  <c r="AB1550" i="1"/>
  <c r="AB1514" i="1"/>
  <c r="AB1490" i="1"/>
  <c r="AB1466" i="1"/>
  <c r="AB1442" i="1"/>
  <c r="AB1406" i="1"/>
  <c r="AB1382" i="1"/>
  <c r="AB1358" i="1"/>
  <c r="AB1322" i="1"/>
  <c r="AB1298" i="1"/>
  <c r="AB1274" i="1"/>
  <c r="AB1238" i="1"/>
  <c r="AB1214" i="1"/>
  <c r="AB1178" i="1"/>
  <c r="AB1154" i="1"/>
  <c r="AB1130" i="1"/>
  <c r="AB1094" i="1"/>
  <c r="AB1070" i="1"/>
  <c r="AB1034" i="1"/>
  <c r="AB1010" i="1"/>
  <c r="AB986" i="1"/>
  <c r="AB962" i="1"/>
  <c r="AB938" i="1"/>
  <c r="AB890" i="1"/>
  <c r="AB866" i="1"/>
  <c r="AB842" i="1"/>
  <c r="AB806" i="1"/>
  <c r="AB782" i="1"/>
  <c r="AB746" i="1"/>
  <c r="AB722" i="1"/>
  <c r="AB674" i="1"/>
  <c r="AB662" i="1"/>
  <c r="AB626" i="1"/>
  <c r="AB602" i="1"/>
  <c r="AB566" i="1"/>
  <c r="AB542" i="1"/>
  <c r="AB506" i="1"/>
  <c r="AB482" i="1"/>
  <c r="AB446" i="1"/>
  <c r="AB422" i="1"/>
  <c r="AB398" i="1"/>
  <c r="AB362" i="1"/>
  <c r="AB326" i="1"/>
  <c r="AB302" i="1"/>
  <c r="AB278" i="1"/>
  <c r="AB254" i="1"/>
  <c r="AB218" i="1"/>
  <c r="AB194" i="1"/>
  <c r="AB158" i="1"/>
  <c r="AB134" i="1"/>
  <c r="AB110" i="1"/>
  <c r="AB86" i="1"/>
  <c r="AB50" i="1"/>
  <c r="AB3733" i="1"/>
  <c r="AB3709" i="1"/>
  <c r="AB3697" i="1"/>
  <c r="AB3673" i="1"/>
  <c r="AB3661" i="1"/>
  <c r="AB3637" i="1"/>
  <c r="AB3625" i="1"/>
  <c r="AB3577" i="1"/>
  <c r="AB3565" i="1"/>
  <c r="AB3541" i="1"/>
  <c r="AB3529" i="1"/>
  <c r="AB3505" i="1"/>
  <c r="AB3493" i="1"/>
  <c r="AB3469" i="1"/>
  <c r="AB3457" i="1"/>
  <c r="AB3433" i="1"/>
  <c r="AB3409" i="1"/>
  <c r="AB3373" i="1"/>
  <c r="AB3349" i="1"/>
  <c r="AB3337" i="1"/>
  <c r="AB3313" i="1"/>
  <c r="AB3301" i="1"/>
  <c r="AB3277" i="1"/>
  <c r="AB3253" i="1"/>
  <c r="AB3241" i="1"/>
  <c r="AB3217" i="1"/>
  <c r="AB3205" i="1"/>
  <c r="AB3181" i="1"/>
  <c r="AB3157" i="1"/>
  <c r="AB3145" i="1"/>
  <c r="AB3121" i="1"/>
  <c r="AB3109" i="1"/>
  <c r="AB3085" i="1"/>
  <c r="AB3073" i="1"/>
  <c r="AB3049" i="1"/>
  <c r="AB3037" i="1"/>
  <c r="AB3013" i="1"/>
  <c r="AB3001" i="1"/>
  <c r="AB2977" i="1"/>
  <c r="AB2953" i="1"/>
  <c r="AB2941" i="1"/>
  <c r="AB2917" i="1"/>
  <c r="AB2893" i="1"/>
  <c r="AB2857" i="1"/>
  <c r="AB2833" i="1"/>
  <c r="AB2809" i="1"/>
  <c r="AB2797" i="1"/>
  <c r="AB2773" i="1"/>
  <c r="AB2761" i="1"/>
  <c r="AB2737" i="1"/>
  <c r="AB2713" i="1"/>
  <c r="AB2701" i="1"/>
  <c r="AB2677" i="1"/>
  <c r="AB2665" i="1"/>
  <c r="AB2641" i="1"/>
  <c r="AB2617" i="1"/>
  <c r="AB2593" i="1"/>
  <c r="AB2569" i="1"/>
  <c r="AB2557" i="1"/>
  <c r="AB2533" i="1"/>
  <c r="AB2521" i="1"/>
  <c r="AB2497" i="1"/>
  <c r="AB2485" i="1"/>
  <c r="AB2461" i="1"/>
  <c r="AB2425" i="1"/>
  <c r="AB2413" i="1"/>
  <c r="AB2389" i="1"/>
  <c r="AB2365" i="1"/>
  <c r="AB2353" i="1"/>
  <c r="AB2329" i="1"/>
  <c r="AB2317" i="1"/>
  <c r="AB2293" i="1"/>
  <c r="AB2281" i="1"/>
  <c r="AB2257" i="1"/>
  <c r="AB2245" i="1"/>
  <c r="AB2221" i="1"/>
  <c r="AB2209" i="1"/>
  <c r="AB2185" i="1"/>
  <c r="AB2173" i="1"/>
  <c r="AB2149" i="1"/>
  <c r="AB2113" i="1"/>
  <c r="AB2089" i="1"/>
  <c r="AB2065" i="1"/>
  <c r="AB2053" i="1"/>
  <c r="AB2029" i="1"/>
  <c r="AB2017" i="1"/>
  <c r="AB1993" i="1"/>
  <c r="AB1981" i="1"/>
  <c r="AB1957" i="1"/>
  <c r="AB1933" i="1"/>
  <c r="AB1921" i="1"/>
  <c r="AB1897" i="1"/>
  <c r="AB1885" i="1"/>
  <c r="AB1861" i="1"/>
  <c r="AB1849" i="1"/>
  <c r="AB1825" i="1"/>
  <c r="AB1813" i="1"/>
  <c r="AB1777" i="1"/>
  <c r="AB1753" i="1"/>
  <c r="AB1741" i="1"/>
  <c r="AB1717" i="1"/>
  <c r="AB1705" i="1"/>
  <c r="AB1681" i="1"/>
  <c r="AB1669" i="1"/>
  <c r="AB1633" i="1"/>
  <c r="AB1609" i="1"/>
  <c r="AB1585" i="1"/>
  <c r="AB1573" i="1"/>
  <c r="AB1549" i="1"/>
  <c r="AB1537" i="1"/>
  <c r="AB1513" i="1"/>
  <c r="AB1465" i="1"/>
  <c r="AB1453" i="1"/>
  <c r="AB1429" i="1"/>
  <c r="AB1417" i="1"/>
  <c r="AB1393" i="1"/>
  <c r="AB1381" i="1"/>
  <c r="AB1345" i="1"/>
  <c r="AB1321" i="1"/>
  <c r="AB1297" i="1"/>
  <c r="AB1285" i="1"/>
  <c r="AB1261" i="1"/>
  <c r="AB1249" i="1"/>
  <c r="AB1225" i="1"/>
  <c r="AB1189" i="1"/>
  <c r="AB1177" i="1"/>
  <c r="AB1153" i="1"/>
  <c r="AB1129" i="1"/>
  <c r="AB1117" i="1"/>
  <c r="AB1093" i="1"/>
  <c r="AB1081" i="1"/>
  <c r="AB1057" i="1"/>
  <c r="AB1021" i="1"/>
  <c r="AB1009" i="1"/>
  <c r="AB985" i="1"/>
  <c r="AB973" i="1"/>
  <c r="AB925" i="1"/>
  <c r="AB913" i="1"/>
  <c r="AB889" i="1"/>
  <c r="AB877" i="1"/>
  <c r="AB853" i="1"/>
  <c r="AB841" i="1"/>
  <c r="AB817" i="1"/>
  <c r="AB805" i="1"/>
  <c r="AB781" i="1"/>
  <c r="AB769" i="1"/>
  <c r="AB745" i="1"/>
  <c r="AB721" i="1"/>
  <c r="AB709" i="1"/>
  <c r="AB685" i="1"/>
  <c r="AB649" i="1"/>
  <c r="AB637" i="1"/>
  <c r="AB613" i="1"/>
  <c r="AB601" i="1"/>
  <c r="AB577" i="1"/>
  <c r="AB565" i="1"/>
  <c r="AB541" i="1"/>
  <c r="AB529" i="1"/>
  <c r="AB505" i="1"/>
  <c r="AB493" i="1"/>
  <c r="AB469" i="1"/>
  <c r="AB457" i="1"/>
  <c r="AB433" i="1"/>
  <c r="AB409" i="1"/>
  <c r="AB397" i="1"/>
  <c r="AB373" i="1"/>
  <c r="AB361" i="1"/>
  <c r="AB337" i="1"/>
  <c r="AB325" i="1"/>
  <c r="AB301" i="1"/>
  <c r="AB289" i="1"/>
  <c r="AB265" i="1"/>
  <c r="AB253" i="1"/>
  <c r="AB229" i="1"/>
  <c r="AB217" i="1"/>
  <c r="AB193" i="1"/>
  <c r="AB181" i="1"/>
  <c r="AB133" i="1"/>
  <c r="AB121" i="1"/>
  <c r="AB73" i="1"/>
  <c r="AB37" i="1"/>
  <c r="AB3687" i="1"/>
  <c r="AB3519" i="1"/>
  <c r="AB3351" i="1"/>
  <c r="AB3159" i="1"/>
  <c r="AB2955" i="1"/>
  <c r="AB2775" i="1"/>
  <c r="AB2607" i="1"/>
  <c r="AB2451" i="1"/>
  <c r="AB2271" i="1"/>
  <c r="AB2115" i="1"/>
  <c r="AB1983" i="1"/>
  <c r="AB1827" i="1"/>
  <c r="AB1671" i="1"/>
  <c r="AB1539" i="1"/>
  <c r="AB1383" i="1"/>
  <c r="AB1215" i="1"/>
  <c r="AB1047" i="1"/>
  <c r="AB831" i="1"/>
  <c r="AB615" i="1"/>
  <c r="AB399" i="1"/>
  <c r="AB183" i="1"/>
  <c r="AB3698" i="1"/>
  <c r="AB3638" i="1"/>
  <c r="AB3590" i="1"/>
  <c r="AB3542" i="1"/>
  <c r="AB3470" i="1"/>
  <c r="AB3410" i="1"/>
  <c r="AB3338" i="1"/>
  <c r="AB3290" i="1"/>
  <c r="AB3230" i="1"/>
  <c r="AB3170" i="1"/>
  <c r="AB3122" i="1"/>
  <c r="AB3062" i="1"/>
  <c r="AB3002" i="1"/>
  <c r="AB2930" i="1"/>
  <c r="AB2870" i="1"/>
  <c r="AB2786" i="1"/>
  <c r="AB2726" i="1"/>
  <c r="AB2666" i="1"/>
  <c r="AB2618" i="1"/>
  <c r="AB2534" i="1"/>
  <c r="AB2450" i="1"/>
  <c r="AB2378" i="1"/>
  <c r="AB2306" i="1"/>
  <c r="AB2222" i="1"/>
  <c r="AB2162" i="1"/>
  <c r="AB2102" i="1"/>
  <c r="AB2018" i="1"/>
  <c r="AB1946" i="1"/>
  <c r="AB1874" i="1"/>
  <c r="AB1790" i="1"/>
  <c r="AB1706" i="1"/>
  <c r="AB1622" i="1"/>
  <c r="AB1538" i="1"/>
  <c r="AB1430" i="1"/>
  <c r="AB1346" i="1"/>
  <c r="AB1262" i="1"/>
  <c r="AB1190" i="1"/>
  <c r="AB1118" i="1"/>
  <c r="AB1046" i="1"/>
  <c r="AB974" i="1"/>
  <c r="AB914" i="1"/>
  <c r="AB830" i="1"/>
  <c r="AB770" i="1"/>
  <c r="AB698" i="1"/>
  <c r="AB638" i="1"/>
  <c r="AB578" i="1"/>
  <c r="AB518" i="1"/>
  <c r="AB458" i="1"/>
  <c r="AB410" i="1"/>
  <c r="AB374" i="1"/>
  <c r="AB350" i="1"/>
  <c r="AB290" i="1"/>
  <c r="AB242" i="1"/>
  <c r="AB182" i="1"/>
  <c r="AB122" i="1"/>
  <c r="AB74" i="1"/>
  <c r="AB38" i="1"/>
  <c r="AB14" i="1"/>
  <c r="AB3721" i="1"/>
  <c r="AB3685" i="1"/>
  <c r="AB3649" i="1"/>
  <c r="AB3613" i="1"/>
  <c r="AB3589" i="1"/>
  <c r="AB3553" i="1"/>
  <c r="AB3517" i="1"/>
  <c r="AB3481" i="1"/>
  <c r="AB3445" i="1"/>
  <c r="AB3421" i="1"/>
  <c r="AB3397" i="1"/>
  <c r="AB3361" i="1"/>
  <c r="AB3325" i="1"/>
  <c r="AB3289" i="1"/>
  <c r="AB3265" i="1"/>
  <c r="AB3229" i="1"/>
  <c r="AB3193" i="1"/>
  <c r="AB3169" i="1"/>
  <c r="AB3133" i="1"/>
  <c r="AB3097" i="1"/>
  <c r="AB3061" i="1"/>
  <c r="AB3025" i="1"/>
  <c r="AB2989" i="1"/>
  <c r="AB2965" i="1"/>
  <c r="AB2929" i="1"/>
  <c r="AB2905" i="1"/>
  <c r="AB2881" i="1"/>
  <c r="AB2845" i="1"/>
  <c r="AB2821" i="1"/>
  <c r="AB2785" i="1"/>
  <c r="AB2725" i="1"/>
  <c r="AB2689" i="1"/>
  <c r="AB2653" i="1"/>
  <c r="AB2629" i="1"/>
  <c r="AB2605" i="1"/>
  <c r="AB2581" i="1"/>
  <c r="AB2545" i="1"/>
  <c r="AB2509" i="1"/>
  <c r="AB2473" i="1"/>
  <c r="AB2437" i="1"/>
  <c r="AB2401" i="1"/>
  <c r="AB2377" i="1"/>
  <c r="AB2341" i="1"/>
  <c r="AB2305" i="1"/>
  <c r="AB2269" i="1"/>
  <c r="AB2233" i="1"/>
  <c r="AB2197" i="1"/>
  <c r="AB2137" i="1"/>
  <c r="AB2101" i="1"/>
  <c r="AB2077" i="1"/>
  <c r="AB2041" i="1"/>
  <c r="AB2005" i="1"/>
  <c r="AB1969" i="1"/>
  <c r="AB1945" i="1"/>
  <c r="AB1873" i="1"/>
  <c r="AB1837" i="1"/>
  <c r="AB1801" i="1"/>
  <c r="AB1765" i="1"/>
  <c r="AB1729" i="1"/>
  <c r="AB1693" i="1"/>
  <c r="AB1657" i="1"/>
  <c r="AB1621" i="1"/>
  <c r="AB1597" i="1"/>
  <c r="AB1561" i="1"/>
  <c r="AB1525" i="1"/>
  <c r="AB1501" i="1"/>
  <c r="AB1477" i="1"/>
  <c r="AB1441" i="1"/>
  <c r="AB1405" i="1"/>
  <c r="AB1369" i="1"/>
  <c r="AB1333" i="1"/>
  <c r="AB1309" i="1"/>
  <c r="AB1273" i="1"/>
  <c r="AB1237" i="1"/>
  <c r="AB1201" i="1"/>
  <c r="AB1165" i="1"/>
  <c r="AB1141" i="1"/>
  <c r="AB1105" i="1"/>
  <c r="AB1069" i="1"/>
  <c r="AB1033" i="1"/>
  <c r="AB997" i="1"/>
  <c r="AB961" i="1"/>
  <c r="AB937" i="1"/>
  <c r="AB901" i="1"/>
  <c r="AB865" i="1"/>
  <c r="AB829" i="1"/>
  <c r="AB793" i="1"/>
  <c r="AB757" i="1"/>
  <c r="AB697" i="1"/>
  <c r="AB661" i="1"/>
  <c r="AB625" i="1"/>
  <c r="AB589" i="1"/>
  <c r="AB553" i="1"/>
  <c r="AB517" i="1"/>
  <c r="AB481" i="1"/>
  <c r="AB421" i="1"/>
  <c r="AB349" i="1"/>
  <c r="AB313" i="1"/>
  <c r="AB277" i="1"/>
  <c r="AB241" i="1"/>
  <c r="AB205" i="1"/>
  <c r="AB169" i="1"/>
  <c r="AB145" i="1"/>
  <c r="AB109" i="1"/>
  <c r="AB85" i="1"/>
  <c r="AB61" i="1"/>
  <c r="AB49" i="1"/>
  <c r="AB25" i="1"/>
  <c r="AB13" i="1"/>
  <c r="AB3732" i="1"/>
  <c r="AB3720" i="1"/>
  <c r="AB3708" i="1"/>
  <c r="AB3696" i="1"/>
  <c r="AB3684" i="1"/>
  <c r="AB3660" i="1"/>
  <c r="AB3648" i="1"/>
  <c r="AB3636" i="1"/>
  <c r="AB3624" i="1"/>
  <c r="AB3612" i="1"/>
  <c r="AB3600" i="1"/>
  <c r="AB3588" i="1"/>
  <c r="AB3576" i="1"/>
  <c r="AB3564" i="1"/>
  <c r="AB3552" i="1"/>
  <c r="AB3540" i="1"/>
  <c r="AB3516" i="1"/>
  <c r="AB3504" i="1"/>
  <c r="AB3492" i="1"/>
  <c r="AB3480" i="1"/>
  <c r="AB3468" i="1"/>
  <c r="AB3456" i="1"/>
  <c r="AB3444" i="1"/>
  <c r="AB3432" i="1"/>
  <c r="AB3420" i="1"/>
  <c r="AB3408" i="1"/>
  <c r="AB3396" i="1"/>
  <c r="AB3372" i="1"/>
  <c r="AB3360" i="1"/>
  <c r="AB3348" i="1"/>
  <c r="AB3336" i="1"/>
  <c r="AB3324" i="1"/>
  <c r="AB3312" i="1"/>
  <c r="AB3300" i="1"/>
  <c r="AB3288" i="1"/>
  <c r="AB3276" i="1"/>
  <c r="AB3264" i="1"/>
  <c r="AB3252" i="1"/>
  <c r="AB3228" i="1"/>
  <c r="AB3216" i="1"/>
  <c r="AB3204" i="1"/>
  <c r="AB3192" i="1"/>
  <c r="AB3180" i="1"/>
  <c r="AB3168" i="1"/>
  <c r="AB3156" i="1"/>
  <c r="AB3144" i="1"/>
  <c r="AB3132" i="1"/>
  <c r="AB3120" i="1"/>
  <c r="AB3108" i="1"/>
  <c r="AB3084" i="1"/>
  <c r="AB3072" i="1"/>
  <c r="AB3060" i="1"/>
  <c r="AB3048" i="1"/>
  <c r="AB3036" i="1"/>
  <c r="AB3024" i="1"/>
  <c r="AB3012" i="1"/>
  <c r="AB3000" i="1"/>
  <c r="AB2988" i="1"/>
  <c r="AB2976" i="1"/>
  <c r="AB2964" i="1"/>
  <c r="AB2940" i="1"/>
  <c r="AB2928" i="1"/>
  <c r="AB2916" i="1"/>
  <c r="AB2904" i="1"/>
  <c r="AB2892" i="1"/>
  <c r="AB2880" i="1"/>
  <c r="AB2868" i="1"/>
  <c r="AB2856" i="1"/>
  <c r="AB2844" i="1"/>
  <c r="AB2832" i="1"/>
  <c r="AB2820" i="1"/>
  <c r="AB2796" i="1"/>
  <c r="AB2784" i="1"/>
  <c r="AB2772" i="1"/>
  <c r="AB2760" i="1"/>
  <c r="AB2748" i="1"/>
  <c r="AB2736" i="1"/>
  <c r="AB2724" i="1"/>
  <c r="AB2712" i="1"/>
  <c r="AB2700" i="1"/>
  <c r="AB2688" i="1"/>
  <c r="AB2676" i="1"/>
  <c r="AB2652" i="1"/>
  <c r="AB2640" i="1"/>
  <c r="AB2628" i="1"/>
  <c r="AB2616" i="1"/>
  <c r="AB2604" i="1"/>
  <c r="AB2592" i="1"/>
  <c r="AB2580" i="1"/>
  <c r="AB2568" i="1"/>
  <c r="AB2556" i="1"/>
  <c r="AB2544" i="1"/>
  <c r="AB2532" i="1"/>
  <c r="AB2508" i="1"/>
  <c r="AB2496" i="1"/>
  <c r="AB2484" i="1"/>
  <c r="AB2472" i="1"/>
  <c r="AB2460" i="1"/>
  <c r="AB2448" i="1"/>
  <c r="AB2436" i="1"/>
  <c r="AB2424" i="1"/>
  <c r="AB2412" i="1"/>
  <c r="AB2400" i="1"/>
  <c r="AB2388" i="1"/>
  <c r="AB2364" i="1"/>
  <c r="AB2352" i="1"/>
  <c r="AB2340" i="1"/>
  <c r="AB2328" i="1"/>
  <c r="AB2316" i="1"/>
  <c r="AB2304" i="1"/>
  <c r="AB2292" i="1"/>
  <c r="AB2280" i="1"/>
  <c r="AB2268" i="1"/>
  <c r="AB2256" i="1"/>
  <c r="AB2244" i="1"/>
  <c r="AB2220" i="1"/>
  <c r="AB2208" i="1"/>
  <c r="AB2196" i="1"/>
  <c r="AB2184" i="1"/>
  <c r="AB2172" i="1"/>
  <c r="AB2160" i="1"/>
  <c r="AB2148" i="1"/>
  <c r="AB2136" i="1"/>
  <c r="AB2124" i="1"/>
  <c r="AB2112" i="1"/>
  <c r="AB2100" i="1"/>
  <c r="AB2076" i="1"/>
  <c r="AB2064" i="1"/>
  <c r="AB2052" i="1"/>
  <c r="AB2040" i="1"/>
  <c r="AB2028" i="1"/>
  <c r="AB2016" i="1"/>
  <c r="AB2004" i="1"/>
  <c r="AB1992" i="1"/>
  <c r="AB1980" i="1"/>
  <c r="AB1968" i="1"/>
  <c r="AB1956" i="1"/>
  <c r="AB1932" i="1"/>
  <c r="AB1920" i="1"/>
  <c r="AB1908" i="1"/>
  <c r="AB1896" i="1"/>
  <c r="AB1884" i="1"/>
  <c r="AB1872" i="1"/>
  <c r="AB1860" i="1"/>
  <c r="AB1848" i="1"/>
  <c r="AB1836" i="1"/>
  <c r="AB1824" i="1"/>
  <c r="AB1812" i="1"/>
  <c r="AB1788" i="1"/>
  <c r="AB1776" i="1"/>
  <c r="AB1764" i="1"/>
  <c r="AB1752" i="1"/>
  <c r="AB1740" i="1"/>
  <c r="AB1728" i="1"/>
  <c r="AB1716" i="1"/>
  <c r="AB1704" i="1"/>
  <c r="AB1692" i="1"/>
  <c r="AB1680" i="1"/>
  <c r="AB1668" i="1"/>
  <c r="AB1644" i="1"/>
  <c r="AB1632" i="1"/>
  <c r="AB1620" i="1"/>
  <c r="AB1608" i="1"/>
  <c r="AB1596" i="1"/>
  <c r="AB1584" i="1"/>
  <c r="AB1572" i="1"/>
  <c r="AB1560" i="1"/>
  <c r="AB1548" i="1"/>
  <c r="AB1536" i="1"/>
  <c r="AB1524" i="1"/>
  <c r="AB1500" i="1"/>
  <c r="AB1488" i="1"/>
  <c r="AB1476" i="1"/>
  <c r="AB1464" i="1"/>
  <c r="AB1452" i="1"/>
  <c r="AB1440" i="1"/>
  <c r="AB1428" i="1"/>
  <c r="AB1416" i="1"/>
  <c r="AB1404" i="1"/>
  <c r="AB1392" i="1"/>
  <c r="AB1380" i="1"/>
  <c r="AB1356" i="1"/>
  <c r="AB1344" i="1"/>
  <c r="AB1332" i="1"/>
  <c r="AB1320" i="1"/>
  <c r="AB1308" i="1"/>
  <c r="AB1296" i="1"/>
  <c r="AB1284" i="1"/>
  <c r="AB1272" i="1"/>
  <c r="AB1260" i="1"/>
  <c r="AB1248" i="1"/>
  <c r="AB1224" i="1"/>
  <c r="AB1212" i="1"/>
  <c r="AB1200" i="1"/>
  <c r="AB1188" i="1"/>
  <c r="AB1176" i="1"/>
  <c r="AB1164" i="1"/>
  <c r="AB1152" i="1"/>
  <c r="AB1140" i="1"/>
  <c r="AB1128" i="1"/>
  <c r="AB1116" i="1"/>
  <c r="AB1104" i="1"/>
  <c r="AB1092" i="1"/>
  <c r="AB1068" i="1"/>
  <c r="AB1056" i="1"/>
  <c r="AB1044" i="1"/>
  <c r="AB1032" i="1"/>
  <c r="AB1020" i="1"/>
  <c r="AB1008" i="1"/>
  <c r="AB996" i="1"/>
  <c r="AB984" i="1"/>
  <c r="AB972" i="1"/>
  <c r="AB960" i="1"/>
  <c r="AB948" i="1"/>
  <c r="AB924" i="1"/>
  <c r="AB912" i="1"/>
  <c r="AB900" i="1"/>
  <c r="AB888" i="1"/>
  <c r="AB864" i="1"/>
  <c r="AB852" i="1"/>
  <c r="AB840" i="1"/>
  <c r="AB828" i="1"/>
  <c r="AB816" i="1"/>
  <c r="AB804" i="1"/>
  <c r="AB792" i="1"/>
  <c r="AB780" i="1"/>
  <c r="AB768" i="1"/>
  <c r="AB744" i="1"/>
  <c r="AB732" i="1"/>
  <c r="AB720" i="1"/>
  <c r="AB708" i="1"/>
  <c r="AB696" i="1"/>
  <c r="AB684" i="1"/>
  <c r="AB672" i="1"/>
  <c r="AB660" i="1"/>
  <c r="AB648" i="1"/>
  <c r="AB636" i="1"/>
  <c r="AB624" i="1"/>
  <c r="AB612" i="1"/>
  <c r="AB600" i="1"/>
  <c r="AB576" i="1"/>
  <c r="AB564" i="1"/>
  <c r="AB552" i="1"/>
  <c r="AB540" i="1"/>
  <c r="AB528" i="1"/>
  <c r="AB516" i="1"/>
  <c r="AB504" i="1"/>
  <c r="AB492" i="1"/>
  <c r="AB480" i="1"/>
  <c r="AB468" i="1"/>
  <c r="AB456" i="1"/>
  <c r="AB432" i="1"/>
  <c r="AB420" i="1"/>
  <c r="AB408" i="1"/>
  <c r="AB396" i="1"/>
  <c r="AB384" i="1"/>
  <c r="AB372" i="1"/>
  <c r="AB360" i="1"/>
  <c r="AB348" i="1"/>
  <c r="AB336" i="1"/>
  <c r="AB324" i="1"/>
  <c r="AB312" i="1"/>
  <c r="AB300" i="1"/>
  <c r="AB288" i="1"/>
  <c r="AB264" i="1"/>
  <c r="AB252" i="1"/>
  <c r="AB240" i="1"/>
  <c r="AB228" i="1"/>
  <c r="AB216" i="1"/>
  <c r="AB204" i="1"/>
  <c r="AB192" i="1"/>
  <c r="AB180" i="1"/>
  <c r="AB168" i="1"/>
  <c r="AB156" i="1"/>
  <c r="AB144" i="1"/>
  <c r="AB132" i="1"/>
  <c r="AB108" i="1"/>
  <c r="AB96" i="1"/>
  <c r="AB84" i="1"/>
  <c r="AB72" i="1"/>
  <c r="AB60" i="1"/>
  <c r="AB48" i="1"/>
  <c r="AB36" i="1"/>
  <c r="AB24" i="1"/>
  <c r="AB12" i="1"/>
  <c r="AB3675" i="1"/>
  <c r="AB3495" i="1"/>
  <c r="AB3291" i="1"/>
  <c r="AB3111" i="1"/>
  <c r="AB2907" i="1"/>
  <c r="AB2691" i="1"/>
  <c r="AB2523" i="1"/>
  <c r="AB2343" i="1"/>
  <c r="AB2127" i="1"/>
  <c r="AB1923" i="1"/>
  <c r="AB1755" i="1"/>
  <c r="AB1575" i="1"/>
  <c r="AB1359" i="1"/>
  <c r="AB1143" i="1"/>
  <c r="AB939" i="1"/>
  <c r="AB735" i="1"/>
  <c r="AB507" i="1"/>
  <c r="AB315" i="1"/>
  <c r="AB123" i="1"/>
  <c r="AB3" i="1"/>
  <c r="AB3731" i="1"/>
  <c r="AB3719" i="1"/>
  <c r="AB3707" i="1"/>
  <c r="AB3695" i="1"/>
  <c r="AB3671" i="1"/>
  <c r="AB3659" i="1"/>
  <c r="AB3647" i="1"/>
  <c r="AB3635" i="1"/>
  <c r="AB3623" i="1"/>
  <c r="AB3611" i="1"/>
  <c r="AB3599" i="1"/>
  <c r="AB3587" i="1"/>
  <c r="AB3575" i="1"/>
  <c r="AB3563" i="1"/>
  <c r="AB3551" i="1"/>
  <c r="AB3539" i="1"/>
  <c r="AB3527" i="1"/>
  <c r="AB3515" i="1"/>
  <c r="AB3503" i="1"/>
  <c r="AB3491" i="1"/>
  <c r="AB3479" i="1"/>
  <c r="AB3467" i="1"/>
  <c r="AB3455" i="1"/>
  <c r="AB3443" i="1"/>
  <c r="AB3431" i="1"/>
  <c r="AB3419" i="1"/>
  <c r="AB3407" i="1"/>
  <c r="AB3395" i="1"/>
  <c r="AB3383" i="1"/>
  <c r="AB3371" i="1"/>
  <c r="AB3359" i="1"/>
  <c r="AB3347" i="1"/>
  <c r="AB3323" i="1"/>
  <c r="AB3311" i="1"/>
  <c r="AB3299" i="1"/>
  <c r="AB3287" i="1"/>
  <c r="AB3275" i="1"/>
  <c r="AB3263" i="1"/>
  <c r="AB3251" i="1"/>
  <c r="AB3239" i="1"/>
  <c r="AB3215" i="1"/>
  <c r="AB3203" i="1"/>
  <c r="AB3191" i="1"/>
  <c r="AB3179" i="1"/>
  <c r="AB3167" i="1"/>
  <c r="AB3155" i="1"/>
  <c r="AB3143" i="1"/>
  <c r="AB3131" i="1"/>
  <c r="AB3119" i="1"/>
  <c r="AB3107" i="1"/>
  <c r="AB3095" i="1"/>
  <c r="AB3083" i="1"/>
  <c r="AB3071" i="1"/>
  <c r="AB3059" i="1"/>
  <c r="AB3047" i="1"/>
  <c r="AB3035" i="1"/>
  <c r="AB3023" i="1"/>
  <c r="AB3011" i="1"/>
  <c r="AB2999" i="1"/>
  <c r="AB2975" i="1"/>
  <c r="AB2963" i="1"/>
  <c r="AB2951" i="1"/>
  <c r="AB2939" i="1"/>
  <c r="AB2927" i="1"/>
  <c r="AB2915" i="1"/>
  <c r="AB2903" i="1"/>
  <c r="AB2891" i="1"/>
  <c r="AB2879" i="1"/>
  <c r="AB2867" i="1"/>
  <c r="AB2855" i="1"/>
  <c r="AB2843" i="1"/>
  <c r="AB2831" i="1"/>
  <c r="AB2819" i="1"/>
  <c r="AB2795" i="1"/>
  <c r="AB2783" i="1"/>
  <c r="AB2771" i="1"/>
  <c r="AB2759" i="1"/>
  <c r="AB2747" i="1"/>
  <c r="AB2735" i="1"/>
  <c r="AB2723" i="1"/>
  <c r="AB2711" i="1"/>
  <c r="AB2699" i="1"/>
  <c r="AB2687" i="1"/>
  <c r="AB2675" i="1"/>
  <c r="AB2663" i="1"/>
  <c r="AB2651" i="1"/>
  <c r="AB2639" i="1"/>
  <c r="AB2627" i="1"/>
  <c r="AB2603" i="1"/>
  <c r="AB2591" i="1"/>
  <c r="AB2579" i="1"/>
  <c r="AB2567" i="1"/>
  <c r="AB2555" i="1"/>
  <c r="AB2543" i="1"/>
  <c r="AB2531" i="1"/>
  <c r="AB2519" i="1"/>
  <c r="AB2495" i="1"/>
  <c r="AB2483" i="1"/>
  <c r="AB2471" i="1"/>
  <c r="AB2459" i="1"/>
  <c r="AB2447" i="1"/>
  <c r="AB2435" i="1"/>
  <c r="AB2423" i="1"/>
  <c r="AB2411" i="1"/>
  <c r="AB2399" i="1"/>
  <c r="AB2387" i="1"/>
  <c r="AB2375" i="1"/>
  <c r="AB2363" i="1"/>
  <c r="AB2351" i="1"/>
  <c r="AB2339" i="1"/>
  <c r="AB2327" i="1"/>
  <c r="AB2315" i="1"/>
  <c r="AB2303" i="1"/>
  <c r="AB2291" i="1"/>
  <c r="AB2279" i="1"/>
  <c r="AB2267" i="1"/>
  <c r="AB2255" i="1"/>
  <c r="AB2243" i="1"/>
  <c r="AB2231" i="1"/>
  <c r="AB2219" i="1"/>
  <c r="AB2207" i="1"/>
  <c r="AB2195" i="1"/>
  <c r="AB2183" i="1"/>
  <c r="AB2159" i="1"/>
  <c r="AB2147" i="1"/>
  <c r="AB2135" i="1"/>
  <c r="AB2123" i="1"/>
  <c r="AB2111" i="1"/>
  <c r="AB2099" i="1"/>
  <c r="AB2087" i="1"/>
  <c r="AB2063" i="1"/>
  <c r="AB2051" i="1"/>
  <c r="AB2039" i="1"/>
  <c r="AB2027" i="1"/>
  <c r="AB2015" i="1"/>
  <c r="AB2003" i="1"/>
  <c r="AB1991" i="1"/>
  <c r="AB1979" i="1"/>
  <c r="AB1967" i="1"/>
  <c r="AB1955" i="1"/>
  <c r="AB1943" i="1"/>
  <c r="AB1931" i="1"/>
  <c r="AB1919" i="1"/>
  <c r="AB1907" i="1"/>
  <c r="AB1895" i="1"/>
  <c r="AB1883" i="1"/>
  <c r="AB1871" i="1"/>
  <c r="AB1859" i="1"/>
  <c r="AB1847" i="1"/>
  <c r="AB1835" i="1"/>
  <c r="AB1823" i="1"/>
  <c r="AB1799" i="1"/>
  <c r="AB1787" i="1"/>
  <c r="AB1775" i="1"/>
  <c r="AB1763" i="1"/>
  <c r="AB1751" i="1"/>
  <c r="AB1739" i="1"/>
  <c r="AB1727" i="1"/>
  <c r="AB1715" i="1"/>
  <c r="AB1703" i="1"/>
  <c r="AB1691" i="1"/>
  <c r="AB1679" i="1"/>
  <c r="AB1667" i="1"/>
  <c r="AB1655" i="1"/>
  <c r="AB1643" i="1"/>
  <c r="AB1631" i="1"/>
  <c r="AB1619" i="1"/>
  <c r="AB1607" i="1"/>
  <c r="AB1583" i="1"/>
  <c r="AB1571" i="1"/>
  <c r="AB1559" i="1"/>
  <c r="AB1547" i="1"/>
  <c r="AB1535" i="1"/>
  <c r="AB1523" i="1"/>
  <c r="AB1511" i="1"/>
  <c r="AB1499" i="1"/>
  <c r="AB1487" i="1"/>
  <c r="AB1475" i="1"/>
  <c r="AB1463" i="1"/>
  <c r="AB1451" i="1"/>
  <c r="AB1439" i="1"/>
  <c r="AB1427" i="1"/>
  <c r="AB1415" i="1"/>
  <c r="AB1391" i="1"/>
  <c r="AB1379" i="1"/>
  <c r="AB1367" i="1"/>
  <c r="AB1355" i="1"/>
  <c r="AB1343" i="1"/>
  <c r="AB1331" i="1"/>
  <c r="AB1319" i="1"/>
  <c r="AB1307" i="1"/>
  <c r="AB1295" i="1"/>
  <c r="AB1283" i="1"/>
  <c r="AB1271" i="1"/>
  <c r="AB1259" i="1"/>
  <c r="AB1247" i="1"/>
  <c r="AB1235" i="1"/>
  <c r="AB1211" i="1"/>
  <c r="AB1199" i="1"/>
  <c r="AB1187" i="1"/>
  <c r="AB1175" i="1"/>
  <c r="AB1163" i="1"/>
  <c r="AB1151" i="1"/>
  <c r="AB1139" i="1"/>
  <c r="AB1127" i="1"/>
  <c r="AB1115" i="1"/>
  <c r="AB1103" i="1"/>
  <c r="AB1091" i="1"/>
  <c r="AB1079" i="1"/>
  <c r="AB1067" i="1"/>
  <c r="AB1055" i="1"/>
  <c r="AB1043" i="1"/>
  <c r="AB1031" i="1"/>
  <c r="AB1007" i="1"/>
  <c r="AB995" i="1"/>
  <c r="AB983" i="1"/>
  <c r="AB971" i="1"/>
  <c r="AB959" i="1"/>
  <c r="AB947" i="1"/>
  <c r="AB935" i="1"/>
  <c r="AB923" i="1"/>
  <c r="AB911" i="1"/>
  <c r="AB899" i="1"/>
  <c r="AB887" i="1"/>
  <c r="AB875" i="1"/>
  <c r="AB863" i="1"/>
  <c r="AB851" i="1"/>
  <c r="AB839" i="1"/>
  <c r="AB815" i="1"/>
  <c r="AB803" i="1"/>
  <c r="AB791" i="1"/>
  <c r="AB779" i="1"/>
  <c r="AB767" i="1"/>
  <c r="AB755" i="1"/>
  <c r="AB743" i="1"/>
  <c r="AB731" i="1"/>
  <c r="AB719" i="1"/>
  <c r="AB707" i="1"/>
  <c r="AB695" i="1"/>
  <c r="AB683" i="1"/>
  <c r="AB671" i="1"/>
  <c r="AB659" i="1"/>
  <c r="AB635" i="1"/>
  <c r="AB623" i="1"/>
  <c r="AB611" i="1"/>
  <c r="AB599" i="1"/>
  <c r="AB587" i="1"/>
  <c r="AB575" i="1"/>
  <c r="AB563" i="1"/>
  <c r="AB551" i="1"/>
  <c r="AB539" i="1"/>
  <c r="AB527" i="1"/>
  <c r="AB515" i="1"/>
  <c r="AB503" i="1"/>
  <c r="AB491" i="1"/>
  <c r="AB479" i="1"/>
  <c r="AB467" i="1"/>
  <c r="AB455" i="1"/>
  <c r="AB431" i="1"/>
  <c r="AB419" i="1"/>
  <c r="AB407" i="1"/>
  <c r="AB395" i="1"/>
  <c r="AB383" i="1"/>
  <c r="AB371" i="1"/>
  <c r="AB359" i="1"/>
  <c r="AB347" i="1"/>
  <c r="AB335" i="1"/>
  <c r="AB323" i="1"/>
  <c r="AB311" i="1"/>
  <c r="AB299" i="1"/>
  <c r="AB287" i="1"/>
  <c r="AB275" i="1"/>
  <c r="AB251" i="1"/>
  <c r="AB239" i="1"/>
  <c r="AB227" i="1"/>
  <c r="AB215" i="1"/>
  <c r="AB203" i="1"/>
  <c r="AB191" i="1"/>
  <c r="AB179" i="1"/>
  <c r="AB167" i="1"/>
  <c r="AB155" i="1"/>
  <c r="AB143" i="1"/>
  <c r="AB131" i="1"/>
  <c r="AB107" i="1"/>
  <c r="AB95" i="1"/>
  <c r="AB83" i="1"/>
  <c r="AB71" i="1"/>
  <c r="AB59" i="1"/>
  <c r="AB47" i="1"/>
  <c r="AB35" i="1"/>
  <c r="AB23" i="1"/>
  <c r="AB11" i="1"/>
  <c r="AB3651" i="1"/>
  <c r="AB3471" i="1"/>
  <c r="AB3279" i="1"/>
  <c r="AB3063" i="1"/>
  <c r="AB2883" i="1"/>
  <c r="AB2703" i="1"/>
  <c r="AB2535" i="1"/>
  <c r="AB2367" i="1"/>
  <c r="AB2139" i="1"/>
  <c r="AB1935" i="1"/>
  <c r="AB1743" i="1"/>
  <c r="AB1527" i="1"/>
  <c r="AB1299" i="1"/>
  <c r="AB1119" i="1"/>
  <c r="AB891" i="1"/>
  <c r="AB663" i="1"/>
  <c r="AB459" i="1"/>
  <c r="AB255" i="1"/>
  <c r="AB87" i="1"/>
  <c r="AB3706" i="1"/>
  <c r="AB3622" i="1"/>
  <c r="AB3538" i="1"/>
  <c r="AB3442" i="1"/>
  <c r="AB3370" i="1"/>
  <c r="AB3274" i="1"/>
  <c r="AB3190" i="1"/>
  <c r="AB3118" i="1"/>
  <c r="AB3034" i="1"/>
  <c r="AB2974" i="1"/>
  <c r="AB2878" i="1"/>
  <c r="AB2794" i="1"/>
  <c r="AB2746" i="1"/>
  <c r="AB2662" i="1"/>
  <c r="AB2566" i="1"/>
  <c r="AB2494" i="1"/>
  <c r="AB2410" i="1"/>
  <c r="AB2338" i="1"/>
  <c r="AB2242" i="1"/>
  <c r="AB2194" i="1"/>
  <c r="AB2134" i="1"/>
  <c r="AB2050" i="1"/>
  <c r="AB1978" i="1"/>
  <c r="AB1906" i="1"/>
  <c r="AB1822" i="1"/>
  <c r="AB1738" i="1"/>
  <c r="AB1654" i="1"/>
  <c r="AB1486" i="1"/>
  <c r="AB1402" i="1"/>
  <c r="AB1330" i="1"/>
  <c r="AB1246" i="1"/>
  <c r="AB1138" i="1"/>
  <c r="AB1054" i="1"/>
  <c r="AB970" i="1"/>
  <c r="AB874" i="1"/>
  <c r="AB778" i="1"/>
  <c r="AB706" i="1"/>
  <c r="AB622" i="1"/>
  <c r="AB538" i="1"/>
  <c r="AB466" i="1"/>
  <c r="AB442" i="1"/>
  <c r="AB358" i="1"/>
  <c r="AB298" i="1"/>
  <c r="AB250" i="1"/>
  <c r="AB58" i="1"/>
  <c r="AB3615" i="1"/>
  <c r="AB3447" i="1"/>
  <c r="AB3303" i="1"/>
  <c r="AB3147" i="1"/>
  <c r="AB2991" i="1"/>
  <c r="AB2823" i="1"/>
  <c r="AB2667" i="1"/>
  <c r="AB2499" i="1"/>
  <c r="AB2331" i="1"/>
  <c r="AB2151" i="1"/>
  <c r="AB1947" i="1"/>
  <c r="AB1767" i="1"/>
  <c r="AB1587" i="1"/>
  <c r="AB1455" i="1"/>
  <c r="AB1335" i="1"/>
  <c r="AB1179" i="1"/>
  <c r="AB1023" i="1"/>
  <c r="AB855" i="1"/>
  <c r="AB711" i="1"/>
  <c r="AB543" i="1"/>
  <c r="AB363" i="1"/>
  <c r="AB207" i="1"/>
  <c r="AB51" i="1"/>
  <c r="AB3526" i="1"/>
  <c r="AB3406" i="1"/>
  <c r="AB3298" i="1"/>
  <c r="AB3202" i="1"/>
  <c r="AB3094" i="1"/>
  <c r="AB2998" i="1"/>
  <c r="AB2902" i="1"/>
  <c r="AB2806" i="1"/>
  <c r="AB2698" i="1"/>
  <c r="AB2590" i="1"/>
  <c r="AB2482" i="1"/>
  <c r="AB2374" i="1"/>
  <c r="AB2278" i="1"/>
  <c r="AB2146" i="1"/>
  <c r="AB2062" i="1"/>
  <c r="AB1966" i="1"/>
  <c r="AB1762" i="1"/>
  <c r="AB1666" i="1"/>
  <c r="AB1570" i="1"/>
  <c r="AB1474" i="1"/>
  <c r="AB1378" i="1"/>
  <c r="AB1198" i="1"/>
  <c r="AB1114" i="1"/>
  <c r="AB1030" i="1"/>
  <c r="AB934" i="1"/>
  <c r="AB826" i="1"/>
  <c r="AB586" i="1"/>
  <c r="AB490" i="1"/>
  <c r="AB370" i="1"/>
  <c r="AB274" i="1"/>
  <c r="AB178" i="1"/>
  <c r="AB70" i="1"/>
  <c r="AB3729" i="1"/>
  <c r="AB3717" i="1"/>
  <c r="AB3705" i="1"/>
  <c r="AB3693" i="1"/>
  <c r="AB3681" i="1"/>
  <c r="AB3669" i="1"/>
  <c r="AB3657" i="1"/>
  <c r="AB3645" i="1"/>
  <c r="AB3633" i="1"/>
  <c r="AB3621" i="1"/>
  <c r="AB3609" i="1"/>
  <c r="AB3597" i="1"/>
  <c r="AB3585" i="1"/>
  <c r="AB3573" i="1"/>
  <c r="AB3561" i="1"/>
  <c r="AB3549" i="1"/>
  <c r="AB3537" i="1"/>
  <c r="AB3525" i="1"/>
  <c r="AB3513" i="1"/>
  <c r="AB3501" i="1"/>
  <c r="AB3489" i="1"/>
  <c r="AB3477" i="1"/>
  <c r="AB3465" i="1"/>
  <c r="AB3453" i="1"/>
  <c r="AB3441" i="1"/>
  <c r="AB3429" i="1"/>
  <c r="AB3417" i="1"/>
  <c r="AB3405" i="1"/>
  <c r="AB3393" i="1"/>
  <c r="AB3381" i="1"/>
  <c r="AB3369" i="1"/>
  <c r="AB3357" i="1"/>
  <c r="AB3345" i="1"/>
  <c r="AB3333" i="1"/>
  <c r="AB3321" i="1"/>
  <c r="AB3309" i="1"/>
  <c r="AB3297" i="1"/>
  <c r="AB3285" i="1"/>
  <c r="AB3273" i="1"/>
  <c r="AB3261" i="1"/>
  <c r="AB3249" i="1"/>
  <c r="AB3237" i="1"/>
  <c r="AB3225" i="1"/>
  <c r="AB3213" i="1"/>
  <c r="AB3201" i="1"/>
  <c r="AB3189" i="1"/>
  <c r="AB3177" i="1"/>
  <c r="AB3165" i="1"/>
  <c r="AB3153" i="1"/>
  <c r="AB3141" i="1"/>
  <c r="AB3129" i="1"/>
  <c r="AB3117" i="1"/>
  <c r="AB3105" i="1"/>
  <c r="AB3093" i="1"/>
  <c r="AB3081" i="1"/>
  <c r="AB3069" i="1"/>
  <c r="AB3057" i="1"/>
  <c r="AB3045" i="1"/>
  <c r="AB3033" i="1"/>
  <c r="AB3021" i="1"/>
  <c r="AB3009" i="1"/>
  <c r="AB2997" i="1"/>
  <c r="AB2985" i="1"/>
  <c r="AB2973" i="1"/>
  <c r="AB2961" i="1"/>
  <c r="AB2949" i="1"/>
  <c r="AB2937" i="1"/>
  <c r="AB2925" i="1"/>
  <c r="AB2913" i="1"/>
  <c r="AB2901" i="1"/>
  <c r="AB2889" i="1"/>
  <c r="AB2877" i="1"/>
  <c r="AB2865" i="1"/>
  <c r="AB2853" i="1"/>
  <c r="AB2841" i="1"/>
  <c r="AB2829" i="1"/>
  <c r="AB2817" i="1"/>
  <c r="AB2805" i="1"/>
  <c r="AB2793" i="1"/>
  <c r="AB2781" i="1"/>
  <c r="AB2769" i="1"/>
  <c r="AB2757" i="1"/>
  <c r="AB2745" i="1"/>
  <c r="AB2733" i="1"/>
  <c r="AB2721" i="1"/>
  <c r="AB2709" i="1"/>
  <c r="AB2697" i="1"/>
  <c r="AB2685" i="1"/>
  <c r="AB2673" i="1"/>
  <c r="AB2661" i="1"/>
  <c r="AB2649" i="1"/>
  <c r="AB2637" i="1"/>
  <c r="AB2625" i="1"/>
  <c r="AB2613" i="1"/>
  <c r="AB2601" i="1"/>
  <c r="AB2589" i="1"/>
  <c r="AB2577" i="1"/>
  <c r="AB2565" i="1"/>
  <c r="AB2553" i="1"/>
  <c r="AB2541" i="1"/>
  <c r="AB2529" i="1"/>
  <c r="AB2517" i="1"/>
  <c r="AB2505" i="1"/>
  <c r="AB2493" i="1"/>
  <c r="AB2481" i="1"/>
  <c r="AB2469" i="1"/>
  <c r="AB2457" i="1"/>
  <c r="AB2445" i="1"/>
  <c r="AB2433" i="1"/>
  <c r="AB2421" i="1"/>
  <c r="AB2409" i="1"/>
  <c r="AB2397" i="1"/>
  <c r="AB2385" i="1"/>
  <c r="AB2373" i="1"/>
  <c r="AB2361" i="1"/>
  <c r="AB2349" i="1"/>
  <c r="AB2337" i="1"/>
  <c r="AB2325" i="1"/>
  <c r="AB2313" i="1"/>
  <c r="AB2301" i="1"/>
  <c r="AB2289" i="1"/>
  <c r="AB2277" i="1"/>
  <c r="AB2265" i="1"/>
  <c r="AB2253" i="1"/>
  <c r="AB2241" i="1"/>
  <c r="AB2229" i="1"/>
  <c r="AB2217" i="1"/>
  <c r="AB2205" i="1"/>
  <c r="AB2193" i="1"/>
  <c r="AB2181" i="1"/>
  <c r="AB2169" i="1"/>
  <c r="AB2157" i="1"/>
  <c r="AB2145" i="1"/>
  <c r="AB2133" i="1"/>
  <c r="AB2121" i="1"/>
  <c r="AB2109" i="1"/>
  <c r="AB2097" i="1"/>
  <c r="AB2085" i="1"/>
  <c r="AB2073" i="1"/>
  <c r="AB2061" i="1"/>
  <c r="AB2049" i="1"/>
  <c r="AB2037" i="1"/>
  <c r="AB2025" i="1"/>
  <c r="AB2013" i="1"/>
  <c r="AB2001" i="1"/>
  <c r="AB1989" i="1"/>
  <c r="AB1977" i="1"/>
  <c r="AB1965" i="1"/>
  <c r="AB1953" i="1"/>
  <c r="AB1941" i="1"/>
  <c r="AB1929" i="1"/>
  <c r="AB1917" i="1"/>
  <c r="AB1905" i="1"/>
  <c r="AB1893" i="1"/>
  <c r="AB1881" i="1"/>
  <c r="AB1869" i="1"/>
  <c r="AB1857" i="1"/>
  <c r="AB1845" i="1"/>
  <c r="AB1833" i="1"/>
  <c r="AB1821" i="1"/>
  <c r="AB1809" i="1"/>
  <c r="AB1797" i="1"/>
  <c r="AB1785" i="1"/>
  <c r="AB1773" i="1"/>
  <c r="AB1761" i="1"/>
  <c r="AB1749" i="1"/>
  <c r="AB1737" i="1"/>
  <c r="AB1725" i="1"/>
  <c r="AB1713" i="1"/>
  <c r="AB1701" i="1"/>
  <c r="AB1689" i="1"/>
  <c r="AB1677" i="1"/>
  <c r="AB1665" i="1"/>
  <c r="AB1653" i="1"/>
  <c r="AB1641" i="1"/>
  <c r="AB1629" i="1"/>
  <c r="AB1617" i="1"/>
  <c r="AB1605" i="1"/>
  <c r="AB1593" i="1"/>
  <c r="AB1581" i="1"/>
  <c r="AB1569" i="1"/>
  <c r="AB1557" i="1"/>
  <c r="AB1545" i="1"/>
  <c r="AB1533" i="1"/>
  <c r="AB1521" i="1"/>
  <c r="AB1509" i="1"/>
  <c r="AB1497" i="1"/>
  <c r="AB1485" i="1"/>
  <c r="AB1473" i="1"/>
  <c r="AB1461" i="1"/>
  <c r="AB1449" i="1"/>
  <c r="AB1437" i="1"/>
  <c r="AB1425" i="1"/>
  <c r="AB1413" i="1"/>
  <c r="AB1401" i="1"/>
  <c r="AB1389" i="1"/>
  <c r="AB1377" i="1"/>
  <c r="AB1365" i="1"/>
  <c r="AB1353" i="1"/>
  <c r="AB1341" i="1"/>
  <c r="AB1329" i="1"/>
  <c r="AB1317" i="1"/>
  <c r="AB1305" i="1"/>
  <c r="AB1293" i="1"/>
  <c r="AB1281" i="1"/>
  <c r="AB1269" i="1"/>
  <c r="AB1257" i="1"/>
  <c r="AB1245" i="1"/>
  <c r="AB1233" i="1"/>
  <c r="AB1221" i="1"/>
  <c r="AB1209" i="1"/>
  <c r="AB1197" i="1"/>
  <c r="AB1185" i="1"/>
  <c r="AB1173" i="1"/>
  <c r="AB1161" i="1"/>
  <c r="AB1149" i="1"/>
  <c r="AB1137" i="1"/>
  <c r="AB1125" i="1"/>
  <c r="AB1113" i="1"/>
  <c r="AB1101" i="1"/>
  <c r="AB1089" i="1"/>
  <c r="AB1077" i="1"/>
  <c r="AB1065" i="1"/>
  <c r="AB1053" i="1"/>
  <c r="AB1041" i="1"/>
  <c r="AB1029" i="1"/>
  <c r="AB1017" i="1"/>
  <c r="AB1005" i="1"/>
  <c r="AB993" i="1"/>
  <c r="AB981" i="1"/>
  <c r="AB969" i="1"/>
  <c r="AB957" i="1"/>
  <c r="AB945" i="1"/>
  <c r="AB933" i="1"/>
  <c r="AB921" i="1"/>
  <c r="AB909" i="1"/>
  <c r="AB897" i="1"/>
  <c r="AB885" i="1"/>
  <c r="AB873" i="1"/>
  <c r="AB861" i="1"/>
  <c r="AB849" i="1"/>
  <c r="AB837" i="1"/>
  <c r="AB825" i="1"/>
  <c r="AB813" i="1"/>
  <c r="AB801" i="1"/>
  <c r="AB789" i="1"/>
  <c r="AB777" i="1"/>
  <c r="AB765" i="1"/>
  <c r="AB3735" i="1"/>
  <c r="AB3555" i="1"/>
  <c r="AB3363" i="1"/>
  <c r="AB3123" i="1"/>
  <c r="AB2931" i="1"/>
  <c r="AB2715" i="1"/>
  <c r="AB2571" i="1"/>
  <c r="AB2415" i="1"/>
  <c r="AB2199" i="1"/>
  <c r="AB1959" i="1"/>
  <c r="AB1719" i="1"/>
  <c r="AB1515" i="1"/>
  <c r="AB1311" i="1"/>
  <c r="AB1083" i="1"/>
  <c r="AB879" i="1"/>
  <c r="AB651" i="1"/>
  <c r="AB471" i="1"/>
  <c r="AB243" i="1"/>
  <c r="AB63" i="1"/>
  <c r="AB3682" i="1"/>
  <c r="AB3646" i="1"/>
  <c r="AB3598" i="1"/>
  <c r="AB3550" i="1"/>
  <c r="AB3490" i="1"/>
  <c r="AB3418" i="1"/>
  <c r="AB3346" i="1"/>
  <c r="AB3286" i="1"/>
  <c r="AB3226" i="1"/>
  <c r="AB3166" i="1"/>
  <c r="AB3082" i="1"/>
  <c r="AB3010" i="1"/>
  <c r="AB2950" i="1"/>
  <c r="AB2890" i="1"/>
  <c r="AB2842" i="1"/>
  <c r="AB2770" i="1"/>
  <c r="AB2686" i="1"/>
  <c r="AB2626" i="1"/>
  <c r="AB2554" i="1"/>
  <c r="AB2470" i="1"/>
  <c r="AB2422" i="1"/>
  <c r="AB2326" i="1"/>
  <c r="AB2230" i="1"/>
  <c r="AB2158" i="1"/>
  <c r="AB2098" i="1"/>
  <c r="AB2026" i="1"/>
  <c r="AB1942" i="1"/>
  <c r="AB1846" i="1"/>
  <c r="AB1750" i="1"/>
  <c r="AB1678" i="1"/>
  <c r="AB1594" i="1"/>
  <c r="AB1522" i="1"/>
  <c r="AB1462" i="1"/>
  <c r="AB1390" i="1"/>
  <c r="AB1318" i="1"/>
  <c r="AB1234" i="1"/>
  <c r="AB1150" i="1"/>
  <c r="AB1066" i="1"/>
  <c r="AB946" i="1"/>
  <c r="AB898" i="1"/>
  <c r="AB802" i="1"/>
  <c r="AB754" i="1"/>
  <c r="AB694" i="1"/>
  <c r="AB646" i="1"/>
  <c r="AB562" i="1"/>
  <c r="AB454" i="1"/>
  <c r="AB394" i="1"/>
  <c r="AB346" i="1"/>
  <c r="AB262" i="1"/>
  <c r="AB214" i="1"/>
  <c r="AB130" i="1"/>
  <c r="AB46" i="1"/>
  <c r="AB3692" i="1"/>
  <c r="AB3608" i="1"/>
  <c r="AB3536" i="1"/>
  <c r="AB3464" i="1"/>
  <c r="AB3404" i="1"/>
  <c r="AB3332" i="1"/>
  <c r="AB3284" i="1"/>
  <c r="AB3236" i="1"/>
  <c r="AB3212" i="1"/>
  <c r="AB3176" i="1"/>
  <c r="AB3152" i="1"/>
  <c r="AB3128" i="1"/>
  <c r="AB3104" i="1"/>
  <c r="AB3092" i="1"/>
  <c r="AB3080" i="1"/>
  <c r="AB3068" i="1"/>
  <c r="AB3056" i="1"/>
  <c r="AB3044" i="1"/>
  <c r="AB3032" i="1"/>
  <c r="AB3020" i="1"/>
  <c r="AB3008" i="1"/>
  <c r="AB2984" i="1"/>
  <c r="AB2948" i="1"/>
  <c r="AB2924" i="1"/>
  <c r="AB2912" i="1"/>
  <c r="AB2900" i="1"/>
  <c r="AB2888" i="1"/>
  <c r="AB2876" i="1"/>
  <c r="AB2864" i="1"/>
  <c r="AB2852" i="1"/>
  <c r="AB2840" i="1"/>
  <c r="AB2828" i="1"/>
  <c r="AB2816" i="1"/>
  <c r="AB2804" i="1"/>
  <c r="AB2792" i="1"/>
  <c r="AB2780" i="1"/>
  <c r="AB2768" i="1"/>
  <c r="AB2756" i="1"/>
  <c r="AB2744" i="1"/>
  <c r="AB2732" i="1"/>
  <c r="AB2720" i="1"/>
  <c r="AB2708" i="1"/>
  <c r="AB2696" i="1"/>
  <c r="AB2684" i="1"/>
  <c r="AB2672" i="1"/>
  <c r="AB2660" i="1"/>
  <c r="AB2648" i="1"/>
  <c r="AB2636" i="1"/>
  <c r="AB2624" i="1"/>
  <c r="AB2612" i="1"/>
  <c r="AB2600" i="1"/>
  <c r="AB2588" i="1"/>
  <c r="AB2576" i="1"/>
  <c r="AB2564" i="1"/>
  <c r="AB2552" i="1"/>
  <c r="AB2540" i="1"/>
  <c r="AB2528" i="1"/>
  <c r="AB2516" i="1"/>
  <c r="AB2504" i="1"/>
  <c r="AB2492" i="1"/>
  <c r="AB2480" i="1"/>
  <c r="AB2468" i="1"/>
  <c r="AB2456" i="1"/>
  <c r="AB2444" i="1"/>
  <c r="AB2432" i="1"/>
  <c r="AB2420" i="1"/>
  <c r="AB2408" i="1"/>
  <c r="AB2396" i="1"/>
  <c r="AB2384" i="1"/>
  <c r="AB2372" i="1"/>
  <c r="AB2360" i="1"/>
  <c r="AB2348" i="1"/>
  <c r="AB2336" i="1"/>
  <c r="AB2324" i="1"/>
  <c r="AB2312" i="1"/>
  <c r="AB2300" i="1"/>
  <c r="AB2288" i="1"/>
  <c r="AB2276" i="1"/>
  <c r="AB2264" i="1"/>
  <c r="AB2252" i="1"/>
  <c r="AB2240" i="1"/>
  <c r="AB2228" i="1"/>
  <c r="AB2216" i="1"/>
  <c r="AB2204" i="1"/>
  <c r="AB2192" i="1"/>
  <c r="AB2180" i="1"/>
  <c r="AB2168" i="1"/>
  <c r="AB2156" i="1"/>
  <c r="AB2144" i="1"/>
  <c r="AB2132" i="1"/>
  <c r="AB2120" i="1"/>
  <c r="AB2108" i="1"/>
  <c r="AB2096" i="1"/>
  <c r="AB2084" i="1"/>
  <c r="AB2072" i="1"/>
  <c r="AB2060" i="1"/>
  <c r="AB2048" i="1"/>
  <c r="AB2036" i="1"/>
  <c r="AB2024" i="1"/>
  <c r="AB2012" i="1"/>
  <c r="AB2000" i="1"/>
  <c r="AB1988" i="1"/>
  <c r="AB1976" i="1"/>
  <c r="AB1964" i="1"/>
  <c r="AB1952" i="1"/>
  <c r="AB1940" i="1"/>
  <c r="AB1928" i="1"/>
  <c r="AB1916" i="1"/>
  <c r="AB1904" i="1"/>
  <c r="AB1892" i="1"/>
  <c r="AB1880" i="1"/>
  <c r="AB1868" i="1"/>
  <c r="AB1856" i="1"/>
  <c r="AB1844" i="1"/>
  <c r="AB1832" i="1"/>
  <c r="AB1820" i="1"/>
  <c r="AB1808" i="1"/>
  <c r="AB1796" i="1"/>
  <c r="AB1784" i="1"/>
  <c r="AB1772" i="1"/>
  <c r="AB1760" i="1"/>
  <c r="AB1748" i="1"/>
  <c r="AB1736" i="1"/>
  <c r="AB1724" i="1"/>
  <c r="AB1712" i="1"/>
  <c r="AB1700" i="1"/>
  <c r="AB1688" i="1"/>
  <c r="AB1676" i="1"/>
  <c r="AB1664" i="1"/>
  <c r="AB1652" i="1"/>
  <c r="AB1640" i="1"/>
  <c r="AB1628" i="1"/>
  <c r="AB1616" i="1"/>
  <c r="AB1604" i="1"/>
  <c r="AB1592" i="1"/>
  <c r="AB1580" i="1"/>
  <c r="AB1568" i="1"/>
  <c r="AB1556" i="1"/>
  <c r="AB1544" i="1"/>
  <c r="AB1532" i="1"/>
  <c r="AB1520" i="1"/>
  <c r="AB1508" i="1"/>
  <c r="AB1496" i="1"/>
  <c r="AB1484" i="1"/>
  <c r="AB1472" i="1"/>
  <c r="AB1460" i="1"/>
  <c r="AB1448" i="1"/>
  <c r="AB1436" i="1"/>
  <c r="AB1424" i="1"/>
  <c r="AB1412" i="1"/>
  <c r="AB1400" i="1"/>
  <c r="AB1388" i="1"/>
  <c r="AB1376" i="1"/>
  <c r="AB1364" i="1"/>
  <c r="AB1352" i="1"/>
  <c r="AB1340" i="1"/>
  <c r="AB1328" i="1"/>
  <c r="AB1316" i="1"/>
  <c r="AB1304" i="1"/>
  <c r="AB1292" i="1"/>
  <c r="AB1280" i="1"/>
  <c r="AB1268" i="1"/>
  <c r="AB1256" i="1"/>
  <c r="AB1244" i="1"/>
  <c r="AB1232" i="1"/>
  <c r="AB1220" i="1"/>
  <c r="AB1208" i="1"/>
  <c r="AB1196" i="1"/>
  <c r="AB1184" i="1"/>
  <c r="AB1172" i="1"/>
  <c r="AB1160" i="1"/>
  <c r="AB1148" i="1"/>
  <c r="AB1136" i="1"/>
  <c r="AB1124" i="1"/>
  <c r="AB1112" i="1"/>
  <c r="AB1100" i="1"/>
  <c r="AB1088" i="1"/>
  <c r="AB1076" i="1"/>
  <c r="AB1064" i="1"/>
  <c r="AB1052" i="1"/>
  <c r="AB1040" i="1"/>
  <c r="AB1028" i="1"/>
  <c r="AB1016" i="1"/>
  <c r="AB1004" i="1"/>
  <c r="AB992" i="1"/>
  <c r="AB980" i="1"/>
  <c r="AB968" i="1"/>
  <c r="AB956" i="1"/>
  <c r="AB944" i="1"/>
  <c r="AB932" i="1"/>
  <c r="AB920" i="1"/>
  <c r="AB908" i="1"/>
  <c r="AB896" i="1"/>
  <c r="AB884" i="1"/>
  <c r="AB872" i="1"/>
  <c r="AB860" i="1"/>
  <c r="AB848" i="1"/>
  <c r="AB836" i="1"/>
  <c r="AB824" i="1"/>
  <c r="AB812" i="1"/>
  <c r="AB800" i="1"/>
  <c r="AB788" i="1"/>
  <c r="AB776" i="1"/>
  <c r="AB764" i="1"/>
  <c r="AB752" i="1"/>
  <c r="AB740" i="1"/>
  <c r="AB728" i="1"/>
  <c r="AB716" i="1"/>
  <c r="AB704" i="1"/>
  <c r="AB692" i="1"/>
  <c r="AB680" i="1"/>
  <c r="AB668" i="1"/>
  <c r="AB656" i="1"/>
  <c r="AB644" i="1"/>
  <c r="AB632" i="1"/>
  <c r="AB620" i="1"/>
  <c r="AB608" i="1"/>
  <c r="AB596" i="1"/>
  <c r="AB584" i="1"/>
  <c r="AB572" i="1"/>
  <c r="AB560" i="1"/>
  <c r="AB548" i="1"/>
  <c r="AB536" i="1"/>
  <c r="AB524" i="1"/>
  <c r="AB512" i="1"/>
  <c r="AB500" i="1"/>
  <c r="AB488" i="1"/>
  <c r="AB476" i="1"/>
  <c r="AB464" i="1"/>
  <c r="AB452" i="1"/>
  <c r="AB440" i="1"/>
  <c r="AB428" i="1"/>
  <c r="AB416" i="1"/>
  <c r="AB404" i="1"/>
  <c r="AB392" i="1"/>
  <c r="AB380" i="1"/>
  <c r="AB368" i="1"/>
  <c r="AB356" i="1"/>
  <c r="AB344" i="1"/>
  <c r="AB332" i="1"/>
  <c r="AB320" i="1"/>
  <c r="AB296" i="1"/>
  <c r="AB284" i="1"/>
  <c r="AB272" i="1"/>
  <c r="AB260" i="1"/>
  <c r="AB248" i="1"/>
  <c r="AB236" i="1"/>
  <c r="AB224" i="1"/>
  <c r="AB212" i="1"/>
  <c r="AB200" i="1"/>
  <c r="AB188" i="1"/>
  <c r="AB176" i="1"/>
  <c r="AB164" i="1"/>
  <c r="AB152" i="1"/>
  <c r="AB140" i="1"/>
  <c r="AB128" i="1"/>
  <c r="AB116" i="1"/>
  <c r="AB104" i="1"/>
  <c r="AB92" i="1"/>
  <c r="AB80" i="1"/>
  <c r="AB68" i="1"/>
  <c r="AB56" i="1"/>
  <c r="AB44" i="1"/>
  <c r="AB32" i="1"/>
  <c r="AB20" i="1"/>
  <c r="AB8" i="1"/>
  <c r="AB3591" i="1"/>
  <c r="AB3399" i="1"/>
  <c r="AB3207" i="1"/>
  <c r="AB3003" i="1"/>
  <c r="AB2811" i="1"/>
  <c r="AB2643" i="1"/>
  <c r="AB2475" i="1"/>
  <c r="AB2307" i="1"/>
  <c r="AB2175" i="1"/>
  <c r="AB1995" i="1"/>
  <c r="AB1803" i="1"/>
  <c r="AB1611" i="1"/>
  <c r="AB1431" i="1"/>
  <c r="AB1263" i="1"/>
  <c r="AB1131" i="1"/>
  <c r="AB963" i="1"/>
  <c r="AB771" i="1"/>
  <c r="AB591" i="1"/>
  <c r="AB423" i="1"/>
  <c r="AB303" i="1"/>
  <c r="AB159" i="1"/>
  <c r="AB15" i="1"/>
  <c r="AB3694" i="1"/>
  <c r="AB3574" i="1"/>
  <c r="AB3454" i="1"/>
  <c r="AB3334" i="1"/>
  <c r="AB3238" i="1"/>
  <c r="AB3130" i="1"/>
  <c r="AB3022" i="1"/>
  <c r="AB2938" i="1"/>
  <c r="AB2830" i="1"/>
  <c r="AB2734" i="1"/>
  <c r="AB2506" i="1"/>
  <c r="AB2386" i="1"/>
  <c r="AB2290" i="1"/>
  <c r="AB2182" i="1"/>
  <c r="AB2074" i="1"/>
  <c r="AB2002" i="1"/>
  <c r="AB1918" i="1"/>
  <c r="AB1810" i="1"/>
  <c r="AB1642" i="1"/>
  <c r="AB1546" i="1"/>
  <c r="AB1450" i="1"/>
  <c r="AB1366" i="1"/>
  <c r="AB1270" i="1"/>
  <c r="AB1186" i="1"/>
  <c r="AB1090" i="1"/>
  <c r="AB982" i="1"/>
  <c r="AB886" i="1"/>
  <c r="AB790" i="1"/>
  <c r="AB682" i="1"/>
  <c r="AB598" i="1"/>
  <c r="AB514" i="1"/>
  <c r="AB382" i="1"/>
  <c r="AB190" i="1"/>
  <c r="AB82" i="1"/>
  <c r="AB3728" i="1"/>
  <c r="AB3644" i="1"/>
  <c r="AB3572" i="1"/>
  <c r="AB3512" i="1"/>
  <c r="AB3452" i="1"/>
  <c r="AB3356" i="1"/>
  <c r="AB3260" i="1"/>
  <c r="AB2996" i="1"/>
  <c r="AB3691" i="1"/>
  <c r="AB3643" i="1"/>
  <c r="AB3583" i="1"/>
  <c r="AB3523" i="1"/>
  <c r="AB3451" i="1"/>
  <c r="AB3403" i="1"/>
  <c r="AB3343" i="1"/>
  <c r="AB3283" i="1"/>
  <c r="AB3223" i="1"/>
  <c r="AB3163" i="1"/>
  <c r="AB3103" i="1"/>
  <c r="AB3055" i="1"/>
  <c r="AB2983" i="1"/>
  <c r="AB2923" i="1"/>
  <c r="AB2863" i="1"/>
  <c r="AB2779" i="1"/>
  <c r="AB2719" i="1"/>
  <c r="AB2635" i="1"/>
  <c r="AB2563" i="1"/>
  <c r="AB2503" i="1"/>
  <c r="AB2431" i="1"/>
  <c r="AB2359" i="1"/>
  <c r="AB2311" i="1"/>
  <c r="AB2263" i="1"/>
  <c r="AB2191" i="1"/>
  <c r="AB2131" i="1"/>
  <c r="AB2071" i="1"/>
  <c r="AB1999" i="1"/>
  <c r="AB1915" i="1"/>
  <c r="AB1855" i="1"/>
  <c r="AB1795" i="1"/>
  <c r="AB1723" i="1"/>
  <c r="AB1663" i="1"/>
  <c r="AB1603" i="1"/>
  <c r="AB1531" i="1"/>
  <c r="AB1471" i="1"/>
  <c r="AB1387" i="1"/>
  <c r="AB1315" i="1"/>
  <c r="AB1267" i="1"/>
  <c r="AB1219" i="1"/>
  <c r="AB1159" i="1"/>
  <c r="AB1099" i="1"/>
  <c r="AB1027" i="1"/>
  <c r="AB967" i="1"/>
  <c r="AB907" i="1"/>
  <c r="AB859" i="1"/>
  <c r="AB799" i="1"/>
  <c r="AB739" i="1"/>
  <c r="AB679" i="1"/>
  <c r="AB619" i="1"/>
  <c r="AB547" i="1"/>
  <c r="AB499" i="1"/>
  <c r="AB439" i="1"/>
  <c r="AB379" i="1"/>
  <c r="AB319" i="1"/>
  <c r="AB247" i="1"/>
  <c r="AB175" i="1"/>
  <c r="AB67" i="1"/>
  <c r="AB3723" i="1"/>
  <c r="AB3543" i="1"/>
  <c r="AB3387" i="1"/>
  <c r="AB3219" i="1"/>
  <c r="AB3051" i="1"/>
  <c r="AB2895" i="1"/>
  <c r="AB2751" i="1"/>
  <c r="AB2583" i="1"/>
  <c r="AB2403" i="1"/>
  <c r="AB2211" i="1"/>
  <c r="AB2019" i="1"/>
  <c r="AB1815" i="1"/>
  <c r="AB1647" i="1"/>
  <c r="AB1479" i="1"/>
  <c r="AB1323" i="1"/>
  <c r="AB1155" i="1"/>
  <c r="AB1011" i="1"/>
  <c r="AB867" i="1"/>
  <c r="AB723" i="1"/>
  <c r="AB531" i="1"/>
  <c r="AB339" i="1"/>
  <c r="AB135" i="1"/>
  <c r="AB3718" i="1"/>
  <c r="AB3586" i="1"/>
  <c r="AB3466" i="1"/>
  <c r="AB3358" i="1"/>
  <c r="AB3250" i="1"/>
  <c r="AB3154" i="1"/>
  <c r="AB3058" i="1"/>
  <c r="AB2926" i="1"/>
  <c r="AB2818" i="1"/>
  <c r="AB2722" i="1"/>
  <c r="AB2638" i="1"/>
  <c r="AB2542" i="1"/>
  <c r="AB2434" i="1"/>
  <c r="AB2314" i="1"/>
  <c r="AB2218" i="1"/>
  <c r="AB2110" i="1"/>
  <c r="AB1990" i="1"/>
  <c r="AB1894" i="1"/>
  <c r="AB1798" i="1"/>
  <c r="AB1714" i="1"/>
  <c r="AB1606" i="1"/>
  <c r="AB1510" i="1"/>
  <c r="AB1414" i="1"/>
  <c r="AB1306" i="1"/>
  <c r="AB1222" i="1"/>
  <c r="AB1126" i="1"/>
  <c r="AB1042" i="1"/>
  <c r="AB958" i="1"/>
  <c r="AB850" i="1"/>
  <c r="AB742" i="1"/>
  <c r="AB634" i="1"/>
  <c r="AB526" i="1"/>
  <c r="AB418" i="1"/>
  <c r="AB310" i="1"/>
  <c r="AB202" i="1"/>
  <c r="AB94" i="1"/>
  <c r="AB10" i="1"/>
  <c r="AB3704" i="1"/>
  <c r="AB3620" i="1"/>
  <c r="AB3548" i="1"/>
  <c r="AB3476" i="1"/>
  <c r="AB3392" i="1"/>
  <c r="AB3272" i="1"/>
  <c r="AB2960" i="1"/>
  <c r="AB3727" i="1"/>
  <c r="AB3667" i="1"/>
  <c r="AB3619" i="1"/>
  <c r="AB3559" i="1"/>
  <c r="AB3511" i="1"/>
  <c r="AB3475" i="1"/>
  <c r="AB3427" i="1"/>
  <c r="AB3379" i="1"/>
  <c r="AB3319" i="1"/>
  <c r="AB3259" i="1"/>
  <c r="AB3211" i="1"/>
  <c r="AB3151" i="1"/>
  <c r="AB3091" i="1"/>
  <c r="AB3031" i="1"/>
  <c r="AB2971" i="1"/>
  <c r="AB2911" i="1"/>
  <c r="AB2851" i="1"/>
  <c r="AB2791" i="1"/>
  <c r="AB2731" i="1"/>
  <c r="AB2671" i="1"/>
  <c r="AB2599" i="1"/>
  <c r="AB2539" i="1"/>
  <c r="AB2479" i="1"/>
  <c r="AB2419" i="1"/>
  <c r="AB2371" i="1"/>
  <c r="AB2335" i="1"/>
  <c r="AB2275" i="1"/>
  <c r="AB2227" i="1"/>
  <c r="AB2167" i="1"/>
  <c r="AB2119" i="1"/>
  <c r="AB2011" i="1"/>
  <c r="AB1951" i="1"/>
  <c r="AB1891" i="1"/>
  <c r="AB1831" i="1"/>
  <c r="AB1771" i="1"/>
  <c r="AB1699" i="1"/>
  <c r="AB1639" i="1"/>
  <c r="AB1591" i="1"/>
  <c r="AB1543" i="1"/>
  <c r="AB1483" i="1"/>
  <c r="AB1423" i="1"/>
  <c r="AB1375" i="1"/>
  <c r="AB1339" i="1"/>
  <c r="AB1279" i="1"/>
  <c r="AB1231" i="1"/>
  <c r="AB1171" i="1"/>
  <c r="AB1111" i="1"/>
  <c r="AB1063" i="1"/>
  <c r="AB1003" i="1"/>
  <c r="AB943" i="1"/>
  <c r="AB895" i="1"/>
  <c r="AB835" i="1"/>
  <c r="AB775" i="1"/>
  <c r="AB715" i="1"/>
  <c r="AB643" i="1"/>
  <c r="AB583" i="1"/>
  <c r="AB535" i="1"/>
  <c r="AB475" i="1"/>
  <c r="AB427" i="1"/>
  <c r="AB355" i="1"/>
  <c r="AB283" i="1"/>
  <c r="AB199" i="1"/>
  <c r="AB139" i="1"/>
  <c r="AB91" i="1"/>
  <c r="AB31" i="1"/>
  <c r="AB3738" i="1"/>
  <c r="AB3726" i="1"/>
  <c r="AB3714" i="1"/>
  <c r="AB3702" i="1"/>
  <c r="AB3690" i="1"/>
  <c r="AB3678" i="1"/>
  <c r="AB3666" i="1"/>
  <c r="AB3654" i="1"/>
  <c r="AB3642" i="1"/>
  <c r="AB3630" i="1"/>
  <c r="AB3618" i="1"/>
  <c r="AB3606" i="1"/>
  <c r="AB3594" i="1"/>
  <c r="AB3582" i="1"/>
  <c r="AB3570" i="1"/>
  <c r="AB3558" i="1"/>
  <c r="AB3546" i="1"/>
  <c r="AB3534" i="1"/>
  <c r="AB3522" i="1"/>
  <c r="AB3510" i="1"/>
  <c r="AB3498" i="1"/>
  <c r="AB3486" i="1"/>
  <c r="AB3474" i="1"/>
  <c r="AB3462" i="1"/>
  <c r="AB3450" i="1"/>
  <c r="AB3438" i="1"/>
  <c r="AB3426" i="1"/>
  <c r="AB3414" i="1"/>
  <c r="AB3402" i="1"/>
  <c r="AB3390" i="1"/>
  <c r="AB3378" i="1"/>
  <c r="AB3366" i="1"/>
  <c r="AB3354" i="1"/>
  <c r="AB3342" i="1"/>
  <c r="AB3330" i="1"/>
  <c r="AB3318" i="1"/>
  <c r="AB3306" i="1"/>
  <c r="AB3294" i="1"/>
  <c r="AB3282" i="1"/>
  <c r="AB3270" i="1"/>
  <c r="AB3258" i="1"/>
  <c r="AB3246" i="1"/>
  <c r="AB3234" i="1"/>
  <c r="AB3222" i="1"/>
  <c r="AB3210" i="1"/>
  <c r="AB3198" i="1"/>
  <c r="AB3186" i="1"/>
  <c r="AB3174" i="1"/>
  <c r="AB3162" i="1"/>
  <c r="AB3150" i="1"/>
  <c r="AB3138" i="1"/>
  <c r="AB3126" i="1"/>
  <c r="AB3114" i="1"/>
  <c r="AB3102" i="1"/>
  <c r="AB3090" i="1"/>
  <c r="AB3078" i="1"/>
  <c r="AB3066" i="1"/>
  <c r="AB3054" i="1"/>
  <c r="AB3042" i="1"/>
  <c r="AB3030" i="1"/>
  <c r="AB3018" i="1"/>
  <c r="AB3006" i="1"/>
  <c r="AB2994" i="1"/>
  <c r="AB2982" i="1"/>
  <c r="AB2970" i="1"/>
  <c r="AB2958" i="1"/>
  <c r="AB2946" i="1"/>
  <c r="AB2934" i="1"/>
  <c r="AB2922" i="1"/>
  <c r="AB2910" i="1"/>
  <c r="AB2898" i="1"/>
  <c r="AB2886" i="1"/>
  <c r="AB2874" i="1"/>
  <c r="AB2862" i="1"/>
  <c r="AB2850" i="1"/>
  <c r="AB2838" i="1"/>
  <c r="AB2826" i="1"/>
  <c r="AB2814" i="1"/>
  <c r="AB2802" i="1"/>
  <c r="AB2790" i="1"/>
  <c r="AB2778" i="1"/>
  <c r="AB2766" i="1"/>
  <c r="AB2754" i="1"/>
  <c r="AB2742" i="1"/>
  <c r="AB2730" i="1"/>
  <c r="AB2718" i="1"/>
  <c r="AB2706" i="1"/>
  <c r="AB2694" i="1"/>
  <c r="AB2682" i="1"/>
  <c r="AB2670" i="1"/>
  <c r="AB2658" i="1"/>
  <c r="AB2646" i="1"/>
  <c r="AB2634" i="1"/>
  <c r="AB2622" i="1"/>
  <c r="AB2610" i="1"/>
  <c r="AB2598" i="1"/>
  <c r="AB2586" i="1"/>
  <c r="AB2574" i="1"/>
  <c r="AB2562" i="1"/>
  <c r="AB2550" i="1"/>
  <c r="AB2538" i="1"/>
  <c r="AB2526" i="1"/>
  <c r="AB2514" i="1"/>
  <c r="AB2502" i="1"/>
  <c r="AB2490" i="1"/>
  <c r="AB2478" i="1"/>
  <c r="AB2466" i="1"/>
  <c r="AB2454" i="1"/>
  <c r="AB2430" i="1"/>
  <c r="AB2418" i="1"/>
  <c r="AB2406" i="1"/>
  <c r="AB2394" i="1"/>
  <c r="AB2382" i="1"/>
  <c r="AB2370" i="1"/>
  <c r="AB2358" i="1"/>
  <c r="AB2346" i="1"/>
  <c r="AB2334" i="1"/>
  <c r="AB2322" i="1"/>
  <c r="AB2310" i="1"/>
  <c r="AB2298" i="1"/>
  <c r="AB2286" i="1"/>
  <c r="AB2274" i="1"/>
  <c r="AB2262" i="1"/>
  <c r="AB2250" i="1"/>
  <c r="AB2238" i="1"/>
  <c r="AB2226" i="1"/>
  <c r="AB2214" i="1"/>
  <c r="AB2202" i="1"/>
  <c r="AB2190" i="1"/>
  <c r="AB2178" i="1"/>
  <c r="AB2166" i="1"/>
  <c r="AB2154" i="1"/>
  <c r="AB2142" i="1"/>
  <c r="AB2130" i="1"/>
  <c r="AB2118" i="1"/>
  <c r="AB2106" i="1"/>
  <c r="AB2094" i="1"/>
  <c r="AB2082" i="1"/>
  <c r="AB2070" i="1"/>
  <c r="AB2058" i="1"/>
  <c r="AB2046" i="1"/>
  <c r="AB2034" i="1"/>
  <c r="AB2022" i="1"/>
  <c r="AB2010" i="1"/>
  <c r="AB1998" i="1"/>
  <c r="AB1986" i="1"/>
  <c r="AB1974" i="1"/>
  <c r="AB1962" i="1"/>
  <c r="AB1950" i="1"/>
  <c r="AB1938" i="1"/>
  <c r="AB1926" i="1"/>
  <c r="AB1914" i="1"/>
  <c r="AB1902" i="1"/>
  <c r="AB1890" i="1"/>
  <c r="AB1878" i="1"/>
  <c r="AB1866" i="1"/>
  <c r="AB1854" i="1"/>
  <c r="AB1842" i="1"/>
  <c r="AB1830" i="1"/>
  <c r="AB1818" i="1"/>
  <c r="AB1806" i="1"/>
  <c r="AB1794" i="1"/>
  <c r="AB1782" i="1"/>
  <c r="AB1758" i="1"/>
  <c r="AB1746" i="1"/>
  <c r="AB1734" i="1"/>
  <c r="AB1722" i="1"/>
  <c r="AB1710" i="1"/>
  <c r="AB1698" i="1"/>
  <c r="AB1686" i="1"/>
  <c r="AB1674" i="1"/>
  <c r="AB1662" i="1"/>
  <c r="AB1650" i="1"/>
  <c r="AB1638" i="1"/>
  <c r="AB1626" i="1"/>
  <c r="AB1614" i="1"/>
  <c r="AB1602" i="1"/>
  <c r="AB1590" i="1"/>
  <c r="AB1578" i="1"/>
  <c r="AB1566" i="1"/>
  <c r="AB1554" i="1"/>
  <c r="AB1542" i="1"/>
  <c r="AB1530" i="1"/>
  <c r="AB1518" i="1"/>
  <c r="AB1506" i="1"/>
  <c r="AB1494" i="1"/>
  <c r="AB1482" i="1"/>
  <c r="AB1470" i="1"/>
  <c r="AB1458" i="1"/>
  <c r="AB1446" i="1"/>
  <c r="AB1434" i="1"/>
  <c r="AB1422" i="1"/>
  <c r="AB1410" i="1"/>
  <c r="AB1398" i="1"/>
  <c r="AB1386" i="1"/>
  <c r="AB1374" i="1"/>
  <c r="AB1362" i="1"/>
  <c r="AB1350" i="1"/>
  <c r="AB1338" i="1"/>
  <c r="AB1326" i="1"/>
  <c r="AB1314" i="1"/>
  <c r="AB1290" i="1"/>
  <c r="AB1278" i="1"/>
  <c r="AB1266" i="1"/>
  <c r="AB1254" i="1"/>
  <c r="AB1242" i="1"/>
  <c r="AB1230" i="1"/>
  <c r="AB1218" i="1"/>
  <c r="AB1206" i="1"/>
  <c r="AB1194" i="1"/>
  <c r="AB1182" i="1"/>
  <c r="AB1170" i="1"/>
  <c r="AB1158" i="1"/>
  <c r="AB1146" i="1"/>
  <c r="AB1134" i="1"/>
  <c r="AB1122" i="1"/>
  <c r="AB1110" i="1"/>
  <c r="AB1098" i="1"/>
  <c r="AB1086" i="1"/>
  <c r="AB1074" i="1"/>
  <c r="AB1062" i="1"/>
  <c r="AB1050" i="1"/>
  <c r="AB1038" i="1"/>
  <c r="AB1026" i="1"/>
  <c r="AB1014" i="1"/>
  <c r="AB1002" i="1"/>
  <c r="AB990" i="1"/>
  <c r="AB978" i="1"/>
  <c r="AB954" i="1"/>
  <c r="AB942" i="1"/>
  <c r="AB930" i="1"/>
  <c r="AB918" i="1"/>
  <c r="AB906" i="1"/>
  <c r="AB894" i="1"/>
  <c r="AB882" i="1"/>
  <c r="AB870" i="1"/>
  <c r="AB858" i="1"/>
  <c r="AB846" i="1"/>
  <c r="AB834" i="1"/>
  <c r="AB822" i="1"/>
  <c r="AB810" i="1"/>
  <c r="AB798" i="1"/>
  <c r="AB786" i="1"/>
  <c r="AB774" i="1"/>
  <c r="AB762" i="1"/>
  <c r="AB750" i="1"/>
  <c r="AB738" i="1"/>
  <c r="AB714" i="1"/>
  <c r="AB702" i="1"/>
  <c r="AB690" i="1"/>
  <c r="AB678" i="1"/>
  <c r="AB666" i="1"/>
  <c r="AB654" i="1"/>
  <c r="AB642" i="1"/>
  <c r="AB630" i="1"/>
  <c r="AB618" i="1"/>
  <c r="AB606" i="1"/>
  <c r="AB594" i="1"/>
  <c r="AB582" i="1"/>
  <c r="AB570" i="1"/>
  <c r="AB558" i="1"/>
  <c r="AB546" i="1"/>
  <c r="AB534" i="1"/>
  <c r="AB522" i="1"/>
  <c r="AB510" i="1"/>
  <c r="AB498" i="1"/>
  <c r="AB486" i="1"/>
  <c r="AB462" i="1"/>
  <c r="AB450" i="1"/>
  <c r="AB438" i="1"/>
  <c r="AB426" i="1"/>
  <c r="AB414" i="1"/>
  <c r="AB402" i="1"/>
  <c r="AB390" i="1"/>
  <c r="AB378" i="1"/>
  <c r="AB366" i="1"/>
  <c r="AB354" i="1"/>
  <c r="AB342" i="1"/>
  <c r="AB330" i="1"/>
  <c r="AB318" i="1"/>
  <c r="AB306" i="1"/>
  <c r="AB294" i="1"/>
  <c r="AB282" i="1"/>
  <c r="AB270" i="1"/>
  <c r="AB258" i="1"/>
  <c r="AB246" i="1"/>
  <c r="AB222" i="1"/>
  <c r="AB210" i="1"/>
  <c r="AB198" i="1"/>
  <c r="AB186" i="1"/>
  <c r="AB174" i="1"/>
  <c r="AB162" i="1"/>
  <c r="AB150" i="1"/>
  <c r="AB138" i="1"/>
  <c r="AB126" i="1"/>
  <c r="AB114" i="1"/>
  <c r="AB102" i="1"/>
  <c r="AB90" i="1"/>
  <c r="AB78" i="1"/>
  <c r="AB66" i="1"/>
  <c r="AB54" i="1"/>
  <c r="AB42" i="1"/>
  <c r="AB30" i="1"/>
  <c r="AB18" i="1"/>
  <c r="AB6" i="1"/>
  <c r="AB3603" i="1"/>
  <c r="AB3411" i="1"/>
  <c r="AB3243" i="1"/>
  <c r="AB3087" i="1"/>
  <c r="AB2943" i="1"/>
  <c r="AB2787" i="1"/>
  <c r="AB2619" i="1"/>
  <c r="AB2439" i="1"/>
  <c r="AB2259" i="1"/>
  <c r="AB2067" i="1"/>
  <c r="AB1875" i="1"/>
  <c r="AB1695" i="1"/>
  <c r="AB1503" i="1"/>
  <c r="AB1287" i="1"/>
  <c r="AB1095" i="1"/>
  <c r="AB903" i="1"/>
  <c r="AB687" i="1"/>
  <c r="AB483" i="1"/>
  <c r="AB267" i="1"/>
  <c r="AB111" i="1"/>
  <c r="AB3670" i="1"/>
  <c r="AB3634" i="1"/>
  <c r="AB3562" i="1"/>
  <c r="AB3514" i="1"/>
  <c r="AB3430" i="1"/>
  <c r="AB3382" i="1"/>
  <c r="AB3262" i="1"/>
  <c r="AB3178" i="1"/>
  <c r="AB3106" i="1"/>
  <c r="AB3046" i="1"/>
  <c r="AB2986" i="1"/>
  <c r="AB2914" i="1"/>
  <c r="AB2854" i="1"/>
  <c r="AB2710" i="1"/>
  <c r="AB2650" i="1"/>
  <c r="AB2578" i="1"/>
  <c r="AB2518" i="1"/>
  <c r="AB2458" i="1"/>
  <c r="AB2398" i="1"/>
  <c r="AB2362" i="1"/>
  <c r="AB2302" i="1"/>
  <c r="AB2206" i="1"/>
  <c r="AB2122" i="1"/>
  <c r="AB2038" i="1"/>
  <c r="AB1954" i="1"/>
  <c r="AB1882" i="1"/>
  <c r="AB1834" i="1"/>
  <c r="AB1786" i="1"/>
  <c r="AB1702" i="1"/>
  <c r="AB1630" i="1"/>
  <c r="AB1558" i="1"/>
  <c r="AB1498" i="1"/>
  <c r="AB1426" i="1"/>
  <c r="AB1354" i="1"/>
  <c r="AB1282" i="1"/>
  <c r="AB1210" i="1"/>
  <c r="AB1174" i="1"/>
  <c r="AB1102" i="1"/>
  <c r="AB1018" i="1"/>
  <c r="AB922" i="1"/>
  <c r="AB838" i="1"/>
  <c r="AB766" i="1"/>
  <c r="AB670" i="1"/>
  <c r="AB610" i="1"/>
  <c r="AB550" i="1"/>
  <c r="AB502" i="1"/>
  <c r="AB430" i="1"/>
  <c r="AB334" i="1"/>
  <c r="AB238" i="1"/>
  <c r="AB166" i="1"/>
  <c r="AB106" i="1"/>
  <c r="AB22" i="1"/>
  <c r="U2" i="1"/>
  <c r="AB2" i="1" s="1"/>
  <c r="AB3668" i="1"/>
  <c r="AB3584" i="1"/>
  <c r="AB3500" i="1"/>
  <c r="AB3440" i="1"/>
  <c r="AB3380" i="1"/>
  <c r="AB3296" i="1"/>
  <c r="AB2972" i="1"/>
  <c r="AB3703" i="1"/>
  <c r="AB3655" i="1"/>
  <c r="AB3607" i="1"/>
  <c r="AB3547" i="1"/>
  <c r="AB3487" i="1"/>
  <c r="AB3415" i="1"/>
  <c r="AB3355" i="1"/>
  <c r="AB3307" i="1"/>
  <c r="AB3247" i="1"/>
  <c r="AB3187" i="1"/>
  <c r="AB3127" i="1"/>
  <c r="AB3067" i="1"/>
  <c r="AB3007" i="1"/>
  <c r="AB2947" i="1"/>
  <c r="AB2887" i="1"/>
  <c r="AB2827" i="1"/>
  <c r="AB2755" i="1"/>
  <c r="AB2695" i="1"/>
  <c r="AB2647" i="1"/>
  <c r="AB2587" i="1"/>
  <c r="AB2515" i="1"/>
  <c r="AB2455" i="1"/>
  <c r="AB2395" i="1"/>
  <c r="AB2323" i="1"/>
  <c r="AB2251" i="1"/>
  <c r="AB2203" i="1"/>
  <c r="AB2155" i="1"/>
  <c r="AB2095" i="1"/>
  <c r="AB2035" i="1"/>
  <c r="AB1987" i="1"/>
  <c r="AB1927" i="1"/>
  <c r="AB1867" i="1"/>
  <c r="AB1807" i="1"/>
  <c r="AB1747" i="1"/>
  <c r="AB1675" i="1"/>
  <c r="AB1627" i="1"/>
  <c r="AB1567" i="1"/>
  <c r="AB1507" i="1"/>
  <c r="AB1447" i="1"/>
  <c r="AB1411" i="1"/>
  <c r="AB1351" i="1"/>
  <c r="AB1303" i="1"/>
  <c r="AB1255" i="1"/>
  <c r="AB1195" i="1"/>
  <c r="AB1135" i="1"/>
  <c r="AB1075" i="1"/>
  <c r="AB1039" i="1"/>
  <c r="AB991" i="1"/>
  <c r="AB931" i="1"/>
  <c r="AB871" i="1"/>
  <c r="AB823" i="1"/>
  <c r="AB763" i="1"/>
  <c r="AB703" i="1"/>
  <c r="AB655" i="1"/>
  <c r="AB595" i="1"/>
  <c r="AB559" i="1"/>
  <c r="AB511" i="1"/>
  <c r="AB463" i="1"/>
  <c r="AB403" i="1"/>
  <c r="AB367" i="1"/>
  <c r="AB307" i="1"/>
  <c r="AB259" i="1"/>
  <c r="AB211" i="1"/>
  <c r="AB151" i="1"/>
  <c r="AB103" i="1"/>
  <c r="AB55" i="1"/>
  <c r="AB7" i="1"/>
  <c r="AB3713" i="1"/>
  <c r="AB3677" i="1"/>
  <c r="AB3641" i="1"/>
  <c r="AB3605" i="1"/>
  <c r="AB3569" i="1"/>
  <c r="AB3521" i="1"/>
  <c r="AB3485" i="1"/>
  <c r="AB3449" i="1"/>
  <c r="AB3413" i="1"/>
  <c r="AB3389" i="1"/>
  <c r="AB3353" i="1"/>
  <c r="AB3317" i="1"/>
  <c r="AB3281" i="1"/>
  <c r="AB3245" i="1"/>
  <c r="AB3209" i="1"/>
  <c r="AB3173" i="1"/>
  <c r="AB3137" i="1"/>
  <c r="AB3089" i="1"/>
  <c r="AB3053" i="1"/>
  <c r="AB3005" i="1"/>
  <c r="AB2957" i="1"/>
  <c r="AB2909" i="1"/>
  <c r="AB2861" i="1"/>
  <c r="AB2825" i="1"/>
  <c r="AB2777" i="1"/>
  <c r="AB2741" i="1"/>
  <c r="AB2705" i="1"/>
  <c r="AB2669" i="1"/>
  <c r="AB2633" i="1"/>
  <c r="AB2597" i="1"/>
  <c r="AB2561" i="1"/>
  <c r="AB2513" i="1"/>
  <c r="AB2477" i="1"/>
  <c r="AB2429" i="1"/>
  <c r="AB2393" i="1"/>
  <c r="AB2357" i="1"/>
  <c r="AB2321" i="1"/>
  <c r="AB2273" i="1"/>
  <c r="AB2225" i="1"/>
  <c r="AB2189" i="1"/>
  <c r="AB2153" i="1"/>
  <c r="AB2117" i="1"/>
  <c r="AB2081" i="1"/>
  <c r="AB2045" i="1"/>
  <c r="AB2021" i="1"/>
  <c r="AB1985" i="1"/>
  <c r="AB1949" i="1"/>
  <c r="AB1913" i="1"/>
  <c r="AB1889" i="1"/>
  <c r="AB1865" i="1"/>
  <c r="AB1853" i="1"/>
  <c r="AB1829" i="1"/>
  <c r="AB1817" i="1"/>
  <c r="AB1805" i="1"/>
  <c r="AB1793" i="1"/>
  <c r="AB1781" i="1"/>
  <c r="AB1769" i="1"/>
  <c r="AB1757" i="1"/>
  <c r="AB1745" i="1"/>
  <c r="AB1733" i="1"/>
  <c r="AB1721" i="1"/>
  <c r="AB1709" i="1"/>
  <c r="AB1697" i="1"/>
  <c r="AB1685" i="1"/>
  <c r="AB1673" i="1"/>
  <c r="AB1661" i="1"/>
  <c r="AB1649" i="1"/>
  <c r="AB1637" i="1"/>
  <c r="AB1625" i="1"/>
  <c r="AB1613" i="1"/>
  <c r="AB1601" i="1"/>
  <c r="AB1589" i="1"/>
  <c r="AB1577" i="1"/>
  <c r="AB1565" i="1"/>
  <c r="AB1541" i="1"/>
  <c r="AB1529" i="1"/>
  <c r="AB1517" i="1"/>
  <c r="AB1505" i="1"/>
  <c r="AB1493" i="1"/>
  <c r="AB1481" i="1"/>
  <c r="AB1469" i="1"/>
  <c r="AB1457" i="1"/>
  <c r="AB1445" i="1"/>
  <c r="AB1433" i="1"/>
  <c r="AB1421" i="1"/>
  <c r="AB1409" i="1"/>
  <c r="AB1397" i="1"/>
  <c r="AB1385" i="1"/>
  <c r="AB1373" i="1"/>
  <c r="AB1361" i="1"/>
  <c r="AB1349" i="1"/>
  <c r="AB1337" i="1"/>
  <c r="AB1325" i="1"/>
  <c r="AB1313" i="1"/>
  <c r="AB1301" i="1"/>
  <c r="AB1289" i="1"/>
  <c r="AB1277" i="1"/>
  <c r="AB1265" i="1"/>
  <c r="AB1253" i="1"/>
  <c r="AB1241" i="1"/>
  <c r="AB1229" i="1"/>
  <c r="AB1217" i="1"/>
  <c r="AB1205" i="1"/>
  <c r="AB1193" i="1"/>
  <c r="AB1181" i="1"/>
  <c r="AB1169" i="1"/>
  <c r="AB1157" i="1"/>
  <c r="AB1145" i="1"/>
  <c r="AB1133" i="1"/>
  <c r="AB1121" i="1"/>
  <c r="AB1109" i="1"/>
  <c r="AB1097" i="1"/>
  <c r="AB1085" i="1"/>
  <c r="AB1073" i="1"/>
  <c r="AB1061" i="1"/>
  <c r="AB1049" i="1"/>
  <c r="AB1037" i="1"/>
  <c r="AB1025" i="1"/>
  <c r="AB1013" i="1"/>
  <c r="AB1001" i="1"/>
  <c r="AB989" i="1"/>
  <c r="AB977" i="1"/>
  <c r="AB965" i="1"/>
  <c r="AB953" i="1"/>
  <c r="AB941" i="1"/>
  <c r="AB929" i="1"/>
  <c r="AB917" i="1"/>
  <c r="AB905" i="1"/>
  <c r="AB893" i="1"/>
  <c r="AB881" i="1"/>
  <c r="AB869" i="1"/>
  <c r="AB857" i="1"/>
  <c r="AB845" i="1"/>
  <c r="AB833" i="1"/>
  <c r="AB821" i="1"/>
  <c r="AB809" i="1"/>
  <c r="AB797" i="1"/>
  <c r="AB785" i="1"/>
  <c r="AB773" i="1"/>
  <c r="AB761" i="1"/>
  <c r="AB749" i="1"/>
  <c r="AB737" i="1"/>
  <c r="AB725" i="1"/>
  <c r="AB713" i="1"/>
  <c r="AB701" i="1"/>
  <c r="AB689" i="1"/>
  <c r="AB677" i="1"/>
  <c r="AB665" i="1"/>
  <c r="AB653" i="1"/>
  <c r="AB641" i="1"/>
  <c r="AB629" i="1"/>
  <c r="AB617" i="1"/>
  <c r="AB605" i="1"/>
  <c r="AB593" i="1"/>
  <c r="AB581" i="1"/>
  <c r="AB569" i="1"/>
  <c r="AB557" i="1"/>
  <c r="AB545" i="1"/>
  <c r="AB533" i="1"/>
  <c r="AB521" i="1"/>
  <c r="AB509" i="1"/>
  <c r="AB497" i="1"/>
  <c r="AB485" i="1"/>
  <c r="AB473" i="1"/>
  <c r="AB461" i="1"/>
  <c r="AB449" i="1"/>
  <c r="AB437" i="1"/>
  <c r="AB425" i="1"/>
  <c r="AB413" i="1"/>
  <c r="AB401" i="1"/>
  <c r="AB389" i="1"/>
  <c r="AB377" i="1"/>
  <c r="AB365" i="1"/>
  <c r="AB353" i="1"/>
  <c r="AB341" i="1"/>
  <c r="AB329" i="1"/>
  <c r="AB317" i="1"/>
  <c r="AB305" i="1"/>
  <c r="AB293" i="1"/>
  <c r="AB281" i="1"/>
  <c r="AB269" i="1"/>
  <c r="AB257" i="1"/>
  <c r="AB245" i="1"/>
  <c r="AB233" i="1"/>
  <c r="AB221" i="1"/>
  <c r="AB209" i="1"/>
  <c r="AB197" i="1"/>
  <c r="AB185" i="1"/>
  <c r="AB173" i="1"/>
  <c r="AB161" i="1"/>
  <c r="AB149" i="1"/>
  <c r="AB137" i="1"/>
  <c r="AB125" i="1"/>
  <c r="AB113" i="1"/>
  <c r="AB101" i="1"/>
  <c r="AB89" i="1"/>
  <c r="AB77" i="1"/>
  <c r="AB65" i="1"/>
  <c r="AB53" i="1"/>
  <c r="AB41" i="1"/>
  <c r="AB29" i="1"/>
  <c r="AB17" i="1"/>
  <c r="AB5" i="1"/>
  <c r="AB3663" i="1"/>
  <c r="AB3507" i="1"/>
  <c r="AB3327" i="1"/>
  <c r="AB3135" i="1"/>
  <c r="AB2919" i="1"/>
  <c r="AB2727" i="1"/>
  <c r="AB2547" i="1"/>
  <c r="AB2379" i="1"/>
  <c r="AB2223" i="1"/>
  <c r="AB2031" i="1"/>
  <c r="AB1839" i="1"/>
  <c r="AB1635" i="1"/>
  <c r="AB1407" i="1"/>
  <c r="AB1203" i="1"/>
  <c r="AB987" i="1"/>
  <c r="AB795" i="1"/>
  <c r="AB603" i="1"/>
  <c r="AB435" i="1"/>
  <c r="AB291" i="1"/>
  <c r="AB147" i="1"/>
  <c r="AB39" i="1"/>
  <c r="AB3730" i="1"/>
  <c r="AB3610" i="1"/>
  <c r="AB3502" i="1"/>
  <c r="AB3394" i="1"/>
  <c r="AB3322" i="1"/>
  <c r="AB3214" i="1"/>
  <c r="AB3142" i="1"/>
  <c r="AB3070" i="1"/>
  <c r="AB2962" i="1"/>
  <c r="AB2866" i="1"/>
  <c r="AB2758" i="1"/>
  <c r="AB2674" i="1"/>
  <c r="AB2602" i="1"/>
  <c r="AB2530" i="1"/>
  <c r="AB2350" i="1"/>
  <c r="AB2254" i="1"/>
  <c r="AB2170" i="1"/>
  <c r="AB2086" i="1"/>
  <c r="AB2014" i="1"/>
  <c r="AB1930" i="1"/>
  <c r="AB1858" i="1"/>
  <c r="AB1774" i="1"/>
  <c r="AB1690" i="1"/>
  <c r="AB1618" i="1"/>
  <c r="AB1534" i="1"/>
  <c r="AB1342" i="1"/>
  <c r="AB1258" i="1"/>
  <c r="AB1162" i="1"/>
  <c r="AB1078" i="1"/>
  <c r="AB994" i="1"/>
  <c r="AB910" i="1"/>
  <c r="AB814" i="1"/>
  <c r="AB730" i="1"/>
  <c r="AB658" i="1"/>
  <c r="AB478" i="1"/>
  <c r="AB406" i="1"/>
  <c r="AB322" i="1"/>
  <c r="AB226" i="1"/>
  <c r="AB154" i="1"/>
  <c r="AB118" i="1"/>
  <c r="AB34" i="1"/>
  <c r="AB3716" i="1"/>
  <c r="AB3680" i="1"/>
  <c r="AB3656" i="1"/>
  <c r="AB3632" i="1"/>
  <c r="AB3596" i="1"/>
  <c r="AB3560" i="1"/>
  <c r="AB3524" i="1"/>
  <c r="AB3488" i="1"/>
  <c r="AB3428" i="1"/>
  <c r="AB3416" i="1"/>
  <c r="AB3368" i="1"/>
  <c r="AB3344" i="1"/>
  <c r="AB3320" i="1"/>
  <c r="AB3308" i="1"/>
  <c r="AB3248" i="1"/>
  <c r="AB3224" i="1"/>
  <c r="AB3200" i="1"/>
  <c r="AB3188" i="1"/>
  <c r="AB3164" i="1"/>
  <c r="AB3140" i="1"/>
  <c r="AB3116" i="1"/>
  <c r="AB2936" i="1"/>
  <c r="AB3739" i="1"/>
  <c r="AB3715" i="1"/>
  <c r="AB3679" i="1"/>
  <c r="AB3631" i="1"/>
  <c r="AB3595" i="1"/>
  <c r="AB3571" i="1"/>
  <c r="AB3535" i="1"/>
  <c r="AB3499" i="1"/>
  <c r="AB3463" i="1"/>
  <c r="AB3439" i="1"/>
  <c r="AB3391" i="1"/>
  <c r="AB3367" i="1"/>
  <c r="AB3331" i="1"/>
  <c r="AB3295" i="1"/>
  <c r="AB3271" i="1"/>
  <c r="AB3235" i="1"/>
  <c r="AB3199" i="1"/>
  <c r="AB3175" i="1"/>
  <c r="AB3139" i="1"/>
  <c r="AB3115" i="1"/>
  <c r="AB3079" i="1"/>
  <c r="AB3043" i="1"/>
  <c r="AB3019" i="1"/>
  <c r="AB2995" i="1"/>
  <c r="AB2959" i="1"/>
  <c r="AB2935" i="1"/>
  <c r="AB2899" i="1"/>
  <c r="AB2875" i="1"/>
  <c r="AB2839" i="1"/>
  <c r="AB2815" i="1"/>
  <c r="AB2803" i="1"/>
  <c r="AB2767" i="1"/>
  <c r="AB2743" i="1"/>
  <c r="AB2707" i="1"/>
  <c r="AB2683" i="1"/>
  <c r="AB2659" i="1"/>
  <c r="AB2623" i="1"/>
  <c r="AB2611" i="1"/>
  <c r="AB2575" i="1"/>
  <c r="AB2551" i="1"/>
  <c r="AB2527" i="1"/>
  <c r="AB2491" i="1"/>
  <c r="AB2467" i="1"/>
  <c r="AB2443" i="1"/>
  <c r="AB2407" i="1"/>
  <c r="AB2383" i="1"/>
  <c r="AB2347" i="1"/>
  <c r="AB2299" i="1"/>
  <c r="AB2287" i="1"/>
  <c r="AB2239" i="1"/>
  <c r="AB2215" i="1"/>
  <c r="AB2179" i="1"/>
  <c r="AB2143" i="1"/>
  <c r="AB2107" i="1"/>
  <c r="AB2083" i="1"/>
  <c r="AB2047" i="1"/>
  <c r="AB2023" i="1"/>
  <c r="AB1975" i="1"/>
  <c r="AB1963" i="1"/>
  <c r="AB1939" i="1"/>
  <c r="AB1903" i="1"/>
  <c r="AB1879" i="1"/>
  <c r="AB1843" i="1"/>
  <c r="AB1819" i="1"/>
  <c r="AB1783" i="1"/>
  <c r="AB1759" i="1"/>
  <c r="AB1735" i="1"/>
  <c r="AB1711" i="1"/>
  <c r="AB1687" i="1"/>
  <c r="AB1651" i="1"/>
  <c r="AB1615" i="1"/>
  <c r="AB1579" i="1"/>
  <c r="AB1555" i="1"/>
  <c r="AB1519" i="1"/>
  <c r="AB1495" i="1"/>
  <c r="AB1459" i="1"/>
  <c r="AB1435" i="1"/>
  <c r="AB1399" i="1"/>
  <c r="AB1363" i="1"/>
  <c r="AB1327" i="1"/>
  <c r="AB1291" i="1"/>
  <c r="AB1243" i="1"/>
  <c r="AB1207" i="1"/>
  <c r="AB1183" i="1"/>
  <c r="AB1147" i="1"/>
  <c r="AB1123" i="1"/>
  <c r="AB1087" i="1"/>
  <c r="AB1051" i="1"/>
  <c r="AB1015" i="1"/>
  <c r="AB979" i="1"/>
  <c r="AB955" i="1"/>
  <c r="AB919" i="1"/>
  <c r="AB883" i="1"/>
  <c r="AB847" i="1"/>
  <c r="AB811" i="1"/>
  <c r="AB787" i="1"/>
  <c r="AB751" i="1"/>
  <c r="AB727" i="1"/>
  <c r="AB691" i="1"/>
  <c r="AB667" i="1"/>
  <c r="AB631" i="1"/>
  <c r="AB607" i="1"/>
  <c r="AB571" i="1"/>
  <c r="AB523" i="1"/>
  <c r="AB487" i="1"/>
  <c r="AB451" i="1"/>
  <c r="AB415" i="1"/>
  <c r="AB391" i="1"/>
  <c r="AB343" i="1"/>
  <c r="AB331" i="1"/>
  <c r="AB295" i="1"/>
  <c r="AB271" i="1"/>
  <c r="AB235" i="1"/>
  <c r="AB223" i="1"/>
  <c r="AB187" i="1"/>
  <c r="AB163" i="1"/>
  <c r="AB127" i="1"/>
  <c r="AB115" i="1"/>
  <c r="AB79" i="1"/>
  <c r="AB43" i="1"/>
  <c r="AB19" i="1"/>
  <c r="AB3737" i="1"/>
  <c r="AB3725" i="1"/>
  <c r="AB3701" i="1"/>
  <c r="AB3689" i="1"/>
  <c r="AB3665" i="1"/>
  <c r="AB3653" i="1"/>
  <c r="AB3629" i="1"/>
  <c r="AB3617" i="1"/>
  <c r="AB3593" i="1"/>
  <c r="AB3581" i="1"/>
  <c r="AB3557" i="1"/>
  <c r="AB3545" i="1"/>
  <c r="AB3533" i="1"/>
  <c r="AB3509" i="1"/>
  <c r="AB3497" i="1"/>
  <c r="AB3473" i="1"/>
  <c r="AB3461" i="1"/>
  <c r="AB3437" i="1"/>
  <c r="AB3425" i="1"/>
  <c r="AB3401" i="1"/>
  <c r="AB3377" i="1"/>
  <c r="AB3365" i="1"/>
  <c r="AB3341" i="1"/>
  <c r="AB3329" i="1"/>
  <c r="AB3305" i="1"/>
  <c r="AB3293" i="1"/>
  <c r="AB3269" i="1"/>
  <c r="AB3257" i="1"/>
  <c r="AB3233" i="1"/>
  <c r="AB3221" i="1"/>
  <c r="AB3197" i="1"/>
  <c r="AB3185" i="1"/>
  <c r="AB3161" i="1"/>
  <c r="AB3149" i="1"/>
  <c r="AB3125" i="1"/>
  <c r="AB3113" i="1"/>
  <c r="AB3101" i="1"/>
  <c r="AB3077" i="1"/>
  <c r="AB3065" i="1"/>
  <c r="AB3041" i="1"/>
  <c r="AB3029" i="1"/>
  <c r="AB3017" i="1"/>
  <c r="AB2993" i="1"/>
  <c r="AB2981" i="1"/>
  <c r="AB2969" i="1"/>
  <c r="AB2945" i="1"/>
  <c r="AB2933" i="1"/>
  <c r="AB2921" i="1"/>
  <c r="AB2897" i="1"/>
  <c r="AB2885" i="1"/>
  <c r="AB2873" i="1"/>
  <c r="AB2849" i="1"/>
  <c r="AB2837" i="1"/>
  <c r="AB2813" i="1"/>
  <c r="AB2801" i="1"/>
  <c r="AB2789" i="1"/>
  <c r="AB2765" i="1"/>
  <c r="AB2753" i="1"/>
  <c r="AB2729" i="1"/>
  <c r="AB2717" i="1"/>
  <c r="AB2693" i="1"/>
  <c r="AB2681" i="1"/>
  <c r="AB2657" i="1"/>
  <c r="AB2645" i="1"/>
  <c r="AB2621" i="1"/>
  <c r="AB2609" i="1"/>
  <c r="AB2585" i="1"/>
  <c r="AB2573" i="1"/>
  <c r="AB2549" i="1"/>
  <c r="AB2537" i="1"/>
  <c r="AB2525" i="1"/>
  <c r="AB2501" i="1"/>
  <c r="AB2489" i="1"/>
  <c r="AB2465" i="1"/>
  <c r="AB2453" i="1"/>
  <c r="AB2441" i="1"/>
  <c r="AB2417" i="1"/>
  <c r="AB2405" i="1"/>
  <c r="AB2381" i="1"/>
  <c r="AB2369" i="1"/>
  <c r="AB2345" i="1"/>
  <c r="AB2333" i="1"/>
  <c r="AB2309" i="1"/>
  <c r="AB2297" i="1"/>
  <c r="AB2285" i="1"/>
  <c r="AB2261" i="1"/>
  <c r="AB2249" i="1"/>
  <c r="AB2237" i="1"/>
  <c r="AB2213" i="1"/>
  <c r="AB2201" i="1"/>
  <c r="AB2177" i="1"/>
  <c r="AB2165" i="1"/>
  <c r="AB2141" i="1"/>
  <c r="AB2129" i="1"/>
  <c r="AB2105" i="1"/>
  <c r="AB2093" i="1"/>
  <c r="AB2069" i="1"/>
  <c r="AB2057" i="1"/>
  <c r="AB2033" i="1"/>
  <c r="AB2009" i="1"/>
  <c r="AB1997" i="1"/>
  <c r="AB1973" i="1"/>
  <c r="AB1961" i="1"/>
  <c r="AB1937" i="1"/>
  <c r="AB1925" i="1"/>
  <c r="AB1901" i="1"/>
  <c r="AB1877" i="1"/>
  <c r="AB1841" i="1"/>
  <c r="AB1553" i="1"/>
  <c r="AB3736" i="1"/>
  <c r="AB3724" i="1"/>
  <c r="AB3712" i="1"/>
  <c r="AB3700" i="1"/>
  <c r="AB3688" i="1"/>
  <c r="AB3676" i="1"/>
  <c r="AB3664" i="1"/>
  <c r="AB3652" i="1"/>
  <c r="AB3640" i="1"/>
  <c r="AB3628" i="1"/>
  <c r="AB3616" i="1"/>
  <c r="AB3604" i="1"/>
  <c r="AB3592" i="1"/>
  <c r="AB3580" i="1"/>
  <c r="AB3568" i="1"/>
  <c r="AB3556" i="1"/>
  <c r="AB3544" i="1"/>
  <c r="AB3532" i="1"/>
  <c r="AB3520" i="1"/>
  <c r="AB3508" i="1"/>
  <c r="AB3496" i="1"/>
  <c r="AB3484" i="1"/>
  <c r="AB3472" i="1"/>
  <c r="AB3460" i="1"/>
  <c r="AB3448" i="1"/>
  <c r="AB3436" i="1"/>
  <c r="AB3424" i="1"/>
  <c r="AB3412" i="1"/>
  <c r="AB3400" i="1"/>
  <c r="AB3388" i="1"/>
  <c r="AB3376" i="1"/>
  <c r="AB3364" i="1"/>
  <c r="AB3352" i="1"/>
  <c r="AB3340" i="1"/>
  <c r="AB3328" i="1"/>
  <c r="AB3316" i="1"/>
  <c r="AB3304" i="1"/>
  <c r="AB3292" i="1"/>
  <c r="AB3280" i="1"/>
  <c r="AB3268" i="1"/>
  <c r="AB3256" i="1"/>
  <c r="AB3244" i="1"/>
  <c r="AB3232" i="1"/>
  <c r="AB3220" i="1"/>
  <c r="AB3208" i="1"/>
  <c r="AB3196" i="1"/>
  <c r="AB3184" i="1"/>
  <c r="AB3172" i="1"/>
  <c r="AB3160" i="1"/>
  <c r="AB3148" i="1"/>
  <c r="AB3136" i="1"/>
  <c r="AB3124" i="1"/>
  <c r="AB3112" i="1"/>
  <c r="AB3100" i="1"/>
  <c r="AB3088" i="1"/>
  <c r="AB3076" i="1"/>
  <c r="AB3064" i="1"/>
  <c r="AB3052" i="1"/>
  <c r="AB3040" i="1"/>
  <c r="AB3028" i="1"/>
  <c r="AB3016" i="1"/>
  <c r="AB3004" i="1"/>
  <c r="AB2992" i="1"/>
  <c r="AB2980" i="1"/>
  <c r="AB2968" i="1"/>
  <c r="AB2956" i="1"/>
  <c r="AB2944" i="1"/>
  <c r="AB2932" i="1"/>
  <c r="AB2920" i="1"/>
  <c r="AB2908" i="1"/>
  <c r="AB2896" i="1"/>
  <c r="AB2884" i="1"/>
  <c r="AB2872" i="1"/>
  <c r="AB2860" i="1"/>
  <c r="AB2848" i="1"/>
  <c r="AB2836" i="1"/>
  <c r="AB2824" i="1"/>
  <c r="AB2812" i="1"/>
  <c r="AB2800" i="1"/>
  <c r="AB2788" i="1"/>
  <c r="AB2776" i="1"/>
  <c r="AB2764" i="1"/>
  <c r="AB2752" i="1"/>
  <c r="AB2740" i="1"/>
  <c r="AB2728" i="1"/>
  <c r="AB2716" i="1"/>
  <c r="AB2704" i="1"/>
  <c r="AB2692" i="1"/>
  <c r="AB2680" i="1"/>
  <c r="AB2668" i="1"/>
  <c r="AB2656" i="1"/>
  <c r="AB2644" i="1"/>
  <c r="AB2632" i="1"/>
  <c r="AB2620" i="1"/>
  <c r="AB2608" i="1"/>
  <c r="AB2596" i="1"/>
  <c r="AB2584" i="1"/>
  <c r="AB2572" i="1"/>
  <c r="AB2560" i="1"/>
  <c r="AB2548" i="1"/>
  <c r="AB2536" i="1"/>
  <c r="AB2524" i="1"/>
  <c r="AB2512" i="1"/>
  <c r="AB2500" i="1"/>
  <c r="AB2488" i="1"/>
  <c r="AB2476" i="1"/>
  <c r="AB2464" i="1"/>
  <c r="AB2452" i="1"/>
  <c r="AB2440" i="1"/>
  <c r="AB2428" i="1"/>
  <c r="AB2416" i="1"/>
  <c r="AB2404" i="1"/>
  <c r="AB2392" i="1"/>
  <c r="AB2380" i="1"/>
  <c r="AB2368" i="1"/>
  <c r="AB2356" i="1"/>
  <c r="AB2344" i="1"/>
  <c r="AB2332" i="1"/>
  <c r="AB2320" i="1"/>
  <c r="AB2308" i="1"/>
  <c r="AB2296" i="1"/>
  <c r="AB2284" i="1"/>
  <c r="AB2272" i="1"/>
  <c r="AB2260" i="1"/>
  <c r="AB2248" i="1"/>
  <c r="AB2236" i="1"/>
  <c r="AB2224" i="1"/>
  <c r="AB2212" i="1"/>
  <c r="AB2200" i="1"/>
  <c r="AB2188" i="1"/>
  <c r="AB2176" i="1"/>
  <c r="AB2164" i="1"/>
  <c r="AB2152" i="1"/>
  <c r="AB2140" i="1"/>
  <c r="AB2128" i="1"/>
  <c r="AB2116" i="1"/>
  <c r="AB2104" i="1"/>
  <c r="AB2092" i="1"/>
  <c r="AB2080" i="1"/>
  <c r="AB2068" i="1"/>
  <c r="AB2056" i="1"/>
  <c r="AB2044" i="1"/>
  <c r="AB2032" i="1"/>
  <c r="AB2020" i="1"/>
  <c r="AB2008" i="1"/>
  <c r="AB1996" i="1"/>
  <c r="AB1984" i="1"/>
  <c r="AB1972" i="1"/>
  <c r="AB1960" i="1"/>
  <c r="AB1948" i="1"/>
  <c r="AB1936" i="1"/>
  <c r="AB1924" i="1"/>
  <c r="AB1912" i="1"/>
  <c r="AB1900" i="1"/>
  <c r="AB1888" i="1"/>
  <c r="AB1876" i="1"/>
  <c r="AB1864" i="1"/>
  <c r="AB1852" i="1"/>
  <c r="AB1840" i="1"/>
  <c r="AB1828" i="1"/>
  <c r="AB1816" i="1"/>
  <c r="AB1804" i="1"/>
  <c r="AB1792" i="1"/>
  <c r="AB1780" i="1"/>
  <c r="AB1768" i="1"/>
  <c r="AB1756" i="1"/>
  <c r="AB1744" i="1"/>
  <c r="AB1732" i="1"/>
  <c r="AB1720" i="1"/>
  <c r="AB1708" i="1"/>
  <c r="AB1696" i="1"/>
  <c r="AB1684" i="1"/>
  <c r="AB1672" i="1"/>
  <c r="AB1660" i="1"/>
  <c r="AB1648" i="1"/>
  <c r="AB1636" i="1"/>
  <c r="AB1624" i="1"/>
  <c r="AB1612" i="1"/>
  <c r="AB1600" i="1"/>
  <c r="AB1588" i="1"/>
  <c r="AB1576" i="1"/>
  <c r="AB1564" i="1"/>
  <c r="AB1552" i="1"/>
  <c r="AB1540" i="1"/>
  <c r="AB1528" i="1"/>
  <c r="AB1516" i="1"/>
  <c r="AB1504" i="1"/>
  <c r="AB1492" i="1"/>
  <c r="AB1480" i="1"/>
  <c r="AB1468" i="1"/>
  <c r="AB1456" i="1"/>
  <c r="AB1444" i="1"/>
  <c r="AB1432" i="1"/>
  <c r="AB1420" i="1"/>
  <c r="AB1408" i="1"/>
  <c r="AB1396" i="1"/>
  <c r="AB1384" i="1"/>
  <c r="AB1372" i="1"/>
  <c r="AB1360" i="1"/>
  <c r="AB1348" i="1"/>
  <c r="AB1336" i="1"/>
  <c r="AB1324" i="1"/>
  <c r="AB1312" i="1"/>
  <c r="AB1300" i="1"/>
  <c r="AB1288" i="1"/>
  <c r="AB1276" i="1"/>
  <c r="AB1264" i="1"/>
  <c r="AB1252" i="1"/>
  <c r="AB1240" i="1"/>
  <c r="AB1228" i="1"/>
  <c r="AB1216" i="1"/>
  <c r="AB1204" i="1"/>
  <c r="AB1192" i="1"/>
  <c r="AB1180" i="1"/>
  <c r="AB1168" i="1"/>
  <c r="AB1156" i="1"/>
  <c r="AB1144" i="1"/>
  <c r="AB1132" i="1"/>
  <c r="AB1120" i="1"/>
  <c r="AB1108" i="1"/>
  <c r="AB1096" i="1"/>
  <c r="AB1084" i="1"/>
  <c r="AB1072" i="1"/>
  <c r="AB1060" i="1"/>
  <c r="AB1048" i="1"/>
  <c r="AB1036" i="1"/>
  <c r="AB1024" i="1"/>
  <c r="AB1012" i="1"/>
  <c r="AB1000" i="1"/>
  <c r="AB988" i="1"/>
  <c r="AB976" i="1"/>
  <c r="AB964" i="1"/>
  <c r="AB952" i="1"/>
  <c r="AB940" i="1"/>
  <c r="AB928" i="1"/>
  <c r="AB916" i="1"/>
  <c r="AB904" i="1"/>
  <c r="AB892" i="1"/>
  <c r="AB880" i="1"/>
  <c r="AB868" i="1"/>
  <c r="AB856" i="1"/>
  <c r="AB844" i="1"/>
  <c r="AB832" i="1"/>
  <c r="AB820" i="1"/>
  <c r="AB808" i="1"/>
  <c r="AB796" i="1"/>
  <c r="AB784" i="1"/>
  <c r="AB772" i="1"/>
  <c r="AB760" i="1"/>
  <c r="AB748" i="1"/>
  <c r="AB736" i="1"/>
  <c r="AB724" i="1"/>
  <c r="AB712" i="1"/>
  <c r="AB700" i="1"/>
  <c r="AB688" i="1"/>
  <c r="AB676" i="1"/>
  <c r="AB664" i="1"/>
  <c r="AB652" i="1"/>
  <c r="AB640" i="1"/>
  <c r="AB628" i="1"/>
  <c r="AB616" i="1"/>
  <c r="AB604" i="1"/>
  <c r="AB592" i="1"/>
  <c r="AB580" i="1"/>
  <c r="AB568" i="1"/>
  <c r="AB556" i="1"/>
  <c r="AB544" i="1"/>
  <c r="AB532" i="1"/>
  <c r="AB520" i="1"/>
  <c r="AB508" i="1"/>
  <c r="AB496" i="1"/>
  <c r="AB484" i="1"/>
  <c r="AB472" i="1"/>
  <c r="AB460" i="1"/>
  <c r="AB448" i="1"/>
  <c r="AB436" i="1"/>
  <c r="AB424" i="1"/>
  <c r="AB412" i="1"/>
  <c r="AB400" i="1"/>
  <c r="AB388" i="1"/>
  <c r="AB376" i="1"/>
  <c r="AB364" i="1"/>
  <c r="AB352" i="1"/>
  <c r="AB340" i="1"/>
  <c r="AB328" i="1"/>
  <c r="AB316" i="1"/>
  <c r="AB304" i="1"/>
  <c r="AB292" i="1"/>
  <c r="AB280" i="1"/>
  <c r="AB268" i="1"/>
  <c r="AB256" i="1"/>
  <c r="AB244" i="1"/>
  <c r="AB232" i="1"/>
  <c r="AB220" i="1"/>
  <c r="AB208" i="1"/>
  <c r="AB196" i="1"/>
  <c r="AB184" i="1"/>
  <c r="AB172" i="1"/>
  <c r="AB160" i="1"/>
  <c r="AB148" i="1"/>
  <c r="AB136" i="1"/>
  <c r="AB124" i="1"/>
  <c r="AB112" i="1"/>
  <c r="AB100" i="1"/>
  <c r="AB88" i="1"/>
  <c r="AB76" i="1"/>
  <c r="AB64" i="1"/>
  <c r="AB52" i="1"/>
  <c r="AB40" i="1"/>
  <c r="AB28" i="1"/>
  <c r="AB16" i="1"/>
  <c r="AB4" i="1"/>
  <c r="AB753" i="1"/>
  <c r="AB741" i="1"/>
  <c r="AB729" i="1"/>
  <c r="AB717" i="1"/>
  <c r="AB705" i="1"/>
  <c r="AB693" i="1"/>
  <c r="AB681" i="1"/>
  <c r="AB669" i="1"/>
  <c r="AB657" i="1"/>
  <c r="AB645" i="1"/>
  <c r="AB633" i="1"/>
  <c r="AB621" i="1"/>
  <c r="AB609" i="1"/>
  <c r="AB597" i="1"/>
  <c r="AB585" i="1"/>
  <c r="AB573" i="1"/>
  <c r="AB561" i="1"/>
  <c r="AB549" i="1"/>
  <c r="AB537" i="1"/>
  <c r="AB525" i="1"/>
  <c r="AB513" i="1"/>
  <c r="AB501" i="1"/>
  <c r="AB489" i="1"/>
  <c r="AB477" i="1"/>
  <c r="AB465" i="1"/>
  <c r="AB441" i="1"/>
  <c r="AB429" i="1"/>
  <c r="AB417" i="1"/>
  <c r="AB405" i="1"/>
  <c r="AB393" i="1"/>
  <c r="AB381" i="1"/>
  <c r="AB369" i="1"/>
  <c r="AB357" i="1"/>
  <c r="AB345" i="1"/>
  <c r="AB333" i="1"/>
  <c r="AB321" i="1"/>
  <c r="AB309" i="1"/>
  <c r="AB297" i="1"/>
  <c r="AB285" i="1"/>
  <c r="AB273" i="1"/>
  <c r="AB261" i="1"/>
  <c r="AB249" i="1"/>
  <c r="AB237" i="1"/>
  <c r="AB225" i="1"/>
  <c r="AB213" i="1"/>
  <c r="AB201" i="1"/>
  <c r="AB189" i="1"/>
  <c r="AB177" i="1"/>
  <c r="AB165" i="1"/>
  <c r="AB153" i="1"/>
  <c r="AB141" i="1"/>
  <c r="AB129" i="1"/>
  <c r="AB117" i="1"/>
  <c r="AB105" i="1"/>
  <c r="AB93" i="1"/>
  <c r="AB81" i="1"/>
  <c r="AB69" i="1"/>
  <c r="AB57" i="1"/>
  <c r="AB45" i="1"/>
  <c r="AB33" i="1"/>
  <c r="AB21" i="1"/>
  <c r="AB9" i="1"/>
  <c r="AB453" i="1"/>
</calcChain>
</file>

<file path=xl/sharedStrings.xml><?xml version="1.0" encoding="utf-8"?>
<sst xmlns="http://schemas.openxmlformats.org/spreadsheetml/2006/main" count="30025" uniqueCount="7079">
  <si>
    <t>Title</t>
  </si>
  <si>
    <t>Release Date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</si>
  <si>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</si>
  <si>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</si>
  <si>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</si>
  <si>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</si>
  <si>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</si>
  <si>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</si>
  <si>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</si>
  <si>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</si>
  <si>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</si>
  <si>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</si>
  <si>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</si>
  <si>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</si>
  <si>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</si>
  <si>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</si>
  <si>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</si>
  <si>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</si>
  <si>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</si>
  <si>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</si>
  <si>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</si>
  <si>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</si>
  <si>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</si>
  <si>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</si>
  <si>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</si>
  <si>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</si>
  <si>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</si>
  <si>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</si>
  <si>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</si>
  <si>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</si>
  <si>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</si>
  <si>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</si>
  <si>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</si>
  <si>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</si>
  <si>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</si>
  <si>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</si>
  <si>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</si>
  <si>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</si>
  <si>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</si>
  <si>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</si>
  <si>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</si>
  <si>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</si>
  <si>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</si>
  <si>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</si>
  <si>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</si>
  <si>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</si>
  <si>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</si>
  <si>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</si>
  <si>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</si>
  <si>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</si>
  <si>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</si>
  <si>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</si>
  <si>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</si>
  <si>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</si>
  <si>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</si>
  <si>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</si>
  <si>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</si>
  <si>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</si>
  <si>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</si>
  <si>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</si>
  <si>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</si>
  <si>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</si>
  <si>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</si>
  <si>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</si>
  <si>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</si>
  <si>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</si>
  <si>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</si>
  <si>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</si>
  <si>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</si>
  <si>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</si>
  <si>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</si>
  <si>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</si>
  <si>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</si>
  <si>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</si>
  <si>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</si>
  <si>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</si>
  <si>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</si>
  <si>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</si>
  <si>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</si>
  <si>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</si>
  <si>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</si>
  <si>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</si>
  <si>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</si>
  <si>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</si>
  <si>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</si>
  <si>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</si>
  <si>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</si>
  <si>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</si>
  <si>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</si>
  <si>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</si>
  <si>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</si>
  <si>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</si>
  <si>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</si>
  <si>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</si>
  <si>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</si>
  <si>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</si>
  <si>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</si>
  <si>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</si>
  <si>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</si>
  <si>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</si>
  <si>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</si>
  <si>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</si>
  <si>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</si>
  <si>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</si>
  <si>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</si>
  <si>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</si>
  <si>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</si>
  <si>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</si>
  <si>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</si>
  <si>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</si>
  <si>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</si>
  <si>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</si>
  <si>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</si>
  <si>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</si>
  <si>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</si>
  <si>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</si>
  <si>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</si>
  <si>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</si>
  <si>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</si>
  <si>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</si>
  <si>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</si>
  <si>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</si>
  <si>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</si>
  <si>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</si>
  <si>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</si>
  <si>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</si>
  <si>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</si>
  <si>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</si>
  <si>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</si>
  <si>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</si>
  <si>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</si>
  <si>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</si>
  <si>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</si>
  <si>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</si>
  <si>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</si>
  <si>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</si>
  <si>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</si>
  <si>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</si>
  <si>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</si>
  <si>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</si>
  <si>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</si>
  <si>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</si>
  <si>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</si>
  <si>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</si>
  <si>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</si>
  <si>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</si>
  <si>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</si>
  <si>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</si>
  <si>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</si>
  <si>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</si>
  <si>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</si>
  <si>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</si>
  <si>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</si>
  <si>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</si>
  <si>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</si>
  <si>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</si>
  <si>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</si>
  <si>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</si>
  <si>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</si>
  <si>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</si>
  <si>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</si>
  <si>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</si>
  <si>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</si>
  <si>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</si>
  <si>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</si>
  <si>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</si>
  <si>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</si>
  <si>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</si>
  <si>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</si>
  <si>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</si>
  <si>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</si>
  <si>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</si>
  <si>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</si>
  <si>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</si>
  <si>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</si>
  <si>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</si>
  <si>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</si>
  <si>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</si>
  <si>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</si>
  <si>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</si>
  <si>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</si>
  <si>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</si>
  <si>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</si>
  <si>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</si>
  <si>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</si>
  <si>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</si>
  <si>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</si>
  <si>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</si>
  <si>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</si>
  <si>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</si>
  <si>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</si>
  <si>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</si>
  <si>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</si>
  <si>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</si>
  <si>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</si>
  <si>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</si>
  <si>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</si>
  <si>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</si>
  <si>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</si>
  <si>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</si>
  <si>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</si>
  <si>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</si>
  <si>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</si>
  <si>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</si>
  <si>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</si>
  <si>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</si>
  <si>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</si>
  <si>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</si>
  <si>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</si>
  <si>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</si>
  <si>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</si>
  <si>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</si>
  <si>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</si>
  <si>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</si>
  <si>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</si>
  <si>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</si>
  <si>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</si>
  <si>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</si>
  <si>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</si>
  <si>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</si>
  <si>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</si>
  <si>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</si>
  <si>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</si>
  <si>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</si>
  <si>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</si>
  <si>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</si>
  <si>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</si>
  <si>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</si>
  <si>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</si>
  <si>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</si>
  <si>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</si>
  <si>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</si>
  <si>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</si>
  <si>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</si>
  <si>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</si>
  <si>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</si>
  <si>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</si>
  <si>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</si>
  <si>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</si>
  <si>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</si>
  <si>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</si>
  <si>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</si>
  <si>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</si>
  <si>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</si>
  <si>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</si>
  <si>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</si>
  <si>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</si>
  <si>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</si>
  <si>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</si>
  <si>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</si>
  <si>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</si>
  <si>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</si>
  <si>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</si>
  <si>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</si>
  <si>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</si>
  <si>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</si>
  <si>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</si>
  <si>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</si>
  <si>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</si>
  <si>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</si>
  <si>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</si>
  <si>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</si>
  <si>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</si>
  <si>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</si>
  <si>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</si>
  <si>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</si>
  <si>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</si>
  <si>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</si>
  <si>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</si>
  <si>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</si>
  <si>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</si>
  <si>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</si>
  <si>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</si>
  <si>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</si>
  <si>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</si>
  <si>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</si>
  <si>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</si>
  <si>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</si>
  <si>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</si>
  <si>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</si>
  <si>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</si>
  <si>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</si>
  <si>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</si>
  <si>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</si>
  <si>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</si>
  <si>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</si>
  <si>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</si>
  <si>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</si>
  <si>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</si>
  <si>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</si>
  <si>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</si>
  <si>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</si>
  <si>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</si>
  <si>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</si>
  <si>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</si>
  <si>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</si>
  <si>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</si>
  <si>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</si>
  <si>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</si>
  <si>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</si>
  <si>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</si>
  <si>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</si>
  <si>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</si>
  <si>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</si>
  <si>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</si>
  <si>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</si>
  <si>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</si>
  <si>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</si>
  <si>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</si>
  <si>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</si>
  <si>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</si>
  <si>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</si>
  <si>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</si>
  <si>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</si>
  <si>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</si>
  <si>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</si>
  <si>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</si>
  <si>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</si>
  <si>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</si>
  <si>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</si>
  <si>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</si>
  <si>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</si>
  <si>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</si>
  <si>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</si>
  <si>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</si>
  <si>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</si>
  <si>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</si>
  <si>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</si>
  <si>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</si>
  <si>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</si>
  <si>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</si>
  <si>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</si>
  <si>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</si>
  <si>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</si>
  <si>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</si>
  <si>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</si>
  <si>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</si>
  <si>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</si>
  <si>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</si>
  <si>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</si>
  <si>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</si>
  <si>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</si>
  <si>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</si>
  <si>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</si>
  <si>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</si>
  <si>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</si>
  <si>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</si>
  <si>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</si>
  <si>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</si>
  <si>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</si>
  <si>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</si>
  <si>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</si>
  <si>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</si>
  <si>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</si>
  <si>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</si>
  <si>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</si>
  <si>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</si>
  <si>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</si>
  <si>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</si>
  <si>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</si>
  <si>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</si>
  <si>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</si>
  <si>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</si>
  <si>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</si>
  <si>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</si>
  <si>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</si>
  <si>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</si>
  <si>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</si>
  <si>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</si>
  <si>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</si>
  <si>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</si>
  <si>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</si>
  <si>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</si>
  <si>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</si>
  <si>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</si>
  <si>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</si>
  <si>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</si>
  <si>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</si>
  <si>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</si>
  <si>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</si>
  <si>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</si>
  <si>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</si>
  <si>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</si>
  <si>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</si>
  <si>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</si>
  <si>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</si>
  <si>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</si>
  <si>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</si>
  <si>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</si>
  <si>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</si>
  <si>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</si>
  <si>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</si>
  <si>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</si>
  <si>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</si>
  <si>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</si>
  <si>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</si>
  <si>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</si>
  <si>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</si>
  <si>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</si>
  <si>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</si>
  <si>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</si>
  <si>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</si>
  <si>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</si>
  <si>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</si>
  <si>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</si>
  <si>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</si>
  <si>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</si>
  <si>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</si>
  <si>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</si>
  <si>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</si>
  <si>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</si>
  <si>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</si>
  <si>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</si>
  <si>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</si>
  <si>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</si>
  <si>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</si>
  <si>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</si>
  <si>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</si>
  <si>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</si>
  <si>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</si>
  <si>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</si>
  <si>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</si>
  <si>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</si>
  <si>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</si>
  <si>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</si>
  <si>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</si>
  <si>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</si>
  <si>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</si>
  <si>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</si>
  <si>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</si>
  <si>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</si>
  <si>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</si>
  <si>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</si>
  <si>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</si>
  <si>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</si>
  <si>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</si>
  <si>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</si>
  <si>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</si>
  <si>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</si>
  <si>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</si>
  <si>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</si>
  <si>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</si>
  <si>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</si>
  <si>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</si>
  <si>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</si>
  <si>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</si>
  <si>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</si>
  <si>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</si>
  <si>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</si>
  <si>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</si>
  <si>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</si>
  <si>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</si>
  <si>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</si>
  <si>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</si>
  <si>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</si>
  <si>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</si>
  <si>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</si>
  <si>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</si>
  <si>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</si>
  <si>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</si>
  <si>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</si>
  <si>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</si>
  <si>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</si>
  <si>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</si>
  <si>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</si>
  <si>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</si>
  <si>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</si>
  <si>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</si>
  <si>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</si>
  <si>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</si>
  <si>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</si>
  <si>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</si>
  <si>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</si>
  <si>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</si>
  <si>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</si>
  <si>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</si>
  <si>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</si>
  <si>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</si>
  <si>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</si>
  <si>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</si>
  <si>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</si>
  <si>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</si>
  <si>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</si>
  <si>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</si>
  <si>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</si>
  <si>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</si>
  <si>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</si>
  <si>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</si>
  <si>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</si>
  <si>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</si>
  <si>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</si>
  <si>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</si>
  <si>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</si>
  <si>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</si>
  <si>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</si>
  <si>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</si>
  <si>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</si>
  <si>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</si>
  <si>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</si>
  <si>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</si>
  <si>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</si>
  <si>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</si>
  <si>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</si>
  <si>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</si>
  <si>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</si>
  <si>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</si>
  <si>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</si>
  <si>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</si>
  <si>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</si>
  <si>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</si>
  <si>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</si>
  <si>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</si>
  <si>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</si>
  <si>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</si>
  <si>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</si>
  <si>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</si>
  <si>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</si>
  <si>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</si>
  <si>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</si>
  <si>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</si>
  <si>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</si>
  <si>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</si>
  <si>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</si>
  <si>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</si>
  <si>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</si>
  <si>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</si>
  <si>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</si>
  <si>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</si>
  <si>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</si>
  <si>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</si>
  <si>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</si>
  <si>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</si>
  <si>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</si>
  <si>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</si>
  <si>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</si>
  <si>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</si>
  <si>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</si>
  <si>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</si>
  <si>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</si>
  <si>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</si>
  <si>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</si>
  <si>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</si>
  <si>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</si>
  <si>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</si>
  <si>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</si>
  <si>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</si>
  <si>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</si>
  <si>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</si>
  <si>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</si>
  <si>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</si>
  <si>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</si>
  <si>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</si>
  <si>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</si>
  <si>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</si>
  <si>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</si>
  <si>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</si>
  <si>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</si>
  <si>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</si>
  <si>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</si>
  <si>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</si>
  <si>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</si>
  <si>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</si>
  <si>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</si>
  <si>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</si>
  <si>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</si>
  <si>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</si>
  <si>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</si>
  <si>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</si>
  <si>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</si>
  <si>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</si>
  <si>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</si>
  <si>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</si>
  <si>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</si>
  <si>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</si>
  <si>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</si>
  <si>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</si>
  <si>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</si>
  <si>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</si>
  <si>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</si>
  <si>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</si>
  <si>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</si>
  <si>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</si>
  <si>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</si>
  <si>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</si>
  <si>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</si>
  <si>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</si>
  <si>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</si>
  <si>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</si>
  <si>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</si>
  <si>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</si>
  <si>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</si>
  <si>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</si>
  <si>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</si>
  <si>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</si>
  <si>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</si>
  <si>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</si>
  <si>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</si>
  <si>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</si>
  <si>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</si>
  <si>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</si>
  <si>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</si>
  <si>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</si>
  <si>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</si>
  <si>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</si>
  <si>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</si>
  <si>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</si>
  <si>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</si>
  <si>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</si>
  <si>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</si>
  <si>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</si>
  <si>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</si>
  <si>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</si>
  <si>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</si>
  <si>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</si>
  <si>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</si>
  <si>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</si>
  <si>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</si>
  <si>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</si>
  <si>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</si>
  <si>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</si>
  <si>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</si>
  <si>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</si>
  <si>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</si>
  <si>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</si>
  <si>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</si>
  <si>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</si>
  <si>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</si>
  <si>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</si>
  <si>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</si>
  <si>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</si>
  <si>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</si>
  <si>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</si>
  <si>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</si>
  <si>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</si>
  <si>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</si>
  <si>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</si>
  <si>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</si>
  <si>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</si>
  <si>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</si>
  <si>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</si>
  <si>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</si>
  <si>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</si>
  <si>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</si>
  <si>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</si>
  <si>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</si>
  <si>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</si>
  <si>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</si>
  <si>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</si>
  <si>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</si>
  <si>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</si>
  <si>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</si>
  <si>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</si>
  <si>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</si>
  <si>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</si>
  <si>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</si>
  <si>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</si>
  <si>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</si>
  <si>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</si>
  <si>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</si>
  <si>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</si>
  <si>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</si>
  <si>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</si>
  <si>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</si>
  <si>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</si>
  <si>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</si>
  <si>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</si>
  <si>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</si>
  <si>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</si>
  <si>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</si>
  <si>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</si>
  <si>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</si>
  <si>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</si>
  <si>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</si>
  <si>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</si>
  <si>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</si>
  <si>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</si>
  <si>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</si>
  <si>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</si>
  <si>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</si>
  <si>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</si>
  <si>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</si>
  <si>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</si>
  <si>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</si>
  <si>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</si>
  <si>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</si>
  <si>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</si>
  <si>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</si>
  <si>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</si>
  <si>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</si>
  <si>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</si>
  <si>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</si>
  <si>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</si>
  <si>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</si>
  <si>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</si>
  <si>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</si>
  <si>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</si>
  <si>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</si>
  <si>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</si>
  <si>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</si>
  <si>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</si>
  <si>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</si>
  <si>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</si>
  <si>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</si>
  <si>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</si>
  <si>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</si>
  <si>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</si>
  <si>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</si>
  <si>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</si>
  <si>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</si>
  <si>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</si>
  <si>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</si>
  <si>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</si>
  <si>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</si>
  <si>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</si>
  <si>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</si>
  <si>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</si>
  <si>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</si>
  <si>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</si>
  <si>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</si>
  <si>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</si>
  <si>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</si>
  <si>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</si>
  <si>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</si>
  <si>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</si>
  <si>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</si>
  <si>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</si>
  <si>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</si>
  <si>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</si>
  <si>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</si>
  <si>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</si>
  <si>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</si>
  <si>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</si>
  <si>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</si>
  <si>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</si>
  <si>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</si>
  <si>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</si>
  <si>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</si>
  <si>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</si>
  <si>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</si>
  <si>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</si>
  <si>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</si>
  <si>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</si>
  <si>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</si>
  <si>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</si>
  <si>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</si>
  <si>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</si>
  <si>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</si>
  <si>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</si>
  <si>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</si>
  <si>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</si>
  <si>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</si>
  <si>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</si>
  <si>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</si>
  <si>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</si>
  <si>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</si>
  <si>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</si>
  <si>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</si>
  <si>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</si>
  <si>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</si>
  <si>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</si>
  <si>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</si>
  <si>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</si>
  <si>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</si>
  <si>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</si>
  <si>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</si>
  <si>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</si>
  <si>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</si>
  <si>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</si>
  <si>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</si>
  <si>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</si>
  <si>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</si>
  <si>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</si>
  <si>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</si>
  <si>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</si>
  <si>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</si>
  <si>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</si>
  <si>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</si>
  <si>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</si>
  <si>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</si>
  <si>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</si>
  <si>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</si>
  <si>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</si>
  <si>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</si>
  <si>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</si>
  <si>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</si>
  <si>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</si>
  <si>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</si>
  <si>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</si>
  <si>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</si>
  <si>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</si>
  <si>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</si>
  <si>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</si>
  <si>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</si>
  <si>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</si>
  <si>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</si>
  <si>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</si>
  <si>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</si>
  <si>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</si>
  <si>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</si>
  <si>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</si>
  <si>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</si>
  <si>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</si>
  <si>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</si>
  <si>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</si>
  <si>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</si>
  <si>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</si>
  <si>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</si>
  <si>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</si>
  <si>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</si>
  <si>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</si>
  <si>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</si>
  <si>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</si>
  <si>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</si>
  <si>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</si>
  <si>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</si>
  <si>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</si>
  <si>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</si>
  <si>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</si>
  <si>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</si>
  <si>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</si>
  <si>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</si>
  <si>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</si>
  <si>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</si>
  <si>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</si>
  <si>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</si>
  <si>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</si>
  <si>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</si>
  <si>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</si>
  <si>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</si>
  <si>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</si>
  <si>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</si>
  <si>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</si>
  <si>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</si>
  <si>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</si>
  <si>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</si>
  <si>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</si>
  <si>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</si>
  <si>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</si>
  <si>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</si>
  <si>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</si>
  <si>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</si>
  <si>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</si>
  <si>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</si>
  <si>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</si>
  <si>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</si>
  <si>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</si>
  <si>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</si>
  <si>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</si>
  <si>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</si>
  <si>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</si>
  <si>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</si>
  <si>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</si>
  <si>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</si>
  <si>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</si>
  <si>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</si>
  <si>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</si>
  <si>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</si>
  <si>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</si>
  <si>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</si>
  <si>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</si>
  <si>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</si>
  <si>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</si>
  <si>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</si>
  <si>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</si>
  <si>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</si>
  <si>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</si>
  <si>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</si>
  <si>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</si>
  <si>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</si>
  <si>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</si>
  <si>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</si>
  <si>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</si>
  <si>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</si>
  <si>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</si>
  <si>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</si>
  <si>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</si>
  <si>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</si>
  <si>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</si>
  <si>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</si>
  <si>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</si>
  <si>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</si>
  <si>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</si>
  <si>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</si>
  <si>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</si>
  <si>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</si>
  <si>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</si>
  <si>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</si>
  <si>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</si>
  <si>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</si>
  <si>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</si>
  <si>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</si>
  <si>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</si>
  <si>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</si>
  <si>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</si>
  <si>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</si>
  <si>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</si>
  <si>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</si>
  <si>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</si>
  <si>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</si>
  <si>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</si>
  <si>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</si>
  <si>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</si>
  <si>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</si>
  <si>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</si>
  <si>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</si>
  <si>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</si>
  <si>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</si>
  <si>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</si>
  <si>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</si>
  <si>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</si>
  <si>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</si>
  <si>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</si>
  <si>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</si>
  <si>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</si>
  <si>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</si>
  <si>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</si>
  <si>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</si>
  <si>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</si>
  <si>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</si>
  <si>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</si>
  <si>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</si>
  <si>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</si>
  <si>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</si>
  <si>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</si>
  <si>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</si>
  <si>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</si>
  <si>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</si>
  <si>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</si>
  <si>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</si>
  <si>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</si>
  <si>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</si>
  <si>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</si>
  <si>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</si>
  <si>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</si>
  <si>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</si>
  <si>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</si>
  <si>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</si>
  <si>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</si>
  <si>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</si>
  <si>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</si>
  <si>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</si>
  <si>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</si>
  <si>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</si>
  <si>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</si>
  <si>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</si>
  <si>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</si>
  <si>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</si>
  <si>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</si>
  <si>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</si>
  <si>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</si>
  <si>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</si>
  <si>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</si>
  <si>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</si>
  <si>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</si>
  <si>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</si>
  <si>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</si>
  <si>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</si>
  <si>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</si>
  <si>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</si>
  <si>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</si>
  <si>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</si>
  <si>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</si>
  <si>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</si>
  <si>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</si>
  <si>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</si>
  <si>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</si>
  <si>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</si>
  <si>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</si>
  <si>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</si>
  <si>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</si>
  <si>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</si>
  <si>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</si>
  <si>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</si>
  <si>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</si>
  <si>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</si>
  <si>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</si>
  <si>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</si>
  <si>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</si>
  <si>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</si>
  <si>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</si>
  <si>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</si>
  <si>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</si>
  <si>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</si>
  <si>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</si>
  <si>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</si>
  <si>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</si>
  <si>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</si>
  <si>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</si>
  <si>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</si>
  <si>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</si>
  <si>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</si>
  <si>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</si>
  <si>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</si>
  <si>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</si>
  <si>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</si>
  <si>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</si>
  <si>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</si>
  <si>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</si>
  <si>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</si>
  <si>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</si>
  <si>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</si>
  <si>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</si>
  <si>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</si>
  <si>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</si>
  <si>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</si>
  <si>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</si>
  <si>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</si>
  <si>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</si>
  <si>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</si>
  <si>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</si>
  <si>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</si>
  <si>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</si>
  <si>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</si>
  <si>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</si>
  <si>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</si>
  <si>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</si>
  <si>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</si>
  <si>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</si>
  <si>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</si>
  <si>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</si>
  <si>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</si>
  <si>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</si>
  <si>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</si>
  <si>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</si>
  <si>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</si>
  <si>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</si>
  <si>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</si>
  <si>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</si>
  <si>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</si>
  <si>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</si>
  <si>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</si>
  <si>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</si>
  <si>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</si>
  <si>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</si>
  <si>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</si>
  <si>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</si>
  <si>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</si>
  <si>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</si>
  <si>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</si>
  <si>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</si>
  <si>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</si>
  <si>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</si>
  <si>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</si>
  <si>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</si>
  <si>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</si>
  <si>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</si>
  <si>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</si>
  <si>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</si>
  <si>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</si>
  <si>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</si>
  <si>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</si>
  <si>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</si>
  <si>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</si>
  <si>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</si>
  <si>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</si>
  <si>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</si>
  <si>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</si>
  <si>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</si>
  <si>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</si>
  <si>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</si>
  <si>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</si>
  <si>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</si>
  <si>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</si>
  <si>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</si>
  <si>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</si>
  <si>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</si>
  <si>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</si>
  <si>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</si>
  <si>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</si>
  <si>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</si>
  <si>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</si>
  <si>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</si>
  <si>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</si>
  <si>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</si>
  <si>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</si>
  <si>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</si>
  <si>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</si>
  <si>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</si>
  <si>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</si>
  <si>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</si>
  <si>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</si>
  <si>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</si>
  <si>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</si>
  <si>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</si>
  <si>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</si>
  <si>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</si>
  <si>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</si>
  <si>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</si>
  <si>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</si>
  <si>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</si>
  <si>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</si>
  <si>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</si>
  <si>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</si>
  <si>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</si>
  <si>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</si>
  <si>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</si>
  <si>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</si>
  <si>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</si>
  <si>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</si>
  <si>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</si>
  <si>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</si>
  <si>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</si>
  <si>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</si>
  <si>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</si>
  <si>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</si>
  <si>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</si>
  <si>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</si>
  <si>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</si>
  <si>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</si>
  <si>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</si>
  <si>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</si>
  <si>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</si>
  <si>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</si>
  <si>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</si>
  <si>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</si>
  <si>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</si>
  <si>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</si>
  <si>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</si>
  <si>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</si>
  <si>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</si>
  <si>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</si>
  <si>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</si>
  <si>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</si>
  <si>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</si>
  <si>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</si>
  <si>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</si>
  <si>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</si>
  <si>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</si>
  <si>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</si>
  <si>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</si>
  <si>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</si>
  <si>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</si>
  <si>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</si>
  <si>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</si>
  <si>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</si>
  <si>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</si>
  <si>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</si>
  <si>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</si>
  <si>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</si>
  <si>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</si>
  <si>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</si>
  <si>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</si>
  <si>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</si>
  <si>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</si>
  <si>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</si>
  <si>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</si>
  <si>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</si>
  <si>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</si>
  <si>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</si>
  <si>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</si>
  <si>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</si>
  <si>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</si>
  <si>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</si>
  <si>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</si>
  <si>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</si>
  <si>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</si>
  <si>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</si>
  <si>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</si>
  <si>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</si>
  <si>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</si>
  <si>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</si>
  <si>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</si>
  <si>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</si>
  <si>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</si>
  <si>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</si>
  <si>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</si>
  <si>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</si>
  <si>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</si>
  <si>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</si>
  <si>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</si>
  <si>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</si>
  <si>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</si>
  <si>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</si>
  <si>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</si>
  <si>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</si>
  <si>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</si>
  <si>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</si>
  <si>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</si>
  <si>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</si>
  <si>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</si>
  <si>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</si>
  <si>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</si>
  <si>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</si>
  <si>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</si>
  <si>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</si>
  <si>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</si>
  <si>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</si>
  <si>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</si>
  <si>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</si>
  <si>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</si>
  <si>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</si>
  <si>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</si>
  <si>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</si>
  <si>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</si>
  <si>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</si>
  <si>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</si>
  <si>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</si>
  <si>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</si>
  <si>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</si>
  <si>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</si>
  <si>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</si>
  <si>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</si>
  <si>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</si>
  <si>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</si>
  <si>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</si>
  <si>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</si>
  <si>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</si>
  <si>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</si>
  <si>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</si>
  <si>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</si>
  <si>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</si>
  <si>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</si>
  <si>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</si>
  <si>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</si>
  <si>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</si>
  <si>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</si>
  <si>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</si>
  <si>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</si>
  <si>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</si>
  <si>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</si>
  <si>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</si>
  <si>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</si>
  <si>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</si>
  <si>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</si>
  <si>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</si>
  <si>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</si>
  <si>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</si>
  <si>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</si>
  <si>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</si>
  <si>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</si>
  <si>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</si>
  <si>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</si>
  <si>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</si>
  <si>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</si>
  <si>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</si>
  <si>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</si>
  <si>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</si>
  <si>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</si>
  <si>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</si>
  <si>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</si>
  <si>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</si>
  <si>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</si>
  <si>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</si>
  <si>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</si>
  <si>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</si>
  <si>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</si>
  <si>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</si>
  <si>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</si>
  <si>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</si>
  <si>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</si>
  <si>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</si>
  <si>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</si>
  <si>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</si>
  <si>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</si>
  <si>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</si>
  <si>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</si>
  <si>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</si>
  <si>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</si>
  <si>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</si>
  <si>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</si>
  <si>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</si>
  <si>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</si>
  <si>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</si>
  <si>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</si>
  <si>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</si>
  <si>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</si>
  <si>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</si>
  <si>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</si>
  <si>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</si>
  <si>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</si>
  <si>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</si>
  <si>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</si>
  <si>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</si>
  <si>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</si>
  <si>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</si>
  <si>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</si>
  <si>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</si>
  <si>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</si>
  <si>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</si>
  <si>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</si>
  <si>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</si>
  <si>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</si>
  <si>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</si>
  <si>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</si>
  <si>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</si>
  <si>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</si>
  <si>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</si>
  <si>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</si>
  <si>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</si>
  <si>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</si>
  <si>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</si>
  <si>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</si>
  <si>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</si>
  <si>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</si>
  <si>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</si>
  <si>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</si>
  <si>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</si>
  <si>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</si>
  <si>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</si>
  <si>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</si>
  <si>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</si>
  <si>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</si>
  <si>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</si>
  <si>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</si>
  <si>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</si>
  <si>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</si>
  <si>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</si>
  <si>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</si>
  <si>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</si>
  <si>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</si>
  <si>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</si>
  <si>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</si>
  <si>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</si>
  <si>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</si>
  <si>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</si>
  <si>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</si>
  <si>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</si>
  <si>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</si>
  <si>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</si>
  <si>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</si>
  <si>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</si>
  <si>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</si>
  <si>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</si>
  <si>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</si>
  <si>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</si>
  <si>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</si>
  <si>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</si>
  <si>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</si>
  <si>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</si>
  <si>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</si>
  <si>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</si>
  <si>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</si>
  <si>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</si>
  <si>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</si>
  <si>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</si>
  <si>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</si>
  <si>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</si>
  <si>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</si>
  <si>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</si>
  <si>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</si>
  <si>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</si>
  <si>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</si>
  <si>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</si>
  <si>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</si>
  <si>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</si>
  <si>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</si>
  <si>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</si>
  <si>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</si>
  <si>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</si>
  <si>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</si>
  <si>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</si>
  <si>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</si>
  <si>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</si>
  <si>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</si>
  <si>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</si>
  <si>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</si>
  <si>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</si>
  <si>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</si>
  <si>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</si>
  <si>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</si>
  <si>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</si>
  <si>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</si>
  <si>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</si>
  <si>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</si>
  <si>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</si>
  <si>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</si>
  <si>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</si>
  <si>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</si>
  <si>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</si>
  <si>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</si>
  <si>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</si>
  <si>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</si>
  <si>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</si>
  <si>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</si>
  <si>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</si>
  <si>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</si>
  <si>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</si>
  <si>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</si>
  <si>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</si>
  <si>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</si>
  <si>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</si>
  <si>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</si>
  <si>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</si>
  <si>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</si>
  <si>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</si>
  <si>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</si>
  <si>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</si>
  <si>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</si>
  <si>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</si>
  <si>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</si>
  <si>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</si>
  <si>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</si>
  <si>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</si>
  <si>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</si>
  <si>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</si>
  <si>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</si>
  <si>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</si>
  <si>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</si>
  <si>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</si>
  <si>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</si>
  <si>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</si>
  <si>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</si>
  <si>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</si>
  <si>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</si>
  <si>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</si>
  <si>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</si>
  <si>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</si>
  <si>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</si>
  <si>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</si>
  <si>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</si>
  <si>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</si>
  <si>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</si>
  <si>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</si>
  <si>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</si>
  <si>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</si>
  <si>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</si>
  <si>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</si>
  <si>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</si>
  <si>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</si>
  <si>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</si>
  <si>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</si>
  <si>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</si>
  <si>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</si>
  <si>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</si>
  <si>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</si>
  <si>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</si>
  <si>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</si>
  <si>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</si>
  <si>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</si>
  <si>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</si>
  <si>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</si>
  <si>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</si>
  <si>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</si>
  <si>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</si>
  <si>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</si>
  <si>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</si>
  <si>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</si>
  <si>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</si>
  <si>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</si>
  <si>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</si>
  <si>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</si>
  <si>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</si>
  <si>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</si>
  <si>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</si>
  <si>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</si>
  <si>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</si>
  <si>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</si>
  <si>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</si>
  <si>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</si>
  <si>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</si>
  <si>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</si>
  <si>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</si>
  <si>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</si>
  <si>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</si>
  <si>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</si>
  <si>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</si>
  <si>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</si>
  <si>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</si>
  <si>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</si>
  <si>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</si>
  <si>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</si>
  <si>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</si>
  <si>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</si>
  <si>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</si>
  <si>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</si>
  <si>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</si>
  <si>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</si>
  <si>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</si>
  <si>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</si>
  <si>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</si>
  <si>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</si>
  <si>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</si>
  <si>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</si>
  <si>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</si>
  <si>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</si>
  <si>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</si>
  <si>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</si>
  <si>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</si>
  <si>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</si>
  <si>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</si>
  <si>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</si>
  <si>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</si>
  <si>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</si>
  <si>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</si>
  <si>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</si>
  <si>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</si>
  <si>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</si>
  <si>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</si>
  <si>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</si>
  <si>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</si>
  <si>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</si>
  <si>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</si>
  <si>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</si>
  <si>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</si>
  <si>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</si>
  <si>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</si>
  <si>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</si>
  <si>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</si>
  <si>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</si>
  <si>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</si>
  <si>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</si>
  <si>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</si>
  <si>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</si>
  <si>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</si>
  <si>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</si>
  <si>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</si>
  <si>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</si>
  <si>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</si>
  <si>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</si>
  <si>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</si>
  <si>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</si>
  <si>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</si>
  <si>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</si>
  <si>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</si>
  <si>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</si>
  <si>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</si>
  <si>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</si>
  <si>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</si>
  <si>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</si>
  <si>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</si>
  <si>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</si>
  <si>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</si>
  <si>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</si>
  <si>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</si>
  <si>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</si>
  <si>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</si>
  <si>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</si>
  <si>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</si>
  <si>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</si>
  <si>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</si>
  <si>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</si>
  <si>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</si>
  <si>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</si>
  <si>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</si>
  <si>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</si>
  <si>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</si>
  <si>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</si>
  <si>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</si>
  <si>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</si>
  <si>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</si>
  <si>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</si>
  <si>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</si>
  <si>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</si>
  <si>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</si>
  <si>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</si>
  <si>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</si>
  <si>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</si>
  <si>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</si>
  <si>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</si>
  <si>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</si>
  <si>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</si>
  <si>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</si>
  <si>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</si>
  <si>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</si>
  <si>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</si>
  <si>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</si>
  <si>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</si>
  <si>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</si>
  <si>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</si>
  <si>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</si>
  <si>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</si>
  <si>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</si>
  <si>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</si>
  <si>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</si>
  <si>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</si>
  <si>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</si>
  <si>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</si>
  <si>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</si>
  <si>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</si>
  <si>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</si>
  <si>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</si>
  <si>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</si>
  <si>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</si>
  <si>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</si>
  <si>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</si>
  <si>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</si>
  <si>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</si>
  <si>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</si>
  <si>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</si>
  <si>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</si>
  <si>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</si>
  <si>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</si>
  <si>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</si>
  <si>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</si>
  <si>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</si>
  <si>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</si>
  <si>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</si>
  <si>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</si>
  <si>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</si>
  <si>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</si>
  <si>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</si>
  <si>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</si>
  <si>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</si>
  <si>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</si>
  <si>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</si>
  <si>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</si>
  <si>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</si>
  <si>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</si>
  <si>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</si>
  <si>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</si>
  <si>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</si>
  <si>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</si>
  <si>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</si>
  <si>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</si>
  <si>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</si>
  <si>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</si>
  <si>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</si>
  <si>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</si>
  <si>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</si>
  <si>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</si>
  <si>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</si>
  <si>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</si>
  <si>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</si>
  <si>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</si>
  <si>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</si>
  <si>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</si>
  <si>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</si>
  <si>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</si>
  <si>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</si>
  <si>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</si>
  <si>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</si>
  <si>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</si>
  <si>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</si>
  <si>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</si>
  <si>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</si>
  <si>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</si>
  <si>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</si>
  <si>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</si>
  <si>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</si>
  <si>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</si>
  <si>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</si>
  <si>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</si>
  <si>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</si>
  <si>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</si>
  <si>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</si>
  <si>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</si>
  <si>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</si>
  <si>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</si>
  <si>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</si>
  <si>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</si>
  <si>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</si>
  <si>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</si>
  <si>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</si>
  <si>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</si>
  <si>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</si>
  <si>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</si>
  <si>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</si>
  <si>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</si>
  <si>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</si>
  <si>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</si>
  <si>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</si>
  <si>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</si>
  <si>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</si>
  <si>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</si>
  <si>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</si>
  <si>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</si>
  <si>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</si>
  <si>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</si>
  <si>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</si>
  <si>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</si>
  <si>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</si>
  <si>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</si>
  <si>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</si>
  <si>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</si>
  <si>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</si>
  <si>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</si>
  <si>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</si>
  <si>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</si>
  <si>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</si>
  <si>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</si>
  <si>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</si>
  <si>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</si>
  <si>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</si>
  <si>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</si>
  <si>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</si>
  <si>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</si>
  <si>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</si>
  <si>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</si>
  <si>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</si>
  <si>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</si>
  <si>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</si>
  <si>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</si>
  <si>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</si>
  <si>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</si>
  <si>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</si>
  <si>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</si>
  <si>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</si>
  <si>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</si>
  <si>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</si>
  <si>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</si>
  <si>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</si>
  <si>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</si>
  <si>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</si>
  <si>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</si>
  <si>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</si>
  <si>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</si>
  <si>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</si>
  <si>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</si>
  <si>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</si>
  <si>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</si>
  <si>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</si>
  <si>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</si>
  <si>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</si>
  <si>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</si>
  <si>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</si>
  <si>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</si>
  <si>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</si>
  <si>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</si>
  <si>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</si>
  <si>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</si>
  <si>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</si>
  <si>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</si>
  <si>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</si>
  <si>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</si>
  <si>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</si>
  <si>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</si>
  <si>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</si>
  <si>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</si>
  <si>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</si>
  <si>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</si>
  <si>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</si>
  <si>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</si>
  <si>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</si>
  <si>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</si>
  <si>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</si>
  <si>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</si>
  <si>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</si>
  <si>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</si>
  <si>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</si>
  <si>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</si>
  <si>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</si>
  <si>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</si>
  <si>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</si>
  <si>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</si>
  <si>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</si>
  <si>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</si>
  <si>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</si>
  <si>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</si>
  <si>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</si>
  <si>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</si>
  <si>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</si>
  <si>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</si>
  <si>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</si>
  <si>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</si>
  <si>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</si>
  <si>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</si>
  <si>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</si>
  <si>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</si>
  <si>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</si>
  <si>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</si>
  <si>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</si>
  <si>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</si>
  <si>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</si>
  <si>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</si>
  <si>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</si>
  <si>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</si>
  <si>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</si>
  <si>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</si>
  <si>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</si>
  <si>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</si>
  <si>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</si>
  <si>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</si>
  <si>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</si>
  <si>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</si>
  <si>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</si>
  <si>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</si>
  <si>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</si>
  <si>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</si>
  <si>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</si>
  <si>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</si>
  <si>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</si>
  <si>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</si>
  <si>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</si>
  <si>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</si>
  <si>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</si>
  <si>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</si>
  <si>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</si>
  <si>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</si>
  <si>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</si>
  <si>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</si>
  <si>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</si>
  <si>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</si>
  <si>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</si>
  <si>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</si>
  <si>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</si>
  <si>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</si>
  <si>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</si>
  <si>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</si>
  <si>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</si>
  <si>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</si>
  <si>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</si>
  <si>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</si>
  <si>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</si>
  <si>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</si>
  <si>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</si>
  <si>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</si>
  <si>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</si>
  <si>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</si>
  <si>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</si>
  <si>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</si>
  <si>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</si>
  <si>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</si>
  <si>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</si>
  <si>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</si>
  <si>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</si>
  <si>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</si>
  <si>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</si>
  <si>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</si>
  <si>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</si>
  <si>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</si>
  <si>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</si>
  <si>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</si>
  <si>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</si>
  <si>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</si>
  <si>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</si>
  <si>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</si>
  <si>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</si>
  <si>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</si>
  <si>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</si>
  <si>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</si>
  <si>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</si>
  <si>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</si>
  <si>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</si>
  <si>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</si>
  <si>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</si>
  <si>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</si>
  <si>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</si>
  <si>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</si>
  <si>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</si>
  <si>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</si>
  <si>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</si>
  <si>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</si>
  <si>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</si>
  <si>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</si>
  <si>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</si>
  <si>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</si>
  <si>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</si>
  <si>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</si>
  <si>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</si>
  <si>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</si>
  <si>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</si>
  <si>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</si>
  <si>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</si>
  <si>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</si>
  <si>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</si>
  <si>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</si>
  <si>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</si>
  <si>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</si>
  <si>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</si>
  <si>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</si>
  <si>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</si>
  <si>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</si>
  <si>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</si>
  <si>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</si>
  <si>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</si>
  <si>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</si>
  <si>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</si>
  <si>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</si>
  <si>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</si>
  <si>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</si>
  <si>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</si>
  <si>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</si>
  <si>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</si>
  <si>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</si>
  <si>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</si>
  <si>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</si>
  <si>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</si>
  <si>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</si>
  <si>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</si>
  <si>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</si>
  <si>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</si>
  <si>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</si>
  <si>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</si>
  <si>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</si>
  <si>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</si>
  <si>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</si>
  <si>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</si>
  <si>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</si>
  <si>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</si>
  <si>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</si>
  <si>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</si>
  <si>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</si>
  <si>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</si>
  <si>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</si>
  <si>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</si>
  <si>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</si>
  <si>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</si>
  <si>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</si>
  <si>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</si>
  <si>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</si>
  <si>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</si>
  <si>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</si>
  <si>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</si>
  <si>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</si>
  <si>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</si>
  <si>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</si>
  <si>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</si>
  <si>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</si>
  <si>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</si>
  <si>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</si>
  <si>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</si>
  <si>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</si>
  <si>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</si>
  <si>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</si>
  <si>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</si>
  <si>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</si>
  <si>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</si>
  <si>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</si>
  <si>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</si>
  <si>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</si>
  <si>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</si>
  <si>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</si>
  <si>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</si>
  <si>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</si>
  <si>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</si>
  <si>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</si>
  <si>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</si>
  <si>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</si>
  <si>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</si>
  <si>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</si>
  <si>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</si>
  <si>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</si>
  <si>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</si>
  <si>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</si>
  <si>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</si>
  <si>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</si>
  <si>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</si>
  <si>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</si>
  <si>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</si>
  <si>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</si>
  <si>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</si>
  <si>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</si>
  <si>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</si>
  <si>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</si>
  <si>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</si>
  <si>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</si>
  <si>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</si>
  <si>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</si>
  <si>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</si>
  <si>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</si>
  <si>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</si>
  <si>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</si>
  <si>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</si>
  <si>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</si>
  <si>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</si>
  <si>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</si>
  <si>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</si>
  <si>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</si>
  <si>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</si>
  <si>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</si>
  <si>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</si>
  <si>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</si>
  <si>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</si>
  <si>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</si>
  <si>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</si>
  <si>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</si>
  <si>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</si>
  <si>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</si>
  <si>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</si>
  <si>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</si>
  <si>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</si>
  <si>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</si>
  <si>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</si>
  <si>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</si>
  <si>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</si>
  <si>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</si>
  <si>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</si>
  <si>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</si>
  <si>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</si>
  <si>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</si>
  <si>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</si>
  <si>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</si>
  <si>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</si>
  <si>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</si>
  <si>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</si>
  <si>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</si>
  <si>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</si>
  <si>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</si>
  <si>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</si>
  <si>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</si>
  <si>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</si>
  <si>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</si>
  <si>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</si>
  <si>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</si>
  <si>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</si>
  <si>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</si>
  <si>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</si>
  <si>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</si>
  <si>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</si>
  <si>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</si>
  <si>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</si>
  <si>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</si>
  <si>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</si>
  <si>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</si>
  <si>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</si>
  <si>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</si>
  <si>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</si>
  <si>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</si>
  <si>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</si>
  <si>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</si>
  <si>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</si>
  <si>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</si>
  <si>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</si>
  <si>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</si>
  <si>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</si>
  <si>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</si>
  <si>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</si>
  <si>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</si>
  <si>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</si>
  <si>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</si>
  <si>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</si>
  <si>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</si>
  <si>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</si>
  <si>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</si>
  <si>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</si>
  <si>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</si>
  <si>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</si>
  <si>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</si>
  <si>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</si>
  <si>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</si>
  <si>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</si>
  <si>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</si>
  <si>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</si>
  <si>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</si>
  <si>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</si>
  <si>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</si>
  <si>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</si>
  <si>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</si>
  <si>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</si>
  <si>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</si>
  <si>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</si>
  <si>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</si>
  <si>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</si>
  <si>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</si>
  <si>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</si>
  <si>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</si>
  <si>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</si>
  <si>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</si>
  <si>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</si>
  <si>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</si>
  <si>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</si>
  <si>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</si>
  <si>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</si>
  <si>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</si>
  <si>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</si>
  <si>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</si>
  <si>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</si>
  <si>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</si>
  <si>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</si>
  <si>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</si>
  <si>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</si>
  <si>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</si>
  <si>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</si>
  <si>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</si>
  <si>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</si>
  <si>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</si>
  <si>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</si>
  <si>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</si>
  <si>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</si>
  <si>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</si>
  <si>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</si>
  <si>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</si>
  <si>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</si>
  <si>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</si>
  <si>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</si>
  <si>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</si>
  <si>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</si>
  <si>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</si>
  <si>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</si>
  <si>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</si>
  <si>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</si>
  <si>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</si>
  <si>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</si>
  <si>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</si>
  <si>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</si>
  <si>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</si>
  <si>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</si>
  <si>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</si>
  <si>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</si>
  <si>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</si>
  <si>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</si>
  <si>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</si>
  <si>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</si>
  <si>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</si>
  <si>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</si>
  <si>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</si>
  <si>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</si>
  <si>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</si>
  <si>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</si>
  <si>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</si>
  <si>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</si>
  <si>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</si>
  <si>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</si>
  <si>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</si>
  <si>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</si>
  <si>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</si>
  <si>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</si>
  <si>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</si>
  <si>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</si>
  <si>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</si>
  <si>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</si>
  <si>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</si>
  <si>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</si>
  <si>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</si>
  <si>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</si>
  <si>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</si>
  <si>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</si>
  <si>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</si>
  <si>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</si>
  <si>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</si>
  <si>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</si>
  <si>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</si>
  <si>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</si>
  <si>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</si>
  <si>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</si>
  <si>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</si>
  <si>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</si>
  <si>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</si>
  <si>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</si>
  <si>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</si>
  <si>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</si>
  <si>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</si>
  <si>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</si>
  <si>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</si>
  <si>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</si>
  <si>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</si>
  <si>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</si>
  <si>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</si>
  <si>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</si>
  <si>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</si>
  <si>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</si>
  <si>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</si>
  <si>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</si>
  <si>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</si>
  <si>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</si>
  <si>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</si>
  <si>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</si>
  <si>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</si>
  <si>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</si>
  <si>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</si>
  <si>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</si>
  <si>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</si>
  <si>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</si>
  <si>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</si>
  <si>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</si>
  <si>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</si>
  <si>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</si>
  <si>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</si>
  <si>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</si>
  <si>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</si>
  <si>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</si>
  <si>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</si>
  <si>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</si>
  <si>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</si>
  <si>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</si>
  <si>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</si>
  <si>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</si>
  <si>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</si>
  <si>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</si>
  <si>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</si>
  <si>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</si>
  <si>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</si>
  <si>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</si>
  <si>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</si>
  <si>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</si>
  <si>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</si>
  <si>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</si>
  <si>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</si>
  <si>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</si>
  <si>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</si>
  <si>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</si>
  <si>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</si>
  <si>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</si>
  <si>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</si>
  <si>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</si>
  <si>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</si>
  <si>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</si>
  <si>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</si>
  <si>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</si>
  <si>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</si>
  <si>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</si>
  <si>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</si>
  <si>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</si>
  <si>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</si>
  <si>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</si>
  <si>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</si>
  <si>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</si>
  <si>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</si>
  <si>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</si>
  <si>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</si>
  <si>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</si>
  <si>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</si>
  <si>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</si>
  <si>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</si>
  <si>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</si>
  <si>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</si>
  <si>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</si>
  <si>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</si>
  <si>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</si>
  <si>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</si>
  <si>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</si>
  <si>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</si>
  <si>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</si>
  <si>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</si>
  <si>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</si>
  <si>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</si>
  <si>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</si>
  <si>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</si>
  <si>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</si>
  <si>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</si>
  <si>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</si>
  <si>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</si>
  <si>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</si>
  <si>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</si>
  <si>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</si>
  <si>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</si>
  <si>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</si>
  <si>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</si>
  <si>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</si>
  <si>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</si>
  <si>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</si>
  <si>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</si>
  <si>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</si>
  <si>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</si>
  <si>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</si>
  <si>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</si>
  <si>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</si>
  <si>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</si>
  <si>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</si>
  <si>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</si>
  <si>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</si>
  <si>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</si>
  <si>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</si>
  <si>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</si>
  <si>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</si>
  <si>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</si>
  <si>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</si>
  <si>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</si>
  <si>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</si>
  <si>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</si>
  <si>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</si>
  <si>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</si>
  <si>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</si>
  <si>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</si>
  <si>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</si>
  <si>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</si>
  <si>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</si>
  <si>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</si>
  <si>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</si>
  <si>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</si>
  <si>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</si>
  <si>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</si>
  <si>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</si>
  <si>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</si>
  <si>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</si>
  <si>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</si>
  <si>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</si>
  <si>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</si>
  <si>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</si>
  <si>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</si>
  <si>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</si>
  <si>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</si>
  <si>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</si>
  <si>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</si>
  <si>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</si>
  <si>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</si>
  <si>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</si>
  <si>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</si>
  <si>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</si>
  <si>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</si>
  <si>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</si>
  <si>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</si>
  <si>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</si>
  <si>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</si>
  <si>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</si>
  <si>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</si>
  <si>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</si>
  <si>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</si>
  <si>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</si>
  <si>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</si>
  <si>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</si>
  <si>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</si>
  <si>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</si>
  <si>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</si>
  <si>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</si>
  <si>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</si>
  <si>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</si>
  <si>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</si>
  <si>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</si>
  <si>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</si>
  <si>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</si>
  <si>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</si>
  <si>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</si>
  <si>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</si>
  <si>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</si>
  <si>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</si>
  <si>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</si>
  <si>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</si>
  <si>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</si>
  <si>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</si>
  <si>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</si>
  <si>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</si>
  <si>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</si>
  <si>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</si>
  <si>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</si>
  <si>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</si>
  <si>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</si>
  <si>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</si>
  <si>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</si>
  <si>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</si>
  <si>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</si>
  <si>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</si>
  <si>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</si>
  <si>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</si>
  <si>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</si>
  <si>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</si>
  <si>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</si>
  <si>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</si>
  <si>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</si>
  <si>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</si>
  <si>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</si>
  <si>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</si>
  <si>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</si>
  <si>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</si>
  <si>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</si>
  <si>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</si>
  <si>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</si>
  <si>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</si>
  <si>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</si>
  <si>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</si>
  <si>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</si>
  <si>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</si>
  <si>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</si>
  <si>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</si>
  <si>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</si>
  <si>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</si>
  <si>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</si>
  <si>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</si>
  <si>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</si>
  <si>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</si>
  <si>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</si>
  <si>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</si>
  <si>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</si>
  <si>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</si>
  <si>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</si>
  <si>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</si>
  <si>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</si>
  <si>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</si>
  <si>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</si>
  <si>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</si>
  <si>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</si>
  <si>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</si>
  <si>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</si>
  <si>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</si>
  <si>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</si>
  <si>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</si>
  <si>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</si>
  <si>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</si>
  <si>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</si>
  <si>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</si>
  <si>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</si>
  <si>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</si>
  <si>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</si>
  <si>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</si>
  <si>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</si>
  <si>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</si>
  <si>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</si>
  <si>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</si>
  <si>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</si>
  <si>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</si>
  <si>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</si>
  <si>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</si>
  <si>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</si>
  <si>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</si>
  <si>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</si>
  <si>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</si>
  <si>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</si>
  <si>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</si>
  <si>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</si>
  <si>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</si>
  <si>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</si>
  <si>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</si>
  <si>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</si>
  <si>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</si>
  <si>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</si>
  <si>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</si>
  <si>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</si>
  <si>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</si>
  <si>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</si>
  <si>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</si>
  <si>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</si>
  <si>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</si>
  <si>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</si>
  <si>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</si>
  <si>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</si>
  <si>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</si>
  <si>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</si>
  <si>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</si>
  <si>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</si>
  <si>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</si>
  <si>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</si>
  <si>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</si>
  <si>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</si>
  <si>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</si>
  <si>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</si>
  <si>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</si>
  <si>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</si>
  <si>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</si>
  <si>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</si>
  <si>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</si>
  <si>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</si>
  <si>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</si>
  <si>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</si>
  <si>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</si>
  <si>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</si>
  <si>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</si>
  <si>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</si>
  <si>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</si>
  <si>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</si>
  <si>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</si>
  <si>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</si>
  <si>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</si>
  <si>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</si>
  <si>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</si>
  <si>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</si>
  <si>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</si>
  <si>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</si>
  <si>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</si>
  <si>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</si>
  <si>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</si>
  <si>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</si>
  <si>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</si>
  <si>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</si>
  <si>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</si>
  <si>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</si>
  <si>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</si>
  <si>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</si>
  <si>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</si>
  <si>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</si>
  <si>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</si>
  <si>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</si>
  <si>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</si>
  <si>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</si>
  <si>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</si>
  <si>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</si>
  <si>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</si>
  <si>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</si>
  <si>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</si>
  <si>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</si>
  <si>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</si>
  <si>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</si>
  <si>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</si>
  <si>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</si>
  <si>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</si>
  <si>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</si>
  <si>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</si>
  <si>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</si>
  <si>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</si>
  <si>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</si>
  <si>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</si>
  <si>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</si>
  <si>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</si>
  <si>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</si>
  <si>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</si>
  <si>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</si>
  <si>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</si>
  <si>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</si>
  <si>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</si>
  <si>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</si>
  <si>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</si>
  <si>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</si>
  <si>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</si>
  <si>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</si>
  <si>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</si>
  <si>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</si>
  <si>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</si>
  <si>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</si>
  <si>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</si>
  <si>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</si>
  <si>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</si>
  <si>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</si>
  <si>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</si>
  <si>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</si>
  <si>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</si>
  <si>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</si>
  <si>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</si>
  <si>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</si>
  <si>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</si>
  <si>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</si>
  <si>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</si>
  <si>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</si>
  <si>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</si>
  <si>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</si>
  <si>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</si>
  <si>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</si>
  <si>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</si>
  <si>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</si>
  <si>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</si>
  <si>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</si>
  <si>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</si>
  <si>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</si>
  <si>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</si>
  <si>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</si>
  <si>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</si>
  <si>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</si>
  <si>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</si>
  <si>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</si>
  <si>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</si>
  <si>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</si>
  <si>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</si>
  <si>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</si>
  <si>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</si>
  <si>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</si>
  <si>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</si>
  <si>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</si>
  <si>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</si>
  <si>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</si>
  <si>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</si>
  <si>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</si>
  <si>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</si>
  <si>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</si>
  <si>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</si>
  <si>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</si>
  <si>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</si>
  <si>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</si>
  <si>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</si>
  <si>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</si>
  <si>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</si>
  <si>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</si>
  <si>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</si>
  <si>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</si>
  <si>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</si>
  <si>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</si>
  <si>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</si>
  <si>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</si>
  <si>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</si>
  <si>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</si>
  <si>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</si>
  <si>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</si>
  <si>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</si>
  <si>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</si>
  <si>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</si>
  <si>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</si>
  <si>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</si>
  <si>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</si>
  <si>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</si>
  <si>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</si>
  <si>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</si>
  <si>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</si>
  <si>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</si>
  <si>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</si>
  <si>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</si>
  <si>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</si>
  <si>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</si>
  <si>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</si>
  <si>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</si>
  <si>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</si>
  <si>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</si>
  <si>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</si>
  <si>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</si>
  <si>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</si>
  <si>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</si>
  <si>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</si>
  <si>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</si>
  <si>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</si>
  <si>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</si>
  <si>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</si>
  <si>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</si>
  <si>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</si>
  <si>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</si>
  <si>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</si>
  <si>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</si>
  <si>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</si>
  <si>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</si>
  <si>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</si>
  <si>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</si>
  <si>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</si>
  <si>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</si>
  <si>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</si>
  <si>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</si>
  <si>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</si>
  <si>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</si>
  <si>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</si>
  <si>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</si>
  <si>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</si>
  <si>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</si>
  <si>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</si>
  <si>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</si>
  <si>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</si>
  <si>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</si>
  <si>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</si>
  <si>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</si>
  <si>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</si>
  <si>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</si>
  <si>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</si>
  <si>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</si>
  <si>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</si>
  <si>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</si>
  <si>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</si>
  <si>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</si>
  <si>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</si>
  <si>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</si>
  <si>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</si>
  <si>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</si>
  <si>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</si>
  <si>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</si>
  <si>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</si>
  <si>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</si>
  <si>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</si>
  <si>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</si>
  <si>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</si>
  <si>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</si>
  <si>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</si>
  <si>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</si>
  <si>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</si>
  <si>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</si>
  <si>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</si>
  <si>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</si>
  <si>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</si>
  <si>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</si>
  <si>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</si>
  <si>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</si>
  <si>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</si>
  <si>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</si>
  <si>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</si>
  <si>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</si>
  <si>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</si>
  <si>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</si>
  <si>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</si>
  <si>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</si>
  <si>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</si>
  <si>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</si>
  <si>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</si>
  <si>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</si>
  <si>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</si>
  <si>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</si>
  <si>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</si>
  <si>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</si>
  <si>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</si>
  <si>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</si>
  <si>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</si>
  <si>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</si>
  <si>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</si>
  <si>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</si>
  <si>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</si>
  <si>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</si>
  <si>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</si>
  <si>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</si>
  <si>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</si>
  <si>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</si>
  <si>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</si>
  <si>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</si>
  <si>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</si>
  <si>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</si>
  <si>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</si>
  <si>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</si>
  <si>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</si>
  <si>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</si>
  <si>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</si>
  <si>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</si>
  <si>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</si>
  <si>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</si>
  <si>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</si>
  <si>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</si>
  <si>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</si>
  <si>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</si>
  <si>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</si>
  <si>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</si>
  <si>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</si>
  <si>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</si>
  <si>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</si>
  <si>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</si>
  <si>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</si>
  <si>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</si>
  <si>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</si>
  <si>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</si>
  <si>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</si>
  <si>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</si>
  <si>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</si>
  <si>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</si>
  <si>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</si>
  <si>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</si>
  <si>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</si>
  <si>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</si>
  <si>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</si>
  <si>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</si>
  <si>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</si>
  <si>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</si>
  <si>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</si>
  <si>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</si>
  <si>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</si>
  <si>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</si>
  <si>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</si>
  <si>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</si>
  <si>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</si>
  <si>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</si>
  <si>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</si>
  <si>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</si>
  <si>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</si>
  <si>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</si>
  <si>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</si>
  <si>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</si>
  <si>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</si>
  <si>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</si>
  <si>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</si>
  <si>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</si>
  <si>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</si>
  <si>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</si>
  <si>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</si>
  <si>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</si>
  <si>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</si>
  <si>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</si>
  <si>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</si>
  <si>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</si>
  <si>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</si>
  <si>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</si>
  <si>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</si>
  <si>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</si>
  <si>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</si>
  <si>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</si>
  <si>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</si>
  <si>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</si>
  <si>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</si>
  <si>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</si>
  <si>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</si>
  <si>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</si>
  <si>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</si>
  <si>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</si>
  <si>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</si>
  <si>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</si>
  <si>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</si>
  <si>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</si>
  <si>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</si>
  <si>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</si>
  <si>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</si>
  <si>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</si>
  <si>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</si>
  <si>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</si>
  <si>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</si>
  <si>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</si>
  <si>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</si>
  <si>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</si>
  <si>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</si>
  <si>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</si>
  <si>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</si>
  <si>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</si>
  <si>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</si>
  <si>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</si>
  <si>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</si>
  <si>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</si>
  <si>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</si>
  <si>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</si>
  <si>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</si>
  <si>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</si>
  <si>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</si>
  <si>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</si>
  <si>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</si>
  <si>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</si>
  <si>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</si>
  <si>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</si>
  <si>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</si>
  <si>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</si>
  <si>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</si>
  <si>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</si>
  <si>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</si>
  <si>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</si>
  <si>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</si>
  <si>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</si>
  <si>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</si>
  <si>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</si>
  <si>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</si>
  <si>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</si>
  <si>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</si>
  <si>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</si>
  <si>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</si>
  <si>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</si>
  <si>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</si>
  <si>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</si>
  <si>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</si>
  <si>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</si>
  <si>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</si>
  <si>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</si>
  <si>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</si>
  <si>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</si>
  <si>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</si>
  <si>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</si>
  <si>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</si>
  <si>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</si>
  <si>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</si>
  <si>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</si>
  <si>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</si>
  <si>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</si>
  <si>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</si>
  <si>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</si>
  <si>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</si>
  <si>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</si>
  <si>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</si>
  <si>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</si>
  <si>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</si>
  <si>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</si>
  <si>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</si>
  <si>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</si>
  <si>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</si>
  <si>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</si>
  <si>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</si>
  <si>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</si>
  <si>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</si>
  <si>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</si>
  <si>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</si>
  <si>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</si>
  <si>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</si>
  <si>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</si>
  <si>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</si>
  <si>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</si>
  <si>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</si>
  <si>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</si>
  <si>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</si>
  <si>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</si>
  <si>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</si>
  <si>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</si>
  <si>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</si>
  <si>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</si>
  <si>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</si>
  <si>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</si>
  <si>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</si>
  <si>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</si>
  <si>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</si>
  <si>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</si>
  <si>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</si>
  <si>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</si>
  <si>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</si>
  <si>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</si>
  <si>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</si>
  <si>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</si>
  <si>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</si>
  <si>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</si>
  <si>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</si>
  <si>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</si>
  <si>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</si>
  <si>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</si>
  <si>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</si>
  <si>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</si>
  <si>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</si>
  <si>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</si>
  <si>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</si>
  <si>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</si>
  <si>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</si>
  <si>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</si>
  <si>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</si>
  <si>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</si>
  <si>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</si>
  <si>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</si>
  <si>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</si>
  <si>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</si>
  <si>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</si>
  <si>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</si>
  <si>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</si>
  <si>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</si>
  <si>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</si>
  <si>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</si>
  <si>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</si>
  <si>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</si>
  <si>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</si>
  <si>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</si>
  <si>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</si>
  <si>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</si>
  <si>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</si>
  <si>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</si>
  <si>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</si>
  <si>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</si>
  <si>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</si>
  <si>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</si>
  <si>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</si>
  <si>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</si>
  <si>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</si>
  <si>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</si>
  <si>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</si>
  <si>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</si>
  <si>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</si>
  <si>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</si>
  <si>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</si>
  <si>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</si>
  <si>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</si>
  <si>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</si>
  <si>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</si>
  <si>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</si>
  <si>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</si>
  <si>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</si>
  <si>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</si>
  <si>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</si>
  <si>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</si>
  <si>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</si>
  <si>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</si>
  <si>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</si>
  <si>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</si>
  <si>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</si>
  <si>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</si>
  <si>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</si>
  <si>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</si>
  <si>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</si>
  <si>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</si>
  <si>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</si>
  <si>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</si>
  <si>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</si>
  <si>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</si>
  <si>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</si>
  <si>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</si>
  <si>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</si>
  <si>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</si>
  <si>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</si>
  <si>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</si>
  <si>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</si>
  <si>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</si>
  <si>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</si>
  <si>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</si>
  <si>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</si>
  <si>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</si>
  <si>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</si>
  <si>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</si>
  <si>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</si>
  <si>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</si>
  <si>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</si>
  <si>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</si>
  <si>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</si>
  <si>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</si>
  <si>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</si>
  <si>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</si>
  <si>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</si>
  <si>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</si>
  <si>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</si>
  <si>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</si>
  <si>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</si>
  <si>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</si>
  <si>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</si>
  <si>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</si>
  <si>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</si>
  <si>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</si>
  <si>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</si>
  <si>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</si>
  <si>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</si>
  <si>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</si>
  <si>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</si>
  <si>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</si>
  <si>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</si>
  <si>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</si>
  <si>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</si>
  <si>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</si>
  <si>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</si>
  <si>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</si>
  <si>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</si>
  <si>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</si>
  <si>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</si>
  <si>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</si>
  <si>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</si>
  <si>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</si>
  <si>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</si>
  <si>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</si>
  <si>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</si>
  <si>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</si>
  <si>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</si>
  <si>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</si>
  <si>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</si>
  <si>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</si>
  <si>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</si>
  <si>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</si>
  <si>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</si>
  <si>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</si>
  <si>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</si>
  <si>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</si>
  <si>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</si>
  <si>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</si>
  <si>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</si>
  <si>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</si>
  <si>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</si>
  <si>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</si>
  <si>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</si>
  <si>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</si>
  <si>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</si>
  <si>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</si>
  <si>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</si>
  <si>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</si>
  <si>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</si>
  <si>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</si>
  <si>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</si>
  <si>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</si>
  <si>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</si>
  <si>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</si>
  <si>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</si>
  <si>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</si>
  <si>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</si>
  <si>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</si>
  <si>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</si>
  <si>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</si>
  <si>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</si>
  <si>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</si>
  <si>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</si>
  <si>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</si>
  <si>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</si>
  <si>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</si>
  <si>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</si>
  <si>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</si>
  <si>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</si>
  <si>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</si>
  <si>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</si>
  <si>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</si>
  <si>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</si>
  <si>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</si>
  <si>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</si>
  <si>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</si>
  <si>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</si>
  <si>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</si>
  <si>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</si>
  <si>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</si>
  <si>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</si>
  <si>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</si>
  <si>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</si>
  <si>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</si>
  <si>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</si>
  <si>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</si>
  <si>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</si>
  <si>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</si>
  <si>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</si>
  <si>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</si>
  <si>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</si>
  <si>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</si>
  <si>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</si>
  <si>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</si>
  <si>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</si>
  <si>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</si>
  <si>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</si>
  <si>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</si>
  <si>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</si>
  <si>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</si>
  <si>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</si>
  <si>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</si>
  <si>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</si>
  <si>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</si>
  <si>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</si>
  <si>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</si>
  <si>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</si>
  <si>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</si>
  <si>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</si>
  <si>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</si>
  <si>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</si>
  <si>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</si>
  <si>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</si>
  <si>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</si>
  <si>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</si>
  <si>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</si>
  <si>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</si>
  <si>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</si>
  <si>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</si>
  <si>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</si>
  <si>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</si>
  <si>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</si>
  <si>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</si>
  <si>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</si>
  <si>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</si>
  <si>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</si>
  <si>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</si>
  <si>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</si>
  <si>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</si>
  <si>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</si>
  <si>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</si>
  <si>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</si>
  <si>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</si>
  <si>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</si>
  <si>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</si>
  <si>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</si>
  <si>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</si>
  <si>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</si>
  <si>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</si>
  <si>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</si>
  <si>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</si>
  <si>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</si>
  <si>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</si>
  <si>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</si>
  <si>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</si>
  <si>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</si>
  <si>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</si>
  <si>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</si>
  <si>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</si>
  <si>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</si>
  <si>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</si>
  <si>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</si>
  <si>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</si>
  <si>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</si>
  <si>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</si>
  <si>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</si>
  <si>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</si>
  <si>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</si>
  <si>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</si>
  <si>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</si>
  <si>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</si>
  <si>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</si>
  <si>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</si>
  <si>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</si>
  <si>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</si>
  <si>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</si>
  <si>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</si>
  <si>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</si>
  <si>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</si>
  <si>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</si>
  <si>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</si>
  <si>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</si>
  <si>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</si>
  <si>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</si>
  <si>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</si>
  <si>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</si>
  <si>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</si>
  <si>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</si>
  <si>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</si>
  <si>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</si>
  <si>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</si>
  <si>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</si>
  <si>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</si>
  <si>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</si>
  <si>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</si>
  <si>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</si>
  <si>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</si>
  <si>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</si>
  <si>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</si>
  <si>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</si>
  <si>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</si>
  <si>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</si>
  <si>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</si>
  <si>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</si>
  <si>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</si>
  <si>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</si>
  <si>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</si>
  <si>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</si>
  <si>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</si>
  <si>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</si>
  <si>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</si>
  <si>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</si>
  <si>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</si>
  <si>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</si>
  <si>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</si>
  <si>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</si>
  <si>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</si>
  <si>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</si>
  <si>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</si>
  <si>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</si>
  <si>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</si>
  <si>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</si>
  <si>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</si>
  <si>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</si>
  <si>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</si>
  <si>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</si>
  <si>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</si>
  <si>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</si>
  <si>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</si>
  <si>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</si>
  <si>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</si>
  <si>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</si>
  <si>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</si>
  <si>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</si>
  <si>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</si>
  <si>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</si>
  <si>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</si>
  <si>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</si>
  <si>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</si>
  <si>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</si>
  <si>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</si>
  <si>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</si>
  <si>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</si>
  <si>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</si>
  <si>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</si>
  <si>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</si>
  <si>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</si>
  <si>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</si>
  <si>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</si>
  <si>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</si>
  <si>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</si>
  <si>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</si>
  <si>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</si>
  <si>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</si>
  <si>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</si>
  <si>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</si>
  <si>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</si>
  <si>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</si>
  <si>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</si>
  <si>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</si>
  <si>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</si>
  <si>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</si>
  <si>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</si>
  <si>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</si>
  <si>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</si>
  <si>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</si>
  <si>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</si>
  <si>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</si>
  <si>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</si>
  <si>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</si>
  <si>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</si>
  <si>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</si>
  <si>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</si>
  <si>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</si>
  <si>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</si>
  <si>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</si>
  <si>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</si>
  <si>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</si>
  <si>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</si>
  <si>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</si>
  <si>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</si>
  <si>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</si>
  <si>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</si>
  <si>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</si>
  <si>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</si>
  <si>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</si>
  <si>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</si>
  <si>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</si>
  <si>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</si>
  <si>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</si>
  <si>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</si>
  <si>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</si>
  <si>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</si>
  <si>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</si>
  <si>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</si>
  <si>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</si>
  <si>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</si>
  <si>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</si>
  <si>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</si>
  <si>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</si>
  <si>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</si>
  <si>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</si>
  <si>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</si>
  <si>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</si>
  <si>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</si>
  <si>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</si>
  <si>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</si>
  <si>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</si>
  <si>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</si>
  <si>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</si>
  <si>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</si>
  <si>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</si>
  <si>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</si>
  <si>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</si>
  <si>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</si>
  <si>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</si>
  <si>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</si>
  <si>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</si>
  <si>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</si>
  <si>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</si>
  <si>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</si>
  <si>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</si>
  <si>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</si>
  <si>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</si>
  <si>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</si>
  <si>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</si>
  <si>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</si>
  <si>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</si>
  <si>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</si>
  <si>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</si>
  <si>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</si>
  <si>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</si>
  <si>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</si>
  <si>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</si>
  <si>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</si>
  <si>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</si>
  <si>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</si>
  <si>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</si>
  <si>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</si>
  <si>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</si>
  <si>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</si>
  <si>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</si>
  <si>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</si>
  <si>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</si>
  <si>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</si>
  <si>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</si>
  <si>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</si>
  <si>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</si>
  <si>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</si>
  <si>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</si>
  <si>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</si>
  <si>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</si>
  <si>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</si>
  <si>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</si>
  <si>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</si>
  <si>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</si>
  <si>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</si>
  <si>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</si>
  <si>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</si>
  <si>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</si>
  <si>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</si>
  <si>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</si>
  <si>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</si>
  <si>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</si>
  <si>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</si>
  <si>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</si>
  <si>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</si>
  <si>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</si>
  <si>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</si>
  <si>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</si>
  <si>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</si>
  <si>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</si>
  <si>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</si>
  <si>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</si>
  <si>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</si>
  <si>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</si>
  <si>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</si>
  <si>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</si>
  <si>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</si>
  <si>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</si>
  <si>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</si>
  <si>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</si>
  <si>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</si>
  <si>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</si>
  <si>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</si>
  <si>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</si>
  <si>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</si>
  <si>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</si>
  <si>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</si>
  <si>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</si>
  <si>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</si>
  <si>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</si>
  <si>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</si>
  <si>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</si>
  <si>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</si>
  <si>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</si>
  <si>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</si>
  <si>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</si>
  <si>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</si>
  <si>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</si>
  <si>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</si>
  <si>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</si>
  <si>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</si>
  <si>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</si>
  <si>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</si>
  <si>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</si>
  <si>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</si>
  <si>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</si>
  <si>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</si>
  <si>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</si>
  <si>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</si>
  <si>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</si>
  <si>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</si>
  <si>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</si>
  <si>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</si>
  <si>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</si>
  <si>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</si>
  <si>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</si>
  <si>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</si>
  <si>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</si>
  <si>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</si>
  <si>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</si>
  <si>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</si>
  <si>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</si>
  <si>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</si>
  <si>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</si>
  <si>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</si>
  <si>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</si>
  <si>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</si>
  <si>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</si>
  <si>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</si>
  <si>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</si>
  <si>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</si>
  <si>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</si>
  <si>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</si>
  <si>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</si>
  <si>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</si>
  <si>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</si>
  <si>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</si>
  <si>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</si>
  <si>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</si>
  <si>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</si>
  <si>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</si>
  <si>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</si>
  <si>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</si>
  <si>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</si>
  <si>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</si>
  <si>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</si>
  <si>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</si>
  <si>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</si>
  <si>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</si>
  <si>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</si>
  <si>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</si>
  <si>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</si>
  <si>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</si>
  <si>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</si>
  <si>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</si>
  <si>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</si>
  <si>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</si>
  <si>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</si>
  <si>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</si>
  <si>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</si>
  <si>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</si>
  <si>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</si>
  <si>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</si>
  <si>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</si>
  <si>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</si>
  <si>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</si>
  <si>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</si>
  <si>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</si>
  <si>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</si>
  <si>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</si>
  <si>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</si>
  <si>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</si>
  <si>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</si>
  <si>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</si>
  <si>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</si>
  <si>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</si>
  <si>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</si>
  <si>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</si>
  <si>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</si>
  <si>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</si>
  <si>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</si>
  <si>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</si>
  <si>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</si>
  <si>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</si>
  <si>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</si>
  <si>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</si>
  <si>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</si>
  <si>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</si>
  <si>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</si>
  <si>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</si>
  <si>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</si>
  <si>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</si>
  <si>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</si>
  <si>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</si>
  <si>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</si>
  <si>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</si>
  <si>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</si>
  <si>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</si>
  <si>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</si>
  <si>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</si>
  <si>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</si>
  <si>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</si>
  <si>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</si>
  <si>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</si>
  <si>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</si>
  <si>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</si>
  <si>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</si>
  <si>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</si>
  <si>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</si>
  <si>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</si>
  <si>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</si>
  <si>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</si>
  <si>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</si>
  <si>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</si>
  <si>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</si>
  <si>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</si>
  <si>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</si>
  <si>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</si>
  <si>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</si>
  <si>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</si>
  <si>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</si>
  <si>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</si>
  <si>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</si>
  <si>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</si>
  <si>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</si>
  <si>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</si>
  <si>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</si>
  <si>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</si>
  <si>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</si>
  <si>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</si>
  <si>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</si>
  <si>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</si>
  <si>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</si>
  <si>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</si>
  <si>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</si>
  <si>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</si>
  <si>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</si>
  <si>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</si>
  <si>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</si>
  <si>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</si>
  <si>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</si>
  <si>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</si>
  <si>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</si>
  <si>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</si>
  <si>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</si>
  <si>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</si>
  <si>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</si>
  <si>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</si>
  <si>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</si>
  <si>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</si>
  <si>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</si>
  <si>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</si>
  <si>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</si>
  <si>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</si>
  <si>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</si>
  <si>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</si>
  <si>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</si>
  <si>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</si>
  <si>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</si>
  <si>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</si>
  <si>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</si>
  <si>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</si>
  <si>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</si>
  <si>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</si>
  <si>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</si>
  <si>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</si>
  <si>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</si>
  <si>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</si>
  <si>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</si>
  <si>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</si>
  <si>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</si>
  <si>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</si>
  <si>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</si>
  <si>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</si>
  <si>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</si>
  <si>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</si>
  <si>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</si>
  <si>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</si>
  <si>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</si>
  <si>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</si>
  <si>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</si>
  <si>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</si>
  <si>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</si>
  <si>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</si>
  <si>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</si>
  <si>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</si>
  <si>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</si>
  <si>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</si>
  <si>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</si>
  <si>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</si>
  <si>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</si>
  <si>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</si>
  <si>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</si>
  <si>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</si>
  <si>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</si>
  <si>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</si>
  <si>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</si>
  <si>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</si>
  <si>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</si>
  <si>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</si>
  <si>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</si>
  <si>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</si>
  <si>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</si>
  <si>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</si>
  <si>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</si>
  <si>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</si>
  <si>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</si>
  <si>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</si>
  <si>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</si>
  <si>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</si>
  <si>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</si>
  <si>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</si>
  <si>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</si>
  <si>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</si>
  <si>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</si>
  <si>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</si>
  <si>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</si>
  <si>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</si>
  <si>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</si>
  <si>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</si>
  <si>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</si>
  <si>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</si>
  <si>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</si>
  <si>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</si>
  <si>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</si>
  <si>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</si>
  <si>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</si>
  <si>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</si>
  <si>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</si>
  <si>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</si>
  <si>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</si>
  <si>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</si>
  <si>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</si>
  <si>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</si>
  <si>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</si>
  <si>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</si>
  <si>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</si>
  <si>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</si>
  <si>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</si>
  <si>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</si>
  <si>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</si>
  <si>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</si>
  <si>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</si>
  <si>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</si>
  <si>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</si>
  <si>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</si>
  <si>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</si>
  <si>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</si>
  <si>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</si>
  <si>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</si>
  <si>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</si>
  <si>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</si>
  <si>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</si>
  <si>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</si>
  <si>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</si>
  <si>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</si>
  <si>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</si>
  <si>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</si>
  <si>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</si>
  <si>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</si>
  <si>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</si>
  <si>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</si>
  <si>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</si>
  <si>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</si>
  <si>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</si>
  <si>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</si>
  <si>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</si>
  <si>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</si>
  <si>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</si>
  <si>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</si>
  <si>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</si>
  <si>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</si>
  <si>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</si>
  <si>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</si>
  <si>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</si>
  <si>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</si>
  <si>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</si>
  <si>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</si>
  <si>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</si>
  <si>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</si>
  <si>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</si>
  <si>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</si>
  <si>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</si>
  <si>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</si>
  <si>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</si>
  <si>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</si>
  <si>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</si>
  <si>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</si>
  <si>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</si>
  <si>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</si>
  <si>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</si>
  <si>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</si>
  <si>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</si>
  <si>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</si>
  <si>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</si>
  <si>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</si>
  <si>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</si>
  <si>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</si>
  <si>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</si>
  <si>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</si>
  <si>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</si>
  <si>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</si>
  <si>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</si>
  <si>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</si>
  <si>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</si>
  <si>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</si>
  <si>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</si>
  <si>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</si>
  <si>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</si>
  <si>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</si>
  <si>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</si>
  <si>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</si>
  <si>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</si>
  <si>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</si>
  <si>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</si>
  <si>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</si>
  <si>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</si>
  <si>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</si>
  <si>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</si>
  <si>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</si>
  <si>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</si>
  <si>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</si>
  <si>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</si>
  <si>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</si>
  <si>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</si>
  <si>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</si>
  <si>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</si>
  <si>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</si>
  <si>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</si>
  <si>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</si>
  <si>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</si>
  <si>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</si>
  <si>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</si>
  <si>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</si>
  <si>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</si>
  <si>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</si>
  <si>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</si>
  <si>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</si>
  <si>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</si>
  <si>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</si>
  <si>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</si>
  <si>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</si>
  <si>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</si>
  <si>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</si>
  <si>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</si>
  <si>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</si>
  <si>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</si>
  <si>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</si>
  <si>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</si>
  <si>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</si>
  <si>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</si>
  <si>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</si>
  <si>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</si>
  <si>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</si>
  <si>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</si>
  <si>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</si>
  <si>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</si>
  <si>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</si>
  <si>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</si>
  <si>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</si>
  <si>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</si>
  <si>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</si>
  <si>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</si>
  <si>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</si>
  <si>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</si>
  <si>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</si>
  <si>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</si>
  <si>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</si>
  <si>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</si>
  <si>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</si>
  <si>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</si>
  <si>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</si>
  <si>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</si>
  <si>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</si>
  <si>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</si>
  <si>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</si>
  <si>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</si>
  <si>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</si>
  <si>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</si>
  <si>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</si>
  <si>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</si>
  <si>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</si>
  <si>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</si>
  <si>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</si>
  <si>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</si>
  <si>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</si>
  <si>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</si>
  <si>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</si>
  <si>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</si>
  <si>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</si>
  <si>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</si>
  <si>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</si>
  <si>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</si>
  <si>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</si>
  <si>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</si>
  <si>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</si>
  <si>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</si>
  <si>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</si>
  <si>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</si>
  <si>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</si>
  <si>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</si>
  <si>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</si>
  <si>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</si>
  <si>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</si>
  <si>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</si>
  <si>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</si>
  <si>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</si>
  <si>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</si>
  <si>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</si>
  <si>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</si>
  <si>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</si>
  <si>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</si>
  <si>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</si>
  <si>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</si>
  <si>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</si>
  <si>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</si>
  <si>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</si>
  <si>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</si>
  <si>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</si>
  <si>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</si>
  <si>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</si>
  <si>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</si>
  <si>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</si>
  <si>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</si>
  <si>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</si>
  <si>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</si>
  <si>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</si>
  <si>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</si>
  <si>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</si>
  <si>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</si>
  <si>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</si>
  <si>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</si>
  <si>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</si>
  <si>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</si>
  <si>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</si>
  <si>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</si>
  <si>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</si>
  <si>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</si>
  <si>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</si>
  <si>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</si>
  <si>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</si>
  <si>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</si>
  <si>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</si>
  <si>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</si>
  <si>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</si>
  <si>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</si>
  <si>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</si>
  <si>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</si>
  <si>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</si>
  <si>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</si>
  <si>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</si>
  <si>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</si>
  <si>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</si>
  <si>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</si>
  <si>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</si>
  <si>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</si>
  <si>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</si>
  <si>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</si>
  <si>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</si>
  <si>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</si>
  <si>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</si>
  <si>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</si>
  <si>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</si>
  <si>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</si>
  <si>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</si>
  <si>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</si>
  <si>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</si>
  <si>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</si>
  <si>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</si>
  <si>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</si>
  <si>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</si>
  <si>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</si>
  <si>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</si>
  <si>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</si>
  <si>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</si>
  <si>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</si>
  <si>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</si>
  <si>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</si>
  <si>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</si>
  <si>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</si>
  <si>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</si>
  <si>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</si>
  <si>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</si>
  <si>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</si>
  <si>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</si>
  <si>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</si>
  <si>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</si>
  <si>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</si>
  <si>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</si>
  <si>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</si>
  <si>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</si>
  <si>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</si>
  <si>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</si>
  <si>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</si>
  <si>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</si>
  <si>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</si>
  <si>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</si>
  <si>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</si>
  <si>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</si>
  <si>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</si>
  <si>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</si>
  <si>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</si>
  <si>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</si>
  <si>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</si>
  <si>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</si>
  <si>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</si>
  <si>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</si>
  <si>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</si>
  <si>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</si>
  <si>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</si>
  <si>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</si>
  <si>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</si>
  <si>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</si>
  <si>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</si>
  <si>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</si>
  <si>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</si>
  <si>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</si>
  <si>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</si>
  <si>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</si>
  <si>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</si>
  <si>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</si>
  <si>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</si>
  <si>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</si>
  <si>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</si>
  <si>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</si>
  <si>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</si>
  <si>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</si>
  <si>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</si>
  <si>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</si>
  <si>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</si>
  <si>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</si>
  <si>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</si>
  <si>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</si>
  <si>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</si>
  <si>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</si>
  <si>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</si>
  <si>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</si>
  <si>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</si>
  <si>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</si>
  <si>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</si>
  <si>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</si>
  <si>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</si>
  <si>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</si>
  <si>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</si>
  <si>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</si>
  <si>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</si>
  <si>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</si>
  <si>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</si>
  <si>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</si>
  <si>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</si>
  <si>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</si>
  <si>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</si>
  <si>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</si>
  <si>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</si>
  <si>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</si>
  <si>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</si>
  <si>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</si>
  <si>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</si>
  <si>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</si>
  <si>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</si>
  <si>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</si>
  <si>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</si>
  <si>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</si>
  <si>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</si>
  <si>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</si>
  <si>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</si>
  <si>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</si>
  <si>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</si>
  <si>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</si>
  <si>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</si>
  <si>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</si>
  <si>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</si>
  <si>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</si>
  <si>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</si>
  <si>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</si>
  <si>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</si>
  <si>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</si>
  <si>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</si>
  <si>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</si>
  <si>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</si>
  <si>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</si>
  <si>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</si>
  <si>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</si>
  <si>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</si>
  <si>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</si>
  <si>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</si>
  <si>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</si>
  <si>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</si>
  <si>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</si>
  <si>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</si>
  <si>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</si>
  <si>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</si>
  <si>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</si>
  <si>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</si>
  <si>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</si>
  <si>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</si>
  <si>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</si>
  <si>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</si>
  <si>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</si>
  <si>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</si>
  <si>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</si>
  <si>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</si>
  <si>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</si>
  <si>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</si>
  <si>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</si>
  <si>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</si>
  <si>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</si>
  <si>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</si>
  <si>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</si>
  <si>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</si>
  <si>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</si>
  <si>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</si>
  <si>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</si>
  <si>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</si>
  <si>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</si>
  <si>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</si>
  <si>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</si>
  <si>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</si>
  <si>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</si>
  <si>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</si>
  <si>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</si>
  <si>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</si>
  <si>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</si>
  <si>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</si>
  <si>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</si>
  <si>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</si>
  <si>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</si>
  <si>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</si>
  <si>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</si>
  <si>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</si>
  <si>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</si>
  <si>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</si>
  <si>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</si>
  <si>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</si>
  <si>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</si>
  <si>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</si>
  <si>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</si>
  <si>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</si>
  <si>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</si>
  <si>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</si>
  <si>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</si>
  <si>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</si>
  <si>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</si>
  <si>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</si>
  <si>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</si>
  <si>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</si>
  <si>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</si>
  <si>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</si>
  <si>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</si>
  <si>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</si>
  <si>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</si>
  <si>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</si>
  <si>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</si>
  <si>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</si>
  <si>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</si>
  <si>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</si>
  <si>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</si>
  <si>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</si>
  <si>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</si>
  <si>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</si>
  <si>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</si>
  <si>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</si>
  <si>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</si>
  <si>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</si>
  <si>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</si>
  <si>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</si>
  <si>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</si>
  <si>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</si>
  <si>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</si>
  <si>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</si>
  <si>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</si>
  <si>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</si>
  <si>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</si>
  <si>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</si>
  <si>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</si>
  <si>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</si>
  <si>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</si>
  <si>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</si>
  <si>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</si>
  <si>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</si>
  <si>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</si>
  <si>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</si>
  <si>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</si>
  <si>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</si>
  <si>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</si>
  <si>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</si>
  <si>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</si>
  <si>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</si>
  <si>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</si>
  <si>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</si>
  <si>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</si>
  <si>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</si>
  <si>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</si>
  <si>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</si>
  <si>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</si>
  <si>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</si>
  <si>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</si>
  <si>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</si>
  <si>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</si>
  <si>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</si>
  <si>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</si>
  <si>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</si>
  <si>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</si>
  <si>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</si>
  <si>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</si>
  <si>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</si>
  <si>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</si>
  <si>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</si>
  <si>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</si>
  <si>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</si>
  <si>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</si>
  <si>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</si>
  <si>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</si>
  <si>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</si>
  <si>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</si>
  <si>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</si>
  <si>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</si>
  <si>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</si>
  <si>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</si>
  <si>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</si>
  <si>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</si>
  <si>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</si>
  <si>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</si>
  <si>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</si>
  <si>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</si>
  <si>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</si>
  <si>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</si>
  <si>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</si>
  <si>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</si>
  <si>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</si>
  <si>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</si>
  <si>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</si>
  <si>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</si>
  <si>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</si>
  <si>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</si>
  <si>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</si>
  <si>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</si>
  <si>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</si>
  <si>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</si>
  <si>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</si>
  <si>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</si>
  <si>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</si>
  <si>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</si>
  <si>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</si>
  <si>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</si>
  <si>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</si>
  <si>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</si>
  <si>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</si>
  <si>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</si>
  <si>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</si>
  <si>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</si>
  <si>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</si>
  <si>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</si>
  <si>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</si>
  <si>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</si>
  <si>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</si>
  <si>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</si>
  <si>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</si>
  <si>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</si>
  <si>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</si>
  <si>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</si>
  <si>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</si>
  <si>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</si>
  <si>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</si>
  <si>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</si>
  <si>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</si>
  <si>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</si>
  <si>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</si>
  <si>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</si>
  <si>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</si>
  <si>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</si>
  <si>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</si>
  <si>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</si>
  <si>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</si>
  <si>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</si>
  <si>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</si>
  <si>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</si>
  <si>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</si>
  <si>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</si>
  <si>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</si>
  <si>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</si>
  <si>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</si>
  <si>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</si>
  <si>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</si>
  <si>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</si>
  <si>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</si>
  <si>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</si>
  <si>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</si>
  <si>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</si>
  <si>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</si>
  <si>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</si>
  <si>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</si>
  <si>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</si>
  <si>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</si>
  <si>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</si>
  <si>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</si>
  <si>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</si>
  <si>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</si>
  <si>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</si>
  <si>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</si>
  <si>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</si>
  <si>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</si>
  <si>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</si>
  <si>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</si>
  <si>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</si>
  <si>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</si>
  <si>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</si>
  <si>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</si>
  <si>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</si>
  <si>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</si>
  <si>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</si>
  <si>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</si>
  <si>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</si>
  <si>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</si>
  <si>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</si>
  <si>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</si>
  <si>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</si>
  <si>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</si>
  <si>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</si>
  <si>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</si>
  <si>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</si>
  <si>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</si>
  <si>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</si>
  <si>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</si>
  <si>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</si>
  <si>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</si>
  <si>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</si>
  <si>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</si>
  <si>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</si>
  <si>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</si>
  <si>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</si>
  <si>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</si>
  <si>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</si>
  <si>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</si>
  <si>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</si>
  <si>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</si>
  <si>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</si>
  <si>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</si>
  <si>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</si>
  <si>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</si>
  <si>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</si>
  <si>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</si>
  <si>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</si>
  <si>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</si>
  <si>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</si>
  <si>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</si>
  <si>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</si>
  <si>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</si>
  <si>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</si>
  <si>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</si>
  <si>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</si>
  <si>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</si>
  <si>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</si>
  <si>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</si>
  <si>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</si>
  <si>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</si>
  <si>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</si>
  <si>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</si>
  <si>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</si>
  <si>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</si>
  <si>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</si>
  <si>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</si>
  <si>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</si>
  <si>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</si>
  <si>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</si>
  <si>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</si>
  <si>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</si>
  <si>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</si>
  <si>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</si>
  <si>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</si>
  <si>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</si>
  <si>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</si>
  <si>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</si>
  <si>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</si>
  <si>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</si>
  <si>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</si>
  <si>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</si>
  <si>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</si>
  <si>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</si>
  <si>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</si>
  <si>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</si>
  <si>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</si>
  <si>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</si>
  <si>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</si>
  <si>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</si>
  <si>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</si>
  <si>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</si>
  <si>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</si>
  <si>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</si>
  <si>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</si>
  <si>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</si>
  <si>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</si>
  <si>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</si>
  <si>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</si>
  <si>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</si>
  <si>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</si>
  <si>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</si>
  <si>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</si>
  <si>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</si>
  <si>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</si>
  <si>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</si>
  <si>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</si>
  <si>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</si>
  <si>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</si>
  <si>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</si>
  <si>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</si>
  <si>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</si>
  <si>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</si>
  <si>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</si>
  <si>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</si>
  <si>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</si>
  <si>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</si>
  <si>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</si>
  <si>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</si>
  <si>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</si>
  <si>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</si>
  <si>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</si>
  <si>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</si>
  <si>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</si>
  <si>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</si>
  <si>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</si>
  <si>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</si>
  <si>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</si>
  <si>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</si>
  <si>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</si>
  <si>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</si>
  <si>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</si>
  <si>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</si>
  <si>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</si>
  <si>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</si>
  <si>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</si>
  <si>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</si>
  <si>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</si>
  <si>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</si>
  <si>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</si>
  <si>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</si>
  <si>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</si>
  <si>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</si>
  <si>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</si>
  <si>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</si>
  <si>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</si>
  <si>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</si>
  <si>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</si>
  <si>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</si>
  <si>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</si>
  <si>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</si>
  <si>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</si>
  <si>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</si>
  <si>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</si>
  <si>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</si>
  <si>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</si>
  <si>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</si>
  <si>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</si>
  <si>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</si>
  <si>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</si>
  <si>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</si>
  <si>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</si>
  <si>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</si>
  <si>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</si>
  <si>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</si>
  <si>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</si>
  <si>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</si>
  <si>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</si>
  <si>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</si>
  <si>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</si>
  <si>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</si>
  <si>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</si>
  <si>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</si>
  <si>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</si>
  <si>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</si>
  <si>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</si>
  <si>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</si>
  <si>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</si>
  <si>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</si>
  <si>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</si>
  <si>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</si>
  <si>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</si>
  <si>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</si>
  <si>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</si>
  <si>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</si>
  <si>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</si>
  <si>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</si>
  <si>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</si>
  <si>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</si>
  <si>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</si>
  <si>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</si>
  <si>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</si>
  <si>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</si>
  <si>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</si>
  <si>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</si>
  <si>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</si>
  <si>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</si>
  <si>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</si>
  <si>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</si>
  <si>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</si>
  <si>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</si>
  <si>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</si>
  <si>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</si>
  <si>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</si>
  <si>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</si>
  <si>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</si>
  <si>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</si>
  <si>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</si>
  <si>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</si>
  <si>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</si>
  <si>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</si>
  <si>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</si>
  <si>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</si>
  <si>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</si>
  <si>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</si>
  <si>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</si>
  <si>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</si>
  <si>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</si>
  <si>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</si>
  <si>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</si>
  <si>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</si>
  <si>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</si>
  <si>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</si>
  <si>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</si>
  <si>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</si>
  <si>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</si>
  <si>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</si>
  <si>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</si>
  <si>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</si>
  <si>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</si>
  <si>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</si>
  <si>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</si>
  <si>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</si>
  <si>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</si>
  <si>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</si>
  <si>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</si>
  <si>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</si>
  <si>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</si>
  <si>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</si>
  <si>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</si>
  <si>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</si>
  <si>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</si>
  <si>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</si>
  <si>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</si>
  <si>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</si>
  <si>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</si>
  <si>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</si>
  <si>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</si>
  <si>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</si>
  <si>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</si>
  <si>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</si>
  <si>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</si>
  <si>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</si>
  <si>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</si>
  <si>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</si>
  <si>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</si>
  <si>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</si>
  <si>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</si>
  <si>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</si>
  <si>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</si>
  <si>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</si>
  <si>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</si>
  <si>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</si>
  <si>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</si>
  <si>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</si>
  <si>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</si>
  <si>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</si>
  <si>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</si>
  <si>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</si>
  <si>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</si>
  <si>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</si>
  <si>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</si>
  <si>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</si>
  <si>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</si>
  <si>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</si>
  <si>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</si>
  <si>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</si>
  <si>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</si>
  <si>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</si>
  <si>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</si>
  <si>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</si>
  <si>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</si>
  <si>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</si>
  <si>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</si>
  <si>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</si>
  <si>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</si>
  <si>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</si>
  <si>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</si>
  <si>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</si>
  <si>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</si>
  <si>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</si>
  <si>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</si>
  <si>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</si>
  <si>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</si>
  <si>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</si>
  <si>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</si>
  <si>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</si>
  <si>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</si>
  <si>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</si>
  <si>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</si>
  <si>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</si>
  <si>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</si>
  <si>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</si>
  <si>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</si>
  <si>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</si>
  <si>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</si>
  <si>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</si>
  <si>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</si>
  <si>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</si>
  <si>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</si>
  <si>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</si>
  <si>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</si>
  <si>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</si>
  <si>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</si>
  <si>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</si>
  <si>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</si>
  <si>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</si>
  <si>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</si>
  <si>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</si>
  <si>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</si>
  <si>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</si>
  <si>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</si>
  <si>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</si>
  <si>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</si>
  <si>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</si>
  <si>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</si>
  <si>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</si>
  <si>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</si>
  <si>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</si>
  <si>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</si>
  <si>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</si>
  <si>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</si>
  <si>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</si>
  <si>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</si>
  <si>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</si>
  <si>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</si>
  <si>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</si>
  <si>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</si>
  <si>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</si>
  <si>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</si>
  <si>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</si>
  <si>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</si>
  <si>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</si>
  <si>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</si>
  <si>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</si>
  <si>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</si>
  <si>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</si>
  <si>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</si>
  <si>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</si>
  <si>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</si>
  <si>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</si>
  <si>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</si>
  <si>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</si>
  <si>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</si>
  <si>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</si>
  <si>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</si>
  <si>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</si>
  <si>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</si>
  <si>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</si>
  <si>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</si>
  <si>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</si>
  <si>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</si>
  <si>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</si>
  <si>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</si>
  <si>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</si>
  <si>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</si>
  <si>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</si>
  <si>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</si>
  <si>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</si>
  <si>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</si>
  <si>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</si>
  <si>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</si>
  <si>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</si>
  <si>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</si>
  <si>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</si>
  <si>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</si>
  <si>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</si>
  <si>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</si>
  <si>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</si>
  <si>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</si>
  <si>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</si>
  <si>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</si>
  <si>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</si>
  <si>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</si>
  <si>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</si>
  <si>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</si>
  <si>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</si>
  <si>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</si>
  <si>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</si>
  <si>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</si>
  <si>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</si>
  <si>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</si>
  <si>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</si>
  <si>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</si>
  <si>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</si>
  <si>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</si>
  <si>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</si>
  <si>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</si>
  <si>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</si>
  <si>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</si>
  <si>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</si>
  <si>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</si>
  <si>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</si>
  <si>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</si>
  <si>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</si>
  <si>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</si>
  <si>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</si>
  <si>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</si>
  <si>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</si>
  <si>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</si>
  <si>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</si>
  <si>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</si>
  <si>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</si>
  <si>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</si>
  <si>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</si>
  <si>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</si>
  <si>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</si>
  <si>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</si>
  <si>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</si>
  <si>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</si>
  <si>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</si>
  <si>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</si>
  <si>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</si>
  <si>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</si>
  <si>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</si>
  <si>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</si>
  <si>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</si>
  <si>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</si>
  <si>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</si>
  <si>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</si>
  <si>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</si>
  <si>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</si>
  <si>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</si>
  <si>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</si>
  <si>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</si>
  <si>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</si>
  <si>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</si>
  <si>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</si>
  <si>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</si>
  <si>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</si>
  <si>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</si>
  <si>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</si>
  <si>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</si>
  <si>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</si>
  <si>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</si>
  <si>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</si>
  <si>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</si>
  <si>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</si>
  <si>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</si>
  <si>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</si>
  <si>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</si>
  <si>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</si>
  <si>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</si>
  <si>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</si>
  <si>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</si>
  <si>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</si>
  <si>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</si>
  <si>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</si>
  <si>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</si>
  <si>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</si>
  <si>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</si>
  <si>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</si>
  <si>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</si>
  <si>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</si>
  <si>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</si>
  <si>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</si>
  <si>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</si>
  <si>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</si>
  <si>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</si>
  <si>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</si>
  <si>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</si>
  <si>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</si>
  <si>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</si>
  <si>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</si>
  <si>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</si>
  <si>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</si>
  <si>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</si>
  <si>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</si>
  <si>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</si>
  <si>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</si>
  <si>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</si>
  <si>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</si>
  <si>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</si>
  <si>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</si>
  <si>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</si>
  <si>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</si>
  <si>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</si>
  <si>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</si>
  <si>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</si>
  <si>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</si>
  <si>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</si>
  <si>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</si>
  <si>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</si>
  <si>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</si>
  <si>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</si>
  <si>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</si>
  <si>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</si>
  <si>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</si>
  <si>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</si>
  <si>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</si>
  <si>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</si>
  <si>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</si>
  <si>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</si>
  <si>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</si>
  <si>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</si>
  <si>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</si>
  <si>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</si>
  <si>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</si>
  <si>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</si>
  <si>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</si>
  <si>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</si>
  <si>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</si>
  <si>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</si>
  <si>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</si>
  <si>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</si>
  <si>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</si>
  <si>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</si>
  <si>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</si>
  <si>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</si>
  <si>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</si>
  <si>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</si>
  <si>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</si>
  <si>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</si>
  <si>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</si>
  <si>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</si>
  <si>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</si>
  <si>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</si>
  <si>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</si>
  <si>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</si>
  <si>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</si>
  <si>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</si>
  <si>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</si>
  <si>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</si>
  <si>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</si>
  <si>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</si>
  <si>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</si>
  <si>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</si>
  <si>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</si>
  <si>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</si>
  <si>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</si>
  <si>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</si>
  <si>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</si>
  <si>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</si>
  <si>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</si>
  <si>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</si>
  <si>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</si>
  <si>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</si>
  <si>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</si>
  <si>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</si>
  <si>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</si>
  <si>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</si>
  <si>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</si>
  <si>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</si>
  <si>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</si>
  <si>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</si>
  <si>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</si>
  <si>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</si>
  <si>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</si>
  <si>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</si>
  <si>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</si>
  <si>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</si>
  <si>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</si>
  <si>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</si>
  <si>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</si>
  <si>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</si>
  <si>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</si>
  <si>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</si>
  <si>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</si>
  <si>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</si>
  <si>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</si>
  <si>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</si>
  <si>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</si>
  <si>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</si>
  <si>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</si>
  <si>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</si>
  <si>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</si>
  <si>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</si>
  <si>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</si>
  <si>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</si>
  <si>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</si>
  <si>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</si>
  <si>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</si>
  <si>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</si>
  <si>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</si>
  <si>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</si>
  <si>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</si>
  <si>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</si>
  <si>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</si>
  <si>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</si>
  <si>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</si>
  <si>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</si>
  <si>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</si>
  <si>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</si>
  <si>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</si>
  <si>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</si>
  <si>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</si>
  <si>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</si>
  <si>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</si>
  <si>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</si>
  <si>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</si>
  <si>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</si>
  <si>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</si>
  <si>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</si>
  <si>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</si>
  <si>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</si>
  <si>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</si>
  <si>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</si>
  <si>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</si>
  <si>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</si>
  <si>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</si>
  <si>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</si>
  <si>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</si>
  <si>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</si>
  <si>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</si>
  <si>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</si>
  <si>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</si>
  <si>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</si>
  <si>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</si>
  <si>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</si>
  <si>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</si>
  <si>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</si>
  <si>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</si>
  <si>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</si>
  <si>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</si>
  <si>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</si>
  <si>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</si>
  <si>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</si>
  <si>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</si>
  <si>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</si>
  <si>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</si>
  <si>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</si>
  <si>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</si>
  <si>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</si>
  <si>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</si>
  <si>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</si>
  <si>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</si>
  <si>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</si>
  <si>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</si>
  <si>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</si>
  <si>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</si>
  <si>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</si>
  <si>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</si>
  <si>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</si>
  <si>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</si>
  <si>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</si>
  <si>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</si>
  <si>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</si>
  <si>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</si>
  <si>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</si>
  <si>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</si>
  <si>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</si>
  <si>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</si>
  <si>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</si>
  <si>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</si>
  <si>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</si>
  <si>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</si>
  <si>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</si>
  <si>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</si>
  <si>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</si>
  <si>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</si>
  <si>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</si>
  <si>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</si>
  <si>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</si>
  <si>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</si>
  <si>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</si>
  <si>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</si>
  <si>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</si>
  <si>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</si>
  <si>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</si>
  <si>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</si>
  <si>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</si>
  <si>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</si>
  <si>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</si>
  <si>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</si>
  <si>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</si>
  <si>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</si>
  <si>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</si>
  <si>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</si>
  <si>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</si>
  <si>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</si>
  <si>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</si>
  <si>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</si>
  <si>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</si>
  <si>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</si>
  <si>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</si>
  <si>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</si>
  <si>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</si>
  <si>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</si>
  <si>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</si>
  <si>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</si>
  <si>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</si>
  <si>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</si>
  <si>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</si>
  <si>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</si>
  <si>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</si>
  <si>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</si>
  <si>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</si>
  <si>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</si>
  <si>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</si>
  <si>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</si>
  <si>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</si>
  <si>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</si>
  <si>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</si>
  <si>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</si>
  <si>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</si>
  <si>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</si>
  <si>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</si>
  <si>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</si>
  <si>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</si>
  <si>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</si>
  <si>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</si>
  <si>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</si>
  <si>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</si>
  <si>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</si>
  <si>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</si>
  <si>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</si>
  <si>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</si>
  <si>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</si>
  <si>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</si>
  <si>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</si>
  <si>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</si>
  <si>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</si>
  <si>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</si>
  <si>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</si>
  <si>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</si>
  <si>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</si>
  <si>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</si>
  <si>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</si>
  <si>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</si>
  <si>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</si>
  <si>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</si>
  <si>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</si>
  <si>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</si>
  <si>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</si>
  <si>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</si>
  <si>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</si>
  <si>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</si>
  <si>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</si>
  <si>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</si>
  <si>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</si>
  <si>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</si>
  <si>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</si>
  <si>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</si>
  <si>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</si>
  <si>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</si>
  <si>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</si>
  <si>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</si>
  <si>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</si>
  <si>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</si>
  <si>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</si>
  <si>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</si>
  <si>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</si>
  <si>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</si>
  <si>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</si>
  <si>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</si>
  <si>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</si>
  <si>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</si>
  <si>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</si>
  <si>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</si>
  <si>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</si>
  <si>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</si>
  <si>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</si>
  <si>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</si>
  <si>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</si>
  <si>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</si>
  <si>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</si>
  <si>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</si>
  <si>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</si>
  <si>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</si>
  <si>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</si>
  <si>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</si>
  <si>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</si>
  <si>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</si>
  <si>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</si>
  <si>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</si>
  <si>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</si>
  <si>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</si>
  <si>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</si>
  <si>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</si>
  <si>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</si>
  <si>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</si>
  <si>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</si>
  <si>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</si>
  <si>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</si>
  <si>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</si>
  <si>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</si>
  <si>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</si>
  <si>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</si>
  <si>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</si>
  <si>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</si>
  <si>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</si>
  <si>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</si>
  <si>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</si>
  <si>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</si>
  <si>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</si>
  <si>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</si>
  <si>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</si>
  <si>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</si>
  <si>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</si>
  <si>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</si>
  <si>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</si>
  <si>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</si>
  <si>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</si>
  <si>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</si>
  <si>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</si>
  <si>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</si>
  <si>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</si>
  <si>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</si>
  <si>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</si>
  <si>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</si>
  <si>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</si>
  <si>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</si>
  <si>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</si>
  <si>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</si>
  <si>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</si>
  <si>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</si>
  <si>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</si>
  <si>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</si>
  <si>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</si>
  <si>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</si>
  <si>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</si>
  <si>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</si>
  <si>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</si>
  <si>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</si>
  <si>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</si>
  <si>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</si>
  <si>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</si>
  <si>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</si>
  <si>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</si>
  <si>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</si>
  <si>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</si>
  <si>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</si>
  <si>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</si>
  <si>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</si>
  <si>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</si>
  <si>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</si>
  <si>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</si>
  <si>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</si>
  <si>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</si>
  <si>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</si>
  <si>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</si>
  <si>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</si>
  <si>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</si>
  <si>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</si>
  <si>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</si>
  <si>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</si>
  <si>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</si>
  <si>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</si>
  <si>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</si>
  <si>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</si>
  <si>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</si>
  <si>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</si>
  <si>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</si>
  <si>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</si>
  <si>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</si>
  <si>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</si>
  <si>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</si>
  <si>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</si>
  <si>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</si>
  <si>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</si>
  <si>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</si>
  <si>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</si>
  <si>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</si>
  <si>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</si>
  <si>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</si>
  <si>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</si>
  <si>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</si>
  <si>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</si>
  <si>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</si>
  <si>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</si>
  <si>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</si>
  <si>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</si>
  <si>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</si>
  <si>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</si>
  <si>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</si>
  <si>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</si>
  <si>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</si>
  <si>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</si>
  <si>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</si>
  <si>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</si>
  <si>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</si>
  <si>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</si>
  <si>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</si>
  <si>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</si>
  <si>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</si>
  <si>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</si>
  <si>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</si>
  <si>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</si>
  <si>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</si>
  <si>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</si>
  <si>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</si>
  <si>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</si>
  <si>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</si>
  <si>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</si>
  <si>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</si>
  <si>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</si>
  <si>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</si>
  <si>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</si>
  <si>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</si>
  <si>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</si>
  <si>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</si>
  <si>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</si>
  <si>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</si>
  <si>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</si>
  <si>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</si>
  <si>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</si>
  <si>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</si>
  <si>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</si>
  <si>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</si>
  <si>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</si>
  <si>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</si>
  <si>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</si>
  <si>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</si>
  <si>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</si>
  <si>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</si>
  <si>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</si>
  <si>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</si>
  <si>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</si>
  <si>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</si>
  <si>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</si>
  <si>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</si>
  <si>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</si>
  <si>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</si>
  <si>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</si>
  <si>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</si>
  <si>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</si>
  <si>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</si>
  <si>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</si>
  <si>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</si>
  <si>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</si>
  <si>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</si>
  <si>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</si>
  <si>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</si>
  <si>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</si>
  <si>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</si>
  <si>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</si>
  <si>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</si>
  <si>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</si>
  <si>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</si>
  <si>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</si>
  <si>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</si>
  <si>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</si>
  <si>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</si>
  <si>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</si>
  <si>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</si>
  <si>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</si>
  <si>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</si>
  <si>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</si>
  <si>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</si>
  <si>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</si>
  <si>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</si>
  <si>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</si>
  <si>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</si>
  <si>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</si>
  <si>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</si>
  <si>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</si>
  <si>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</si>
  <si>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</si>
  <si>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</si>
  <si>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</si>
  <si>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</si>
  <si>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</si>
  <si>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</si>
  <si>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</si>
  <si>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</si>
  <si>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</si>
  <si>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</si>
  <si>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</si>
  <si>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</si>
  <si>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</si>
  <si>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</si>
  <si>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</si>
  <si>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</si>
  <si>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</si>
  <si>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</si>
  <si>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</si>
  <si>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</si>
  <si>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</si>
  <si>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</si>
  <si>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</si>
  <si>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</si>
  <si>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</si>
  <si>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</si>
  <si>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</si>
  <si>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</si>
  <si>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</si>
  <si>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</si>
  <si>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</si>
  <si>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</si>
  <si>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</si>
  <si>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</si>
  <si>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</si>
  <si>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</si>
  <si>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</si>
  <si>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</si>
  <si>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</si>
  <si>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</si>
  <si>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</si>
  <si>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</si>
  <si>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</si>
  <si>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</si>
  <si>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</si>
  <si>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</si>
  <si>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</si>
  <si>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</si>
  <si>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</si>
  <si>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</si>
  <si>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</si>
  <si>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</si>
  <si>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</si>
  <si>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</si>
  <si>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</si>
  <si>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</si>
  <si>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</si>
  <si>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</si>
  <si>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</si>
  <si>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</si>
  <si>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</si>
  <si>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</si>
  <si>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</si>
  <si>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</si>
  <si>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</si>
  <si>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</si>
  <si>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</si>
  <si>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</si>
  <si>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</si>
  <si>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</si>
  <si>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</si>
  <si>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</si>
  <si>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</si>
  <si>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</si>
  <si>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</si>
  <si>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</si>
  <si>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</si>
  <si>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</si>
  <si>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</si>
  <si>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</si>
  <si>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</si>
  <si>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</si>
  <si>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</si>
  <si>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</si>
  <si>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</si>
  <si>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</si>
  <si>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</si>
  <si>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</si>
  <si>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</si>
  <si>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</si>
  <si>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</si>
  <si>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</si>
  <si>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</si>
  <si>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</si>
  <si>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</si>
  <si>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</si>
  <si>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</si>
  <si>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</si>
  <si>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</si>
  <si>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</si>
  <si>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</si>
  <si>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</si>
  <si>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</si>
  <si>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</si>
  <si>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</si>
  <si>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</si>
  <si>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</si>
  <si>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</si>
  <si>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</si>
  <si>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</si>
  <si>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</si>
  <si>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</si>
  <si>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</si>
  <si>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</si>
  <si>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</si>
  <si>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</si>
  <si>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</si>
  <si>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</si>
  <si>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</si>
  <si>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</si>
  <si>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</si>
  <si>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</si>
  <si>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</si>
  <si>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</si>
  <si>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</si>
  <si>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</si>
  <si>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</si>
  <si>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</si>
  <si>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</si>
  <si>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</si>
  <si>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</si>
  <si>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</si>
  <si>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</si>
  <si>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</si>
  <si>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</si>
  <si>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</si>
  <si>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</si>
  <si>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</si>
  <si>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</si>
  <si>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</si>
  <si>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</si>
  <si>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</si>
  <si>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</si>
  <si>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</si>
  <si>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</si>
  <si>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</si>
  <si>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</si>
  <si>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</si>
  <si>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</si>
  <si>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</si>
  <si>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</si>
  <si>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</si>
  <si>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</si>
  <si>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</si>
  <si>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</si>
  <si>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</si>
  <si>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</si>
  <si>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</si>
  <si>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</si>
  <si>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</si>
  <si>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</si>
  <si>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</si>
  <si>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</si>
  <si>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</si>
  <si>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</si>
  <si>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</si>
  <si>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</si>
  <si>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</si>
  <si>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</si>
  <si>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</si>
  <si>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</si>
  <si>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</si>
  <si>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</si>
  <si>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</si>
  <si>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</si>
  <si>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</si>
  <si>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</si>
  <si>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</si>
  <si>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</si>
  <si>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</si>
  <si>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</si>
  <si>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</si>
  <si>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</si>
  <si>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</si>
  <si>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</si>
  <si>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</si>
  <si>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</si>
  <si>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</si>
  <si>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</si>
  <si>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</si>
  <si>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</si>
  <si>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</si>
  <si>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</si>
  <si>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</si>
  <si>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</si>
  <si>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</si>
  <si>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</si>
  <si>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</si>
  <si>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</si>
  <si>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</si>
  <si>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</si>
  <si>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</si>
  <si>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</si>
  <si>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</si>
  <si>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</si>
  <si>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</si>
  <si>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</si>
  <si>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</si>
  <si>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</si>
  <si>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</si>
  <si>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</si>
  <si>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</si>
  <si>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</si>
  <si>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</si>
  <si>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</si>
  <si>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</si>
  <si>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</si>
  <si>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</si>
  <si>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</si>
  <si>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</si>
  <si>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</si>
  <si>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</si>
  <si>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</si>
  <si>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</si>
  <si>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</si>
  <si>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</si>
  <si>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</si>
  <si>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</si>
  <si>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</si>
  <si>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</si>
  <si>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</si>
  <si>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</si>
  <si>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</si>
  <si>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</si>
  <si>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</si>
  <si>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</si>
  <si>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</si>
  <si>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</si>
  <si>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</si>
  <si>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</si>
  <si>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</si>
  <si>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</si>
  <si>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</si>
  <si>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</si>
  <si>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</si>
  <si>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</si>
  <si>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</si>
  <si>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</si>
  <si>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</si>
  <si>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</si>
  <si>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</si>
  <si>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</si>
  <si>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</si>
  <si>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</si>
  <si>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</si>
  <si>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</si>
  <si>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</si>
  <si>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</si>
  <si>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</si>
  <si>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</si>
  <si>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</si>
  <si>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</si>
  <si>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</si>
  <si>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</si>
  <si>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</si>
  <si>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</si>
  <si>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</si>
  <si>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</si>
  <si>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</si>
  <si>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</si>
  <si>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</si>
  <si>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</si>
  <si>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</si>
  <si>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</si>
  <si>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</si>
  <si>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</si>
  <si>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</si>
  <si>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</si>
  <si>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</si>
  <si>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</si>
  <si>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</si>
  <si>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</si>
  <si>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</si>
  <si>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</si>
  <si>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</si>
  <si>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</si>
  <si>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</si>
  <si>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</si>
  <si>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</si>
  <si>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</si>
  <si>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</si>
  <si>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</si>
  <si>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</si>
  <si>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</si>
  <si>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</si>
  <si>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</si>
  <si>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</si>
  <si>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</si>
  <si>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</si>
  <si>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</si>
  <si>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</si>
  <si>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</si>
  <si>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</si>
  <si>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</si>
  <si>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</si>
  <si>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</si>
  <si>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</si>
  <si>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</si>
  <si>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</si>
  <si>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</si>
  <si>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</si>
  <si>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</si>
  <si>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</si>
  <si>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</si>
  <si>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</si>
  <si>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</si>
  <si>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</si>
  <si>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</si>
  <si>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</si>
  <si>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</si>
  <si>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</si>
  <si>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</si>
  <si>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</si>
  <si>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</si>
  <si>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</si>
  <si>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</si>
  <si>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</si>
  <si>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</si>
  <si>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</si>
  <si>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</si>
  <si>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</si>
  <si>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</si>
  <si>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</si>
  <si>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</si>
  <si>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</si>
  <si>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</si>
  <si>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</si>
  <si>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</si>
  <si>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</si>
  <si>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</si>
  <si>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</si>
  <si>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</si>
  <si>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</si>
  <si>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</si>
  <si>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</si>
  <si>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</si>
  <si>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</si>
  <si>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</si>
  <si>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</si>
  <si>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</si>
  <si>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</si>
  <si>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</si>
  <si>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</si>
  <si>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</si>
  <si>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</si>
  <si>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</si>
  <si>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</si>
  <si>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</si>
  <si>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</si>
  <si>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</si>
  <si>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</si>
  <si>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</si>
  <si>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</si>
  <si>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</si>
  <si>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</si>
  <si>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</si>
  <si>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</si>
  <si>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</si>
  <si>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</si>
  <si>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</si>
  <si>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</si>
  <si>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</si>
  <si>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</si>
  <si>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</si>
  <si>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</si>
  <si>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</si>
  <si>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</si>
  <si>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</si>
  <si>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</si>
  <si>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</si>
  <si>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</si>
  <si>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</si>
  <si>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</si>
  <si>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</si>
  <si>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</si>
  <si>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</si>
  <si>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</si>
  <si>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</si>
  <si>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</si>
  <si>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</si>
  <si>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</si>
  <si>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</si>
  <si>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</si>
  <si>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</si>
  <si>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</si>
  <si>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</si>
  <si>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</si>
  <si>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</si>
  <si>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</si>
  <si>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</si>
  <si>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</si>
  <si>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</si>
  <si>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</si>
  <si>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</si>
  <si>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</si>
  <si>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</si>
  <si>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</si>
  <si>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</si>
  <si>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</si>
  <si>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</si>
  <si>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</si>
  <si>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</si>
  <si>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</si>
  <si>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</si>
  <si>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</si>
  <si>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</si>
  <si>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</si>
  <si>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</si>
  <si>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</si>
  <si>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</si>
  <si>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</si>
  <si>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</si>
  <si>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</si>
  <si>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</si>
  <si>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</si>
  <si>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</si>
  <si>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</si>
  <si>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</si>
  <si>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</si>
  <si>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</si>
  <si>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</si>
  <si>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</si>
  <si>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</si>
  <si>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</si>
  <si>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</si>
  <si>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</si>
  <si>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</si>
  <si>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</si>
  <si>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</si>
  <si>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</si>
  <si>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</si>
  <si>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</si>
  <si>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</si>
  <si>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</si>
  <si>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</si>
  <si>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</si>
  <si>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</si>
  <si>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</si>
  <si>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</si>
  <si>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</si>
  <si>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</si>
  <si>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</si>
  <si>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</si>
  <si>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</si>
  <si>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</si>
  <si>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</si>
  <si>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</si>
  <si>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</si>
  <si>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</si>
  <si>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</si>
  <si>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</si>
  <si>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</si>
  <si>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</si>
  <si>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</si>
  <si>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</si>
  <si>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</si>
  <si>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</si>
  <si>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</si>
  <si>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</si>
  <si>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</si>
  <si>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</si>
  <si>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</si>
  <si>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</si>
  <si>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</si>
  <si>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</si>
  <si>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</si>
  <si>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</si>
  <si>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</si>
  <si>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</si>
  <si>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</si>
  <si>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</si>
  <si>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</si>
  <si>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</si>
  <si>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</si>
  <si>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</si>
  <si>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</si>
  <si>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</si>
  <si>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</si>
  <si>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</si>
  <si>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</si>
  <si>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</si>
  <si>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</si>
  <si>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</si>
  <si>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</si>
  <si>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</si>
  <si>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</si>
  <si>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</si>
  <si>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</si>
  <si>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</si>
  <si>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</si>
  <si>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</si>
  <si>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</si>
  <si>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</si>
  <si>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</si>
  <si>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</si>
  <si>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</si>
  <si>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</si>
  <si>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</si>
  <si>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</si>
  <si>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</si>
  <si>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</si>
  <si>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</si>
  <si>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</si>
  <si>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</si>
  <si>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</si>
  <si>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</si>
  <si>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</si>
  <si>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</si>
  <si>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</si>
  <si>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</si>
  <si>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</si>
  <si>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</si>
  <si>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</si>
  <si>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</si>
  <si>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</si>
  <si>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</si>
  <si>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</si>
  <si>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</si>
  <si>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</si>
  <si>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</si>
  <si>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</si>
  <si>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</si>
  <si>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</si>
  <si>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</si>
  <si>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</si>
  <si>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</si>
  <si>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</si>
  <si>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</si>
  <si>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</si>
  <si>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</si>
  <si>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</si>
  <si>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</si>
  <si>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</si>
  <si>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</si>
  <si>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</si>
  <si>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</si>
  <si>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</si>
  <si>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</si>
  <si>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</si>
  <si>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</si>
  <si>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</si>
  <si>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</si>
  <si>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</si>
  <si>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</si>
  <si>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</si>
  <si>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</si>
  <si>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</si>
  <si>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</si>
  <si>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</si>
  <si>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</si>
  <si>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</si>
  <si>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</si>
  <si>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</si>
  <si>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</si>
  <si>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</si>
  <si>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</si>
  <si>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</si>
  <si>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</si>
  <si>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</si>
  <si>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</si>
  <si>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</si>
  <si>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</si>
  <si>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</si>
  <si>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</si>
  <si>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</si>
  <si>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</si>
  <si>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</si>
  <si>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</si>
  <si>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</si>
  <si>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</si>
  <si>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</si>
  <si>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</si>
  <si>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</si>
  <si>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</si>
  <si>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</si>
  <si>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</si>
  <si>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</si>
  <si>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</si>
  <si>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</si>
  <si>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</si>
  <si>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</si>
  <si>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</si>
  <si>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</si>
  <si>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</si>
  <si>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</si>
  <si>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</si>
  <si>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</si>
  <si>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</si>
  <si>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</si>
  <si>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</si>
  <si>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</si>
  <si>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</si>
  <si>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</si>
  <si>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</si>
  <si>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</si>
  <si>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</si>
  <si>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</si>
  <si>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</si>
  <si>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</si>
  <si>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</si>
  <si>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</si>
  <si>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</si>
  <si>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</si>
  <si>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</si>
  <si>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</si>
  <si>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</si>
  <si>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</si>
  <si>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</si>
  <si>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</si>
  <si>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</si>
  <si>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</si>
  <si>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</si>
  <si>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</si>
  <si>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</si>
  <si>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</si>
  <si>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</si>
  <si>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</si>
  <si>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</si>
  <si>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</si>
  <si>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</si>
  <si>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</si>
  <si>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</si>
  <si>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</si>
  <si>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</si>
  <si>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</si>
  <si>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</si>
  <si>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</si>
  <si>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</si>
  <si>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</si>
  <si>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</si>
  <si>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</si>
  <si>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</si>
  <si>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</si>
  <si>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</si>
  <si>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</si>
  <si>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</si>
  <si>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</si>
  <si>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</si>
  <si>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</si>
  <si>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</si>
  <si>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</si>
  <si>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</si>
  <si>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</si>
  <si>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</si>
  <si>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</si>
  <si>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</si>
  <si>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</si>
  <si>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</si>
  <si>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</si>
  <si>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</si>
  <si>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</si>
  <si>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</si>
  <si>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</si>
  <si>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</si>
  <si>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</si>
  <si>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</si>
  <si>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</si>
  <si>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</si>
  <si>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</si>
  <si>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</si>
  <si>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</si>
  <si>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</si>
  <si>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</si>
  <si>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</si>
  <si>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</si>
  <si>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</si>
  <si>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</si>
  <si>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</si>
  <si>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</si>
  <si>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</si>
  <si>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</si>
  <si>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</si>
  <si>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</si>
  <si>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</si>
  <si>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</si>
  <si>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</si>
  <si>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</si>
  <si>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</si>
  <si>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</si>
  <si>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</si>
  <si>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</si>
  <si>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</si>
  <si>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</si>
  <si>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</si>
  <si>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</si>
  <si>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</si>
  <si>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</si>
  <si>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</si>
  <si>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</si>
  <si>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</si>
  <si>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</si>
  <si>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</si>
  <si>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</si>
  <si>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</si>
  <si>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</si>
  <si>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</si>
  <si>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</si>
  <si>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</si>
  <si>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</si>
  <si>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</si>
  <si>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</si>
  <si>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</si>
  <si>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</si>
  <si>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</si>
  <si>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</si>
  <si>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</si>
  <si>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</si>
  <si>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</si>
  <si>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</si>
  <si>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</si>
  <si>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</si>
  <si>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</si>
  <si>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</si>
  <si>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</si>
  <si>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</si>
  <si>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</si>
  <si>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</si>
  <si>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</si>
  <si>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</si>
  <si>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</si>
  <si>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</si>
  <si>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</si>
  <si>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</si>
  <si>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</si>
  <si>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</si>
  <si>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</si>
  <si>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</si>
  <si>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</si>
  <si>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</si>
  <si>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</si>
  <si>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</si>
  <si>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</si>
  <si>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</si>
  <si>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</si>
  <si>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</si>
  <si>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</si>
  <si>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</si>
  <si>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</si>
  <si>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</si>
  <si>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</si>
  <si>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</si>
  <si>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</si>
  <si>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</si>
  <si>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</si>
  <si>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</si>
  <si>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</si>
  <si>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</si>
  <si>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</si>
  <si>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</si>
  <si>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</si>
  <si>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</si>
  <si>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</si>
  <si>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</si>
  <si>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</si>
  <si>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</si>
  <si>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</si>
  <si>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</si>
  <si>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</si>
  <si>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</si>
  <si>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</si>
  <si>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</si>
  <si>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</si>
  <si>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</si>
  <si>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</si>
  <si>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</si>
  <si>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</si>
  <si>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</si>
  <si>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</si>
  <si>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</si>
  <si>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</si>
  <si>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</si>
  <si>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</si>
  <si>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</si>
  <si>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</si>
  <si>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</si>
  <si>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</si>
  <si>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</si>
  <si>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</si>
  <si>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</si>
  <si>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</si>
  <si>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</si>
  <si>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</si>
  <si>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</si>
  <si>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</si>
  <si>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</si>
  <si>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</si>
  <si>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</si>
  <si>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</si>
  <si>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</si>
  <si>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</si>
  <si>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</si>
  <si>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</si>
  <si>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</si>
  <si>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</si>
  <si>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</si>
  <si>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</si>
  <si>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</si>
  <si>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</si>
  <si>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</si>
  <si>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</si>
  <si>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</si>
  <si>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</si>
  <si>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</si>
  <si>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</si>
  <si>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</si>
  <si>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</si>
  <si>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</si>
  <si>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</si>
  <si>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</si>
  <si>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</si>
  <si>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</si>
  <si>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</si>
  <si>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</si>
  <si>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</si>
  <si>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</si>
  <si>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</si>
  <si>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</si>
  <si>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</si>
  <si>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</si>
  <si>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</si>
  <si>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</si>
  <si>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</si>
  <si>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</si>
  <si>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</si>
  <si>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</si>
  <si>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</si>
  <si>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</si>
  <si>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</si>
  <si>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</si>
  <si>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</si>
  <si>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</si>
  <si>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</si>
  <si>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</si>
  <si>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</si>
  <si>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</si>
  <si>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</si>
  <si>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</si>
  <si>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</si>
  <si>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</si>
  <si>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</si>
  <si>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</si>
  <si>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</si>
  <si>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</si>
  <si>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</si>
  <si>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</si>
  <si>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</si>
  <si>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</si>
  <si>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</si>
  <si>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</si>
  <si>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</si>
  <si>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</si>
  <si>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</si>
  <si>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</si>
  <si>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</si>
  <si>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</si>
  <si>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</si>
  <si>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</si>
  <si>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</si>
  <si>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</si>
  <si>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</si>
  <si>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</si>
  <si>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</si>
  <si>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</si>
  <si>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</si>
  <si>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</si>
  <si>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</si>
  <si>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</si>
  <si>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</si>
  <si>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</si>
  <si>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</si>
  <si>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</si>
  <si>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</si>
  <si>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</si>
  <si>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</si>
  <si>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</si>
  <si>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</si>
  <si>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</si>
  <si>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</si>
  <si>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</si>
  <si>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</si>
  <si>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</si>
  <si>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</si>
  <si>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</si>
  <si>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</si>
  <si>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</si>
  <si>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</si>
  <si>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</si>
  <si>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</si>
  <si>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</si>
  <si>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</si>
  <si>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</si>
  <si>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</si>
  <si>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</si>
  <si>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</si>
  <si>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</si>
  <si>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</si>
  <si>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</si>
  <si>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</si>
  <si>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</si>
  <si>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</si>
  <si>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</si>
  <si>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</si>
  <si>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</si>
  <si>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</si>
  <si>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</si>
  <si>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</si>
  <si>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</si>
  <si>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</si>
  <si>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</si>
  <si>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</si>
  <si>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</si>
  <si>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</si>
  <si>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</si>
  <si>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</si>
  <si>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</si>
  <si>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</si>
  <si>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</si>
  <si>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</si>
  <si>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</si>
  <si>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</si>
  <si>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</si>
  <si>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</si>
  <si>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</si>
  <si>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</si>
  <si>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</si>
  <si>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</si>
  <si>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</si>
  <si>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</si>
  <si>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</si>
  <si>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</si>
  <si>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</si>
  <si>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</si>
  <si>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</si>
  <si>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</si>
  <si>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</si>
  <si>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</si>
  <si>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</si>
  <si>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</si>
  <si>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</si>
  <si>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</si>
  <si>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</si>
  <si>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</si>
  <si>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</si>
  <si>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</si>
  <si>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</si>
  <si>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</si>
  <si>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</si>
  <si>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</si>
  <si>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</si>
  <si>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</si>
  <si>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</si>
  <si>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</si>
  <si>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</si>
  <si>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</si>
  <si>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</si>
  <si>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</si>
  <si>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</si>
  <si>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</si>
  <si>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</si>
  <si>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</si>
  <si>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</si>
  <si>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</si>
  <si>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</si>
  <si>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</si>
  <si>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</si>
  <si>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</si>
  <si>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</si>
  <si>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</si>
  <si>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</si>
  <si>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</si>
  <si>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</si>
  <si>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</si>
  <si>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</si>
  <si>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</si>
  <si>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</si>
  <si>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</si>
  <si>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</si>
  <si>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</si>
  <si>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</si>
  <si>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</si>
  <si>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</si>
  <si>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</si>
  <si>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</si>
  <si>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</si>
  <si>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</si>
  <si>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</si>
  <si>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</si>
  <si>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</si>
  <si>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</si>
  <si>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</si>
  <si>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</si>
  <si>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</si>
  <si>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</si>
  <si>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</si>
  <si>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</si>
  <si>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</si>
  <si>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</si>
  <si>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</si>
  <si>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</si>
  <si>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</si>
  <si>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</si>
  <si>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</si>
  <si>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</si>
  <si>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</si>
  <si>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</si>
  <si>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</si>
  <si>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</si>
  <si>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</si>
  <si>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</si>
  <si>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</si>
  <si>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</si>
  <si>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</si>
  <si>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</si>
  <si>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</si>
  <si>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</si>
  <si>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</si>
  <si>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</si>
  <si>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</si>
  <si>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</si>
  <si>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</si>
  <si>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</si>
  <si>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</si>
  <si>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</si>
  <si>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</si>
  <si>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</si>
  <si>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</si>
  <si>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</si>
  <si>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</si>
  <si>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</si>
  <si>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</si>
  <si>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</si>
  <si>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</si>
  <si>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</si>
  <si>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</si>
  <si>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</si>
  <si>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</si>
  <si>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</si>
  <si>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</si>
  <si>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</si>
  <si>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</si>
  <si>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</si>
  <si>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</si>
  <si>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</si>
  <si>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</si>
  <si>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</si>
  <si>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</si>
  <si>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</si>
  <si>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</si>
  <si>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</si>
  <si>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</si>
  <si>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</si>
  <si>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</si>
  <si>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</si>
  <si>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</si>
  <si>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</si>
  <si>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</si>
  <si>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</si>
  <si>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</si>
  <si>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</si>
  <si>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</si>
  <si>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</si>
  <si>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</si>
  <si>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</si>
  <si>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</si>
  <si>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</si>
  <si>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</si>
  <si>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</si>
  <si>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</si>
  <si>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</si>
  <si>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</si>
  <si>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</si>
  <si>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</si>
  <si>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</si>
  <si>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</si>
  <si>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</si>
  <si>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</si>
  <si>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</si>
  <si>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</si>
  <si>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</si>
  <si>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</si>
  <si>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</si>
  <si>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</si>
  <si>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</si>
  <si>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</si>
  <si>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</si>
  <si>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</si>
  <si>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</si>
  <si>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</si>
  <si>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</si>
  <si>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</si>
  <si>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</si>
  <si>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</si>
  <si>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</si>
  <si>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</si>
  <si>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</si>
  <si>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</si>
  <si>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</si>
  <si>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</si>
  <si>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</si>
  <si>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</si>
  <si>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</si>
  <si>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</si>
  <si>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</si>
  <si>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</si>
  <si>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</si>
  <si>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</si>
  <si>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</si>
  <si>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</si>
  <si>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</si>
  <si>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</si>
  <si>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</si>
  <si>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</si>
  <si>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</si>
  <si>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</si>
  <si>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</si>
  <si>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</si>
  <si>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</si>
  <si>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</si>
  <si>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</si>
  <si>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</si>
  <si>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</si>
  <si>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</si>
  <si>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</si>
  <si>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</si>
  <si>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</si>
  <si>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</si>
  <si>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</si>
  <si>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</si>
  <si>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</si>
  <si>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</si>
  <si>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</si>
  <si>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</si>
  <si>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</si>
  <si>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</si>
  <si>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</si>
  <si>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</si>
  <si>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</si>
  <si>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</si>
  <si>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</si>
  <si>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</si>
  <si>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</si>
  <si>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</si>
  <si>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</si>
  <si>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</si>
  <si>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</si>
  <si>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</si>
  <si>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</si>
  <si>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</si>
  <si>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</si>
  <si>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</si>
  <si>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</si>
  <si>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</si>
  <si>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</si>
  <si>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</si>
  <si>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</si>
  <si>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</si>
  <si>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</si>
  <si>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</si>
  <si>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</si>
  <si>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</si>
  <si>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</si>
  <si>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</si>
  <si>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</si>
  <si>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</si>
  <si>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</si>
  <si>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</si>
  <si>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</si>
  <si>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</si>
  <si>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</si>
  <si>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</si>
  <si>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</si>
  <si>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</si>
  <si>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</si>
  <si>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</si>
  <si>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</si>
  <si>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</si>
  <si>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</si>
  <si>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</si>
  <si>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</si>
  <si>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</si>
  <si>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</si>
  <si>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</si>
  <si>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</si>
  <si>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</si>
  <si>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</si>
  <si>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</si>
  <si>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</si>
  <si>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</si>
  <si>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</si>
  <si>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</si>
  <si>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</si>
  <si>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</si>
  <si>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</si>
  <si>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</si>
  <si>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</si>
  <si>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</si>
  <si>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</si>
  <si>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</si>
  <si>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</si>
  <si>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</si>
  <si>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</si>
  <si>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</si>
  <si>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</si>
  <si>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</si>
  <si>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</si>
  <si>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</si>
  <si>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</si>
  <si>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</si>
  <si>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</si>
  <si>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</si>
  <si>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</si>
  <si>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</si>
  <si>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</si>
  <si>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</si>
  <si>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</si>
  <si>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</si>
  <si>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</si>
  <si>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</si>
  <si>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</si>
  <si>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</si>
  <si>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</si>
  <si>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</si>
  <si>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</si>
  <si>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</si>
  <si>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</si>
  <si>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</si>
  <si>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</si>
  <si>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</si>
  <si>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</si>
  <si>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</si>
  <si>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</si>
  <si>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</si>
  <si>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</si>
  <si>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</si>
  <si>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</si>
  <si>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</si>
  <si>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</si>
  <si>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</si>
  <si>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</si>
  <si>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</si>
  <si>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</si>
  <si>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</si>
  <si>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</si>
  <si>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</si>
  <si>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</si>
  <si>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</si>
  <si>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</si>
  <si>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</si>
  <si>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</si>
  <si>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</si>
  <si>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</si>
  <si>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</si>
  <si>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</si>
  <si>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</si>
  <si>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</si>
  <si>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</si>
  <si>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</si>
  <si>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</si>
  <si>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</si>
  <si>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</si>
  <si>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</si>
  <si>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</si>
  <si>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</si>
  <si>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</si>
  <si>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</si>
  <si>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</si>
  <si>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</si>
  <si>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</si>
  <si>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</si>
  <si>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</si>
  <si>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</si>
  <si>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</si>
  <si>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</si>
  <si>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</si>
  <si>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</si>
  <si>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</si>
  <si>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</si>
  <si>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</si>
  <si>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</si>
  <si>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</si>
  <si>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</si>
  <si>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</si>
  <si>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</si>
  <si>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</si>
  <si>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</si>
  <si>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</si>
  <si>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</si>
  <si>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</si>
  <si>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</si>
  <si>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</si>
  <si>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</si>
  <si>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</si>
  <si>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</si>
  <si>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</si>
  <si>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</si>
  <si>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</si>
  <si>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</si>
  <si>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</si>
  <si>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</si>
  <si>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</si>
  <si>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</si>
  <si>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</si>
  <si>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</si>
  <si>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</si>
  <si>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</si>
  <si>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</si>
  <si>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</si>
  <si>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</si>
  <si>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</si>
  <si>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</si>
  <si>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</si>
  <si>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</si>
  <si>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</si>
  <si>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</si>
  <si>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</si>
  <si>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</si>
  <si>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</si>
  <si>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</si>
  <si>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</si>
  <si>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</si>
  <si>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</si>
  <si>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</si>
  <si>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</si>
  <si>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</si>
  <si>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</si>
  <si>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</si>
  <si>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</si>
  <si>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</si>
  <si>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</si>
  <si>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</si>
  <si>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</si>
  <si>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</si>
  <si>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</si>
  <si>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</si>
  <si>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</si>
  <si>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</si>
  <si>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</si>
  <si>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</si>
  <si>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</si>
  <si>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</si>
  <si>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</si>
  <si>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</si>
  <si>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</si>
  <si>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</si>
  <si>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</si>
  <si>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</si>
  <si>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</si>
  <si>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</si>
  <si>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</si>
  <si>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</si>
  <si>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</si>
  <si>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</si>
  <si>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</si>
  <si>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</si>
  <si>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</si>
  <si>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</si>
  <si>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</si>
  <si>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</si>
  <si>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</si>
  <si>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</si>
  <si>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</si>
  <si>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</si>
  <si>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</si>
  <si>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</si>
  <si>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</si>
  <si>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</si>
  <si>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</si>
  <si>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</si>
  <si>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</si>
  <si>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</si>
  <si>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</si>
  <si>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</si>
  <si>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</si>
  <si>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</si>
  <si>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</si>
  <si>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</si>
  <si>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</si>
  <si>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</si>
  <si>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</si>
  <si>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</si>
  <si>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</si>
  <si>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</si>
  <si>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</si>
  <si>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</si>
  <si>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</si>
  <si>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</si>
  <si>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</si>
  <si>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</si>
  <si>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</si>
  <si>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</si>
  <si>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</si>
  <si>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</si>
  <si>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</si>
  <si>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</si>
  <si>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</si>
  <si>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</si>
  <si>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</si>
  <si>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</si>
  <si>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</si>
  <si>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</si>
  <si>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</si>
  <si>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</si>
  <si>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</si>
  <si>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</si>
  <si>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</si>
  <si>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</si>
  <si>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</si>
  <si>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</si>
  <si>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</si>
  <si>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</si>
  <si>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</si>
  <si>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</si>
  <si>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</si>
  <si>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</si>
  <si>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</si>
  <si>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</si>
  <si>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</si>
  <si>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</si>
  <si>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</si>
  <si>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</si>
  <si>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</si>
  <si>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</si>
  <si>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</si>
  <si>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</si>
  <si>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</si>
  <si>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</si>
  <si>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</si>
  <si>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</si>
  <si>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</si>
  <si>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</si>
  <si>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</si>
  <si>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</si>
  <si>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</si>
  <si>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</si>
  <si>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</si>
  <si>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</si>
  <si>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</si>
  <si>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</si>
  <si>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</si>
  <si>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</si>
  <si>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</si>
  <si>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</si>
  <si>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</si>
  <si>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</si>
  <si>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</si>
  <si>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</si>
  <si>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</si>
  <si>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</si>
  <si>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</si>
  <si>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</si>
  <si>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</si>
  <si>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</si>
  <si>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</si>
  <si>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</si>
  <si>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</si>
  <si>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</si>
  <si>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</si>
  <si>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</si>
  <si>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</si>
  <si>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</si>
  <si>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</si>
  <si>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</si>
  <si>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</si>
  <si>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</si>
  <si>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</si>
  <si>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</si>
  <si>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</si>
  <si>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</si>
  <si>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</si>
  <si>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</si>
  <si>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</si>
  <si>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</si>
  <si>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</si>
  <si>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</si>
  <si>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</si>
  <si>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</si>
  <si>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</si>
  <si>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</si>
  <si>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</si>
  <si>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</si>
  <si>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</si>
  <si>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</si>
  <si>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</si>
  <si>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</si>
  <si>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</si>
  <si>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</si>
  <si>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</si>
  <si>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</si>
  <si>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</si>
  <si>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</si>
  <si>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</si>
  <si>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</si>
  <si>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</si>
  <si>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</si>
  <si>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</si>
  <si>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</si>
  <si>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</si>
  <si>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</si>
  <si>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</si>
  <si>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</si>
  <si>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</si>
  <si>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</si>
  <si>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</si>
  <si>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</si>
  <si>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</si>
  <si>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</si>
  <si>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</si>
  <si>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</si>
  <si>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</si>
  <si>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</si>
  <si>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</si>
  <si>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</si>
  <si>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</si>
  <si>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</si>
  <si>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</si>
  <si>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</si>
  <si>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</si>
  <si>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</si>
  <si>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</si>
  <si>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</si>
  <si>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</si>
  <si>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</si>
  <si>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</si>
  <si>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</si>
  <si>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</si>
  <si>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</si>
  <si>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</si>
  <si>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</si>
  <si>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</si>
  <si>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</si>
  <si>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</si>
  <si>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</si>
  <si>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</si>
  <si>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</si>
  <si>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</si>
  <si>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</si>
  <si>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</si>
  <si>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</si>
  <si>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</si>
  <si>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</si>
  <si>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</si>
  <si>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</si>
  <si>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</si>
  <si>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</si>
  <si>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</si>
  <si>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</si>
  <si>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</si>
  <si>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</si>
  <si>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</si>
  <si>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</si>
  <si>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</si>
  <si>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</si>
  <si>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</si>
  <si>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</si>
  <si>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</si>
  <si>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</si>
  <si>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</si>
  <si>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</si>
  <si>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</si>
  <si>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</si>
  <si>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</si>
  <si>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</si>
  <si>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</si>
  <si>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</si>
  <si>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</si>
  <si>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</si>
  <si>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</si>
  <si>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</si>
  <si>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</si>
  <si>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</si>
  <si>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</si>
  <si>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</si>
  <si>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</si>
  <si>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</si>
  <si>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</si>
  <si>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</si>
  <si>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</si>
  <si>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</si>
  <si>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</si>
  <si>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</si>
  <si>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</si>
  <si>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</si>
  <si>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</si>
  <si>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</si>
  <si>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</si>
  <si>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</si>
  <si>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</si>
  <si>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</si>
  <si>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</si>
  <si>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</si>
  <si>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</si>
  <si>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</si>
  <si>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</si>
  <si>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</si>
  <si>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</si>
  <si>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</si>
  <si>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</si>
  <si>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</si>
  <si>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</si>
  <si>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</si>
  <si>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</si>
  <si>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</si>
  <si>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</si>
  <si>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</si>
  <si>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</si>
  <si>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</si>
  <si>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</si>
  <si>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</si>
  <si>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</si>
  <si>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</si>
  <si>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</si>
  <si>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</si>
  <si>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</si>
  <si>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</si>
  <si>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</si>
  <si>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</si>
  <si>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</si>
  <si>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</si>
  <si>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</si>
  <si>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</si>
  <si>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</si>
  <si>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</si>
  <si>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</si>
  <si>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</si>
  <si>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</si>
  <si>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</si>
  <si>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</si>
  <si>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</si>
  <si>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</si>
  <si>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</si>
  <si>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</si>
  <si>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</si>
  <si>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</si>
  <si>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</si>
  <si>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</si>
  <si>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</si>
  <si>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</si>
  <si>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</si>
  <si>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</si>
  <si>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</si>
  <si>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</si>
  <si>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</si>
  <si>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</si>
  <si>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</si>
  <si>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</si>
  <si>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</si>
  <si>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</si>
  <si>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</si>
  <si>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</si>
  <si>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</si>
  <si>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</si>
  <si>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</si>
  <si>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</si>
  <si>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</si>
  <si>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</si>
  <si>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</si>
  <si>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</si>
  <si>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</si>
  <si>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</si>
  <si>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</si>
  <si>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</si>
  <si>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</si>
  <si>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</si>
  <si>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</si>
  <si>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</si>
  <si>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</si>
  <si>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</si>
  <si>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</si>
  <si>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</si>
  <si>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</si>
  <si>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</si>
  <si>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</si>
  <si>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</si>
  <si>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</si>
  <si>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</si>
  <si>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</si>
  <si>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</si>
  <si>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</si>
  <si>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</si>
  <si>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</si>
  <si>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</si>
  <si>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</si>
  <si>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</si>
  <si>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</si>
  <si>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</si>
  <si>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</si>
  <si>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</si>
  <si>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</si>
  <si>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</si>
  <si>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</si>
  <si>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</si>
  <si>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</si>
  <si>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</si>
  <si>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</si>
  <si>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</si>
  <si>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</si>
  <si>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</si>
  <si>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</si>
  <si>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</si>
  <si>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</si>
  <si>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</si>
  <si>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</si>
  <si>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</si>
  <si>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</si>
  <si>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</si>
  <si>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</si>
  <si>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</si>
  <si>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</si>
  <si>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</si>
  <si>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</si>
  <si>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</si>
  <si>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</si>
  <si>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</si>
  <si>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</si>
  <si>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</si>
  <si>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</si>
  <si>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</si>
  <si>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</si>
  <si>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</si>
  <si>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</si>
  <si>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</si>
  <si>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</si>
  <si>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</si>
  <si>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</si>
  <si>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</si>
  <si>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</si>
  <si>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</si>
  <si>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</si>
  <si>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</si>
  <si>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</si>
  <si>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</si>
  <si>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</si>
  <si>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</si>
  <si>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</si>
  <si>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</si>
  <si>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</si>
  <si>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</si>
  <si>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</si>
  <si>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</si>
  <si>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</si>
  <si>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</si>
  <si>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</si>
  <si>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</si>
  <si>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</si>
  <si>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</si>
  <si>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</si>
  <si>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</si>
  <si>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</si>
  <si>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</si>
  <si>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</si>
  <si>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</si>
  <si>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</si>
  <si>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</si>
  <si>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</si>
  <si>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</si>
  <si>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</si>
  <si>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</si>
  <si>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</si>
  <si>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</si>
  <si>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</si>
  <si>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</si>
  <si>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</si>
  <si>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</si>
  <si>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</si>
  <si>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</si>
  <si>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</si>
  <si>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</si>
  <si>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</si>
  <si>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</si>
  <si>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</si>
  <si>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</si>
  <si>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</si>
  <si>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</si>
  <si>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</si>
  <si>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</si>
  <si>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</si>
  <si>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</si>
  <si>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</si>
  <si>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</si>
  <si>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</si>
  <si>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</si>
  <si>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</si>
  <si>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</si>
  <si>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</si>
  <si>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</si>
  <si>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</si>
  <si>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</si>
  <si>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</si>
  <si>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</si>
  <si>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</si>
  <si>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</si>
  <si>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</si>
  <si>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</si>
  <si>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</si>
  <si>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</si>
  <si>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</si>
  <si>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</si>
  <si>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</si>
  <si>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</si>
  <si>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</si>
  <si>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</si>
  <si>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</si>
  <si>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</si>
  <si>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</si>
  <si>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</si>
  <si>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</si>
  <si>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</si>
  <si>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</si>
  <si>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</si>
  <si>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</si>
  <si>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</si>
  <si>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</si>
  <si>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</si>
  <si>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</si>
  <si>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</si>
  <si>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</si>
  <si>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</si>
  <si>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</si>
  <si>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</si>
  <si>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</si>
  <si>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</si>
  <si>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</si>
  <si>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</si>
  <si>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</si>
  <si>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</si>
  <si>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</si>
  <si>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</si>
  <si>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</si>
  <si>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</si>
  <si>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</si>
  <si>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</si>
  <si>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</si>
  <si>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</si>
  <si>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</si>
  <si>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</si>
  <si>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</si>
  <si>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</si>
  <si>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</si>
  <si>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</si>
  <si>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</si>
  <si>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</si>
  <si>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</si>
  <si>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</si>
  <si>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</si>
  <si>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</si>
  <si>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</si>
  <si>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</si>
  <si>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</si>
  <si>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</si>
  <si>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</si>
  <si>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</si>
  <si>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</si>
  <si>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</si>
  <si>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</si>
  <si>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</si>
  <si>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</si>
  <si>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</si>
  <si>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</si>
  <si>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</si>
  <si>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</si>
  <si>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</si>
  <si>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</si>
  <si>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</si>
  <si>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</si>
  <si>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</si>
  <si>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</si>
  <si>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</si>
  <si>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</si>
  <si>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</si>
  <si>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</si>
  <si>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</si>
  <si>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</si>
  <si>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</si>
  <si>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</si>
  <si>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</si>
  <si>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</si>
  <si>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</si>
  <si>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</si>
  <si>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</si>
  <si>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</si>
  <si>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</si>
  <si>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</si>
  <si>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</si>
  <si>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</si>
  <si>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</si>
  <si>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</si>
  <si>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</si>
  <si>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</si>
  <si>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</si>
  <si>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</si>
  <si>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</si>
  <si>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</si>
  <si>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</si>
  <si>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</si>
  <si>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</si>
  <si>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</si>
  <si>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</si>
  <si>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</si>
  <si>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</si>
  <si>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</si>
  <si>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</si>
  <si>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</si>
  <si>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</si>
  <si>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</si>
  <si>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</si>
  <si>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</si>
  <si>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</si>
  <si>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</si>
  <si>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</si>
  <si>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</si>
  <si>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</si>
  <si>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</si>
  <si>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</si>
  <si>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</si>
  <si>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</si>
  <si>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</si>
  <si>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</si>
  <si>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</si>
  <si>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</si>
  <si>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</si>
  <si>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</si>
  <si>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</si>
  <si>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</si>
  <si>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</si>
  <si>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</si>
  <si>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</si>
  <si>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</si>
  <si>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</si>
  <si>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</si>
  <si>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</si>
  <si>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</si>
  <si>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</si>
  <si>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</si>
  <si>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</si>
  <si>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</si>
  <si>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</si>
  <si>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</si>
  <si>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</si>
  <si>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</si>
  <si>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</si>
  <si>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</si>
  <si>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</si>
  <si>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</si>
  <si>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</si>
  <si>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</si>
  <si>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</si>
  <si>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</si>
  <si>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Profit</t>
  </si>
  <si>
    <t>ROI(%)</t>
  </si>
  <si>
    <t>Release Year</t>
  </si>
  <si>
    <t>Release Month</t>
  </si>
  <si>
    <t>Success Score</t>
  </si>
  <si>
    <t>Movie Title(UPPER)</t>
  </si>
  <si>
    <t>Performance Status</t>
  </si>
  <si>
    <t>Genre Category</t>
  </si>
  <si>
    <t>High Budget</t>
  </si>
  <si>
    <t>Low Budget</t>
  </si>
  <si>
    <t>Medium Budget</t>
  </si>
  <si>
    <t>Row Labels</t>
  </si>
  <si>
    <t>Grand Total</t>
  </si>
  <si>
    <t>Average of IMDb Score (1-10)</t>
  </si>
  <si>
    <t>Average of Success Score</t>
  </si>
  <si>
    <t>Count of Title</t>
  </si>
  <si>
    <t>Sum of Budget</t>
  </si>
  <si>
    <t>Sum of Gross Revenue</t>
  </si>
  <si>
    <t>Average of Gross Revenue</t>
  </si>
  <si>
    <t>Average of Duration (min)</t>
  </si>
  <si>
    <t>Total Revenue</t>
  </si>
  <si>
    <t>Total Profit</t>
  </si>
  <si>
    <t>Average IMDb Score</t>
  </si>
  <si>
    <t>Total Movies</t>
  </si>
  <si>
    <t>Sum of Profit</t>
  </si>
  <si>
    <t>Count of Movie Title(UPPER)</t>
  </si>
  <si>
    <t xml:space="preserve">"IMDB Movies &amp; Directors Analytics Dashboard" </t>
  </si>
  <si>
    <t>Recommended Movie</t>
  </si>
  <si>
    <t>Audience Buzz Mismatch</t>
  </si>
  <si>
    <t>Max of ROI(%)</t>
  </si>
  <si>
    <t>Sum of Cast FB Likes</t>
  </si>
  <si>
    <t>DJANGO UNCHAİNED</t>
  </si>
  <si>
    <t>INCEPTİON</t>
  </si>
  <si>
    <t>INTERSTELLAR</t>
  </si>
  <si>
    <t>JURASSİC WORLD</t>
  </si>
  <si>
    <t>MAD MAX: FURY ROAD</t>
  </si>
  <si>
    <t>THE DARK KNİGHT RİSES</t>
  </si>
  <si>
    <t>THE HOBBİT: AN UNEXPECTED JOURNEY</t>
  </si>
  <si>
    <t>THE IMİTATİON GAME</t>
  </si>
  <si>
    <t>THE MARTİAN</t>
  </si>
  <si>
    <t>THE REVENANT</t>
  </si>
  <si>
    <t>Sum of Movie FB Likes</t>
  </si>
  <si>
    <t>Average of Budget</t>
  </si>
  <si>
    <t>Horror , Biography  və Musical janrları ən yüksək orta Success Score-a malikdir</t>
  </si>
  <si>
    <t>Director Name(Clean)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</si>
</sst>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_(* \(#,##0\);_(* &quot;-&quot;_);_(@_)"/>
    <numFmt numFmtId="165" formatCode="#,##0.00\ &quot;₼&quot;"/>
    <numFmt numFmtId="166" formatCode="0.0"/>
    <numFmt numFmtId="167" formatCode="_-* #,##0.00\ _₼_-;\-* #,##0.00\ _₼_-;_-* &quot;-&quot;??\ _₼_-;_-@_-"/>
  </numFmts>
  <fonts count="10" x14ac:knownFonts="1">
    <font>
      <sz val="11"/>
      <color theme="1"/>
      <name val="Calibri"/>
      <family val="2"/>
      <charset val="186"/>
      <scheme val="minor"/>
    </font>
    <font>
      <b/>
      <sz val="11"/>
      <color theme="1"/>
      <name val="Calibri"/>
      <family val="2"/>
      <scheme val="minor"/>
    </font>
    <font>
      <sz val="11"/>
      <color theme="1"/>
      <name val="Calibri"/>
      <family val="2"/>
      <charset val="186"/>
      <scheme val="minor"/>
    </font>
    <font>
      <b/>
      <i/>
      <sz val="11"/>
      <color rgb="FFFF0000"/>
      <name val="Calibri"/>
      <family val="2"/>
      <scheme val="minor"/>
    </font>
    <font>
      <b/>
      <i/>
      <sz val="11"/>
      <color theme="1"/>
      <name val="Calibri"/>
      <family val="2"/>
      <scheme val="minor"/>
    </font>
    <font>
      <b/>
      <i/>
      <sz val="11"/>
      <color theme="7" tint="0.79998168889431442"/>
      <name val="Calibri"/>
      <family val="2"/>
      <scheme val="minor"/>
    </font>
    <font>
      <b/>
      <i/>
      <sz val="11"/>
      <color rgb="FF000000"/>
      <name val="Calibri"/>
      <family val="2"/>
      <scheme val="minor"/>
    </font>
    <font>
      <b/>
      <i/>
      <sz val="11"/>
      <color theme="2"/>
      <name val="Calibri"/>
      <family val="2"/>
      <scheme val="minor"/>
    </font>
    <font>
      <b/>
      <i/>
      <sz val="18"/>
      <color rgb="FF002060"/>
      <name val="Calibri"/>
      <family val="2"/>
      <scheme val="minor"/>
    </font>
    <font>
      <b/>
      <i/>
      <sz val="11"/>
      <color theme="1" tint="4.9989318521683403E-2"/>
      <name val="Calibri"/>
      <family val="2"/>
      <scheme val="minor"/>
    </font>
  </fonts>
  <fills count="8">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rgb="FFFF0000"/>
        <bgColor indexed="64"/>
      </patternFill>
    </fill>
    <fill>
      <patternFill patternType="solid">
        <fgColor theme="0" tint="-0.249977111117893"/>
        <bgColor indexed="64"/>
      </patternFill>
    </fill>
    <fill>
      <patternFill patternType="solid">
        <fgColor rgb="FF0070C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2" fillId="0" borderId="0" applyFont="0" applyFill="0" applyBorder="0" applyAlignment="0" applyProtection="0"/>
    <xf numFmtId="43" fontId="2" fillId="0" borderId="0" applyFont="0" applyFill="0" applyBorder="0" applyAlignment="0" applyProtection="0"/>
  </cellStyleXfs>
  <cellXfs count="37">
    <xf numFmtId="0" fontId="0" fillId="0" borderId="0" xfId="0"/>
    <xf numFmtId="0" fontId="0" fillId="0" borderId="0" xfId="0" applyAlignment="1">
      <alignment horizontal="center" vertical="center"/>
    </xf>
    <xf numFmtId="0" fontId="4" fillId="0" borderId="0" xfId="0" applyFont="1" applyAlignment="1">
      <alignment horizontal="center" vertical="center"/>
    </xf>
    <xf numFmtId="165" fontId="4" fillId="0" borderId="0" xfId="0" applyNumberFormat="1" applyFont="1" applyAlignment="1">
      <alignment horizontal="center" vertical="center"/>
    </xf>
    <xf numFmtId="10" fontId="4" fillId="0" borderId="0" xfId="0" applyNumberFormat="1" applyFont="1" applyAlignment="1">
      <alignment horizontal="center" vertical="center"/>
    </xf>
    <xf numFmtId="2" fontId="4" fillId="0" borderId="0" xfId="0" applyNumberFormat="1" applyFont="1" applyAlignment="1">
      <alignment horizontal="center" vertical="center"/>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49" fontId="3" fillId="3" borderId="0" xfId="0" applyNumberFormat="1" applyFont="1" applyFill="1" applyAlignment="1">
      <alignment horizontal="center" vertical="center"/>
    </xf>
    <xf numFmtId="49" fontId="3" fillId="2" borderId="0" xfId="0" applyNumberFormat="1" applyFont="1" applyFill="1" applyAlignment="1">
      <alignment horizontal="center" vertical="center"/>
    </xf>
    <xf numFmtId="14" fontId="3" fillId="2" borderId="0" xfId="0" applyNumberFormat="1" applyFont="1" applyFill="1" applyAlignment="1">
      <alignment horizontal="center" vertical="center"/>
    </xf>
    <xf numFmtId="2" fontId="3" fillId="2" borderId="0" xfId="2" applyNumberFormat="1" applyFont="1" applyFill="1" applyBorder="1" applyAlignment="1">
      <alignment horizontal="center" vertical="center"/>
    </xf>
    <xf numFmtId="165" fontId="3" fillId="2" borderId="0" xfId="0" applyNumberFormat="1" applyFont="1" applyFill="1" applyAlignment="1">
      <alignment horizontal="center" vertical="center"/>
    </xf>
    <xf numFmtId="165" fontId="3" fillId="3" borderId="0" xfId="0" applyNumberFormat="1" applyFont="1" applyFill="1" applyAlignment="1">
      <alignment horizontal="center" vertical="center"/>
    </xf>
    <xf numFmtId="10" fontId="3" fillId="3" borderId="0" xfId="0" applyNumberFormat="1" applyFont="1" applyFill="1" applyAlignment="1">
      <alignment horizontal="center" vertical="center"/>
    </xf>
    <xf numFmtId="2" fontId="3" fillId="3" borderId="0" xfId="0" applyNumberFormat="1" applyFont="1" applyFill="1" applyAlignment="1">
      <alignment horizontal="center" vertical="center"/>
    </xf>
    <xf numFmtId="0" fontId="3" fillId="3" borderId="0" xfId="0" applyFont="1" applyFill="1" applyAlignment="1">
      <alignment horizontal="center" vertical="center"/>
    </xf>
    <xf numFmtId="49" fontId="4" fillId="0" borderId="0" xfId="0" applyNumberFormat="1" applyFont="1" applyAlignment="1">
      <alignment horizontal="center" vertical="center"/>
    </xf>
    <xf numFmtId="14" fontId="4" fillId="0" borderId="0" xfId="0" applyNumberFormat="1" applyFont="1" applyAlignment="1">
      <alignment horizontal="center" vertical="center"/>
    </xf>
    <xf numFmtId="2" fontId="4" fillId="0" borderId="0" xfId="2" applyNumberFormat="1" applyFont="1" applyBorder="1" applyAlignment="1">
      <alignment horizontal="center" vertical="center"/>
    </xf>
    <xf numFmtId="165" fontId="4" fillId="0" borderId="0" xfId="1" applyNumberFormat="1" applyFont="1" applyBorder="1" applyAlignment="1">
      <alignment horizontal="center" vertical="center"/>
    </xf>
    <xf numFmtId="49" fontId="5" fillId="4" borderId="1" xfId="0" applyNumberFormat="1" applyFont="1" applyFill="1" applyBorder="1" applyAlignment="1">
      <alignment horizontal="center" vertical="center"/>
    </xf>
    <xf numFmtId="49" fontId="6" fillId="0" borderId="1" xfId="0" applyNumberFormat="1" applyFont="1" applyBorder="1" applyAlignment="1">
      <alignment horizontal="center" vertical="center"/>
    </xf>
    <xf numFmtId="49" fontId="1" fillId="0" borderId="0" xfId="0" applyNumberFormat="1" applyFont="1" applyAlignment="1">
      <alignment horizontal="center" vertical="center"/>
    </xf>
    <xf numFmtId="0" fontId="4" fillId="0" borderId="0" xfId="0" applyFont="1"/>
    <xf numFmtId="0" fontId="4" fillId="0" borderId="1" xfId="0" pivotButton="1" applyFont="1" applyBorder="1" applyAlignment="1">
      <alignment horizontal="center" vertical="center"/>
    </xf>
    <xf numFmtId="0" fontId="4" fillId="0" borderId="0" xfId="0" pivotButton="1" applyFont="1" applyAlignment="1">
      <alignment horizontal="center" vertical="center"/>
    </xf>
    <xf numFmtId="43" fontId="4" fillId="0" borderId="1" xfId="0" applyNumberFormat="1" applyFont="1" applyBorder="1" applyAlignment="1">
      <alignment horizontal="center" vertical="center"/>
    </xf>
    <xf numFmtId="43" fontId="4" fillId="0" borderId="0" xfId="0" applyNumberFormat="1" applyFont="1" applyAlignment="1">
      <alignment horizontal="center" vertical="center"/>
    </xf>
    <xf numFmtId="166" fontId="4" fillId="0" borderId="0" xfId="0" applyNumberFormat="1" applyFont="1" applyAlignment="1">
      <alignment horizontal="center" vertical="center"/>
    </xf>
    <xf numFmtId="49" fontId="7" fillId="6" borderId="0" xfId="0" applyNumberFormat="1" applyFont="1" applyFill="1" applyAlignment="1">
      <alignment horizontal="center" vertical="center"/>
    </xf>
    <xf numFmtId="49" fontId="9" fillId="5" borderId="1" xfId="0" applyNumberFormat="1" applyFont="1" applyFill="1" applyBorder="1" applyAlignment="1">
      <alignment horizontal="center" vertical="center"/>
    </xf>
    <xf numFmtId="1" fontId="8" fillId="5" borderId="1" xfId="0" applyNumberFormat="1" applyFont="1" applyFill="1" applyBorder="1" applyAlignment="1">
      <alignment horizontal="center" vertical="center"/>
    </xf>
    <xf numFmtId="165" fontId="8" fillId="5" borderId="1" xfId="0" applyNumberFormat="1" applyFont="1" applyFill="1" applyBorder="1" applyAlignment="1">
      <alignment horizontal="center" vertical="center"/>
    </xf>
    <xf numFmtId="166" fontId="8" fillId="5" borderId="1" xfId="0" applyNumberFormat="1" applyFont="1" applyFill="1" applyBorder="1" applyAlignment="1">
      <alignment horizontal="center" vertical="center"/>
    </xf>
    <xf numFmtId="0" fontId="4" fillId="7" borderId="0" xfId="0" applyFont="1" applyFill="1" applyAlignment="1">
      <alignment horizontal="center" vertical="center"/>
    </xf>
  </cellXfs>
  <cellStyles count="3">
    <cellStyle name="Comma" xfId="2" builtinId="3"/>
    <cellStyle name="Comma [0]" xfId="1" builtinId="6"/>
    <cellStyle name="Normal" xfId="0" builtinId="0"/>
  </cellStyles>
  <dxfs count="228">
    <dxf>
      <font>
        <color rgb="FF006100"/>
      </font>
      <fill>
        <patternFill>
          <bgColor rgb="FFC6EF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ont>
        <i/>
      </font>
    </dxf>
    <dxf>
      <font>
        <i/>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ont>
        <i/>
      </font>
    </dxf>
    <dxf>
      <font>
        <i/>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ont>
        <i/>
      </font>
    </dxf>
    <dxf>
      <font>
        <i/>
      </font>
    </dxf>
    <dxf>
      <font>
        <b/>
      </font>
    </dxf>
    <dxf>
      <font>
        <b/>
      </font>
    </dxf>
    <dxf>
      <font>
        <b/>
      </font>
    </dxf>
    <dxf>
      <font>
        <b/>
      </font>
    </dxf>
    <dxf>
      <font>
        <b/>
      </font>
    </dxf>
    <dxf>
      <font>
        <b/>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alignment horizontal="center"/>
    </dxf>
    <dxf>
      <alignment horizontal="center"/>
    </dxf>
    <dxf>
      <alignment horizontal="center"/>
    </dxf>
    <dxf>
      <alignment vertical="center"/>
    </dxf>
    <dxf>
      <alignment vertical="center"/>
    </dxf>
    <dxf>
      <alignment vertical="center"/>
    </dxf>
    <dxf>
      <font>
        <i/>
      </font>
    </dxf>
    <dxf>
      <font>
        <i/>
      </font>
    </dxf>
    <dxf>
      <font>
        <i/>
      </font>
    </dxf>
    <dxf>
      <font>
        <b/>
      </font>
    </dxf>
    <dxf>
      <font>
        <b/>
      </font>
    </dxf>
    <dxf>
      <font>
        <b/>
      </font>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ont>
        <i/>
      </font>
    </dxf>
    <dxf>
      <font>
        <i/>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ont>
        <i/>
      </font>
    </dxf>
    <dxf>
      <font>
        <i/>
      </font>
    </dxf>
    <dxf>
      <font>
        <b/>
      </font>
    </dxf>
    <dxf>
      <font>
        <b/>
      </font>
    </dxf>
    <dxf>
      <font>
        <b/>
      </font>
    </dxf>
    <dxf>
      <font>
        <b/>
      </font>
    </dxf>
    <dxf>
      <font>
        <b/>
      </font>
    </dxf>
    <dxf>
      <font>
        <b/>
      </font>
    </dxf>
    <dxf>
      <alignment vertical="center"/>
    </dxf>
    <dxf>
      <alignment horizontal="center"/>
    </dxf>
    <dxf>
      <alignment horizontal="center"/>
    </dxf>
    <dxf>
      <alignment vertical="center"/>
    </dxf>
    <dxf>
      <alignment horizontal="center"/>
    </dxf>
    <dxf>
      <alignment vertical="center"/>
    </dxf>
    <dxf>
      <numFmt numFmtId="2" formatCode="0.0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ont>
        <i/>
      </font>
    </dxf>
    <dxf>
      <font>
        <i/>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ont>
        <i/>
      </font>
    </dxf>
    <dxf>
      <font>
        <i/>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ont>
        <i/>
      </font>
    </dxf>
    <dxf>
      <font>
        <i/>
      </font>
    </dxf>
    <dxf>
      <font>
        <b/>
      </font>
    </dxf>
    <dxf>
      <font>
        <b/>
      </font>
    </dxf>
    <dxf>
      <font>
        <b/>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4.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LAYIHE.xlsx]pivot_tables!PivotTable1</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Genre Performance(IMDB vs Success Score)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Average of IMDb Score (1-10)</c:v>
                </c:pt>
              </c:strCache>
            </c:strRef>
          </c:tx>
          <c:spPr>
            <a:solidFill>
              <a:schemeClr val="accent1"/>
            </a:solidFill>
            <a:ln>
              <a:noFill/>
            </a:ln>
            <a:effectLst/>
          </c:spPr>
          <c:invertIfNegative val="0"/>
          <c:cat>
            <c:strRef>
              <c:f>pivot_tables!$A$2:$A$19</c:f>
              <c:strCache>
                <c:ptCount val="17"/>
                <c:pt idx="0">
                  <c:v>Horror</c:v>
                </c:pt>
                <c:pt idx="1">
                  <c:v>Biography</c:v>
                </c:pt>
                <c:pt idx="2">
                  <c:v>Musical</c:v>
                </c:pt>
                <c:pt idx="3">
                  <c:v>Family</c:v>
                </c:pt>
                <c:pt idx="4">
                  <c:v>Western</c:v>
                </c:pt>
                <c:pt idx="5">
                  <c:v>Documentary</c:v>
                </c:pt>
                <c:pt idx="6">
                  <c:v>Animation</c:v>
                </c:pt>
                <c:pt idx="7">
                  <c:v>Crime</c:v>
                </c:pt>
                <c:pt idx="8">
                  <c:v>Drama</c:v>
                </c:pt>
                <c:pt idx="9">
                  <c:v>Adventure</c:v>
                </c:pt>
                <c:pt idx="10">
                  <c:v>Mystery</c:v>
                </c:pt>
                <c:pt idx="11">
                  <c:v>Fantasy</c:v>
                </c:pt>
                <c:pt idx="12">
                  <c:v>Sci-Fi</c:v>
                </c:pt>
                <c:pt idx="13">
                  <c:v>Action</c:v>
                </c:pt>
                <c:pt idx="14">
                  <c:v>Romance</c:v>
                </c:pt>
                <c:pt idx="15">
                  <c:v>Comedy</c:v>
                </c:pt>
                <c:pt idx="16">
                  <c:v>Thriller</c:v>
                </c:pt>
              </c:strCache>
            </c:strRef>
          </c:cat>
          <c:val>
            <c:numRef>
              <c:f>pivot_tables!$B$2:$B$19</c:f>
              <c:numCache>
                <c:formatCode>_(* #,##0.00_);_(* \(#,##0.00\);_(* "-"??_);_(@_)</c:formatCode>
                <c:ptCount val="17"/>
                <c:pt idx="0">
                  <c:v>5.7915584415584425</c:v>
                </c:pt>
                <c:pt idx="1">
                  <c:v>7.1502439024390245</c:v>
                </c:pt>
                <c:pt idx="2">
                  <c:v>6.75</c:v>
                </c:pt>
                <c:pt idx="3">
                  <c:v>6.5</c:v>
                </c:pt>
                <c:pt idx="4">
                  <c:v>6.7666666666666657</c:v>
                </c:pt>
                <c:pt idx="5">
                  <c:v>6.952272727272728</c:v>
                </c:pt>
                <c:pt idx="6">
                  <c:v>6.7622222222222241</c:v>
                </c:pt>
                <c:pt idx="7">
                  <c:v>6.937698412698416</c:v>
                </c:pt>
                <c:pt idx="8">
                  <c:v>6.8238872403560782</c:v>
                </c:pt>
                <c:pt idx="9">
                  <c:v>6.5568681318681339</c:v>
                </c:pt>
                <c:pt idx="10">
                  <c:v>6.5869565217391317</c:v>
                </c:pt>
                <c:pt idx="11">
                  <c:v>6.234285714285714</c:v>
                </c:pt>
                <c:pt idx="12">
                  <c:v>6.5874999999999995</c:v>
                </c:pt>
                <c:pt idx="13">
                  <c:v>6.2802660753880346</c:v>
                </c:pt>
                <c:pt idx="14">
                  <c:v>6.1333333333333329</c:v>
                </c:pt>
                <c:pt idx="15">
                  <c:v>6.1699410609037368</c:v>
                </c:pt>
                <c:pt idx="16">
                  <c:v>5.3</c:v>
                </c:pt>
              </c:numCache>
            </c:numRef>
          </c:val>
          <c:extLst>
            <c:ext xmlns:c16="http://schemas.microsoft.com/office/drawing/2014/chart" uri="{C3380CC4-5D6E-409C-BE32-E72D297353CC}">
              <c16:uniqueId val="{00000000-DF71-425A-8BB4-0EB2BA02F446}"/>
            </c:ext>
          </c:extLst>
        </c:ser>
        <c:ser>
          <c:idx val="1"/>
          <c:order val="1"/>
          <c:tx>
            <c:strRef>
              <c:f>pivot_tables!$C$1</c:f>
              <c:strCache>
                <c:ptCount val="1"/>
                <c:pt idx="0">
                  <c:v>Average of Success Score</c:v>
                </c:pt>
              </c:strCache>
            </c:strRef>
          </c:tx>
          <c:spPr>
            <a:solidFill>
              <a:schemeClr val="accent2"/>
            </a:solidFill>
            <a:ln>
              <a:noFill/>
            </a:ln>
            <a:effectLst/>
          </c:spPr>
          <c:invertIfNegative val="0"/>
          <c:cat>
            <c:strRef>
              <c:f>pivot_tables!$A$2:$A$19</c:f>
              <c:strCache>
                <c:ptCount val="17"/>
                <c:pt idx="0">
                  <c:v>Horror</c:v>
                </c:pt>
                <c:pt idx="1">
                  <c:v>Biography</c:v>
                </c:pt>
                <c:pt idx="2">
                  <c:v>Musical</c:v>
                </c:pt>
                <c:pt idx="3">
                  <c:v>Family</c:v>
                </c:pt>
                <c:pt idx="4">
                  <c:v>Western</c:v>
                </c:pt>
                <c:pt idx="5">
                  <c:v>Documentary</c:v>
                </c:pt>
                <c:pt idx="6">
                  <c:v>Animation</c:v>
                </c:pt>
                <c:pt idx="7">
                  <c:v>Crime</c:v>
                </c:pt>
                <c:pt idx="8">
                  <c:v>Drama</c:v>
                </c:pt>
                <c:pt idx="9">
                  <c:v>Adventure</c:v>
                </c:pt>
                <c:pt idx="10">
                  <c:v>Mystery</c:v>
                </c:pt>
                <c:pt idx="11">
                  <c:v>Fantasy</c:v>
                </c:pt>
                <c:pt idx="12">
                  <c:v>Sci-Fi</c:v>
                </c:pt>
                <c:pt idx="13">
                  <c:v>Action</c:v>
                </c:pt>
                <c:pt idx="14">
                  <c:v>Romance</c:v>
                </c:pt>
                <c:pt idx="15">
                  <c:v>Comedy</c:v>
                </c:pt>
                <c:pt idx="16">
                  <c:v>Thriller</c:v>
                </c:pt>
              </c:strCache>
            </c:strRef>
          </c:cat>
          <c:val>
            <c:numRef>
              <c:f>pivot_tables!$C$2:$C$19</c:f>
              <c:numCache>
                <c:formatCode>0.00</c:formatCode>
                <c:ptCount val="17"/>
                <c:pt idx="0">
                  <c:v>52.24088208232186</c:v>
                </c:pt>
                <c:pt idx="1">
                  <c:v>35.476620979008828</c:v>
                </c:pt>
                <c:pt idx="2">
                  <c:v>34.785477528583996</c:v>
                </c:pt>
                <c:pt idx="3">
                  <c:v>32.405195817543863</c:v>
                </c:pt>
                <c:pt idx="4">
                  <c:v>29.89495777777778</c:v>
                </c:pt>
                <c:pt idx="5">
                  <c:v>29.786200311828193</c:v>
                </c:pt>
                <c:pt idx="6">
                  <c:v>29.137408737477791</c:v>
                </c:pt>
                <c:pt idx="7">
                  <c:v>28.989950238057929</c:v>
                </c:pt>
                <c:pt idx="8">
                  <c:v>28.944131866924923</c:v>
                </c:pt>
                <c:pt idx="9">
                  <c:v>28.068888503799585</c:v>
                </c:pt>
                <c:pt idx="10">
                  <c:v>27.964705276629147</c:v>
                </c:pt>
                <c:pt idx="11">
                  <c:v>27.949145367986631</c:v>
                </c:pt>
                <c:pt idx="12">
                  <c:v>27.194026845658929</c:v>
                </c:pt>
                <c:pt idx="13">
                  <c:v>26.52760711611932</c:v>
                </c:pt>
                <c:pt idx="14">
                  <c:v>26.189509425047746</c:v>
                </c:pt>
                <c:pt idx="15">
                  <c:v>26.089400332578762</c:v>
                </c:pt>
                <c:pt idx="16">
                  <c:v>22.15233815873016</c:v>
                </c:pt>
              </c:numCache>
            </c:numRef>
          </c:val>
          <c:extLst>
            <c:ext xmlns:c16="http://schemas.microsoft.com/office/drawing/2014/chart" uri="{C3380CC4-5D6E-409C-BE32-E72D297353CC}">
              <c16:uniqueId val="{00000001-DF71-425A-8BB4-0EB2BA02F446}"/>
            </c:ext>
          </c:extLst>
        </c:ser>
        <c:dLbls>
          <c:showLegendKey val="0"/>
          <c:showVal val="0"/>
          <c:showCatName val="0"/>
          <c:showSerName val="0"/>
          <c:showPercent val="0"/>
          <c:showBubbleSize val="0"/>
        </c:dLbls>
        <c:gapWidth val="219"/>
        <c:overlap val="-27"/>
        <c:axId val="213606576"/>
        <c:axId val="188755920"/>
      </c:barChart>
      <c:catAx>
        <c:axId val="21360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55920"/>
        <c:crosses val="autoZero"/>
        <c:auto val="1"/>
        <c:lblAlgn val="ctr"/>
        <c:lblOffset val="100"/>
        <c:noMultiLvlLbl val="0"/>
      </c:catAx>
      <c:valAx>
        <c:axId val="18875592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06576"/>
        <c:crosses val="autoZero"/>
        <c:crossBetween val="between"/>
      </c:valAx>
      <c:spPr>
        <a:noFill/>
        <a:ln>
          <a:noFill/>
        </a:ln>
        <a:effectLst/>
      </c:spPr>
    </c:plotArea>
    <c:legend>
      <c:legendPos val="r"/>
      <c:layout>
        <c:manualLayout>
          <c:xMode val="edge"/>
          <c:yMode val="edge"/>
          <c:x val="0.65184112714129194"/>
          <c:y val="0.37115667833187516"/>
          <c:w val="0.32215107051800579"/>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LAYIHE.xlsx]pivot_tables!PivotTable2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a:t>
            </a:r>
            <a:r>
              <a:rPr lang="en-GB" sz="1400" b="0" i="0" u="none" strike="noStrike" baseline="0"/>
              <a:t>Top Directors Performance</a:t>
            </a:r>
            <a:endParaRPr lang="en-GB"/>
          </a:p>
        </c:rich>
      </c:tx>
      <c:layout>
        <c:manualLayout>
          <c:xMode val="edge"/>
          <c:yMode val="edge"/>
          <c:x val="0.26990992692630067"/>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pivot_tables!$F$1</c:f>
              <c:strCache>
                <c:ptCount val="1"/>
                <c:pt idx="0">
                  <c:v>Total</c:v>
                </c:pt>
              </c:strCache>
            </c:strRef>
          </c:tx>
          <c:spPr>
            <a:solidFill>
              <a:schemeClr val="accent1"/>
            </a:solidFill>
            <a:ln>
              <a:noFill/>
            </a:ln>
            <a:effectLst/>
          </c:spPr>
          <c:invertIfNegative val="0"/>
          <c:cat>
            <c:strRef>
              <c:f>pivot_tables!$E$2:$E$5</c:f>
              <c:strCache>
                <c:ptCount val="3"/>
                <c:pt idx="0">
                  <c:v>Christopher Nolan</c:v>
                </c:pt>
                <c:pt idx="1">
                  <c:v>Quentin Tarantino</c:v>
                </c:pt>
                <c:pt idx="2">
                  <c:v>Hayao Miyazaki</c:v>
                </c:pt>
              </c:strCache>
            </c:strRef>
          </c:cat>
          <c:val>
            <c:numRef>
              <c:f>pivot_tables!$F$2:$F$5</c:f>
              <c:numCache>
                <c:formatCode>General</c:formatCode>
                <c:ptCount val="3"/>
                <c:pt idx="0">
                  <c:v>8</c:v>
                </c:pt>
                <c:pt idx="1">
                  <c:v>8</c:v>
                </c:pt>
                <c:pt idx="2">
                  <c:v>4</c:v>
                </c:pt>
              </c:numCache>
            </c:numRef>
          </c:val>
          <c:extLst>
            <c:ext xmlns:c16="http://schemas.microsoft.com/office/drawing/2014/chart" uri="{C3380CC4-5D6E-409C-BE32-E72D297353CC}">
              <c16:uniqueId val="{00000000-1188-42E9-966C-ED1BEB39ED1A}"/>
            </c:ext>
          </c:extLst>
        </c:ser>
        <c:dLbls>
          <c:showLegendKey val="0"/>
          <c:showVal val="0"/>
          <c:showCatName val="0"/>
          <c:showSerName val="0"/>
          <c:showPercent val="0"/>
          <c:showBubbleSize val="0"/>
        </c:dLbls>
        <c:gapWidth val="182"/>
        <c:axId val="213592656"/>
        <c:axId val="188844720"/>
      </c:barChart>
      <c:catAx>
        <c:axId val="21359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44720"/>
        <c:crosses val="autoZero"/>
        <c:auto val="1"/>
        <c:lblAlgn val="ctr"/>
        <c:lblOffset val="100"/>
        <c:noMultiLvlLbl val="0"/>
      </c:catAx>
      <c:valAx>
        <c:axId val="18884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92656"/>
        <c:crosses val="autoZero"/>
        <c:crossBetween val="between"/>
      </c:valAx>
      <c:spPr>
        <a:noFill/>
        <a:ln>
          <a:noFill/>
        </a:ln>
        <a:effectLst/>
      </c:spPr>
    </c:plotArea>
    <c:legend>
      <c:legendPos val="r"/>
      <c:layout>
        <c:manualLayout>
          <c:xMode val="edge"/>
          <c:yMode val="edge"/>
          <c:x val="0.64583309211283413"/>
          <c:y val="0.40279213337769398"/>
          <c:w val="0.3361610283294868"/>
          <c:h val="0.260565598314295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LAYIHE.xlsx]pivot_tables!PivotTable3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Movies by Country </a:t>
            </a:r>
          </a:p>
        </c:rich>
      </c:tx>
      <c:layout>
        <c:manualLayout>
          <c:xMode val="edge"/>
          <c:yMode val="edge"/>
          <c:x val="0.3422631971299446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2"/>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2"/>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2"/>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2"/>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2"/>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2"/>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2"/>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2"/>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2"/>
          </a:solidFill>
          <a:ln w="19050">
            <a:solidFill>
              <a:schemeClr val="lt1"/>
            </a:solidFill>
          </a:ln>
          <a:effectLst/>
        </c:spPr>
      </c:pivotFmt>
      <c:pivotFmt>
        <c:idx val="188"/>
        <c:spPr>
          <a:solidFill>
            <a:schemeClr val="accent2"/>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pivot_tables!$J$6</c:f>
              <c:strCache>
                <c:ptCount val="1"/>
                <c:pt idx="0">
                  <c:v>Sum of Budget</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C2FE-4B2F-A070-828F79C87667}"/>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C2FE-4B2F-A070-828F79C87667}"/>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C2FE-4B2F-A070-828F79C87667}"/>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C2FE-4B2F-A070-828F79C87667}"/>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C2FE-4B2F-A070-828F79C87667}"/>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C2FE-4B2F-A070-828F79C87667}"/>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C2FE-4B2F-A070-828F79C87667}"/>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C2FE-4B2F-A070-828F79C87667}"/>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C2FE-4B2F-A070-828F79C87667}"/>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C2FE-4B2F-A070-828F79C87667}"/>
              </c:ext>
            </c:extLst>
          </c:dPt>
          <c:cat>
            <c:strRef>
              <c:f>pivot_tables!$I$7:$I$17</c:f>
              <c:strCache>
                <c:ptCount val="10"/>
                <c:pt idx="0">
                  <c:v>Australia</c:v>
                </c:pt>
                <c:pt idx="1">
                  <c:v>Canada</c:v>
                </c:pt>
                <c:pt idx="2">
                  <c:v>France</c:v>
                </c:pt>
                <c:pt idx="3">
                  <c:v>Germany</c:v>
                </c:pt>
                <c:pt idx="4">
                  <c:v>Hungary</c:v>
                </c:pt>
                <c:pt idx="5">
                  <c:v>India</c:v>
                </c:pt>
                <c:pt idx="6">
                  <c:v>Japan</c:v>
                </c:pt>
                <c:pt idx="7">
                  <c:v>South Korea</c:v>
                </c:pt>
                <c:pt idx="8">
                  <c:v>UK</c:v>
                </c:pt>
                <c:pt idx="9">
                  <c:v>USA</c:v>
                </c:pt>
              </c:strCache>
            </c:strRef>
          </c:cat>
          <c:val>
            <c:numRef>
              <c:f>pivot_tables!$J$7:$J$17</c:f>
              <c:numCache>
                <c:formatCode>#,##0.00\ "₼"</c:formatCode>
                <c:ptCount val="10"/>
                <c:pt idx="0">
                  <c:v>1343505523</c:v>
                </c:pt>
                <c:pt idx="1">
                  <c:v>1364990000</c:v>
                </c:pt>
                <c:pt idx="2">
                  <c:v>3613494500</c:v>
                </c:pt>
                <c:pt idx="3">
                  <c:v>2853400000</c:v>
                </c:pt>
                <c:pt idx="4">
                  <c:v>2520000000</c:v>
                </c:pt>
                <c:pt idx="5">
                  <c:v>1576543748</c:v>
                </c:pt>
                <c:pt idx="6">
                  <c:v>6913919898</c:v>
                </c:pt>
                <c:pt idx="7">
                  <c:v>16528900000</c:v>
                </c:pt>
                <c:pt idx="8">
                  <c:v>8616094127</c:v>
                </c:pt>
                <c:pt idx="9">
                  <c:v>114973672678</c:v>
                </c:pt>
              </c:numCache>
            </c:numRef>
          </c:val>
          <c:extLst>
            <c:ext xmlns:c16="http://schemas.microsoft.com/office/drawing/2014/chart" uri="{C3380CC4-5D6E-409C-BE32-E72D297353CC}">
              <c16:uniqueId val="{0000005C-C2FE-4B2F-A070-828F79C87667}"/>
            </c:ext>
          </c:extLst>
        </c:ser>
        <c:ser>
          <c:idx val="1"/>
          <c:order val="1"/>
          <c:tx>
            <c:strRef>
              <c:f>pivot_tables!$K$6</c:f>
              <c:strCache>
                <c:ptCount val="1"/>
                <c:pt idx="0">
                  <c:v>Sum of Gross Revenue</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5E-C2FE-4B2F-A070-828F79C87667}"/>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0-C2FE-4B2F-A070-828F79C87667}"/>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2-C2FE-4B2F-A070-828F79C87667}"/>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4-C2FE-4B2F-A070-828F79C87667}"/>
              </c:ext>
            </c:extLst>
          </c:dPt>
          <c:dPt>
            <c:idx val="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6-C2FE-4B2F-A070-828F79C87667}"/>
              </c:ext>
            </c:extLst>
          </c:dPt>
          <c:dPt>
            <c:idx val="5"/>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8-C2FE-4B2F-A070-828F79C87667}"/>
              </c:ext>
            </c:extLst>
          </c:dPt>
          <c:dPt>
            <c:idx val="6"/>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A-C2FE-4B2F-A070-828F79C87667}"/>
              </c:ext>
            </c:extLst>
          </c:dPt>
          <c:dPt>
            <c:idx val="7"/>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C-C2FE-4B2F-A070-828F79C87667}"/>
              </c:ext>
            </c:extLst>
          </c:dPt>
          <c:dPt>
            <c:idx val="8"/>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6E-C2FE-4B2F-A070-828F79C87667}"/>
              </c:ext>
            </c:extLst>
          </c:dPt>
          <c:dPt>
            <c:idx val="9"/>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70-C2FE-4B2F-A070-828F79C87667}"/>
              </c:ext>
            </c:extLst>
          </c:dPt>
          <c:cat>
            <c:strRef>
              <c:f>pivot_tables!$I$7:$I$17</c:f>
              <c:strCache>
                <c:ptCount val="10"/>
                <c:pt idx="0">
                  <c:v>Australia</c:v>
                </c:pt>
                <c:pt idx="1">
                  <c:v>Canada</c:v>
                </c:pt>
                <c:pt idx="2">
                  <c:v>France</c:v>
                </c:pt>
                <c:pt idx="3">
                  <c:v>Germany</c:v>
                </c:pt>
                <c:pt idx="4">
                  <c:v>Hungary</c:v>
                </c:pt>
                <c:pt idx="5">
                  <c:v>India</c:v>
                </c:pt>
                <c:pt idx="6">
                  <c:v>Japan</c:v>
                </c:pt>
                <c:pt idx="7">
                  <c:v>South Korea</c:v>
                </c:pt>
                <c:pt idx="8">
                  <c:v>UK</c:v>
                </c:pt>
                <c:pt idx="9">
                  <c:v>USA</c:v>
                </c:pt>
              </c:strCache>
            </c:strRef>
          </c:cat>
          <c:val>
            <c:numRef>
              <c:f>pivot_tables!$K$7:$K$17</c:f>
              <c:numCache>
                <c:formatCode>#,##0.00\ "₼"</c:formatCode>
                <c:ptCount val="10"/>
                <c:pt idx="0">
                  <c:v>1506979847</c:v>
                </c:pt>
                <c:pt idx="1">
                  <c:v>1575353290</c:v>
                </c:pt>
                <c:pt idx="2">
                  <c:v>1885953657</c:v>
                </c:pt>
                <c:pt idx="3">
                  <c:v>2291916683</c:v>
                </c:pt>
                <c:pt idx="4">
                  <c:v>23375191</c:v>
                </c:pt>
                <c:pt idx="5">
                  <c:v>40578143</c:v>
                </c:pt>
                <c:pt idx="6">
                  <c:v>356915645</c:v>
                </c:pt>
                <c:pt idx="7">
                  <c:v>21516040</c:v>
                </c:pt>
                <c:pt idx="8">
                  <c:v>9842363547</c:v>
                </c:pt>
                <c:pt idx="9">
                  <c:v>165884530622</c:v>
                </c:pt>
              </c:numCache>
            </c:numRef>
          </c:val>
          <c:extLst>
            <c:ext xmlns:c16="http://schemas.microsoft.com/office/drawing/2014/chart" uri="{C3380CC4-5D6E-409C-BE32-E72D297353CC}">
              <c16:uniqueId val="{000000B9-C2FE-4B2F-A070-828F79C87667}"/>
            </c:ext>
          </c:extLst>
        </c:ser>
        <c:ser>
          <c:idx val="2"/>
          <c:order val="2"/>
          <c:tx>
            <c:strRef>
              <c:f>pivot_tables!$L$6</c:f>
              <c:strCache>
                <c:ptCount val="1"/>
                <c:pt idx="0">
                  <c:v>Average of Budget</c:v>
                </c:pt>
              </c:strCache>
            </c:strRef>
          </c:tx>
          <c:spPr>
            <a:solidFill>
              <a:schemeClr val="accent3"/>
            </a:solidFill>
            <a:ln w="19050">
              <a:solidFill>
                <a:schemeClr val="lt1"/>
              </a:solidFill>
            </a:ln>
            <a:effectLst/>
          </c:spPr>
          <c:invertIfNegative val="0"/>
          <c:cat>
            <c:strRef>
              <c:f>pivot_tables!$I$7:$I$17</c:f>
              <c:strCache>
                <c:ptCount val="10"/>
                <c:pt idx="0">
                  <c:v>Australia</c:v>
                </c:pt>
                <c:pt idx="1">
                  <c:v>Canada</c:v>
                </c:pt>
                <c:pt idx="2">
                  <c:v>France</c:v>
                </c:pt>
                <c:pt idx="3">
                  <c:v>Germany</c:v>
                </c:pt>
                <c:pt idx="4">
                  <c:v>Hungary</c:v>
                </c:pt>
                <c:pt idx="5">
                  <c:v>India</c:v>
                </c:pt>
                <c:pt idx="6">
                  <c:v>Japan</c:v>
                </c:pt>
                <c:pt idx="7">
                  <c:v>South Korea</c:v>
                </c:pt>
                <c:pt idx="8">
                  <c:v>UK</c:v>
                </c:pt>
                <c:pt idx="9">
                  <c:v>USA</c:v>
                </c:pt>
              </c:strCache>
            </c:strRef>
          </c:cat>
          <c:val>
            <c:numRef>
              <c:f>pivot_tables!$L$7:$L$17</c:f>
              <c:numCache>
                <c:formatCode>#,##0.00\ "₼"</c:formatCode>
                <c:ptCount val="10"/>
                <c:pt idx="0">
                  <c:v>34448859.564102568</c:v>
                </c:pt>
                <c:pt idx="1">
                  <c:v>21666507.936507937</c:v>
                </c:pt>
                <c:pt idx="2">
                  <c:v>34414233.333333336</c:v>
                </c:pt>
                <c:pt idx="3">
                  <c:v>36118987.341772154</c:v>
                </c:pt>
                <c:pt idx="4">
                  <c:v>1260000000</c:v>
                </c:pt>
                <c:pt idx="5">
                  <c:v>112610267.71428572</c:v>
                </c:pt>
                <c:pt idx="6">
                  <c:v>406701170.47058821</c:v>
                </c:pt>
                <c:pt idx="7">
                  <c:v>2066112500</c:v>
                </c:pt>
                <c:pt idx="8">
                  <c:v>28157170.349673204</c:v>
                </c:pt>
                <c:pt idx="9">
                  <c:v>38934531.892312899</c:v>
                </c:pt>
              </c:numCache>
            </c:numRef>
          </c:val>
          <c:extLst>
            <c:ext xmlns:c16="http://schemas.microsoft.com/office/drawing/2014/chart" uri="{C3380CC4-5D6E-409C-BE32-E72D297353CC}">
              <c16:uniqueId val="{00000028-CFBE-4654-BB06-24AAA20AD4F6}"/>
            </c:ext>
          </c:extLst>
        </c:ser>
        <c:dLbls>
          <c:showLegendKey val="0"/>
          <c:showVal val="0"/>
          <c:showCatName val="0"/>
          <c:showSerName val="0"/>
          <c:showPercent val="0"/>
          <c:showBubbleSize val="0"/>
        </c:dLbls>
        <c:gapWidth val="100"/>
        <c:axId val="1034592688"/>
        <c:axId val="188858640"/>
      </c:barChart>
      <c:valAx>
        <c:axId val="188858640"/>
        <c:scaling>
          <c:orientation val="minMax"/>
        </c:scaling>
        <c:delete val="0"/>
        <c:axPos val="b"/>
        <c:majorGridlines>
          <c:spPr>
            <a:ln w="9525" cap="flat" cmpd="sng" algn="ctr">
              <a:solidFill>
                <a:schemeClr val="tx1">
                  <a:lumMod val="15000"/>
                  <a:lumOff val="85000"/>
                </a:schemeClr>
              </a:solidFill>
              <a:round/>
            </a:ln>
            <a:effectLst/>
          </c:spPr>
        </c:majorGridlines>
        <c:numFmt formatCode="#,##0.00\ &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592688"/>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034592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58640"/>
        <c:crosses val="autoZero"/>
        <c:auto val="1"/>
        <c:lblAlgn val="ctr"/>
        <c:lblOffset val="100"/>
        <c:noMultiLvlLbl val="0"/>
      </c:catAx>
      <c:spPr>
        <a:noFill/>
        <a:ln>
          <a:noFill/>
        </a:ln>
        <a:effectLst/>
      </c:spPr>
    </c:plotArea>
    <c:legend>
      <c:legendPos val="r"/>
      <c:layout>
        <c:manualLayout>
          <c:xMode val="edge"/>
          <c:yMode val="edge"/>
          <c:x val="0.68318811202034246"/>
          <c:y val="0.40220583342575128"/>
          <c:w val="0.28903000182777949"/>
          <c:h val="0.22968990137804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LAYIHE.xlsx]pivot_tables!PivotTable4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Color vs Black &amp; White</a:t>
            </a:r>
            <a:endParaRPr lang="en-GB"/>
          </a:p>
        </c:rich>
      </c:tx>
      <c:layout>
        <c:manualLayout>
          <c:xMode val="edge"/>
          <c:yMode val="edge"/>
          <c:x val="0.3658967004918416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w="19050">
            <a:solidFill>
              <a:schemeClr val="lt1"/>
            </a:solidFill>
          </a:ln>
          <a:effectLst/>
        </c:spPr>
      </c:pivotFmt>
      <c:pivotFmt>
        <c:idx val="20"/>
        <c:spPr>
          <a:solidFill>
            <a:schemeClr val="accent3"/>
          </a:solidFill>
          <a:ln w="19050">
            <a:solidFill>
              <a:schemeClr val="lt1"/>
            </a:solidFill>
          </a:ln>
          <a:effectLst/>
        </c:spPr>
      </c:pivotFmt>
    </c:pivotFmts>
    <c:plotArea>
      <c:layout/>
      <c:barChart>
        <c:barDir val="bar"/>
        <c:grouping val="clustered"/>
        <c:varyColors val="0"/>
        <c:ser>
          <c:idx val="0"/>
          <c:order val="0"/>
          <c:tx>
            <c:strRef>
              <c:f>pivot_tables!$N$1</c:f>
              <c:strCache>
                <c:ptCount val="1"/>
                <c:pt idx="0">
                  <c:v>Average of IMDb Score (1-10)</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53B-4128-A92E-B4DB2C78C0B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53B-4128-A92E-B4DB2C78C0B6}"/>
              </c:ext>
            </c:extLst>
          </c:dPt>
          <c:cat>
            <c:strRef>
              <c:f>pivot_tables!$M$2:$M$4</c:f>
              <c:strCache>
                <c:ptCount val="2"/>
                <c:pt idx="0">
                  <c:v>Black and White</c:v>
                </c:pt>
                <c:pt idx="1">
                  <c:v>Color</c:v>
                </c:pt>
              </c:strCache>
            </c:strRef>
          </c:cat>
          <c:val>
            <c:numRef>
              <c:f>pivot_tables!$N$2:$N$4</c:f>
              <c:numCache>
                <c:formatCode>_(* #,##0.00_);_(* \(#,##0.00\);_(* "-"??_);_(@_)</c:formatCode>
                <c:ptCount val="2"/>
                <c:pt idx="0">
                  <c:v>7.1085937500000025</c:v>
                </c:pt>
                <c:pt idx="1">
                  <c:v>6.4399168975069259</c:v>
                </c:pt>
              </c:numCache>
            </c:numRef>
          </c:val>
          <c:extLst>
            <c:ext xmlns:c16="http://schemas.microsoft.com/office/drawing/2014/chart" uri="{C3380CC4-5D6E-409C-BE32-E72D297353CC}">
              <c16:uniqueId val="{00000004-153B-4128-A92E-B4DB2C78C0B6}"/>
            </c:ext>
          </c:extLst>
        </c:ser>
        <c:ser>
          <c:idx val="1"/>
          <c:order val="1"/>
          <c:tx>
            <c:strRef>
              <c:f>pivot_tables!$O$1</c:f>
              <c:strCache>
                <c:ptCount val="1"/>
                <c:pt idx="0">
                  <c:v>Average of Gross Revenue</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6-153B-4128-A92E-B4DB2C78C0B6}"/>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8-153B-4128-A92E-B4DB2C78C0B6}"/>
              </c:ext>
            </c:extLst>
          </c:dPt>
          <c:cat>
            <c:strRef>
              <c:f>pivot_tables!$M$2:$M$4</c:f>
              <c:strCache>
                <c:ptCount val="2"/>
                <c:pt idx="0">
                  <c:v>Black and White</c:v>
                </c:pt>
                <c:pt idx="1">
                  <c:v>Color</c:v>
                </c:pt>
              </c:strCache>
            </c:strRef>
          </c:cat>
          <c:val>
            <c:numRef>
              <c:f>pivot_tables!$O$2:$O$4</c:f>
              <c:numCache>
                <c:formatCode>#,##0.00\ "₼"</c:formatCode>
                <c:ptCount val="2"/>
                <c:pt idx="0">
                  <c:v>32888710.125</c:v>
                </c:pt>
                <c:pt idx="1">
                  <c:v>50266001.221883655</c:v>
                </c:pt>
              </c:numCache>
            </c:numRef>
          </c:val>
          <c:extLst>
            <c:ext xmlns:c16="http://schemas.microsoft.com/office/drawing/2014/chart" uri="{C3380CC4-5D6E-409C-BE32-E72D297353CC}">
              <c16:uniqueId val="{00000009-153B-4128-A92E-B4DB2C78C0B6}"/>
            </c:ext>
          </c:extLst>
        </c:ser>
        <c:ser>
          <c:idx val="2"/>
          <c:order val="2"/>
          <c:tx>
            <c:strRef>
              <c:f>pivot_tables!$P$1</c:f>
              <c:strCache>
                <c:ptCount val="1"/>
                <c:pt idx="0">
                  <c:v>Average of Duration (min)</c:v>
                </c:pt>
              </c:strCache>
            </c:strRef>
          </c:tx>
          <c:spPr>
            <a:solidFill>
              <a:schemeClr val="accent3"/>
            </a:solidFill>
            <a:ln w="19050">
              <a:solidFill>
                <a:schemeClr val="lt1"/>
              </a:solidFill>
            </a:ln>
            <a:effectLst/>
          </c:spPr>
          <c:invertIfNegative val="0"/>
          <c:dPt>
            <c:idx val="0"/>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B-153B-4128-A92E-B4DB2C78C0B6}"/>
              </c:ext>
            </c:extLst>
          </c:dPt>
          <c:dPt>
            <c:idx val="1"/>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D-153B-4128-A92E-B4DB2C78C0B6}"/>
              </c:ext>
            </c:extLst>
          </c:dPt>
          <c:cat>
            <c:strRef>
              <c:f>pivot_tables!$M$2:$M$4</c:f>
              <c:strCache>
                <c:ptCount val="2"/>
                <c:pt idx="0">
                  <c:v>Black and White</c:v>
                </c:pt>
                <c:pt idx="1">
                  <c:v>Color</c:v>
                </c:pt>
              </c:strCache>
            </c:strRef>
          </c:cat>
          <c:val>
            <c:numRef>
              <c:f>pivot_tables!$P$2:$P$4</c:f>
              <c:numCache>
                <c:formatCode>General</c:formatCode>
                <c:ptCount val="2"/>
                <c:pt idx="0">
                  <c:v>115.5546875</c:v>
                </c:pt>
                <c:pt idx="1">
                  <c:v>109.55112219451371</c:v>
                </c:pt>
              </c:numCache>
            </c:numRef>
          </c:val>
          <c:extLst>
            <c:ext xmlns:c16="http://schemas.microsoft.com/office/drawing/2014/chart" uri="{C3380CC4-5D6E-409C-BE32-E72D297353CC}">
              <c16:uniqueId val="{0000000E-153B-4128-A92E-B4DB2C78C0B6}"/>
            </c:ext>
          </c:extLst>
        </c:ser>
        <c:dLbls>
          <c:showLegendKey val="0"/>
          <c:showVal val="0"/>
          <c:showCatName val="0"/>
          <c:showSerName val="0"/>
          <c:showPercent val="0"/>
          <c:showBubbleSize val="0"/>
        </c:dLbls>
        <c:gapWidth val="100"/>
        <c:axId val="968722352"/>
        <c:axId val="188784720"/>
      </c:barChart>
      <c:valAx>
        <c:axId val="188784720"/>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722352"/>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968722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84720"/>
        <c:crosses val="autoZero"/>
        <c:auto val="1"/>
        <c:lblAlgn val="ctr"/>
        <c:lblOffset val="100"/>
        <c:noMultiLvlLbl val="0"/>
      </c:catAx>
      <c:spPr>
        <a:noFill/>
        <a:ln>
          <a:noFill/>
        </a:ln>
        <a:effectLst/>
      </c:spPr>
    </c:plotArea>
    <c:legend>
      <c:legendPos val="r"/>
      <c:layout>
        <c:manualLayout>
          <c:xMode val="edge"/>
          <c:yMode val="edge"/>
          <c:x val="0.63709402279238159"/>
          <c:y val="0.35524205307669882"/>
          <c:w val="0.3237059781953349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28</xdr:row>
      <xdr:rowOff>22952</xdr:rowOff>
    </xdr:from>
    <xdr:to>
      <xdr:col>4</xdr:col>
      <xdr:colOff>1981506</xdr:colOff>
      <xdr:row>42</xdr:row>
      <xdr:rowOff>8510</xdr:rowOff>
    </xdr:to>
    <mc:AlternateContent xmlns:mc="http://schemas.openxmlformats.org/markup-compatibility/2006" xmlns:a14="http://schemas.microsoft.com/office/drawing/2010/main">
      <mc:Choice Requires="a14">
        <xdr:graphicFrame macro="">
          <xdr:nvGraphicFramePr>
            <xdr:cNvPr id="5" name="Recommended Movie 1">
              <a:extLst>
                <a:ext uri="{FF2B5EF4-FFF2-40B4-BE49-F238E27FC236}">
                  <a16:creationId xmlns:a16="http://schemas.microsoft.com/office/drawing/2014/main" id="{9181E99E-E660-44B7-9A0E-A24C0CDAEF7F}"/>
                </a:ext>
              </a:extLst>
            </xdr:cNvPr>
            <xdr:cNvGraphicFramePr/>
          </xdr:nvGraphicFramePr>
          <xdr:xfrm>
            <a:off x="0" y="0"/>
            <a:ext cx="0" cy="0"/>
          </xdr:xfrm>
          <a:graphic>
            <a:graphicData uri="http://schemas.microsoft.com/office/drawing/2010/slicer">
              <sle:slicer xmlns:sle="http://schemas.microsoft.com/office/drawing/2010/slicer" name="Recommended Movie 1"/>
            </a:graphicData>
          </a:graphic>
        </xdr:graphicFrame>
      </mc:Choice>
      <mc:Fallback xmlns="">
        <xdr:sp macro="" textlink="">
          <xdr:nvSpPr>
            <xdr:cNvPr id="0" name=""/>
            <xdr:cNvSpPr>
              <a:spLocks noTextEdit="1"/>
            </xdr:cNvSpPr>
          </xdr:nvSpPr>
          <xdr:spPr>
            <a:xfrm>
              <a:off x="5232644" y="5151798"/>
              <a:ext cx="1981506" cy="25499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590550</xdr:colOff>
      <xdr:row>5</xdr:row>
      <xdr:rowOff>12700</xdr:rowOff>
    </xdr:from>
    <xdr:to>
      <xdr:col>6</xdr:col>
      <xdr:colOff>0</xdr:colOff>
      <xdr:row>19</xdr:row>
      <xdr:rowOff>177800</xdr:rowOff>
    </xdr:to>
    <xdr:graphicFrame macro="">
      <xdr:nvGraphicFramePr>
        <xdr:cNvPr id="2" name="Chart 1">
          <a:extLst>
            <a:ext uri="{FF2B5EF4-FFF2-40B4-BE49-F238E27FC236}">
              <a16:creationId xmlns:a16="http://schemas.microsoft.com/office/drawing/2014/main" id="{C3339A8B-8E32-4AEB-A9D2-FE06464D6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311150</xdr:colOff>
      <xdr:row>5</xdr:row>
      <xdr:rowOff>0</xdr:rowOff>
    </xdr:from>
    <xdr:to>
      <xdr:col>12</xdr:col>
      <xdr:colOff>590550</xdr:colOff>
      <xdr:row>19</xdr:row>
      <xdr:rowOff>165100</xdr:rowOff>
    </xdr:to>
    <xdr:graphicFrame macro="">
      <xdr:nvGraphicFramePr>
        <xdr:cNvPr id="3" name="Chart 2">
          <a:extLst>
            <a:ext uri="{FF2B5EF4-FFF2-40B4-BE49-F238E27FC236}">
              <a16:creationId xmlns:a16="http://schemas.microsoft.com/office/drawing/2014/main" id="{5856386F-A29A-494E-8A11-FBD63808B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5</xdr:row>
      <xdr:rowOff>0</xdr:rowOff>
    </xdr:from>
    <xdr:to>
      <xdr:col>21</xdr:col>
      <xdr:colOff>25400</xdr:colOff>
      <xdr:row>19</xdr:row>
      <xdr:rowOff>165100</xdr:rowOff>
    </xdr:to>
    <xdr:graphicFrame macro="">
      <xdr:nvGraphicFramePr>
        <xdr:cNvPr id="4" name="Chart 3">
          <a:extLst>
            <a:ext uri="{FF2B5EF4-FFF2-40B4-BE49-F238E27FC236}">
              <a16:creationId xmlns:a16="http://schemas.microsoft.com/office/drawing/2014/main" id="{2BBE63D2-3B2E-45F7-8A18-CAD49F1FD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0</xdr:colOff>
      <xdr:row>5</xdr:row>
      <xdr:rowOff>0</xdr:rowOff>
    </xdr:from>
    <xdr:to>
      <xdr:col>29</xdr:col>
      <xdr:colOff>596123</xdr:colOff>
      <xdr:row>20</xdr:row>
      <xdr:rowOff>21772</xdr:rowOff>
    </xdr:to>
    <xdr:graphicFrame macro="">
      <xdr:nvGraphicFramePr>
        <xdr:cNvPr id="5" name="Chart 4">
          <a:extLst>
            <a:ext uri="{FF2B5EF4-FFF2-40B4-BE49-F238E27FC236}">
              <a16:creationId xmlns:a16="http://schemas.microsoft.com/office/drawing/2014/main" id="{97380FAD-1429-4DFF-AE77-BB4042B0D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591976</xdr:colOff>
      <xdr:row>21</xdr:row>
      <xdr:rowOff>4924</xdr:rowOff>
    </xdr:from>
    <xdr:to>
      <xdr:col>2</xdr:col>
      <xdr:colOff>1202613</xdr:colOff>
      <xdr:row>34</xdr:row>
      <xdr:rowOff>170479</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87E2E288-4815-782A-6F02-E1F5FCDCD8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91976" y="4682241"/>
              <a:ext cx="1818686" cy="25816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1567154</xdr:colOff>
      <xdr:row>21</xdr:row>
      <xdr:rowOff>1684</xdr:rowOff>
    </xdr:from>
    <xdr:to>
      <xdr:col>5</xdr:col>
      <xdr:colOff>462443</xdr:colOff>
      <xdr:row>34</xdr:row>
      <xdr:rowOff>167239</xdr:rowOff>
    </xdr:to>
    <mc:AlternateContent xmlns:mc="http://schemas.openxmlformats.org/markup-compatibility/2006" xmlns:a14="http://schemas.microsoft.com/office/drawing/2010/main">
      <mc:Choice Requires="a14">
        <xdr:graphicFrame macro="">
          <xdr:nvGraphicFramePr>
            <xdr:cNvPr id="7" name="Release Year">
              <a:extLst>
                <a:ext uri="{FF2B5EF4-FFF2-40B4-BE49-F238E27FC236}">
                  <a16:creationId xmlns:a16="http://schemas.microsoft.com/office/drawing/2014/main" id="{8A03EDA8-0777-7BFF-3543-8B86AEA8B753}"/>
                </a:ext>
              </a:extLst>
            </xdr:cNvPr>
            <xdr:cNvGraphicFramePr/>
          </xdr:nvGraphicFramePr>
          <xdr:xfrm>
            <a:off x="0" y="0"/>
            <a:ext cx="0" cy="0"/>
          </xdr:xfrm>
          <a:graphic>
            <a:graphicData uri="http://schemas.microsoft.com/office/drawing/2010/slicer">
              <sle:slicer xmlns:sle="http://schemas.microsoft.com/office/drawing/2010/slicer" name="Release Year"/>
            </a:graphicData>
          </a:graphic>
        </xdr:graphicFrame>
      </mc:Choice>
      <mc:Fallback xmlns="">
        <xdr:sp macro="" textlink="">
          <xdr:nvSpPr>
            <xdr:cNvPr id="0" name=""/>
            <xdr:cNvSpPr>
              <a:spLocks noTextEdit="1"/>
            </xdr:cNvSpPr>
          </xdr:nvSpPr>
          <xdr:spPr>
            <a:xfrm>
              <a:off x="2775203" y="4679001"/>
              <a:ext cx="1822484" cy="25816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898896</xdr:colOff>
      <xdr:row>21</xdr:row>
      <xdr:rowOff>0</xdr:rowOff>
    </xdr:from>
    <xdr:to>
      <xdr:col>12</xdr:col>
      <xdr:colOff>187325</xdr:colOff>
      <xdr:row>35</xdr:row>
      <xdr:rowOff>8247</xdr:rowOff>
    </xdr:to>
    <mc:AlternateContent xmlns:mc="http://schemas.openxmlformats.org/markup-compatibility/2006" xmlns:a14="http://schemas.microsoft.com/office/drawing/2010/main">
      <mc:Choice Requires="a14">
        <xdr:graphicFrame macro="">
          <xdr:nvGraphicFramePr>
            <xdr:cNvPr id="10" name="Color/B&amp;W">
              <a:extLst>
                <a:ext uri="{FF2B5EF4-FFF2-40B4-BE49-F238E27FC236}">
                  <a16:creationId xmlns:a16="http://schemas.microsoft.com/office/drawing/2014/main" id="{7992712B-0189-BECC-FB28-56C27EB70DF4}"/>
                </a:ext>
              </a:extLst>
            </xdr:cNvPr>
            <xdr:cNvGraphicFramePr/>
          </xdr:nvGraphicFramePr>
          <xdr:xfrm>
            <a:off x="0" y="0"/>
            <a:ext cx="0" cy="0"/>
          </xdr:xfrm>
          <a:graphic>
            <a:graphicData uri="http://schemas.microsoft.com/office/drawing/2010/slicer">
              <sle:slicer xmlns:sle="http://schemas.microsoft.com/office/drawing/2010/slicer" name="Color/B&amp;W"/>
            </a:graphicData>
          </a:graphic>
        </xdr:graphicFrame>
      </mc:Choice>
      <mc:Fallback xmlns="">
        <xdr:sp macro="" textlink="">
          <xdr:nvSpPr>
            <xdr:cNvPr id="0" name=""/>
            <xdr:cNvSpPr>
              <a:spLocks noTextEdit="1"/>
            </xdr:cNvSpPr>
          </xdr:nvSpPr>
          <xdr:spPr>
            <a:xfrm>
              <a:off x="7930359" y="4677317"/>
              <a:ext cx="2014283" cy="26101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1138052</xdr:colOff>
      <xdr:row>21</xdr:row>
      <xdr:rowOff>8906</xdr:rowOff>
    </xdr:from>
    <xdr:to>
      <xdr:col>8</xdr:col>
      <xdr:colOff>375066</xdr:colOff>
      <xdr:row>35</xdr:row>
      <xdr:rowOff>24741</xdr:rowOff>
    </xdr:to>
    <mc:AlternateContent xmlns:mc="http://schemas.openxmlformats.org/markup-compatibility/2006" xmlns:a14="http://schemas.microsoft.com/office/drawing/2010/main">
      <mc:Choice Requires="a14">
        <xdr:graphicFrame macro="">
          <xdr:nvGraphicFramePr>
            <xdr:cNvPr id="11" name="Genre">
              <a:extLst>
                <a:ext uri="{FF2B5EF4-FFF2-40B4-BE49-F238E27FC236}">
                  <a16:creationId xmlns:a16="http://schemas.microsoft.com/office/drawing/2014/main" id="{EE8883A7-967C-966D-B7D6-69B728C58928}"/>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5273296" y="4686223"/>
              <a:ext cx="2133233" cy="26177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rud" refreshedDate="46236.578800347219" createdVersion="8" refreshedVersion="8" minRefreshableVersion="3" recordCount="3738" xr:uid="{61C5873F-CC04-421C-A7A1-3BC48E1915AF}">
  <cacheSource type="worksheet">
    <worksheetSource ref="A1:AC3739" sheet="imdb"/>
  </cacheSource>
  <cacheFields count="29">
    <cacheField name="Title" numFmtId="49">
      <sharedItems count="3725">
        <s v="Avatar"/>
        <s v="Titanic"/>
        <s v="Jurassic World"/>
        <s v="The Avengers"/>
        <s v="The Dark Knight"/>
        <s v="Star Wars: Episode I - The Phantom Menace"/>
        <s v="Star Wars: Episode IV - A New Hope"/>
        <s v="Avengers: Age of Ultron"/>
        <s v="The Dark Knight Rises"/>
        <s v="Shrek 2"/>
        <s v="Indiana Jones and the Kingdom of the Crystal Skull"/>
        <s v="The Hunger Games: Catching Fire"/>
        <s v="Pirates of the Caribbean: Dead Man's Chest"/>
        <s v="The Lion King"/>
        <s v="Toy Story 3"/>
        <s v="Iron Man 3"/>
        <s v="The Hunger Games"/>
        <s v="Spider-Man"/>
        <s v="Transformers: Revenge of the Fallen"/>
        <s v="Frozen"/>
        <s v="Finding Nemo"/>
        <s v="Star Wars: Episode III - Revenge of the Sith"/>
        <s v="The Lord of the Rings: The Return of the King"/>
        <s v="Spider-Man 2"/>
        <s v="Despicable Me 2"/>
        <s v="War of the Worlds"/>
        <s v="Inside Out"/>
        <s v="Transformers: Dark of the Moon"/>
        <s v="American Sniper"/>
        <s v="Furious 7"/>
        <s v="The Lord of the Rings: The Two Towers"/>
        <s v="The Hunger Games: Mockingjay - Part 1"/>
        <s v="Spider-Man 3"/>
        <s v="Minions"/>
        <s v="Alice in Wonderland"/>
        <s v="Guardians of the Galaxy"/>
        <s v="Forrest Gump"/>
        <s v="Shrek the Third"/>
        <s v="Transformers"/>
        <s v="Iron Man"/>
        <s v="Harry Potter and the Sorcerer's Stone"/>
        <s v="The Lost World: Jurassic Park"/>
        <s v="The Lord of the Rings: The Fellowship of the Ring"/>
        <s v="Iron Man 2"/>
        <s v="Star Wars: Episode II - Attack of the Clones"/>
        <s v="Pirates of the Caribbean: At World's End"/>
        <s v="Star Wars: Episode VI - Return of the Jedi"/>
        <s v="Independence Day"/>
        <s v="Pirates of the Caribbean: The Curse of the Black Pearl"/>
        <s v="Skyfall"/>
        <s v="The Hobbit: An Unexpected Journey"/>
        <s v="Harry Potter and the Half-Blood Prince"/>
        <s v="The Twilight Saga: Eclipse"/>
        <s v="The Twilight Saga: New Moon"/>
        <s v="The Sixth Sense"/>
        <s v="Up"/>
        <s v="Inception"/>
        <s v="The Twilight Saga: Breaking Dawn - Part 2"/>
        <s v="Harry Potter and the Order of the Phoenix"/>
        <s v="The Chronicles of Narnia: The Lion, the Witch and the Wardrobe"/>
        <s v="Man of Steel"/>
        <s v="Star Wars: Episode V - The Empire Strikes Back"/>
        <s v="Harry Potter and the Goblet of Fire"/>
        <s v="Monsters, Inc."/>
        <s v="Home Alone"/>
        <s v="The Hunger Games: Mockingjay - Part 2"/>
        <s v="The Matrix Reloaded"/>
        <s v="Meet the Fockers"/>
        <s v="The Hangover"/>
        <s v="Gravity"/>
        <s v="Monsters University"/>
        <s v="Shrek"/>
        <s v="The Amazing Spider-Man"/>
        <s v="Harry Potter and the Chamber of Secrets"/>
        <s v="The Incredibles"/>
        <s v="How the Grinch Stole Christmas"/>
        <s v="Hook"/>
        <s v="Captain America: The Winter Soldier"/>
        <s v="The Hobbit: The Desolation of Smaug"/>
        <s v="The Lego Movie"/>
        <s v="Star Trek"/>
        <s v="I Am Legend"/>
        <s v="The Blind Side"/>
        <s v="The Hobbit: The Battle of the Five Armies"/>
        <s v="The Hangover Part II"/>
        <s v="Despicable Me"/>
        <s v="Batman"/>
        <s v="Night at the Museum"/>
        <s v="Men in Black"/>
        <s v="Harry Potter and the Prisoner of Azkaban"/>
        <s v="Toy Story 2"/>
        <s v="Transformers: Age of Extinction"/>
        <s v="Cars"/>
        <s v="Bruce Almighty"/>
        <s v="A.I. Artificial Intelligence"/>
        <s v="Twister"/>
        <s v="My Big Fat Greek Wedding"/>
        <s v="Maleficent"/>
        <s v="Pirates of the Caribbean: On Stranger Tides"/>
        <s v="Shrek Forever After"/>
        <s v="Brave"/>
        <s v="Oz the Great and Powerful"/>
        <s v="Beverly Hills Cop"/>
        <s v="X-Men: The Last Stand"/>
        <s v="War Horse"/>
        <s v="X-Men: Days of Future Past"/>
        <s v="Cast Away"/>
        <s v="Amistad"/>
        <s v="Star Trek Into Darkness"/>
        <s v="The Martian"/>
        <s v="Signs"/>
        <s v="Hancock"/>
        <s v="The Bourne Ultimatum"/>
        <s v="Rush Hour 2"/>
        <s v="WALLÂ·E"/>
        <s v="Big Hero 6"/>
        <s v="Alvin and the Chipmunks: The Squeakquel"/>
        <s v="Mrs. Doubtfire"/>
        <s v="Ted"/>
        <s v="King Kong"/>
        <s v="Ghost"/>
        <s v="The Da Vinci Code"/>
        <s v="How to Train Your Dragon"/>
        <s v="Aladdin"/>
        <s v="Alvin and the Chipmunks"/>
        <s v="Madagascar 3: Europe's Most Wanted"/>
        <s v="The Terminal"/>
        <s v="Mission: Impossible II"/>
        <s v="Kung Fu Panda"/>
        <s v="X-Men 2"/>
        <s v="Austin Powers in Goldmember"/>
        <s v="Back to the Future"/>
        <s v="300"/>
        <s v="Fast Five"/>
        <s v="Mission: Impossible - Ghost Protocol"/>
        <s v="Sherlock Holmes"/>
        <s v="Dawn of the Planet of the Apes"/>
        <s v="Charlie and the Chocolate Factory"/>
        <s v="Ratatouille"/>
        <s v="Thor: The Dark World"/>
        <s v="Austin Powers: The Spy Who Shagged Me"/>
        <s v="Batman Begins"/>
        <s v="Terminator 2: Judgment Day"/>
        <s v="The Exorcist"/>
        <s v="The Amazing Spider-Man 2"/>
        <s v="World War Z"/>
        <s v="The Mummy Returns"/>
        <s v="Armageddon"/>
        <s v="Cinderella"/>
        <s v="Tangled"/>
        <s v="Spectre"/>
        <s v="Superman Returns"/>
        <s v="Gone with the Wind"/>
        <s v="Pearl Harbor"/>
        <s v="Monsters vs. Aliens"/>
        <s v="Happy Feet"/>
        <s v="Lincoln"/>
        <s v="Ice Age: Dawn of the Dinosaurs"/>
        <s v="Ice Age: The Meltdown"/>
        <s v="Mission: Impossible - Rogue Nation"/>
        <s v="Madagascar"/>
        <s v="Toy Story"/>
        <s v="22 Jump Street"/>
        <s v="Cars 2"/>
        <s v="Twilight"/>
        <s v="Teenage Mutant Ninja Turtles"/>
        <s v="Men in Black II"/>
        <s v="Wreck-It Ralph"/>
        <s v="Interstellar"/>
        <s v="Gladiator"/>
        <s v="The Croods"/>
        <s v="Sherlock Holmes: A Game of Shadows"/>
        <s v="The Day After Tomorrow"/>
        <s v="Mr. &amp; Mrs. Smith"/>
        <s v="Snow White and the Seven Dwarfs"/>
        <s v="Dances with Wolves"/>
        <s v="Batman Forever"/>
        <s v="The Fugitive"/>
        <s v="The Revenant"/>
        <s v="Pitch Perfect 2"/>
        <s v="Ocean's Eleven"/>
        <s v="The Simpsons Movie"/>
        <s v="What Women Want"/>
        <s v="The Perfect Storm"/>
        <s v="The Adventures of Tintin"/>
        <s v="Liar Liar"/>
        <s v="Grease"/>
        <s v="Jurassic Park III"/>
        <s v="Thor"/>
        <s v="Mission: Impossible"/>
        <s v="Ant-Man"/>
        <s v="Planet of the Apes"/>
        <s v="Madagascar: Escape 2 Africa"/>
        <s v="X-Men Origins: Wolverine"/>
        <s v="Bridge of Spies"/>
        <s v="Men in Black 3"/>
        <s v="Pretty Woman"/>
        <s v="Hitch"/>
        <s v="Home"/>
        <s v="Night at the Museum: Battle of the Smithsonian"/>
        <s v="Tootsie"/>
        <s v="How to Train Your Dragon 2"/>
        <s v="Top Gun"/>
        <s v="Rise of the Planet of the Apes"/>
        <s v="Captain America: The First Avenger"/>
        <s v="There's Something About Mary"/>
        <s v="Ice Age"/>
        <s v="The Bourne Supremacy"/>
        <s v="Crocodile Dundee"/>
        <s v="Home Alone 2: Lost in New York"/>
        <s v="Elf"/>
        <s v="National Treasure"/>
        <s v="Rain Man"/>
        <s v="Air Force One"/>
        <s v="Apollo 13"/>
        <s v="TRON: Legacy"/>
        <s v="The Matrix"/>
        <s v="True Grit"/>
        <s v="A Beautiful Mind"/>
        <s v="Chicago"/>
        <s v="The Help"/>
        <s v="Hotel Transylvania 2"/>
        <s v="Bridesmaids"/>
        <s v="Quantum of Solace"/>
        <s v="3 Men and a Baby"/>
        <s v="Gone Girl"/>
        <s v="Casino Royale"/>
        <s v="Meet the Parents"/>
        <s v="Fifty Shades of Grey"/>
        <s v="2012"/>
        <s v="Robin Hood: Prince of Thieves"/>
        <s v="Kung Fu Panda 2"/>
        <s v="Munich"/>
        <s v="The Proposal"/>
        <s v="Big Daddy"/>
        <s v="The Sound of Music"/>
        <s v="Clash of the Titans"/>
        <s v="Batman Returns"/>
        <s v="Django Unchained"/>
        <s v="A Bug's Life"/>
        <s v="The Pursuit of Happyness"/>
        <s v="The SpongeBob Movie: Sponge Out of Water"/>
        <s v="Grown Ups"/>
        <s v="The Waterboy"/>
        <s v="Ice Age: Continental Drift"/>
        <s v="Straight Outta Compton"/>
        <s v="Shark Tale"/>
        <s v="Die Another Day"/>
        <s v="The Sting"/>
        <s v="The Heat"/>
        <s v="The Firm"/>
        <s v="The Longest Yard"/>
        <s v="X-Men"/>
        <s v="Fatal Attraction"/>
        <s v="What Lies Beneath"/>
        <s v="San Andreas"/>
        <s v="Snow White and the Huntsman"/>
        <s v="Over the Hedge"/>
        <s v="Beverly Hills Cop II"/>
        <s v="Mad Max: Fury Road"/>
        <s v="Jerry Maguire"/>
        <s v="Scooby-Doo"/>
        <s v="Runaway Bride"/>
        <s v="Divergent"/>
        <s v="Rambo: First Blood Part II"/>
        <s v="We're the Millers"/>
        <s v="Terminator 3: Rise of the Machines"/>
        <s v="Daddy's Home"/>
        <s v="G.I. Joe: The Rise of Cobra"/>
        <s v="American Hustle"/>
        <s v="Neighbors"/>
        <s v="Puss in Boots"/>
        <s v="Les MisÃ©rables"/>
        <s v="Knocked Up"/>
        <s v="Little Fockers"/>
        <s v="Megamind"/>
        <s v="Hotel Transylvania"/>
        <s v="Talladega Nights: The Ballad of Ricky Bobby"/>
        <s v="Gremlins"/>
        <s v="Gran Torino"/>
        <s v="As Good as It Gets"/>
        <s v="X-Men: First Class"/>
        <s v="True Lies"/>
        <s v="Lilo &amp; Stitch"/>
        <s v="American Pie 2"/>
        <s v="Taken"/>
        <s v="The Santa Clause"/>
        <s v="The Great Gatsby"/>
        <s v="I, Robot"/>
        <s v="Lethal Weapon 3"/>
        <s v="The Fast and the Furious"/>
        <s v="Doctor Dolittle"/>
        <s v="Mamma Mia!"/>
        <s v="Rio"/>
        <s v="Juno"/>
        <s v="Marley &amp; Me"/>
        <s v="The Smurfs"/>
        <s v="The Chronicles of Narnia: Prince Caspian"/>
        <s v="Pocahontas"/>
        <s v="Animal House"/>
        <s v="A Few Good Men"/>
        <s v="Slumdog Millionaire"/>
        <s v="xXx"/>
        <s v="The Blair Witch Project"/>
        <s v="Deep Impact"/>
        <s v="Rush Hour 3"/>
        <s v="Stuart Little"/>
        <s v="Taken 2"/>
        <s v="The Matrix Revolutions"/>
        <s v="The Santa Clause 2"/>
        <s v="The King's Speech"/>
        <s v="Cheaper by the Dozen"/>
        <s v="21 Jump Street"/>
        <s v="Bad Boys II"/>
        <s v="Good Will Hunting"/>
        <s v="Platoon"/>
        <s v="A Christmas Carol"/>
        <s v="Dinosaur"/>
        <s v="The Conjuring"/>
        <s v="Click"/>
        <s v="The Green Mile"/>
        <s v="Ransom"/>
        <s v="Argo"/>
        <s v="Chicken Little"/>
        <s v="Patch Adams"/>
        <s v="The Godfather"/>
        <s v="Wanted"/>
        <s v="Live Free or Die Hard"/>
        <s v="The Incredible Hulk"/>
        <s v="Identity Thief"/>
        <s v="Superman"/>
        <s v="Ride Along"/>
        <s v="The Rock"/>
        <s v="Grown Ups 2"/>
        <s v="Mission: Impossible III"/>
        <s v="Angels &amp; Demons"/>
        <s v="Troy"/>
        <s v="Alvin and the Chipmunks: Chipwrecked"/>
        <s v="The Wolverine"/>
        <s v="Bringing Down the House"/>
        <s v="The Departed"/>
        <s v="Hulk"/>
        <s v="Silver Linings Playbook"/>
        <s v="Indiana Jones and the Temple of Doom"/>
        <s v="Fantastic 4: Rise of the Silver Surfer"/>
        <s v="The Last Airbender"/>
        <s v="Rio 2"/>
        <s v="Lara Croft: Tomb Raider"/>
        <s v="The Silence of the Lambs"/>
        <s v="The Flintstones"/>
        <s v="Get Smart"/>
        <s v="The Peanuts Movie"/>
        <s v="American Gangster"/>
        <s v="American Beauty"/>
        <s v="Insurgent"/>
        <s v="Lethal Weapon 4"/>
        <s v="The Nutty Professor"/>
        <s v="Borat: Cultural Learnings of America for Make Benefit Glorious Nation of Kazakhstan"/>
        <s v="Minority Report"/>
        <s v="Robots"/>
        <s v="Crouching Tiger, Hidden Dragon"/>
        <s v="Into the Woods"/>
        <s v="Shutter Island"/>
        <s v="Enchanted"/>
        <s v="The Curious Case of Benjamin Button"/>
        <s v="Sweet Home Alabama"/>
        <s v="Dumb &amp; Dumber"/>
        <s v="2 Fast 2 Furious"/>
        <s v="Super 8"/>
        <s v="The World Is Not Enough"/>
        <s v="My Best Friend's Wedding"/>
        <s v="Bee Movie"/>
        <s v="Lucy"/>
        <s v="Prometheus"/>
        <s v="Mr. Deeds"/>
        <s v="Safe House"/>
        <s v="The Truman Show"/>
        <s v="Erin Brockovich"/>
        <s v="Ocean's Twelve"/>
        <s v="Tomorrow Never Dies"/>
        <s v="Terminator Salvation"/>
        <s v="Charlie's Angels"/>
        <s v="Lone Survivor"/>
        <s v="The Vow"/>
        <s v="Life of Pi"/>
        <s v="Cloudy with a Chance of Meatballs"/>
        <s v="The Fault in Our Stars"/>
        <s v="The Devil Wears Prada"/>
        <s v="Something's Gotta Give"/>
        <s v="Traffic"/>
        <s v="Good Morning, Vietnam"/>
        <s v="Nutty Professor II: The Klumps"/>
        <s v="Rango"/>
        <s v="G.I. Joe: Retaliation"/>
        <s v="Clear and Present Danger"/>
        <s v="The Hunt for Red October"/>
        <s v="The Bodyguard"/>
        <s v="Wayne's World"/>
        <s v="The Bourne Identity"/>
        <s v="Superbad"/>
        <s v="Speed"/>
        <s v="50 First Dates"/>
        <s v="Mulan"/>
        <s v="Inglourious Basterds"/>
        <s v="Seabiscuit"/>
        <s v="Four Christmases"/>
        <s v="The Mask"/>
        <s v="Cloudy with a Chance of Meatballs 2"/>
        <s v="Close Encounters of the Third Kind"/>
        <s v="Walk the Line"/>
        <s v="Blazing Saddles"/>
        <s v="G-Force"/>
        <s v="Total Recall"/>
        <s v="The Other Guys"/>
        <s v="Fahrenheit 9/11"/>
        <s v="Hairspray"/>
        <s v="The Break-Up"/>
        <s v="Back to the Future Part II"/>
        <s v="The Sum of All Fears"/>
        <s v="Salt"/>
        <s v="Blades of Glory"/>
        <s v="Now You See Me"/>
        <s v="Big Momma's House"/>
        <s v="Die Hard 2"/>
        <s v="Horrible Bosses"/>
        <s v="Rocky"/>
        <s v="Jackass 3D"/>
        <s v="Ocean's Thirteen"/>
        <s v="The Wolf of Wall Street"/>
        <s v="Double Jeopardy"/>
        <s v="8 Mile"/>
        <s v="S.W.A.T."/>
        <s v="Lee Daniels' The Butler"/>
        <s v="Green Lantern"/>
        <s v="Notting Hill"/>
        <s v="Ghost Rider"/>
        <s v="You've Got Mail"/>
        <s v="Remember the Titans"/>
        <s v="District 9"/>
        <s v="Unbroken"/>
        <s v="American Graffiti"/>
        <s v="Big"/>
        <s v="Dodgeball: A True Underdog Story"/>
        <s v="The Village"/>
        <s v="Bolt"/>
        <s v="Wild Wild West"/>
        <s v="Night at the Museum: Secret of the Tomb"/>
        <s v="Magic Mike"/>
        <s v="The Addams Family"/>
        <s v="The Patriot"/>
        <s v="The Bourne Legacy"/>
        <s v="The Pacifier"/>
        <s v="Dr. Dolittle 2"/>
        <s v="It's Complicated"/>
        <s v="Spy Kids"/>
        <s v="Face/Off"/>
        <s v="One Flew Over the Cuckoo's Nest"/>
        <s v="Twins"/>
        <s v="Spy Kids 3-D: Game Over"/>
        <s v="Doctor Zhivago"/>
        <s v="Enemy of the State"/>
        <s v="Mr. Peabody &amp; Sherman"/>
        <s v="The Last Samurai"/>
        <s v="Valentine's Day"/>
        <s v="Tropic Thunder"/>
        <s v="Fun with Dick and Jane"/>
        <s v="Freaky Friday"/>
        <s v="The Grudge"/>
        <s v="Trainwreck"/>
        <s v="Scary Movie 3"/>
        <s v="Bedtime Stories"/>
        <s v="Star Trek IV: The Voyage Home"/>
        <s v="Creed"/>
        <s v="Crocodile Dundee II"/>
        <s v="The 40-Year-Old Virgin"/>
        <s v="Couples Retreat"/>
        <s v="A Time to Kill"/>
        <s v="Black Hawk Down"/>
        <s v="Ace Ventura: When Nature Calls"/>
        <s v="The Princess Diaries"/>
        <s v="Superman II"/>
        <s v="Hop"/>
        <s v="Pulp Fiction"/>
        <s v="Paranormal Activity"/>
        <s v="Epic"/>
        <s v="Watchmen"/>
        <s v="A League of Their Own"/>
        <s v="Batman &amp; Robin"/>
        <s v="Captain Phillips"/>
        <s v="Black Swan"/>
        <s v="Miss Congeniality"/>
        <s v="Chicken Run"/>
        <s v="Analyze This"/>
        <s v="GoldenEye"/>
        <s v="Driving Miss Daisy"/>
        <s v="300: Rise of an Empire"/>
        <s v="The Italian Job"/>
        <s v="How to Lose a Guy in 10 Days"/>
        <s v="Porky's"/>
        <s v="The First Wives Club"/>
        <s v="Interview with the Vampire: The Vampire Chronicles"/>
        <s v="George of the Jungle"/>
        <s v="Robin Hood"/>
        <s v="Phenomenon"/>
        <s v="The Chronicles of Narnia: The Voyage of the Dawn Treader"/>
        <s v="The Princess and the Frog"/>
        <s v="American Wedding"/>
        <s v="Daddy Day Care"/>
        <s v="Road to Perdition"/>
        <s v="Paranormal Activity 3"/>
        <s v="Journey 2: The Mysterious Island"/>
        <s v="Dick Tracy"/>
        <s v="Rise of the Guardians"/>
        <s v="Dreamgirls"/>
        <s v="Just Go with It"/>
        <s v="Scream"/>
        <s v="The Expendables"/>
        <s v="Jaws 2"/>
        <s v="The General's Daughter"/>
        <s v="The Aviator"/>
        <s v="The Girl with the Dragon Tattoo"/>
        <s v="The Maze Runner"/>
        <s v="Butch Cassidy and the Sundance Kid"/>
        <s v="Mary Poppins"/>
        <s v="The Mummy: Tomb of the Dragon Emperor"/>
        <s v="Bad Grandpa"/>
        <s v="Pacific Rim"/>
        <s v="American Pie"/>
        <s v="Journey to the Center of the Earth"/>
        <s v="Gone in Sixty Seconds"/>
        <s v="The Equalizer"/>
        <s v="This Is the End"/>
        <s v="Scream 2"/>
        <s v="Eraser"/>
        <s v="The Prince of Egypt"/>
        <s v="Noah"/>
        <s v="Unforgiven"/>
        <s v="Eagle Eye"/>
        <s v="Con Air"/>
        <s v="Contact"/>
        <s v="The Pelican Brief"/>
        <s v="Charlie's Angels: Full Throttle"/>
        <s v="Vanilla Sky"/>
        <s v="The Rugrats Movie"/>
        <s v="Step Brothers"/>
        <s v="Due Date"/>
        <s v="The Cat in the Hat"/>
        <s v="Million Dollar Baby"/>
        <s v="Casper"/>
        <s v="Bad Teacher"/>
        <s v="Evan Almighty"/>
        <s v="Shakespeare in Love"/>
        <s v="Edge of Tomorrow"/>
        <s v="Yogi Bear"/>
        <s v="Se7en"/>
        <s v="The Hunchback of Notre Dame"/>
        <s v="You Don't Mess with the Zohan"/>
        <s v="Die Hard with a Vengeance"/>
        <s v="Collateral"/>
        <s v="Olympus Has Fallen"/>
        <s v="The Green Hornet"/>
        <s v="Date Night"/>
        <s v="Yes Man"/>
        <s v="Inspector Gadget"/>
        <s v="Public Enemies"/>
        <s v="The Social Network"/>
        <s v="The Others"/>
        <s v="The Color Purple"/>
        <s v="Dead Poets Society"/>
        <s v="Zero Dark Thirty"/>
        <s v="Cold Mountain"/>
        <s v="Sex and the City 2"/>
        <s v="Panic Room"/>
        <s v="The Princess Diaries 2: Royal Engagement"/>
        <s v="Legally Blonde"/>
        <s v="42"/>
        <s v="Unbreakable"/>
        <s v="Flashdance"/>
        <s v="The Book of Eli"/>
        <s v="Beverly Hills Chihuahua"/>
        <s v="E.T. the Extra-Terrestrial"/>
        <s v="Julie &amp; Julia"/>
        <s v="He's Just Not That Into You"/>
        <s v="Master and Commander: The Far Side of the World"/>
        <s v="Maid in Manhattan"/>
        <s v="The Mask of Zorro"/>
        <s v="Flight"/>
        <s v="America's Sweethearts"/>
        <s v="The Fighter"/>
        <s v="The Bucket List"/>
        <s v="Tomorrowland"/>
        <s v="Cats &amp; Dogs"/>
        <s v="Two Weeks Notice"/>
        <s v="Elysium"/>
        <s v="Flubber"/>
        <s v="Red Dragon"/>
        <s v="When Harry Met Sally..."/>
        <s v="The Town"/>
        <s v="The Client"/>
        <s v="Star Trek: First Contact"/>
        <s v="Think Like a Man"/>
        <s v="Kindergarten Cop"/>
        <s v="Heaven Is for Real"/>
        <s v="Non-Stop"/>
        <s v="Crimson Tide"/>
        <s v="The Haunting"/>
        <s v="The Imitation Game"/>
        <s v="Save the Last Dance"/>
        <s v="Stepmom"/>
        <s v="The Karate Kid"/>
        <s v="Prince of Persia: The Sands of Time"/>
        <s v="Scary Movie 4"/>
        <s v="Antz"/>
        <s v="The Game Plan"/>
        <s v="Me, Myself &amp; Irene"/>
        <s v="High School Musical 3: Senior Year"/>
        <s v="Space Cowboys"/>
        <s v="Space Jam"/>
        <s v="RED"/>
        <s v="Get Hard"/>
        <s v="The Scorpion King"/>
        <s v="Mystic River"/>
        <s v="Legally Blonde 2: Red, White &amp; Blonde"/>
        <s v="Terminator Genisys"/>
        <s v="Flightplan"/>
        <s v="The Emperor's New Groove"/>
        <s v="The Lone Ranger"/>
        <s v="Taken 3"/>
        <s v="Scream 3"/>
        <s v="Oblivion"/>
        <s v="The Ugly Truth"/>
        <s v="Percy Jackson &amp; the Olympians: The Lightning Thief"/>
        <s v="Failure to Launch"/>
        <s v="The Muppets"/>
        <s v="Inside Man"/>
        <s v="Waterworld"/>
        <s v="Starsky &amp; Hutch"/>
        <s v="Along Came Polly"/>
        <s v="Entrapment"/>
        <s v="Back to the Future Part III"/>
        <s v="Pineapple Express"/>
        <s v="Out of Africa"/>
        <s v="Saw II"/>
        <s v="The Naked Gun 2Â½: The Smell of Fear"/>
        <s v="The Campaign"/>
        <s v="Young Frankenstein"/>
        <s v="Dumb and Dumber To"/>
        <s v="Mean Girls"/>
        <s v="Annie"/>
        <s v="Alvin and the Chipmunks: The Road Chip"/>
        <s v="Fury"/>
        <s v="Spy Kids 2: Island of Lost Dreams"/>
        <s v="Real Steel"/>
        <s v="The SpongeBob SquarePants Movie"/>
        <s v="Stripes"/>
        <s v="Aliens"/>
        <s v="The Expendables 2"/>
        <s v="Paranormal Activity 2"/>
        <s v="Tammy"/>
        <s v="Open Season"/>
        <s v="Pinocchio"/>
        <s v="Annabelle"/>
        <s v="Crazy, Stupid, Love."/>
        <s v="Scooby-Doo 2: Monsters Unleashed"/>
        <s v="Anchorman: The Legend of Ron Burgundy"/>
        <s v="Cliffhanger"/>
        <s v="Atlantis: The Lost Empire"/>
        <s v="The Other Woman"/>
        <s v="The X Files"/>
        <s v="Up in the Air"/>
        <s v="Wrath of the Titans"/>
        <s v="Insidious: Chapter 2"/>
        <s v="Battle Los Angeles"/>
        <s v="Immortals"/>
        <s v="Airplane!"/>
        <s v="Penguins of Madagascar"/>
        <s v="Saving Mr. Banks"/>
        <s v="Patriot Games"/>
        <s v="Valkyrie"/>
        <s v="Brokeback Mountain"/>
        <s v="Turbo"/>
        <s v="Disclosure"/>
        <s v="Monster-in-Law"/>
        <s v="Days of Thunder"/>
        <s v="The Descendants"/>
        <s v="Cheaper by the Dozen 2"/>
        <s v="Mr. Holland's Opus"/>
        <s v="Bram Stoker's Dracula"/>
        <s v="Let's Be Cops"/>
        <s v="Are We There Yet?"/>
        <s v="Star Trek: The Motion Picture"/>
        <s v="Bridge to Terabithia"/>
        <s v="The Pink Panther"/>
        <s v="Freddy vs. Jason"/>
        <s v="Beowulf"/>
        <s v="The Scorch Trials"/>
        <s v="Blade II"/>
        <s v="Eight Below"/>
        <s v="Unstoppable"/>
        <s v="Payback"/>
        <s v="Die Hard"/>
        <s v="The Talented Mr. Ripley"/>
        <s v="School of Rock"/>
        <s v="Ted 2"/>
        <s v="Police Academy"/>
        <s v="21"/>
        <s v="Snow Dogs"/>
        <s v="Congo"/>
        <s v="Jimmy Neutron: Boy Genius"/>
        <s v="Eat Pray Love"/>
        <s v="Zookeeper"/>
        <s v="AVP: Alien vs. Predator"/>
        <s v="What Happens in Vegas"/>
        <s v="The Dukes of Hazzard"/>
        <s v="Nacho Libre"/>
        <s v="Jumper"/>
        <s v="Saw III"/>
        <s v="Disturbia"/>
        <s v="Cloverfield"/>
        <s v="Jack Reacher"/>
        <s v="Goosebumps"/>
        <s v="Dear John"/>
        <s v="Footloose"/>
        <s v="Knowing"/>
        <s v="Catch Me If You Can"/>
        <s v="The Golden Child"/>
        <s v="Dark Shadows"/>
        <s v="WarGames"/>
        <s v="Hannah Montana: The Movie"/>
        <s v="The Day the Earth Stood Still"/>
        <s v="Cape Fear"/>
        <s v="Star Trek II: The Wrath of Khan"/>
        <s v="Alien"/>
        <s v="Apocalypse Now"/>
        <s v="Pixels"/>
        <s v="City of Angels"/>
        <s v="Teenage Mutant Ninja Turtles II: The Secret of the Ooze"/>
        <s v="The English Patient"/>
        <s v="Jaws"/>
        <s v="We Were Soldiers"/>
        <s v="The Monuments Men"/>
        <s v="Tower Heist"/>
        <s v="Man on Fire"/>
        <s v="Gangs of New York"/>
        <s v="Jurassic Park"/>
        <s v="March of the Penguins"/>
        <s v="Philadelphia"/>
        <s v="Parental Guidance"/>
        <s v="Where the Wild Things Are"/>
        <s v="U-571"/>
        <s v="Indiana Jones and the Last Crusade"/>
        <s v="27 Dresses"/>
        <s v="Poltergeist"/>
        <s v="Rugrats in Paris: The Movie"/>
        <s v="Knight and Day"/>
        <s v="Star Trek III: The Search for Spock"/>
        <s v="Fantasia"/>
        <s v="The Untouchables"/>
        <s v="Training Day"/>
        <s v="Paddington"/>
        <s v="Conspiracy Theory"/>
        <s v="The Haunted Mansion"/>
        <s v="The Family Man"/>
        <s v="Hellboy II: The Golden Army"/>
        <s v="Star Trek: Generations"/>
        <s v="Contagion"/>
        <s v="Moneyball"/>
        <s v="You, Me and Dupree"/>
        <s v="Braveheart"/>
        <s v="The Rookie"/>
        <s v="Zombieland"/>
        <s v="2 Guns"/>
        <s v="Any Given Sunday"/>
        <s v="The Horse Whisperer"/>
        <s v="Garfield"/>
        <s v="Ray"/>
        <s v="Coraline"/>
        <s v="The Intern"/>
        <s v="Barbershop"/>
        <s v="The Exorcism of Emily Rose"/>
        <s v="Eragon"/>
        <s v="Star Trek VI: The Undiscovered Country"/>
        <s v="The Prince of Tides"/>
        <s v="Old School"/>
        <s v="Ladder 49"/>
        <s v="Four Brothers"/>
        <s v="Six Days Seven Nights"/>
        <s v="No Country for Old Men"/>
        <s v="Jack and Jill"/>
        <s v="Sin City"/>
        <s v="Along Came a Spider"/>
        <s v="Hugo"/>
        <s v="Christmas with the Kranks"/>
        <s v="Monster House"/>
        <s v="Deep Blue Sea"/>
        <s v="Law Abiding Citizen"/>
        <s v="Beetlejuice"/>
        <s v="Spirit: Stallion of the Cimarron"/>
        <s v="Hollow Man"/>
        <s v="White House Down"/>
        <s v="John Carter"/>
        <s v="Hotel for Dogs"/>
        <s v="Justin Bieber: Never Say Never"/>
        <s v="Hercules"/>
        <s v="Barnyard"/>
        <s v="The Interpreter"/>
        <s v="The Last of the Mohicans"/>
        <s v="Raiders of the Lost Ark"/>
        <s v="Dolphin Tale"/>
        <s v="Vantage Point"/>
        <s v="I Know What You Did Last Summer"/>
        <s v="Ace Ventura: Pet Detective"/>
        <s v="Get Shorty"/>
        <s v="My Fair Lady"/>
        <s v="1408"/>
        <s v="This Is It"/>
        <s v="Mama"/>
        <s v="The Purge: Anarchy"/>
        <s v="Sideways"/>
        <s v="Bridget Jones's Diary"/>
        <s v="Galaxy Quest"/>
        <s v="I Love You, Man"/>
        <s v="Safe Haven"/>
        <s v="Chocolat"/>
        <s v="Scary Movie 2"/>
        <s v="The Spiderwick Chronicles"/>
        <s v="The Score"/>
        <s v="Paul Blart: Mall Cop 2"/>
        <s v="John Q"/>
        <s v="The Smurfs 2"/>
        <s v="The Bridges of Madison County"/>
        <s v="Groundhog Day"/>
        <s v="Shallow Hal"/>
        <s v="No Strings Attached"/>
        <s v="V for Vendetta"/>
        <s v="The Best Man Holiday"/>
        <s v="Broken Arrow"/>
        <s v="JFK"/>
        <s v="Mortal Kombat"/>
        <s v="Shaft"/>
        <s v="Rocky Balboa"/>
        <s v="World Trade Center"/>
        <s v="The Big Short"/>
        <s v="Fool's Gold"/>
        <s v="Big Momma's House 2"/>
        <s v="Star Trek: Insurrection"/>
        <s v="Boomerang"/>
        <s v="Kill Bill: Vol. 1"/>
        <s v="The Golden Compass"/>
        <s v="Act of Valor"/>
        <s v="Born on the Fourth of July"/>
        <s v="Blade"/>
        <s v="Seven Pounds"/>
        <s v="Private Benjamin"/>
        <s v="Splash"/>
        <s v="Swordfish"/>
        <s v="The Best Little Whorehouse in Texas"/>
        <s v="The Kid"/>
        <s v="Divine Secrets of the Ya-Ya Sisterhood"/>
        <s v="The Thomas Crown Affair"/>
        <s v="White Chicks"/>
        <s v="Lost in Space"/>
        <s v="Cool Runnings"/>
        <s v="Executive Decision"/>
        <s v="Sahara"/>
        <s v="Percy Jackson: Sea of Monsters"/>
        <s v="Road Trip"/>
        <s v="Vertical Limit"/>
        <s v="Bring It On"/>
        <s v="Mr. Popper's Penguins"/>
        <s v="Blue Streak"/>
        <s v="Guess Who"/>
        <s v="Octopussy"/>
        <s v="Outbreak"/>
        <s v="The Tourist"/>
        <s v="This Is 40"/>
        <s v="A Good Day to Die Hard"/>
        <s v="Holes"/>
        <s v="Hidalgo"/>
        <s v="Role Models"/>
        <s v="Insomnia"/>
        <s v="Coach Carter"/>
        <s v="Dante's Peak"/>
        <s v="Race to Witch Mountain"/>
        <s v="The Bounty Hunter"/>
        <s v="Alexander and the Terrible, Horrible, No Good, Very Bad Day"/>
        <s v="102 Dalmatians"/>
        <s v="End of Days"/>
        <s v="The Mexican"/>
        <s v="Changing Lanes"/>
        <s v="Kangaroo Jack"/>
        <s v="The Godfather: Part III"/>
        <s v="Charlie Wilson's War"/>
        <s v="Babe"/>
        <s v="Legends of the Fall"/>
        <s v="Contraband"/>
        <s v="The Bone Collector"/>
        <s v="Looper"/>
        <s v="The Final Destination"/>
        <s v="The League of Extraordinary Gentlemen"/>
        <s v="Bowfinger"/>
        <s v="Warm Bodies"/>
        <s v="Big Fish"/>
        <s v="Kill Bill: Vol. 2"/>
        <s v="Magic Mike XXL"/>
        <s v="Herbie Fully Loaded"/>
        <s v="The Manchurian Candidate"/>
        <s v="Bad Boys"/>
        <s v="Ever After: A Cinderella Story"/>
        <s v="Lara Croft Tomb Raider: The Cradle of Life"/>
        <s v="Madea's Witness Protection"/>
        <s v="Anaconda"/>
        <s v="Deuce Bigalow: Male Gigolo"/>
        <s v="Witness"/>
        <s v="The Taking of Pelham 1 2 3"/>
        <s v="Step Up"/>
        <s v="Think Like a Man Too"/>
        <s v="Battleship"/>
        <s v="Jack the Giant Slayer"/>
        <s v="The Visit"/>
        <s v="Wolf"/>
        <s v="About Schmidt"/>
        <s v="Exodus: Gods and Kings"/>
        <s v="The American President"/>
        <s v="Pitch Perfect"/>
        <s v="Barbershop 2: Back in Business"/>
        <s v="Mirror Mirror"/>
        <s v="Stuart Little 2"/>
        <s v="L.A. Confidential"/>
        <s v="Chronicle"/>
        <s v="The Happening"/>
        <s v="Flushed Away"/>
        <s v="The Purge"/>
        <s v="Miracle"/>
        <s v="Jackass: The Movie"/>
        <s v="The Amityville Horror"/>
        <s v="The Nut Job"/>
        <s v="Down to Earth"/>
        <s v="17 Again"/>
        <s v="Diary of a Wimpy Kid"/>
        <s v="Happy Feet 2"/>
        <s v="Sky High"/>
        <s v="Last Vegas"/>
        <s v="In &amp; Out"/>
        <s v="Mona Lisa Smile"/>
        <s v="Thunderball"/>
        <s v="The Fifth Element"/>
        <s v="Hope Springs"/>
        <s v="The Time Traveler's Wife"/>
        <s v="Tango &amp; Cash"/>
        <s v="She's All That"/>
        <s v="Saw IV"/>
        <s v="Madea's Family Reunion"/>
        <s v="The Holiday"/>
        <s v="The Sorcerer's Apprentice"/>
        <s v="Beavis and Butt-Head Do America"/>
        <s v="The Last Song"/>
        <s v="Forgetting Sarah Marshall"/>
        <s v="Moonraker"/>
        <s v="Jarhead"/>
        <s v="Black Mass"/>
        <s v="The Crying Game"/>
        <s v="The Fast and the Furious: Tokyo Drift"/>
        <s v="The Adjustment Bureau"/>
        <s v="Underworld: Awakening"/>
        <s v="Underworld: Evolution"/>
        <s v="For Your Eyes Only"/>
        <s v="The Wolfman"/>
        <s v="Ender's Game"/>
        <s v="Cinderella Man"/>
        <s v="Flatliners"/>
        <s v="National Lampoon's Vacation"/>
        <s v="Stomp the Yard"/>
        <s v="The Saint"/>
        <s v="The Cell"/>
        <s v="The Shaggy Dog"/>
        <s v="Unknown"/>
        <s v="The Devil's Advocate"/>
        <s v="Prisoners"/>
        <s v="Mission to Mars"/>
        <s v="Coyote Ugly"/>
        <s v="Poseidon"/>
        <s v="Three Kings"/>
        <s v="Jingle All the Way"/>
        <s v="After Earth"/>
        <s v="Fantasia 2000"/>
        <s v="Kiss the Girls"/>
        <s v="Shanghai Knights"/>
        <s v="The Lucky One"/>
        <s v="The Wedding Planner"/>
        <s v="Burn After Reading"/>
        <s v="Scrooged"/>
        <s v="Baby Mama"/>
        <s v="The Cable Guy"/>
        <s v="Resident Evil: Afterlife"/>
        <s v="Why Did I Get Married Too?"/>
        <s v="Bad Santa"/>
        <s v="Species"/>
        <s v="Hope Floats"/>
        <s v="Snow Day"/>
        <s v="Superman III"/>
        <s v="BrÃ¼no"/>
        <s v="Little Miss Sunshine"/>
        <s v="My Girl"/>
        <s v="Predator"/>
        <s v="Secretariat"/>
        <s v="Son of God"/>
        <s v="The Dictator"/>
        <s v="Gothika"/>
        <s v="The Stepford Wives"/>
        <s v="Love Actually"/>
        <s v="The Grand Budapest Hotel"/>
        <s v="Behind Enemy Lines"/>
        <s v="Hellboy"/>
        <s v="Courage Under Fire"/>
        <s v="Dawn of the Dead"/>
        <s v="Vacation"/>
        <s v="Surf's Up"/>
        <s v="Chariots of Fire"/>
        <s v="Bride Wars"/>
        <s v="Water for Elephants"/>
        <s v="RoboCop"/>
        <s v="Sea of Love"/>
        <s v="Death Becomes Her"/>
        <s v="Easy A"/>
        <s v="Curious George"/>
        <s v="Open Range"/>
        <s v="Anastasia"/>
        <s v="Littleman"/>
        <s v="The Secret Life of Walter Mitty"/>
        <s v="Bicentennial Man"/>
        <s v="Ali"/>
        <s v="Without a Paddle"/>
        <s v="Step Up 2: The Streets"/>
        <s v="The Lincoln Lawyer"/>
        <s v="Shall We Dance"/>
        <s v="Red Eye"/>
        <s v="Cleopatra"/>
        <s v="Takers"/>
        <s v="The Benchwarmers"/>
        <s v="The Chronicles of Riddick"/>
        <s v="Boyz n the Hood"/>
        <s v="Pet Sematary"/>
        <s v="Moulin Rouge!"/>
        <s v="Blood Diamond"/>
        <s v="The Specialist"/>
        <s v="The Godfather: Part II"/>
        <s v="The Whole Nine Yards"/>
        <s v="Next Friday"/>
        <s v="Escape from Planet Earth"/>
        <s v="Memoirs of a Geisha"/>
        <s v="Shanghai Noon"/>
        <s v="The Man in the Iron Mask"/>
        <s v="Midnight in Paris"/>
        <s v="Saw V"/>
        <s v="American Reunion"/>
        <s v="2001: A Space Odyssey"/>
        <s v="A Civil Action"/>
        <s v="The Time Machine"/>
        <s v="12 Years a Slave"/>
        <s v="Clueless"/>
        <s v="Rat Race"/>
        <s v="Tombstone"/>
        <s v="Joy"/>
        <s v="The Queen"/>
        <s v="Drumline"/>
        <s v="Edward Scissorhands"/>
        <s v="Just Married"/>
        <s v="Fantastic Four"/>
        <s v="A Knight's Tale"/>
        <s v="The Curse of the Were-Rabbit"/>
        <s v="13 Going on 30"/>
        <s v="ParaNorman"/>
        <s v="Romeo Must Die"/>
        <s v="Dracula Untold"/>
        <s v="White Noise"/>
        <s v="Once Upon a Time in Mexico"/>
        <s v="Be Cool"/>
        <s v="Friends with Benefits"/>
        <s v="The Animal"/>
        <s v="Free Birds"/>
        <s v="Hansel &amp; Gretel: Witch Hunters"/>
        <s v="Legend of the Guardians: The Owls of Ga'Hoole"/>
        <s v="Eyes Wide Shut"/>
        <s v="Snake Eyes"/>
        <s v="Never Say Never Again"/>
        <s v="Alien 3"/>
        <s v="What Dreams May Come"/>
        <s v="Star Trek V: The Final Frontier"/>
        <s v="Why Did I Get Married?"/>
        <s v="Saw"/>
        <s v="I Am Number Four"/>
        <s v="Don't Say a Word"/>
        <s v="Spawn"/>
        <s v="The Jackal"/>
        <s v="Ordinary People"/>
        <s v="This Means War"/>
        <s v="Project X"/>
        <s v="Starship Troopers"/>
        <s v="Source Code"/>
        <s v="Crash"/>
        <s v="New Year's Eve"/>
        <s v="Horrible Bosses 2"/>
        <s v="The Woman in Black"/>
        <s v="Evil Dead"/>
        <s v="The Hundred-Foot Journey"/>
        <s v="The Count of Monte Cristo"/>
        <s v="The Abyss"/>
        <s v="La Bamba"/>
        <s v="The Blues Brothers"/>
        <s v="TMNT"/>
        <s v="The Hateful Eight"/>
        <s v="Final Destination 3"/>
        <s v="The Verdict"/>
        <s v="Insidious"/>
        <s v="Small Soldiers"/>
        <s v="Paranormal Activity 4"/>
        <s v="Austin Powers: International Man of Mystery"/>
        <s v="Tin Cup"/>
        <s v="Focus"/>
        <s v="Paycheck"/>
        <s v="Rambo III"/>
        <s v="P.S. I Love You"/>
        <s v="3:10 to Yuma"/>
        <s v="Corpse Bride"/>
        <s v="Final Destination"/>
        <s v="Sleepers"/>
        <s v="The Devil Inside"/>
        <s v="RED 2"/>
        <s v="Eye for an Eye"/>
        <s v="Arachnophobia"/>
        <s v="The Prestige"/>
        <s v="Letters to Juliet"/>
        <s v="Blow"/>
        <s v="My Cousin Vinny"/>
        <s v="Varsity Blues"/>
        <s v="Message in a Bottle"/>
        <s v="Unfaithful"/>
        <s v="Four Weddings and a Funeral"/>
        <s v="Diary of a Wimpy Kid: Rodrick Rules"/>
        <s v="Kicking &amp; Screaming"/>
        <s v="No Good Deed"/>
        <s v="A Madea Christmas"/>
        <s v="Wall Street: Money Never Sleeps"/>
        <s v="Southpaw"/>
        <s v="Blade: Trinity"/>
        <s v="The Royal Tenenbaums"/>
        <s v="The Lake House"/>
        <s v="The Color of Money"/>
        <s v="Stand by Me"/>
        <s v="Radio"/>
        <s v="Insidious: Chapter 3"/>
        <s v="Selma"/>
        <s v="South Park: Bigger Longer &amp; Uncut"/>
        <s v="Predators"/>
        <s v="The Call"/>
        <s v="The Odd Life of Timothy Green"/>
        <s v="Funny People"/>
        <s v="Ghost Rider: Spirit of Vengeance"/>
        <s v="Finding Forrester"/>
        <s v="Exit Wounds"/>
        <s v="I Can Do Bad All by Myself"/>
        <s v="Finding Neverland"/>
        <s v="Amadeus"/>
        <s v="The Grey"/>
        <s v="My Bloody Valentine"/>
        <s v="Underworld"/>
        <s v="Identity"/>
        <s v="Like Mike"/>
        <s v="A Cinderella Story"/>
        <s v="Enemy at the Gates"/>
        <s v="DragonHeart"/>
        <s v="The Phantom of the Opera"/>
        <s v="The Living Daylights"/>
        <s v="Muppets Most Wanted"/>
        <s v="Naked Gun 33 1/3: The Final Insult"/>
        <s v="Goldfinger"/>
        <s v="Hide and Seek"/>
        <s v="Hoodwinked!"/>
        <s v="Up Close &amp; Personal"/>
        <s v="The Hitchhiker's Guide to the Galaxy"/>
        <s v="Atonement"/>
        <s v="Apocalypto"/>
        <s v="Ouija"/>
        <s v="The Tale of Despereaux"/>
        <s v="Syriana"/>
        <s v="The Boxtrolls"/>
        <s v="The Road to El Dorado"/>
        <s v="A Bridge Too Far"/>
        <s v="The Mighty Ducks"/>
        <s v="Resident Evil: Apocalypse"/>
        <s v="The Net"/>
        <s v="The Crow"/>
        <s v="The Hurricane"/>
        <s v="Resident Evil: Extinction"/>
        <s v="Mighty Joe Young"/>
        <s v="Jack Ryan: Shadow Recruit"/>
        <s v="If I Stay"/>
        <s v="Diary of a Mad Black Woman"/>
        <s v="A View to a Kill"/>
        <s v="Hot Tub Time Machine"/>
        <s v="The Tuxedo"/>
        <s v="K-PAX"/>
        <s v="The Book of Life"/>
        <s v="Breakdown"/>
        <s v="Stigmata"/>
        <s v="Home on the Range"/>
        <s v="Under Siege 2: Dark Territory"/>
        <s v="Last Action Hero"/>
        <s v="Absolute Power"/>
        <s v="Little Women"/>
        <s v="Fiddler on the Roof"/>
        <s v="Evita"/>
        <s v="Serendipity"/>
        <s v="Red Tails"/>
        <s v="Pain &amp; Gain"/>
        <s v="Legal Eagles"/>
        <s v="Major League"/>
        <s v="Australia"/>
        <s v="Old Dogs"/>
        <s v="Land of the Lost"/>
        <s v="A Nightmare on Elm Street 4: The Dream Master"/>
        <s v="My Sister's Keeper"/>
        <s v="The Possession"/>
        <s v="This Christmas"/>
        <s v="Michael Clayton"/>
        <s v="Diary of a Wimpy Kid: Dog Days"/>
        <s v="Men of Honor"/>
        <s v="Firewall"/>
        <s v="About Last Night"/>
        <s v="Date Movie"/>
        <s v="Miss Congeniality 2: Armed and Fabulous"/>
        <s v="The Dilemma"/>
        <s v="Return to Never Land"/>
        <s v="Just Like Heaven"/>
        <s v="The Game"/>
        <s v="The House Bunny"/>
        <s v="Malcolm X"/>
        <s v="G.I. Jane"/>
        <s v="Fat Albert"/>
        <s v="The Land Before Time"/>
        <s v="Speed 2: Cruise Control"/>
        <s v="Sinister"/>
        <s v="Kick-Ass"/>
        <s v="Nim's Island"/>
        <s v="The Jungle Book 2"/>
        <s v="When a Stranger Calls"/>
        <s v="Premonition"/>
        <s v="Big Fat Liar"/>
        <s v="The Skeleton Key"/>
        <s v="Secret Window"/>
        <s v="Alien: Resurrection"/>
        <s v="The Rundown"/>
        <s v="Into the Storm"/>
        <s v="Precious"/>
        <s v="Volcano"/>
        <s v="The Kingdom"/>
        <s v="Kingdom of Heaven"/>
        <s v="Saving Private Ryan"/>
        <s v="Jupiter Ascending"/>
        <s v="Savages"/>
        <s v="Agent Cody Banks"/>
        <s v="Hostel"/>
        <s v="Nanny McPhee"/>
        <s v="The Judge"/>
        <s v="Kate &amp; Leopold"/>
        <s v="Jersey Boys"/>
        <s v="Killers"/>
        <s v="Halloween"/>
        <s v="Silent Hill"/>
        <s v="Shooter"/>
        <s v="Sicario"/>
        <s v="Goodfellas"/>
        <s v="The River Wild"/>
        <s v="The Spy Who Loved Me"/>
        <s v="Dude, Where's My Car?"/>
        <s v="Firefox"/>
        <s v="Practical Magic"/>
        <s v="Phone Booth"/>
        <s v="Final Destination 2"/>
        <s v="Arthur Christmas"/>
        <s v="The Best Exotic Marigold Hotel"/>
        <s v="Boogeyman"/>
        <s v="Romeo + Juliet"/>
        <s v="It's a Mad, Mad, Mad, Mad World"/>
        <s v="Blended"/>
        <s v="Made of Honor"/>
        <s v="Gangster Squad"/>
        <s v="Walking Tall"/>
        <s v="The Full Monty"/>
        <s v="The Rainmaker"/>
        <s v="Underworld: Rise of the Lycans"/>
        <s v="Saw 3D: The Final Chapter"/>
        <s v="Black Rain"/>
        <s v="The Tigger Movie"/>
        <s v="Moonrise Kingdom"/>
        <s v="O Brother, Where Art Thou?"/>
        <s v="Medicine Man"/>
        <s v="In Good Company"/>
        <s v="The Man from U.N.C.L.E."/>
        <s v="The Legend of Zorro"/>
        <s v="Here Comes the Boom"/>
        <s v="Domestic Disturbance"/>
        <s v="Zoolander"/>
        <s v="The Giver"/>
        <s v="28 Days Later..."/>
        <s v="Hall Pass"/>
        <s v="Spotlight"/>
        <s v="Frequency"/>
        <s v="Cop Land"/>
        <s v="Cop Out"/>
        <s v="The Juror"/>
        <s v="A Nightmare on Elm Street 3: Dream Warriors"/>
        <s v="The Replacements"/>
        <s v="Young Guns"/>
        <s v="Scarface"/>
        <s v="The Artist"/>
        <s v="The Internship"/>
        <s v="Meet Joe Black"/>
        <s v="Lost in Translation"/>
        <s v="Napoleon Dynamite"/>
        <s v="The Negotiator"/>
        <s v="McFarland, USA"/>
        <s v="Instructions Not Included"/>
        <s v="Nothing to Lose"/>
        <s v="Timecop"/>
        <s v="Schindler's List"/>
        <s v="St. Vincent"/>
        <s v="The Last Emperor"/>
        <s v="The Lovely Bones"/>
        <s v="Speed Racer"/>
        <s v="The One"/>
        <s v="Must Love Dogs"/>
        <s v="Soul Surfer"/>
        <s v="Wall Street"/>
        <s v="Prom Night"/>
        <s v="Diamonds Are Forever"/>
        <s v="License to Wed"/>
        <s v="The Gift"/>
        <s v="West Side Story"/>
        <s v="Under the Tuscan Sun"/>
        <s v="Cats &amp; Dogs: The Revenge of Kitty Galore"/>
        <s v="Need for Speed"/>
        <s v="We Are Marshall"/>
        <s v="Soul Food"/>
        <s v="Tears of the Sun"/>
        <s v="Year One"/>
        <s v="Edge of Darkness"/>
        <s v="Everest"/>
        <s v="Star Trek: Nemesis"/>
        <s v="You Only Live Twice"/>
        <s v="No Reservations"/>
        <s v="Transporter 2"/>
        <s v="Reign of Fire"/>
        <s v="Wag the Dog"/>
        <s v="Snitch"/>
        <s v="The Devil's Own"/>
        <s v="Gulliver's Travels"/>
        <s v="Sense and Sensibility"/>
        <s v="The Lizzie McGuire Movie"/>
        <s v="Teenage Mutant Ninja Turtles III"/>
        <s v="Max"/>
        <s v="The Unborn"/>
        <s v="A Million Ways to Die in the West"/>
        <s v="Beverly Hills Cop III"/>
        <s v="Krampus"/>
        <s v="Final Destination 5"/>
        <s v="The Age of Adaline"/>
        <s v="Casino"/>
        <s v="Step Up 3D"/>
        <s v="Time Bandits"/>
        <s v="Resident Evil: Retribution"/>
        <s v="Birdman or (The Unexpected Virtue of Ignorance)"/>
        <s v="Lady in the Water"/>
        <s v="Planet 51"/>
        <s v="Welcome Home, Roscoe Jenkins"/>
        <s v="Fever Pitch"/>
        <s v="Drag Me to Hell"/>
        <s v="Spanglish"/>
        <s v="The Cabin in the Woods"/>
        <s v="Dolphin Tale 2"/>
        <s v="Riddick"/>
        <s v="Donnie Brasco"/>
        <s v="The Fisher King"/>
        <s v="Thir13en Ghosts"/>
        <s v="Exorcist: The Beginning"/>
        <s v="Aliens vs. Predator: Requiem"/>
        <s v="The Hills Have Eyes"/>
        <s v="Ronin"/>
        <s v="The Hours"/>
        <s v="High Crimes"/>
        <s v="Bandits"/>
        <s v="Gremlins 2: The New Batch"/>
        <s v="Secondhand Lions"/>
        <s v="Pale Rider"/>
        <s v="Peggy Sue Got Married"/>
        <s v="Gosford Park"/>
        <s v="The Peacemaker"/>
        <s v="The Mirror Has Two Faces"/>
        <s v="A Walk to Remember"/>
        <s v="What to Expect When You're Expecting"/>
        <s v="Money Talks"/>
        <s v="The Last Exorcism"/>
        <s v="End of Watch"/>
        <s v="The Ides of March"/>
        <s v="The Siege"/>
        <s v="Windtalkers"/>
        <s v="Out of Time"/>
        <s v="House on Haunted Hill"/>
        <s v="Max Payne"/>
        <s v="About a Boy"/>
        <s v="Duplicity"/>
        <s v="Bill &amp; Ted's Excellent Adventure"/>
        <s v="The Master of Disguise"/>
        <s v="Heartbreakers"/>
        <s v="I Am Sam"/>
        <s v="Hanna"/>
        <s v="Hardball"/>
        <s v="There Will Be Blood"/>
        <s v="Bridget Jones: The Edge of Reason"/>
        <s v="Catwoman"/>
        <s v="Legion"/>
        <s v="The Piano"/>
        <s v="Stranger Than Fiction"/>
        <s v="Blue Crush"/>
        <s v="Righteous Kill"/>
        <s v="You Got Served"/>
        <s v="The Faculty"/>
        <s v="Collateral Damage"/>
        <s v="A Haunted House"/>
        <s v="I Still Know What You Did Last Summer"/>
        <s v="The Wild Thornberrys Movie"/>
        <s v="The Illusionist"/>
        <s v="Caddyshack"/>
        <s v="The Beach"/>
        <s v="Epic Movie"/>
        <s v="The Ladykillers"/>
        <s v="Hitman"/>
        <s v="Jackie Brown"/>
        <s v="30 Days of Night"/>
        <s v="Benji"/>
        <s v="Resident Evil"/>
        <s v="Hocus Pocus"/>
        <s v="The Texas Chainsaw Massacre: The Beginning"/>
        <s v="Crazy Heart"/>
        <s v="Little Nicky"/>
        <s v="Burlesque"/>
        <s v="Rugrats Go Wild"/>
        <s v="Body of Lies"/>
        <s v="The Expendables 3"/>
        <s v="Lakeview Terrace"/>
        <s v="Anna and the King"/>
        <s v="Pitch Black"/>
        <s v="Annie Hall"/>
        <s v="The Adventures of Sharkboy and Lavagirl 3-D"/>
        <s v="Enough"/>
        <s v="The Grudge 2"/>
        <s v="The Crazies"/>
        <s v="Something Borrowed"/>
        <s v="Dead Man Walking"/>
        <s v="The Sisterhood of the Traveling Pants"/>
        <s v="Primary Colors"/>
        <s v="Earth to Echo"/>
        <s v="Little Shop of Horrors"/>
        <s v="Happy Gilmore"/>
        <s v="On Deadly Ground"/>
        <s v="The Ghost and the Darkness"/>
        <s v="Sex Tape"/>
        <s v="Surrogates"/>
        <s v="Spy Kids: All the Time in the World in 4D"/>
        <s v="Rock of Ages"/>
        <s v="Gridiron Gang"/>
        <s v="Midnight Run"/>
        <s v="The Terminator"/>
        <s v="Pride &amp; Prejudice"/>
        <s v="Last Holiday"/>
        <s v="Stardust"/>
        <s v="Brooklyn"/>
        <s v="47 Ronin"/>
        <s v="Meet the Spartans"/>
        <s v="Undercover Brother"/>
        <s v="Cruel Intentions"/>
        <s v="Scream 4"/>
        <s v="10 Things I Hate About You"/>
        <s v="The Original Kings of Comedy"/>
        <s v="The Running Man"/>
        <s v="Treasure Planet"/>
        <s v="Spaceballs"/>
        <s v="Ninja Assassin"/>
        <s v="RiÂ¢hie RiÂ¢h"/>
        <s v="Harold &amp; Kumar Escape from Guantanamo Bay"/>
        <s v="Urban Legend"/>
        <s v="Bill &amp; Ted's Bogus Journey"/>
        <s v="40 Days and 40 Nights"/>
        <s v="Big Mommas: Like Father, Like Son"/>
        <s v="Seven Years in Tibet"/>
        <s v="The Brothers Grimm"/>
        <s v="Not Another Teen Movie"/>
        <s v="Bedazzled"/>
        <s v="Wild"/>
        <s v="Head of State"/>
        <s v="The Secret Life of Bees"/>
        <s v="Sky Captain and the World of Tomorrow"/>
        <s v="Mars Attacks!"/>
        <s v="Autumn in New York"/>
        <s v="August: Osage County"/>
        <s v="Philomena"/>
        <s v="How Stella Got Her Groove Back"/>
        <s v="Red Riding Hood"/>
        <s v="Pan's Labyrinth"/>
        <s v="The Nativity Story"/>
        <s v="First Knight"/>
        <s v="Conan the Barbarian"/>
        <s v="Good Boy!"/>
        <s v="In Time"/>
        <s v="Abraham Lincoln: Vampire Hunter"/>
        <s v="Raising Helen"/>
        <s v="The Back-up Plan"/>
        <s v="Invictus"/>
        <s v="Jeepers Creepers"/>
        <s v="Man of the Year"/>
        <s v="The Longest Ride"/>
        <s v="Paul"/>
        <s v="Out of Sight"/>
        <s v="J. Edgar"/>
        <s v="The Roommate"/>
        <s v="Jumping the Broom"/>
        <s v="Crossroads"/>
        <s v="The Guilt Trip"/>
        <s v="30 Minutes or Less"/>
        <s v="Keeping the Faith"/>
        <s v="The Change-Up"/>
        <s v="28 Days"/>
        <s v="Fight Club"/>
        <s v="Clockstoppers"/>
        <s v="Sphere"/>
        <s v="That's My Boy"/>
        <s v="16 Blocks"/>
        <s v="Kiss of the Dragon"/>
        <s v="My Favorite Martian"/>
        <s v="Alive"/>
        <s v="Recess: School's Out"/>
        <s v="Colombiana"/>
        <s v="Vampires Suck"/>
        <s v="Freedom Writers"/>
        <s v="Escape from Alcatraz"/>
        <s v="Million Dollar Arm"/>
        <s v="The Thin Red Line"/>
        <s v="Sucker Punch"/>
        <s v="8MM"/>
        <s v="The Sentinel"/>
        <s v="Friday the 13th Part III"/>
        <s v="Mad Max Beyond Thunderdome"/>
        <s v="Walking with Dinosaurs 3D"/>
        <s v="Death Race"/>
        <s v="Set It Off"/>
        <s v="Hanging Up"/>
        <s v="Derailed"/>
        <s v="The Greatest Show on Earth"/>
        <s v="The Robe"/>
        <s v="What a Girl Wants"/>
        <s v="Mortal Kombat: Annihilation"/>
        <s v="In the Bedroom"/>
        <s v="The Theory of Everything"/>
        <s v="Shine"/>
        <s v="The Island"/>
        <s v="Changeling"/>
        <s v="Smokin' Aces"/>
        <s v="The Indian in the Cupboard"/>
        <s v="The American"/>
        <s v="Larry Crowne"/>
        <s v="Selena"/>
        <s v="Live and Let Die"/>
        <s v="The Boy Next Door"/>
        <s v="Money Train"/>
        <s v="Frankenweenie"/>
        <s v="Children of Men"/>
        <s v="Carrie"/>
        <s v="The Flintstones in Viva Rock Vegas"/>
        <s v="The Mothman Prophecies"/>
        <s v="The Doors"/>
        <s v="K-19: The Widowmaker"/>
        <s v="For Love of the Game"/>
        <s v="Jeepers Creepers II"/>
        <s v="Intolerable Cruelty"/>
        <s v="The Number 23"/>
        <s v="Step Up Revolution"/>
        <s v="Drive"/>
        <s v="A Very Harold &amp; Kumar 3D Christmas"/>
        <s v="Green Zone"/>
        <s v="The Skulls"/>
        <s v="Good Luck Chuck"/>
        <s v="Pan"/>
        <s v="50/50"/>
        <s v="Freddy's Dead: The Final Nightmare"/>
        <s v="White Fang"/>
        <s v="A Thin Line Between Love and Hate"/>
        <s v="Take the Lead"/>
        <s v="Dangerous Liaisons"/>
        <s v="Licence to Kill"/>
        <s v="Hostage"/>
        <s v="Cradle 2 the Grave"/>
        <s v="Man on the Moon"/>
        <s v="Thirteen Days"/>
        <s v="The 6th Day"/>
        <s v="Concussion"/>
        <s v="Courageous"/>
        <s v="Hot Pursuit"/>
        <s v="Monster"/>
        <s v="The Watch"/>
        <s v="Texas Chainsaw 3D"/>
        <s v="Malibu's Most Wanted"/>
        <s v="Babel"/>
        <s v="Alexander"/>
        <s v="This Is Where I Leave You"/>
        <s v="The Hunted"/>
        <s v="The Reader"/>
        <s v="Eternal Sunshine of the Spotless Mind"/>
        <s v="My Dog Skip"/>
        <s v="Instinct"/>
        <s v="The Best Man"/>
        <s v="The DUFF"/>
        <s v="Snakes on a Plane"/>
        <s v="Closer"/>
        <s v="The Relic"/>
        <s v="Mickey Blue Eyes"/>
        <s v="All About Steve"/>
        <s v="Stuck on You"/>
        <s v="Where the Heart Is"/>
        <s v="She's the Man"/>
        <s v="Dreamcatcher"/>
        <s v="The Punisher"/>
        <s v="Marmaduke"/>
        <s v="The Gambler"/>
        <s v="R.I.P.D."/>
        <s v="Devil"/>
        <s v="Flags of Our Fathers"/>
        <s v="The Constant Gardener"/>
        <s v="Pay It Forward"/>
        <s v="Semi-Pro"/>
        <s v="Fireproof"/>
        <s v="Street Fighter"/>
        <s v="Black Knight"/>
        <s v="Doubt"/>
        <s v="Blue Jasmine"/>
        <s v="Halloween II"/>
        <s v="See Spot Run"/>
        <s v="2016: Obama's America"/>
        <s v="The Long Kiss Goodnight"/>
        <s v="The Informant!"/>
        <s v="Woman in Gold"/>
        <s v="Child's Play"/>
        <s v="AmÃ©lie"/>
        <s v="Silverado"/>
        <s v="I Spy"/>
        <s v="The Second Best Exotic Marigold Hotel"/>
        <s v="Zodiac"/>
        <s v="The Rite"/>
        <s v="Dracula 2000"/>
        <s v="The Last Dragon"/>
        <s v="Friday After Next"/>
        <s v="Mercury Rising"/>
        <s v="Daylight"/>
        <s v="Drillbit Taylor"/>
        <s v="Striptease"/>
        <s v="Team America: World Police"/>
        <s v="Hereafter"/>
        <s v="The Last House on the Left"/>
        <s v="Dreamer: Inspired by a True Story"/>
        <s v="The 13th Warrior"/>
        <s v="Return to Me"/>
        <s v="Because of Winn-Dixie"/>
        <s v="Driven"/>
        <s v="Friday the 13th: The Final Chapter"/>
        <s v="Proof of Life"/>
        <s v="Mr. Bean's Holiday"/>
        <s v="Bend It Like Beckham"/>
        <s v="Almost Famous"/>
        <s v="The Pianist"/>
        <s v="Paranormal Activity: The Marked Ones"/>
        <s v="The Men Who Stare at Goats"/>
        <s v="500 Days of Summer"/>
        <s v="Bride of Chucky"/>
        <s v="Love &amp; Other Drugs"/>
        <s v="Rumble in the Bronx"/>
        <s v="Nightcrawler"/>
        <s v="Kevin Hart: Let Me Explain"/>
        <s v="The Love Guru"/>
        <s v="Side Effects"/>
        <s v="Final Fantasy: The Spirits Within"/>
        <s v="Darkness Falls"/>
        <s v="Analyze That"/>
        <s v="The Lawnmower Man"/>
        <s v="What's the Worst That Could Happen?"/>
        <s v="The Shadow"/>
        <s v="Copycat"/>
        <s v="House of Wax"/>
        <s v="Scary Movie 5"/>
        <s v="Cellular"/>
        <s v="The Age of Innocence"/>
        <s v="Psycho"/>
        <s v="Paper Towns"/>
        <s v="Leaving Las Vegas"/>
        <s v="Dressed to Kill"/>
        <s v="Murder by Numbers"/>
        <s v="Milk"/>
        <s v="Extremely Loud &amp; Incredibly Close"/>
        <s v="Lake Placid"/>
        <s v="9"/>
        <s v="Stealth"/>
        <s v="Quarantine"/>
        <s v="The Soloist"/>
        <s v="August Rush"/>
        <s v="House at the End of the Street"/>
        <s v="Rob Roy"/>
        <s v="From Hell"/>
        <s v="One Hour Photo"/>
        <s v="The Wedding Date"/>
        <s v="She's Out of My League"/>
        <s v="Chappie"/>
        <s v="Unfriended"/>
        <s v="Anacondas: The Hunt for the Blood Orchid"/>
        <s v="Good Night, and Good Luck."/>
        <s v="Scott Pilgrim vs. the World"/>
        <s v="A History of Violence"/>
        <s v="Nick and Norah's Infinite Playlist"/>
        <s v="United 93"/>
        <s v="Zack and Miri Make a Porno"/>
        <s v="The Eye"/>
        <s v="Monster's Ball"/>
        <s v="Leatherheads"/>
        <s v="Johnson Family Vacation"/>
        <s v="The Mortal Instruments: City of Bones"/>
        <s v="How High"/>
        <s v="The Debt"/>
        <s v="Charlie St. Cloud"/>
        <s v="The Core"/>
        <s v="Random Hearts"/>
        <s v="The Pirates! Band of Misfits"/>
        <s v="Morning Glory"/>
        <s v="Get Rich or Die Tryin'"/>
        <s v="Joyful Noise"/>
        <s v="The Texas Chain Saw Massacre"/>
        <s v="The Princess Bride"/>
        <s v="The Legend of Bagger Vance"/>
        <s v="Mirrors"/>
        <s v="3 Days to Kill"/>
        <s v="Predator 2"/>
        <s v="Delivery Man"/>
        <s v="Dogma"/>
        <s v="Superstar"/>
        <s v="Deliver Us from Evil"/>
        <s v="Get on Up"/>
        <s v="Open Water"/>
        <s v="Yentl"/>
        <s v="Sgt. Bilko"/>
        <s v="A Night at the Roxbury"/>
        <s v="Queen of the Damned"/>
        <s v="The Banger Sisters"/>
        <s v="Assassins"/>
        <s v="Halloween: Resurrection"/>
        <s v="The Great Debaters"/>
        <s v="Honey"/>
        <s v="How Do You Know"/>
        <s v="The Art of War"/>
        <s v="Bad Company"/>
        <s v="When the Game Stands Tall"/>
        <s v="Space Chimps"/>
        <s v="Double Impact"/>
        <s v="Snatch"/>
        <s v="Ghost Ship"/>
        <s v="Dragonfly"/>
        <s v="Jay and Silent Bob Strike Back"/>
        <s v="Road House"/>
        <s v="The Bank Job"/>
        <s v="Hollywood Homicide"/>
        <s v="Elizabeth"/>
        <s v="A Nightmare on Elm Street 2: Freddy's Revenge"/>
        <s v="Daybreakers"/>
        <s v="The Iron Lady"/>
        <s v="Grudge Match"/>
        <s v="Riding in Cars with Boys"/>
        <s v="Wild Things"/>
        <s v="Mystery Men"/>
        <s v="Did You Hear About the Morgans?"/>
        <s v="Twilight Zone: The Movie"/>
        <s v="A Low Down Dirty Shame"/>
        <s v="Bless the Child"/>
        <s v="Confessions of a Teenage Drama Queen"/>
        <s v="Spice World"/>
        <s v="The Rose"/>
        <s v="Priest"/>
        <s v="The Mechanic"/>
        <s v="The Object of My Affection"/>
        <s v="Rent"/>
        <s v="Nanny McPhee Returns"/>
        <s v="The New Guy"/>
        <s v="The Insider"/>
        <s v="The Watcher"/>
        <s v="One Direction: This Is Us"/>
        <s v="Girl, Interrupted"/>
        <s v="Draft Day"/>
        <s v="Point Break"/>
        <s v="Kick-Ass 2"/>
        <s v="Capote"/>
        <s v="Baby Boy"/>
        <s v="Untraceable"/>
        <s v="The Five-Year Engagement"/>
        <s v="28 Weeks Later"/>
        <s v="Swimfan"/>
        <s v="We Own the Night"/>
        <s v="The Out-of-Towners"/>
        <s v="Brothers"/>
        <s v="Child's Play 2"/>
        <s v="Employee of the Month"/>
        <s v="The Crocodile Hunter: Collision Course"/>
        <s v="The Shawshank Redemption"/>
        <s v="After the Sunset"/>
        <s v="The Ant Bully"/>
        <s v="Abduction"/>
        <s v="Zathura: A Space Adventure"/>
        <s v="Doom"/>
        <s v="Grosse Pointe Blank"/>
        <s v="Loaded Weapon 1"/>
        <s v="Johnny English"/>
        <s v="Friday"/>
        <s v="Menace II Society"/>
        <s v="Beastly"/>
        <s v="Crank"/>
        <s v="The Majestic"/>
        <s v="The Switch"/>
        <s v="Sinister 2"/>
        <s v="Oculus"/>
        <s v="Saw VI"/>
        <s v="Hannibal Rising"/>
        <s v="The Island of Dr. Moreau"/>
        <s v="Do the Right Thing"/>
        <s v="Poetic Justice"/>
        <s v="The Brothers"/>
        <s v="Love &amp; Basketball"/>
        <s v="Dune"/>
        <s v="Brown Sugar"/>
        <s v="The Last Witch Hunter"/>
        <s v="Someone Like You..."/>
        <s v="Dallas Buyers Club"/>
        <s v="No Escape"/>
        <s v="The Muppet Christmas Carol"/>
        <s v="High Fidelity"/>
        <s v="The Bridge on the River Kwai"/>
        <s v="Brooklyn's Finest"/>
        <s v="Baby Geniuses"/>
        <s v="Cloud Atlas"/>
        <s v="Joe Dirt"/>
        <s v="The Story of Us"/>
        <s v="The Musketeer"/>
        <s v="The Big Hit"/>
        <s v="Blade Runner"/>
        <s v="Spy Hard"/>
        <s v="Rush"/>
        <s v="The Women"/>
        <s v="One Missed Call"/>
        <s v="Elizabethtown"/>
        <s v="Glory"/>
        <s v="The Other Boleyn Girl"/>
        <s v="Garden State"/>
        <s v="The Best of Me"/>
        <s v="Winnie the Pooh"/>
        <s v="Event Horizon"/>
        <s v="Machete"/>
        <s v="Harriet the Spy"/>
        <s v="Basic"/>
        <s v="Bulworth"/>
        <s v="A Nightmare on Elm Street"/>
        <s v="Blast from the Past"/>
        <s v="Run All Night"/>
        <s v="Book of Shadows: Blair Witch 2"/>
        <s v="Street Kings"/>
        <s v="One for the Money"/>
        <s v="Conan the Destroyer"/>
        <s v="A Passage to India"/>
        <s v="Boogie Nights"/>
        <s v="Sinbad: Legend of the Seven Seas"/>
        <s v="Love the Coopers"/>
        <s v="The Wrestler"/>
        <s v="Blood Work"/>
        <s v="A Man Apart"/>
        <s v="Ramona and Beezus"/>
        <s v="Dumb and Dumberer: When Harry Met Lloyd"/>
        <s v="xXx: State of the Union"/>
        <s v="That Awkward Moment"/>
        <s v="The Descent"/>
        <s v="The World's End"/>
        <s v="The Adventures of Rocky &amp; Bullwinkle"/>
        <s v="A Walk Among the Tombstones"/>
        <s v="Shutter"/>
        <s v="The Cotton Club"/>
        <s v="Superhero Movie"/>
        <s v="Alex Cross"/>
        <s v="Ã†on Flux"/>
        <s v="Shadowlands"/>
        <s v="That Thing You Do!"/>
        <s v="The Lazarus Effect"/>
        <s v="Frida"/>
        <s v="From Dusk Till Dawn"/>
        <s v="You Again"/>
        <s v="21 &amp; Over"/>
        <s v="Desperado"/>
        <s v="Dance Flick"/>
        <s v="The Outsiders"/>
        <s v="The Mist"/>
        <s v="Crocodile Dundee in Los Angeles"/>
        <s v="Nancy Drew"/>
        <s v="Jonah: A VeggieTales Movie"/>
        <s v="Her"/>
        <s v="Memento"/>
        <s v="Captain Corelli's Mandolin"/>
        <s v="W."/>
        <s v="All About the Benjamins"/>
        <s v="Dark Water"/>
        <s v="The Fourth Kind"/>
        <s v="The International"/>
        <s v="Ex Machina"/>
        <s v="Escape from L.A."/>
        <s v="Boyhood"/>
        <s v="Can't Hardly Wait"/>
        <s v="Serenity"/>
        <s v="The Transporter"/>
        <s v="Top Five"/>
        <s v="Jersey Girl"/>
        <s v="Escape from New York"/>
        <s v="Katy Perry: Part of Me"/>
        <s v="Aliens in the Attic"/>
        <s v="Sweet November"/>
        <s v="Nurse Betty"/>
        <s v="The Witch"/>
        <s v="Escape Plan"/>
        <s v="The Reaping"/>
        <s v="Killer Elite"/>
        <s v="Midnight in the Garden of Good and Evil"/>
        <s v="Alpha and Omega"/>
        <s v="Wyatt Earp"/>
        <s v="The Wood"/>
        <s v="The Forbidden Kingdom"/>
        <s v="Grindhouse"/>
        <s v="Piranha 3D"/>
        <s v="Logan's Run"/>
        <s v="Some Like It Hot"/>
        <s v="In the Heart of the Sea"/>
        <s v="The November Man"/>
        <s v="Kingpin"/>
        <s v="The Craft"/>
        <s v="Never Back Down"/>
        <s v="Our Idiot Brother"/>
        <s v="From Russia with Love"/>
        <s v="Thank You for Smoking"/>
        <s v="Waking Ned Devine"/>
        <s v="Sex, Lies, and Videotape"/>
        <s v="Air Bud"/>
        <s v="Sicko"/>
        <s v="Unleashed"/>
        <s v="Sling Blade"/>
        <s v="Don Jon"/>
        <s v="The Sweetest Thing"/>
        <s v="Elektra"/>
        <s v="Sparkle"/>
        <s v="15 Minutes"/>
        <s v="Arlington Road"/>
        <s v="Across the Universe"/>
        <s v="Renaissance Man"/>
        <s v="Hoffa"/>
        <s v="The Spy Next Door"/>
        <s v="Hearts in Atlantis"/>
        <s v="Clerks II"/>
        <s v="Lord of War"/>
        <s v="Tinker Tailor Soldier Spy"/>
        <s v="The Adventures of Huck Finn"/>
        <s v="Virtuosity"/>
        <s v="Angel Eyes"/>
        <s v="Don't Be Afraid of the Dark"/>
        <s v="The Life Aquatic with Steve Zissou"/>
        <s v="Around the World in 80 Days"/>
        <s v="Observe and Report"/>
        <s v="Corky Romano"/>
        <s v="The Best Years of Our Lives"/>
        <s v="Hot Fuzz"/>
        <s v="The Losers"/>
        <s v="Hotel Rwanda"/>
        <s v="Endless Love"/>
        <s v="Reindeer Games"/>
        <s v="From Paris with Love"/>
        <s v="The Covenant"/>
        <s v="The Usual Suspects"/>
        <s v="Faster"/>
        <s v="Agent Cody Banks 2: Destination London"/>
        <s v="Pompeii"/>
        <s v="Vicky Cristina Barcelona"/>
        <s v="One True Thing"/>
        <s v="Monte Carlo"/>
        <s v="The Iron Giant"/>
        <s v="Match Point"/>
        <s v="Stay Alive"/>
        <s v="Sanctum"/>
        <s v="The Players Club"/>
        <s v="Bulletproof Monk"/>
        <s v="Transcendence"/>
        <s v="The Remains of the Day"/>
        <s v="Love Happens"/>
        <s v="Ella Enchanted"/>
        <s v="Rounders"/>
        <s v="Revolutionary Road"/>
        <s v="Being John Malkovich"/>
        <s v="Beloved"/>
        <s v="On Her Majesty's Secret Service"/>
        <s v="Joe Somebody"/>
        <s v="The Gallows"/>
        <s v="Titan A.E."/>
        <s v="Dickie Roberts: Former Child Star"/>
        <s v="The Magic Sword: Quest for Camelot"/>
        <s v="Much Ado About Nothing"/>
        <s v="Babylon A.D."/>
        <s v="My Super Ex-Girlfriend"/>
        <s v="The Incredible Burt Wonderstone"/>
        <s v="The Black Dahlia"/>
        <s v="Lucky Number Slevin"/>
        <s v="War"/>
        <s v="Fame"/>
        <s v="Magnolia"/>
        <s v="City by the Sea"/>
        <s v="The Alamo"/>
        <s v="Edtv"/>
        <s v="The Borrowers"/>
        <s v="Project Almanac"/>
        <s v="At First Sight"/>
        <s v="My Fellow Americans"/>
        <s v="Deuce Bigalow: European Gigolo"/>
        <s v="Adaptation."/>
        <s v="Two Can Play That Game"/>
        <s v="The Wizard of Oz"/>
        <s v="Hustle &amp; Flow"/>
        <s v="Don Juan DeMarco"/>
        <s v="Nowhere to Run"/>
        <s v="A Nightmare on Elm Street 5: The Dream Child"/>
        <s v="Darkness"/>
        <s v="The Medallion"/>
        <s v="Billy Elliot"/>
        <s v="Joy Ride"/>
        <s v="A Lot Like Love"/>
        <s v="Mr 3000"/>
        <s v="The Big Wedding"/>
        <s v="Mud"/>
        <s v="Black or White"/>
        <s v="Baggage Claim"/>
        <s v="Your Highness"/>
        <s v="He Got Game"/>
        <s v="The Way Way Back"/>
        <s v="The Right Stuff"/>
        <s v="The Book Thief"/>
        <s v="Battlefield Earth"/>
        <s v="Urban Legends: Final Cut"/>
        <s v="The Darkest Hour"/>
        <s v="The Adventures of Ford Fairlane"/>
        <s v="Quigley Down Under"/>
        <s v="The Place Beyond the Pines"/>
        <s v="Mars Needs Moms"/>
        <s v="The Fog"/>
        <s v="Skyline"/>
        <s v="Raising Cain"/>
        <s v="Friday the 13th: A New Beginning"/>
        <s v="Dream House"/>
        <s v="Bowling for Columbine"/>
        <s v="To Die For"/>
        <s v="As Above, So Below"/>
        <s v="Torque"/>
        <s v="Stir of Echoes"/>
        <s v="The Next Three Days"/>
        <s v="Tales from the Crypt: Demon Knight"/>
        <s v="Antwone Fisher"/>
        <s v="Flight of the Phoenix"/>
        <s v="Van Wilder: Party Liaison"/>
        <s v="The Man with the Golden Gun"/>
        <s v="Fantastic Mr. Fox"/>
        <s v="Flicka"/>
        <s v="Aloha"/>
        <s v="The X Files: I Want to Believe"/>
        <s v="A Room with a View"/>
        <s v="Looney Tunes: Back in Action"/>
        <s v="Shorts"/>
        <s v="Super Mario Bros."/>
        <s v="Paul Blart: Mall Cop"/>
        <s v="The Kids Are All Right"/>
        <s v="The Hills Have Eyes II"/>
        <s v="Whale Rider"/>
        <s v="Jaws: The Revenge"/>
        <s v="The Apostle"/>
        <s v="Mad Money"/>
        <s v="Boys and Girls"/>
        <s v="Chain Reaction"/>
        <s v="Gamer"/>
        <s v="Land of the Dead"/>
        <s v="Little Black Book"/>
        <s v="The Glimmer Man"/>
        <s v="Duel in the Sun"/>
        <s v="Valentine"/>
        <s v="Reno 911!: Miami"/>
        <s v="A Prairie Home Companion"/>
        <s v="The Three Musketeers"/>
        <s v="Showgirls"/>
        <s v="City Hall"/>
        <s v="Brick Mansions"/>
        <s v="Premium Rush"/>
        <s v="Pulse"/>
        <s v="Action Jackson"/>
        <s v="Our Family Wedding"/>
        <s v="Vampires"/>
        <s v="Country Strong"/>
        <s v="The Secret in Their Eyes"/>
        <s v="Big Miracle"/>
        <s v="Multiplicity"/>
        <s v="Flipper"/>
        <s v="Down to You"/>
        <s v="Assault on Precinct 13"/>
        <s v="Vampire in Brooklyn"/>
        <s v="Hard Rain"/>
        <s v="Homefront"/>
        <s v="The Spirit"/>
        <s v="The Pledge"/>
        <s v="Summer Catch"/>
        <s v="Broken City"/>
        <s v="Nine"/>
        <s v="Reign Over Me"/>
        <s v="The Life of David Gale"/>
        <s v="Astro Boy"/>
        <s v="Timeline"/>
        <s v="Jason Lives: Friday the 13th Part VI"/>
        <s v="Valiant"/>
        <s v="Beautiful Creatures"/>
        <s v="Doug's 1st Movie"/>
        <s v="Oceans"/>
        <s v="Wonder Boys"/>
        <s v="The Producers"/>
        <s v="Saving Silverman"/>
        <s v="Runner Runner"/>
        <s v="Cursed"/>
        <s v="Summer of Sam"/>
        <s v="House Party 2"/>
        <s v="Martin Lawrence Live: Runteldat"/>
        <s v="Beerfest"/>
        <s v="Friday the 13th Part VII: The New Blood"/>
        <s v="Tuck Everlasting"/>
        <s v="My Best Friend's Girl"/>
        <s v="Man of the House"/>
        <s v="Friday the 13th Part 2"/>
        <s v="Hart's War"/>
        <s v="Waitress"/>
        <s v="I, Frankenstein"/>
        <s v="Remember Me"/>
        <s v="The Impossible"/>
        <s v="Rollerball"/>
        <s v="The Replacement Killers"/>
        <s v="Two Brothers"/>
        <s v="Haywire"/>
        <s v="Georgia Rule"/>
        <s v="Shark Night 3D"/>
        <s v="The Marine"/>
        <s v="The Legend of Hercules"/>
        <s v="The Upside of Anger"/>
        <s v="Becoming Jane"/>
        <s v="Still Alice"/>
        <s v="The Ninth Gate"/>
        <s v="Anywhere But Here"/>
        <s v="The Quick and the Dead"/>
        <s v="Best in Show"/>
        <s v="Man on a Ledge"/>
        <s v="Aquamarine"/>
        <s v="Frost/Nixon"/>
        <s v="The Fan"/>
        <s v="An Ideal Husband"/>
        <s v="Ultraviolet"/>
        <s v="Super Troopers"/>
        <s v="Into the Blue"/>
        <s v="The Invention of Lying"/>
        <s v="A Thousand Words"/>
        <s v="Quartet"/>
        <s v="Into the Wild"/>
        <s v="127 Hours"/>
        <s v="North Country"/>
        <s v="Babe: Pig in the City"/>
        <s v="Walk Hard: The Dewey Cox Story"/>
        <s v="The Four Feathers"/>
        <s v="Fright Night"/>
        <s v="Sugar Hill"/>
        <s v="Simon Birch"/>
        <s v="Harold &amp; Kumar Go to White Castle"/>
        <s v="The Last Castle"/>
        <s v="Chernobyl Diaries"/>
        <s v="New Nightmare"/>
        <s v="Pooh's Heffalump Movie"/>
        <s v="Admission"/>
        <s v="The Howling"/>
        <s v="The Glass House"/>
        <s v="Laws of Attraction"/>
        <s v="Drive Me Crazy"/>
        <s v="The Contender"/>
        <s v="School for Scoundrels"/>
        <s v="Going the Distance"/>
        <s v="Punch-Drunk Love"/>
        <s v="Halloween 4: The Return of Michael Myers"/>
        <s v="The Rage: Carrie 2"/>
        <s v="Steve Jobs"/>
        <s v="The Perks of Being a Wallflower"/>
        <s v="EuroTrip"/>
        <s v="Apollo 18"/>
        <s v="Kit Kittredge: An American Girl"/>
        <s v="Nebraska"/>
        <s v="Parker"/>
        <s v="The Last King of Scotland"/>
        <s v="Furry Vengeance"/>
        <s v="The Postman"/>
        <s v="Hostel: Part II"/>
        <s v="Enough Said"/>
        <s v="Silent Hill: Revelation 3D"/>
        <s v="Home for the Holidays"/>
        <s v="Notes on a Scandal"/>
        <s v="Dope"/>
        <s v="Red Planet"/>
        <s v="The Big Lebowski"/>
        <s v="The Ruins"/>
        <s v="Disturbing Behavior"/>
        <s v="Addicted"/>
        <s v="Just My Luck"/>
        <s v="A Haunted House 2"/>
        <s v="Extreme Measures"/>
        <s v="The Phantom"/>
        <s v="Max Keeble's Big Move"/>
        <s v="Inkheart"/>
        <s v="Half Baked"/>
        <s v="Eight Legged Freaks"/>
        <s v="A Most Wanted Man"/>
        <s v="Hudson Hawk"/>
        <s v="Seventh Son"/>
        <s v="Center Stage"/>
        <s v="Safe"/>
        <s v="Eastern Promises"/>
        <s v="Kung Fu Hustle"/>
        <s v="Fled"/>
        <s v="Rushmore"/>
        <s v="Small Time Crooks"/>
        <s v="Seed of Chucky"/>
        <s v="Son of the Mask"/>
        <s v="Kingdom of the Spiders"/>
        <s v="Splice"/>
        <s v="Rock Star"/>
        <s v="The Country Bears"/>
        <s v="The Counselor"/>
        <s v="Win a Date with Tad Hamilton!"/>
        <s v="Boiler Room"/>
        <s v="88 Minutes"/>
        <s v="Serving Sara"/>
        <s v="Crazy/Beautiful"/>
        <s v="The Devil's Rejects"/>
        <s v="Go"/>
        <s v="Wimbledon"/>
        <s v="Oliver!"/>
        <s v="Lost Souls"/>
        <s v="Catch That Kid"/>
        <s v="New in Town"/>
        <s v="To Rome with Love"/>
        <s v="Baby's Day Out"/>
        <s v="Tremors"/>
        <s v="Unaccompanied Minors"/>
        <s v="Bringing Out the Dead"/>
        <s v="54"/>
        <s v="Trainspotting"/>
        <s v="Eye of the Beholder"/>
        <s v="The Master"/>
        <s v="White Oleander"/>
        <s v="The Whole Ten Yards"/>
        <s v="A Simple Plan"/>
        <s v="Young Adult"/>
        <s v="An American Haunting"/>
        <s v="Howard the Duck"/>
        <s v="Muppets from Space"/>
        <s v="Swing Vote"/>
        <s v="Elizabeth: The Golden Age"/>
        <s v="Original Sin"/>
        <s v="21 Grams"/>
        <s v="The Perfect Man"/>
        <s v="Black Christmas"/>
        <s v="Jennifer's Body"/>
        <s v="Begin Again"/>
        <s v="Mo' Better Blues"/>
        <s v="Vanity Fair"/>
        <s v="Bright Lights, Big City"/>
        <s v="The Prophecy"/>
        <s v="Waiting..."/>
        <s v="Fruitvale Station"/>
        <s v="Imagine That"/>
        <s v="Dr. No"/>
        <s v="Kung Pow: Enter the Fist"/>
        <s v="The Transporter Refueled"/>
        <s v="O"/>
        <s v="The Raven"/>
        <s v="Armored"/>
        <s v="Marie Antoinette"/>
        <s v="Jason Goes to Hell: The Final Friday"/>
        <s v="Thomas and the Magic Railroad"/>
        <s v="Far from Heaven"/>
        <s v="Devil's Due"/>
        <s v="The Kite Runner"/>
        <s v="3000 Miles to Graceland"/>
        <s v="Paparazzi"/>
        <s v="Pride and Glory"/>
        <s v="The Hurt Locker"/>
        <s v="Superman IV: The Quest for Peace"/>
        <s v="Larry the Cable Guy: Health Inspector"/>
        <s v="The Man with the Iron Fists"/>
        <s v="Life as a House"/>
        <s v="My Boss's Daughter"/>
        <s v="All the Pretty Horses"/>
        <s v="The Ghost Writer"/>
        <s v="Happily N'Ever After"/>
        <s v="The Thirteenth Floor"/>
        <s v="A Perfect Getaway"/>
        <s v="Loser"/>
        <s v="Drowning Mona"/>
        <s v="Wrong Turn"/>
        <s v="A Guy Thing"/>
        <s v="Spaced Invaders"/>
        <s v="Half Past Dead"/>
        <s v="About Time"/>
        <s v="Youth in Revolt"/>
        <s v="Bangkok Dangerous"/>
        <s v="Sweet Sweetback's Baadasssss Song"/>
        <s v="Thinner"/>
        <s v="The Corruptor"/>
        <s v="And So It Goes"/>
        <s v="The Last Exorcism Part II"/>
        <s v="Arthur and the Invisibles"/>
        <s v="Halloween: The Curse of Michael Myers"/>
        <s v="Firestarter"/>
        <s v="The Adventures of Pinocchio"/>
        <s v="Ponyo"/>
        <s v="The Invasion"/>
        <s v="Dead Man on Campus"/>
        <s v="American Psycho"/>
        <s v="The Box"/>
        <s v="Lions for Lambs"/>
        <s v="Seven Psychopaths"/>
        <s v="The Next Best Thing"/>
        <s v="Get Carter"/>
        <s v="Kiss of Death"/>
        <s v="Killing Them Softly"/>
        <s v="Flirting with Disaster"/>
        <s v="The Cave"/>
        <s v="Election"/>
        <s v="Eve's Bayou"/>
        <s v="I Love You, Beth Cooper"/>
        <s v="Radio Days"/>
        <s v="Room"/>
        <s v="It Follows"/>
        <s v="My Soul to Take"/>
        <s v="Beyond the Lights"/>
        <s v="My Week with Marilyn"/>
        <s v="The Girl Next Door"/>
        <s v="Flight of the Intruder"/>
        <s v="Soldier"/>
        <s v="Hellraiser"/>
        <s v="School Daze"/>
        <s v="Tora! Tora! Tora!"/>
        <s v="Big Eyes"/>
        <s v="Welcome to Mooseport"/>
        <s v="Life or Something Like It"/>
        <s v="Halloween III: Season of the Witch"/>
        <s v="Snow Falling on Cedars"/>
        <s v="Ishtar"/>
        <s v="Awake"/>
        <s v="Memoirs of an Invisible Man"/>
        <s v="Tea with Mussolini"/>
        <s v="Friday the 13th Part VIII: Jason Takes Manhattan"/>
        <s v="Dark City"/>
        <s v="Godsend"/>
        <s v="Ballistic: Ecks vs. Sever"/>
        <s v="Lockout"/>
        <s v="Josie and the Pussycats"/>
        <s v="Freddy Got Fingered"/>
        <s v="Supernova"/>
        <s v="Alex &amp; Emma"/>
        <s v="Disaster Movie"/>
        <s v="The Messenger: The Story of Joan of Arc"/>
        <s v="Spring Breakers"/>
        <s v="Poltergeist III"/>
        <s v="How to Deal"/>
        <s v="Diner"/>
        <s v="Maximum Risk"/>
        <s v="The Emperor's Club"/>
        <s v="New York Minute"/>
        <s v="The Good Girl"/>
        <s v="In Too Deep"/>
        <s v="Creepshow 2"/>
        <s v="Left Behind"/>
        <s v="What's Your Number?"/>
        <s v="Stealing Harvard"/>
        <s v="Soul Plane"/>
        <s v="Out Cold"/>
        <s v="Monsoon Wedding"/>
        <s v="My Stepmother Is an Alien"/>
        <s v="Cirque du Freak: The Vampire's Assistant"/>
        <s v="Highlander: The Final Dimension"/>
        <s v="The Duchess"/>
        <s v="The Man Who Knew Too Little"/>
        <s v="The Thing"/>
        <s v="One Day"/>
        <s v="Repo Men"/>
        <s v="Letters from Iwo Jima"/>
        <s v="Sin City: A Dame to Kill For"/>
        <s v="Hit and Run"/>
        <s v="Hey Arnold! The Movie"/>
        <s v="Warrior"/>
        <s v="Burnt"/>
        <s v="Crooklyn"/>
        <s v="Crank: High Voltage"/>
        <s v="Y Tu MamÃ¡ TambiÃ©n"/>
        <s v="Osmosis Jones"/>
        <s v="The Ladies Man"/>
        <s v="Juwanna Mann"/>
        <s v="Nixon"/>
        <s v="Tomcats"/>
        <s v="The Little Vampire"/>
        <s v="The Tailor of Panama"/>
        <s v="Shaun of the Dead"/>
        <s v="Dredd"/>
        <s v="Alfie"/>
        <s v="One Night with the King"/>
        <s v="Bullets Over Broadway"/>
        <s v="The Deep End of the Ocean"/>
        <s v="Friends with Money"/>
        <s v="Labor Day"/>
        <s v="The Haunting of Molly Hartley"/>
        <s v="De-Lovely"/>
        <s v="The Tree of Life"/>
        <s v="Woodstock"/>
        <s v="Lone Star"/>
        <s v="American Outlaws"/>
        <s v="Case 39"/>
        <s v="Daddy Day Camp"/>
        <s v="Inside Llewyn Davis"/>
        <s v="Ghost Town"/>
        <s v="Feardotcom"/>
        <s v="Frailty"/>
        <s v="Playing for Keeps"/>
        <s v="Whiplash"/>
        <s v="Flyboys"/>
        <s v="25th Hour"/>
        <s v="Ghosts of Mississippi"/>
        <s v="Angela's Ashes"/>
        <s v="Whip It"/>
        <s v="The Crew"/>
        <s v="They Live"/>
        <s v="House of Sand and Fog"/>
        <s v="The Wiz"/>
        <s v="Religulous"/>
        <s v="The Quiet American"/>
        <s v="Do You Believe?"/>
        <s v="April Fool's Day"/>
        <s v="Living Out Loud"/>
        <s v="Gods and Generals"/>
        <s v="Wicker Park"/>
        <s v="Highlander: Endgame"/>
        <s v="Mystic Pizza"/>
        <s v="I Heart Huckabees"/>
        <s v="Beasts of the Southern Wild"/>
        <s v="Marvin's Room"/>
        <s v="The New World"/>
        <s v="The Pirates Who Don't Do Anything: A VeggieTales Movie"/>
        <s v="They"/>
        <s v="Jason X"/>
        <s v="The Omega Code"/>
        <s v="House of 1000 Corpses"/>
        <s v="An Education"/>
        <s v="The Matador"/>
        <s v="Silent House"/>
        <s v="Idlewild"/>
        <s v="Love Jones"/>
        <s v="The Weather Man"/>
        <s v="Undisputed"/>
        <s v="Ready to Rumble"/>
        <s v="Gattaca"/>
        <s v="Hot Tub Time Machine 2"/>
        <s v="True Romance"/>
        <s v="Self/less"/>
        <s v="12 Rounds"/>
        <s v="Confidence"/>
        <s v="Lone Wolf McQuade"/>
        <s v="Chasing Liberty"/>
        <s v="The 33"/>
        <s v="Envy"/>
        <s v="Let Me In"/>
        <s v="Holy Man"/>
        <s v="Sunshine Cleaning"/>
        <s v="The Last Stand"/>
        <s v="Chasing Amy"/>
        <s v="Sorority Row"/>
        <s v="The Protector"/>
        <s v="In Dreams"/>
        <s v="Sliding Doors"/>
        <s v="Glee: The 3D Concert Movie"/>
        <s v="Extraordinary Measures"/>
        <s v="Bloodsport"/>
        <s v="Meet Dave"/>
        <s v="Tales from the Hood"/>
        <s v="3 Ninjas Kick Back"/>
        <s v="End of the Spear"/>
        <s v="Sydney White"/>
        <s v="Dave Chappelle's Block Party"/>
        <s v="Halloween 5"/>
        <s v="The Adventures of Elmo in Grouchland"/>
        <s v="Zoom"/>
        <s v="The Muse"/>
        <s v="Wing Commander"/>
        <s v="Get Over It"/>
        <s v="The Legend of Drunken Master"/>
        <s v="The Conspirator"/>
        <s v="Boys Don't Cry"/>
        <s v="Super Size Me"/>
        <s v="The Longshots"/>
        <s v="Army of Darkness"/>
        <s v="Turbulence"/>
        <s v="The Words"/>
        <s v="Das Boot"/>
        <s v="The Shipping News"/>
        <s v="Out of the Furnace"/>
        <s v="The Lives of Others"/>
        <s v="Chill Factor"/>
        <s v="Bobby"/>
        <s v="Be Kind Rewind"/>
        <s v="Deep Rising"/>
        <s v="Barney's Great Adventure"/>
        <s v="Big Trouble in Little China"/>
        <s v="In the Land of Women"/>
        <s v="House of Flying Daggers"/>
        <s v="Mrs Henderson Presents"/>
        <s v="Michael Collins"/>
        <s v="Lords of Dogtown"/>
        <s v="Cutthroat Island"/>
        <s v="The Astronaut Farmer"/>
        <s v="The Young Victoria"/>
        <s v="Antitrust"/>
        <s v="Dragon Wars: D-War"/>
        <s v="Doomsday"/>
        <s v="Stop-Loss"/>
        <s v="Dead Man Down"/>
        <s v="Office Space"/>
        <s v="Extract"/>
        <s v="Gettysburg"/>
        <s v="New York Stories"/>
        <s v="Winged Migration"/>
        <s v="Glengarry Glen Ross"/>
        <s v="Abandon"/>
        <s v="Drive Angry"/>
        <s v="RoboCop 3"/>
        <s v="The End of the Affair"/>
        <s v="The Astronaut's Wife"/>
        <s v="The Gunman"/>
        <s v="Not Easily Broken"/>
        <s v="Deconstructing Harry"/>
        <s v="Fear and Loathing in Las Vegas"/>
        <s v="Drop Dead Gorgeous"/>
        <s v="Mad City"/>
        <s v="We're No Angels"/>
        <s v="Three to Tango"/>
        <s v="Jonah Hex"/>
        <s v="Scoop"/>
        <s v="Sabotage"/>
        <s v="Getaway"/>
        <s v="Here on Earth"/>
        <s v="Narc"/>
        <s v="Home Fries"/>
        <s v="Universal Soldier: The Return"/>
        <s v="Moms' Night Out"/>
        <s v="Raise Your Voice"/>
        <s v="The Scarlet Letter"/>
        <s v="Head Over Heels"/>
        <s v="Pandorum"/>
        <s v="Straw Dogs"/>
        <s v="I Got the Hook Up"/>
        <s v="White Squall"/>
        <s v="The Newton Boys"/>
        <s v="The Boondock Saints II: All Saints Day"/>
        <s v="Whiteout"/>
        <s v="The Brothers McMullen"/>
        <s v="Kinsey"/>
        <s v="Unfinished Business"/>
        <s v="The Spanish Prisoner"/>
        <s v="Sorority Boys"/>
        <s v="Facing the Giants"/>
        <s v="The Great Raid"/>
        <s v="Henry V"/>
        <s v="Bats"/>
        <s v="The Fountain"/>
        <s v="The Walk"/>
        <s v="Domino"/>
        <s v="Hoodwinked Too! Hood vs. Evil"/>
        <s v="Brokedown Palace"/>
        <s v="Prom"/>
        <s v="The Wash"/>
        <s v="Knock Off"/>
        <s v="Mrs. Winterbourne"/>
        <s v="Spirited Away"/>
        <s v="Cry_Wolf"/>
        <s v="Godzilla 2000"/>
        <s v="Next Day Air"/>
        <s v="Lucky Numbers"/>
        <s v="Dirty Work"/>
        <s v="Brazil"/>
        <s v="3 Strikes"/>
        <s v="Very Bad Things"/>
        <s v="Jade"/>
        <s v="Everyone Says I Love You"/>
        <s v="Blue Valentine"/>
        <s v="Dudley Do-Right"/>
        <s v="Rendition"/>
        <s v="Duplex"/>
        <s v="I Don't Know How She Does It"/>
        <s v="Digimon: The Movie"/>
        <s v="On the Waterfront"/>
        <s v="The Express"/>
        <s v="Fair Game"/>
        <s v="Death Sentence"/>
        <s v="Bullet to the Head"/>
        <s v="The Red Violin"/>
        <s v="She's the One"/>
        <s v="Once"/>
        <s v="Away We Go"/>
        <s v="Fun Size"/>
        <s v="Black Snake Moan"/>
        <s v="Dragonball: Evolution"/>
        <s v="Stone Cold"/>
        <s v="Bernie"/>
        <s v="A Serious Man"/>
        <s v="You Can Count on Me"/>
        <s v="Get Low"/>
        <s v="A Mighty Heart"/>
        <s v="What's Eating Gilbert Grape"/>
        <s v="A Single Man"/>
        <s v="Peeples"/>
        <s v="Superbabies: Baby Geniuses 2"/>
        <s v="Warlock"/>
        <s v="Dark Blue"/>
        <s v="Ulee's Gold"/>
        <s v="The Boy in the Striped Pajamas"/>
        <s v="Transamerica"/>
        <s v="Mad Max 2: The Road Warrior"/>
        <s v="Beyond the Valley of the Dolls"/>
        <s v="Battle of the Year"/>
        <s v="Mystery, Alaska"/>
        <s v="Everybody's Fine"/>
        <s v="Movie 43"/>
        <s v="Saved!"/>
        <s v="Street Fighter: The Legend of Chun-Li"/>
        <s v="Whatever It Takes"/>
        <s v="Suspect Zero"/>
        <s v="My Life in Ruins"/>
        <s v="The Bounty"/>
        <s v="Pollock"/>
        <s v="Boat Trip"/>
        <s v="Death at a Funeral"/>
        <s v="An Unfinished Life"/>
        <s v="Troop Beverly Hills"/>
        <s v="Under the Rainbow"/>
        <s v="MacGruber"/>
        <s v="Legends of Oz: Dorothy's Return"/>
        <s v="Ghosts of Mars"/>
        <s v="Play It to the Bone"/>
        <s v="Pushing Tin"/>
        <s v="Sex Drive"/>
        <s v="The Importance of Being Earnest"/>
        <s v="The Last Temptation of Christ"/>
        <s v="Death to Smoochy"/>
        <s v="The Man"/>
        <s v="Mandela: Long Walk to Freedom"/>
        <s v="Shadow of the Vampire"/>
        <s v="The Cooler"/>
        <s v="Cadillac Records"/>
        <s v="Johnny English Reborn"/>
        <s v="A Simple Wish"/>
        <s v="Before Midnight"/>
        <s v="Dirty Pretty Things"/>
        <s v="Bella"/>
        <s v="Code Name: The Cleaner"/>
        <s v="Inherent Vice"/>
        <s v="Hoot"/>
        <s v="Sleepover"/>
        <s v="Connie and Carla"/>
        <s v="The Painted Veil"/>
        <s v="Woo"/>
        <s v="The Texas Chainsaw Massacre 2"/>
        <s v="Annie Get Your Gun"/>
        <s v="The Greatest Story Ever Told"/>
        <s v="The Legend of the Lone Ranger"/>
        <s v="Dazed and Confused"/>
        <s v="Punisher: War Zone"/>
        <s v="Arbitrage"/>
        <s v="Miracle at St. Anna"/>
        <s v="Teen Wolf Too"/>
        <s v="Serial Mom"/>
        <s v="City of Ember"/>
        <s v="The Ice Storm"/>
        <s v="Hoop Dreams"/>
        <s v="The Night Listener"/>
        <s v="Slither"/>
        <s v="Bad Words"/>
        <s v="In Bruges"/>
        <s v="Being Julia"/>
        <s v="Sarah's Key"/>
        <s v="The Imaginarium of Doctor Parnassus"/>
        <s v="The Order"/>
        <s v="Mortdecai"/>
        <s v="While We're Young"/>
        <s v="Hackers"/>
        <s v="Over Her Dead Body"/>
        <s v="City of God"/>
        <s v="Promised Land"/>
        <s v="Dolphins and Whales 3D: Tribes of the Ocean"/>
        <s v="The Curse of the Jade Scorpion"/>
        <s v="Martian Child"/>
        <s v="A Good Year"/>
        <s v="Cyrus"/>
        <s v="Taking Woodstock"/>
        <s v="Harley Davidson and the Marlboro Man"/>
        <s v="Kids"/>
        <s v="Doogal"/>
        <s v="Witchboard"/>
        <s v="The Squid and the Whale"/>
        <s v="Outside Providence"/>
        <s v="Phantasm II"/>
        <s v="Machete Kills"/>
        <s v="Run Lola Run"/>
        <s v="Big Trouble"/>
        <s v="All the King's Men"/>
        <s v="Mulholland Drive"/>
        <s v="The Big Year"/>
        <s v="The Green Inferno"/>
        <s v="The Orphanage"/>
        <s v="The Hoax"/>
        <s v="American Dreamz"/>
        <s v="She's Gotta Have It"/>
        <s v="A Separation"/>
        <s v="Blackhat"/>
        <s v="Quills"/>
        <s v="Phat Girlz"/>
        <s v="Kissing Jessica Stein"/>
        <s v="Black Nativity"/>
        <s v="Crossover"/>
        <s v="The Triplets of Belleville"/>
        <s v="An American Carol"/>
        <s v="Raise the Titanic"/>
        <s v="Our Brand Is Crisis"/>
        <s v="Screwed"/>
        <s v="Take Me Home Tonight"/>
        <s v="Incendies"/>
        <s v="Running Scared"/>
        <s v="Willard"/>
        <s v="The Spectacular Now"/>
        <s v="200 Cigarettes"/>
        <s v="The Collection"/>
        <s v="Moonlight Mile"/>
        <s v="Thunderbirds"/>
        <s v="The Forsaken"/>
        <s v="Running with Scissors"/>
        <s v="Fortress"/>
        <s v="9Â½ Weeks"/>
        <s v="Smoke Signals"/>
        <s v="Town &amp; Country"/>
        <s v="American History X"/>
        <s v="Roger &amp; Me"/>
        <s v="City Island"/>
        <s v="Seeking a Friend for the End of the World"/>
        <s v="The Last Station"/>
        <s v="Bride &amp; Prejudice"/>
        <s v="The Grandmaster"/>
        <s v="Femme Fatale"/>
        <s v="Curse of the Golden Flower"/>
        <s v="Strange Wilderness"/>
        <s v="I Dreamed of Africa"/>
        <s v="Winter's Bone"/>
        <s v="The Rules of Attraction"/>
        <s v="Maria Full of Grace"/>
        <s v="Baahubali: The Beginning"/>
        <s v="Teacher's Pet"/>
        <s v="Switchback"/>
        <s v="The Big Bounce"/>
        <s v="Warriors of Virtue"/>
        <s v="Little Boy"/>
        <s v="The Rocker"/>
        <s v="My Own Private Idaho"/>
        <s v="Gods and Monsters"/>
        <s v="Post Grad"/>
        <s v="It's Kind of a Funny Story"/>
        <s v="The Jacket"/>
        <s v="What Planet Are You From?"/>
        <s v="All Is Lost"/>
        <s v="Dick"/>
        <s v="Mambo Italiano"/>
        <s v="Topsy-Turvy"/>
        <s v="Ghost World"/>
        <s v="The Straight Story"/>
        <s v="Nowhere in Africa"/>
        <s v="A Very Long Engagement"/>
        <s v="Rabbit-Proof Fence"/>
        <s v="UHF"/>
        <s v="Beyond the Sea"/>
        <s v="Impostor"/>
        <s v="Coco Before Chanel"/>
        <s v="The Interview"/>
        <s v="The Good, the Bad and the Ugly"/>
        <s v="The Family Stone"/>
        <s v="The Way of the Gun"/>
        <s v="Deuces Wild"/>
        <s v="Foolish"/>
        <s v="Chasing Mavericks"/>
        <s v="Dragonslayer"/>
        <s v="Lawrence of Arabia"/>
        <s v="The Sessions"/>
        <s v="Megiddo: The Omega Code 2"/>
        <s v="Lars and the Real Girl"/>
        <s v="The Last Legion"/>
        <s v="Evil Dead II"/>
        <s v="Highlander"/>
        <s v="Cry Freedom"/>
        <s v="Casa de mi Padre"/>
        <s v="Ed Wood"/>
        <s v="Against the Ropes"/>
        <s v="Light It Up"/>
        <s v="Basic Instinct 2"/>
        <s v="Real Women Have Curves"/>
        <s v="Before Sunset"/>
        <s v="Beginners"/>
        <s v="Victor Frankenstein"/>
        <s v="Lucky You"/>
        <s v="A Most Violent Year"/>
        <s v="The Station Agent"/>
        <s v="Get on the Bus"/>
        <s v="El crimen del padre Amaro"/>
        <s v="A Dangerous Method"/>
        <s v="Mongol: The Rise of Genghis Khan"/>
        <s v="RocknRolla"/>
        <s v="Who's Your Caddy?"/>
        <s v="For Greater Glory: The True Story of Cristiada"/>
        <s v="The Warrior's Way"/>
        <s v="Gigli"/>
        <s v="Underclassman"/>
        <s v="Mary Reilly"/>
        <s v="Central Station"/>
        <s v="For Your Consideration"/>
        <s v="Kundun"/>
        <s v="Aqua Teen Hunger Force Colon Movie Film for Theaters"/>
        <s v="Say It Isn't So"/>
        <s v="Downfall"/>
        <s v="Rescue Dawn"/>
        <s v="A Scanner Darkly"/>
        <s v="Slums of Beverly Hills"/>
        <s v="Little Children"/>
        <s v="Split Second"/>
        <s v="Monkeybone"/>
        <s v="Before Sunrise"/>
        <s v="Amores Perros"/>
        <s v="The Guard"/>
        <s v="Margin Call"/>
        <s v="Danny Collins"/>
        <s v="Megaforce"/>
        <s v="Made"/>
        <s v="Whatever Works"/>
        <s v="Once Upon a Time in America"/>
        <s v="Hollywood Shuffle"/>
        <s v="The In Crowd"/>
        <s v="Bandslam"/>
        <s v="Formula 51"/>
        <s v="Alone in the Dark"/>
        <s v="Exotica"/>
        <s v="The World's Fastest Indian"/>
        <s v="Gossip"/>
        <s v="The Hotel New Hampshire"/>
        <s v="Celebrity"/>
        <s v="Three Burials"/>
        <s v="Woman on Top"/>
        <s v="Moon"/>
        <s v="Birth"/>
        <s v="I Am Love"/>
        <s v="Bubble Boy"/>
        <s v="The Beast from 20,000 Fathoms"/>
        <s v="Darling Lili"/>
        <s v="Club Dread"/>
        <s v="Jakob the Liar"/>
        <s v="20 Feet from Stardom"/>
        <s v="The Apparition"/>
        <s v="From Justin to Kelly"/>
        <s v="Birthday Girl"/>
        <s v="Girl 6"/>
        <s v="Invaders from Mars"/>
        <s v="Hamlet 2"/>
        <s v="The Virgin Suicides"/>
        <s v="Paris, je t'aime"/>
        <s v="Hollywood Ending"/>
        <s v="Extreme Ops"/>
        <s v="Slackers"/>
        <s v="Just Visiting"/>
        <s v="Welcome to the Dollhouse"/>
        <s v="A Walk on the Moon"/>
        <s v="Duets"/>
        <s v="The Other Side of Heaven"/>
        <s v="In the Cut"/>
        <s v="Howl's Moving Castle"/>
        <s v="90 Minutes in Heaven"/>
        <s v="College"/>
        <s v="Held Up"/>
        <s v="Igby Goes Down"/>
        <s v="Radio Flyer"/>
        <s v="River's Edge"/>
        <s v="Thirteen"/>
        <s v="Love in the Time of Cholera"/>
        <s v="Snowpiercer"/>
        <s v="Mumford"/>
        <s v="Miss March"/>
        <s v="In the Name of the King: A Dungeon Siege Tale"/>
        <s v="Swingers"/>
        <s v="Blood In, Blood Out"/>
        <s v="Flawless"/>
        <s v="Mindhunters"/>
        <s v="Anonymous"/>
        <s v="Persepolis"/>
        <s v="Bright Star"/>
        <s v="The Railway Man"/>
        <s v="Beyond Borders"/>
        <s v="Hamlet"/>
        <s v="The Adventures of Pluto Nash"/>
        <s v="Black Book"/>
        <s v="Simply Irresistible"/>
        <s v="Solitary Man"/>
        <s v="Bogus"/>
        <s v="On the Line"/>
        <s v="PCU"/>
        <s v="Meet the Deedles"/>
        <s v="The Sweet Hereafter"/>
        <s v="Four Rooms"/>
        <s v="Catch a Fire"/>
        <s v="Goal! The Dream Begins"/>
        <s v="Glitter"/>
        <s v="Young Sherlock Holmes"/>
        <s v="Jeff, Who Lives at Home"/>
        <s v="Men with Brooms"/>
        <s v="Kiss Kiss Bang Bang"/>
        <s v="Flash of Genius"/>
        <s v="The Lunchbox"/>
        <s v="Detroit Rock City"/>
        <s v="The Water Diviner"/>
        <s v="Lovely &amp; Amazing"/>
        <s v="East Is East"/>
        <s v="Dancer in the Dark"/>
        <s v="Whipped"/>
        <s v="Witless Protection"/>
        <s v="Kama Sutra: A Tale of Love"/>
        <s v="The Raid: Redemption"/>
        <s v="Sea Rex 3D: Journey to a Prehistoric World"/>
        <s v="The Visual Bible: The Gospel of John"/>
        <s v="Tank Girl"/>
        <s v="Good Bye Lenin!"/>
        <s v="Secretary"/>
        <s v="Bottle Shock"/>
        <s v="My Name Is Khan"/>
        <s v="Safety Not Guaranteed"/>
        <s v="King's Ransom"/>
        <s v="Idle Hands"/>
        <s v="I'm Not There."/>
        <s v="Shame"/>
        <s v="American Ninja 2: The Confrontation"/>
        <s v="Mr. Turner"/>
        <s v="Charlie Bartlett"/>
        <s v="Of Gods and Men"/>
        <s v="The Assassination of Jesse James by the Coward Robert Ford"/>
        <s v="Warlock: The Armageddon"/>
        <s v="L'auberge espagnole"/>
        <s v="Me and You and Everyone We Know"/>
        <s v="Better Luck Tomorrow"/>
        <s v="Bound"/>
        <s v="To Save a Life"/>
        <s v="Vera Drake"/>
        <s v="The Merchant of Venice"/>
        <s v="The Cold Light of Day"/>
        <s v="The Real Cancun"/>
        <s v="Sunshine"/>
        <s v="Lock, Stock and Two Smoking Barrels"/>
        <s v="High Tension"/>
        <s v="The Chorus"/>
        <s v="Requiem for a Dream"/>
        <s v="We Are Your Friends"/>
        <s v="Wish I Was Here"/>
        <s v="The Runaways"/>
        <s v="Cats Don't Dance"/>
        <s v="8 Heads in a Duffel Bag"/>
        <s v="The Brothers Bloom"/>
        <s v="The Good Thief"/>
        <s v="The Wraith"/>
        <s v="A Fistful of Dollars"/>
        <s v="Talk Radio"/>
        <s v="The To Do List"/>
        <s v="Anomalisa"/>
        <s v="The Barbarian Invasions"/>
        <s v="Like Crazy"/>
        <s v="Next Stop Wonderland"/>
        <s v="The Work and the Glory"/>
        <s v="Harsh Times"/>
        <s v="Atlas Shrugged II: The Strike"/>
        <s v="Robot &amp; Frank"/>
        <s v="Pootie Tang"/>
        <s v="Thirteen Conversations About One Thing"/>
        <s v="Romeo Is Bleeding"/>
        <s v="Kabhi Alvida Naa Kehna"/>
        <s v="Only the Strong"/>
        <s v="The Fifth Estate"/>
        <s v="You Will Meet a Tall Dark Stranger"/>
        <s v="Green Room"/>
        <s v="Pi"/>
        <s v="Another Year"/>
        <s v="Anything Else"/>
        <s v="The Limey"/>
        <s v="Resurrecting the Champ"/>
        <s v="Clerks"/>
        <s v="Two Lovers"/>
        <s v="Maurice"/>
        <s v="Boynton Beach Club"/>
        <s v="Soul Survivors"/>
        <s v="Rosewater"/>
        <s v="Synecdoche, New York"/>
        <s v="8 Women"/>
        <s v="Chloe"/>
        <s v="Blindness"/>
        <s v="Jawbreaker"/>
        <s v="Sunshine State"/>
        <s v="Malone"/>
        <s v="The Widow of Saint-Pierre"/>
        <s v="Songcatcher"/>
        <s v="Heavenly Creatures"/>
        <s v="Jab Tak Hai Jaan"/>
        <s v="The House of Mirth"/>
        <s v="The Guru"/>
        <s v="Melancholia"/>
        <s v="Hedwig and the Angry Inch"/>
        <s v="Albert Nobbs"/>
        <s v="Over the Hill to the Poorhouse"/>
        <s v="Top Hat"/>
        <s v="Happiness"/>
        <s v="Miss Potter"/>
        <s v="Before I Go to Sleep"/>
        <s v="Basquiat"/>
        <s v="Man on Wire"/>
        <s v="The Pirate"/>
        <s v="Gracie"/>
        <s v="Isn't She Great"/>
        <s v="Metropolitan"/>
        <s v="Choke"/>
        <s v="Veer-Zaara"/>
        <s v="Tsotsi"/>
        <s v="Cradle Will Rock"/>
        <s v="Waiting for Guffman"/>
        <s v="Tadpole"/>
        <s v="The Hudsucker Proxy"/>
        <s v="Home Run"/>
        <s v="In the Company of Men"/>
        <s v="Airborne"/>
        <s v="Things We Lost in the Fire"/>
        <s v="Letters to God"/>
        <s v="eXistenZ"/>
        <s v="The Great Beauty"/>
        <s v="Filly Brown"/>
        <s v="The Perez Family"/>
        <s v="Reservoir Dogs"/>
        <s v="The Broadway Melody"/>
        <s v="Return to the Blue Lagoon"/>
        <s v="Love Stinks"/>
        <s v="How to Lose Friends &amp; Alienate People"/>
        <s v="Straight Out of Brooklyn"/>
        <s v="Everything Must Go"/>
        <s v="ChÃ©ri"/>
        <s v="The History Boys"/>
        <s v="Half Nelson"/>
        <s v="Samsara"/>
        <s v="Richard III"/>
        <s v="Captive"/>
        <s v="Frozen River"/>
        <s v="Full Frontal"/>
        <s v="The Lost City"/>
        <s v="Jefferson in Paris"/>
        <s v="Kill the Messenger"/>
        <s v="The Homesman"/>
        <s v="The Grace Card"/>
        <s v="You Kill Me"/>
        <s v="Never Let Me Go"/>
        <s v="Buffalo '66"/>
        <s v="Pieces of April"/>
        <s v="Bon voyage"/>
        <s v="Redbelt"/>
        <s v="Layer Cake"/>
        <s v="Bucky Larson: Born to Be a Star"/>
        <s v="Last Orders"/>
        <s v="Trance"/>
        <s v="Shanghai Surprise"/>
        <s v="Hav Plenty"/>
        <s v="42nd Street"/>
        <s v="Princess Mononoke"/>
        <s v="Waltz with Bashir"/>
        <s v="Showdown in Little Tokyo"/>
        <s v="The East"/>
        <s v="Courage"/>
        <s v="DysFunktional Family"/>
        <s v="The White Ribbon"/>
        <s v="Smilla's Sense of Snow"/>
        <s v="Rabbit Hole"/>
        <s v="Perfume: The Story of a Murderer"/>
        <s v="Shattered Glass"/>
        <s v="Transsiberian"/>
        <s v="The Host"/>
        <s v="But I'm a Cheerleader"/>
        <s v="Bamboozled"/>
        <s v="Oldboy"/>
        <s v="Anchorman 2: The Legend Continues"/>
        <s v="Shadow Conspiracy"/>
        <s v="A Dog of Flanders"/>
        <s v="Ip Man 3"/>
        <s v="Mallrats"/>
        <s v="The Nutcracker"/>
        <s v="Faithful"/>
        <s v="The Sea Inside"/>
        <s v="The Wackness"/>
        <s v="Raising Victor Vargas"/>
        <s v="Auto Focus"/>
        <s v="Ravenous"/>
        <s v="Beyond the Mat"/>
        <s v="El Mariachi"/>
        <s v="I Love You Phillip Morris"/>
        <s v="Novocaine"/>
        <s v="The Work and the Glory II: American Zion"/>
        <s v="Can't Stop the Music"/>
        <s v="Roar"/>
        <s v="Limbo"/>
        <s v="Killer Joe"/>
        <s v="Oliver Twist"/>
        <s v="The Immigrant"/>
        <s v="Shortbus"/>
        <s v="Zero Effect"/>
        <s v="The Incredibly True Adventure of Two Girls in Love"/>
        <s v="Crazy in Alabama"/>
        <s v="The Clan of the Cave Bear"/>
        <s v="Two Girls and a Guy"/>
        <s v="Happy, Texas"/>
        <s v="The Iceman"/>
        <s v="The Proposition"/>
        <s v="A Sound of Thunder"/>
        <s v="The Mighty Macs"/>
        <s v="Legend"/>
        <s v="Tusk"/>
        <s v="Harry Brown"/>
        <s v="Stone"/>
        <s v="Clay Pigeons"/>
        <s v="The Dangerous Lives of Altar Boys"/>
        <s v="Somewhere"/>
        <s v="A Better Life"/>
        <s v="Flipped"/>
        <s v="The Broken Hearts Club: A Romantic Comedy"/>
        <s v="We Need to Talk About Kevin"/>
        <s v="Take Shelter"/>
        <s v="The Vatican Tapes"/>
        <s v="Lady in White"/>
        <s v="Stoker"/>
        <s v="Bad Lieutenant: Port of Call New Orleans"/>
        <s v="QuinceaÃ±era"/>
        <s v="Tango"/>
        <s v="Steel"/>
        <s v="Who Killed the Electric Car?"/>
        <s v="The White Countess"/>
        <s v="Factory Girl"/>
        <s v="When the Cat's Away"/>
        <s v="The Celebration"/>
        <s v="Marci X"/>
        <s v="Spider"/>
        <s v="Gun Shy"/>
        <s v="Kites"/>
        <s v="Your Sister's Sister"/>
        <s v="Veronica Guerin"/>
        <s v="BloodRayne"/>
        <s v="Trust the Man"/>
        <s v="Murderball"/>
        <s v="Oscar and Lucinda"/>
        <s v="Married Life"/>
        <s v="Heaven's Gate"/>
        <s v="Night Watch"/>
        <s v="The Diary of a Teenage Girl"/>
        <s v="The Joneses"/>
        <s v="No End in Sight"/>
        <s v="Northfork"/>
        <s v="From a Whisper to a Scream"/>
        <s v="The Devil's Double"/>
        <s v="Snow Flower and the Secret Fan"/>
        <s v="The Little Prince"/>
        <s v="Thumbsucker"/>
        <s v="Another Earth"/>
        <s v="Saints and Soldiers"/>
        <s v="Nicholas Nickleby"/>
        <s v="The Good German"/>
        <s v="Funny Games"/>
        <s v="Kansas City"/>
        <s v="Iris"/>
        <s v="Jesus' Son"/>
        <s v="Tumbleweeds"/>
        <s v="Walking and Talking"/>
        <s v="Cecil B. DeMented"/>
        <s v="Micmacs"/>
        <s v="The Singles Ward"/>
        <s v="Tristram Shandy: A Cock and Bull Story"/>
        <s v="For a Good Time, Call..."/>
        <s v="Monty Python and the Holy Grail"/>
        <s v="Slacker"/>
        <s v="The Funeral"/>
        <s v="Nine Queens"/>
        <s v="Child 44"/>
        <s v="Excessive Force"/>
        <s v="District B13"/>
        <s v="Headhunters"/>
        <s v="Equilibrium"/>
        <s v="Me and Orson Welles"/>
        <s v="4 Months, 3 Weeks and 2 Days"/>
        <s v="Dylan Dog: Dead of Night"/>
        <s v="Slow Burn"/>
        <s v="Find Me Guilty"/>
        <s v="The Lords of Salem"/>
        <s v="Infamous"/>
        <s v="L.I.E."/>
        <s v="In the Shadow of the Moon"/>
        <s v="Osama"/>
        <s v="Groove"/>
        <s v="The R.M."/>
        <s v="Mother and Child"/>
        <s v="Tae Guk Gi: The Brotherhood of War"/>
        <s v="Light Sleeper"/>
        <s v="The Book of Mormon Movie, Volume 1: The Journey"/>
        <s v="Made in Dagenham"/>
        <s v="The Perfect Game"/>
        <s v="What Just Happened"/>
        <s v="The Machinist"/>
        <s v="Blood and Wine"/>
        <s v="When Did You Last See Your Father?"/>
        <s v="There Be Dragons"/>
        <s v="September Dawn"/>
        <s v="The Oogieloves in the Big Balloon Adventure"/>
        <s v="Caramel"/>
        <s v="Wonderland"/>
        <s v="Peaceful Warrior"/>
        <s v="Chuck &amp; Buck"/>
        <s v="Joyeux Noel"/>
        <s v="Undiscovered"/>
        <s v="Bottle Rocket"/>
        <s v="Casino Jack"/>
        <s v="A Home at the End of the World"/>
        <s v="Buried"/>
        <s v="The Children of Huang Shi"/>
        <s v="Urbania"/>
        <s v="Attack the Block"/>
        <s v="Owning Mahowny"/>
        <s v="Hard Candy"/>
        <s v="Ruby in Paradise"/>
        <s v="March or Die"/>
        <s v="Caravans"/>
        <s v="My Summer of Love"/>
        <s v="Twin Falls Idaho"/>
        <s v="Slam"/>
        <s v="Thr3e"/>
        <s v="The Beaver"/>
        <s v="Diary of the Dead"/>
        <s v="Aimee &amp; Jaguar"/>
        <s v="Children of Heaven"/>
        <s v="Sholem Aleichem: Laughing in the Darkness"/>
        <s v="American Desi"/>
        <s v="The Brothers Solomon"/>
        <s v="La otra conquista"/>
        <s v="Princess Kaiulani"/>
        <s v="The Yards"/>
        <s v="The Blood of Heroes"/>
        <s v="The Hunting Party"/>
        <s v="Ta Ra Rum Pum"/>
        <s v="Control"/>
        <s v="Where the Truth Lies"/>
        <s v="Beastmaster 2: Through the Portal of Time"/>
        <s v="My Blueberry Nights"/>
        <s v="Mirrormask"/>
        <s v="Duma"/>
        <s v="Wendy and Lucy"/>
        <s v="Atlas Shrugged: Who Is John Galt?"/>
        <s v="Latter Days"/>
        <s v="Sphinx"/>
        <s v="The Barbarians"/>
        <s v="Brigham City"/>
        <s v="Saint Ralph"/>
        <s v="The Toxic Avenger Part II"/>
        <s v="Only God Forgives"/>
        <s v="Without Limits"/>
        <s v="Bloody Sunday"/>
        <s v="The Ten"/>
        <s v="The Statement"/>
        <s v="Donnie Darko"/>
        <s v="On the Road"/>
        <s v="Character"/>
        <s v="The Ballad of Jack and Rose"/>
        <s v="Hobo with a Shotgun"/>
        <s v="Les visiteurs"/>
        <s v="Trees Lounge"/>
        <s v="The Secret of Kells"/>
        <s v="The Salton Sea"/>
        <s v="The Circle"/>
        <s v="Imagine Me &amp; You"/>
        <s v="The Princess and the Cobbler"/>
        <s v="The Promise"/>
        <s v="The Polar Express"/>
        <s v="Inside Deep Throat"/>
        <s v="Alex Rider: Operation Stormbreaker"/>
        <s v="Journey from the Fall"/>
        <s v="The Greatest Movie Ever Sold"/>
        <s v="MoliÃ¨re"/>
        <s v="Ride with the Devil"/>
        <s v="Red Cliff"/>
        <s v="Texas Rangers"/>
        <s v="Agora"/>
        <s v="I Served the King of England"/>
        <s v="Trekkies"/>
        <s v="The Assassin"/>
        <s v="Le Havre"/>
        <s v="Fiza"/>
        <s v="The Hunt"/>
        <s v="The Basket"/>
        <s v="Mean Creek"/>
        <s v="Swept Away"/>
        <s v="Blue Like Jazz"/>
        <s v="Tarnation"/>
        <s v="Orgazmo"/>
        <s v="War, Inc."/>
        <s v="Down in the Valley"/>
        <s v="Poolhall Junkies"/>
        <s v="Ondine"/>
        <s v="All the Real Girls"/>
        <s v="Winter in Wartime"/>
        <s v="Machine Gun Preacher"/>
        <s v="20 Dates"/>
        <s v="The Virginity Hit"/>
        <s v="Freeheld"/>
        <s v="Prefontaine"/>
        <s v="By the Sea"/>
        <s v="Things to Do in Denver When You're Dead"/>
        <s v="A Hard Day's Night"/>
        <s v="The Names of Love"/>
        <s v="Delgo"/>
        <s v="Travelers and Magicians"/>
        <s v="The Passion of the Christ"/>
        <s v="Cube"/>
        <s v="Shaolin Soccer"/>
        <s v="The Act of Killing"/>
        <s v="DOA: Dead or Alive"/>
        <s v="The Baader Meinhof Complex"/>
        <s v="Beer League"/>
        <s v="Weekend"/>
        <s v="Dream with the Fishes"/>
        <s v="Blue Car"/>
        <s v="The Legend of Suriyothai"/>
        <s v="The Extra Man"/>
        <s v="The Damned United"/>
        <s v="Brother"/>
        <s v="Brotherly Love"/>
        <s v="The Hammer"/>
        <s v="Akira"/>
        <s v="Savage Grace"/>
        <s v="Luminarias"/>
        <s v="I Want Your Money"/>
        <s v="Primer"/>
        <s v="Killing Zoe"/>
        <s v="Bachelorette"/>
        <s v="Steamboy"/>
        <s v="Spun"/>
        <s v="The Believer"/>
        <s v="The Claim"/>
        <s v="Jindabyne"/>
        <s v="The Loss of Sexual Innocence"/>
        <s v="The 5th Quarter"/>
        <s v="Brooklyn Rules"/>
        <s v="Yes"/>
        <s v="My Life Without Me"/>
        <s v="Tiny Furniture"/>
        <s v="Hesher"/>
        <s v="Short Cut to Nirvana: Kumbh Mela"/>
        <s v="The Quiet"/>
        <s v="The Last Sin Eater"/>
        <s v="Conversations with Other Women"/>
        <s v="The Second Mother"/>
        <s v="The Game of Their Lives"/>
        <s v="Session 9"/>
        <s v="Joe"/>
        <s v="House of D"/>
        <s v="The Brown Bunny"/>
        <s v="Prison"/>
        <s v="Buffalo Soldiers"/>
        <s v="Copying Beethoven"/>
        <s v="Two Evil Eyes"/>
        <s v="Enter the Void"/>
        <s v="The Singing Detective"/>
        <s v="Hurricane Streets"/>
        <s v="Welcome to Collinwood"/>
        <s v="Marilyn Hotchkiss' Ballroom Dancing and Charm School"/>
        <s v="This Is England"/>
        <s v="Albino Alligator"/>
        <s v="City of Ghosts"/>
        <s v="Super"/>
        <s v="Compliance"/>
        <s v="Adore"/>
        <s v="The Yellow Handkerchief"/>
        <s v="Elling"/>
        <s v="Chairman of the Board"/>
        <s v="Rapa Nui"/>
        <s v="The Holy Girl"/>
        <s v="The Life Before Her Eyes"/>
        <s v="Shooting Fish"/>
        <s v="In the Land of Blood and Honey"/>
        <s v="Fido"/>
        <s v="Party Monster"/>
        <s v="Never Again"/>
        <s v="Antarctica: A Year on Ice"/>
        <s v="The Battle of Shaker Heights"/>
        <s v="Smiling Fish &amp; Goat on Fire"/>
        <s v="Taxi to the Dark Side"/>
        <s v="Soul Kitchen"/>
        <s v="Amen."/>
        <s v="Southland Tales"/>
        <s v="Seven Samurai"/>
        <s v="Psycho Beach Party"/>
        <s v="The Tempest"/>
        <s v="2046"/>
        <s v="Blue Ruin"/>
        <s v="Old Joy"/>
        <s v="Love's Abiding Joy"/>
        <s v="Trollhunter"/>
        <s v="The Legend of God's Gun"/>
        <s v="Civil Brand"/>
        <s v="George Washington"/>
        <s v="Monsters"/>
        <s v="Gerry"/>
        <s v="Wah-Wah"/>
        <s v="The Swindle"/>
        <s v="One Man's Hero"/>
        <s v="Imaginary Heroes"/>
        <s v="High Heels and Low Lifes"/>
        <s v="Amour"/>
        <s v="Remember Me, My Love"/>
        <s v="Fur: An Imaginary Portrait of Diane Arbus"/>
        <s v="Ira &amp; Abby"/>
        <s v="Call + Response"/>
        <s v="The Killer Inside Me"/>
        <s v="Trade"/>
        <s v="Love and Other Catastrophes"/>
        <s v="Lady Vengeance"/>
        <s v="Alias Betty"/>
        <s v="I Married a Strange Person!"/>
        <s v="Tim and Eric's Billion Dollar Movie"/>
        <s v="Paa"/>
        <s v="Sherrybaby"/>
        <s v="Code 46"/>
        <s v="The Heart of Me"/>
        <s v="Fateless"/>
        <s v="I Want Someone to Eat Cheese With"/>
        <s v="The Puffy Chair"/>
        <s v="November"/>
        <s v="The Nutcracker in 3D"/>
        <s v="Stonewall"/>
        <s v="The Big Tease"/>
        <s v="Little White Lies"/>
        <s v="Amigo"/>
        <s v="Stolen"/>
        <s v="The Lucky Ones"/>
        <s v="Pink Flamingos"/>
        <s v="Go for It!"/>
        <s v="Sugar Town"/>
        <s v="Breakfast of Champions"/>
        <s v="The Business of Fancydancing"/>
        <s v="Fuel"/>
        <s v="My Name Is Bruce"/>
        <s v="Mercy Streets"/>
        <s v="Cinco de Mayo, La Batalla"/>
        <s v="The Last Godfather"/>
        <s v="Modern Times"/>
        <s v="The Horse Boy"/>
        <s v="The Bubble"/>
        <s v="Lonesome Jim"/>
        <s v="Deceptive Practice: The Mysteries and Mentors of Ricky Jay"/>
        <s v="Mondays in the Sun"/>
        <s v="Les couloirs du temps: Les visiteurs II"/>
        <s v="May"/>
        <s v="Flame and Citron"/>
        <s v="Deterrence"/>
        <s v="Once in a Lifetime: The Extraordinary Story of the New York Cosmos"/>
        <s v="Desert Dancer"/>
        <s v="Chain Letter"/>
        <s v="Critical Care"/>
        <s v="Repo! The Genetic Opera"/>
        <s v="Severance"/>
        <s v="Clean"/>
        <s v="Love Ranch"/>
        <s v="The Other Dream Team"/>
        <s v="Edmond"/>
        <s v="Maggie"/>
        <s v="Dil Jo Bhi Kahey..."/>
        <s v="Kung Fu Killer"/>
        <s v="The Warlords"/>
        <s v="The Good, the Bad, the Weird"/>
        <s v="1911"/>
        <s v="The Wendell Baker Story"/>
        <s v="The Beyond"/>
        <s v="Police Academy: Mission to Moscow"/>
        <s v="There Goes My Baby"/>
        <s v="Lovely, Still"/>
        <s v="Six-String Samurai"/>
        <s v="People I Know"/>
        <s v="City of Life and Death"/>
        <s v="Stolen Summer"/>
        <s v="Valley of the Heart's Delight"/>
        <s v="Come Early Morning"/>
        <s v="Wild Target"/>
        <s v="The Greatest"/>
        <s v="The Other End of the Line"/>
        <s v="All or Nothing"/>
        <s v="Burn"/>
        <s v="The Woman Chaser"/>
        <s v="The Lost Skeleton of Cadavra"/>
        <s v="Bran Nue Dae"/>
        <s v="Pathology"/>
        <s v="After.Life"/>
        <s v="Escobar: Paradise Lost"/>
        <s v="Road Hard"/>
        <s v="Human Traffic"/>
        <s v="Wristcutters: A Love Story"/>
        <s v="Ong-bak 2"/>
        <s v="Winter Passing"/>
        <s v="Survival of the Dead"/>
        <s v="Freakonomics"/>
        <s v="Saint John of Las Vegas"/>
        <s v="The House of the Devil"/>
        <s v="The Good Guy"/>
        <s v="Buen DÃ­a, RamÃ³n"/>
        <s v="Neal 'N' Nikki"/>
        <s v="A Lego Brickumentary"/>
        <s v="8: The Mormon Proposition"/>
        <s v="The Young and Prodigious T.S. Spivet"/>
        <s v="Desert Blue"/>
        <s v="Rubber"/>
        <s v="D.E.B.S."/>
        <s v="Hardflip"/>
        <s v="Summer Storm"/>
        <s v="The Cure"/>
        <s v="Motherhood"/>
        <s v="I Spit on Your Grave"/>
        <s v="The Salon"/>
        <s v="Mean Machine"/>
        <s v="The Best Offer"/>
        <s v="My Date with Drew"/>
        <s v="Hero"/>
        <s v="Wasabi"/>
        <s v="Middle of Nowhere"/>
        <s v="The Innkeepers"/>
        <s v="Nomad: The Warrior"/>
        <s v="Breaking Upwards"/>
        <s v="Sleep Dealer"/>
        <s v="An Everlasting Piece"/>
        <s v="Manderlay"/>
        <s v="Fort McCoy"/>
        <s v="The Midnight Meat Train"/>
        <s v="Dragon Blade"/>
        <s v="Eye of the Dolphin"/>
        <s v="Ernest &amp; Celestine"/>
        <s v="Eulogy"/>
        <s v="Cavite"/>
        <s v="The Messenger"/>
        <s v="Deadfall"/>
        <s v="Redacted"/>
        <s v="Among Giants"/>
        <s v="The Notebook"/>
        <s v="Aberdeen"/>
        <s v="Renaissance"/>
        <s v="Creative Control"/>
        <s v="Cheap Thrills"/>
        <s v="Down and Out with the Dolls"/>
        <s v="Trust"/>
        <s v="The Road"/>
        <s v="Beyond the Black Rainbow"/>
        <s v="Harvard Man"/>
        <s v="Lucky Break"/>
        <s v="10th &amp; Wolf"/>
        <s v="Aloft"/>
        <s v="Finishing the Game: The Search for a New Bruce Lee"/>
        <s v="Trucker"/>
        <s v="The Chumscrubber"/>
        <s v="The Canyons"/>
        <s v="Exiled"/>
        <s v="Chocolate: Deep Dark Secrets"/>
        <s v="Madadayo"/>
        <s v="The Perfect Host"/>
        <s v="Interview with the Assassin"/>
        <s v="Margaret"/>
        <s v="Ca$h"/>
        <s v="Raging Bull"/>
        <s v="The Bridge of San Luis Rey"/>
        <s v="Dead Snow"/>
        <s v="Blood Ties"/>
        <s v="The FP"/>
        <s v="First Love, Last Rites"/>
        <s v="Just Looking"/>
        <s v="Dracula: Pages from a Virgin's Diary"/>
        <s v="Timecrimes"/>
        <s v="Defendor"/>
        <s v="Rudderless"/>
        <s v="Incident at Loch Ness"/>
        <s v="Surfer, Dude"/>
        <s v="Not Cool"/>
        <s v="Censored Voices"/>
        <s v="Mean Streets"/>
        <s v="Kiss the Bride"/>
        <s v="Happy Christmas"/>
        <s v="Time to Choose"/>
        <s v="The Son of No One"/>
        <s v="Salvation Boulevard"/>
        <s v="[Rec] 2"/>
        <s v="Mississippi Mermaid"/>
        <s v="Spy Game"/>
        <s v="Metropolis"/>
        <s v="The Sweeney"/>
        <s v="Kill List"/>
        <s v="Pink Ribbons, Inc."/>
        <s v="The Butterfly Effect"/>
        <s v="The Last Days on Mars"/>
        <s v="Arnolds Park"/>
        <s v="Dear Wendy"/>
        <s v="Good"/>
        <s v="Poultrygeist: Night of the Chicken Dead"/>
        <s v="R100"/>
        <s v="All the Queen's Men"/>
        <s v="Winter's Tale"/>
        <s v="The Divide"/>
        <s v="Safe Men"/>
        <s v="Born to Fly: Elizabeth Streb vs. Gravity"/>
        <s v="The Good Night"/>
        <s v="Futuro Beach"/>
        <s v="Double Take"/>
        <s v="Song One"/>
        <s v="L!fe Happens"/>
        <s v="The Good Heart"/>
        <s v="The Hebrew Hammer"/>
        <s v="The Open Road"/>
        <s v="Stake Land"/>
        <s v="One to Another"/>
        <s v="Donkey Punch"/>
        <s v="The Sticky Fingers of Time"/>
        <s v="The Missing Person"/>
        <s v="5 Days of War"/>
        <s v="Ayurveda: Art of Being"/>
        <s v="Fascination"/>
        <s v="Molly"/>
        <s v="An Alan Smithee Film: Burn Hollywood Burn"/>
        <s v="Time Changer"/>
        <s v="Major Dundee"/>
        <s v="10 Days in a Madhouse"/>
        <s v="Opal Dream"/>
        <s v="Broken Vessels"/>
        <s v="The Slaughter Rule"/>
        <s v="The Specials"/>
        <s v="Maniac"/>
        <s v="The Last Time I Committed Suicide"/>
        <s v="London"/>
        <s v="Leap Year"/>
        <s v="Nothing But a Man"/>
        <s v="The Living Wake"/>
        <s v="Of Horses and Men"/>
        <s v="Gory Gory Hallelujah"/>
        <s v="The Amazing Catfish"/>
        <s v="Shade"/>
        <s v="Naturally Native"/>
        <s v="Alone with Her"/>
        <s v="As It Is in Heaven"/>
        <s v="The Flowers of War"/>
        <s v="Falcon Rising"/>
        <s v="Pink Narcissus"/>
        <s v="Elite Squad"/>
        <s v="The Lady from Shanghai"/>
        <s v="Certifiably Jonathan"/>
        <s v="Dreaming of Joseph Lees"/>
        <s v="The Brass Teapot"/>
        <s v="Special"/>
        <s v="Dead Man's Shoes"/>
        <s v="Top Spin"/>
        <s v="Anatomy"/>
        <s v="Blonde Ambition"/>
        <s v="Fighting Tommy Riley"/>
        <s v="Tanner Hall"/>
        <s v="Gangster's Paradise: Jerusalema"/>
        <s v="Antarctic Edge: 70Â° South"/>
        <s v="The Adventurer: The Curse of the Midas Box"/>
        <s v="Newlyweds"/>
        <s v="Thunder and the House of Magic"/>
        <s v="Inescapable"/>
        <s v="The Knife of Don Juan"/>
        <s v="The Oxford Murders"/>
        <s v="Pontypool"/>
        <s v="Mi America"/>
        <s v="Vamps"/>
        <s v="I Love Your Work"/>
        <s v="Locker 13"/>
        <s v="The Ghastly Love of Johnny X"/>
        <s v="The Harvest/La Cosecha"/>
        <s v="Eddie: The Sleepwalking Cannibal"/>
        <s v="Detention of the Dead"/>
        <s v="The Trials of Darryl Hunt"/>
        <s v="In Her Line of Fire"/>
        <s v="The Jimmy Show"/>
        <s v="Skin Trade"/>
      </sharedItems>
    </cacheField>
    <cacheField name="Release Date" numFmtId="14">
      <sharedItems containsSemiMixedTypes="0" containsNonDate="0" containsDate="1" containsString="0" minDate="1920-09-15T00:00:00" maxDate="2015-12-30T00:00:00"/>
    </cacheField>
    <cacheField name="Color/B&amp;W" numFmtId="49">
      <sharedItems/>
    </cacheField>
    <cacheField name="Genre" numFmtId="49">
      <sharedItems/>
    </cacheField>
    <cacheField name="Language" numFmtId="49">
      <sharedItems containsBlank="1"/>
    </cacheField>
    <cacheField name="Country" numFmtId="49">
      <sharedItems/>
    </cacheField>
    <cacheField name="Rating" numFmtId="49">
      <sharedItems containsBlank="1"/>
    </cacheField>
    <cacheField name="Lead Actor" numFmtId="49">
      <sharedItems containsBlank="1"/>
    </cacheField>
    <cacheField name="Director Name" numFmtId="49">
      <sharedItems count="1733">
        <s v="James Cameron"/>
        <s v="Colin Trevorrow"/>
        <s v="Joss Whedon"/>
        <s v="Christopher Nolan"/>
        <s v="George Lucas"/>
        <s v="Andrew Adamson"/>
        <s v="Steven Spielberg"/>
        <s v="Francis Lawrence"/>
        <s v="Gore Verbinski"/>
        <s v="Roger Allers"/>
        <s v="Lee Unkrich"/>
        <s v="Shane Black"/>
        <s v="Gary Ross"/>
        <s v="Sam Raimi"/>
        <s v="Michael Bay"/>
        <s v="Chris Buck"/>
        <s v="Andrew Stanton"/>
        <s v="Peter Jackson"/>
        <s v="Pierre Coffin"/>
        <s v="Pete Docter"/>
        <s v="Clint Eastwood"/>
        <s v="James Wan"/>
        <s v="Kyle Balda"/>
        <s v="Tim Burton"/>
        <s v="James Gunn"/>
        <s v="Robert Zemeckis"/>
        <s v="Chris Miller"/>
        <s v="Jon Favreau"/>
        <s v="Chris Columbus"/>
        <s v="Richard Marquand"/>
        <s v="Roland Emmerich"/>
        <s v="Sam Mendes"/>
        <s v="David Yates"/>
        <s v="David Slade"/>
        <s v="Chris Weitz"/>
        <s v="M. Night Shyamalan"/>
        <s v="Bill Condon"/>
        <s v="Zack Snyder"/>
        <s v="Irvin Kershner"/>
        <s v="Mike Newell"/>
        <s v="Lana Wachowski"/>
        <s v="Jay Roach"/>
        <s v="Todd Phillips"/>
        <s v="Alfonso CuarÃ³n"/>
        <s v="Dan Scanlon"/>
        <s v="Marc Webb"/>
        <s v="Brad Bird"/>
        <s v="Ron Howard"/>
        <s v="Anthony Russo"/>
        <s v="Phil Lord"/>
        <s v="J.J. Abrams"/>
        <s v="John Lee Hancock"/>
        <s v="Shawn Levy"/>
        <s v="Barry Sonnenfeld"/>
        <s v="John Lasseter"/>
        <s v="Tom Shadyac"/>
        <s v="Jan de Bont"/>
        <s v="Joel Zwick"/>
        <s v="Robert Stromberg"/>
        <s v="Rob Marshall"/>
        <s v="Mike Mitchell"/>
        <s v="Mark Andrews"/>
        <s v="Martin Brest"/>
        <s v="Brett Ratner"/>
        <s v="Bryan Singer"/>
        <s v="Ridley Scott"/>
        <s v="Peter Berg"/>
        <s v="Paul Greengrass"/>
        <s v="Don Hall"/>
        <s v="Betty Thomas"/>
        <s v="Seth MacFarlane"/>
        <s v="Jerry Zucker"/>
        <s v="Dean DeBlois"/>
        <s v="Ron Clements"/>
        <s v="Tim Hill"/>
        <s v="Eric Darnell"/>
        <s v="John Woo"/>
        <s v="Mark Osborne"/>
        <s v="Justin Lin"/>
        <s v="Guy Ritchie"/>
        <s v="Matt Reeves"/>
        <s v="Alan Taylor"/>
        <s v="William Friedkin"/>
        <s v="Marc Forster"/>
        <s v="Stephen Sommers"/>
        <s v="Kenneth Branagh"/>
        <s v="Nathan Greno"/>
        <s v="Victor Fleming"/>
        <s v="Rob Letterman"/>
        <s v="George Miller"/>
        <s v="Carlos Saldanha"/>
        <s v="Christopher McQuarrie"/>
        <s v="Catherine Hardwicke"/>
        <s v="Jonathan Liebesman"/>
        <s v="Rich Moore"/>
        <s v="Kirk De Micco"/>
        <s v="Doug Liman"/>
        <s v="William Cottrell"/>
        <s v="Kevin Costner"/>
        <s v="Joel Schumacher"/>
        <s v="Andrew Davis"/>
        <s v="Alejandro G. IÃ±Ã¡rritu"/>
        <s v="Elizabeth Banks"/>
        <s v="Steven Soderbergh"/>
        <s v="David Silverman"/>
        <s v="Nancy Meyers"/>
        <s v="Wolfgang Petersen"/>
        <s v="Randal Kleiser"/>
        <s v="Joe Johnston"/>
        <s v="Brian De Palma"/>
        <s v="Peyton Reed"/>
        <s v="Gavin Hood"/>
        <s v="Garry Marshall"/>
        <s v="Andy Tennant"/>
        <s v="Tim Johnson"/>
        <s v="Sydney Pollack"/>
        <s v="Tony Scott"/>
        <s v="Rupert Wyatt"/>
        <s v="Bobby Farrelly"/>
        <s v="Chris Wedge"/>
        <s v="Peter Faiman"/>
        <s v="Jon Turteltaub"/>
        <s v="Barry Levinson"/>
        <s v="Joseph Kosinski"/>
        <s v="Ethan Coen"/>
        <s v="Tate Taylor"/>
        <s v="Genndy Tartakovsky"/>
        <s v="Paul Feig"/>
        <s v="Leonard Nimoy"/>
        <s v="David Fincher"/>
        <s v="Martin Campbell"/>
        <s v="Sam Taylor-Johnson"/>
        <s v="Kevin Reynolds"/>
        <s v="Jennifer Yuh Nelson"/>
        <s v="Anne Fletcher"/>
        <s v="Dennis Dugan"/>
        <s v="Robert Wise"/>
        <s v="Louis Leterrier"/>
        <s v="Quentin Tarantino"/>
        <s v="Gabriele Muccino"/>
        <s v="Paul Tibbitt"/>
        <s v="Frank Coraci"/>
        <s v="Steve Martino"/>
        <s v="F. Gary Gray"/>
        <s v="Bibo Bergeron"/>
        <s v="Lee Tamahori"/>
        <s v="George Roy Hill"/>
        <s v="Peter Segal"/>
        <s v="Adrian Lyne"/>
        <s v="Brad Peyton"/>
        <s v="Rupert Sanders"/>
        <s v="Cameron Crowe"/>
        <s v="Raja Gosnell"/>
        <s v="Neil Burger"/>
        <s v="George P. Cosmatos"/>
        <s v="Rawson Marshall Thurber"/>
        <s v="Jonathan Mostow"/>
        <s v="Sean Anders"/>
        <s v="David O. Russell"/>
        <s v="Nicholas Stoller"/>
        <s v="Tom Hooper"/>
        <s v="Judd Apatow"/>
        <s v="Paul Weitz"/>
        <s v="Tom McGrath"/>
        <s v="Adam McKay"/>
        <s v="Joe Dante"/>
        <s v="James L. Brooks"/>
        <s v="Matthew Vaughn"/>
        <s v="J.B. Rogers"/>
        <s v="Pierre Morel"/>
        <s v="John Pasquin"/>
        <s v="Baz Luhrmann"/>
        <s v="Alex Proyas"/>
        <s v="Richard Donner"/>
        <s v="Rob Cohen"/>
        <s v="Phyllida Lloyd"/>
        <s v="Jason Reitman"/>
        <s v="David Frankel"/>
        <s v="Mike Gabriel"/>
        <s v="John Landis"/>
        <s v="Rob Reiner"/>
        <s v="Danny Boyle"/>
        <s v="Daniel Myrick"/>
        <s v="Mimi Leder"/>
        <s v="Rob Minkoff"/>
        <s v="Olivier Megaton"/>
        <s v="Michael Lembeck"/>
        <s v="Gus Van Sant"/>
        <s v="Oliver Stone"/>
        <s v="Eric Leighton"/>
        <s v="Frank Darabont"/>
        <s v="Ben Affleck"/>
        <s v="Mark Dindal"/>
        <s v="Francis Ford Coppola"/>
        <s v="Timur Bekmambetov"/>
        <s v="Len Wiseman"/>
        <s v="Seth Gordon"/>
        <s v="Tim Story"/>
        <s v="James Mangold"/>
        <s v="Adam Shankman"/>
        <s v="Martin Scorsese"/>
        <s v="Ang Lee"/>
        <s v="Simon West"/>
        <s v="Jonathan Demme"/>
        <s v="Brian Levant"/>
        <s v="Robert Schwentke"/>
        <s v="Larry Charles"/>
        <s v="Kevin Lima"/>
        <s v="Peter Farrelly"/>
        <s v="John Singleton"/>
        <s v="Michael Apted"/>
        <s v="P.J. Hogan"/>
        <s v="Steve Hickner"/>
        <s v="Luc Besson"/>
        <s v="Steven Brill"/>
        <s v="Daniel Espinosa"/>
        <s v="Peter Weir"/>
        <s v="Roger Spottiswoode"/>
        <s v="McG"/>
        <s v="Michael Sucsy"/>
        <s v="Josh Boone"/>
        <s v="Jon M. Chu"/>
        <s v="Phillip Noyce"/>
        <s v="John McTiernan"/>
        <s v="Mick Jackson"/>
        <s v="Penelope Spheeris"/>
        <s v="Greg Mottola"/>
        <s v="Tony Bancroft"/>
        <s v="Chuck Russell"/>
        <s v="Cody Cameron"/>
        <s v="Mel Brooks"/>
        <s v="Hoyt Yeatman"/>
        <s v="Paul Verhoeven"/>
        <s v="Michael Moore"/>
        <s v="Phil Alden Robinson"/>
        <s v="Josh Gordon"/>
        <s v="Renny Harlin"/>
        <s v="John G. Avildsen"/>
        <s v="Jeff Tremaine"/>
        <s v="Bruce Beresford"/>
        <s v="Curtis Hanson"/>
        <s v="Clark Johnson"/>
        <s v="Lee Daniels"/>
        <s v="Roger Michell"/>
        <s v="Mark Steven Johnson"/>
        <s v="Nora Ephron"/>
        <s v="Boaz Yakin"/>
        <s v="Neill Blomkamp"/>
        <s v="Angelina Jolie Pitt"/>
        <s v="Penny Marshall"/>
        <s v="Byron Howard"/>
        <s v="Tony Gilroy"/>
        <s v="Steve Carr"/>
        <s v="Robert Rodriguez"/>
        <s v="Milos Forman"/>
        <s v="Ivan Reitman"/>
        <s v="David Lean"/>
        <s v="Edward Zwick"/>
        <s v="Ben Stiller"/>
        <s v="Dean Parisot"/>
        <s v="Mark Waters"/>
        <s v="Takashi Shimizu"/>
        <s v="David Zucker"/>
        <s v="Ryan Coogler"/>
        <s v="John Cornell"/>
        <s v="Peter Billingsley"/>
        <s v="Steve Oedekerk"/>
        <s v="Richard Lester"/>
        <s v="Oren Peli"/>
        <s v="Darren Aronofsky"/>
        <s v="Donald Petrie"/>
        <s v="Peter Lord"/>
        <s v="Harold Ramis"/>
        <s v="Noam Murro"/>
        <s v="Bob Clark"/>
        <s v="Hugh Wilson"/>
        <s v="Neil Jordan"/>
        <s v="Sam Weisman"/>
        <s v="Jesse Dylan"/>
        <s v="Henry Joost"/>
        <s v="Warren Beatty"/>
        <s v="Peter Ramsey"/>
        <s v="Wes Craven"/>
        <s v="Sylvester Stallone"/>
        <s v="Jeannot Szwarc"/>
        <s v="Wes Ball"/>
        <s v="Robert Stevenson"/>
        <s v="Guillermo del Toro"/>
        <s v="Eric Brevig"/>
        <s v="Dominic Sena"/>
        <s v="Antoine Fuqua"/>
        <s v="Evan Goldberg"/>
        <s v="Brenda Chapman"/>
        <s v="D.J. Caruso"/>
        <s v="Alan J. Pakula"/>
        <s v="Igor Kovalyov"/>
        <s v="Bo Welch"/>
        <s v="Brad Silberling"/>
        <s v="Jake Kasdan"/>
        <s v="John Madden"/>
        <s v="Gary Trousdale"/>
        <s v="Michael Mann"/>
        <s v="Michel Gondry"/>
        <s v="David Kellogg"/>
        <s v="Alejandro AmenÃ¡bar"/>
        <s v="Kathryn Bigelow"/>
        <s v="Anthony Minghella"/>
        <s v="Michael Patrick King"/>
        <s v="Robert Luketic"/>
        <s v="Brian Helgeland"/>
        <s v="Albert Hughes"/>
        <s v="Ken Kwapis"/>
        <s v="Wayne Wang"/>
        <s v="Joe Roth"/>
        <s v="Lawrence Guterman"/>
        <s v="Marc Lawrence"/>
        <s v="Les Mayfield"/>
        <s v="Jonathan Frakes"/>
        <s v="Randall Wallace"/>
        <s v="Jaume Collet-Serra"/>
        <s v="Morten Tyldum"/>
        <s v="Thomas Carter"/>
        <s v="Andy Fickman"/>
        <s v="Kenny Ortega"/>
        <s v="Joe Pytka"/>
        <s v="Etan Cohen"/>
        <s v="Charles Herman-Wurmfeld"/>
        <s v="Tom Dey"/>
        <s v="James Bobin"/>
        <s v="Spike Lee"/>
        <s v="John Hamburg"/>
        <s v="Jon Amiel"/>
        <s v="David Gordon Green"/>
        <s v="Darren Lynn Bousman"/>
        <s v="Will Gluck"/>
        <s v="Walt Becker"/>
        <s v="David Ayer"/>
        <s v="Stephen Hillenburg"/>
        <s v="Tod Williams"/>
        <s v="Ben Falcone"/>
        <s v="Norman Ferguson"/>
        <s v="John R. Leonetti"/>
        <s v="Glenn Ficarra"/>
        <s v="Nick Cassavetes"/>
        <s v="Rob Bowman"/>
        <s v="Tarsem Singh"/>
        <s v="Jim Abrahams"/>
        <s v="David Soren"/>
        <s v="Alexander Payne"/>
        <s v="Stephen Herek"/>
        <s v="Luke Greenfield"/>
        <s v="Gabor Csupo"/>
        <s v="Ronny Yu"/>
        <s v="Frank Marshall"/>
        <s v="Richard Linklater"/>
        <s v="John A. Davis"/>
        <s v="Ryan Murphy"/>
        <s v="Paul W.S. Anderson"/>
        <s v="Tom Vaughan"/>
        <s v="Jay Chandrasekhar"/>
        <s v="Jared Hess"/>
        <s v="Lasse HallstrÃ¶m"/>
        <s v="Herbert Ross"/>
        <s v="Michael Ritchie"/>
        <s v="John Badham"/>
        <s v="Peter Chelsom"/>
        <s v="Scott Derrickson"/>
        <s v="Nicholas Meyer"/>
        <s v="Michael Pressman"/>
        <s v="George Clooney"/>
        <s v="Luc Jacquet"/>
        <s v="Spike Jonze"/>
        <s v="Tobe Hooper"/>
        <s v="Stig Bergqvist"/>
        <s v="James Algar"/>
        <s v="Paul King"/>
        <s v="David Carson"/>
        <s v="Bennett Miller"/>
        <s v="Mel Gibson"/>
        <s v="Ruben Fleischer"/>
        <s v="Baltasar KormÃ¡kur"/>
        <s v="Robert Redford"/>
        <s v="Peter Hewitt"/>
        <s v="Taylor Hackford"/>
        <s v="Henry Selick"/>
        <s v="Stefen Fangmeier"/>
        <s v="Barbra Streisand"/>
        <s v="Jay Russell"/>
        <s v="Frank Miller"/>
        <s v="Gil Kenan"/>
        <s v="Kelly Asbury"/>
        <s v="Thor Freudenthal"/>
        <s v="Charles Martin Smith"/>
        <s v="Pete Travis"/>
        <s v="Jim Gillespie"/>
        <s v="George Cukor"/>
        <s v="Mikael HÃ¥fstrÃ¶m"/>
        <s v="AndrÃ©s Muschietti"/>
        <s v="James DeMonaco"/>
        <s v="Sharon Maguire"/>
        <s v="Keenen Ivory Wayans"/>
        <s v="Frank Oz"/>
        <s v="James McTeigue"/>
        <s v="Malcolm D. Lee"/>
        <s v="John Whitesell"/>
        <s v="Reginald Hudlin"/>
        <s v="Mike McCoy"/>
        <s v="Stephen Norrington"/>
        <s v="Howard Zieff"/>
        <s v="Colin Higgins"/>
        <s v="Callie Khouri"/>
        <s v="Stephen Hopkins"/>
        <s v="Stuart Baird"/>
        <s v="Breck Eisner"/>
        <s v="Kevin Rodney Sullivan"/>
        <s v="John Glen"/>
        <s v="Florian Henckel von Donnersmarck"/>
        <s v="John Moore"/>
        <s v="David Wain"/>
        <s v="Roger Donaldson"/>
        <s v="Miguel Arteta"/>
        <s v="Peter Hyams"/>
        <s v="David McNally"/>
        <s v="Mike Nichols"/>
        <s v="Chris Noonan"/>
        <s v="Rian Johnson"/>
        <s v="David R. Ellis"/>
        <s v="Jonathan Levine"/>
        <s v="Gregory Jacobs"/>
        <s v="Angela Robinson"/>
        <s v="Tyler Perry"/>
        <s v="Luis Llosa"/>
        <s v="Jason Moore"/>
        <s v="Josh Trank"/>
        <s v="David Bowers"/>
        <s v="Gavin O'Connor"/>
        <s v="Andrew Douglas"/>
        <s v="Peter Lepeniotis"/>
        <s v="Burr Steers"/>
        <s v="Terence Young"/>
        <s v="Andrey Konchalovskiy"/>
        <s v="Robert Iscove"/>
        <s v="Mike Judge"/>
        <s v="Julie Anne Robinson"/>
        <s v="Lewis Gilbert"/>
        <s v="Scott Cooper"/>
        <s v="George Nolfi"/>
        <s v="MÃ¥ns MÃ¥rlind"/>
        <s v="Sylvain White"/>
        <s v="Brian Robbins"/>
        <s v="Denis Villeneuve"/>
        <s v="Gary Fleder"/>
        <s v="David Dobkin"/>
        <s v="Scott Hicks"/>
        <s v="Michael McCullers"/>
        <s v="Terry Zwigoff"/>
        <s v="Forest Whitaker"/>
        <s v="Chris Koch"/>
        <s v="Jonathan Dayton"/>
        <s v="Christopher Spencer"/>
        <s v="Mathieu Kassovitz"/>
        <s v="Richard Curtis"/>
        <s v="Wes Anderson"/>
        <s v="John Francis Daley"/>
        <s v="Ash Brannon"/>
        <s v="Hugh Hudson"/>
        <s v="Gary Winick"/>
        <s v="JosÃ© Padilha"/>
        <s v="Harold Becker"/>
        <s v="Matthew O'Callaghan"/>
        <s v="Don Bluth"/>
        <s v="Brad Furman"/>
        <s v="Joseph L. Mankiewicz"/>
        <s v="John Luessenhop"/>
        <s v="David Twohy"/>
        <s v="Mary Lambert"/>
        <s v="Jonathan Lynn"/>
        <s v="Cal Brunker"/>
        <s v="Woody Allen"/>
        <s v="David Hackl"/>
        <s v="Jon Hurwitz"/>
        <s v="Stanley Kubrick"/>
        <s v="Steven Zaillian"/>
        <s v="Simon Wells"/>
        <s v="Steve McQueen"/>
        <s v="Amy Heckerling"/>
        <s v="Stephen Frears"/>
        <s v="Charles Stone III"/>
        <s v="Steve Box"/>
        <s v="Chris Butler"/>
        <s v="Andrzej Bartkowiak"/>
        <s v="Gary Shore"/>
        <s v="Geoffrey Sax"/>
        <s v="Jimmy Hayward"/>
        <s v="Tommy Wirkola"/>
        <s v="Vincent Ward"/>
        <s v="William Shatner"/>
        <s v="Mark A.Z. DippÃ©"/>
        <s v="Michael Caton-Jones"/>
        <s v="Nima Nourizadeh"/>
        <s v="Duncan Jones"/>
        <s v="Paul Haggis"/>
        <s v="James Watkins"/>
        <s v="Fede Alvarez"/>
        <s v="Luis Valdez"/>
        <s v="Kevin Munroe"/>
        <s v="James Wong"/>
        <s v="Sidney Lumet"/>
        <s v="Ron Shelton"/>
        <s v="Peter MacDonald"/>
        <s v="Richard LaGravenese"/>
        <s v="William Brent Bell"/>
        <s v="John Schlesinger"/>
        <s v="Ted Demme"/>
        <s v="Luis Mandoki"/>
        <s v="Sam Miller"/>
        <s v="David S. Goyer"/>
        <s v="Alejandro Agresti"/>
        <s v="Michael Tollin"/>
        <s v="Leigh Whannell"/>
        <s v="Ava DuVernay"/>
        <s v="Trey Parker"/>
        <s v="NimrÃ³d Antal"/>
        <s v="Brad Anderson"/>
        <s v="Peter Hedges"/>
        <s v="Mark Neveldine"/>
        <s v="Joe Carnahan"/>
        <s v="Patrick Lussier"/>
        <s v="John Schultz"/>
        <s v="Mark Rosman"/>
        <s v="Jean-Jacques Annaud"/>
        <s v="Guy Hamilton"/>
        <s v="John Polson"/>
        <s v="Cory Edwards"/>
        <s v="Jon Avnet"/>
        <s v="Garth Jennings"/>
        <s v="Joe Wright"/>
        <s v="Stiles White"/>
        <s v="Sam Fell"/>
        <s v="Stephen Gaghan"/>
        <s v="Graham Annable"/>
        <s v="Richard Attenborough"/>
        <s v="Alexander Witt"/>
        <s v="Irwin Winkler"/>
        <s v="Norman Jewison"/>
        <s v="Russell Mulcahy"/>
        <s v="Ron Underwood"/>
        <s v="R.J. Cutler"/>
        <s v="Darren Grant"/>
        <s v="Steve Pink"/>
        <s v="Kevin Donovan"/>
        <s v="Iain Softley"/>
        <s v="Jorge R. GutiÃ©rrez"/>
        <s v="Rupert Wainwright"/>
        <s v="Will Finn"/>
        <s v="Geoff Murphy"/>
        <s v="Gillian Armstrong"/>
        <s v="Alan Parker"/>
        <s v="Anthony Hemingway"/>
        <s v="David S. Ward"/>
        <s v="Ole Bornedal"/>
        <s v="Preston A. Whitmore II"/>
        <s v="George Tillman Jr."/>
        <s v="Richard Loncraine"/>
        <s v="Aaron Seltzer"/>
        <s v="Robin Budd"/>
        <s v="Fred Wolf"/>
        <s v="Jennifer Flackett"/>
        <s v="Steve Trenbirth"/>
        <s v="Mennan Yapo"/>
        <s v="David Koepp"/>
        <s v="Jean-Pierre Jeunet"/>
        <s v="Steven Quale"/>
        <s v="Harald Zwart"/>
        <s v="Eli Roth"/>
        <s v="Kirk Jones"/>
        <s v="John Carpenter"/>
        <s v="Christophe Gans"/>
        <s v="Danny Leiner"/>
        <s v="Griffin Dunne"/>
        <s v="Sarah Smith"/>
        <s v="Stephen Kay"/>
        <s v="Stanley Kramer"/>
        <s v="Paul Weiland"/>
        <s v="Kevin Bray"/>
        <s v="Peter Cattaneo"/>
        <s v="Patrick Tatopoulos"/>
        <s v="Kevin Greutert"/>
        <s v="Jun Falkenstein"/>
        <s v="Joel Coen"/>
        <s v="Tom McCarthy"/>
        <s v="Gregory Hoblit"/>
        <s v="Kevin Smith"/>
        <s v="Brian Gibson"/>
        <s v="Howard Deutch"/>
        <s v="Christopher Cain"/>
        <s v="Michel Hazanavicius"/>
        <s v="Sofia Coppola"/>
        <s v="Niki Caro"/>
        <s v="Eugenio Derbez"/>
        <s v="Theodore Melfi"/>
        <s v="Bernardo Bertolucci"/>
        <s v="Gary David Goldberg"/>
        <s v="Sean McNamara"/>
        <s v="Nelson McCormick"/>
        <s v="Joel Edgerton"/>
        <s v="Jerome Robbins"/>
        <s v="Audrey Wells"/>
        <s v="Scott Waugh"/>
        <s v="Ric Roman Waugh"/>
        <s v="Jim Fall"/>
        <s v="Stuart Gillard"/>
        <s v="Michael Dougherty"/>
        <s v="Lee Toland Krieger"/>
        <s v="Terry Gilliam"/>
        <s v="Jorge Blanco"/>
        <s v="Drew Goddard"/>
        <s v="Steve Beck"/>
        <s v="Colin Strause"/>
        <s v="Alexandre Aja"/>
        <s v="John Frankenheimer"/>
        <s v="Stephen Daldry"/>
        <s v="Carl Franklin"/>
        <s v="Tim McCanlies"/>
        <s v="Robert Altman"/>
        <s v="Daniel Stamm"/>
        <s v="William Malone"/>
        <s v="Perry Andelin Blake"/>
        <s v="David Mirkin"/>
        <s v="Jessie Nelson"/>
        <s v="Paul Thomas Anderson"/>
        <s v="Beeban Kidron"/>
        <s v="Pitof"/>
        <s v="Scott Stewart"/>
        <s v="Jane Campion"/>
        <s v="John Stockwell"/>
        <s v="Chris Stokes"/>
        <s v="Michael Tiddes"/>
        <s v="Danny Cannon"/>
        <s v="Cathy Malkasian"/>
        <s v="Jason Friedberg"/>
        <s v="Xavier Gens"/>
        <s v="Joe Camp"/>
        <s v="Steve Antin"/>
        <s v="John Eng"/>
        <s v="Patrick Hughes"/>
        <s v="Neil LaBute"/>
        <s v="Tim Robbins"/>
        <s v="Dave Green"/>
        <s v="Steven Seagal"/>
        <s v="Phil Joanou"/>
        <s v="John Crowley"/>
        <s v="Carl Rinsch"/>
        <s v="Roger Kumble"/>
        <s v="Gil Junger"/>
        <s v="Paul Michael Glaser"/>
        <s v="Jamie Blanks"/>
        <s v="Michael Lehmann"/>
        <s v="Joel Gallen"/>
        <s v="Jean-Marc VallÃ©e"/>
        <s v="Chris Rock"/>
        <s v="Gina Prince-Bythewood"/>
        <s v="Kerry Conran"/>
        <s v="Joan Chen"/>
        <s v="John Wells"/>
        <s v="John Milius"/>
        <s v="John Hoffman"/>
        <s v="Andrew Niccol"/>
        <s v="Alan Poul"/>
        <s v="Victor Salva"/>
        <s v="Christian E. Christiansen"/>
        <s v="Salim Akil"/>
        <s v="Tamra Davis"/>
        <s v="Edward Norton"/>
        <s v="Chris Nahon"/>
        <s v="Chuck Sheetz"/>
        <s v="Don Siegel"/>
        <s v="Craig Gillespie"/>
        <s v="Terrence Malick"/>
        <s v="Steve Miner"/>
        <s v="Barry Cook"/>
        <s v="Diane Keaton"/>
        <s v="Cecil B. DeMille"/>
        <s v="Henry Koster"/>
        <s v="Dennie Gordon"/>
        <s v="Todd Field"/>
        <s v="James Marsh"/>
        <s v="Anton Corbijn"/>
        <s v="Tom Hanks"/>
        <s v="Gregory Nava"/>
        <s v="Joseph Ruben"/>
        <s v="Kimberly Peirce"/>
        <s v="Mark Pellington"/>
        <s v="Scott Speer"/>
        <s v="Nicolas Winding Refn"/>
        <s v="Todd Strauss-Schulson"/>
        <s v="Mark Helfrich"/>
        <s v="Rachel Talalay"/>
        <s v="Martin Lawrence"/>
        <s v="Liz Friedlander"/>
        <s v="Florent-Emilio Siri"/>
        <s v="Peter Landesman"/>
        <s v="Alex Kendrick"/>
        <s v="Patty Jenkins"/>
        <s v="Akiva Schaffer"/>
        <s v="Ari Sandel"/>
        <s v="Kelly Makin"/>
        <s v="Phil Traill"/>
        <s v="Matt Williams"/>
        <s v="Lawrence Kasdan"/>
        <s v="Jonathan Hensleigh"/>
        <s v="John Erick Dowdle"/>
        <s v="Fernando Meirelles"/>
        <s v="Kent Alterman"/>
        <s v="Steven E. de Souza"/>
        <s v="John Patrick Shanley"/>
        <s v="Rob Zombie"/>
        <s v="Dinesh D'Souza"/>
        <s v="Simon Curtis"/>
        <s v="Tom Holland"/>
        <s v="Michael Schultz"/>
        <s v="Marcus Raboy"/>
        <s v="Andrew Bergman"/>
        <s v="Dennis Iliadis"/>
        <s v="John Gatins"/>
        <s v="Bonnie Hunt"/>
        <s v="Joseph Zito"/>
        <s v="Steve Bendelack"/>
        <s v="Gurinder Chadha"/>
        <s v="Roman Polanski"/>
        <s v="Christopher Landon"/>
        <s v="Grant Heslov"/>
        <s v="Stanley Tong"/>
        <s v="Dan Gilroy"/>
        <s v="Leslie Small"/>
        <s v="Marco Schnabel"/>
        <s v="Hironobu Sakaguchi"/>
        <s v="Brett Leonard"/>
        <s v="Alfred Hitchcock"/>
        <s v="Jake Schreier"/>
        <s v="Mike Figgis"/>
        <s v="Barbet Schroeder"/>
        <s v="Shane Acker"/>
        <s v="Kirsten Sheridan"/>
        <s v="Mark Tonderai"/>
        <s v="Mark Romanek"/>
        <s v="Clare Kilner"/>
        <s v="Jim Field Smith"/>
        <s v="Levan Gabriadze"/>
        <s v="Dwight H. Little"/>
        <s v="Edgar Wright"/>
        <s v="David Cronenberg"/>
        <s v="Peter Sollett"/>
        <s v="David Moreau"/>
        <s v="Christopher Erskin"/>
        <s v="Jim Sheridan"/>
        <s v="Todd Graff"/>
        <s v="Ken Scott"/>
        <s v="Bruce McCulloch"/>
        <s v="Chris Kentis"/>
        <s v="John Fortenberry"/>
        <s v="Michael Rymer"/>
        <s v="Bob Dolman"/>
        <s v="Rick Rosenthal"/>
        <s v="Denzel Washington"/>
        <s v="Bille Woodruff"/>
        <s v="Christian Duguay"/>
        <s v="Sheldon Lettich"/>
        <s v="Rowdy Herrington"/>
        <s v="Shekhar Kapur"/>
        <s v="Jack Sholder"/>
        <s v="Michael Spierig"/>
        <s v="John McNaughton"/>
        <s v="Kinka Usher"/>
        <s v="Sara Sugarman"/>
        <s v="Bob Spiers"/>
        <s v="Mark Rydell"/>
        <s v="Nicholas Hytner"/>
        <s v="Susanna White"/>
        <s v="Ed Decter"/>
        <s v="Joe Charbanic"/>
        <s v="Morgan Spurlock"/>
        <s v="Ericson Core"/>
        <s v="Jeff Wadlow"/>
        <s v="Juan Carlos Fresnadillo"/>
        <s v="James Gray"/>
        <s v="John Lafia"/>
        <s v="Greg Coolidge"/>
        <s v="John Stainton"/>
        <s v="George Armitage"/>
        <s v="Gene Quintano"/>
        <s v="Peter Howitt"/>
        <s v="Daniel Barnz"/>
        <s v="CiarÃ¡n Foy"/>
        <s v="Mike Flanagan"/>
        <s v="Peter Webber"/>
        <s v="Gary Hardwick"/>
        <s v="David Lynch"/>
        <s v="Rick Famuyiwa"/>
        <s v="Tony Goldwyn"/>
        <s v="Brian Henson"/>
        <s v="Tom Tykwer"/>
        <s v="Kirk Wong"/>
        <s v="Rick Friedberg"/>
        <s v="Diane English"/>
        <s v="Eric Valette"/>
        <s v="Justin Chadwick"/>
        <s v="Zach Braff"/>
        <s v="Michael Hoffman"/>
        <s v="Stephen J. Anderson"/>
        <s v="Ethan Maniquis"/>
        <s v="Bronwen Hughes"/>
        <s v="Joe Berlinger"/>
        <s v="Richard Fleischer"/>
        <s v="Patrick Gilmore"/>
        <s v="Elizabeth Allen Rosenbaum"/>
        <s v="Troy Miller"/>
        <s v="Tom Gormican"/>
        <s v="Neil Marshall"/>
        <s v="Des McAnuff"/>
        <s v="Scott Frank"/>
        <s v="Masayuki Ochiai"/>
        <s v="Craig Mazin"/>
        <s v="Karyn Kusama"/>
        <s v="David Gelb"/>
        <s v="Julie Taymor"/>
        <s v="Jon Lucas"/>
        <s v="Damien Dante Wayans"/>
        <s v="Simon Wincer"/>
        <s v="Andrew Fleming"/>
        <s v="Mike Nawrocki"/>
        <s v="Walter Salles"/>
        <s v="Olatunde Osunsanmi"/>
        <s v="Alex Garland"/>
        <s v="Harry Elfont"/>
        <s v="Dan Cutforth"/>
        <s v="Pat O'Connor"/>
        <s v="Robert Eggers"/>
        <s v="Gary McKendry"/>
        <s v="Anthony Bell"/>
        <s v="Michael Anderson"/>
        <s v="Billy Wilder"/>
        <s v="Jesse Peretz"/>
        <s v="Billy Bob Thornton"/>
        <s v="Joseph Gordon-Levitt"/>
        <s v="John Herzfeld"/>
        <s v="Danny DeVito"/>
        <s v="Tomas Alfredson"/>
        <s v="Troy Nixey"/>
        <s v="Jody Hill"/>
        <s v="Rob Pritts"/>
        <s v="William Wyler"/>
        <s v="Terry George"/>
        <s v="Shana Feste"/>
        <s v="Kevin Allen"/>
        <s v="Thomas Bezucha"/>
        <s v="Alister Grierson"/>
        <s v="Ice Cube"/>
        <s v="Paul Hunter"/>
        <s v="Wally Pfister"/>
        <s v="James Ivory"/>
        <s v="Brandon Camp"/>
        <s v="Tommy O'Haver"/>
        <s v="John Dahl"/>
        <s v="Peter R. Hunt"/>
        <s v="Travis Cluff"/>
        <s v="Frederik Du Chau"/>
        <s v="Don Scardino"/>
        <s v="Paul McGuigan"/>
        <s v="Philip G. Atwell"/>
        <s v="Kevin Tancharoen"/>
        <s v="Dean Israelite"/>
        <s v="Mike Bigelow"/>
        <s v="Mark Brown"/>
        <s v="Craig Brewer"/>
        <s v="Jeremy Leven"/>
        <s v="Robert Harmon"/>
        <s v="Jaume BalaguerÃ³"/>
        <s v="Gordon Chan"/>
        <s v="Nigel Cole"/>
        <s v="Justin Zackham"/>
        <s v="Jeff Nichols"/>
        <s v="Mike Binder"/>
        <s v="David E. Talbert"/>
        <s v="Nat Faxon"/>
        <s v="Philip Kaufman"/>
        <s v="Brian Percival"/>
        <s v="Roger Christian"/>
        <s v="John Ottman"/>
        <s v="Chris Gorak"/>
        <s v="Derek Cianfrance"/>
        <s v="Danny Steinmann"/>
        <s v="Joseph Kahn"/>
        <s v="Ernest R. Dickerson"/>
        <s v="Michael Mayer"/>
        <s v="Chris Carter"/>
        <s v="Annabel Jankel"/>
        <s v="Lisa Cholodenko"/>
        <s v="Martin Weisz"/>
        <s v="Joseph Sargent"/>
        <s v="Robert Duvall"/>
        <s v="George A. Romero"/>
        <s v="Nick Hurran"/>
        <s v="John Gray"/>
        <s v="King Vidor"/>
        <s v="Robert Ben Garant"/>
        <s v="Camille Delamarre"/>
        <s v="Jim Sonzero"/>
        <s v="Craig R. Baxley"/>
        <s v="Juan JosÃ© Campanella"/>
        <s v="Alan Shapiro"/>
        <s v="Kris Isacsson"/>
        <s v="Jean-FranÃ§ois Richet"/>
        <s v="Mikael Salomon"/>
        <s v="Sean Penn"/>
        <s v="Allen Hughes"/>
        <s v="Tom McLoughlin"/>
        <s v="Gary Chapman"/>
        <s v="Maurice Joyce"/>
        <s v="Jacques Perrin"/>
        <s v="Susan Stroman"/>
        <s v="George Jackson"/>
        <s v="David Raynr"/>
        <s v="John Carl Buechler"/>
        <s v="Adrienne Shelly"/>
        <s v="Stuart Beattie"/>
        <s v="Allen Coulter"/>
        <s v="J.A. Bayona"/>
        <s v="John Bonito"/>
        <s v="Julian Jarrold"/>
        <s v="Richard Glatzer"/>
        <s v="Christopher Guest"/>
        <s v="Asger Leth"/>
        <s v="Oliver Parker"/>
        <s v="Kurt Wimmer"/>
        <s v="Ricky Gervais"/>
        <s v="Dustin Hoffman"/>
        <s v="Leon Ichaso"/>
        <s v="Rod Lurie"/>
        <s v="Bradley Parker"/>
        <s v="Frank Nissen"/>
        <s v="Daniel Sackheim"/>
        <s v="Nanette Burstein"/>
        <s v="Katt Shea"/>
        <s v="Stephen Chbosky"/>
        <s v="Jeff Schaffer"/>
        <s v="Gonzalo LÃ³pez-Gallego"/>
        <s v="Patricia Rozema"/>
        <s v="Kevin Macdonald"/>
        <s v="Nicole Holofcener"/>
        <s v="Michael J. Bassett"/>
        <s v="Jodie Foster"/>
        <s v="Richard Eyre"/>
        <s v="Antony Hoffman"/>
        <s v="Carter Smith"/>
        <s v="David Nutter"/>
        <s v="Ellory Elkayem"/>
        <s v="Sergey Bodrov"/>
        <s v="Stephen Chow"/>
        <s v="Kevin Hooks"/>
        <s v="Don Mancini"/>
        <s v="John 'Bud' Cardos"/>
        <s v="Vincenzo Natali"/>
        <s v="Peter Hastings"/>
        <s v="Ben Younger"/>
        <s v="Carol Reed"/>
        <s v="Janusz Kaminski"/>
        <s v="Bart Freundlich"/>
        <s v="Jonas Elmer"/>
        <s v="Patrick Read Johnson"/>
        <s v="Mark Christopher"/>
        <s v="Stephan Elliott"/>
        <s v="Peter Kosminsky"/>
        <s v="Courtney Solomon"/>
        <s v="Willard Huyck"/>
        <s v="Joshua Michael Stern"/>
        <s v="Michael Cristofer"/>
        <s v="Glen Morgan"/>
        <s v="John Carney"/>
        <s v="Mira Nair"/>
        <s v="James Bridges"/>
        <s v="Gregory Widen"/>
        <s v="Rob McKittrick"/>
        <s v="Karey Kirkpatrick"/>
        <s v="Tim Blake Nelson"/>
        <s v="Adam Marcus"/>
        <s v="Britt Allcroft"/>
        <s v="Todd Haynes"/>
        <s v="Matt Bettinelli-Olpin"/>
        <s v="Demian Lichtenstein"/>
        <s v="Paul Abascal"/>
        <s v="Sidney J. Furie"/>
        <s v="Trent Cooper"/>
        <s v="RZA"/>
        <s v="Paul Bolger"/>
        <s v="Josef Rusnak"/>
        <s v="Nick Gomez"/>
        <s v="Rob Schmidt"/>
        <s v="Don Michael Paul"/>
        <s v="Danny Pang"/>
        <s v="Melvin Van Peebles"/>
        <s v="James Foley"/>
        <s v="Ed Gass-Donnelly"/>
        <s v="Joe Chappelle"/>
        <s v="Mark L. Lester"/>
        <s v="Steve Barron"/>
        <s v="Hayao Miyazaki"/>
        <s v="Oliver Hirschbiegel"/>
        <s v="Alan Cohn"/>
        <s v="Mary Harron"/>
        <s v="Richard Kelly"/>
        <s v="Martin McDonagh"/>
        <s v="Andrew Dominik"/>
        <s v="Bruce Hunt"/>
        <s v="Kasi Lemmons"/>
        <s v="Lenny Abrahamson"/>
        <s v="David Robert Mitchell"/>
        <s v="Clive Barker"/>
        <s v="Tommy Lee Wallace"/>
        <s v="Elaine May"/>
        <s v="Joby Harold"/>
        <s v="Franco Zeffirelli"/>
        <s v="Rob Hedden"/>
        <s v="Nick Hamm"/>
        <s v="Wych Kaosayananda"/>
        <s v="James Mather"/>
        <s v="Tom Green"/>
        <s v="Walter Hill"/>
        <s v="Harmony Korine"/>
        <s v="Gary Sherman"/>
        <s v="Ringo Lam"/>
        <s v="Michael Gornick"/>
        <s v="Vic Armstrong"/>
        <s v="Mark Mylod"/>
        <s v="Jessy Terrero"/>
        <s v="Brendan Malloy"/>
        <s v="Richard Benjamin"/>
        <s v="Andrew Morahan"/>
        <s v="Saul Dibb"/>
        <s v="Lone Scherfig"/>
        <s v="Miguel Sapochnik"/>
        <s v="David Palmer"/>
        <s v="Tuck Tucker"/>
        <s v="Jesse Vaughan"/>
        <s v="Gregory Poirier"/>
        <s v="Uli Edel"/>
        <s v="John Boorman"/>
        <s v="Charles Shyer"/>
        <s v="Michael O. Sajbel"/>
        <s v="Ulu Grosbard"/>
        <s v="Mickey Liddell"/>
        <s v="Michael Wadleigh"/>
        <s v="John Sayles"/>
        <s v="Christian Alvart"/>
        <s v="Fred Savage"/>
        <s v="Bill Paxton"/>
        <s v="Damien Chazelle"/>
        <s v="Tony Bill"/>
        <s v="Drew Barrymore"/>
        <s v="Michael Dinner"/>
        <s v="Vadim Perelman"/>
        <s v="Jon Gunn"/>
        <s v="Fred Walton"/>
        <s v="Ron Maxwell"/>
        <s v="Douglas Aarniokoski"/>
        <s v="Benh Zeitlin"/>
        <s v="Jerry Zaks"/>
        <s v="James Isaac"/>
        <s v="Robert Marcarelli"/>
        <s v="Richard Shepard"/>
        <s v="Bryan Barber"/>
        <s v="Theodore Witcher"/>
        <s v="Steve Carver"/>
        <s v="Andy Cadiff"/>
        <s v="Patricia Riggen"/>
        <s v="Christine Jeffs"/>
        <s v="Jee-woon Kim"/>
        <s v="Stewart Hendler"/>
        <s v="Prachya Pinkaew"/>
        <s v="Newt Arnold"/>
        <s v="Rusty Cundieff"/>
        <s v="Charles T. Kanganis"/>
        <s v="Jim Hanon"/>
        <s v="Joe Nussbaum"/>
        <s v="Dominique Othenin-Girard"/>
        <s v="Gary Halvorson"/>
        <s v="Albert Brooks"/>
        <s v="Chris Roberts"/>
        <s v="Chia-Liang Liu"/>
        <s v="Fred Durst"/>
        <s v="Robert Butler"/>
        <s v="Brian Klugman"/>
        <s v="Hugh Johnson"/>
        <s v="Emilio Estevez"/>
        <s v="Steve Gomer"/>
        <s v="Jon Kasdan"/>
        <s v="Yimou Zhang"/>
        <s v="Michael Polish"/>
        <s v="Hyung-rae Shim"/>
        <s v="Niels Arden Oplev"/>
        <s v="Fred Dekker"/>
        <s v="Rand Ravich"/>
        <s v="Bill Duke"/>
        <s v="Michael Patrick Jann"/>
        <s v="Costa-Gavras"/>
        <s v="Damon Santostefano"/>
        <s v="Mark Piznarski"/>
        <s v="Mic Rodgers"/>
        <s v="Andrew Erwin"/>
        <s v="Roland JoffÃ©"/>
        <s v="Michael Martin"/>
        <s v="Troy Duffy"/>
        <s v="Edward Burns"/>
        <s v="David Mamet"/>
        <s v="Wallace Wolodarsky"/>
        <s v="Louis Morneau"/>
        <s v="Mike Disa"/>
        <s v="Jonathan Kaplan"/>
        <s v="DJ Pooh"/>
        <s v="Hark Tsui"/>
        <s v="Takao Okawara"/>
        <s v="Benny Boom"/>
        <s v="Bob Saget"/>
        <s v="Douglas McGrath"/>
        <s v="Mamoru Hosoda"/>
        <s v="Elia Kazan"/>
        <s v="FranÃ§ois Girard"/>
        <s v="Josh Schwartz"/>
        <s v="Kenneth Lonergan"/>
        <s v="Aaron Schneider"/>
        <s v="Michael Winterbottom"/>
        <s v="Tom Ford"/>
        <s v="Tina Gordon Chism"/>
        <s v="Victor Nunez"/>
        <s v="Mark Herman"/>
        <s v="Duncan Tucker"/>
        <s v="Russ Meyer"/>
        <s v="Benson Lee"/>
        <s v="Brian Dannelly"/>
        <s v="E. Elias Merhige"/>
        <s v="Ed Harris"/>
        <s v="Mort Nathan"/>
        <s v="Jeff Kanew"/>
        <s v="Steve Rash"/>
        <s v="Jorma Taccone"/>
        <s v="Wayne Kramer"/>
        <s v="Darnell Martin"/>
        <s v="Alejandro Monteverde"/>
        <s v="Wil Shriner"/>
        <s v="John Curran"/>
        <s v="Daisy von Scherler Mayer"/>
        <s v="George Sidney"/>
        <s v="George Stevens"/>
        <s v="William A. Fraker"/>
        <s v="Lexi Alexander"/>
        <s v="Nicholas Jarecki"/>
        <s v="Christopher Leitch"/>
        <s v="John Waters"/>
        <s v="Steve James"/>
        <s v="Patrick Stettner"/>
        <s v="Jason Bateman"/>
        <s v="IstvÃ¡n SzabÃ³"/>
        <s v="Gilles Paquet-Brenner"/>
        <s v="Noah Baumbach"/>
        <s v="Jeff Lowell"/>
        <s v="Jean-Jacques Mantello"/>
        <s v="Menno Meyjes"/>
        <s v="Jay Duplass"/>
        <s v="Larry Clark"/>
        <s v="Dave Borthwick"/>
        <s v="Kevin Tenney"/>
        <s v="Michael Corrente"/>
        <s v="Don Coscarelli"/>
        <s v="Asghar Farhadi"/>
        <s v="Nnegest LikkÃ©"/>
        <s v="Sylvain Chomet"/>
        <s v="Jerry Jameson"/>
        <s v="Scott Alexander"/>
        <s v="Michael Dowse"/>
        <s v="James Ponsoldt"/>
        <s v="Risa Bramon Garcia"/>
        <s v="Marcus Dunstan"/>
        <s v="J.S. Cardone"/>
        <s v="Stuart Gordon"/>
        <s v="Chris Eyre"/>
        <s v="Tony Kaye"/>
        <s v="Raymond De Felitta"/>
        <s v="Lorene Scafaria"/>
        <s v="Kar-Wai Wong"/>
        <s v="Debra Granik"/>
        <s v="Roger Avary"/>
        <s v="Joshua Marston"/>
        <s v="S.S. Rajamouli"/>
        <s v="Timothy BjÃ¶rklund"/>
        <s v="Jeb Stuart"/>
        <s v="Vicky Jenson"/>
        <s v="Anna Boden"/>
        <s v="John Maybury"/>
        <s v="J.C. Chandor"/>
        <s v="Ã‰mile Gaudreault"/>
        <s v="Mike Leigh"/>
        <s v="Caroline Link"/>
        <s v="Jay Levey"/>
        <s v="Kevin Spacey"/>
        <s v="Anne Fontaine"/>
        <s v="Sergio Leone"/>
        <s v="Scott Kalvert"/>
        <s v="Dave Meyers"/>
        <s v="Matthew Robbins"/>
        <s v="Ben Lewin"/>
        <s v="Brian Trenchard-Smith"/>
        <s v="Doug Lefler"/>
        <s v="Matt Piedmont"/>
        <s v="Charles S. Dutton"/>
        <s v="Craig Bolotin"/>
        <s v="Patricia Cardoso"/>
        <s v="Mike Mills"/>
        <s v="Carlos Carrera"/>
        <s v="Dean Wright"/>
        <s v="Sngmoo Lee"/>
        <s v="Marcos Siega"/>
        <s v="Matt Maiellaro"/>
        <s v="Werner Herzog"/>
        <s v="Tamara Jenkins"/>
        <s v="Tony Maylam"/>
        <s v="John Michael McDonagh"/>
        <s v="Dan Fogelman"/>
        <s v="Hal Needham"/>
        <s v="Robert Townsend"/>
        <s v="Uwe Boll"/>
        <s v="Atom Egoyan"/>
        <s v="Davis Guggenheim"/>
        <s v="Tony Richardson"/>
        <s v="Tommy Lee Jones"/>
        <s v="Fina Torres"/>
        <s v="Jonathan Glazer"/>
        <s v="Luca Guadagnino"/>
        <s v="Blair Hayes"/>
        <s v="EugÃ¨ne LouriÃ©"/>
        <s v="Blake Edwards"/>
        <s v="Peter Kassovitz"/>
        <s v="Morgan Neville"/>
        <s v="Todd Lincoln"/>
        <s v="Jez Butterworth"/>
        <s v="Olivier Assayas"/>
        <s v="Dewey Nicks"/>
        <s v="Jean-Marie PoirÃ©"/>
        <s v="Todd Solondz"/>
        <s v="Bruce Paltrow"/>
        <s v="Mitch Davis"/>
        <s v="Deb Hagan"/>
        <s v="Tim Hunter"/>
        <s v="Joon-ho Bong"/>
        <s v="Zach Cregger"/>
        <s v="Vincent Paronnaud"/>
        <s v="Jonathan Teplitzky"/>
        <s v="Mark Tarlov"/>
        <s v="Brian Koppelman"/>
        <s v="Eric Bross"/>
        <s v="Hart Bochner"/>
        <s v="Steve Boyum"/>
        <s v="Allison Anders"/>
        <s v="Vondie Curtis-Hall"/>
        <s v="Paul Gross"/>
        <s v="Marc Abraham"/>
        <s v="Ritesh Batra"/>
        <s v="Adam Rifkin"/>
        <s v="Russell Crowe"/>
        <s v="Damien O'Donnell"/>
        <s v="Lars von Trier"/>
        <s v="Peter M. Cohen"/>
        <s v="Charles Robert Carner"/>
        <s v="Gareth Evans"/>
        <s v="Ronan Chapalain"/>
        <s v="Philip Saville"/>
        <s v="Wolfgang Becker"/>
        <s v="Steven Shainberg"/>
        <s v="Randall Miller"/>
        <s v="Karan Johar"/>
        <s v="Jeffrey W. Byrd"/>
        <s v="Rodman Flender"/>
        <s v="Sam Firstenberg"/>
        <s v="Jon Poll"/>
        <s v="Xavier Beauvois"/>
        <s v="Anthony Hickox"/>
        <s v="CÃ©dric Klapisch"/>
        <s v="Miranda July"/>
        <s v="Brian Baugh"/>
        <s v="Michael Radford"/>
        <s v="Mabrouk El Mechri"/>
        <s v="Rick de Oliveira"/>
        <s v="Christophe Barratier"/>
        <s v="Max Joseph"/>
        <s v="Floria Sigismondi"/>
        <s v="Tom Schulman"/>
        <s v="Mike Marvin"/>
        <s v="Maggie Carey"/>
        <s v="Duke Johnson"/>
        <s v="Denys Arcand"/>
        <s v="Drake Doremus"/>
        <s v="Russell Holt"/>
        <s v="John Putch"/>
        <s v="Louis C.K."/>
        <s v="Jill Sprecher"/>
        <s v="Peter Medak"/>
        <s v="Jeremy Saulnier"/>
        <s v="Susan Seidelman"/>
        <s v="Stephen Carpenter"/>
        <s v="Jon Stewart"/>
        <s v="Charlie Kaufman"/>
        <s v="FranÃ§ois Ozon"/>
        <s v="Darren Stein"/>
        <s v="Harley Cokeliss"/>
        <s v="Patrice Leconte"/>
        <s v="Maggie Greenwald"/>
        <s v="Yash Chopra"/>
        <s v="Terence Davies"/>
        <s v="John Cameron Mitchell"/>
        <s v="Rodrigo GarcÃ­a"/>
        <s v="Harry F. Millarde"/>
        <s v="Mark Sandrich"/>
        <s v="Rowan Joffe"/>
        <s v="Julian Schnabel"/>
        <s v="Vincente Minnelli"/>
        <s v="Whit Stillman"/>
        <s v="Clark Gregg"/>
        <s v="David Boyd"/>
        <s v="Susanne Bier"/>
        <s v="David Nixon"/>
        <s v="Paolo Sorrentino"/>
        <s v="Youssef Delara"/>
        <s v="Harry Beaumont"/>
        <s v="William A. Graham"/>
        <s v="Jeff Franklin"/>
        <s v="Robert B. Weide"/>
        <s v="Matty Rich"/>
        <s v="Dan Rush"/>
        <s v="Ryan Fleck"/>
        <s v="Ron Fricke"/>
        <s v="Courtney Hunt"/>
        <s v="Andy Garcia"/>
        <s v="Michael Cuesta"/>
        <s v="David G. Evans"/>
        <s v="Vincent Gallo"/>
        <s v="Jean-Paul Rappeneau"/>
        <s v="Tom Brady"/>
        <s v="Fred Schepisi"/>
        <s v="Jim Goddard"/>
        <s v="Christopher Scott Cherot"/>
        <s v="Lloyd Bacon"/>
        <s v="Ari Folman"/>
        <s v="Zal Batmanglij"/>
        <s v="Angelo Pizzo"/>
        <s v="George Gallo"/>
        <s v="Michael Haneke"/>
        <s v="Bille August"/>
        <s v="Billy Ray"/>
        <s v="Jamie Babbit"/>
        <s v="Chan-wook Park"/>
        <s v="Kevin Brodie"/>
        <s v="Wilson Yip"/>
        <s v="Emile Ardolino"/>
        <s v="Paul Mazursky"/>
        <s v="Paul Schrader"/>
        <s v="Antonia Bird"/>
        <s v="Barry W. Blaustein"/>
        <s v="David Atkins"/>
        <s v="Sterling Van Wagenen"/>
        <s v="Nancy Walker"/>
        <s v="Noel Marshall"/>
        <s v="Maria Maggenti"/>
        <s v="Antonio Banderas"/>
        <s v="Michael Chapman"/>
        <s v="James Toback"/>
        <s v="Mark Illsley"/>
        <s v="Ariel Vromen"/>
        <s v="John Hillcoat"/>
        <s v="Tim Chambers"/>
        <s v="Daniel Barber"/>
        <s v="Peter Care"/>
        <s v="Greg Berlanti"/>
        <s v="Lynne Ramsay"/>
        <s v="Frank LaLoggia"/>
        <s v="Carlos Saura"/>
        <s v="Kenneth Johnson"/>
        <s v="Chris Paine"/>
        <s v="George Hickenlooper"/>
        <s v="Thomas Vinterberg"/>
        <s v="Eric Blakeney"/>
        <s v="Anurag Basu"/>
        <s v="Lynn Shelton"/>
        <s v="Henry Alex Rubin"/>
        <s v="Ira Sachs"/>
        <s v="Michael Cimino"/>
        <s v="Marielle Heller"/>
        <s v="Derrick Borte"/>
        <s v="Charles Ferguson"/>
        <s v="Jeff Burr"/>
        <s v="Mike Cahill"/>
        <s v="Ryan Little"/>
        <s v="Alison Maclean"/>
        <s v="Kurt Hale"/>
        <s v="Jamie Travis"/>
        <s v="Abel Ferrara"/>
        <s v="FabiÃ¡n Bielinsky"/>
        <s v="Jon Hess"/>
        <s v="Cristian Mungiu"/>
        <s v="Wayne Beach"/>
        <s v="David Sington"/>
        <s v="Siddiq Barmak"/>
        <s v="Greg Harrison"/>
        <s v="Je-kyu Kang"/>
        <s v="Gary Rogers"/>
        <s v="William Dear"/>
        <s v="Bob Rafelson"/>
        <s v="Anand Tucker"/>
        <s v="Matthew Diamond"/>
        <s v="Nadine Labaki"/>
        <s v="James Cox"/>
        <s v="Christian Carion"/>
        <s v="Meiert Avis"/>
        <s v="Rodrigo CortÃ©s"/>
        <s v="Jon Shear"/>
        <s v="Joe Cornish"/>
        <s v="Richard Kwietniowski"/>
        <s v="Dick Richards"/>
        <s v="James Fargo"/>
        <s v="Pawel Pawlikowski"/>
        <s v="Marc Levin"/>
        <s v="Robby Henson"/>
        <s v="Max FÃ¤rberbÃ¶ck"/>
        <s v="Majid Majidi"/>
        <s v="Joseph Dorman"/>
        <s v="Piyush Dinker Pandya"/>
        <s v="Bob Odenkirk"/>
        <s v="Salvador Carrasco"/>
        <s v="Marc Forby"/>
        <s v="David Webb Peoples"/>
        <s v="Siddharth Anand"/>
        <s v="Sylvio Tabet"/>
        <s v="Dave McKean"/>
        <s v="Carroll Ballard"/>
        <s v="Kelly Reichardt"/>
        <s v="James Manera"/>
        <s v="C. Jay Cox"/>
        <s v="Franklin J. Schaffner"/>
        <s v="Ruggero Deodato"/>
        <s v="Richard Dutcher"/>
        <s v="Michael McGowan"/>
        <s v="Michael Herz"/>
        <s v="Robert Towne"/>
        <s v="Mike van Diem"/>
        <s v="Rebecca Miller"/>
        <s v="Jason Eisener"/>
        <s v="Steve Buscemi"/>
        <s v="Tomm Moore"/>
        <s v="Jafar Panahi"/>
        <s v="Ol Parker"/>
        <s v="Richard Williams"/>
        <s v="Kaige Chen"/>
        <s v="Fenton Bailey"/>
        <s v="Ham Tran"/>
        <s v="Laurent Tirard"/>
        <s v="JirÃ­ Menzel"/>
        <s v="Roger Nygard"/>
        <s v="Hsiao-Hsien Hou"/>
        <s v="Aki KaurismÃ¤ki"/>
        <s v="Khalid Mohamed"/>
        <s v="Rich Cowan"/>
        <s v="Jacob Aaron Estes"/>
        <s v="Steve Taylor"/>
        <s v="Jonathan Caouette"/>
        <s v="Joshua Seftel"/>
        <s v="David Jacobson"/>
        <s v="Mars Callahan"/>
        <s v="Martin Koolhoven"/>
        <s v="Myles Berkowitz"/>
        <s v="Huck Botko"/>
        <s v="Michel Leclerc"/>
        <s v="Marc F. Adler"/>
        <s v="Khyentse Norbu"/>
        <s v="Joshua Oppenheimer"/>
        <s v="Corey Yuen"/>
        <s v="Frank Sebastiano"/>
        <s v="Andrew Haigh"/>
        <s v="Finn Taylor"/>
        <s v="Karen Moncrieff"/>
        <s v="Chatrichalerm Yukol"/>
        <s v="Shari Springer Berman"/>
        <s v="Takeshi Kitano"/>
        <s v="Jamal Hill"/>
        <s v="Katsuhiro Ã”tomo"/>
        <s v="Tom Kalin"/>
        <s v="JosÃ© Luis Valenzuela"/>
        <s v="Ray Griggs"/>
        <s v="Shane Carruth"/>
        <s v="Leslye Headland"/>
        <s v="Jonas Ã…kerlund"/>
        <s v="Henry Bean"/>
        <s v="Ray Lawrence"/>
        <s v="Rick Bieber"/>
        <s v="Sally Potter"/>
        <s v="Isabel Coixet"/>
        <s v="Lena Dunham"/>
        <s v="Spencer Susser"/>
        <s v="Maurizio Benazzo"/>
        <s v="Michael Landon Jr."/>
        <s v="Hans Canosa"/>
        <s v="Anna Muylaert"/>
        <s v="David Anspaugh"/>
        <s v="David Duchovny"/>
        <s v="Gregor Jordan"/>
        <s v="Agnieszka Holland"/>
        <s v="Dario Argento"/>
        <s v="Gaspar NoÃ©"/>
        <s v="Keith Gordon"/>
        <s v="Morgan J. Freeman"/>
        <s v="Shane Meadows"/>
        <s v="Matt Dillon"/>
        <s v="Craig Zobel"/>
        <s v="Udayan Prasad"/>
        <s v="Petter NÃ¦ss"/>
        <s v="Alex Zamm"/>
        <s v="Lucrecia Martel"/>
        <s v="Stefan Schwartz"/>
        <s v="Andrew Currie"/>
        <s v="Eric Schaeffer"/>
        <s v="Anthony Powell"/>
        <s v="Efram Potelle"/>
        <s v="Kevin Jordan"/>
        <s v="Alex Gibney"/>
        <s v="Fatih Akin"/>
        <s v="Akira Kurosawa"/>
        <s v="Robert Lee King"/>
        <s v="AndrÃ© Ã˜vredal"/>
        <s v="Mike Bruce"/>
        <s v="Neema Barnette"/>
        <s v="Gareth Edwards"/>
        <s v="Richard E. Grant"/>
        <s v="Claude Chabrol"/>
        <s v="Lance Hool"/>
        <s v="Dan Harris"/>
        <s v="Mel Smith"/>
        <s v="Robert Cary"/>
        <s v="Justin Dillon"/>
        <s v="Marco Kreuzpaintner"/>
        <s v="Emma-Kate Croghan"/>
        <s v="Claude Miller"/>
        <s v="Bill Plympton"/>
        <s v="Tim Heidecker"/>
        <s v="R. Balki"/>
        <s v="Laurie Collyer"/>
        <s v="Thaddeus O'Sullivan"/>
        <s v="Lajos Koltai"/>
        <s v="Jeff Garlin"/>
        <s v="Guillaume Canet"/>
        <s v="Carmen Marron"/>
        <s v="Alan Rudolph"/>
        <s v="Sherman Alexie"/>
        <s v="Joshua Tickell"/>
        <s v="Bruce Campbell"/>
        <s v="Rafa Lara"/>
        <s v="Charles Chaplin"/>
        <s v="Michel Orion Scott"/>
        <s v="Eytan Fox"/>
        <s v="Molly Bernstein"/>
        <s v="Fernando LeÃ³n de Aranoa"/>
        <s v="Lucky McKee"/>
        <s v="Ole Christian Madsen"/>
        <s v="Paul Crowder"/>
        <s v="Richard Raymond"/>
        <s v="Deon Taylor"/>
        <s v="Christopher Smith"/>
        <s v="Marius A. Markevicius"/>
        <s v="Henry Hobson"/>
        <s v="Romesh Sharma"/>
        <s v="Teddy Chan"/>
        <s v="Peter Ho-Sun Chan"/>
        <s v="Li Zhang"/>
        <s v="Andrew Wilson"/>
        <s v="Lucio Fulci"/>
        <s v="Alan Metter"/>
        <s v="Floyd Mutrux"/>
        <s v="Nicholas Fackler"/>
        <s v="Lance Mungia"/>
        <s v="Daniel Algrant"/>
        <s v="Chuan Lu"/>
        <s v="Pete Jones"/>
        <s v="Tim Boxell"/>
        <s v="Joey Lauren Adams"/>
        <s v="James Dodson"/>
        <s v="Tom Putnam"/>
        <s v="Robinson Devor"/>
        <s v="Larry Blamire"/>
        <s v="Rachel Perkins"/>
        <s v="Marc SchÃ¶lermann"/>
        <s v="Agnieszka Wojtowicz-Vosloo"/>
        <s v="Andrea Di Stefano"/>
        <s v="Adam Carolla"/>
        <s v="Justin Kerrigan"/>
        <s v="Goran Dukic"/>
        <s v="Tony Jaa"/>
        <s v="Adam Rapp"/>
        <s v="Heidi Ewing"/>
        <s v="Hue Rhodes"/>
        <s v="Ti West"/>
        <s v="Julio DePietro"/>
        <s v="Jorge RamÃ­rez SuÃ¡rez"/>
        <s v="Arjun Sablok"/>
        <s v="Kief Davidson"/>
        <s v="Reed Cowan"/>
        <s v="Quentin Dupieux"/>
        <s v="Johnny Remo"/>
        <s v="Kiyoshi Kurosawa"/>
        <s v="Katherine Dieckmann"/>
        <s v="Steven R. Monroe"/>
        <s v="Barry Skolnick"/>
        <s v="Giuseppe Tornatore"/>
        <s v="GÃ©rard Krawczyk"/>
        <s v="Daryl Wein"/>
        <s v="Alex Rivera"/>
        <s v="Kate Connor"/>
        <s v="RyÃ»hei Kitamura"/>
        <s v="Daniel Lee"/>
        <s v="Michael D. Sellers"/>
        <s v="StÃ©phane Aubier"/>
        <s v="Michael Clancy"/>
        <s v="Neill Dela Llana"/>
        <s v="Oren Moverman"/>
        <s v="Stefan Ruzowitzky"/>
        <s v="Hans Petter Moland"/>
        <s v="Christian Volckman"/>
        <s v="Benjamin Dickinson"/>
        <s v="E.L. Katz"/>
        <s v="Kurt Voss"/>
        <s v="David Schwimmer"/>
        <s v="Panos Cosmatos"/>
        <s v="Robert Moresco"/>
        <s v="Claudia Llosa"/>
        <s v="James Mottern"/>
        <s v="Arie Posin"/>
        <s v="Johnnie To"/>
        <s v="Vivek Agnihotri"/>
        <s v="Nick Tomnay"/>
        <s v="Stephen Milburn Anderson"/>
        <s v="Mary McGuckian"/>
        <s v="Brandon Trost"/>
        <s v="Jason Alexander"/>
        <s v="Guy Maddin"/>
        <s v="Nacho Vigalondo"/>
        <s v="Peter Stebbings"/>
        <s v="William H. Macy"/>
        <s v="Zak Penn"/>
        <s v="S.R. Bindler"/>
        <s v="Shane Dawson"/>
        <s v="Mor Loushy"/>
        <s v="Joe Swanberg"/>
        <s v="Dito Montiel"/>
        <s v="George Ratliff"/>
        <s v="FranÃ§ois Truffaut"/>
        <s v="Fritz Lang"/>
        <s v="Nick Love"/>
        <s v="Ben Wheatley"/>
        <s v="LÃ©a Pool"/>
        <s v="Eric Bress"/>
        <s v="Ruairi Robinson"/>
        <s v="Gene Teigland"/>
        <s v="Vicente Amorim"/>
        <s v="Lloyd Kaufman"/>
        <s v="Hitoshi Matsumoto"/>
        <s v="Akiva Goldsman"/>
        <s v="Catherine Gund"/>
        <s v="Jake Paltrow"/>
        <s v="Karim AÃ¯nouz"/>
        <s v="Kate Barker-Froyland"/>
        <s v="Kat Coiro"/>
        <s v="Dagur KÃ¡ri"/>
        <s v="Jonathan Kesselman"/>
        <s v="Michael Meredith"/>
        <s v="Jim Mickle"/>
        <s v="Pascal Arnold"/>
        <s v="Oliver Blackburn"/>
        <s v="Hilary Brougher"/>
        <s v="Noah Buschel"/>
        <s v="Pan Nalin"/>
        <s v="Klaus Menzel"/>
        <s v="John Duigan"/>
        <s v="Arthur Hiller"/>
        <s v="Rich Christiano"/>
        <s v="Sam Peckinpah"/>
        <s v="Timothy Hines"/>
        <s v="Scott Ziehl"/>
        <s v="Alex Smith"/>
        <s v="Franck Khalfoun"/>
        <s v="Hunter Richards"/>
        <s v="Michael Roemer"/>
        <s v="Sol Tryon"/>
        <s v="Benedikt Erlingsson"/>
        <s v="Sue Corcoran"/>
        <s v="Claudia Sainte-Luce"/>
        <s v="Damian Nieman"/>
        <s v="Jennifer Wynne Farmer"/>
        <s v="Eric Nicholas"/>
        <s v="Kay Pollak"/>
        <s v="Ernie Barbarash"/>
        <s v="James Bidgood"/>
        <s v="Orson Welles"/>
        <s v="James David Pasternak"/>
        <s v="Eric Styles"/>
        <s v="Ramaa Mosley"/>
        <s v="Hal Haberman"/>
        <s v="Sara Newens"/>
        <s v="Scott Marshall"/>
        <s v="Eddie O'Flaherty"/>
        <s v="Francesca Gregorini"/>
        <s v="Ralph Ziman"/>
        <s v="Dena Seidel"/>
        <s v="Jonathan Newman"/>
        <s v="Jeremy Degruson"/>
        <s v="Ruba Nadda"/>
        <s v="Tom Sanchez"/>
        <s v="Ãlex de la Iglesia"/>
        <s v="Bruce McDonald"/>
        <s v="Robert Fontaine"/>
        <s v="Adam Goldberg"/>
        <s v="Bruce Dellis"/>
        <s v="Paul Bunnell"/>
        <s v="U. Roberto Romano"/>
        <s v="Boris Rodriguez"/>
        <s v="Alex Craig Mann"/>
        <s v="Ricki Stern"/>
        <s v="Frank Whaley"/>
        <s v="Ekachai Uekrongtham"/>
      </sharedItems>
    </cacheField>
    <cacheField name="Lead Actor FB Likes" numFmtId="2">
      <sharedItems containsString="0" containsBlank="1" containsNumber="1" containsInteger="1" minValue="0" maxValue="640000"/>
    </cacheField>
    <cacheField name="Cast FB Likes" numFmtId="2">
      <sharedItems containsSemiMixedTypes="0" containsString="0" containsNumber="1" containsInteger="1" minValue="0" maxValue="656730"/>
    </cacheField>
    <cacheField name="Director FB Likes" numFmtId="2">
      <sharedItems containsSemiMixedTypes="0" containsString="0" containsNumber="1" containsInteger="1" minValue="0" maxValue="23000"/>
    </cacheField>
    <cacheField name="Movie FB Likes" numFmtId="2">
      <sharedItems containsSemiMixedTypes="0" containsString="0" containsNumber="1" containsInteger="1" minValue="0" maxValue="349000"/>
    </cacheField>
    <cacheField name="IMDb Score (1-10)" numFmtId="2">
      <sharedItems containsSemiMixedTypes="0" containsString="0" containsNumber="1" minValue="1.6" maxValue="9.3000000000000007"/>
    </cacheField>
    <cacheField name="Total Reviews" numFmtId="2">
      <sharedItems containsString="0" containsBlank="1" containsNumber="1" containsInteger="1" minValue="1" maxValue="813"/>
    </cacheField>
    <cacheField name="Duration (min)" numFmtId="2">
      <sharedItems containsString="0" containsBlank="1" containsNumber="1" containsInteger="1" minValue="34" maxValue="330"/>
    </cacheField>
    <cacheField name="Gross Revenue" numFmtId="165">
      <sharedItems containsSemiMixedTypes="0" containsString="0" containsNumber="1" containsInteger="1" minValue="162" maxValue="760505847"/>
    </cacheField>
    <cacheField name="Budget" numFmtId="165">
      <sharedItems containsSemiMixedTypes="0" containsString="0" containsNumber="1" containsInteger="1" minValue="218" maxValue="12215500000"/>
    </cacheField>
    <cacheField name="Profit" numFmtId="165">
      <sharedItems containsSemiMixedTypes="0" containsString="0" containsNumber="1" containsInteger="1" minValue="-12213298588" maxValue="523505847"/>
    </cacheField>
    <cacheField name="ROI(%)" numFmtId="10">
      <sharedItems containsSemiMixedTypes="0" containsString="0" containsNumber="1" minValue="-0.99998200000000004" maxValue="7193.4855333333335"/>
    </cacheField>
    <cacheField name="Success Score" numFmtId="2">
      <sharedItems containsSemiMixedTypes="0" containsString="0" containsNumber="1" minValue="7.3821864399999999" maxValue="2903.7942133333331"/>
    </cacheField>
    <cacheField name="Release Year" numFmtId="0">
      <sharedItems containsSemiMixedTypes="0" containsString="0" containsNumber="1" containsInteger="1" minValue="1920" maxValue="2015"/>
    </cacheField>
    <cacheField name="Release Month" numFmtId="49">
      <sharedItems/>
    </cacheField>
    <cacheField name="Director Clean" numFmtId="49">
      <sharedItems/>
    </cacheField>
    <cacheField name="Movie Title(UPPER)" numFmtId="49">
      <sharedItems count="3725">
        <s v="AVATAR"/>
        <s v="TİTANİC"/>
        <s v="JURASSİC WORLD"/>
        <s v="THE AVENGERS"/>
        <s v="THE DARK KNİGHT"/>
        <s v="STAR WARS: EPİSODE I - THE PHANTOM MENACE"/>
        <s v="STAR WARS: EPİSODE IV - A NEW HOPE"/>
        <s v="AVENGERS: AGE OF ULTRON"/>
        <s v="THE DARK KNİGHT RİSES"/>
        <s v="SHREK 2"/>
        <s v="INDİANA JONES AND THE KİNGDOM OF THE CRYSTAL SKULL"/>
        <s v="THE HUNGER GAMES: CATCHİNG FİRE"/>
        <s v="PİRATES OF THE CARİBBEAN: DEAD MAN'S CHEST"/>
        <s v="THE LİON KİNG"/>
        <s v="TOY STORY 3"/>
        <s v="IRON MAN 3"/>
        <s v="THE HUNGER GAMES"/>
        <s v="SPİDER-MAN"/>
        <s v="TRANSFORMERS: REVENGE OF THE FALLEN"/>
        <s v="FROZEN"/>
        <s v="FİNDİNG NEMO"/>
        <s v="STAR WARS: EPİSODE III - REVENGE OF THE SİTH"/>
        <s v="THE LORD OF THE RİNGS: THE RETURN OF THE KİNG"/>
        <s v="SPİDER-MAN 2"/>
        <s v="DESPİCABLE ME 2"/>
        <s v="WAR OF THE WORLDS"/>
        <s v="INSİDE OUT"/>
        <s v="TRANSFORMERS: DARK OF THE MOON"/>
        <s v="AMERİCAN SNİPER"/>
        <s v="FURİOUS 7"/>
        <s v="THE LORD OF THE RİNGS: THE TWO TOWERS"/>
        <s v="THE HUNGER GAMES: MOCKİNGJAY - PART 1"/>
        <s v="SPİDER-MAN 3"/>
        <s v="MİNİONS"/>
        <s v="ALİCE İN WONDERLAND"/>
        <s v="GUARDİANS OF THE GALAXY"/>
        <s v="FORREST GUMP"/>
        <s v="SHREK THE THİRD"/>
        <s v="TRANSFORMERS"/>
        <s v="IRON MAN"/>
        <s v="HARRY POTTER AND THE SORCERER'S STONE"/>
        <s v="THE LOST WORLD: JURASSİC PARK"/>
        <s v="THE LORD OF THE RİNGS: THE FELLOWSHİP OF THE RİNG"/>
        <s v="IRON MAN 2"/>
        <s v="STAR WARS: EPİSODE II - ATTACK OF THE CLONES"/>
        <s v="PİRATES OF THE CARİBBEAN: AT WORLD'S END"/>
        <s v="STAR WARS: EPİSODE VI - RETURN OF THE JEDİ"/>
        <s v="INDEPENDENCE DAY"/>
        <s v="PİRATES OF THE CARİBBEAN: THE CURSE OF THE BLACK PEARL"/>
        <s v="SKYFALL"/>
        <s v="THE HOBBİT: AN UNEXPECTED JOURNEY"/>
        <s v="HARRY POTTER AND THE HALF-BLOOD PRİNCE"/>
        <s v="THE TWİLİGHT SAGA: ECLİPSE"/>
        <s v="THE TWİLİGHT SAGA: NEW MOON"/>
        <s v="THE SİXTH SENSE"/>
        <s v="UP"/>
        <s v="INCEPTİON"/>
        <s v="THE TWİLİGHT SAGA: BREAKİNG DAWN - PART 2"/>
        <s v="HARRY POTTER AND THE ORDER OF THE PHOENİX"/>
        <s v="THE CHRONİCLES OF NARNİA: THE LİON, THE WİTCH AND THE WARDROBE"/>
        <s v="MAN OF STEEL"/>
        <s v="STAR WARS: EPİSODE V - THE EMPİRE STRİKES BACK"/>
        <s v="HARRY POTTER AND THE GOBLET OF FİRE"/>
        <s v="MONSTERS, INC."/>
        <s v="HOME ALONE"/>
        <s v="THE HUNGER GAMES: MOCKİNGJAY - PART 2"/>
        <s v="THE MATRİX RELOADED"/>
        <s v="MEET THE FOCKERS"/>
        <s v="THE HANGOVER"/>
        <s v="GRAVİTY"/>
        <s v="MONSTERS UNİVERSİTY"/>
        <s v="SHREK"/>
        <s v="THE AMAZİNG SPİDER-MAN"/>
        <s v="HARRY POTTER AND THE CHAMBER OF SECRETS"/>
        <s v="THE INCREDİBLES"/>
        <s v="HOW THE GRİNCH STOLE CHRİSTMAS"/>
        <s v="HOOK"/>
        <s v="CAPTAİN AMERİCA: THE WİNTER SOLDİER"/>
        <s v="THE HOBBİT: THE DESOLATİON OF SMAUG"/>
        <s v="THE LEGO MOVİE"/>
        <s v="STAR TREK"/>
        <s v="I AM LEGEND"/>
        <s v="THE BLİND SİDE"/>
        <s v="THE HOBBİT: THE BATTLE OF THE FİVE ARMİES"/>
        <s v="THE HANGOVER PART II"/>
        <s v="DESPİCABLE ME"/>
        <s v="BATMAN"/>
        <s v="NİGHT AT THE MUSEUM"/>
        <s v="MEN İN BLACK"/>
        <s v="HARRY POTTER AND THE PRİSONER OF AZKABAN"/>
        <s v="TOY STORY 2"/>
        <s v="TRANSFORMERS: AGE OF EXTİNCTİON"/>
        <s v="CARS"/>
        <s v="BRUCE ALMİGHTY"/>
        <s v="A.I. ARTİFİCİAL INTELLİGENCE"/>
        <s v="TWİSTER"/>
        <s v="MY BİG FAT GREEK WEDDİNG"/>
        <s v="MALEFİCENT"/>
        <s v="PİRATES OF THE CARİBBEAN: ON STRANGER TİDES"/>
        <s v="SHREK FOREVER AFTER"/>
        <s v="BRAVE"/>
        <s v="OZ THE GREAT AND POWERFUL"/>
        <s v="BEVERLY HİLLS COP"/>
        <s v="X-MEN: THE LAST STAND"/>
        <s v="WAR HORSE"/>
        <s v="X-MEN: DAYS OF FUTURE PAST"/>
        <s v="CAST AWAY"/>
        <s v="AMİSTAD"/>
        <s v="STAR TREK INTO DARKNESS"/>
        <s v="THE MARTİAN"/>
        <s v="SİGNS"/>
        <s v="HANCOCK"/>
        <s v="THE BOURNE ULTİMATUM"/>
        <s v="RUSH HOUR 2"/>
        <s v="WALLÂ·E"/>
        <s v="BİG HERO 6"/>
        <s v="ALVİN AND THE CHİPMUNKS: THE SQUEAKQUEL"/>
        <s v="MRS. DOUBTFİRE"/>
        <s v="TED"/>
        <s v="KİNG KONG"/>
        <s v="GHOST"/>
        <s v="THE DA VİNCİ CODE"/>
        <s v="HOW TO TRAİN YOUR DRAGON"/>
        <s v="ALADDİN"/>
        <s v="ALVİN AND THE CHİPMUNKS"/>
        <s v="MADAGASCAR 3: EUROPE'S MOST WANTED"/>
        <s v="THE TERMİNAL"/>
        <s v="MİSSİON: IMPOSSİBLE II"/>
        <s v="KUNG FU PANDA"/>
        <s v="X-MEN 2"/>
        <s v="AUSTİN POWERS İN GOLDMEMBER"/>
        <s v="BACK TO THE FUTURE"/>
        <s v="300"/>
        <s v="FAST FİVE"/>
        <s v="MİSSİON: IMPOSSİBLE - GHOST PROTOCOL"/>
        <s v="SHERLOCK HOLMES"/>
        <s v="DAWN OF THE PLANET OF THE APES"/>
        <s v="CHARLİE AND THE CHOCOLATE FACTORY"/>
        <s v="RATATOUİLLE"/>
        <s v="THOR: THE DARK WORLD"/>
        <s v="AUSTİN POWERS: THE SPY WHO SHAGGED ME"/>
        <s v="BATMAN BEGİNS"/>
        <s v="TERMİNATOR 2: JUDGMENT DAY"/>
        <s v="THE EXORCİST"/>
        <s v="THE AMAZİNG SPİDER-MAN 2"/>
        <s v="WORLD WAR Z"/>
        <s v="THE MUMMY RETURNS"/>
        <s v="ARMAGEDDON"/>
        <s v="CİNDERELLA"/>
        <s v="TANGLED"/>
        <s v="SPECTRE"/>
        <s v="SUPERMAN RETURNS"/>
        <s v="GONE WİTH THE WİND"/>
        <s v="PEARL HARBOR"/>
        <s v="MONSTERS VS. ALİENS"/>
        <s v="HAPPY FEET"/>
        <s v="LİNCOLN"/>
        <s v="ICE AGE: DAWN OF THE DİNOSAURS"/>
        <s v="ICE AGE: THE MELTDOWN"/>
        <s v="MİSSİON: IMPOSSİBLE - ROGUE NATİON"/>
        <s v="MADAGASCAR"/>
        <s v="TOY STORY"/>
        <s v="22 JUMP STREET"/>
        <s v="CARS 2"/>
        <s v="TWİLİGHT"/>
        <s v="TEENAGE MUTANT NİNJA TURTLES"/>
        <s v="MEN İN BLACK II"/>
        <s v="WRECK-IT RALPH"/>
        <s v="INTERSTELLAR"/>
        <s v="GLADİATOR"/>
        <s v="THE CROODS"/>
        <s v="SHERLOCK HOLMES: A GAME OF SHADOWS"/>
        <s v="THE DAY AFTER TOMORROW"/>
        <s v="MR. &amp; MRS. SMİTH"/>
        <s v="SNOW WHİTE AND THE SEVEN DWARFS"/>
        <s v="DANCES WİTH WOLVES"/>
        <s v="BATMAN FOREVER"/>
        <s v="THE FUGİTİVE"/>
        <s v="THE REVENANT"/>
        <s v="PİTCH PERFECT 2"/>
        <s v="OCEAN'S ELEVEN"/>
        <s v="THE SİMPSONS MOVİE"/>
        <s v="WHAT WOMEN WANT"/>
        <s v="THE PERFECT STORM"/>
        <s v="THE ADVENTURES OF TİNTİN"/>
        <s v="LİAR LİAR"/>
        <s v="GREASE"/>
        <s v="JURASSİC PARK III"/>
        <s v="THOR"/>
        <s v="MİSSİON: IMPOSSİBLE"/>
        <s v="ANT-MAN"/>
        <s v="PLANET OF THE APES"/>
        <s v="MADAGASCAR: ESCAPE 2 AFRİCA"/>
        <s v="X-MEN ORİGİNS: WOLVERİNE"/>
        <s v="BRİDGE OF SPİES"/>
        <s v="MEN İN BLACK 3"/>
        <s v="PRETTY WOMAN"/>
        <s v="HİTCH"/>
        <s v="HOME"/>
        <s v="NİGHT AT THE MUSEUM: BATTLE OF THE SMİTHSONİAN"/>
        <s v="TOOTSİE"/>
        <s v="HOW TO TRAİN YOUR DRAGON 2"/>
        <s v="TOP GUN"/>
        <s v="RİSE OF THE PLANET OF THE APES"/>
        <s v="CAPTAİN AMERİCA: THE FİRST AVENGER"/>
        <s v="THERE'S SOMETHİNG ABOUT MARY"/>
        <s v="ICE AGE"/>
        <s v="THE BOURNE SUPREMACY"/>
        <s v="CROCODİLE DUNDEE"/>
        <s v="HOME ALONE 2: LOST İN NEW YORK"/>
        <s v="ELF"/>
        <s v="NATİONAL TREASURE"/>
        <s v="RAİN MAN"/>
        <s v="AİR FORCE ONE"/>
        <s v="APOLLO 13"/>
        <s v="TRON: LEGACY"/>
        <s v="THE MATRİX"/>
        <s v="TRUE GRİT"/>
        <s v="A BEAUTİFUL MİND"/>
        <s v="CHİCAGO"/>
        <s v="THE HELP"/>
        <s v="HOTEL TRANSYLVANİA 2"/>
        <s v="BRİDESMAİDS"/>
        <s v="QUANTUM OF SOLACE"/>
        <s v="3 MEN AND A BABY"/>
        <s v="GONE GİRL"/>
        <s v="CASİNO ROYALE"/>
        <s v="MEET THE PARENTS"/>
        <s v="FİFTY SHADES OF GREY"/>
        <s v="2012"/>
        <s v="ROBİN HOOD: PRİNCE OF THİEVES"/>
        <s v="KUNG FU PANDA 2"/>
        <s v="MUNİCH"/>
        <s v="THE PROPOSAL"/>
        <s v="BİG DADDY"/>
        <s v="THE SOUND OF MUSİC"/>
        <s v="CLASH OF THE TİTANS"/>
        <s v="BATMAN RETURNS"/>
        <s v="DJANGO UNCHAİNED"/>
        <s v="A BUG'S LİFE"/>
        <s v="THE PURSUİT OF HAPPYNESS"/>
        <s v="THE SPONGEBOB MOVİE: SPONGE OUT OF WATER"/>
        <s v="GROWN UPS"/>
        <s v="THE WATERBOY"/>
        <s v="ICE AGE: CONTİNENTAL DRİFT"/>
        <s v="STRAİGHT OUTTA COMPTON"/>
        <s v="SHARK TALE"/>
        <s v="DİE ANOTHER DAY"/>
        <s v="THE STİNG"/>
        <s v="THE HEAT"/>
        <s v="THE FİRM"/>
        <s v="THE LONGEST YARD"/>
        <s v="X-MEN"/>
        <s v="FATAL ATTRACTİON"/>
        <s v="WHAT LİES BENEATH"/>
        <s v="SAN ANDREAS"/>
        <s v="SNOW WHİTE AND THE HUNTSMAN"/>
        <s v="OVER THE HEDGE"/>
        <s v="BEVERLY HİLLS COP II"/>
        <s v="MAD MAX: FURY ROAD"/>
        <s v="JERRY MAGUİRE"/>
        <s v="SCOOBY-DOO"/>
        <s v="RUNAWAY BRİDE"/>
        <s v="DİVERGENT"/>
        <s v="RAMBO: FİRST BLOOD PART II"/>
        <s v="WE'RE THE MİLLERS"/>
        <s v="TERMİNATOR 3: RİSE OF THE MACHİNES"/>
        <s v="DADDY'S HOME"/>
        <s v="G.I. JOE: THE RİSE OF COBRA"/>
        <s v="AMERİCAN HUSTLE"/>
        <s v="NEİGHBORS"/>
        <s v="PUSS İN BOOTS"/>
        <s v="LES MİSÃ©RABLES"/>
        <s v="KNOCKED UP"/>
        <s v="LİTTLE FOCKERS"/>
        <s v="MEGAMİND"/>
        <s v="HOTEL TRANSYLVANİA"/>
        <s v="TALLADEGA NİGHTS: THE BALLAD OF RİCKY BOBBY"/>
        <s v="GREMLİNS"/>
        <s v="GRAN TORİNO"/>
        <s v="AS GOOD AS IT GETS"/>
        <s v="X-MEN: FİRST CLASS"/>
        <s v="TRUE LİES"/>
        <s v="LİLO &amp; STİTCH"/>
        <s v="AMERİCAN PİE 2"/>
        <s v="TAKEN"/>
        <s v="THE SANTA CLAUSE"/>
        <s v="THE GREAT GATSBY"/>
        <s v="I, ROBOT"/>
        <s v="LETHAL WEAPON 3"/>
        <s v="THE FAST AND THE FURİOUS"/>
        <s v="DOCTOR DOLİTTLE"/>
        <s v="MAMMA MİA!"/>
        <s v="RİO"/>
        <s v="JUNO"/>
        <s v="MARLEY &amp; ME"/>
        <s v="THE SMURFS"/>
        <s v="THE CHRONİCLES OF NARNİA: PRİNCE CASPİAN"/>
        <s v="POCAHONTAS"/>
        <s v="ANİMAL HOUSE"/>
        <s v="A FEW GOOD MEN"/>
        <s v="SLUMDOG MİLLİONAİRE"/>
        <s v="XXX"/>
        <s v="THE BLAİR WİTCH PROJECT"/>
        <s v="DEEP IMPACT"/>
        <s v="RUSH HOUR 3"/>
        <s v="STUART LİTTLE"/>
        <s v="TAKEN 2"/>
        <s v="THE MATRİX REVOLUTİONS"/>
        <s v="THE SANTA CLAUSE 2"/>
        <s v="THE KİNG'S SPEECH"/>
        <s v="CHEAPER BY THE DOZEN"/>
        <s v="21 JUMP STREET"/>
        <s v="BAD BOYS II"/>
        <s v="GOOD WİLL HUNTİNG"/>
        <s v="PLATOON"/>
        <s v="A CHRİSTMAS CAROL"/>
        <s v="DİNOSAUR"/>
        <s v="THE CONJURİNG"/>
        <s v="CLİCK"/>
        <s v="THE GREEN MİLE"/>
        <s v="RANSOM"/>
        <s v="ARGO"/>
        <s v="CHİCKEN LİTTLE"/>
        <s v="PATCH ADAMS"/>
        <s v="THE GODFATHER"/>
        <s v="WANTED"/>
        <s v="LİVE FREE OR DİE HARD"/>
        <s v="THE INCREDİBLE HULK"/>
        <s v="IDENTİTY THİEF"/>
        <s v="SUPERMAN"/>
        <s v="RİDE ALONG"/>
        <s v="THE ROCK"/>
        <s v="GROWN UPS 2"/>
        <s v="MİSSİON: IMPOSSİBLE III"/>
        <s v="ANGELS &amp; DEMONS"/>
        <s v="TROY"/>
        <s v="ALVİN AND THE CHİPMUNKS: CHİPWRECKED"/>
        <s v="THE WOLVERİNE"/>
        <s v="BRİNGİNG DOWN THE HOUSE"/>
        <s v="THE DEPARTED"/>
        <s v="HULK"/>
        <s v="SİLVER LİNİNGS PLAYBOOK"/>
        <s v="INDİANA JONES AND THE TEMPLE OF DOOM"/>
        <s v="FANTASTİC 4: RİSE OF THE SİLVER SURFER"/>
        <s v="THE LAST AİRBENDER"/>
        <s v="RİO 2"/>
        <s v="LARA CROFT: TOMB RAİDER"/>
        <s v="THE SİLENCE OF THE LAMBS"/>
        <s v="THE FLİNTSTONES"/>
        <s v="GET SMART"/>
        <s v="THE PEANUTS MOVİE"/>
        <s v="AMERİCAN GANGSTER"/>
        <s v="AMERİCAN BEAUTY"/>
        <s v="INSURGENT"/>
        <s v="LETHAL WEAPON 4"/>
        <s v="THE NUTTY PROFESSOR"/>
        <s v="BORAT: CULTURAL LEARNİNGS OF AMERİCA FOR MAKE BENEFİT GLORİOUS NATİON OF KAZAKHSTAN"/>
        <s v="MİNORİTY REPORT"/>
        <s v="ROBOTS"/>
        <s v="CROUCHİNG TİGER, HİDDEN DRAGON"/>
        <s v="INTO THE WOODS"/>
        <s v="SHUTTER ISLAND"/>
        <s v="ENCHANTED"/>
        <s v="THE CURİOUS CASE OF BENJAMİN BUTTON"/>
        <s v="SWEET HOME ALABAMA"/>
        <s v="DUMB &amp; DUMBER"/>
        <s v="2 FAST 2 FURİOUS"/>
        <s v="SUPER 8"/>
        <s v="THE WORLD IS NOT ENOUGH"/>
        <s v="MY BEST FRİEND'S WEDDİNG"/>
        <s v="BEE MOVİE"/>
        <s v="LUCY"/>
        <s v="PROMETHEUS"/>
        <s v="MR. DEEDS"/>
        <s v="SAFE HOUSE"/>
        <s v="THE TRUMAN SHOW"/>
        <s v="ERİN BROCKOVİCH"/>
        <s v="OCEAN'S TWELVE"/>
        <s v="TOMORROW NEVER DİES"/>
        <s v="TERMİNATOR SALVATİON"/>
        <s v="CHARLİE'S ANGELS"/>
        <s v="LONE SURVİVOR"/>
        <s v="THE VOW"/>
        <s v="LİFE OF Pİ"/>
        <s v="CLOUDY WİTH A CHANCE OF MEATBALLS"/>
        <s v="THE FAULT İN OUR STARS"/>
        <s v="THE DEVİL WEARS PRADA"/>
        <s v="SOMETHİNG'S GOTTA GİVE"/>
        <s v="TRAFFİC"/>
        <s v="GOOD MORNİNG, VİETNAM"/>
        <s v="NUTTY PROFESSOR II: THE KLUMPS"/>
        <s v="RANGO"/>
        <s v="G.I. JOE: RETALİATİON"/>
        <s v="CLEAR AND PRESENT DANGER"/>
        <s v="THE HUNT FOR RED OCTOBER"/>
        <s v="THE BODYGUARD"/>
        <s v="WAYNE'S WORLD"/>
        <s v="THE BOURNE IDENTİTY"/>
        <s v="SUPERBAD"/>
        <s v="SPEED"/>
        <s v="50 FİRST DATES"/>
        <s v="MULAN"/>
        <s v="INGLOURİOUS BASTERDS"/>
        <s v="SEABİSCUİT"/>
        <s v="FOUR CHRİSTMASES"/>
        <s v="THE MASK"/>
        <s v="CLOUDY WİTH A CHANCE OF MEATBALLS 2"/>
        <s v="CLOSE ENCOUNTERS OF THE THİRD KİND"/>
        <s v="WALK THE LİNE"/>
        <s v="BLAZİNG SADDLES"/>
        <s v="G-FORCE"/>
        <s v="TOTAL RECALL"/>
        <s v="THE OTHER GUYS"/>
        <s v="FAHRENHEİT 9/11"/>
        <s v="HAİRSPRAY"/>
        <s v="THE BREAK-UP"/>
        <s v="BACK TO THE FUTURE PART II"/>
        <s v="THE SUM OF ALL FEARS"/>
        <s v="SALT"/>
        <s v="BLADES OF GLORY"/>
        <s v="NOW YOU SEE ME"/>
        <s v="BİG MOMMA'S HOUSE"/>
        <s v="DİE HARD 2"/>
        <s v="HORRİBLE BOSSES"/>
        <s v="ROCKY"/>
        <s v="JACKASS 3D"/>
        <s v="OCEAN'S THİRTEEN"/>
        <s v="THE WOLF OF WALL STREET"/>
        <s v="DOUBLE JEOPARDY"/>
        <s v="8 MİLE"/>
        <s v="S.W.A.T."/>
        <s v="LEE DANİELS' THE BUTLER"/>
        <s v="GREEN LANTERN"/>
        <s v="NOTTİNG HİLL"/>
        <s v="GHOST RİDER"/>
        <s v="YOU'VE GOT MAİL"/>
        <s v="REMEMBER THE TİTANS"/>
        <s v="DİSTRİCT 9"/>
        <s v="UNBROKEN"/>
        <s v="AMERİCAN GRAFFİTİ"/>
        <s v="BİG"/>
        <s v="DODGEBALL: A TRUE UNDERDOG STORY"/>
        <s v="THE VİLLAGE"/>
        <s v="BOLT"/>
        <s v="WİLD WİLD WEST"/>
        <s v="NİGHT AT THE MUSEUM: SECRET OF THE TOMB"/>
        <s v="MAGİC MİKE"/>
        <s v="THE ADDAMS FAMİLY"/>
        <s v="THE PATRİOT"/>
        <s v="THE BOURNE LEGACY"/>
        <s v="THE PACİFİER"/>
        <s v="DR. DOLİTTLE 2"/>
        <s v="IT'S COMPLİCATED"/>
        <s v="SPY KİDS"/>
        <s v="FACE/OFF"/>
        <s v="ONE FLEW OVER THE CUCKOO'S NEST"/>
        <s v="TWİNS"/>
        <s v="SPY KİDS 3-D: GAME OVER"/>
        <s v="DOCTOR ZHİVAGO"/>
        <s v="ENEMY OF THE STATE"/>
        <s v="MR. PEABODY &amp; SHERMAN"/>
        <s v="THE LAST SAMURAİ"/>
        <s v="VALENTİNE'S DAY"/>
        <s v="TROPİC THUNDER"/>
        <s v="FUN WİTH DİCK AND JANE"/>
        <s v="FREAKY FRİDAY"/>
        <s v="THE GRUDGE"/>
        <s v="TRAİNWRECK"/>
        <s v="SCARY MOVİE 3"/>
        <s v="BEDTİME STORİES"/>
        <s v="STAR TREK IV: THE VOYAGE HOME"/>
        <s v="CREED"/>
        <s v="CROCODİLE DUNDEE II"/>
        <s v="THE 40-YEAR-OLD VİRGİN"/>
        <s v="COUPLES RETREAT"/>
        <s v="A TİME TO KİLL"/>
        <s v="BLACK HAWK DOWN"/>
        <s v="ACE VENTURA: WHEN NATURE CALLS"/>
        <s v="THE PRİNCESS DİARİES"/>
        <s v="SUPERMAN II"/>
        <s v="HOP"/>
        <s v="PULP FİCTİON"/>
        <s v="PARANORMAL ACTİVİTY"/>
        <s v="EPİC"/>
        <s v="WATCHMEN"/>
        <s v="A LEAGUE OF THEİR OWN"/>
        <s v="BATMAN &amp; ROBİN"/>
        <s v="CAPTAİN PHİLLİPS"/>
        <s v="BLACK SWAN"/>
        <s v="MİSS CONGENİALİTY"/>
        <s v="CHİCKEN RUN"/>
        <s v="ANALYZE THİS"/>
        <s v="GOLDENEYE"/>
        <s v="DRİVİNG MİSS DAİSY"/>
        <s v="300: RİSE OF AN EMPİRE"/>
        <s v="THE ITALİAN JOB"/>
        <s v="HOW TO LOSE A GUY İN 10 DAYS"/>
        <s v="PORKY'S"/>
        <s v="THE FİRST WİVES CLUB"/>
        <s v="INTERVİEW WİTH THE VAMPİRE: THE VAMPİRE CHRONİCLES"/>
        <s v="GEORGE OF THE JUNGLE"/>
        <s v="ROBİN HOOD"/>
        <s v="PHENOMENON"/>
        <s v="THE CHRONİCLES OF NARNİA: THE VOYAGE OF THE DAWN TREADER"/>
        <s v="THE PRİNCESS AND THE FROG"/>
        <s v="AMERİCAN WEDDİNG"/>
        <s v="DADDY DAY CARE"/>
        <s v="ROAD TO PERDİTİON"/>
        <s v="PARANORMAL ACTİVİTY 3"/>
        <s v="JOURNEY 2: THE MYSTERİOUS ISLAND"/>
        <s v="DİCK TRACY"/>
        <s v="RİSE OF THE GUARDİANS"/>
        <s v="DREAMGİRLS"/>
        <s v="JUST GO WİTH IT"/>
        <s v="SCREAM"/>
        <s v="THE EXPENDABLES"/>
        <s v="JAWS 2"/>
        <s v="THE GENERAL'S DAUGHTER"/>
        <s v="THE AVİATOR"/>
        <s v="THE GİRL WİTH THE DRAGON TATTOO"/>
        <s v="THE MAZE RUNNER"/>
        <s v="BUTCH CASSİDY AND THE SUNDANCE KİD"/>
        <s v="MARY POPPİNS"/>
        <s v="THE MUMMY: TOMB OF THE DRAGON EMPEROR"/>
        <s v="BAD GRANDPA"/>
        <s v="PACİFİC RİM"/>
        <s v="AMERİCAN PİE"/>
        <s v="JOURNEY TO THE CENTER OF THE EARTH"/>
        <s v="GONE İN SİXTY SECONDS"/>
        <s v="THE EQUALİZER"/>
        <s v="THİS IS THE END"/>
        <s v="SCREAM 2"/>
        <s v="ERASER"/>
        <s v="THE PRİNCE OF EGYPT"/>
        <s v="NOAH"/>
        <s v="UNFORGİVEN"/>
        <s v="EAGLE EYE"/>
        <s v="CON AİR"/>
        <s v="CONTACT"/>
        <s v="THE PELİCAN BRİEF"/>
        <s v="CHARLİE'S ANGELS: FULL THROTTLE"/>
        <s v="VANİLLA SKY"/>
        <s v="THE RUGRATS MOVİE"/>
        <s v="STEP BROTHERS"/>
        <s v="DUE DATE"/>
        <s v="THE CAT İN THE HAT"/>
        <s v="MİLLİON DOLLAR BABY"/>
        <s v="CASPER"/>
        <s v="BAD TEACHER"/>
        <s v="EVAN ALMİGHTY"/>
        <s v="SHAKESPEARE İN LOVE"/>
        <s v="EDGE OF TOMORROW"/>
        <s v="YOGİ BEAR"/>
        <s v="SE7EN"/>
        <s v="THE HUNCHBACK OF NOTRE DAME"/>
        <s v="YOU DON'T MESS WİTH THE ZOHAN"/>
        <s v="DİE HARD WİTH A VENGEANCE"/>
        <s v="COLLATERAL"/>
        <s v="OLYMPUS HAS FALLEN"/>
        <s v="THE GREEN HORNET"/>
        <s v="DATE NİGHT"/>
        <s v="YES MAN"/>
        <s v="INSPECTOR GADGET"/>
        <s v="PUBLİC ENEMİES"/>
        <s v="THE SOCİAL NETWORK"/>
        <s v="THE OTHERS"/>
        <s v="THE COLOR PURPLE"/>
        <s v="DEAD POETS SOCİETY"/>
        <s v="ZERO DARK THİRTY"/>
        <s v="COLD MOUNTAİN"/>
        <s v="SEX AND THE CİTY 2"/>
        <s v="PANİC ROOM"/>
        <s v="THE PRİNCESS DİARİES 2: ROYAL ENGAGEMENT"/>
        <s v="LEGALLY BLONDE"/>
        <s v="42"/>
        <s v="UNBREAKABLE"/>
        <s v="FLASHDANCE"/>
        <s v="THE BOOK OF ELİ"/>
        <s v="BEVERLY HİLLS CHİHUAHUA"/>
        <s v="E.T. THE EXTRA-TERRESTRİAL"/>
        <s v="JULİE &amp; JULİA"/>
        <s v="HE'S JUST NOT THAT INTO YOU"/>
        <s v="MASTER AND COMMANDER: THE FAR SİDE OF THE WORLD"/>
        <s v="MAİD İN MANHATTAN"/>
        <s v="THE MASK OF ZORRO"/>
        <s v="FLİGHT"/>
        <s v="AMERİCA'S SWEETHEARTS"/>
        <s v="THE FİGHTER"/>
        <s v="THE BUCKET LİST"/>
        <s v="TOMORROWLAND"/>
        <s v="CATS &amp; DOGS"/>
        <s v="TWO WEEKS NOTİCE"/>
        <s v="ELYSİUM"/>
        <s v="FLUBBER"/>
        <s v="RED DRAGON"/>
        <s v="WHEN HARRY MET SALLY..."/>
        <s v="THE TOWN"/>
        <s v="THE CLİENT"/>
        <s v="STAR TREK: FİRST CONTACT"/>
        <s v="THİNK LİKE A MAN"/>
        <s v="KİNDERGARTEN COP"/>
        <s v="HEAVEN IS FOR REAL"/>
        <s v="NON-STOP"/>
        <s v="CRİMSON TİDE"/>
        <s v="THE HAUNTİNG"/>
        <s v="THE IMİTATİON GAME"/>
        <s v="SAVE THE LAST DANCE"/>
        <s v="STEPMOM"/>
        <s v="THE KARATE KİD"/>
        <s v="PRİNCE OF PERSİA: THE SANDS OF TİME"/>
        <s v="SCARY MOVİE 4"/>
        <s v="ANTZ"/>
        <s v="THE GAME PLAN"/>
        <s v="ME, MYSELF &amp; IRENE"/>
        <s v="HİGH SCHOOL MUSİCAL 3: SENİOR YEAR"/>
        <s v="SPACE COWBOYS"/>
        <s v="SPACE JAM"/>
        <s v="RED"/>
        <s v="GET HARD"/>
        <s v="THE SCORPİON KİNG"/>
        <s v="MYSTİC RİVER"/>
        <s v="LEGALLY BLONDE 2: RED, WHİTE &amp; BLONDE"/>
        <s v="TERMİNATOR GENİSYS"/>
        <s v="FLİGHTPLAN"/>
        <s v="THE EMPEROR'S NEW GROOVE"/>
        <s v="THE LONE RANGER"/>
        <s v="TAKEN 3"/>
        <s v="SCREAM 3"/>
        <s v="OBLİVİON"/>
        <s v="THE UGLY TRUTH"/>
        <s v="PERCY JACKSON &amp; THE OLYMPİANS: THE LİGHTNİNG THİEF"/>
        <s v="FAİLURE TO LAUNCH"/>
        <s v="THE MUPPETS"/>
        <s v="INSİDE MAN"/>
        <s v="WATERWORLD"/>
        <s v="STARSKY &amp; HUTCH"/>
        <s v="ALONG CAME POLLY"/>
        <s v="ENTRAPMENT"/>
        <s v="BACK TO THE FUTURE PART III"/>
        <s v="PİNEAPPLE EXPRESS"/>
        <s v="OUT OF AFRİCA"/>
        <s v="SAW II"/>
        <s v="THE NAKED GUN 2Â½: THE SMELL OF FEAR"/>
        <s v="THE CAMPAİGN"/>
        <s v="YOUNG FRANKENSTEİN"/>
        <s v="DUMB AND DUMBER TO"/>
        <s v="MEAN GİRLS"/>
        <s v="ANNİE"/>
        <s v="ALVİN AND THE CHİPMUNKS: THE ROAD CHİP"/>
        <s v="FURY"/>
        <s v="SPY KİDS 2: ISLAND OF LOST DREAMS"/>
        <s v="REAL STEEL"/>
        <s v="THE SPONGEBOB SQUAREPANTS MOVİE"/>
        <s v="STRİPES"/>
        <s v="ALİENS"/>
        <s v="THE EXPENDABLES 2"/>
        <s v="PARANORMAL ACTİVİTY 2"/>
        <s v="TAMMY"/>
        <s v="OPEN SEASON"/>
        <s v="PİNOCCHİO"/>
        <s v="ANNABELLE"/>
        <s v="CRAZY, STUPİD, LOVE."/>
        <s v="SCOOBY-DOO 2: MONSTERS UNLEASHED"/>
        <s v="ANCHORMAN: THE LEGEND OF RON BURGUNDY"/>
        <s v="CLİFFHANGER"/>
        <s v="ATLANTİS: THE LOST EMPİRE"/>
        <s v="THE OTHER WOMAN"/>
        <s v="THE X FİLES"/>
        <s v="UP İN THE AİR"/>
        <s v="WRATH OF THE TİTANS"/>
        <s v="INSİDİOUS: CHAPTER 2"/>
        <s v="BATTLE LOS ANGELES"/>
        <s v="IMMORTALS"/>
        <s v="AİRPLANE!"/>
        <s v="PENGUİNS OF MADAGASCAR"/>
        <s v="SAVİNG MR. BANKS"/>
        <s v="PATRİOT GAMES"/>
        <s v="VALKYRİE"/>
        <s v="BROKEBACK MOUNTAİN"/>
        <s v="TURBO"/>
        <s v="DİSCLOSURE"/>
        <s v="MONSTER-İN-LAW"/>
        <s v="DAYS OF THUNDER"/>
        <s v="THE DESCENDANTS"/>
        <s v="CHEAPER BY THE DOZEN 2"/>
        <s v="MR. HOLLAND'S OPUS"/>
        <s v="BRAM STOKER'S DRACULA"/>
        <s v="LET'S BE COPS"/>
        <s v="ARE WE THERE YET?"/>
        <s v="STAR TREK: THE MOTİON PİCTURE"/>
        <s v="BRİDGE TO TERABİTHİA"/>
        <s v="THE PİNK PANTHER"/>
        <s v="FREDDY VS. JASON"/>
        <s v="BEOWULF"/>
        <s v="THE SCORCH TRİALS"/>
        <s v="BLADE II"/>
        <s v="EİGHT BELOW"/>
        <s v="UNSTOPPABLE"/>
        <s v="PAYBACK"/>
        <s v="DİE HARD"/>
        <s v="THE TALENTED MR. RİPLEY"/>
        <s v="SCHOOL OF ROCK"/>
        <s v="TED 2"/>
        <s v="POLİCE ACADEMY"/>
        <s v="21"/>
        <s v="SNOW DOGS"/>
        <s v="CONGO"/>
        <s v="JİMMY NEUTRON: BOY GENİUS"/>
        <s v="EAT PRAY LOVE"/>
        <s v="ZOOKEEPER"/>
        <s v="AVP: ALİEN VS. PREDATOR"/>
        <s v="WHAT HAPPENS İN VEGAS"/>
        <s v="THE DUKES OF HAZZARD"/>
        <s v="NACHO LİBRE"/>
        <s v="JUMPER"/>
        <s v="SAW III"/>
        <s v="DİSTURBİA"/>
        <s v="CLOVERFİELD"/>
        <s v="JACK REACHER"/>
        <s v="GOOSEBUMPS"/>
        <s v="DEAR JOHN"/>
        <s v="FOOTLOOSE"/>
        <s v="KNOWİNG"/>
        <s v="CATCH ME IF YOU CAN"/>
        <s v="THE GOLDEN CHİLD"/>
        <s v="DARK SHADOWS"/>
        <s v="WARGAMES"/>
        <s v="HANNAH MONTANA: THE MOVİE"/>
        <s v="THE DAY THE EARTH STOOD STİLL"/>
        <s v="CAPE FEAR"/>
        <s v="STAR TREK II: THE WRATH OF KHAN"/>
        <s v="ALİEN"/>
        <s v="APOCALYPSE NOW"/>
        <s v="PİXELS"/>
        <s v="CİTY OF ANGELS"/>
        <s v="TEENAGE MUTANT NİNJA TURTLES II: THE SECRET OF THE OOZE"/>
        <s v="THE ENGLİSH PATİENT"/>
        <s v="JAWS"/>
        <s v="WE WERE SOLDİERS"/>
        <s v="THE MONUMENTS MEN"/>
        <s v="TOWER HEİST"/>
        <s v="MAN ON FİRE"/>
        <s v="GANGS OF NEW YORK"/>
        <s v="JURASSİC PARK"/>
        <s v="MARCH OF THE PENGUİNS"/>
        <s v="PHİLADELPHİA"/>
        <s v="PARENTAL GUİDANCE"/>
        <s v="WHERE THE WİLD THİNGS ARE"/>
        <s v="U-571"/>
        <s v="INDİANA JONES AND THE LAST CRUSADE"/>
        <s v="27 DRESSES"/>
        <s v="POLTERGEİST"/>
        <s v="RUGRATS İN PARİS: THE MOVİE"/>
        <s v="KNİGHT AND DAY"/>
        <s v="STAR TREK III: THE SEARCH FOR SPOCK"/>
        <s v="FANTASİA"/>
        <s v="THE UNTOUCHABLES"/>
        <s v="TRAİNİNG DAY"/>
        <s v="PADDİNGTON"/>
        <s v="CONSPİRACY THEORY"/>
        <s v="THE HAUNTED MANSİON"/>
        <s v="THE FAMİLY MAN"/>
        <s v="HELLBOY II: THE GOLDEN ARMY"/>
        <s v="STAR TREK: GENERATİONS"/>
        <s v="CONTAGİON"/>
        <s v="MONEYBALL"/>
        <s v="YOU, ME AND DUPREE"/>
        <s v="BRAVEHEART"/>
        <s v="THE ROOKİE"/>
        <s v="ZOMBİELAND"/>
        <s v="2 GUNS"/>
        <s v="ANY GİVEN SUNDAY"/>
        <s v="THE HORSE WHİSPERER"/>
        <s v="GARFİELD"/>
        <s v="RAY"/>
        <s v="CORALİNE"/>
        <s v="THE INTERN"/>
        <s v="BARBERSHOP"/>
        <s v="THE EXORCİSM OF EMİLY ROSE"/>
        <s v="ERAGON"/>
        <s v="STAR TREK VI: THE UNDİSCOVERED COUNTRY"/>
        <s v="THE PRİNCE OF TİDES"/>
        <s v="OLD SCHOOL"/>
        <s v="LADDER 49"/>
        <s v="FOUR BROTHERS"/>
        <s v="SİX DAYS SEVEN NİGHTS"/>
        <s v="NO COUNTRY FOR OLD MEN"/>
        <s v="JACK AND JİLL"/>
        <s v="SİN CİTY"/>
        <s v="ALONG CAME A SPİDER"/>
        <s v="HUGO"/>
        <s v="CHRİSTMAS WİTH THE KRANKS"/>
        <s v="MONSTER HOUSE"/>
        <s v="DEEP BLUE SEA"/>
        <s v="LAW ABİDİNG CİTİZEN"/>
        <s v="BEETLEJUİCE"/>
        <s v="SPİRİT: STALLİON OF THE CİMARRON"/>
        <s v="HOLLOW MAN"/>
        <s v="WHİTE HOUSE DOWN"/>
        <s v="JOHN CARTER"/>
        <s v="HOTEL FOR DOGS"/>
        <s v="JUSTİN BİEBER: NEVER SAY NEVER"/>
        <s v="HERCULES"/>
        <s v="BARNYARD"/>
        <s v="THE INTERPRETER"/>
        <s v="THE LAST OF THE MOHİCANS"/>
        <s v="RAİDERS OF THE LOST ARK"/>
        <s v="DOLPHİN TALE"/>
        <s v="VANTAGE POİNT"/>
        <s v="I KNOW WHAT YOU DİD LAST SUMMER"/>
        <s v="ACE VENTURA: PET DETECTİVE"/>
        <s v="GET SHORTY"/>
        <s v="MY FAİR LADY"/>
        <s v="1408"/>
        <s v="THİS IS IT"/>
        <s v="MAMA"/>
        <s v="THE PURGE: ANARCHY"/>
        <s v="SİDEWAYS"/>
        <s v="BRİDGET JONES'S DİARY"/>
        <s v="GALAXY QUEST"/>
        <s v="I LOVE YOU, MAN"/>
        <s v="SAFE HAVEN"/>
        <s v="CHOCOLAT"/>
        <s v="SCARY MOVİE 2"/>
        <s v="THE SPİDERWİCK CHRONİCLES"/>
        <s v="THE SCORE"/>
        <s v="PAUL BLART: MALL COP 2"/>
        <s v="JOHN Q"/>
        <s v="THE SMURFS 2"/>
        <s v="THE BRİDGES OF MADİSON COUNTY"/>
        <s v="GROUNDHOG DAY"/>
        <s v="SHALLOW HAL"/>
        <s v="NO STRİNGS ATTACHED"/>
        <s v="V FOR VENDETTA"/>
        <s v="THE BEST MAN HOLİDAY"/>
        <s v="BROKEN ARROW"/>
        <s v="JFK"/>
        <s v="MORTAL KOMBAT"/>
        <s v="SHAFT"/>
        <s v="ROCKY BALBOA"/>
        <s v="WORLD TRADE CENTER"/>
        <s v="THE BİG SHORT"/>
        <s v="FOOL'S GOLD"/>
        <s v="BİG MOMMA'S HOUSE 2"/>
        <s v="STAR TREK: INSURRECTİON"/>
        <s v="BOOMERANG"/>
        <s v="KİLL BİLL: VOL. 1"/>
        <s v="THE GOLDEN COMPASS"/>
        <s v="ACT OF VALOR"/>
        <s v="BORN ON THE FOURTH OF JULY"/>
        <s v="BLADE"/>
        <s v="SEVEN POUNDS"/>
        <s v="PRİVATE BENJAMİN"/>
        <s v="SPLASH"/>
        <s v="SWORDFİSH"/>
        <s v="THE BEST LİTTLE WHOREHOUSE İN TEXAS"/>
        <s v="THE KİD"/>
        <s v="DİVİNE SECRETS OF THE YA-YA SİSTERHOOD"/>
        <s v="THE THOMAS CROWN AFFAİR"/>
        <s v="WHİTE CHİCKS"/>
        <s v="LOST İN SPACE"/>
        <s v="COOL RUNNİNGS"/>
        <s v="EXECUTİVE DECİSİON"/>
        <s v="SAHARA"/>
        <s v="PERCY JACKSON: SEA OF MONSTERS"/>
        <s v="ROAD TRİP"/>
        <s v="VERTİCAL LİMİT"/>
        <s v="BRİNG IT ON"/>
        <s v="MR. POPPER'S PENGUİNS"/>
        <s v="BLUE STREAK"/>
        <s v="GUESS WHO"/>
        <s v="OCTOPUSSY"/>
        <s v="OUTBREAK"/>
        <s v="THE TOURİST"/>
        <s v="THİS IS 40"/>
        <s v="A GOOD DAY TO DİE HARD"/>
        <s v="HOLES"/>
        <s v="HİDALGO"/>
        <s v="ROLE MODELS"/>
        <s v="INSOMNİA"/>
        <s v="COACH CARTER"/>
        <s v="DANTE'S PEAK"/>
        <s v="RACE TO WİTCH MOUNTAİN"/>
        <s v="THE BOUNTY HUNTER"/>
        <s v="ALEXANDER AND THE TERRİBLE, HORRİBLE, NO GOOD, VERY BAD DAY"/>
        <s v="102 DALMATİANS"/>
        <s v="END OF DAYS"/>
        <s v="THE MEXİCAN"/>
        <s v="CHANGİNG LANES"/>
        <s v="KANGAROO JACK"/>
        <s v="THE GODFATHER: PART III"/>
        <s v="CHARLİE WİLSON'S WAR"/>
        <s v="BABE"/>
        <s v="LEGENDS OF THE FALL"/>
        <s v="CONTRABAND"/>
        <s v="THE BONE COLLECTOR"/>
        <s v="LOOPER"/>
        <s v="THE FİNAL DESTİNATİON"/>
        <s v="THE LEAGUE OF EXTRAORDİNARY GENTLEMEN"/>
        <s v="BOWFİNGER"/>
        <s v="WARM BODİES"/>
        <s v="BİG FİSH"/>
        <s v="KİLL BİLL: VOL. 2"/>
        <s v="MAGİC MİKE XXL"/>
        <s v="HERBİE FULLY LOADED"/>
        <s v="THE MANCHURİAN CANDİDATE"/>
        <s v="BAD BOYS"/>
        <s v="EVER AFTER: A CİNDERELLA STORY"/>
        <s v="LARA CROFT TOMB RAİDER: THE CRADLE OF LİFE"/>
        <s v="MADEA'S WİTNESS PROTECTİON"/>
        <s v="ANACONDA"/>
        <s v="DEUCE BİGALOW: MALE GİGOLO"/>
        <s v="WİTNESS"/>
        <s v="THE TAKİNG OF PELHAM 1 2 3"/>
        <s v="STEP UP"/>
        <s v="THİNK LİKE A MAN TOO"/>
        <s v="BATTLESHİP"/>
        <s v="JACK THE GİANT SLAYER"/>
        <s v="THE VİSİT"/>
        <s v="WOLF"/>
        <s v="ABOUT SCHMİDT"/>
        <s v="EXODUS: GODS AND KİNGS"/>
        <s v="THE AMERİCAN PRESİDENT"/>
        <s v="PİTCH PERFECT"/>
        <s v="BARBERSHOP 2: BACK İN BUSİNESS"/>
        <s v="MİRROR MİRROR"/>
        <s v="STUART LİTTLE 2"/>
        <s v="L.A. CONFİDENTİAL"/>
        <s v="CHRONİCLE"/>
        <s v="THE HAPPENİNG"/>
        <s v="FLUSHED AWAY"/>
        <s v="THE PURGE"/>
        <s v="MİRACLE"/>
        <s v="JACKASS: THE MOVİE"/>
        <s v="THE AMİTYVİLLE HORROR"/>
        <s v="THE NUT JOB"/>
        <s v="DOWN TO EARTH"/>
        <s v="17 AGAİN"/>
        <s v="DİARY OF A WİMPY KİD"/>
        <s v="HAPPY FEET 2"/>
        <s v="SKY HİGH"/>
        <s v="LAST VEGAS"/>
        <s v="IN &amp; OUT"/>
        <s v="MONA LİSA SMİLE"/>
        <s v="THUNDERBALL"/>
        <s v="THE FİFTH ELEMENT"/>
        <s v="HOPE SPRİNGS"/>
        <s v="THE TİME TRAVELER'S WİFE"/>
        <s v="TANGO &amp; CASH"/>
        <s v="SHE'S ALL THAT"/>
        <s v="SAW IV"/>
        <s v="MADEA'S FAMİLY REUNİON"/>
        <s v="THE HOLİDAY"/>
        <s v="THE SORCERER'S APPRENTİCE"/>
        <s v="BEAVİS AND BUTT-HEAD DO AMERİCA"/>
        <s v="THE LAST SONG"/>
        <s v="FORGETTİNG SARAH MARSHALL"/>
        <s v="MOONRAKER"/>
        <s v="JARHEAD"/>
        <s v="BLACK MASS"/>
        <s v="THE CRYİNG GAME"/>
        <s v="THE FAST AND THE FURİOUS: TOKYO DRİFT"/>
        <s v="THE ADJUSTMENT BUREAU"/>
        <s v="UNDERWORLD: AWAKENİNG"/>
        <s v="UNDERWORLD: EVOLUTİON"/>
        <s v="FOR YOUR EYES ONLY"/>
        <s v="THE WOLFMAN"/>
        <s v="ENDER'S GAME"/>
        <s v="CİNDERELLA MAN"/>
        <s v="FLATLİNERS"/>
        <s v="NATİONAL LAMPOON'S VACATİON"/>
        <s v="STOMP THE YARD"/>
        <s v="THE SAİNT"/>
        <s v="THE CELL"/>
        <s v="THE SHAGGY DOG"/>
        <s v="UNKNOWN"/>
        <s v="THE DEVİL'S ADVOCATE"/>
        <s v="PRİSONERS"/>
        <s v="MİSSİON TO MARS"/>
        <s v="COYOTE UGLY"/>
        <s v="POSEİDON"/>
        <s v="THREE KİNGS"/>
        <s v="JİNGLE ALL THE WAY"/>
        <s v="AFTER EARTH"/>
        <s v="FANTASİA 2000"/>
        <s v="KİSS THE GİRLS"/>
        <s v="SHANGHAİ KNİGHTS"/>
        <s v="THE LUCKY ONE"/>
        <s v="THE WEDDİNG PLANNER"/>
        <s v="BURN AFTER READİNG"/>
        <s v="SCROOGED"/>
        <s v="BABY MAMA"/>
        <s v="THE CABLE GUY"/>
        <s v="RESİDENT EVİL: AFTERLİFE"/>
        <s v="WHY DİD I GET MARRİED TOO?"/>
        <s v="BAD SANTA"/>
        <s v="SPECİES"/>
        <s v="HOPE FLOATS"/>
        <s v="SNOW DAY"/>
        <s v="SUPERMAN III"/>
        <s v="BRÃ¼NO"/>
        <s v="LİTTLE MİSS SUNSHİNE"/>
        <s v="MY GİRL"/>
        <s v="PREDATOR"/>
        <s v="SECRETARİAT"/>
        <s v="SON OF GOD"/>
        <s v="THE DİCTATOR"/>
        <s v="GOTHİKA"/>
        <s v="THE STEPFORD WİVES"/>
        <s v="LOVE ACTUALLY"/>
        <s v="THE GRAND BUDAPEST HOTEL"/>
        <s v="BEHİND ENEMY LİNES"/>
        <s v="HELLBOY"/>
        <s v="COURAGE UNDER FİRE"/>
        <s v="DAWN OF THE DEAD"/>
        <s v="VACATİON"/>
        <s v="SURF'S UP"/>
        <s v="CHARİOTS OF FİRE"/>
        <s v="BRİDE WARS"/>
        <s v="WATER FOR ELEPHANTS"/>
        <s v="ROBOCOP"/>
        <s v="SEA OF LOVE"/>
        <s v="DEATH BECOMES HER"/>
        <s v="EASY A"/>
        <s v="CURİOUS GEORGE"/>
        <s v="OPEN RANGE"/>
        <s v="ANASTASİA"/>
        <s v="LİTTLEMAN"/>
        <s v="THE SECRET LİFE OF WALTER MİTTY"/>
        <s v="BİCENTENNİAL MAN"/>
        <s v="ALİ"/>
        <s v="WİTHOUT A PADDLE"/>
        <s v="STEP UP 2: THE STREETS"/>
        <s v="THE LİNCOLN LAWYER"/>
        <s v="SHALL WE DANCE"/>
        <s v="RED EYE"/>
        <s v="CLEOPATRA"/>
        <s v="TAKERS"/>
        <s v="THE BENCHWARMERS"/>
        <s v="THE CHRONİCLES OF RİDDİCK"/>
        <s v="BOYZ N THE HOOD"/>
        <s v="PET SEMATARY"/>
        <s v="MOULİN ROUGE!"/>
        <s v="BLOOD DİAMOND"/>
        <s v="THE SPECİALİST"/>
        <s v="THE GODFATHER: PART II"/>
        <s v="THE WHOLE NİNE YARDS"/>
        <s v="NEXT FRİDAY"/>
        <s v="ESCAPE FROM PLANET EARTH"/>
        <s v="MEMOİRS OF A GEİSHA"/>
        <s v="SHANGHAİ NOON"/>
        <s v="THE MAN İN THE IRON MASK"/>
        <s v="MİDNİGHT İN PARİS"/>
        <s v="SAW V"/>
        <s v="AMERİCAN REUNİON"/>
        <s v="2001: A SPACE ODYSSEY"/>
        <s v="A CİVİL ACTİON"/>
        <s v="THE TİME MACHİNE"/>
        <s v="12 YEARS A SLAVE"/>
        <s v="CLUELESS"/>
        <s v="RAT RACE"/>
        <s v="TOMBSTONE"/>
        <s v="JOY"/>
        <s v="THE QUEEN"/>
        <s v="DRUMLİNE"/>
        <s v="EDWARD SCİSSORHANDS"/>
        <s v="JUST MARRİED"/>
        <s v="FANTASTİC FOUR"/>
        <s v="A KNİGHT'S TALE"/>
        <s v="THE CURSE OF THE WERE-RABBİT"/>
        <s v="13 GOİNG ON 30"/>
        <s v="PARANORMAN"/>
        <s v="ROMEO MUST DİE"/>
        <s v="DRACULA UNTOLD"/>
        <s v="WHİTE NOİSE"/>
        <s v="ONCE UPON A TİME İN MEXİCO"/>
        <s v="BE COOL"/>
        <s v="FRİENDS WİTH BENEFİTS"/>
        <s v="THE ANİMAL"/>
        <s v="FREE BİRDS"/>
        <s v="HANSEL &amp; GRETEL: WİTCH HUNTERS"/>
        <s v="LEGEND OF THE GUARDİANS: THE OWLS OF GA'HOOLE"/>
        <s v="EYES WİDE SHUT"/>
        <s v="SNAKE EYES"/>
        <s v="NEVER SAY NEVER AGAİN"/>
        <s v="ALİEN 3"/>
        <s v="WHAT DREAMS MAY COME"/>
        <s v="STAR TREK V: THE FİNAL FRONTİER"/>
        <s v="WHY DİD I GET MARRİED?"/>
        <s v="SAW"/>
        <s v="I AM NUMBER FOUR"/>
        <s v="DON'T SAY A WORD"/>
        <s v="SPAWN"/>
        <s v="THE JACKAL"/>
        <s v="ORDİNARY PEOPLE"/>
        <s v="THİS MEANS WAR"/>
        <s v="PROJECT X"/>
        <s v="STARSHİP TROOPERS"/>
        <s v="SOURCE CODE"/>
        <s v="CRASH"/>
        <s v="NEW YEAR'S EVE"/>
        <s v="HORRİBLE BOSSES 2"/>
        <s v="THE WOMAN İN BLACK"/>
        <s v="EVİL DEAD"/>
        <s v="THE HUNDRED-FOOT JOURNEY"/>
        <s v="THE COUNT OF MONTE CRİSTO"/>
        <s v="THE ABYSS"/>
        <s v="LA BAMBA"/>
        <s v="THE BLUES BROTHERS"/>
        <s v="TMNT"/>
        <s v="THE HATEFUL EİGHT"/>
        <s v="FİNAL DESTİNATİON 3"/>
        <s v="THE VERDİCT"/>
        <s v="INSİDİOUS"/>
        <s v="SMALL SOLDİERS"/>
        <s v="PARANORMAL ACTİVİTY 4"/>
        <s v="AUSTİN POWERS: INTERNATİONAL MAN OF MYSTERY"/>
        <s v="TİN CUP"/>
        <s v="FOCUS"/>
        <s v="PAYCHECK"/>
        <s v="RAMBO III"/>
        <s v="P.S. I LOVE YOU"/>
        <s v="3:10 TO YUMA"/>
        <s v="CORPSE BRİDE"/>
        <s v="FİNAL DESTİNATİON"/>
        <s v="SLEEPERS"/>
        <s v="THE DEVİL INSİDE"/>
        <s v="RED 2"/>
        <s v="EYE FOR AN EYE"/>
        <s v="ARACHNOPHOBİA"/>
        <s v="THE PRESTİGE"/>
        <s v="LETTERS TO JULİET"/>
        <s v="BLOW"/>
        <s v="MY COUSİN VİNNY"/>
        <s v="VARSİTY BLUES"/>
        <s v="MESSAGE İN A BOTTLE"/>
        <s v="UNFAİTHFUL"/>
        <s v="FOUR WEDDİNGS AND A FUNERAL"/>
        <s v="DİARY OF A WİMPY KİD: RODRİCK RULES"/>
        <s v="KİCKİNG &amp; SCREAMİNG"/>
        <s v="NO GOOD DEED"/>
        <s v="A MADEA CHRİSTMAS"/>
        <s v="WALL STREET: MONEY NEVER SLEEPS"/>
        <s v="SOUTHPAW"/>
        <s v="BLADE: TRİNİTY"/>
        <s v="THE ROYAL TENENBAUMS"/>
        <s v="THE LAKE HOUSE"/>
        <s v="THE COLOR OF MONEY"/>
        <s v="STAND BY ME"/>
        <s v="RADİO"/>
        <s v="INSİDİOUS: CHAPTER 3"/>
        <s v="SELMA"/>
        <s v="SOUTH PARK: BİGGER LONGER &amp; UNCUT"/>
        <s v="PREDATORS"/>
        <s v="THE CALL"/>
        <s v="THE ODD LİFE OF TİMOTHY GREEN"/>
        <s v="FUNNY PEOPLE"/>
        <s v="GHOST RİDER: SPİRİT OF VENGEANCE"/>
        <s v="FİNDİNG FORRESTER"/>
        <s v="EXİT WOUNDS"/>
        <s v="I CAN DO BAD ALL BY MYSELF"/>
        <s v="FİNDİNG NEVERLAND"/>
        <s v="AMADEUS"/>
        <s v="THE GREY"/>
        <s v="MY BLOODY VALENTİNE"/>
        <s v="UNDERWORLD"/>
        <s v="IDENTİTY"/>
        <s v="LİKE MİKE"/>
        <s v="A CİNDERELLA STORY"/>
        <s v="ENEMY AT THE GATES"/>
        <s v="DRAGONHEART"/>
        <s v="THE PHANTOM OF THE OPERA"/>
        <s v="THE LİVİNG DAYLİGHTS"/>
        <s v="MUPPETS MOST WANTED"/>
        <s v="NAKED GUN 33 1/3: THE FİNAL INSULT"/>
        <s v="GOLDFİNGER"/>
        <s v="HİDE AND SEEK"/>
        <s v="HOODWİNKED!"/>
        <s v="UP CLOSE &amp; PERSONAL"/>
        <s v="THE HİTCHHİKER'S GUİDE TO THE GALAXY"/>
        <s v="ATONEMENT"/>
        <s v="APOCALYPTO"/>
        <s v="OUİJA"/>
        <s v="THE TALE OF DESPEREAUX"/>
        <s v="SYRİANA"/>
        <s v="THE BOXTROLLS"/>
        <s v="THE ROAD TO EL DORADO"/>
        <s v="A BRİDGE TOO FAR"/>
        <s v="THE MİGHTY DUCKS"/>
        <s v="RESİDENT EVİL: APOCALYPSE"/>
        <s v="THE NET"/>
        <s v="THE CROW"/>
        <s v="THE HURRİCANE"/>
        <s v="RESİDENT EVİL: EXTİNCTİON"/>
        <s v="MİGHTY JOE YOUNG"/>
        <s v="JACK RYAN: SHADOW RECRUİT"/>
        <s v="IF I STAY"/>
        <s v="DİARY OF A MAD BLACK WOMAN"/>
        <s v="A VİEW TO A KİLL"/>
        <s v="HOT TUB TİME MACHİNE"/>
        <s v="THE TUXEDO"/>
        <s v="K-PAX"/>
        <s v="THE BOOK OF LİFE"/>
        <s v="BREAKDOWN"/>
        <s v="STİGMATA"/>
        <s v="HOME ON THE RANGE"/>
        <s v="UNDER SİEGE 2: DARK TERRİTORY"/>
        <s v="LAST ACTİON HERO"/>
        <s v="ABSOLUTE POWER"/>
        <s v="LİTTLE WOMEN"/>
        <s v="FİDDLER ON THE ROOF"/>
        <s v="EVİTA"/>
        <s v="SERENDİPİTY"/>
        <s v="RED TAİLS"/>
        <s v="PAİN &amp; GAİN"/>
        <s v="LEGAL EAGLES"/>
        <s v="MAJOR LEAGUE"/>
        <s v="AUSTRALİA"/>
        <s v="OLD DOGS"/>
        <s v="LAND OF THE LOST"/>
        <s v="A NİGHTMARE ON ELM STREET 4: THE DREAM MASTER"/>
        <s v="MY SİSTER'S KEEPER"/>
        <s v="THE POSSESSİON"/>
        <s v="THİS CHRİSTMAS"/>
        <s v="MİCHAEL CLAYTON"/>
        <s v="DİARY OF A WİMPY KİD: DOG DAYS"/>
        <s v="MEN OF HONOR"/>
        <s v="FİREWALL"/>
        <s v="ABOUT LAST NİGHT"/>
        <s v="DATE MOVİE"/>
        <s v="MİSS CONGENİALİTY 2: ARMED AND FABULOUS"/>
        <s v="THE DİLEMMA"/>
        <s v="RETURN TO NEVER LAND"/>
        <s v="JUST LİKE HEAVEN"/>
        <s v="THE GAME"/>
        <s v="THE HOUSE BUNNY"/>
        <s v="MALCOLM X"/>
        <s v="G.I. JANE"/>
        <s v="FAT ALBERT"/>
        <s v="THE LAND BEFORE TİME"/>
        <s v="SPEED 2: CRUİSE CONTROL"/>
        <s v="SİNİSTER"/>
        <s v="KİCK-ASS"/>
        <s v="NİM'S ISLAND"/>
        <s v="THE JUNGLE BOOK 2"/>
        <s v="WHEN A STRANGER CALLS"/>
        <s v="PREMONİTİON"/>
        <s v="BİG FAT LİAR"/>
        <s v="THE SKELETON KEY"/>
        <s v="SECRET WİNDOW"/>
        <s v="ALİEN: RESURRECTİON"/>
        <s v="THE RUNDOWN"/>
        <s v="INTO THE STORM"/>
        <s v="PRECİOUS"/>
        <s v="VOLCANO"/>
        <s v="THE KİNGDOM"/>
        <s v="KİNGDOM OF HEAVEN"/>
        <s v="SAVİNG PRİVATE RYAN"/>
        <s v="JUPİTER ASCENDİNG"/>
        <s v="SAVAGES"/>
        <s v="AGENT CODY BANKS"/>
        <s v="HOSTEL"/>
        <s v="NANNY MCPHEE"/>
        <s v="THE JUDGE"/>
        <s v="KATE &amp; LEOPOLD"/>
        <s v="JERSEY BOYS"/>
        <s v="KİLLERS"/>
        <s v="HALLOWEEN"/>
        <s v="SİLENT HİLL"/>
        <s v="SHOOTER"/>
        <s v="SİCARİO"/>
        <s v="GOODFELLAS"/>
        <s v="THE RİVER WİLD"/>
        <s v="THE SPY WHO LOVED ME"/>
        <s v="DUDE, WHERE'S MY CAR?"/>
        <s v="FİREFOX"/>
        <s v="PRACTİCAL MAGİC"/>
        <s v="PHONE BOOTH"/>
        <s v="FİNAL DESTİNATİON 2"/>
        <s v="ARTHUR CHRİSTMAS"/>
        <s v="THE BEST EXOTİC MARİGOLD HOTEL"/>
        <s v="BOOGEYMAN"/>
        <s v="ROMEO + JULİET"/>
        <s v="IT'S A MAD, MAD, MAD, MAD WORLD"/>
        <s v="BLENDED"/>
        <s v="MADE OF HONOR"/>
        <s v="GANGSTER SQUAD"/>
        <s v="WALKİNG TALL"/>
        <s v="THE FULL MONTY"/>
        <s v="THE RAİNMAKER"/>
        <s v="UNDERWORLD: RİSE OF THE LYCANS"/>
        <s v="SAW 3D: THE FİNAL CHAPTER"/>
        <s v="BLACK RAİN"/>
        <s v="THE TİGGER MOVİE"/>
        <s v="MOONRİSE KİNGDOM"/>
        <s v="O BROTHER, WHERE ART THOU?"/>
        <s v="MEDİCİNE MAN"/>
        <s v="IN GOOD COMPANY"/>
        <s v="THE MAN FROM U.N.C.L.E."/>
        <s v="THE LEGEND OF ZORRO"/>
        <s v="HERE COMES THE BOOM"/>
        <s v="DOMESTİC DİSTURBANCE"/>
        <s v="ZOOLANDER"/>
        <s v="THE GİVER"/>
        <s v="28 DAYS LATER..."/>
        <s v="HALL PASS"/>
        <s v="SPOTLİGHT"/>
        <s v="FREQUENCY"/>
        <s v="COP LAND"/>
        <s v="COP OUT"/>
        <s v="THE JUROR"/>
        <s v="A NİGHTMARE ON ELM STREET 3: DREAM WARRİORS"/>
        <s v="THE REPLACEMENTS"/>
        <s v="YOUNG GUNS"/>
        <s v="SCARFACE"/>
        <s v="THE ARTİST"/>
        <s v="THE INTERNSHİP"/>
        <s v="MEET JOE BLACK"/>
        <s v="LOST İN TRANSLATİON"/>
        <s v="NAPOLEON DYNAMİTE"/>
        <s v="THE NEGOTİATOR"/>
        <s v="MCFARLAND, USA"/>
        <s v="INSTRUCTİONS NOT INCLUDED"/>
        <s v="NOTHİNG TO LOSE"/>
        <s v="TİMECOP"/>
        <s v="SCHİNDLER'S LİST"/>
        <s v="ST. VİNCENT"/>
        <s v="THE LAST EMPEROR"/>
        <s v="THE LOVELY BONES"/>
        <s v="SPEED RACER"/>
        <s v="THE ONE"/>
        <s v="MUST LOVE DOGS"/>
        <s v="SOUL SURFER"/>
        <s v="WALL STREET"/>
        <s v="PROM NİGHT"/>
        <s v="DİAMONDS ARE FOREVER"/>
        <s v="LİCENSE TO WED"/>
        <s v="THE GİFT"/>
        <s v="WEST SİDE STORY"/>
        <s v="UNDER THE TUSCAN SUN"/>
        <s v="CATS &amp; DOGS: THE REVENGE OF KİTTY GALORE"/>
        <s v="NEED FOR SPEED"/>
        <s v="WE ARE MARSHALL"/>
        <s v="SOUL FOOD"/>
        <s v="TEARS OF THE SUN"/>
        <s v="YEAR ONE"/>
        <s v="EDGE OF DARKNESS"/>
        <s v="EVEREST"/>
        <s v="STAR TREK: NEMESİS"/>
        <s v="YOU ONLY LİVE TWİCE"/>
        <s v="NO RESERVATİONS"/>
        <s v="TRANSPORTER 2"/>
        <s v="REİGN OF FİRE"/>
        <s v="WAG THE DOG"/>
        <s v="SNİTCH"/>
        <s v="THE DEVİL'S OWN"/>
        <s v="GULLİVER'S TRAVELS"/>
        <s v="SENSE AND SENSİBİLİTY"/>
        <s v="THE LİZZİE MCGUİRE MOVİE"/>
        <s v="TEENAGE MUTANT NİNJA TURTLES III"/>
        <s v="MAX"/>
        <s v="THE UNBORN"/>
        <s v="A MİLLİON WAYS TO DİE İN THE WEST"/>
        <s v="BEVERLY HİLLS COP III"/>
        <s v="KRAMPUS"/>
        <s v="FİNAL DESTİNATİON 5"/>
        <s v="THE AGE OF ADALİNE"/>
        <s v="CASİNO"/>
        <s v="STEP UP 3D"/>
        <s v="TİME BANDİTS"/>
        <s v="RESİDENT EVİL: RETRİBUTİON"/>
        <s v="BİRDMAN OR (THE UNEXPECTED VİRTUE OF IGNORANCE)"/>
        <s v="LADY İN THE WATER"/>
        <s v="PLANET 51"/>
        <s v="WELCOME HOME, ROSCOE JENKİNS"/>
        <s v="FEVER PİTCH"/>
        <s v="DRAG ME TO HELL"/>
        <s v="SPANGLİSH"/>
        <s v="THE CABİN İN THE WOODS"/>
        <s v="DOLPHİN TALE 2"/>
        <s v="RİDDİCK"/>
        <s v="DONNİE BRASCO"/>
        <s v="THE FİSHER KİNG"/>
        <s v="THİR13EN GHOSTS"/>
        <s v="EXORCİST: THE BEGİNNİNG"/>
        <s v="ALİENS VS. PREDATOR: REQUİEM"/>
        <s v="THE HİLLS HAVE EYES"/>
        <s v="RONİN"/>
        <s v="THE HOURS"/>
        <s v="HİGH CRİMES"/>
        <s v="BANDİTS"/>
        <s v="GREMLİNS 2: THE NEW BATCH"/>
        <s v="SECONDHAND LİONS"/>
        <s v="PALE RİDER"/>
        <s v="PEGGY SUE GOT MARRİED"/>
        <s v="GOSFORD PARK"/>
        <s v="THE PEACEMAKER"/>
        <s v="THE MİRROR HAS TWO FACES"/>
        <s v="A WALK TO REMEMBER"/>
        <s v="WHAT TO EXPECT WHEN YOU'RE EXPECTİNG"/>
        <s v="MONEY TALKS"/>
        <s v="THE LAST EXORCİSM"/>
        <s v="END OF WATCH"/>
        <s v="THE IDES OF MARCH"/>
        <s v="THE SİEGE"/>
        <s v="WİNDTALKERS"/>
        <s v="OUT OF TİME"/>
        <s v="HOUSE ON HAUNTED HİLL"/>
        <s v="MAX PAYNE"/>
        <s v="ABOUT A BOY"/>
        <s v="DUPLİCİTY"/>
        <s v="BİLL &amp; TED'S EXCELLENT ADVENTURE"/>
        <s v="THE MASTER OF DİSGUİSE"/>
        <s v="HEARTBREAKERS"/>
        <s v="I AM SAM"/>
        <s v="HANNA"/>
        <s v="HARDBALL"/>
        <s v="THERE WİLL BE BLOOD"/>
        <s v="BRİDGET JONES: THE EDGE OF REASON"/>
        <s v="CATWOMAN"/>
        <s v="LEGİON"/>
        <s v="THE PİANO"/>
        <s v="STRANGER THAN FİCTİON"/>
        <s v="BLUE CRUSH"/>
        <s v="RİGHTEOUS KİLL"/>
        <s v="YOU GOT SERVED"/>
        <s v="THE FACULTY"/>
        <s v="COLLATERAL DAMAGE"/>
        <s v="A HAUNTED HOUSE"/>
        <s v="I STİLL KNOW WHAT YOU DİD LAST SUMMER"/>
        <s v="THE WİLD THORNBERRYS MOVİE"/>
        <s v="THE ILLUSİONİST"/>
        <s v="CADDYSHACK"/>
        <s v="THE BEACH"/>
        <s v="EPİC MOVİE"/>
        <s v="THE LADYKİLLERS"/>
        <s v="HİTMAN"/>
        <s v="JACKİE BROWN"/>
        <s v="30 DAYS OF NİGHT"/>
        <s v="BENJİ"/>
        <s v="RESİDENT EVİL"/>
        <s v="HOCUS POCUS"/>
        <s v="THE TEXAS CHAİNSAW MASSACRE: THE BEGİNNİNG"/>
        <s v="CRAZY HEART"/>
        <s v="LİTTLE NİCKY"/>
        <s v="BURLESQUE"/>
        <s v="RUGRATS GO WİLD"/>
        <s v="BODY OF LİES"/>
        <s v="THE EXPENDABLES 3"/>
        <s v="LAKEVİEW TERRACE"/>
        <s v="ANNA AND THE KİNG"/>
        <s v="PİTCH BLACK"/>
        <s v="ANNİE HALL"/>
        <s v="THE ADVENTURES OF SHARKBOY AND LAVAGİRL 3-D"/>
        <s v="ENOUGH"/>
        <s v="THE GRUDGE 2"/>
        <s v="THE CRAZİES"/>
        <s v="SOMETHİNG BORROWED"/>
        <s v="DEAD MAN WALKİNG"/>
        <s v="THE SİSTERHOOD OF THE TRAVELİNG PANTS"/>
        <s v="PRİMARY COLORS"/>
        <s v="EARTH TO ECHO"/>
        <s v="LİTTLE SHOP OF HORRORS"/>
        <s v="HAPPY GİLMORE"/>
        <s v="ON DEADLY GROUND"/>
        <s v="THE GHOST AND THE DARKNESS"/>
        <s v="SEX TAPE"/>
        <s v="SURROGATES"/>
        <s v="SPY KİDS: ALL THE TİME İN THE WORLD İN 4D"/>
        <s v="ROCK OF AGES"/>
        <s v="GRİDİRON GANG"/>
        <s v="MİDNİGHT RUN"/>
        <s v="THE TERMİNATOR"/>
        <s v="PRİDE &amp; PREJUDİCE"/>
        <s v="LAST HOLİDAY"/>
        <s v="STARDUST"/>
        <s v="BROOKLYN"/>
        <s v="47 RONİN"/>
        <s v="MEET THE SPARTANS"/>
        <s v="UNDERCOVER BROTHER"/>
        <s v="CRUEL INTENTİONS"/>
        <s v="SCREAM 4"/>
        <s v="10 THİNGS I HATE ABOUT YOU"/>
        <s v="THE ORİGİNAL KİNGS OF COMEDY"/>
        <s v="THE RUNNİNG MAN"/>
        <s v="TREASURE PLANET"/>
        <s v="SPACEBALLS"/>
        <s v="NİNJA ASSASSİN"/>
        <s v="RİÂ¢HİE RİÂ¢H"/>
        <s v="HAROLD &amp; KUMAR ESCAPE FROM GUANTANAMO BAY"/>
        <s v="URBAN LEGEND"/>
        <s v="BİLL &amp; TED'S BOGUS JOURNEY"/>
        <s v="40 DAYS AND 40 NİGHTS"/>
        <s v="BİG MOMMAS: LİKE FATHER, LİKE SON"/>
        <s v="SEVEN YEARS İN TİBET"/>
        <s v="THE BROTHERS GRİMM"/>
        <s v="NOT ANOTHER TEEN MOVİE"/>
        <s v="BEDAZZLED"/>
        <s v="WİLD"/>
        <s v="HEAD OF STATE"/>
        <s v="THE SECRET LİFE OF BEES"/>
        <s v="SKY CAPTAİN AND THE WORLD OF TOMORROW"/>
        <s v="MARS ATTACKS!"/>
        <s v="AUTUMN İN NEW YORK"/>
        <s v="AUGUST: OSAGE COUNTY"/>
        <s v="PHİLOMENA"/>
        <s v="HOW STELLA GOT HER GROOVE BACK"/>
        <s v="RED RİDİNG HOOD"/>
        <s v="PAN'S LABYRİNTH"/>
        <s v="THE NATİVİTY STORY"/>
        <s v="FİRST KNİGHT"/>
        <s v="CONAN THE BARBARİAN"/>
        <s v="GOOD BOY!"/>
        <s v="IN TİME"/>
        <s v="ABRAHAM LİNCOLN: VAMPİRE HUNTER"/>
        <s v="RAİSİNG HELEN"/>
        <s v="THE BACK-UP PLAN"/>
        <s v="INVİCTUS"/>
        <s v="JEEPERS CREEPERS"/>
        <s v="MAN OF THE YEAR"/>
        <s v="THE LONGEST RİDE"/>
        <s v="PAUL"/>
        <s v="OUT OF SİGHT"/>
        <s v="J. EDGAR"/>
        <s v="THE ROOMMATE"/>
        <s v="JUMPİNG THE BROOM"/>
        <s v="CROSSROADS"/>
        <s v="THE GUİLT TRİP"/>
        <s v="30 MİNUTES OR LESS"/>
        <s v="KEEPİNG THE FAİTH"/>
        <s v="THE CHANGE-UP"/>
        <s v="28 DAYS"/>
        <s v="FİGHT CLUB"/>
        <s v="CLOCKSTOPPERS"/>
        <s v="SPHERE"/>
        <s v="THAT'S MY BOY"/>
        <s v="16 BLOCKS"/>
        <s v="KİSS OF THE DRAGON"/>
        <s v="MY FAVORİTE MARTİAN"/>
        <s v="ALİVE"/>
        <s v="RECESS: SCHOOL'S OUT"/>
        <s v="COLOMBİANA"/>
        <s v="VAMPİRES SUCK"/>
        <s v="FREEDOM WRİTERS"/>
        <s v="ESCAPE FROM ALCATRAZ"/>
        <s v="MİLLİON DOLLAR ARM"/>
        <s v="THE THİN RED LİNE"/>
        <s v="SUCKER PUNCH"/>
        <s v="8MM"/>
        <s v="THE SENTİNEL"/>
        <s v="FRİDAY THE 13TH PART III"/>
        <s v="MAD MAX BEYOND THUNDERDOME"/>
        <s v="WALKİNG WİTH DİNOSAURS 3D"/>
        <s v="DEATH RACE"/>
        <s v="SET IT OFF"/>
        <s v="HANGİNG UP"/>
        <s v="DERAİLED"/>
        <s v="THE GREATEST SHOW ON EARTH"/>
        <s v="THE ROBE"/>
        <s v="WHAT A GİRL WANTS"/>
        <s v="MORTAL KOMBAT: ANNİHİLATİON"/>
        <s v="IN THE BEDROOM"/>
        <s v="THE THEORY OF EVERYTHİNG"/>
        <s v="SHİNE"/>
        <s v="THE ISLAND"/>
        <s v="CHANGELİNG"/>
        <s v="SMOKİN' ACES"/>
        <s v="THE INDİAN İN THE CUPBOARD"/>
        <s v="THE AMERİCAN"/>
        <s v="LARRY CROWNE"/>
        <s v="SELENA"/>
        <s v="LİVE AND LET DİE"/>
        <s v="THE BOY NEXT DOOR"/>
        <s v="MONEY TRAİN"/>
        <s v="FRANKENWEENİE"/>
        <s v="CHİLDREN OF MEN"/>
        <s v="CARRİE"/>
        <s v="THE FLİNTSTONES İN VİVA ROCK VEGAS"/>
        <s v="THE MOTHMAN PROPHECİES"/>
        <s v="THE DOORS"/>
        <s v="K-19: THE WİDOWMAKER"/>
        <s v="FOR LOVE OF THE GAME"/>
        <s v="JEEPERS CREEPERS II"/>
        <s v="INTOLERABLE CRUELTY"/>
        <s v="THE NUMBER 23"/>
        <s v="STEP UP REVOLUTİON"/>
        <s v="DRİVE"/>
        <s v="A VERY HAROLD &amp; KUMAR 3D CHRİSTMAS"/>
        <s v="GREEN ZONE"/>
        <s v="THE SKULLS"/>
        <s v="GOOD LUCK CHUCK"/>
        <s v="PAN"/>
        <s v="50/50"/>
        <s v="FREDDY'S DEAD: THE FİNAL NİGHTMARE"/>
        <s v="WHİTE FANG"/>
        <s v="A THİN LİNE BETWEEN LOVE AND HATE"/>
        <s v="TAKE THE LEAD"/>
        <s v="DANGEROUS LİAİSONS"/>
        <s v="LİCENCE TO KİLL"/>
        <s v="HOSTAGE"/>
        <s v="CRADLE 2 THE GRAVE"/>
        <s v="MAN ON THE MOON"/>
        <s v="THİRTEEN DAYS"/>
        <s v="THE 6TH DAY"/>
        <s v="CONCUSSİON"/>
        <s v="COURAGEOUS"/>
        <s v="HOT PURSUİT"/>
        <s v="MONSTER"/>
        <s v="THE WATCH"/>
        <s v="TEXAS CHAİNSAW 3D"/>
        <s v="MALİBU'S MOST WANTED"/>
        <s v="BABEL"/>
        <s v="ALEXANDER"/>
        <s v="THİS IS WHERE I LEAVE YOU"/>
        <s v="THE HUNTED"/>
        <s v="THE READER"/>
        <s v="ETERNAL SUNSHİNE OF THE SPOTLESS MİND"/>
        <s v="MY DOG SKİP"/>
        <s v="INSTİNCT"/>
        <s v="THE BEST MAN"/>
        <s v="THE DUFF"/>
        <s v="SNAKES ON A PLANE"/>
        <s v="CLOSER"/>
        <s v="THE RELİC"/>
        <s v="MİCKEY BLUE EYES"/>
        <s v="ALL ABOUT STEVE"/>
        <s v="STUCK ON YOU"/>
        <s v="WHERE THE HEART IS"/>
        <s v="SHE'S THE MAN"/>
        <s v="DREAMCATCHER"/>
        <s v="THE PUNİSHER"/>
        <s v="MARMADUKE"/>
        <s v="THE GAMBLER"/>
        <s v="R.I.P.D."/>
        <s v="DEVİL"/>
        <s v="FLAGS OF OUR FATHERS"/>
        <s v="THE CONSTANT GARDENER"/>
        <s v="PAY IT FORWARD"/>
        <s v="SEMİ-PRO"/>
        <s v="FİREPROOF"/>
        <s v="STREET FİGHTER"/>
        <s v="BLACK KNİGHT"/>
        <s v="DOUBT"/>
        <s v="BLUE JASMİNE"/>
        <s v="HALLOWEEN II"/>
        <s v="SEE SPOT RUN"/>
        <s v="2016: OBAMA'S AMERİCA"/>
        <s v="THE LONG KİSS GOODNİGHT"/>
        <s v="THE INFORMANT!"/>
        <s v="WOMAN İN GOLD"/>
        <s v="CHİLD'S PLAY"/>
        <s v="AMÃ©LİE"/>
        <s v="SİLVERADO"/>
        <s v="I SPY"/>
        <s v="THE SECOND BEST EXOTİC MARİGOLD HOTEL"/>
        <s v="ZODİAC"/>
        <s v="THE RİTE"/>
        <s v="DRACULA 2000"/>
        <s v="THE LAST DRAGON"/>
        <s v="FRİDAY AFTER NEXT"/>
        <s v="MERCURY RİSİNG"/>
        <s v="DAYLİGHT"/>
        <s v="DRİLLBİT TAYLOR"/>
        <s v="STRİPTEASE"/>
        <s v="TEAM AMERİCA: WORLD POLİCE"/>
        <s v="HEREAFTER"/>
        <s v="THE LAST HOUSE ON THE LEFT"/>
        <s v="DREAMER: INSPİRED BY A TRUE STORY"/>
        <s v="THE 13TH WARRİOR"/>
        <s v="RETURN TO ME"/>
        <s v="BECAUSE OF WİNN-DİXİE"/>
        <s v="DRİVEN"/>
        <s v="FRİDAY THE 13TH: THE FİNAL CHAPTER"/>
        <s v="PROOF OF LİFE"/>
        <s v="MR. BEAN'S HOLİDAY"/>
        <s v="BEND IT LİKE BECKHAM"/>
        <s v="ALMOST FAMOUS"/>
        <s v="THE PİANİST"/>
        <s v="PARANORMAL ACTİVİTY: THE MARKED ONES"/>
        <s v="THE MEN WHO STARE AT GOATS"/>
        <s v="500 DAYS OF SUMMER"/>
        <s v="BRİDE OF CHUCKY"/>
        <s v="LOVE &amp; OTHER DRUGS"/>
        <s v="RUMBLE İN THE BRONX"/>
        <s v="NİGHTCRAWLER"/>
        <s v="KEVİN HART: LET ME EXPLAİN"/>
        <s v="THE LOVE GURU"/>
        <s v="SİDE EFFECTS"/>
        <s v="FİNAL FANTASY: THE SPİRİTS WİTHİN"/>
        <s v="DARKNESS FALLS"/>
        <s v="ANALYZE THAT"/>
        <s v="THE LAWNMOWER MAN"/>
        <s v="WHAT'S THE WORST THAT COULD HAPPEN?"/>
        <s v="THE SHADOW"/>
        <s v="COPYCAT"/>
        <s v="HOUSE OF WAX"/>
        <s v="SCARY MOVİE 5"/>
        <s v="CELLULAR"/>
        <s v="THE AGE OF INNOCENCE"/>
        <s v="PSYCHO"/>
        <s v="PAPER TOWNS"/>
        <s v="LEAVİNG LAS VEGAS"/>
        <s v="DRESSED TO KİLL"/>
        <s v="MURDER BY NUMBERS"/>
        <s v="MİLK"/>
        <s v="EXTREMELY LOUD &amp; INCREDİBLY CLOSE"/>
        <s v="LAKE PLACİD"/>
        <s v="9"/>
        <s v="STEALTH"/>
        <s v="QUARANTİNE"/>
        <s v="THE SOLOİST"/>
        <s v="AUGUST RUSH"/>
        <s v="HOUSE AT THE END OF THE STREET"/>
        <s v="ROB ROY"/>
        <s v="FROM HELL"/>
        <s v="ONE HOUR PHOTO"/>
        <s v="THE WEDDİNG DATE"/>
        <s v="SHE'S OUT OF MY LEAGUE"/>
        <s v="CHAPPİE"/>
        <s v="UNFRİENDED"/>
        <s v="ANACONDAS: THE HUNT FOR THE BLOOD ORCHİD"/>
        <s v="GOOD NİGHT, AND GOOD LUCK."/>
        <s v="SCOTT PİLGRİM VS. THE WORLD"/>
        <s v="A HİSTORY OF VİOLENCE"/>
        <s v="NİCK AND NORAH'S INFİNİTE PLAYLİST"/>
        <s v="UNİTED 93"/>
        <s v="ZACK AND MİRİ MAKE A PORNO"/>
        <s v="THE EYE"/>
        <s v="MONSTER'S BALL"/>
        <s v="LEATHERHEADS"/>
        <s v="JOHNSON FAMİLY VACATİON"/>
        <s v="THE MORTAL INSTRUMENTS: CİTY OF BONES"/>
        <s v="HOW HİGH"/>
        <s v="THE DEBT"/>
        <s v="CHARLİE ST. CLOUD"/>
        <s v="THE CORE"/>
        <s v="RANDOM HEARTS"/>
        <s v="THE PİRATES! BAND OF MİSFİTS"/>
        <s v="MORNİNG GLORY"/>
        <s v="GET RİCH OR DİE TRYİN'"/>
        <s v="JOYFUL NOİSE"/>
        <s v="THE TEXAS CHAİN SAW MASSACRE"/>
        <s v="THE PRİNCESS BRİDE"/>
        <s v="THE LEGEND OF BAGGER VANCE"/>
        <s v="MİRRORS"/>
        <s v="3 DAYS TO KİLL"/>
        <s v="PREDATOR 2"/>
        <s v="DELİVERY MAN"/>
        <s v="DOGMA"/>
        <s v="SUPERSTAR"/>
        <s v="DELİVER US FROM EVİL"/>
        <s v="GET ON UP"/>
        <s v="OPEN WATER"/>
        <s v="YENTL"/>
        <s v="SGT. BİLKO"/>
        <s v="A NİGHT AT THE ROXBURY"/>
        <s v="QUEEN OF THE DAMNED"/>
        <s v="THE BANGER SİSTERS"/>
        <s v="ASSASSİNS"/>
        <s v="HALLOWEEN: RESURRECTİON"/>
        <s v="THE GREAT DEBATERS"/>
        <s v="HONEY"/>
        <s v="HOW DO YOU KNOW"/>
        <s v="THE ART OF WAR"/>
        <s v="BAD COMPANY"/>
        <s v="WHEN THE GAME STANDS TALL"/>
        <s v="SPACE CHİMPS"/>
        <s v="DOUBLE IMPACT"/>
        <s v="SNATCH"/>
        <s v="GHOST SHİP"/>
        <s v="DRAGONFLY"/>
        <s v="JAY AND SİLENT BOB STRİKE BACK"/>
        <s v="ROAD HOUSE"/>
        <s v="THE BANK JOB"/>
        <s v="HOLLYWOOD HOMİCİDE"/>
        <s v="ELİZABETH"/>
        <s v="A NİGHTMARE ON ELM STREET 2: FREDDY'S REVENGE"/>
        <s v="DAYBREAKERS"/>
        <s v="THE IRON LADY"/>
        <s v="GRUDGE MATCH"/>
        <s v="RİDİNG İN CARS WİTH BOYS"/>
        <s v="WİLD THİNGS"/>
        <s v="MYSTERY MEN"/>
        <s v="DİD YOU HEAR ABOUT THE MORGANS?"/>
        <s v="TWİLİGHT ZONE: THE MOVİE"/>
        <s v="A LOW DOWN DİRTY SHAME"/>
        <s v="BLESS THE CHİLD"/>
        <s v="CONFESSİONS OF A TEENAGE DRAMA QUEEN"/>
        <s v="SPİCE WORLD"/>
        <s v="THE ROSE"/>
        <s v="PRİEST"/>
        <s v="THE MECHANİC"/>
        <s v="THE OBJECT OF MY AFFECTİON"/>
        <s v="RENT"/>
        <s v="NANNY MCPHEE RETURNS"/>
        <s v="THE NEW GUY"/>
        <s v="THE INSİDER"/>
        <s v="THE WATCHER"/>
        <s v="ONE DİRECTİON: THİS IS US"/>
        <s v="GİRL, INTERRUPTED"/>
        <s v="DRAFT DAY"/>
        <s v="POİNT BREAK"/>
        <s v="KİCK-ASS 2"/>
        <s v="CAPOTE"/>
        <s v="BABY BOY"/>
        <s v="UNTRACEABLE"/>
        <s v="THE FİVE-YEAR ENGAGEMENT"/>
        <s v="28 WEEKS LATER"/>
        <s v="SWİMFAN"/>
        <s v="WE OWN THE NİGHT"/>
        <s v="THE OUT-OF-TOWNERS"/>
        <s v="BROTHERS"/>
        <s v="CHİLD'S PLAY 2"/>
        <s v="EMPLOYEE OF THE MONTH"/>
        <s v="THE CROCODİLE HUNTER: COLLİSİON COURSE"/>
        <s v="THE SHAWSHANK REDEMPTİON"/>
        <s v="AFTER THE SUNSET"/>
        <s v="THE ANT BULLY"/>
        <s v="ABDUCTİON"/>
        <s v="ZATHURA: A SPACE ADVENTURE"/>
        <s v="DOOM"/>
        <s v="GROSSE POİNTE BLANK"/>
        <s v="LOADED WEAPON 1"/>
        <s v="JOHNNY ENGLİSH"/>
        <s v="FRİDAY"/>
        <s v="MENACE II SOCİETY"/>
        <s v="BEASTLY"/>
        <s v="CRANK"/>
        <s v="THE MAJESTİC"/>
        <s v="THE SWİTCH"/>
        <s v="SİNİSTER 2"/>
        <s v="OCULUS"/>
        <s v="SAW VI"/>
        <s v="HANNİBAL RİSİNG"/>
        <s v="THE ISLAND OF DR. MOREAU"/>
        <s v="DO THE RİGHT THİNG"/>
        <s v="POETİC JUSTİCE"/>
        <s v="THE BROTHERS"/>
        <s v="LOVE &amp; BASKETBALL"/>
        <s v="DUNE"/>
        <s v="BROWN SUGAR"/>
        <s v="THE LAST WİTCH HUNTER"/>
        <s v="SOMEONE LİKE YOU..."/>
        <s v="DALLAS BUYERS CLUB"/>
        <s v="NO ESCAPE"/>
        <s v="THE MUPPET CHRİSTMAS CAROL"/>
        <s v="HİGH FİDELİTY"/>
        <s v="THE BRİDGE ON THE RİVER KWAİ"/>
        <s v="BROOKLYN'S FİNEST"/>
        <s v="BABY GENİUSES"/>
        <s v="CLOUD ATLAS"/>
        <s v="JOE DİRT"/>
        <s v="THE STORY OF US"/>
        <s v="THE MUSKETEER"/>
        <s v="THE BİG HİT"/>
        <s v="BLADE RUNNER"/>
        <s v="SPY HARD"/>
        <s v="RUSH"/>
        <s v="THE WOMEN"/>
        <s v="ONE MİSSED CALL"/>
        <s v="ELİZABETHTOWN"/>
        <s v="GLORY"/>
        <s v="THE OTHER BOLEYN GİRL"/>
        <s v="GARDEN STATE"/>
        <s v="THE BEST OF ME"/>
        <s v="WİNNİE THE POOH"/>
        <s v="EVENT HORİZON"/>
        <s v="MACHETE"/>
        <s v="HARRİET THE SPY"/>
        <s v="BASİC"/>
        <s v="BULWORTH"/>
        <s v="A NİGHTMARE ON ELM STREET"/>
        <s v="BLAST FROM THE PAST"/>
        <s v="RUN ALL NİGHT"/>
        <s v="BOOK OF SHADOWS: BLAİR WİTCH 2"/>
        <s v="STREET KİNGS"/>
        <s v="ONE FOR THE MONEY"/>
        <s v="CONAN THE DESTROYER"/>
        <s v="A PASSAGE TO INDİA"/>
        <s v="BOOGİE NİGHTS"/>
        <s v="SİNBAD: LEGEND OF THE SEVEN SEAS"/>
        <s v="LOVE THE COOPERS"/>
        <s v="THE WRESTLER"/>
        <s v="BLOOD WORK"/>
        <s v="A MAN APART"/>
        <s v="RAMONA AND BEEZUS"/>
        <s v="DUMB AND DUMBERER: WHEN HARRY MET LLOYD"/>
        <s v="XXX: STATE OF THE UNİON"/>
        <s v="THAT AWKWARD MOMENT"/>
        <s v="THE DESCENT"/>
        <s v="THE WORLD'S END"/>
        <s v="THE ADVENTURES OF ROCKY &amp; BULLWİNKLE"/>
        <s v="A WALK AMONG THE TOMBSTONES"/>
        <s v="SHUTTER"/>
        <s v="THE COTTON CLUB"/>
        <s v="SUPERHERO MOVİE"/>
        <s v="ALEX CROSS"/>
        <s v="Ã†ON FLUX"/>
        <s v="SHADOWLANDS"/>
        <s v="THAT THİNG YOU DO!"/>
        <s v="THE LAZARUS EFFECT"/>
        <s v="FRİDA"/>
        <s v="FROM DUSK TİLL DAWN"/>
        <s v="YOU AGAİN"/>
        <s v="21 &amp; OVER"/>
        <s v="DESPERADO"/>
        <s v="DANCE FLİCK"/>
        <s v="THE OUTSİDERS"/>
        <s v="THE MİST"/>
        <s v="CROCODİLE DUNDEE İN LOS ANGELES"/>
        <s v="NANCY DREW"/>
        <s v="JONAH: A VEGGİETALES MOVİE"/>
        <s v="HER"/>
        <s v="MEMENTO"/>
        <s v="CAPTAİN CORELLİ'S MANDOLİN"/>
        <s v="W."/>
        <s v="ALL ABOUT THE BENJAMİNS"/>
        <s v="DARK WATER"/>
        <s v="THE FOURTH KİND"/>
        <s v="THE INTERNATİONAL"/>
        <s v="EX MACHİNA"/>
        <s v="ESCAPE FROM L.A."/>
        <s v="BOYHOOD"/>
        <s v="CAN'T HARDLY WAİT"/>
        <s v="SERENİTY"/>
        <s v="THE TRANSPORTER"/>
        <s v="TOP FİVE"/>
        <s v="JERSEY GİRL"/>
        <s v="ESCAPE FROM NEW YORK"/>
        <s v="KATY PERRY: PART OF ME"/>
        <s v="ALİENS İN THE ATTİC"/>
        <s v="SWEET NOVEMBER"/>
        <s v="NURSE BETTY"/>
        <s v="THE WİTCH"/>
        <s v="ESCAPE PLAN"/>
        <s v="THE REAPİNG"/>
        <s v="KİLLER ELİTE"/>
        <s v="MİDNİGHT İN THE GARDEN OF GOOD AND EVİL"/>
        <s v="ALPHA AND OMEGA"/>
        <s v="WYATT EARP"/>
        <s v="THE WOOD"/>
        <s v="THE FORBİDDEN KİNGDOM"/>
        <s v="GRİNDHOUSE"/>
        <s v="PİRANHA 3D"/>
        <s v="LOGAN'S RUN"/>
        <s v="SOME LİKE IT HOT"/>
        <s v="IN THE HEART OF THE SEA"/>
        <s v="THE NOVEMBER MAN"/>
        <s v="KİNGPİN"/>
        <s v="THE CRAFT"/>
        <s v="NEVER BACK DOWN"/>
        <s v="OUR IDİOT BROTHER"/>
        <s v="FROM RUSSİA WİTH LOVE"/>
        <s v="THANK YOU FOR SMOKİNG"/>
        <s v="WAKİNG NED DEVİNE"/>
        <s v="SEX, LİES, AND VİDEOTAPE"/>
        <s v="AİR BUD"/>
        <s v="SİCKO"/>
        <s v="UNLEASHED"/>
        <s v="SLİNG BLADE"/>
        <s v="DON JON"/>
        <s v="THE SWEETEST THİNG"/>
        <s v="ELEKTRA"/>
        <s v="SPARKLE"/>
        <s v="15 MİNUTES"/>
        <s v="ARLİNGTON ROAD"/>
        <s v="ACROSS THE UNİVERSE"/>
        <s v="RENAİSSANCE MAN"/>
        <s v="HOFFA"/>
        <s v="THE SPY NEXT DOOR"/>
        <s v="HEARTS İN ATLANTİS"/>
        <s v="CLERKS II"/>
        <s v="LORD OF WAR"/>
        <s v="TİNKER TAİLOR SOLDİER SPY"/>
        <s v="THE ADVENTURES OF HUCK FİNN"/>
        <s v="VİRTUOSİTY"/>
        <s v="ANGEL EYES"/>
        <s v="DON'T BE AFRAİD OF THE DARK"/>
        <s v="THE LİFE AQUATİC WİTH STEVE ZİSSOU"/>
        <s v="AROUND THE WORLD İN 80 DAYS"/>
        <s v="OBSERVE AND REPORT"/>
        <s v="CORKY ROMANO"/>
        <s v="THE BEST YEARS OF OUR LİVES"/>
        <s v="HOT FUZZ"/>
        <s v="THE LOSERS"/>
        <s v="HOTEL RWANDA"/>
        <s v="ENDLESS LOVE"/>
        <s v="REİNDEER GAMES"/>
        <s v="FROM PARİS WİTH LOVE"/>
        <s v="THE COVENANT"/>
        <s v="THE USUAL SUSPECTS"/>
        <s v="FASTER"/>
        <s v="AGENT CODY BANKS 2: DESTİNATİON LONDON"/>
        <s v="POMPEİİ"/>
        <s v="VİCKY CRİSTİNA BARCELONA"/>
        <s v="ONE TRUE THİNG"/>
        <s v="MONTE CARLO"/>
        <s v="THE IRON GİANT"/>
        <s v="MATCH POİNT"/>
        <s v="STAY ALİVE"/>
        <s v="SANCTUM"/>
        <s v="THE PLAYERS CLUB"/>
        <s v="BULLETPROOF MONK"/>
        <s v="TRANSCENDENCE"/>
        <s v="THE REMAİNS OF THE DAY"/>
        <s v="LOVE HAPPENS"/>
        <s v="ELLA ENCHANTED"/>
        <s v="ROUNDERS"/>
        <s v="REVOLUTİONARY ROAD"/>
        <s v="BEİNG JOHN MALKOVİCH"/>
        <s v="BELOVED"/>
        <s v="ON HER MAJESTY'S SECRET SERVİCE"/>
        <s v="JOE SOMEBODY"/>
        <s v="THE GALLOWS"/>
        <s v="TİTAN A.E."/>
        <s v="DİCKİE ROBERTS: FORMER CHİLD STAR"/>
        <s v="THE MAGİC SWORD: QUEST FOR CAMELOT"/>
        <s v="MUCH ADO ABOUT NOTHİNG"/>
        <s v="BABYLON A.D."/>
        <s v="MY SUPER EX-GİRLFRİEND"/>
        <s v="THE INCREDİBLE BURT WONDERSTONE"/>
        <s v="THE BLACK DAHLİA"/>
        <s v="LUCKY NUMBER SLEVİN"/>
        <s v="WAR"/>
        <s v="FAME"/>
        <s v="MAGNOLİA"/>
        <s v="CİTY BY THE SEA"/>
        <s v="THE ALAMO"/>
        <s v="EDTV"/>
        <s v="THE BORROWERS"/>
        <s v="PROJECT ALMANAC"/>
        <s v="AT FİRST SİGHT"/>
        <s v="MY FELLOW AMERİCANS"/>
        <s v="DEUCE BİGALOW: EUROPEAN GİGOLO"/>
        <s v="ADAPTATİON."/>
        <s v="TWO CAN PLAY THAT GAME"/>
        <s v="THE WİZARD OF OZ"/>
        <s v="HUSTLE &amp; FLOW"/>
        <s v="DON JUAN DEMARCO"/>
        <s v="NOWHERE TO RUN"/>
        <s v="A NİGHTMARE ON ELM STREET 5: THE DREAM CHİLD"/>
        <s v="DARKNESS"/>
        <s v="THE MEDALLİON"/>
        <s v="BİLLY ELLİOT"/>
        <s v="JOY RİDE"/>
        <s v="A LOT LİKE LOVE"/>
        <s v="MR 3000"/>
        <s v="THE BİG WEDDİNG"/>
        <s v="MUD"/>
        <s v="BLACK OR WHİTE"/>
        <s v="BAGGAGE CLAİM"/>
        <s v="YOUR HİGHNESS"/>
        <s v="HE GOT GAME"/>
        <s v="THE WAY WAY BACK"/>
        <s v="THE RİGHT STUFF"/>
        <s v="THE BOOK THİEF"/>
        <s v="BATTLEFİELD EARTH"/>
        <s v="URBAN LEGENDS: FİNAL CUT"/>
        <s v="THE DARKEST HOUR"/>
        <s v="THE ADVENTURES OF FORD FAİRLANE"/>
        <s v="QUİGLEY DOWN UNDER"/>
        <s v="THE PLACE BEYOND THE PİNES"/>
        <s v="MARS NEEDS MOMS"/>
        <s v="THE FOG"/>
        <s v="SKYLİNE"/>
        <s v="RAİSİNG CAİN"/>
        <s v="FRİDAY THE 13TH: A NEW BEGİNNİNG"/>
        <s v="DREAM HOUSE"/>
        <s v="BOWLİNG FOR COLUMBİNE"/>
        <s v="TO DİE FOR"/>
        <s v="AS ABOVE, SO BELOW"/>
        <s v="TORQUE"/>
        <s v="STİR OF ECHOES"/>
        <s v="THE NEXT THREE DAYS"/>
        <s v="TALES FROM THE CRYPT: DEMON KNİGHT"/>
        <s v="ANTWONE FİSHER"/>
        <s v="FLİGHT OF THE PHOENİX"/>
        <s v="VAN WİLDER: PARTY LİAİSON"/>
        <s v="THE MAN WİTH THE GOLDEN GUN"/>
        <s v="FANTASTİC MR. FOX"/>
        <s v="FLİCKA"/>
        <s v="ALOHA"/>
        <s v="THE X FİLES: I WANT TO BELİEVE"/>
        <s v="A ROOM WİTH A VİEW"/>
        <s v="LOONEY TUNES: BACK İN ACTİON"/>
        <s v="SHORTS"/>
        <s v="SUPER MARİO BROS."/>
        <s v="PAUL BLART: MALL COP"/>
        <s v="THE KİDS ARE ALL RİGHT"/>
        <s v="THE HİLLS HAVE EYES II"/>
        <s v="WHALE RİDER"/>
        <s v="JAWS: THE REVENGE"/>
        <s v="THE APOSTLE"/>
        <s v="MAD MONEY"/>
        <s v="BOYS AND GİRLS"/>
        <s v="CHAİN REACTİON"/>
        <s v="GAMER"/>
        <s v="LAND OF THE DEAD"/>
        <s v="LİTTLE BLACK BOOK"/>
        <s v="THE GLİMMER MAN"/>
        <s v="DUEL İN THE SUN"/>
        <s v="VALENTİNE"/>
        <s v="RENO 911!: MİAMİ"/>
        <s v="A PRAİRİE HOME COMPANİON"/>
        <s v="THE THREE MUSKETEERS"/>
        <s v="SHOWGİRLS"/>
        <s v="CİTY HALL"/>
        <s v="BRİCK MANSİONS"/>
        <s v="PREMİUM RUSH"/>
        <s v="PULSE"/>
        <s v="ACTİON JACKSON"/>
        <s v="OUR FAMİLY WEDDİNG"/>
        <s v="VAMPİRES"/>
        <s v="COUNTRY STRONG"/>
        <s v="THE SECRET İN THEİR EYES"/>
        <s v="BİG MİRACLE"/>
        <s v="MULTİPLİCİTY"/>
        <s v="FLİPPER"/>
        <s v="DOWN TO YOU"/>
        <s v="ASSAULT ON PRECİNCT 13"/>
        <s v="VAMPİRE İN BROOKLYN"/>
        <s v="HARD RAİN"/>
        <s v="HOMEFRONT"/>
        <s v="THE SPİRİT"/>
        <s v="THE PLEDGE"/>
        <s v="SUMMER CATCH"/>
        <s v="BROKEN CİTY"/>
        <s v="NİNE"/>
        <s v="REİGN OVER ME"/>
        <s v="THE LİFE OF DAVİD GALE"/>
        <s v="ASTRO BOY"/>
        <s v="TİMELİNE"/>
        <s v="JASON LİVES: FRİDAY THE 13TH PART VI"/>
        <s v="VALİANT"/>
        <s v="BEAUTİFUL CREATURES"/>
        <s v="DOUG'S 1ST MOVİE"/>
        <s v="OCEANS"/>
        <s v="WONDER BOYS"/>
        <s v="THE PRODUCERS"/>
        <s v="SAVİNG SİLVERMAN"/>
        <s v="RUNNER RUNNER"/>
        <s v="CURSED"/>
        <s v="SUMMER OF SAM"/>
        <s v="HOUSE PARTY 2"/>
        <s v="MARTİN LAWRENCE LİVE: RUNTELDAT"/>
        <s v="BEERFEST"/>
        <s v="FRİDAY THE 13TH PART VII: THE NEW BLOOD"/>
        <s v="TUCK EVERLASTİNG"/>
        <s v="MY BEST FRİEND'S GİRL"/>
        <s v="MAN OF THE HOUSE"/>
        <s v="FRİDAY THE 13TH PART 2"/>
        <s v="HART'S WAR"/>
        <s v="WAİTRESS"/>
        <s v="I, FRANKENSTEİN"/>
        <s v="REMEMBER ME"/>
        <s v="THE IMPOSSİBLE"/>
        <s v="ROLLERBALL"/>
        <s v="THE REPLACEMENT KİLLERS"/>
        <s v="TWO BROTHERS"/>
        <s v="HAYWİRE"/>
        <s v="GEORGİA RULE"/>
        <s v="SHARK NİGHT 3D"/>
        <s v="THE MARİNE"/>
        <s v="THE LEGEND OF HERCULES"/>
        <s v="THE UPSİDE OF ANGER"/>
        <s v="BECOMİNG JANE"/>
        <s v="STİLL ALİCE"/>
        <s v="THE NİNTH GATE"/>
        <s v="ANYWHERE BUT HERE"/>
        <s v="THE QUİCK AND THE DEAD"/>
        <s v="BEST İN SHOW"/>
        <s v="MAN ON A LEDGE"/>
        <s v="AQUAMARİNE"/>
        <s v="FROST/NİXON"/>
        <s v="THE FAN"/>
        <s v="AN IDEAL HUSBAND"/>
        <s v="ULTRAVİOLET"/>
        <s v="SUPER TROOPERS"/>
        <s v="INTO THE BLUE"/>
        <s v="THE INVENTİON OF LYİNG"/>
        <s v="A THOUSAND WORDS"/>
        <s v="QUARTET"/>
        <s v="INTO THE WİLD"/>
        <s v="127 HOURS"/>
        <s v="NORTH COUNTRY"/>
        <s v="BABE: PİG İN THE CİTY"/>
        <s v="WALK HARD: THE DEWEY COX STORY"/>
        <s v="THE FOUR FEATHERS"/>
        <s v="FRİGHT NİGHT"/>
        <s v="SUGAR HİLL"/>
        <s v="SİMON BİRCH"/>
        <s v="HAROLD &amp; KUMAR GO TO WHİTE CASTLE"/>
        <s v="THE LAST CASTLE"/>
        <s v="CHERNOBYL DİARİES"/>
        <s v="NEW NİGHTMARE"/>
        <s v="POOH'S HEFFALUMP MOVİE"/>
        <s v="ADMİSSİON"/>
        <s v="THE HOWLİNG"/>
        <s v="THE GLASS HOUSE"/>
        <s v="LAWS OF ATTRACTİON"/>
        <s v="DRİVE ME CRAZY"/>
        <s v="THE CONTENDER"/>
        <s v="SCHOOL FOR SCOUNDRELS"/>
        <s v="GOİNG THE DİSTANCE"/>
        <s v="PUNCH-DRUNK LOVE"/>
        <s v="HALLOWEEN 4: THE RETURN OF MİCHAEL MYERS"/>
        <s v="THE RAGE: CARRİE 2"/>
        <s v="STEVE JOBS"/>
        <s v="THE PERKS OF BEİNG A WALLFLOWER"/>
        <s v="EUROTRİP"/>
        <s v="APOLLO 18"/>
        <s v="KİT KİTTREDGE: AN AMERİCAN GİRL"/>
        <s v="NEBRASKA"/>
        <s v="PARKER"/>
        <s v="THE LAST KİNG OF SCOTLAND"/>
        <s v="FURRY VENGEANCE"/>
        <s v="THE POSTMAN"/>
        <s v="HOSTEL: PART II"/>
        <s v="ENOUGH SAİD"/>
        <s v="SİLENT HİLL: REVELATİON 3D"/>
        <s v="HOME FOR THE HOLİDAYS"/>
        <s v="NOTES ON A SCANDAL"/>
        <s v="DOPE"/>
        <s v="RED PLANET"/>
        <s v="THE BİG LEBOWSKİ"/>
        <s v="THE RUİNS"/>
        <s v="DİSTURBİNG BEHAVİOR"/>
        <s v="ADDİCTED"/>
        <s v="JUST MY LUCK"/>
        <s v="A HAUNTED HOUSE 2"/>
        <s v="EXTREME MEASURES"/>
        <s v="THE PHANTOM"/>
        <s v="MAX KEEBLE'S BİG MOVE"/>
        <s v="INKHEART"/>
        <s v="HALF BAKED"/>
        <s v="EİGHT LEGGED FREAKS"/>
        <s v="A MOST WANTED MAN"/>
        <s v="HUDSON HAWK"/>
        <s v="SEVENTH SON"/>
        <s v="CENTER STAGE"/>
        <s v="SAFE"/>
        <s v="EASTERN PROMİSES"/>
        <s v="KUNG FU HUSTLE"/>
        <s v="FLED"/>
        <s v="RUSHMORE"/>
        <s v="SMALL TİME CROOKS"/>
        <s v="SEED OF CHUCKY"/>
        <s v="SON OF THE MASK"/>
        <s v="KİNGDOM OF THE SPİDERS"/>
        <s v="SPLİCE"/>
        <s v="ROCK STAR"/>
        <s v="THE COUNTRY BEARS"/>
        <s v="THE COUNSELOR"/>
        <s v="WİN A DATE WİTH TAD HAMİLTON!"/>
        <s v="BOİLER ROOM"/>
        <s v="88 MİNUTES"/>
        <s v="SERVİNG SARA"/>
        <s v="CRAZY/BEAUTİFUL"/>
        <s v="THE DEVİL'S REJECTS"/>
        <s v="GO"/>
        <s v="WİMBLEDON"/>
        <s v="OLİVER!"/>
        <s v="LOST SOULS"/>
        <s v="CATCH THAT KİD"/>
        <s v="NEW İN TOWN"/>
        <s v="TO ROME WİTH LOVE"/>
        <s v="BABY'S DAY OUT"/>
        <s v="TREMORS"/>
        <s v="UNACCOMPANİED MİNORS"/>
        <s v="BRİNGİNG OUT THE DEAD"/>
        <s v="54"/>
        <s v="TRAİNSPOTTİNG"/>
        <s v="EYE OF THE BEHOLDER"/>
        <s v="THE MASTER"/>
        <s v="WHİTE OLEANDER"/>
        <s v="THE WHOLE TEN YARDS"/>
        <s v="A SİMPLE PLAN"/>
        <s v="YOUNG ADULT"/>
        <s v="AN AMERİCAN HAUNTİNG"/>
        <s v="HOWARD THE DUCK"/>
        <s v="MUPPETS FROM SPACE"/>
        <s v="SWİNG VOTE"/>
        <s v="ELİZABETH: THE GOLDEN AGE"/>
        <s v="ORİGİNAL SİN"/>
        <s v="21 GRAMS"/>
        <s v="THE PERFECT MAN"/>
        <s v="BLACK CHRİSTMAS"/>
        <s v="JENNİFER'S BODY"/>
        <s v="BEGİN AGAİN"/>
        <s v="MO' BETTER BLUES"/>
        <s v="VANİTY FAİR"/>
        <s v="BRİGHT LİGHTS, BİG CİTY"/>
        <s v="THE PROPHECY"/>
        <s v="WAİTİNG..."/>
        <s v="FRUİTVALE STATİON"/>
        <s v="IMAGİNE THAT"/>
        <s v="DR. NO"/>
        <s v="KUNG POW: ENTER THE FİST"/>
        <s v="THE TRANSPORTER REFUELED"/>
        <s v="O"/>
        <s v="THE RAVEN"/>
        <s v="ARMORED"/>
        <s v="MARİE ANTOİNETTE"/>
        <s v="JASON GOES TO HELL: THE FİNAL FRİDAY"/>
        <s v="THOMAS AND THE MAGİC RAİLROAD"/>
        <s v="FAR FROM HEAVEN"/>
        <s v="DEVİL'S DUE"/>
        <s v="THE KİTE RUNNER"/>
        <s v="3000 MİLES TO GRACELAND"/>
        <s v="PAPARAZZİ"/>
        <s v="PRİDE AND GLORY"/>
        <s v="THE HURT LOCKER"/>
        <s v="SUPERMAN IV: THE QUEST FOR PEACE"/>
        <s v="LARRY THE CABLE GUY: HEALTH INSPECTOR"/>
        <s v="THE MAN WİTH THE IRON FİSTS"/>
        <s v="LİFE AS A HOUSE"/>
        <s v="MY BOSS'S DAUGHTER"/>
        <s v="ALL THE PRETTY HORSES"/>
        <s v="THE GHOST WRİTER"/>
        <s v="HAPPİLY N'EVER AFTER"/>
        <s v="THE THİRTEENTH FLOOR"/>
        <s v="A PERFECT GETAWAY"/>
        <s v="LOSER"/>
        <s v="DROWNİNG MONA"/>
        <s v="WRONG TURN"/>
        <s v="A GUY THİNG"/>
        <s v="SPACED INVADERS"/>
        <s v="HALF PAST DEAD"/>
        <s v="ABOUT TİME"/>
        <s v="YOUTH İN REVOLT"/>
        <s v="BANGKOK DANGEROUS"/>
        <s v="SWEET SWEETBACK'S BAADASSSSS SONG"/>
        <s v="THİNNER"/>
        <s v="THE CORRUPTOR"/>
        <s v="AND SO IT GOES"/>
        <s v="THE LAST EXORCİSM PART II"/>
        <s v="ARTHUR AND THE INVİSİBLES"/>
        <s v="HALLOWEEN: THE CURSE OF MİCHAEL MYERS"/>
        <s v="FİRESTARTER"/>
        <s v="THE ADVENTURES OF PİNOCCHİO"/>
        <s v="PONYO"/>
        <s v="THE INVASİON"/>
        <s v="DEAD MAN ON CAMPUS"/>
        <s v="AMERİCAN PSYCHO"/>
        <s v="THE BOX"/>
        <s v="LİONS FOR LAMBS"/>
        <s v="SEVEN PSYCHOPATHS"/>
        <s v="THE NEXT BEST THİNG"/>
        <s v="GET CARTER"/>
        <s v="KİSS OF DEATH"/>
        <s v="KİLLİNG THEM SOFTLY"/>
        <s v="FLİRTİNG WİTH DİSASTER"/>
        <s v="THE CAVE"/>
        <s v="ELECTİON"/>
        <s v="EVE'S BAYOU"/>
        <s v="I LOVE YOU, BETH COOPER"/>
        <s v="RADİO DAYS"/>
        <s v="ROOM"/>
        <s v="IT FOLLOWS"/>
        <s v="MY SOUL TO TAKE"/>
        <s v="BEYOND THE LİGHTS"/>
        <s v="MY WEEK WİTH MARİLYN"/>
        <s v="THE GİRL NEXT DOOR"/>
        <s v="FLİGHT OF THE INTRUDER"/>
        <s v="SOLDİER"/>
        <s v="HELLRAİSER"/>
        <s v="SCHOOL DAZE"/>
        <s v="TORA! TORA! TORA!"/>
        <s v="BİG EYES"/>
        <s v="WELCOME TO MOOSEPORT"/>
        <s v="LİFE OR SOMETHİNG LİKE IT"/>
        <s v="HALLOWEEN III: SEASON OF THE WİTCH"/>
        <s v="SNOW FALLİNG ON CEDARS"/>
        <s v="ISHTAR"/>
        <s v="AWAKE"/>
        <s v="MEMOİRS OF AN INVİSİBLE MAN"/>
        <s v="TEA WİTH MUSSOLİNİ"/>
        <s v="FRİDAY THE 13TH PART VIII: JASON TAKES MANHATTAN"/>
        <s v="DARK CİTY"/>
        <s v="GODSEND"/>
        <s v="BALLİSTİC: ECKS VS. SEVER"/>
        <s v="LOCKOUT"/>
        <s v="JOSİE AND THE PUSSYCATS"/>
        <s v="FREDDY GOT FİNGERED"/>
        <s v="SUPERNOVA"/>
        <s v="ALEX &amp; EMMA"/>
        <s v="DİSASTER MOVİE"/>
        <s v="THE MESSENGER: THE STORY OF JOAN OF ARC"/>
        <s v="SPRİNG BREAKERS"/>
        <s v="POLTERGEİST III"/>
        <s v="HOW TO DEAL"/>
        <s v="DİNER"/>
        <s v="MAXİMUM RİSK"/>
        <s v="THE EMPEROR'S CLUB"/>
        <s v="NEW YORK MİNUTE"/>
        <s v="THE GOOD GİRL"/>
        <s v="IN TOO DEEP"/>
        <s v="CREEPSHOW 2"/>
        <s v="LEFT BEHİND"/>
        <s v="WHAT'S YOUR NUMBER?"/>
        <s v="STEALİNG HARVARD"/>
        <s v="SOUL PLANE"/>
        <s v="OUT COLD"/>
        <s v="MONSOON WEDDİNG"/>
        <s v="MY STEPMOTHER IS AN ALİEN"/>
        <s v="CİRQUE DU FREAK: THE VAMPİRE'S ASSİSTANT"/>
        <s v="HİGHLANDER: THE FİNAL DİMENSİON"/>
        <s v="THE DUCHESS"/>
        <s v="THE MAN WHO KNEW TOO LİTTLE"/>
        <s v="THE THİNG"/>
        <s v="ONE DAY"/>
        <s v="REPO MEN"/>
        <s v="LETTERS FROM IWO JİMA"/>
        <s v="SİN CİTY: A DAME TO KİLL FOR"/>
        <s v="HİT AND RUN"/>
        <s v="HEY ARNOLD! THE MOVİE"/>
        <s v="WARRİOR"/>
        <s v="BURNT"/>
        <s v="CROOKLYN"/>
        <s v="CRANK: HİGH VOLTAGE"/>
        <s v="Y TU MAMÃ¡ TAMBİÃ©N"/>
        <s v="OSMOSİS JONES"/>
        <s v="THE LADİES MAN"/>
        <s v="JUWANNA MANN"/>
        <s v="NİXON"/>
        <s v="TOMCATS"/>
        <s v="THE LİTTLE VAMPİRE"/>
        <s v="THE TAİLOR OF PANAMA"/>
        <s v="SHAUN OF THE DEAD"/>
        <s v="DREDD"/>
        <s v="ALFİE"/>
        <s v="ONE NİGHT WİTH THE KİNG"/>
        <s v="BULLETS OVER BROADWAY"/>
        <s v="THE DEEP END OF THE OCEAN"/>
        <s v="FRİENDS WİTH MONEY"/>
        <s v="LABOR DAY"/>
        <s v="THE HAUNTİNG OF MOLLY HARTLEY"/>
        <s v="DE-LOVELY"/>
        <s v="THE TREE OF LİFE"/>
        <s v="WOODSTOCK"/>
        <s v="LONE STAR"/>
        <s v="AMERİCAN OUTLAWS"/>
        <s v="CASE 39"/>
        <s v="DADDY DAY CAMP"/>
        <s v="INSİDE LLEWYN DAVİS"/>
        <s v="GHOST TOWN"/>
        <s v="FEARDOTCOM"/>
        <s v="FRAİLTY"/>
        <s v="PLAYİNG FOR KEEPS"/>
        <s v="WHİPLASH"/>
        <s v="FLYBOYS"/>
        <s v="25TH HOUR"/>
        <s v="GHOSTS OF MİSSİSSİPPİ"/>
        <s v="ANGELA'S ASHES"/>
        <s v="WHİP IT"/>
        <s v="THE CREW"/>
        <s v="THEY LİVE"/>
        <s v="HOUSE OF SAND AND FOG"/>
        <s v="THE WİZ"/>
        <s v="RELİGULOUS"/>
        <s v="THE QUİET AMERİCAN"/>
        <s v="DO YOU BELİEVE?"/>
        <s v="APRİL FOOL'S DAY"/>
        <s v="LİVİNG OUT LOUD"/>
        <s v="GODS AND GENERALS"/>
        <s v="WİCKER PARK"/>
        <s v="HİGHLANDER: ENDGAME"/>
        <s v="MYSTİC PİZZA"/>
        <s v="I HEART HUCKABEES"/>
        <s v="BEASTS OF THE SOUTHERN WİLD"/>
        <s v="MARVİN'S ROOM"/>
        <s v="THE NEW WORLD"/>
        <s v="THE PİRATES WHO DON'T DO ANYTHİNG: A VEGGİETALES MOVİE"/>
        <s v="THEY"/>
        <s v="JASON X"/>
        <s v="THE OMEGA CODE"/>
        <s v="HOUSE OF 1000 CORPSES"/>
        <s v="AN EDUCATİON"/>
        <s v="THE MATADOR"/>
        <s v="SİLENT HOUSE"/>
        <s v="IDLEWİLD"/>
        <s v="LOVE JONES"/>
        <s v="THE WEATHER MAN"/>
        <s v="UNDİSPUTED"/>
        <s v="READY TO RUMBLE"/>
        <s v="GATTACA"/>
        <s v="HOT TUB TİME MACHİNE 2"/>
        <s v="TRUE ROMANCE"/>
        <s v="SELF/LESS"/>
        <s v="12 ROUNDS"/>
        <s v="CONFİDENCE"/>
        <s v="LONE WOLF MCQUADE"/>
        <s v="CHASİNG LİBERTY"/>
        <s v="THE 33"/>
        <s v="ENVY"/>
        <s v="LET ME IN"/>
        <s v="HOLY MAN"/>
        <s v="SUNSHİNE CLEANİNG"/>
        <s v="THE LAST STAND"/>
        <s v="CHASİNG AMY"/>
        <s v="SORORİTY ROW"/>
        <s v="THE PROTECTOR"/>
        <s v="IN DREAMS"/>
        <s v="SLİDİNG DOORS"/>
        <s v="GLEE: THE 3D CONCERT MOVİE"/>
        <s v="EXTRAORDİNARY MEASURES"/>
        <s v="BLOODSPORT"/>
        <s v="MEET DAVE"/>
        <s v="TALES FROM THE HOOD"/>
        <s v="3 NİNJAS KİCK BACK"/>
        <s v="END OF THE SPEAR"/>
        <s v="SYDNEY WHİTE"/>
        <s v="DAVE CHAPPELLE'S BLOCK PARTY"/>
        <s v="HALLOWEEN 5"/>
        <s v="THE ADVENTURES OF ELMO İN GROUCHLAND"/>
        <s v="ZOOM"/>
        <s v="THE MUSE"/>
        <s v="WİNG COMMANDER"/>
        <s v="GET OVER IT"/>
        <s v="THE LEGEND OF DRUNKEN MASTER"/>
        <s v="THE CONSPİRATOR"/>
        <s v="BOYS DON'T CRY"/>
        <s v="SUPER SİZE ME"/>
        <s v="THE LONGSHOTS"/>
        <s v="ARMY OF DARKNESS"/>
        <s v="TURBULENCE"/>
        <s v="THE WORDS"/>
        <s v="DAS BOOT"/>
        <s v="THE SHİPPİNG NEWS"/>
        <s v="OUT OF THE FURNACE"/>
        <s v="THE LİVES OF OTHERS"/>
        <s v="CHİLL FACTOR"/>
        <s v="BOBBY"/>
        <s v="BE KİND REWİND"/>
        <s v="DEEP RİSİNG"/>
        <s v="BARNEY'S GREAT ADVENTURE"/>
        <s v="BİG TROUBLE İN LİTTLE CHİNA"/>
        <s v="IN THE LAND OF WOMEN"/>
        <s v="HOUSE OF FLYİNG DAGGERS"/>
        <s v="MRS HENDERSON PRESENTS"/>
        <s v="MİCHAEL COLLİNS"/>
        <s v="LORDS OF DOGTOWN"/>
        <s v="CUTTHROAT ISLAND"/>
        <s v="THE ASTRONAUT FARMER"/>
        <s v="THE YOUNG VİCTORİA"/>
        <s v="ANTİTRUST"/>
        <s v="DRAGON WARS: D-WAR"/>
        <s v="DOOMSDAY"/>
        <s v="STOP-LOSS"/>
        <s v="DEAD MAN DOWN"/>
        <s v="OFFİCE SPACE"/>
        <s v="EXTRACT"/>
        <s v="GETTYSBURG"/>
        <s v="NEW YORK STORİES"/>
        <s v="WİNGED MİGRATİON"/>
        <s v="GLENGARRY GLEN ROSS"/>
        <s v="ABANDON"/>
        <s v="DRİVE ANGRY"/>
        <s v="ROBOCOP 3"/>
        <s v="THE END OF THE AFFAİR"/>
        <s v="THE ASTRONAUT'S WİFE"/>
        <s v="THE GUNMAN"/>
        <s v="NOT EASİLY BROKEN"/>
        <s v="DECONSTRUCTİNG HARRY"/>
        <s v="FEAR AND LOATHİNG İN LAS VEGAS"/>
        <s v="DROP DEAD GORGEOUS"/>
        <s v="MAD CİTY"/>
        <s v="WE'RE NO ANGELS"/>
        <s v="THREE TO TANGO"/>
        <s v="JONAH HEX"/>
        <s v="SCOOP"/>
        <s v="SABOTAGE"/>
        <s v="GETAWAY"/>
        <s v="HERE ON EARTH"/>
        <s v="NARC"/>
        <s v="HOME FRİES"/>
        <s v="UNİVERSAL SOLDİER: THE RETURN"/>
        <s v="MOMS' NİGHT OUT"/>
        <s v="RAİSE YOUR VOİCE"/>
        <s v="THE SCARLET LETTER"/>
        <s v="HEAD OVER HEELS"/>
        <s v="PANDORUM"/>
        <s v="STRAW DOGS"/>
        <s v="I GOT THE HOOK UP"/>
        <s v="WHİTE SQUALL"/>
        <s v="THE NEWTON BOYS"/>
        <s v="THE BOONDOCK SAİNTS II: ALL SAİNTS DAY"/>
        <s v="WHİTEOUT"/>
        <s v="THE BROTHERS MCMULLEN"/>
        <s v="KİNSEY"/>
        <s v="UNFİNİSHED BUSİNESS"/>
        <s v="THE SPANİSH PRİSONER"/>
        <s v="SORORİTY BOYS"/>
        <s v="FACİNG THE GİANTS"/>
        <s v="THE GREAT RAİD"/>
        <s v="HENRY V"/>
        <s v="BATS"/>
        <s v="THE FOUNTAİN"/>
        <s v="THE WALK"/>
        <s v="DOMİNO"/>
        <s v="HOODWİNKED TOO! HOOD VS. EVİL"/>
        <s v="BROKEDOWN PALACE"/>
        <s v="PROM"/>
        <s v="THE WASH"/>
        <s v="KNOCK OFF"/>
        <s v="MRS. WİNTERBOURNE"/>
        <s v="SPİRİTED AWAY"/>
        <s v="CRY_WOLF"/>
        <s v="GODZİLLA 2000"/>
        <s v="NEXT DAY AİR"/>
        <s v="LUCKY NUMBERS"/>
        <s v="DİRTY WORK"/>
        <s v="BRAZİL"/>
        <s v="3 STRİKES"/>
        <s v="VERY BAD THİNGS"/>
        <s v="JADE"/>
        <s v="EVERYONE SAYS I LOVE YOU"/>
        <s v="BLUE VALENTİNE"/>
        <s v="DUDLEY DO-RİGHT"/>
        <s v="RENDİTİON"/>
        <s v="DUPLEX"/>
        <s v="I DON'T KNOW HOW SHE DOES IT"/>
        <s v="DİGİMON: THE MOVİE"/>
        <s v="ON THE WATERFRONT"/>
        <s v="THE EXPRESS"/>
        <s v="FAİR GAME"/>
        <s v="DEATH SENTENCE"/>
        <s v="BULLET TO THE HEAD"/>
        <s v="THE RED VİOLİN"/>
        <s v="SHE'S THE ONE"/>
        <s v="ONCE"/>
        <s v="AWAY WE GO"/>
        <s v="FUN SİZE"/>
        <s v="BLACK SNAKE MOAN"/>
        <s v="DRAGONBALL: EVOLUTİON"/>
        <s v="STONE COLD"/>
        <s v="BERNİE"/>
        <s v="A SERİOUS MAN"/>
        <s v="YOU CAN COUNT ON ME"/>
        <s v="GET LOW"/>
        <s v="A MİGHTY HEART"/>
        <s v="WHAT'S EATİNG GİLBERT GRAPE"/>
        <s v="A SİNGLE MAN"/>
        <s v="PEEPLES"/>
        <s v="SUPERBABİES: BABY GENİUSES 2"/>
        <s v="WARLOCK"/>
        <s v="DARK BLUE"/>
        <s v="ULEE'S GOLD"/>
        <s v="THE BOY İN THE STRİPED PAJAMAS"/>
        <s v="TRANSAMERİCA"/>
        <s v="MAD MAX 2: THE ROAD WARRİOR"/>
        <s v="BEYOND THE VALLEY OF THE DOLLS"/>
        <s v="BATTLE OF THE YEAR"/>
        <s v="MYSTERY, ALASKA"/>
        <s v="EVERYBODY'S FİNE"/>
        <s v="MOVİE 43"/>
        <s v="SAVED!"/>
        <s v="STREET FİGHTER: THE LEGEND OF CHUN-Lİ"/>
        <s v="WHATEVER IT TAKES"/>
        <s v="SUSPECT ZERO"/>
        <s v="MY LİFE İN RUİNS"/>
        <s v="THE BOUNTY"/>
        <s v="POLLOCK"/>
        <s v="BOAT TRİP"/>
        <s v="DEATH AT A FUNERAL"/>
        <s v="AN UNFİNİSHED LİFE"/>
        <s v="TROOP BEVERLY HİLLS"/>
        <s v="UNDER THE RAİNBOW"/>
        <s v="MACGRUBER"/>
        <s v="LEGENDS OF OZ: DOROTHY'S RETURN"/>
        <s v="GHOSTS OF MARS"/>
        <s v="PLAY IT TO THE BONE"/>
        <s v="PUSHİNG TİN"/>
        <s v="SEX DRİVE"/>
        <s v="THE IMPORTANCE OF BEİNG EARNEST"/>
        <s v="THE LAST TEMPTATİON OF CHRİST"/>
        <s v="DEATH TO SMOOCHY"/>
        <s v="THE MAN"/>
        <s v="MANDELA: LONG WALK TO FREEDOM"/>
        <s v="SHADOW OF THE VAMPİRE"/>
        <s v="THE COOLER"/>
        <s v="CADİLLAC RECORDS"/>
        <s v="JOHNNY ENGLİSH REBORN"/>
        <s v="A SİMPLE WİSH"/>
        <s v="BEFORE MİDNİGHT"/>
        <s v="DİRTY PRETTY THİNGS"/>
        <s v="BELLA"/>
        <s v="CODE NAME: THE CLEANER"/>
        <s v="INHERENT VİCE"/>
        <s v="HOOT"/>
        <s v="SLEEPOVER"/>
        <s v="CONNİE AND CARLA"/>
        <s v="THE PAİNTED VEİL"/>
        <s v="WOO"/>
        <s v="THE TEXAS CHAİNSAW MASSACRE 2"/>
        <s v="ANNİE GET YOUR GUN"/>
        <s v="THE GREATEST STORY EVER TOLD"/>
        <s v="THE LEGEND OF THE LONE RANGER"/>
        <s v="DAZED AND CONFUSED"/>
        <s v="PUNİSHER: WAR ZONE"/>
        <s v="ARBİTRAGE"/>
        <s v="MİRACLE AT ST. ANNA"/>
        <s v="TEEN WOLF TOO"/>
        <s v="SERİAL MOM"/>
        <s v="CİTY OF EMBER"/>
        <s v="THE ICE STORM"/>
        <s v="HOOP DREAMS"/>
        <s v="THE NİGHT LİSTENER"/>
        <s v="SLİTHER"/>
        <s v="BAD WORDS"/>
        <s v="IN BRUGES"/>
        <s v="BEİNG JULİA"/>
        <s v="SARAH'S KEY"/>
        <s v="THE IMAGİNARİUM OF DOCTOR PARNASSUS"/>
        <s v="THE ORDER"/>
        <s v="MORTDECAİ"/>
        <s v="WHİLE WE'RE YOUNG"/>
        <s v="HACKERS"/>
        <s v="OVER HER DEAD BODY"/>
        <s v="CİTY OF GOD"/>
        <s v="PROMİSED LAND"/>
        <s v="DOLPHİNS AND WHALES 3D: TRİBES OF THE OCEAN"/>
        <s v="THE CURSE OF THE JADE SCORPİON"/>
        <s v="MARTİAN CHİLD"/>
        <s v="A GOOD YEAR"/>
        <s v="CYRUS"/>
        <s v="TAKİNG WOODSTOCK"/>
        <s v="HARLEY DAVİDSON AND THE MARLBORO MAN"/>
        <s v="KİDS"/>
        <s v="DOOGAL"/>
        <s v="WİTCHBOARD"/>
        <s v="THE SQUİD AND THE WHALE"/>
        <s v="OUTSİDE PROVİDENCE"/>
        <s v="PHANTASM II"/>
        <s v="MACHETE KİLLS"/>
        <s v="RUN LOLA RUN"/>
        <s v="BİG TROUBLE"/>
        <s v="ALL THE KİNG'S MEN"/>
        <s v="MULHOLLAND DRİVE"/>
        <s v="THE BİG YEAR"/>
        <s v="THE GREEN INFERNO"/>
        <s v="THE ORPHANAGE"/>
        <s v="THE HOAX"/>
        <s v="AMERİCAN DREAMZ"/>
        <s v="SHE'S GOTTA HAVE IT"/>
        <s v="A SEPARATİON"/>
        <s v="BLACKHAT"/>
        <s v="QUİLLS"/>
        <s v="PHAT GİRLZ"/>
        <s v="KİSSİNG JESSİCA STEİN"/>
        <s v="BLACK NATİVİTY"/>
        <s v="CROSSOVER"/>
        <s v="THE TRİPLETS OF BELLEVİLLE"/>
        <s v="AN AMERİCAN CAROL"/>
        <s v="RAİSE THE TİTANİC"/>
        <s v="OUR BRAND IS CRİSİS"/>
        <s v="SCREWED"/>
        <s v="TAKE ME HOME TONİGHT"/>
        <s v="INCENDİES"/>
        <s v="RUNNİNG SCARED"/>
        <s v="WİLLARD"/>
        <s v="THE SPECTACULAR NOW"/>
        <s v="200 CİGARETTES"/>
        <s v="THE COLLECTİON"/>
        <s v="MOONLİGHT MİLE"/>
        <s v="THUNDERBİRDS"/>
        <s v="THE FORSAKEN"/>
        <s v="RUNNİNG WİTH SCİSSORS"/>
        <s v="FORTRESS"/>
        <s v="9Â½ WEEKS"/>
        <s v="SMOKE SİGNALS"/>
        <s v="TOWN &amp; COUNTRY"/>
        <s v="AMERİCAN HİSTORY X"/>
        <s v="ROGER &amp; ME"/>
        <s v="CİTY ISLAND"/>
        <s v="SEEKİNG A FRİEND FOR THE END OF THE WORLD"/>
        <s v="THE LAST STATİON"/>
        <s v="BRİDE &amp; PREJUDİCE"/>
        <s v="THE GRANDMASTER"/>
        <s v="FEMME FATALE"/>
        <s v="CURSE OF THE GOLDEN FLOWER"/>
        <s v="STRANGE WİLDERNESS"/>
        <s v="I DREAMED OF AFRİCA"/>
        <s v="WİNTER'S BONE"/>
        <s v="THE RULES OF ATTRACTİON"/>
        <s v="MARİA FULL OF GRACE"/>
        <s v="BAAHUBALİ: THE BEGİNNİNG"/>
        <s v="TEACHER'S PET"/>
        <s v="SWİTCHBACK"/>
        <s v="THE BİG BOUNCE"/>
        <s v="WARRİORS OF VİRTUE"/>
        <s v="LİTTLE BOY"/>
        <s v="THE ROCKER"/>
        <s v="MY OWN PRİVATE IDAHO"/>
        <s v="GODS AND MONSTERS"/>
        <s v="POST GRAD"/>
        <s v="IT'S KİND OF A FUNNY STORY"/>
        <s v="THE JACKET"/>
        <s v="WHAT PLANET ARE YOU FROM?"/>
        <s v="ALL IS LOST"/>
        <s v="DİCK"/>
        <s v="MAMBO ITALİANO"/>
        <s v="TOPSY-TURVY"/>
        <s v="GHOST WORLD"/>
        <s v="THE STRAİGHT STORY"/>
        <s v="NOWHERE İN AFRİCA"/>
        <s v="A VERY LONG ENGAGEMENT"/>
        <s v="RABBİT-PROOF FENCE"/>
        <s v="UHF"/>
        <s v="BEYOND THE SEA"/>
        <s v="IMPOSTOR"/>
        <s v="COCO BEFORE CHANEL"/>
        <s v="THE INTERVİEW"/>
        <s v="THE GOOD, THE BAD AND THE UGLY"/>
        <s v="THE FAMİLY STONE"/>
        <s v="THE WAY OF THE GUN"/>
        <s v="DEUCES WİLD"/>
        <s v="FOOLİSH"/>
        <s v="CHASİNG MAVERİCKS"/>
        <s v="DRAGONSLAYER"/>
        <s v="LAWRENCE OF ARABİA"/>
        <s v="THE SESSİONS"/>
        <s v="MEGİDDO: THE OMEGA CODE 2"/>
        <s v="LARS AND THE REAL GİRL"/>
        <s v="THE LAST LEGİON"/>
        <s v="EVİL DEAD II"/>
        <s v="HİGHLANDER"/>
        <s v="CRY FREEDOM"/>
        <s v="CASA DE Mİ PADRE"/>
        <s v="ED WOOD"/>
        <s v="AGAİNST THE ROPES"/>
        <s v="LİGHT IT UP"/>
        <s v="BASİC INSTİNCT 2"/>
        <s v="REAL WOMEN HAVE CURVES"/>
        <s v="BEFORE SUNSET"/>
        <s v="BEGİNNERS"/>
        <s v="VİCTOR FRANKENSTEİN"/>
        <s v="LUCKY YOU"/>
        <s v="A MOST VİOLENT YEAR"/>
        <s v="THE STATİON AGENT"/>
        <s v="GET ON THE BUS"/>
        <s v="EL CRİMEN DEL PADRE AMARO"/>
        <s v="A DANGEROUS METHOD"/>
        <s v="MONGOL: THE RİSE OF GENGHİS KHAN"/>
        <s v="ROCKNROLLA"/>
        <s v="WHO'S YOUR CADDY?"/>
        <s v="FOR GREATER GLORY: THE TRUE STORY OF CRİSTİADA"/>
        <s v="THE WARRİOR'S WAY"/>
        <s v="GİGLİ"/>
        <s v="UNDERCLASSMAN"/>
        <s v="MARY REİLLY"/>
        <s v="CENTRAL STATİON"/>
        <s v="FOR YOUR CONSİDERATİON"/>
        <s v="KUNDUN"/>
        <s v="AQUA TEEN HUNGER FORCE COLON MOVİE FİLM FOR THEATERS"/>
        <s v="SAY IT ISN'T SO"/>
        <s v="DOWNFALL"/>
        <s v="RESCUE DAWN"/>
        <s v="A SCANNER DARKLY"/>
        <s v="SLUMS OF BEVERLY HİLLS"/>
        <s v="LİTTLE CHİLDREN"/>
        <s v="SPLİT SECOND"/>
        <s v="MONKEYBONE"/>
        <s v="BEFORE SUNRİSE"/>
        <s v="AMORES PERROS"/>
        <s v="THE GUARD"/>
        <s v="MARGİN CALL"/>
        <s v="DANNY COLLİNS"/>
        <s v="MEGAFORCE"/>
        <s v="MADE"/>
        <s v="WHATEVER WORKS"/>
        <s v="ONCE UPON A TİME İN AMERİCA"/>
        <s v="HOLLYWOOD SHUFFLE"/>
        <s v="THE IN CROWD"/>
        <s v="BANDSLAM"/>
        <s v="FORMULA 51"/>
        <s v="ALONE İN THE DARK"/>
        <s v="EXOTİCA"/>
        <s v="THE WORLD'S FASTEST INDİAN"/>
        <s v="GOSSİP"/>
        <s v="THE HOTEL NEW HAMPSHİRE"/>
        <s v="CELEBRİTY"/>
        <s v="THREE BURİALS"/>
        <s v="WOMAN ON TOP"/>
        <s v="MOON"/>
        <s v="BİRTH"/>
        <s v="I AM LOVE"/>
        <s v="BUBBLE BOY"/>
        <s v="THE BEAST FROM 20,000 FATHOMS"/>
        <s v="DARLİNG LİLİ"/>
        <s v="CLUB DREAD"/>
        <s v="JAKOB THE LİAR"/>
        <s v="20 FEET FROM STARDOM"/>
        <s v="THE APPARİTİON"/>
        <s v="FROM JUSTİN TO KELLY"/>
        <s v="BİRTHDAY GİRL"/>
        <s v="GİRL 6"/>
        <s v="INVADERS FROM MARS"/>
        <s v="HAMLET 2"/>
        <s v="THE VİRGİN SUİCİDES"/>
        <s v="PARİS, JE T'AİME"/>
        <s v="HOLLYWOOD ENDİNG"/>
        <s v="EXTREME OPS"/>
        <s v="SLACKERS"/>
        <s v="JUST VİSİTİNG"/>
        <s v="WELCOME TO THE DOLLHOUSE"/>
        <s v="A WALK ON THE MOON"/>
        <s v="DUETS"/>
        <s v="THE OTHER SİDE OF HEAVEN"/>
        <s v="IN THE CUT"/>
        <s v="HOWL'S MOVİNG CASTLE"/>
        <s v="90 MİNUTES İN HEAVEN"/>
        <s v="COLLEGE"/>
        <s v="HELD UP"/>
        <s v="IGBY GOES DOWN"/>
        <s v="RADİO FLYER"/>
        <s v="RİVER'S EDGE"/>
        <s v="THİRTEEN"/>
        <s v="LOVE İN THE TİME OF CHOLERA"/>
        <s v="SNOWPİERCER"/>
        <s v="MUMFORD"/>
        <s v="MİSS MARCH"/>
        <s v="IN THE NAME OF THE KİNG: A DUNGEON SİEGE TALE"/>
        <s v="SWİNGERS"/>
        <s v="BLOOD IN, BLOOD OUT"/>
        <s v="FLAWLESS"/>
        <s v="MİNDHUNTERS"/>
        <s v="ANONYMOUS"/>
        <s v="PERSEPOLİS"/>
        <s v="BRİGHT STAR"/>
        <s v="THE RAİLWAY MAN"/>
        <s v="BEYOND BORDERS"/>
        <s v="HAMLET"/>
        <s v="THE ADVENTURES OF PLUTO NASH"/>
        <s v="BLACK BOOK"/>
        <s v="SİMPLY IRRESİSTİBLE"/>
        <s v="SOLİTARY MAN"/>
        <s v="BOGUS"/>
        <s v="ON THE LİNE"/>
        <s v="PCU"/>
        <s v="MEET THE DEEDLES"/>
        <s v="THE SWEET HEREAFTER"/>
        <s v="FOUR ROOMS"/>
        <s v="CATCH A FİRE"/>
        <s v="GOAL! THE DREAM BEGİNS"/>
        <s v="GLİTTER"/>
        <s v="YOUNG SHERLOCK HOLMES"/>
        <s v="JEFF, WHO LİVES AT HOME"/>
        <s v="MEN WİTH BROOMS"/>
        <s v="KİSS KİSS BANG BANG"/>
        <s v="FLASH OF GENİUS"/>
        <s v="THE LUNCHBOX"/>
        <s v="DETROİT ROCK CİTY"/>
        <s v="THE WATER DİVİNER"/>
        <s v="LOVELY &amp; AMAZİNG"/>
        <s v="EAST IS EAST"/>
        <s v="DANCER İN THE DARK"/>
        <s v="WHİPPED"/>
        <s v="WİTLESS PROTECTİON"/>
        <s v="KAMA SUTRA: A TALE OF LOVE"/>
        <s v="THE RAİD: REDEMPTİON"/>
        <s v="SEA REX 3D: JOURNEY TO A PREHİSTORİC WORLD"/>
        <s v="THE VİSUAL BİBLE: THE GOSPEL OF JOHN"/>
        <s v="TANK GİRL"/>
        <s v="GOOD BYE LENİN!"/>
        <s v="SECRETARY"/>
        <s v="BOTTLE SHOCK"/>
        <s v="MY NAME IS KHAN"/>
        <s v="SAFETY NOT GUARANTEED"/>
        <s v="KİNG'S RANSOM"/>
        <s v="IDLE HANDS"/>
        <s v="I'M NOT THERE."/>
        <s v="SHAME"/>
        <s v="AMERİCAN NİNJA 2: THE CONFRONTATİON"/>
        <s v="MR. TURNER"/>
        <s v="CHARLİE BARTLETT"/>
        <s v="OF GODS AND MEN"/>
        <s v="THE ASSASSİNATİON OF JESSE JAMES BY THE COWARD ROBERT FORD"/>
        <s v="WARLOCK: THE ARMAGEDDON"/>
        <s v="L'AUBERGE ESPAGNOLE"/>
        <s v="ME AND YOU AND EVERYONE WE KNOW"/>
        <s v="BETTER LUCK TOMORROW"/>
        <s v="BOUND"/>
        <s v="TO SAVE A LİFE"/>
        <s v="VERA DRAKE"/>
        <s v="THE MERCHANT OF VENİCE"/>
        <s v="THE COLD LİGHT OF DAY"/>
        <s v="THE REAL CANCUN"/>
        <s v="SUNSHİNE"/>
        <s v="LOCK, STOCK AND TWO SMOKİNG BARRELS"/>
        <s v="HİGH TENSİON"/>
        <s v="THE CHORUS"/>
        <s v="REQUİEM FOR A DREAM"/>
        <s v="WE ARE YOUR FRİENDS"/>
        <s v="WİSH I WAS HERE"/>
        <s v="THE RUNAWAYS"/>
        <s v="CATS DON'T DANCE"/>
        <s v="8 HEADS İN A DUFFEL BAG"/>
        <s v="THE BROTHERS BLOOM"/>
        <s v="THE GOOD THİEF"/>
        <s v="THE WRAİTH"/>
        <s v="A FİSTFUL OF DOLLARS"/>
        <s v="TALK RADİO"/>
        <s v="THE TO DO LİST"/>
        <s v="ANOMALİSA"/>
        <s v="THE BARBARİAN INVASİONS"/>
        <s v="LİKE CRAZY"/>
        <s v="NEXT STOP WONDERLAND"/>
        <s v="THE WORK AND THE GLORY"/>
        <s v="HARSH TİMES"/>
        <s v="ATLAS SHRUGGED II: THE STRİKE"/>
        <s v="ROBOT &amp; FRANK"/>
        <s v="POOTİE TANG"/>
        <s v="THİRTEEN CONVERSATİONS ABOUT ONE THİNG"/>
        <s v="ROMEO IS BLEEDİNG"/>
        <s v="KABHİ ALVİDA NAA KEHNA"/>
        <s v="ONLY THE STRONG"/>
        <s v="THE FİFTH ESTATE"/>
        <s v="YOU WİLL MEET A TALL DARK STRANGER"/>
        <s v="GREEN ROOM"/>
        <s v="Pİ"/>
        <s v="ANOTHER YEAR"/>
        <s v="ANYTHİNG ELSE"/>
        <s v="THE LİMEY"/>
        <s v="RESURRECTİNG THE CHAMP"/>
        <s v="CLERKS"/>
        <s v="TWO LOVERS"/>
        <s v="MAURİCE"/>
        <s v="BOYNTON BEACH CLUB"/>
        <s v="SOUL SURVİVORS"/>
        <s v="ROSEWATER"/>
        <s v="SYNECDOCHE, NEW YORK"/>
        <s v="8 WOMEN"/>
        <s v="CHLOE"/>
        <s v="BLİNDNESS"/>
        <s v="JAWBREAKER"/>
        <s v="SUNSHİNE STATE"/>
        <s v="MALONE"/>
        <s v="THE WİDOW OF SAİNT-PİERRE"/>
        <s v="SONGCATCHER"/>
        <s v="HEAVENLY CREATURES"/>
        <s v="JAB TAK HAİ JAAN"/>
        <s v="THE HOUSE OF MİRTH"/>
        <s v="THE GURU"/>
        <s v="MELANCHOLİA"/>
        <s v="HEDWİG AND THE ANGRY INCH"/>
        <s v="ALBERT NOBBS"/>
        <s v="OVER THE HİLL TO THE POORHOUSE"/>
        <s v="TOP HAT"/>
        <s v="HAPPİNESS"/>
        <s v="MİSS POTTER"/>
        <s v="BEFORE I GO TO SLEEP"/>
        <s v="BASQUİAT"/>
        <s v="MAN ON WİRE"/>
        <s v="THE PİRATE"/>
        <s v="GRACİE"/>
        <s v="ISN'T SHE GREAT"/>
        <s v="METROPOLİTAN"/>
        <s v="CHOKE"/>
        <s v="VEER-ZAARA"/>
        <s v="TSOTSİ"/>
        <s v="CRADLE WİLL ROCK"/>
        <s v="WAİTİNG FOR GUFFMAN"/>
        <s v="TADPOLE"/>
        <s v="THE HUDSUCKER PROXY"/>
        <s v="HOME RUN"/>
        <s v="IN THE COMPANY OF MEN"/>
        <s v="AİRBORNE"/>
        <s v="THİNGS WE LOST İN THE FİRE"/>
        <s v="LETTERS TO GOD"/>
        <s v="EXİSTENZ"/>
        <s v="THE GREAT BEAUTY"/>
        <s v="FİLLY BROWN"/>
        <s v="THE PEREZ FAMİLY"/>
        <s v="RESERVOİR DOGS"/>
        <s v="THE BROADWAY MELODY"/>
        <s v="RETURN TO THE BLUE LAGOON"/>
        <s v="LOVE STİNKS"/>
        <s v="HOW TO LOSE FRİENDS &amp; ALİENATE PEOPLE"/>
        <s v="STRAİGHT OUT OF BROOKLYN"/>
        <s v="EVERYTHİNG MUST GO"/>
        <s v="CHÃ©Rİ"/>
        <s v="THE HİSTORY BOYS"/>
        <s v="HALF NELSON"/>
        <s v="SAMSARA"/>
        <s v="RİCHARD III"/>
        <s v="CAPTİVE"/>
        <s v="FROZEN RİVER"/>
        <s v="FULL FRONTAL"/>
        <s v="THE LOST CİTY"/>
        <s v="JEFFERSON İN PARİS"/>
        <s v="KİLL THE MESSENGER"/>
        <s v="THE HOMESMAN"/>
        <s v="THE GRACE CARD"/>
        <s v="YOU KİLL ME"/>
        <s v="NEVER LET ME GO"/>
        <s v="BUFFALO '66"/>
        <s v="PİECES OF APRİL"/>
        <s v="BON VOYAGE"/>
        <s v="REDBELT"/>
        <s v="LAYER CAKE"/>
        <s v="BUCKY LARSON: BORN TO BE A STAR"/>
        <s v="LAST ORDERS"/>
        <s v="TRANCE"/>
        <s v="SHANGHAİ SURPRİSE"/>
        <s v="HAV PLENTY"/>
        <s v="42ND STREET"/>
        <s v="PRİNCESS MONONOKE"/>
        <s v="WALTZ WİTH BASHİR"/>
        <s v="SHOWDOWN İN LİTTLE TOKYO"/>
        <s v="THE EAST"/>
        <s v="COURAGE"/>
        <s v="DYSFUNKTİONAL FAMİLY"/>
        <s v="THE WHİTE RİBBON"/>
        <s v="SMİLLA'S SENSE OF SNOW"/>
        <s v="RABBİT HOLE"/>
        <s v="PERFUME: THE STORY OF A MURDERER"/>
        <s v="SHATTERED GLASS"/>
        <s v="TRANSSİBERİAN"/>
        <s v="THE HOST"/>
        <s v="BUT I'M A CHEERLEADER"/>
        <s v="BAMBOOZLED"/>
        <s v="OLDBOY"/>
        <s v="ANCHORMAN 2: THE LEGEND CONTİNUES"/>
        <s v="SHADOW CONSPİRACY"/>
        <s v="A DOG OF FLANDERS"/>
        <s v="IP MAN 3"/>
        <s v="MALLRATS"/>
        <s v="THE NUTCRACKER"/>
        <s v="FAİTHFUL"/>
        <s v="THE SEA INSİDE"/>
        <s v="THE WACKNESS"/>
        <s v="RAİSİNG VİCTOR VARGAS"/>
        <s v="AUTO FOCUS"/>
        <s v="RAVENOUS"/>
        <s v="BEYOND THE MAT"/>
        <s v="EL MARİACHİ"/>
        <s v="I LOVE YOU PHİLLİP MORRİS"/>
        <s v="NOVOCAİNE"/>
        <s v="THE WORK AND THE GLORY II: AMERİCAN ZİON"/>
        <s v="CAN'T STOP THE MUSİC"/>
        <s v="ROAR"/>
        <s v="LİMBO"/>
        <s v="KİLLER JOE"/>
        <s v="OLİVER TWİST"/>
        <s v="THE IMMİGRANT"/>
        <s v="SHORTBUS"/>
        <s v="ZERO EFFECT"/>
        <s v="THE INCREDİBLY TRUE ADVENTURE OF TWO GİRLS İN LOVE"/>
        <s v="CRAZY İN ALABAMA"/>
        <s v="THE CLAN OF THE CAVE BEAR"/>
        <s v="TWO GİRLS AND A GUY"/>
        <s v="HAPPY, TEXAS"/>
        <s v="THE ICEMAN"/>
        <s v="THE PROPOSİTİON"/>
        <s v="A SOUND OF THUNDER"/>
        <s v="THE MİGHTY MACS"/>
        <s v="LEGEND"/>
        <s v="TUSK"/>
        <s v="HARRY BROWN"/>
        <s v="STONE"/>
        <s v="CLAY PİGEONS"/>
        <s v="THE DANGEROUS LİVES OF ALTAR BOYS"/>
        <s v="SOMEWHERE"/>
        <s v="A BETTER LİFE"/>
        <s v="FLİPPED"/>
        <s v="THE BROKEN HEARTS CLUB: A ROMANTİC COMEDY"/>
        <s v="WE NEED TO TALK ABOUT KEVİN"/>
        <s v="TAKE SHELTER"/>
        <s v="THE VATİCAN TAPES"/>
        <s v="LADY İN WHİTE"/>
        <s v="STOKER"/>
        <s v="BAD LİEUTENANT: PORT OF CALL NEW ORLEANS"/>
        <s v="QUİNCEAÃ±ERA"/>
        <s v="TANGO"/>
        <s v="STEEL"/>
        <s v="WHO KİLLED THE ELECTRİC CAR?"/>
        <s v="THE WHİTE COUNTESS"/>
        <s v="FACTORY GİRL"/>
        <s v="WHEN THE CAT'S AWAY"/>
        <s v="THE CELEBRATİON"/>
        <s v="MARCİ X"/>
        <s v="SPİDER"/>
        <s v="GUN SHY"/>
        <s v="KİTES"/>
        <s v="YOUR SİSTER'S SİSTER"/>
        <s v="VERONİCA GUERİN"/>
        <s v="BLOODRAYNE"/>
        <s v="TRUST THE MAN"/>
        <s v="MURDERBALL"/>
        <s v="OSCAR AND LUCİNDA"/>
        <s v="MARRİED LİFE"/>
        <s v="HEAVEN'S GATE"/>
        <s v="NİGHT WATCH"/>
        <s v="THE DİARY OF A TEENAGE GİRL"/>
        <s v="THE JONESES"/>
        <s v="NO END İN SİGHT"/>
        <s v="NORTHFORK"/>
        <s v="FROM A WHİSPER TO A SCREAM"/>
        <s v="THE DEVİL'S DOUBLE"/>
        <s v="SNOW FLOWER AND THE SECRET FAN"/>
        <s v="THE LİTTLE PRİNCE"/>
        <s v="THUMBSUCKER"/>
        <s v="ANOTHER EARTH"/>
        <s v="SAİNTS AND SOLDİERS"/>
        <s v="NİCHOLAS NİCKLEBY"/>
        <s v="THE GOOD GERMAN"/>
        <s v="FUNNY GAMES"/>
        <s v="KANSAS CİTY"/>
        <s v="IRİS"/>
        <s v="JESUS' SON"/>
        <s v="TUMBLEWEEDS"/>
        <s v="WALKİNG AND TALKİNG"/>
        <s v="CECİL B. DEMENTED"/>
        <s v="MİCMACS"/>
        <s v="THE SİNGLES WARD"/>
        <s v="TRİSTRAM SHANDY: A COCK AND BULL STORY"/>
        <s v="FOR A GOOD TİME, CALL..."/>
        <s v="MONTY PYTHON AND THE HOLY GRAİL"/>
        <s v="SLACKER"/>
        <s v="THE FUNERAL"/>
        <s v="NİNE QUEENS"/>
        <s v="CHİLD 44"/>
        <s v="EXCESSİVE FORCE"/>
        <s v="DİSTRİCT B13"/>
        <s v="HEADHUNTERS"/>
        <s v="EQUİLİBRİUM"/>
        <s v="ME AND ORSON WELLES"/>
        <s v="4 MONTHS, 3 WEEKS AND 2 DAYS"/>
        <s v="DYLAN DOG: DEAD OF NİGHT"/>
        <s v="SLOW BURN"/>
        <s v="FİND ME GUİLTY"/>
        <s v="THE LORDS OF SALEM"/>
        <s v="INFAMOUS"/>
        <s v="L.I.E."/>
        <s v="IN THE SHADOW OF THE MOON"/>
        <s v="OSAMA"/>
        <s v="GROOVE"/>
        <s v="THE R.M."/>
        <s v="MOTHER AND CHİLD"/>
        <s v="TAE GUK Gİ: THE BROTHERHOOD OF WAR"/>
        <s v="LİGHT SLEEPER"/>
        <s v="THE BOOK OF MORMON MOVİE, VOLUME 1: THE JOURNEY"/>
        <s v="MADE İN DAGENHAM"/>
        <s v="THE PERFECT GAME"/>
        <s v="WHAT JUST HAPPENED"/>
        <s v="THE MACHİNİST"/>
        <s v="BLOOD AND WİNE"/>
        <s v="WHEN DİD YOU LAST SEE YOUR FATHER?"/>
        <s v="THERE BE DRAGONS"/>
        <s v="SEPTEMBER DAWN"/>
        <s v="THE OOGİELOVES İN THE BİG BALLOON ADVENTURE"/>
        <s v="CARAMEL"/>
        <s v="WONDERLAND"/>
        <s v="PEACEFUL WARRİOR"/>
        <s v="CHUCK &amp; BUCK"/>
        <s v="JOYEUX NOEL"/>
        <s v="UNDİSCOVERED"/>
        <s v="BOTTLE ROCKET"/>
        <s v="CASİNO JACK"/>
        <s v="A HOME AT THE END OF THE WORLD"/>
        <s v="BURİED"/>
        <s v="THE CHİLDREN OF HUANG SHİ"/>
        <s v="URBANİA"/>
        <s v="ATTACK THE BLOCK"/>
        <s v="OWNİNG MAHOWNY"/>
        <s v="HARD CANDY"/>
        <s v="RUBY İN PARADİSE"/>
        <s v="MARCH OR DİE"/>
        <s v="CARAVANS"/>
        <s v="MY SUMMER OF LOVE"/>
        <s v="TWİN FALLS IDAHO"/>
        <s v="SLAM"/>
        <s v="THR3E"/>
        <s v="THE BEAVER"/>
        <s v="DİARY OF THE DEAD"/>
        <s v="AİMEE &amp; JAGUAR"/>
        <s v="CHİLDREN OF HEAVEN"/>
        <s v="SHOLEM ALEİCHEM: LAUGHİNG İN THE DARKNESS"/>
        <s v="AMERİCAN DESİ"/>
        <s v="THE BROTHERS SOLOMON"/>
        <s v="LA OTRA CONQUİSTA"/>
        <s v="PRİNCESS KAİULANİ"/>
        <s v="THE YARDS"/>
        <s v="THE BLOOD OF HEROES"/>
        <s v="THE HUNTİNG PARTY"/>
        <s v="TA RA RUM PUM"/>
        <s v="CONTROL"/>
        <s v="WHERE THE TRUTH LİES"/>
        <s v="BEASTMASTER 2: THROUGH THE PORTAL OF TİME"/>
        <s v="MY BLUEBERRY NİGHTS"/>
        <s v="MİRRORMASK"/>
        <s v="DUMA"/>
        <s v="WENDY AND LUCY"/>
        <s v="ATLAS SHRUGGED: WHO IS JOHN GALT?"/>
        <s v="LATTER DAYS"/>
        <s v="SPHİNX"/>
        <s v="THE BARBARİANS"/>
        <s v="BRİGHAM CİTY"/>
        <s v="SAİNT RALPH"/>
        <s v="THE TOXİC AVENGER PART II"/>
        <s v="ONLY GOD FORGİVES"/>
        <s v="WİTHOUT LİMİTS"/>
        <s v="BLOODY SUNDAY"/>
        <s v="THE TEN"/>
        <s v="THE STATEMENT"/>
        <s v="DONNİE DARKO"/>
        <s v="ON THE ROAD"/>
        <s v="CHARACTER"/>
        <s v="THE BALLAD OF JACK AND ROSE"/>
        <s v="HOBO WİTH A SHOTGUN"/>
        <s v="LES VİSİTEURS"/>
        <s v="TREES LOUNGE"/>
        <s v="THE SECRET OF KELLS"/>
        <s v="THE SALTON SEA"/>
        <s v="THE CİRCLE"/>
        <s v="IMAGİNE ME &amp; YOU"/>
        <s v="THE PRİNCESS AND THE COBBLER"/>
        <s v="THE PROMİSE"/>
        <s v="THE POLAR EXPRESS"/>
        <s v="INSİDE DEEP THROAT"/>
        <s v="ALEX RİDER: OPERATİON STORMBREAKER"/>
        <s v="JOURNEY FROM THE FALL"/>
        <s v="THE GREATEST MOVİE EVER SOLD"/>
        <s v="MOLİÃ¨RE"/>
        <s v="RİDE WİTH THE DEVİL"/>
        <s v="RED CLİFF"/>
        <s v="TEXAS RANGERS"/>
        <s v="AGORA"/>
        <s v="I SERVED THE KİNG OF ENGLAND"/>
        <s v="TREKKİES"/>
        <s v="THE ASSASSİN"/>
        <s v="LE HAVRE"/>
        <s v="FİZA"/>
        <s v="THE HUNT"/>
        <s v="THE BASKET"/>
        <s v="MEAN CREEK"/>
        <s v="SWEPT AWAY"/>
        <s v="BLUE LİKE JAZZ"/>
        <s v="TARNATİON"/>
        <s v="ORGAZMO"/>
        <s v="WAR, INC."/>
        <s v="DOWN İN THE VALLEY"/>
        <s v="POOLHALL JUNKİES"/>
        <s v="ONDİNE"/>
        <s v="ALL THE REAL GİRLS"/>
        <s v="WİNTER İN WARTİME"/>
        <s v="MACHİNE GUN PREACHER"/>
        <s v="20 DATES"/>
        <s v="THE VİRGİNİTY HİT"/>
        <s v="FREEHELD"/>
        <s v="PREFONTAİNE"/>
        <s v="BY THE SEA"/>
        <s v="THİNGS TO DO İN DENVER WHEN YOU'RE DEAD"/>
        <s v="A HARD DAY'S NİGHT"/>
        <s v="THE NAMES OF LOVE"/>
        <s v="DELGO"/>
        <s v="TRAVELERS AND MAGİCİANS"/>
        <s v="THE PASSİON OF THE CHRİST"/>
        <s v="CUBE"/>
        <s v="SHAOLİN SOCCER"/>
        <s v="THE ACT OF KİLLİNG"/>
        <s v="DOA: DEAD OR ALİVE"/>
        <s v="THE BAADER MEİNHOF COMPLEX"/>
        <s v="BEER LEAGUE"/>
        <s v="WEEKEND"/>
        <s v="DREAM WİTH THE FİSHES"/>
        <s v="BLUE CAR"/>
        <s v="THE LEGEND OF SURİYOTHAİ"/>
        <s v="THE EXTRA MAN"/>
        <s v="THE DAMNED UNİTED"/>
        <s v="BROTHER"/>
        <s v="BROTHERLY LOVE"/>
        <s v="THE HAMMER"/>
        <s v="AKİRA"/>
        <s v="SAVAGE GRACE"/>
        <s v="LUMİNARİAS"/>
        <s v="I WANT YOUR MONEY"/>
        <s v="PRİMER"/>
        <s v="KİLLİNG ZOE"/>
        <s v="BACHELORETTE"/>
        <s v="STEAMBOY"/>
        <s v="SPUN"/>
        <s v="THE BELİEVER"/>
        <s v="THE CLAİM"/>
        <s v="JİNDABYNE"/>
        <s v="THE LOSS OF SEXUAL INNOCENCE"/>
        <s v="THE 5TH QUARTER"/>
        <s v="BROOKLYN RULES"/>
        <s v="YES"/>
        <s v="MY LİFE WİTHOUT ME"/>
        <s v="TİNY FURNİTURE"/>
        <s v="HESHER"/>
        <s v="SHORT CUT TO NİRVANA: KUMBH MELA"/>
        <s v="THE QUİET"/>
        <s v="THE LAST SİN EATER"/>
        <s v="CONVERSATİONS WİTH OTHER WOMEN"/>
        <s v="THE SECOND MOTHER"/>
        <s v="THE GAME OF THEİR LİVES"/>
        <s v="SESSİON 9"/>
        <s v="JOE"/>
        <s v="HOUSE OF D"/>
        <s v="THE BROWN BUNNY"/>
        <s v="PRİSON"/>
        <s v="BUFFALO SOLDİERS"/>
        <s v="COPYİNG BEETHOVEN"/>
        <s v="TWO EVİL EYES"/>
        <s v="ENTER THE VOİD"/>
        <s v="THE SİNGİNG DETECTİVE"/>
        <s v="HURRİCANE STREETS"/>
        <s v="WELCOME TO COLLİNWOOD"/>
        <s v="MARİLYN HOTCHKİSS' BALLROOM DANCİNG AND CHARM SCHOOL"/>
        <s v="THİS IS ENGLAND"/>
        <s v="ALBİNO ALLİGATOR"/>
        <s v="CİTY OF GHOSTS"/>
        <s v="SUPER"/>
        <s v="COMPLİANCE"/>
        <s v="ADORE"/>
        <s v="THE YELLOW HANDKERCHİEF"/>
        <s v="ELLİNG"/>
        <s v="CHAİRMAN OF THE BOARD"/>
        <s v="RAPA NUİ"/>
        <s v="THE HOLY GİRL"/>
        <s v="THE LİFE BEFORE HER EYES"/>
        <s v="SHOOTİNG FİSH"/>
        <s v="IN THE LAND OF BLOOD AND HONEY"/>
        <s v="FİDO"/>
        <s v="PARTY MONSTER"/>
        <s v="NEVER AGAİN"/>
        <s v="ANTARCTİCA: A YEAR ON ICE"/>
        <s v="THE BATTLE OF SHAKER HEİGHTS"/>
        <s v="SMİLİNG FİSH &amp; GOAT ON FİRE"/>
        <s v="TAXİ TO THE DARK SİDE"/>
        <s v="SOUL KİTCHEN"/>
        <s v="AMEN."/>
        <s v="SOUTHLAND TALES"/>
        <s v="SEVEN SAMURAİ"/>
        <s v="PSYCHO BEACH PARTY"/>
        <s v="THE TEMPEST"/>
        <s v="2046"/>
        <s v="BLUE RUİN"/>
        <s v="OLD JOY"/>
        <s v="LOVE'S ABİDİNG JOY"/>
        <s v="TROLLHUNTER"/>
        <s v="THE LEGEND OF GOD'S GUN"/>
        <s v="CİVİL BRAND"/>
        <s v="GEORGE WASHİNGTON"/>
        <s v="MONSTERS"/>
        <s v="GERRY"/>
        <s v="WAH-WAH"/>
        <s v="THE SWİNDLE"/>
        <s v="ONE MAN'S HERO"/>
        <s v="IMAGİNARY HEROES"/>
        <s v="HİGH HEELS AND LOW LİFES"/>
        <s v="AMOUR"/>
        <s v="REMEMBER ME, MY LOVE"/>
        <s v="FUR: AN IMAGİNARY PORTRAİT OF DİANE ARBUS"/>
        <s v="IRA &amp; ABBY"/>
        <s v="CALL + RESPONSE"/>
        <s v="THE KİLLER INSİDE ME"/>
        <s v="TRADE"/>
        <s v="LOVE AND OTHER CATASTROPHES"/>
        <s v="LADY VENGEANCE"/>
        <s v="ALİAS BETTY"/>
        <s v="I MARRİED A STRANGE PERSON!"/>
        <s v="TİM AND ERİC'S BİLLİON DOLLAR MOVİE"/>
        <s v="PAA"/>
        <s v="SHERRYBABY"/>
        <s v="CODE 46"/>
        <s v="THE HEART OF ME"/>
        <s v="FATELESS"/>
        <s v="I WANT SOMEONE TO EAT CHEESE WİTH"/>
        <s v="THE PUFFY CHAİR"/>
        <s v="NOVEMBER"/>
        <s v="THE NUTCRACKER İN 3D"/>
        <s v="STONEWALL"/>
        <s v="THE BİG TEASE"/>
        <s v="LİTTLE WHİTE LİES"/>
        <s v="AMİGO"/>
        <s v="STOLEN"/>
        <s v="THE LUCKY ONES"/>
        <s v="PİNK FLAMİNGOS"/>
        <s v="GO FOR IT!"/>
        <s v="SUGAR TOWN"/>
        <s v="BREAKFAST OF CHAMPİONS"/>
        <s v="THE BUSİNESS OF FANCYDANCİNG"/>
        <s v="FUEL"/>
        <s v="MY NAME IS BRUCE"/>
        <s v="MERCY STREETS"/>
        <s v="CİNCO DE MAYO, LA BATALLA"/>
        <s v="THE LAST GODFATHER"/>
        <s v="MODERN TİMES"/>
        <s v="THE HORSE BOY"/>
        <s v="THE BUBBLE"/>
        <s v="LONESOME JİM"/>
        <s v="DECEPTİVE PRACTİCE: THE MYSTERİES AND MENTORS OF RİCKY JAY"/>
        <s v="MONDAYS İN THE SUN"/>
        <s v="LES COULOİRS DU TEMPS: LES VİSİTEURS II"/>
        <s v="MAY"/>
        <s v="FLAME AND CİTRON"/>
        <s v="DETERRENCE"/>
        <s v="ONCE İN A LİFETİME: THE EXTRAORDİNARY STORY OF THE NEW YORK COSMOS"/>
        <s v="DESERT DANCER"/>
        <s v="CHAİN LETTER"/>
        <s v="CRİTİCAL CARE"/>
        <s v="REPO! THE GENETİC OPERA"/>
        <s v="SEVERANCE"/>
        <s v="CLEAN"/>
        <s v="LOVE RANCH"/>
        <s v="THE OTHER DREAM TEAM"/>
        <s v="EDMOND"/>
        <s v="MAGGİE"/>
        <s v="DİL JO BHİ KAHEY..."/>
        <s v="KUNG FU KİLLER"/>
        <s v="THE WARLORDS"/>
        <s v="THE GOOD, THE BAD, THE WEİRD"/>
        <s v="1911"/>
        <s v="THE WENDELL BAKER STORY"/>
        <s v="THE BEYOND"/>
        <s v="POLİCE ACADEMY: MİSSİON TO MOSCOW"/>
        <s v="THERE GOES MY BABY"/>
        <s v="LOVELY, STİLL"/>
        <s v="SİX-STRİNG SAMURAİ"/>
        <s v="PEOPLE I KNOW"/>
        <s v="CİTY OF LİFE AND DEATH"/>
        <s v="STOLEN SUMMER"/>
        <s v="VALLEY OF THE HEART'S DELİGHT"/>
        <s v="COME EARLY MORNİNG"/>
        <s v="WİLD TARGET"/>
        <s v="THE GREATEST"/>
        <s v="THE OTHER END OF THE LİNE"/>
        <s v="ALL OR NOTHİNG"/>
        <s v="BURN"/>
        <s v="THE WOMAN CHASER"/>
        <s v="THE LOST SKELETON OF CADAVRA"/>
        <s v="BRAN NUE DAE"/>
        <s v="PATHOLOGY"/>
        <s v="AFTER.LİFE"/>
        <s v="ESCOBAR: PARADİSE LOST"/>
        <s v="ROAD HARD"/>
        <s v="HUMAN TRAFFİC"/>
        <s v="WRİSTCUTTERS: A LOVE STORY"/>
        <s v="ONG-BAK 2"/>
        <s v="WİNTER PASSİNG"/>
        <s v="SURVİVAL OF THE DEAD"/>
        <s v="FREAKONOMİCS"/>
        <s v="SAİNT JOHN OF LAS VEGAS"/>
        <s v="THE HOUSE OF THE DEVİL"/>
        <s v="THE GOOD GUY"/>
        <s v="BUEN DÃ­A, RAMÃ³N"/>
        <s v="NEAL 'N' NİKKİ"/>
        <s v="A LEGO BRİCKUMENTARY"/>
        <s v="8: THE MORMON PROPOSİTİON"/>
        <s v="THE YOUNG AND PRODİGİOUS T.S. SPİVET"/>
        <s v="DESERT BLUE"/>
        <s v="RUBBER"/>
        <s v="D.E.B.S."/>
        <s v="HARDFLİP"/>
        <s v="SUMMER STORM"/>
        <s v="THE CURE"/>
        <s v="MOTHERHOOD"/>
        <s v="I SPİT ON YOUR GRAVE"/>
        <s v="THE SALON"/>
        <s v="MEAN MACHİNE"/>
        <s v="THE BEST OFFER"/>
        <s v="MY DATE WİTH DREW"/>
        <s v="HERO"/>
        <s v="WASABİ"/>
        <s v="MİDDLE OF NOWHERE"/>
        <s v="THE INNKEEPERS"/>
        <s v="NOMAD: THE WARRİOR"/>
        <s v="BREAKİNG UPWARDS"/>
        <s v="SLEEP DEALER"/>
        <s v="AN EVERLASTİNG PİECE"/>
        <s v="MANDERLAY"/>
        <s v="FORT MCCOY"/>
        <s v="THE MİDNİGHT MEAT TRAİN"/>
        <s v="DRAGON BLADE"/>
        <s v="EYE OF THE DOLPHİN"/>
        <s v="ERNEST &amp; CELESTİNE"/>
        <s v="EULOGY"/>
        <s v="CAVİTE"/>
        <s v="THE MESSENGER"/>
        <s v="DEADFALL"/>
        <s v="REDACTED"/>
        <s v="AMONG GİANTS"/>
        <s v="THE NOTEBOOK"/>
        <s v="ABERDEEN"/>
        <s v="RENAİSSANCE"/>
        <s v="CREATİVE CONTROL"/>
        <s v="CHEAP THRİLLS"/>
        <s v="DOWN AND OUT WİTH THE DOLLS"/>
        <s v="TRUST"/>
        <s v="THE ROAD"/>
        <s v="BEYOND THE BLACK RAİNBOW"/>
        <s v="HARVARD MAN"/>
        <s v="LUCKY BREAK"/>
        <s v="10TH &amp; WOLF"/>
        <s v="ALOFT"/>
        <s v="FİNİSHİNG THE GAME: THE SEARCH FOR A NEW BRUCE LEE"/>
        <s v="TRUCKER"/>
        <s v="THE CHUMSCRUBBER"/>
        <s v="THE CANYONS"/>
        <s v="EXİLED"/>
        <s v="CHOCOLATE: DEEP DARK SECRETS"/>
        <s v="MADADAYO"/>
        <s v="THE PERFECT HOST"/>
        <s v="INTERVİEW WİTH THE ASSASSİN"/>
        <s v="MARGARET"/>
        <s v="CA$H"/>
        <s v="RAGİNG BULL"/>
        <s v="THE BRİDGE OF SAN LUİS REY"/>
        <s v="DEAD SNOW"/>
        <s v="BLOOD TİES"/>
        <s v="THE FP"/>
        <s v="FİRST LOVE, LAST RİTES"/>
        <s v="JUST LOOKİNG"/>
        <s v="DRACULA: PAGES FROM A VİRGİN'S DİARY"/>
        <s v="TİMECRİMES"/>
        <s v="DEFENDOR"/>
        <s v="RUDDERLESS"/>
        <s v="INCİDENT AT LOCH NESS"/>
        <s v="SURFER, DUDE"/>
        <s v="NOT COOL"/>
        <s v="CENSORED VOİCES"/>
        <s v="MEAN STREETS"/>
        <s v="KİSS THE BRİDE"/>
        <s v="HAPPY CHRİSTMAS"/>
        <s v="TİME TO CHOOSE"/>
        <s v="THE SON OF NO ONE"/>
        <s v="SALVATİON BOULEVARD"/>
        <s v="[REC] 2"/>
        <s v="MİSSİSSİPPİ MERMAİD"/>
        <s v="SPY GAME"/>
        <s v="METROPOLİS"/>
        <s v="THE SWEENEY"/>
        <s v="KİLL LİST"/>
        <s v="PİNK RİBBONS, INC."/>
        <s v="THE BUTTERFLY EFFECT"/>
        <s v="THE LAST DAYS ON MARS"/>
        <s v="ARNOLDS PARK"/>
        <s v="DEAR WENDY"/>
        <s v="GOOD"/>
        <s v="POULTRYGEİST: NİGHT OF THE CHİCKEN DEAD"/>
        <s v="R100"/>
        <s v="ALL THE QUEEN'S MEN"/>
        <s v="WİNTER'S TALE"/>
        <s v="THE DİVİDE"/>
        <s v="SAFE MEN"/>
        <s v="BORN TO FLY: ELİZABETH STREB VS. GRAVİTY"/>
        <s v="THE GOOD NİGHT"/>
        <s v="FUTURO BEACH"/>
        <s v="DOUBLE TAKE"/>
        <s v="SONG ONE"/>
        <s v="L!FE HAPPENS"/>
        <s v="THE GOOD HEART"/>
        <s v="THE HEBREW HAMMER"/>
        <s v="THE OPEN ROAD"/>
        <s v="STAKE LAND"/>
        <s v="ONE TO ANOTHER"/>
        <s v="DONKEY PUNCH"/>
        <s v="THE STİCKY FİNGERS OF TİME"/>
        <s v="THE MİSSİNG PERSON"/>
        <s v="5 DAYS OF WAR"/>
        <s v="AYURVEDA: ART OF BEİNG"/>
        <s v="FASCİNATİON"/>
        <s v="MOLLY"/>
        <s v="AN ALAN SMİTHEE FİLM: BURN HOLLYWOOD BURN"/>
        <s v="TİME CHANGER"/>
        <s v="MAJOR DUNDEE"/>
        <s v="10 DAYS İN A MADHOUSE"/>
        <s v="OPAL DREAM"/>
        <s v="BROKEN VESSELS"/>
        <s v="THE SLAUGHTER RULE"/>
        <s v="THE SPECİALS"/>
        <s v="MANİAC"/>
        <s v="THE LAST TİME I COMMİTTED SUİCİDE"/>
        <s v="LONDON"/>
        <s v="LEAP YEAR"/>
        <s v="NOTHİNG BUT A MAN"/>
        <s v="THE LİVİNG WAKE"/>
        <s v="OF HORSES AND MEN"/>
        <s v="GORY GORY HALLELUJAH"/>
        <s v="THE AMAZİNG CATFİSH"/>
        <s v="SHADE"/>
        <s v="NATURALLY NATİVE"/>
        <s v="ALONE WİTH HER"/>
        <s v="AS IT IS İN HEAVEN"/>
        <s v="THE FLOWERS OF WAR"/>
        <s v="FALCON RİSİNG"/>
        <s v="PİNK NARCİSSUS"/>
        <s v="ELİTE SQUAD"/>
        <s v="THE LADY FROM SHANGHAİ"/>
        <s v="CERTİFİABLY JONATHAN"/>
        <s v="DREAMİNG OF JOSEPH LEES"/>
        <s v="THE BRASS TEAPOT"/>
        <s v="SPECİAL"/>
        <s v="DEAD MAN'S SHOES"/>
        <s v="TOP SPİN"/>
        <s v="ANATOMY"/>
        <s v="BLONDE AMBİTİON"/>
        <s v="FİGHTİNG TOMMY RİLEY"/>
        <s v="TANNER HALL"/>
        <s v="GANGSTER'S PARADİSE: JERUSALEMA"/>
        <s v="ANTARCTİC EDGE: 70Â° SOUTH"/>
        <s v="THE ADVENTURER: THE CURSE OF THE MİDAS BOX"/>
        <s v="NEWLYWEDS"/>
        <s v="THUNDER AND THE HOUSE OF MAGİC"/>
        <s v="INESCAPABLE"/>
        <s v="THE KNİFE OF DON JUAN"/>
        <s v="THE OXFORD MURDERS"/>
        <s v="PONTYPOOL"/>
        <s v="Mİ AMERİCA"/>
        <s v="VAMPS"/>
        <s v="I LOVE YOUR WORK"/>
        <s v="LOCKER 13"/>
        <s v="THE GHASTLY LOVE OF JOHNNY X"/>
        <s v="THE HARVEST/LA COSECHA"/>
        <s v="EDDİE: THE SLEEPWALKİNG CANNİBAL"/>
        <s v="DETENTİON OF THE DEAD"/>
        <s v="THE TRİALS OF DARRYL HUNT"/>
        <s v="IN HER LİNE OF FİRE"/>
        <s v="THE JİMMY SHOW"/>
        <s v="SKİN TRADE"/>
      </sharedItems>
    </cacheField>
    <cacheField name="Performance Status" numFmtId="49">
      <sharedItems/>
    </cacheField>
    <cacheField name="Genre Category" numFmtId="49">
      <sharedItems/>
    </cacheField>
    <cacheField name="Recommended Movie" numFmtId="49">
      <sharedItems count="2">
        <s v="Not Recommended"/>
        <s v="Recommended"/>
      </sharedItems>
    </cacheField>
    <cacheField name="Audience Buzz Mismatch" numFmtId="49">
      <sharedItems/>
    </cacheField>
  </cacheFields>
  <extLst>
    <ext xmlns:x14="http://schemas.microsoft.com/office/spreadsheetml/2009/9/main" uri="{725AE2AE-9491-48be-B2B4-4EB974FC3084}">
      <x14:pivotCacheDefinition pivotCacheId="18098762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rud" refreshedDate="46236.583203472219" createdVersion="8" refreshedVersion="8" minRefreshableVersion="3" recordCount="3738" xr:uid="{F3B0CB1B-A796-480F-9BE0-188B2E1DB28E}">
  <cacheSource type="worksheet">
    <worksheetSource ref="A1:AA3739" sheet="imdb"/>
  </cacheSource>
  <cacheFields count="27">
    <cacheField name="Title" numFmtId="49">
      <sharedItems/>
    </cacheField>
    <cacheField name="Release Date" numFmtId="14">
      <sharedItems containsSemiMixedTypes="0" containsNonDate="0" containsDate="1" containsString="0" minDate="1920-09-15T00:00:00" maxDate="2015-12-30T00:00:00"/>
    </cacheField>
    <cacheField name="Color/B&amp;W" numFmtId="49">
      <sharedItems count="2">
        <s v="Color"/>
        <s v="Black and White"/>
      </sharedItems>
    </cacheField>
    <cacheField name="Genre" numFmtId="49">
      <sharedItems count="17">
        <s v="Action"/>
        <s v="Drama"/>
        <s v="Adventure"/>
        <s v="Animation"/>
        <s v="Comedy"/>
        <s v="Biography"/>
        <s v="Mystery"/>
        <s v="Horror"/>
        <s v="Crime"/>
        <s v="Musical"/>
        <s v="Documentary"/>
        <s v="Fantasy"/>
        <s v="Family"/>
        <s v="Sci-Fi"/>
        <s v="Romance"/>
        <s v="Western"/>
        <s v="Thriller"/>
      </sharedItems>
    </cacheField>
    <cacheField name="Language" numFmtId="49">
      <sharedItems containsBlank="1"/>
    </cacheField>
    <cacheField name="Country" numFmtId="49">
      <sharedItems count="46">
        <s v="USA"/>
        <s v="UK"/>
        <s v="New Zealand"/>
        <s v="Australia"/>
        <s v="Canada"/>
        <s v="China"/>
        <s v="France"/>
        <s v="Germany"/>
        <s v="Taiwan"/>
        <s v="South Africa"/>
        <s v="Japan"/>
        <s v="Peru"/>
        <s v="Spain"/>
        <s v="Hong Kong"/>
        <s v="Mexico"/>
        <s v="Hungary"/>
        <s v="Official site"/>
        <s v="Argentina"/>
        <s v="Ireland"/>
        <s v="Romania"/>
        <s v="Italy"/>
        <s v="India"/>
        <s v="Chile"/>
        <s v="Thailand"/>
        <s v="West Germany"/>
        <s v="South Korea"/>
        <s v="Aruba"/>
        <s v="Brazil"/>
        <s v="Russia"/>
        <s v="Iran"/>
        <s v="New Line"/>
        <s v="Colombia"/>
        <s v="Netherlands"/>
        <s v="Denmark"/>
        <s v="Indonesia"/>
        <s v="Israel"/>
        <s v="Czech Republic"/>
        <s v="Belgium"/>
        <s v="Norway"/>
        <s v="Afghanistan"/>
        <s v="Poland"/>
        <s v="Finland"/>
        <s v="Philippines"/>
        <s v="Iceland"/>
        <s v="Georgia"/>
        <s v="Sweden"/>
      </sharedItems>
    </cacheField>
    <cacheField name="Rating" numFmtId="49">
      <sharedItems containsBlank="1"/>
    </cacheField>
    <cacheField name="Lead Actor" numFmtId="49">
      <sharedItems containsBlank="1"/>
    </cacheField>
    <cacheField name="Director Name" numFmtId="49">
      <sharedItems count="1733">
        <s v="James Cameron"/>
        <s v="Colin Trevorrow"/>
        <s v="Joss Whedon"/>
        <s v="Christopher Nolan"/>
        <s v="George Lucas"/>
        <s v="Andrew Adamson"/>
        <s v="Steven Spielberg"/>
        <s v="Francis Lawrence"/>
        <s v="Gore Verbinski"/>
        <s v="Roger Allers"/>
        <s v="Lee Unkrich"/>
        <s v="Shane Black"/>
        <s v="Gary Ross"/>
        <s v="Sam Raimi"/>
        <s v="Michael Bay"/>
        <s v="Chris Buck"/>
        <s v="Andrew Stanton"/>
        <s v="Peter Jackson"/>
        <s v="Pierre Coffin"/>
        <s v="Pete Docter"/>
        <s v="Clint Eastwood"/>
        <s v="James Wan"/>
        <s v="Kyle Balda"/>
        <s v="Tim Burton"/>
        <s v="James Gunn"/>
        <s v="Robert Zemeckis"/>
        <s v="Chris Miller"/>
        <s v="Jon Favreau"/>
        <s v="Chris Columbus"/>
        <s v="Richard Marquand"/>
        <s v="Roland Emmerich"/>
        <s v="Sam Mendes"/>
        <s v="David Yates"/>
        <s v="David Slade"/>
        <s v="Chris Weitz"/>
        <s v="M. Night Shyamalan"/>
        <s v="Bill Condon"/>
        <s v="Zack Snyder"/>
        <s v="Irvin Kershner"/>
        <s v="Mike Newell"/>
        <s v="Lana Wachowski"/>
        <s v="Jay Roach"/>
        <s v="Todd Phillips"/>
        <s v="Alfonso CuarÃ³n"/>
        <s v="Dan Scanlon"/>
        <s v="Marc Webb"/>
        <s v="Brad Bird"/>
        <s v="Ron Howard"/>
        <s v="Anthony Russo"/>
        <s v="Phil Lord"/>
        <s v="J.J. Abrams"/>
        <s v="John Lee Hancock"/>
        <s v="Shawn Levy"/>
        <s v="Barry Sonnenfeld"/>
        <s v="John Lasseter"/>
        <s v="Tom Shadyac"/>
        <s v="Jan de Bont"/>
        <s v="Joel Zwick"/>
        <s v="Robert Stromberg"/>
        <s v="Rob Marshall"/>
        <s v="Mike Mitchell"/>
        <s v="Mark Andrews"/>
        <s v="Martin Brest"/>
        <s v="Brett Ratner"/>
        <s v="Bryan Singer"/>
        <s v="Ridley Scott"/>
        <s v="Peter Berg"/>
        <s v="Paul Greengrass"/>
        <s v="Don Hall"/>
        <s v="Betty Thomas"/>
        <s v="Seth MacFarlane"/>
        <s v="Jerry Zucker"/>
        <s v="Dean DeBlois"/>
        <s v="Ron Clements"/>
        <s v="Tim Hill"/>
        <s v="Eric Darnell"/>
        <s v="John Woo"/>
        <s v="Mark Osborne"/>
        <s v="Justin Lin"/>
        <s v="Guy Ritchie"/>
        <s v="Matt Reeves"/>
        <s v="Alan Taylor"/>
        <s v="William Friedkin"/>
        <s v="Marc Forster"/>
        <s v="Stephen Sommers"/>
        <s v="Kenneth Branagh"/>
        <s v="Nathan Greno"/>
        <s v="Victor Fleming"/>
        <s v="Rob Letterman"/>
        <s v="George Miller"/>
        <s v="Carlos Saldanha"/>
        <s v="Christopher McQuarrie"/>
        <s v="Catherine Hardwicke"/>
        <s v="Jonathan Liebesman"/>
        <s v="Rich Moore"/>
        <s v="Kirk De Micco"/>
        <s v="Doug Liman"/>
        <s v="William Cottrell"/>
        <s v="Kevin Costner"/>
        <s v="Joel Schumacher"/>
        <s v="Andrew Davis"/>
        <s v="Alejandro G. IÃ±Ã¡rritu"/>
        <s v="Elizabeth Banks"/>
        <s v="Steven Soderbergh"/>
        <s v="David Silverman"/>
        <s v="Nancy Meyers"/>
        <s v="Wolfgang Petersen"/>
        <s v="Randal Kleiser"/>
        <s v="Joe Johnston"/>
        <s v="Brian De Palma"/>
        <s v="Peyton Reed"/>
        <s v="Gavin Hood"/>
        <s v="Garry Marshall"/>
        <s v="Andy Tennant"/>
        <s v="Tim Johnson"/>
        <s v="Sydney Pollack"/>
        <s v="Tony Scott"/>
        <s v="Rupert Wyatt"/>
        <s v="Bobby Farrelly"/>
        <s v="Chris Wedge"/>
        <s v="Peter Faiman"/>
        <s v="Jon Turteltaub"/>
        <s v="Barry Levinson"/>
        <s v="Joseph Kosinski"/>
        <s v="Ethan Coen"/>
        <s v="Tate Taylor"/>
        <s v="Genndy Tartakovsky"/>
        <s v="Paul Feig"/>
        <s v="Leonard Nimoy"/>
        <s v="David Fincher"/>
        <s v="Martin Campbell"/>
        <s v="Sam Taylor-Johnson"/>
        <s v="Kevin Reynolds"/>
        <s v="Jennifer Yuh Nelson"/>
        <s v="Anne Fletcher"/>
        <s v="Dennis Dugan"/>
        <s v="Robert Wise"/>
        <s v="Louis Leterrier"/>
        <s v="Quentin Tarantino"/>
        <s v="Gabriele Muccino"/>
        <s v="Paul Tibbitt"/>
        <s v="Frank Coraci"/>
        <s v="Steve Martino"/>
        <s v="F. Gary Gray"/>
        <s v="Bibo Bergeron"/>
        <s v="Lee Tamahori"/>
        <s v="George Roy Hill"/>
        <s v="Peter Segal"/>
        <s v="Adrian Lyne"/>
        <s v="Brad Peyton"/>
        <s v="Rupert Sanders"/>
        <s v="Cameron Crowe"/>
        <s v="Raja Gosnell"/>
        <s v="Neil Burger"/>
        <s v="George P. Cosmatos"/>
        <s v="Rawson Marshall Thurber"/>
        <s v="Jonathan Mostow"/>
        <s v="Sean Anders"/>
        <s v="David O. Russell"/>
        <s v="Nicholas Stoller"/>
        <s v="Tom Hooper"/>
        <s v="Judd Apatow"/>
        <s v="Paul Weitz"/>
        <s v="Tom McGrath"/>
        <s v="Adam McKay"/>
        <s v="Joe Dante"/>
        <s v="James L. Brooks"/>
        <s v="Matthew Vaughn"/>
        <s v="J.B. Rogers"/>
        <s v="Pierre Morel"/>
        <s v="John Pasquin"/>
        <s v="Baz Luhrmann"/>
        <s v="Alex Proyas"/>
        <s v="Richard Donner"/>
        <s v="Rob Cohen"/>
        <s v="Phyllida Lloyd"/>
        <s v="Jason Reitman"/>
        <s v="David Frankel"/>
        <s v="Mike Gabriel"/>
        <s v="John Landis"/>
        <s v="Rob Reiner"/>
        <s v="Danny Boyle"/>
        <s v="Daniel Myrick"/>
        <s v="Mimi Leder"/>
        <s v="Rob Minkoff"/>
        <s v="Olivier Megaton"/>
        <s v="Michael Lembeck"/>
        <s v="Gus Van Sant"/>
        <s v="Oliver Stone"/>
        <s v="Eric Leighton"/>
        <s v="Frank Darabont"/>
        <s v="Ben Affleck"/>
        <s v="Mark Dindal"/>
        <s v="Francis Ford Coppola"/>
        <s v="Timur Bekmambetov"/>
        <s v="Len Wiseman"/>
        <s v="Seth Gordon"/>
        <s v="Tim Story"/>
        <s v="James Mangold"/>
        <s v="Adam Shankman"/>
        <s v="Martin Scorsese"/>
        <s v="Ang Lee"/>
        <s v="Simon West"/>
        <s v="Jonathan Demme"/>
        <s v="Brian Levant"/>
        <s v="Robert Schwentke"/>
        <s v="Larry Charles"/>
        <s v="Kevin Lima"/>
        <s v="Peter Farrelly"/>
        <s v="John Singleton"/>
        <s v="Michael Apted"/>
        <s v="P.J. Hogan"/>
        <s v="Steve Hickner"/>
        <s v="Luc Besson"/>
        <s v="Steven Brill"/>
        <s v="Daniel Espinosa"/>
        <s v="Peter Weir"/>
        <s v="Roger Spottiswoode"/>
        <s v="McG"/>
        <s v="Michael Sucsy"/>
        <s v="Josh Boone"/>
        <s v="Jon M. Chu"/>
        <s v="Phillip Noyce"/>
        <s v="John McTiernan"/>
        <s v="Mick Jackson"/>
        <s v="Penelope Spheeris"/>
        <s v="Greg Mottola"/>
        <s v="Tony Bancroft"/>
        <s v="Chuck Russell"/>
        <s v="Cody Cameron"/>
        <s v="Mel Brooks"/>
        <s v="Hoyt Yeatman"/>
        <s v="Paul Verhoeven"/>
        <s v="Michael Moore"/>
        <s v="Phil Alden Robinson"/>
        <s v="Josh Gordon"/>
        <s v="Renny Harlin"/>
        <s v="John G. Avildsen"/>
        <s v="Jeff Tremaine"/>
        <s v="Bruce Beresford"/>
        <s v="Curtis Hanson"/>
        <s v="Clark Johnson"/>
        <s v="Lee Daniels"/>
        <s v="Roger Michell"/>
        <s v="Mark Steven Johnson"/>
        <s v="Nora Ephron"/>
        <s v="Boaz Yakin"/>
        <s v="Neill Blomkamp"/>
        <s v="Angelina Jolie Pitt"/>
        <s v="Penny Marshall"/>
        <s v="Byron Howard"/>
        <s v="Tony Gilroy"/>
        <s v="Steve Carr"/>
        <s v="Robert Rodriguez"/>
        <s v="Milos Forman"/>
        <s v="Ivan Reitman"/>
        <s v="David Lean"/>
        <s v="Edward Zwick"/>
        <s v="Ben Stiller"/>
        <s v="Dean Parisot"/>
        <s v="Mark Waters"/>
        <s v="Takashi Shimizu"/>
        <s v="David Zucker"/>
        <s v="Ryan Coogler"/>
        <s v="John Cornell"/>
        <s v="Peter Billingsley"/>
        <s v="Steve Oedekerk"/>
        <s v="Richard Lester"/>
        <s v="Oren Peli"/>
        <s v="Darren Aronofsky"/>
        <s v="Donald Petrie"/>
        <s v="Peter Lord"/>
        <s v="Harold Ramis"/>
        <s v="Noam Murro"/>
        <s v="Bob Clark"/>
        <s v="Hugh Wilson"/>
        <s v="Neil Jordan"/>
        <s v="Sam Weisman"/>
        <s v="Jesse Dylan"/>
        <s v="Henry Joost"/>
        <s v="Warren Beatty"/>
        <s v="Peter Ramsey"/>
        <s v="Wes Craven"/>
        <s v="Sylvester Stallone"/>
        <s v="Jeannot Szwarc"/>
        <s v="Wes Ball"/>
        <s v="Robert Stevenson"/>
        <s v="Guillermo del Toro"/>
        <s v="Eric Brevig"/>
        <s v="Dominic Sena"/>
        <s v="Antoine Fuqua"/>
        <s v="Evan Goldberg"/>
        <s v="Brenda Chapman"/>
        <s v="D.J. Caruso"/>
        <s v="Alan J. Pakula"/>
        <s v="Igor Kovalyov"/>
        <s v="Bo Welch"/>
        <s v="Brad Silberling"/>
        <s v="Jake Kasdan"/>
        <s v="John Madden"/>
        <s v="Gary Trousdale"/>
        <s v="Michael Mann"/>
        <s v="Michel Gondry"/>
        <s v="David Kellogg"/>
        <s v="Alejandro AmenÃ¡bar"/>
        <s v="Kathryn Bigelow"/>
        <s v="Anthony Minghella"/>
        <s v="Michael Patrick King"/>
        <s v="Robert Luketic"/>
        <s v="Brian Helgeland"/>
        <s v="Albert Hughes"/>
        <s v="Ken Kwapis"/>
        <s v="Wayne Wang"/>
        <s v="Joe Roth"/>
        <s v="Lawrence Guterman"/>
        <s v="Marc Lawrence"/>
        <s v="Les Mayfield"/>
        <s v="Jonathan Frakes"/>
        <s v="Randall Wallace"/>
        <s v="Jaume Collet-Serra"/>
        <s v="Morten Tyldum"/>
        <s v="Thomas Carter"/>
        <s v="Andy Fickman"/>
        <s v="Kenny Ortega"/>
        <s v="Joe Pytka"/>
        <s v="Etan Cohen"/>
        <s v="Charles Herman-Wurmfeld"/>
        <s v="Tom Dey"/>
        <s v="James Bobin"/>
        <s v="Spike Lee"/>
        <s v="John Hamburg"/>
        <s v="Jon Amiel"/>
        <s v="David Gordon Green"/>
        <s v="Darren Lynn Bousman"/>
        <s v="Will Gluck"/>
        <s v="Walt Becker"/>
        <s v="David Ayer"/>
        <s v="Stephen Hillenburg"/>
        <s v="Tod Williams"/>
        <s v="Ben Falcone"/>
        <s v="Norman Ferguson"/>
        <s v="John R. Leonetti"/>
        <s v="Glenn Ficarra"/>
        <s v="Nick Cassavetes"/>
        <s v="Rob Bowman"/>
        <s v="Tarsem Singh"/>
        <s v="Jim Abrahams"/>
        <s v="David Soren"/>
        <s v="Alexander Payne"/>
        <s v="Stephen Herek"/>
        <s v="Luke Greenfield"/>
        <s v="Gabor Csupo"/>
        <s v="Ronny Yu"/>
        <s v="Frank Marshall"/>
        <s v="Richard Linklater"/>
        <s v="John A. Davis"/>
        <s v="Ryan Murphy"/>
        <s v="Paul W.S. Anderson"/>
        <s v="Tom Vaughan"/>
        <s v="Jay Chandrasekhar"/>
        <s v="Jared Hess"/>
        <s v="Lasse HallstrÃ¶m"/>
        <s v="Herbert Ross"/>
        <s v="Michael Ritchie"/>
        <s v="John Badham"/>
        <s v="Peter Chelsom"/>
        <s v="Scott Derrickson"/>
        <s v="Nicholas Meyer"/>
        <s v="Michael Pressman"/>
        <s v="George Clooney"/>
        <s v="Luc Jacquet"/>
        <s v="Spike Jonze"/>
        <s v="Tobe Hooper"/>
        <s v="Stig Bergqvist"/>
        <s v="James Algar"/>
        <s v="Paul King"/>
        <s v="David Carson"/>
        <s v="Bennett Miller"/>
        <s v="Mel Gibson"/>
        <s v="Ruben Fleischer"/>
        <s v="Baltasar KormÃ¡kur"/>
        <s v="Robert Redford"/>
        <s v="Peter Hewitt"/>
        <s v="Taylor Hackford"/>
        <s v="Henry Selick"/>
        <s v="Stefen Fangmeier"/>
        <s v="Barbra Streisand"/>
        <s v="Jay Russell"/>
        <s v="Frank Miller"/>
        <s v="Gil Kenan"/>
        <s v="Kelly Asbury"/>
        <s v="Thor Freudenthal"/>
        <s v="Charles Martin Smith"/>
        <s v="Pete Travis"/>
        <s v="Jim Gillespie"/>
        <s v="George Cukor"/>
        <s v="Mikael HÃ¥fstrÃ¶m"/>
        <s v="AndrÃ©s Muschietti"/>
        <s v="James DeMonaco"/>
        <s v="Sharon Maguire"/>
        <s v="Keenen Ivory Wayans"/>
        <s v="Frank Oz"/>
        <s v="James McTeigue"/>
        <s v="Malcolm D. Lee"/>
        <s v="John Whitesell"/>
        <s v="Reginald Hudlin"/>
        <s v="Mike McCoy"/>
        <s v="Stephen Norrington"/>
        <s v="Howard Zieff"/>
        <s v="Colin Higgins"/>
        <s v="Callie Khouri"/>
        <s v="Stephen Hopkins"/>
        <s v="Stuart Baird"/>
        <s v="Breck Eisner"/>
        <s v="Kevin Rodney Sullivan"/>
        <s v="John Glen"/>
        <s v="Florian Henckel von Donnersmarck"/>
        <s v="John Moore"/>
        <s v="David Wain"/>
        <s v="Roger Donaldson"/>
        <s v="Miguel Arteta"/>
        <s v="Peter Hyams"/>
        <s v="David McNally"/>
        <s v="Mike Nichols"/>
        <s v="Chris Noonan"/>
        <s v="Rian Johnson"/>
        <s v="David R. Ellis"/>
        <s v="Jonathan Levine"/>
        <s v="Gregory Jacobs"/>
        <s v="Angela Robinson"/>
        <s v="Tyler Perry"/>
        <s v="Luis Llosa"/>
        <s v="Jason Moore"/>
        <s v="Josh Trank"/>
        <s v="David Bowers"/>
        <s v="Gavin O'Connor"/>
        <s v="Andrew Douglas"/>
        <s v="Peter Lepeniotis"/>
        <s v="Burr Steers"/>
        <s v="Terence Young"/>
        <s v="Andrey Konchalovskiy"/>
        <s v="Robert Iscove"/>
        <s v="Mike Judge"/>
        <s v="Julie Anne Robinson"/>
        <s v="Lewis Gilbert"/>
        <s v="Scott Cooper"/>
        <s v="George Nolfi"/>
        <s v="MÃ¥ns MÃ¥rlind"/>
        <s v="Sylvain White"/>
        <s v="Brian Robbins"/>
        <s v="Denis Villeneuve"/>
        <s v="Gary Fleder"/>
        <s v="David Dobkin"/>
        <s v="Scott Hicks"/>
        <s v="Michael McCullers"/>
        <s v="Terry Zwigoff"/>
        <s v="Forest Whitaker"/>
        <s v="Chris Koch"/>
        <s v="Jonathan Dayton"/>
        <s v="Christopher Spencer"/>
        <s v="Mathieu Kassovitz"/>
        <s v="Richard Curtis"/>
        <s v="Wes Anderson"/>
        <s v="John Francis Daley"/>
        <s v="Ash Brannon"/>
        <s v="Hugh Hudson"/>
        <s v="Gary Winick"/>
        <s v="JosÃ© Padilha"/>
        <s v="Harold Becker"/>
        <s v="Matthew O'Callaghan"/>
        <s v="Don Bluth"/>
        <s v="Brad Furman"/>
        <s v="Joseph L. Mankiewicz"/>
        <s v="John Luessenhop"/>
        <s v="David Twohy"/>
        <s v="Mary Lambert"/>
        <s v="Jonathan Lynn"/>
        <s v="Cal Brunker"/>
        <s v="Woody Allen"/>
        <s v="David Hackl"/>
        <s v="Jon Hurwitz"/>
        <s v="Stanley Kubrick"/>
        <s v="Steven Zaillian"/>
        <s v="Simon Wells"/>
        <s v="Steve McQueen"/>
        <s v="Amy Heckerling"/>
        <s v="Stephen Frears"/>
        <s v="Charles Stone III"/>
        <s v="Steve Box"/>
        <s v="Chris Butler"/>
        <s v="Andrzej Bartkowiak"/>
        <s v="Gary Shore"/>
        <s v="Geoffrey Sax"/>
        <s v="Jimmy Hayward"/>
        <s v="Tommy Wirkola"/>
        <s v="Vincent Ward"/>
        <s v="William Shatner"/>
        <s v="Mark A.Z. DippÃ©"/>
        <s v="Michael Caton-Jones"/>
        <s v="Nima Nourizadeh"/>
        <s v="Duncan Jones"/>
        <s v="Paul Haggis"/>
        <s v="James Watkins"/>
        <s v="Fede Alvarez"/>
        <s v="Luis Valdez"/>
        <s v="Kevin Munroe"/>
        <s v="James Wong"/>
        <s v="Sidney Lumet"/>
        <s v="Ron Shelton"/>
        <s v="Peter MacDonald"/>
        <s v="Richard LaGravenese"/>
        <s v="William Brent Bell"/>
        <s v="John Schlesinger"/>
        <s v="Ted Demme"/>
        <s v="Luis Mandoki"/>
        <s v="Sam Miller"/>
        <s v="David S. Goyer"/>
        <s v="Alejandro Agresti"/>
        <s v="Michael Tollin"/>
        <s v="Leigh Whannell"/>
        <s v="Ava DuVernay"/>
        <s v="Trey Parker"/>
        <s v="NimrÃ³d Antal"/>
        <s v="Brad Anderson"/>
        <s v="Peter Hedges"/>
        <s v="Mark Neveldine"/>
        <s v="Joe Carnahan"/>
        <s v="Patrick Lussier"/>
        <s v="John Schultz"/>
        <s v="Mark Rosman"/>
        <s v="Jean-Jacques Annaud"/>
        <s v="Guy Hamilton"/>
        <s v="John Polson"/>
        <s v="Cory Edwards"/>
        <s v="Jon Avnet"/>
        <s v="Garth Jennings"/>
        <s v="Joe Wright"/>
        <s v="Stiles White"/>
        <s v="Sam Fell"/>
        <s v="Stephen Gaghan"/>
        <s v="Graham Annable"/>
        <s v="Richard Attenborough"/>
        <s v="Alexander Witt"/>
        <s v="Irwin Winkler"/>
        <s v="Norman Jewison"/>
        <s v="Russell Mulcahy"/>
        <s v="Ron Underwood"/>
        <s v="R.J. Cutler"/>
        <s v="Darren Grant"/>
        <s v="Steve Pink"/>
        <s v="Kevin Donovan"/>
        <s v="Iain Softley"/>
        <s v="Jorge R. GutiÃ©rrez"/>
        <s v="Rupert Wainwright"/>
        <s v="Will Finn"/>
        <s v="Geoff Murphy"/>
        <s v="Gillian Armstrong"/>
        <s v="Alan Parker"/>
        <s v="Anthony Hemingway"/>
        <s v="David S. Ward"/>
        <s v="Ole Bornedal"/>
        <s v="Preston A. Whitmore II"/>
        <s v="George Tillman Jr."/>
        <s v="Richard Loncraine"/>
        <s v="Aaron Seltzer"/>
        <s v="Robin Budd"/>
        <s v="Fred Wolf"/>
        <s v="Jennifer Flackett"/>
        <s v="Steve Trenbirth"/>
        <s v="Mennan Yapo"/>
        <s v="David Koepp"/>
        <s v="Jean-Pierre Jeunet"/>
        <s v="Steven Quale"/>
        <s v="Harald Zwart"/>
        <s v="Eli Roth"/>
        <s v="Kirk Jones"/>
        <s v="John Carpenter"/>
        <s v="Christophe Gans"/>
        <s v="Danny Leiner"/>
        <s v="Griffin Dunne"/>
        <s v="Sarah Smith"/>
        <s v="Stephen Kay"/>
        <s v="Stanley Kramer"/>
        <s v="Paul Weiland"/>
        <s v="Kevin Bray"/>
        <s v="Peter Cattaneo"/>
        <s v="Patrick Tatopoulos"/>
        <s v="Kevin Greutert"/>
        <s v="Jun Falkenstein"/>
        <s v="Joel Coen"/>
        <s v="Tom McCarthy"/>
        <s v="Gregory Hoblit"/>
        <s v="Kevin Smith"/>
        <s v="Brian Gibson"/>
        <s v="Howard Deutch"/>
        <s v="Christopher Cain"/>
        <s v="Michel Hazanavicius"/>
        <s v="Sofia Coppola"/>
        <s v="Niki Caro"/>
        <s v="Eugenio Derbez"/>
        <s v="Theodore Melfi"/>
        <s v="Bernardo Bertolucci"/>
        <s v="Gary David Goldberg"/>
        <s v="Sean McNamara"/>
        <s v="Nelson McCormick"/>
        <s v="Joel Edgerton"/>
        <s v="Jerome Robbins"/>
        <s v="Audrey Wells"/>
        <s v="Scott Waugh"/>
        <s v="Ric Roman Waugh"/>
        <s v="Jim Fall"/>
        <s v="Stuart Gillard"/>
        <s v="Michael Dougherty"/>
        <s v="Lee Toland Krieger"/>
        <s v="Terry Gilliam"/>
        <s v="Jorge Blanco"/>
        <s v="Drew Goddard"/>
        <s v="Steve Beck"/>
        <s v="Colin Strause"/>
        <s v="Alexandre Aja"/>
        <s v="John Frankenheimer"/>
        <s v="Stephen Daldry"/>
        <s v="Carl Franklin"/>
        <s v="Tim McCanlies"/>
        <s v="Robert Altman"/>
        <s v="Daniel Stamm"/>
        <s v="William Malone"/>
        <s v="Perry Andelin Blake"/>
        <s v="David Mirkin"/>
        <s v="Jessie Nelson"/>
        <s v="Paul Thomas Anderson"/>
        <s v="Beeban Kidron"/>
        <s v="Pitof"/>
        <s v="Scott Stewart"/>
        <s v="Jane Campion"/>
        <s v="John Stockwell"/>
        <s v="Chris Stokes"/>
        <s v="Michael Tiddes"/>
        <s v="Danny Cannon"/>
        <s v="Cathy Malkasian"/>
        <s v="Jason Friedberg"/>
        <s v="Xavier Gens"/>
        <s v="Joe Camp"/>
        <s v="Steve Antin"/>
        <s v="John Eng"/>
        <s v="Patrick Hughes"/>
        <s v="Neil LaBute"/>
        <s v="Tim Robbins"/>
        <s v="Dave Green"/>
        <s v="Steven Seagal"/>
        <s v="Phil Joanou"/>
        <s v="John Crowley"/>
        <s v="Carl Rinsch"/>
        <s v="Roger Kumble"/>
        <s v="Gil Junger"/>
        <s v="Paul Michael Glaser"/>
        <s v="Jamie Blanks"/>
        <s v="Michael Lehmann"/>
        <s v="Joel Gallen"/>
        <s v="Jean-Marc VallÃ©e"/>
        <s v="Chris Rock"/>
        <s v="Gina Prince-Bythewood"/>
        <s v="Kerry Conran"/>
        <s v="Joan Chen"/>
        <s v="John Wells"/>
        <s v="John Milius"/>
        <s v="John Hoffman"/>
        <s v="Andrew Niccol"/>
        <s v="Alan Poul"/>
        <s v="Victor Salva"/>
        <s v="Christian E. Christiansen"/>
        <s v="Salim Akil"/>
        <s v="Tamra Davis"/>
        <s v="Edward Norton"/>
        <s v="Chris Nahon"/>
        <s v="Chuck Sheetz"/>
        <s v="Don Siegel"/>
        <s v="Craig Gillespie"/>
        <s v="Terrence Malick"/>
        <s v="Steve Miner"/>
        <s v="Barry Cook"/>
        <s v="Diane Keaton"/>
        <s v="Cecil B. DeMille"/>
        <s v="Henry Koster"/>
        <s v="Dennie Gordon"/>
        <s v="Todd Field"/>
        <s v="James Marsh"/>
        <s v="Anton Corbijn"/>
        <s v="Tom Hanks"/>
        <s v="Gregory Nava"/>
        <s v="Joseph Ruben"/>
        <s v="Kimberly Peirce"/>
        <s v="Mark Pellington"/>
        <s v="Scott Speer"/>
        <s v="Nicolas Winding Refn"/>
        <s v="Todd Strauss-Schulson"/>
        <s v="Mark Helfrich"/>
        <s v="Rachel Talalay"/>
        <s v="Martin Lawrence"/>
        <s v="Liz Friedlander"/>
        <s v="Florent-Emilio Siri"/>
        <s v="Peter Landesman"/>
        <s v="Alex Kendrick"/>
        <s v="Patty Jenkins"/>
        <s v="Akiva Schaffer"/>
        <s v="Ari Sandel"/>
        <s v="Kelly Makin"/>
        <s v="Phil Traill"/>
        <s v="Matt Williams"/>
        <s v="Lawrence Kasdan"/>
        <s v="Jonathan Hensleigh"/>
        <s v="John Erick Dowdle"/>
        <s v="Fernando Meirelles"/>
        <s v="Kent Alterman"/>
        <s v="Steven E. de Souza"/>
        <s v="John Patrick Shanley"/>
        <s v="Rob Zombie"/>
        <s v="Dinesh D'Souza"/>
        <s v="Simon Curtis"/>
        <s v="Tom Holland"/>
        <s v="Michael Schultz"/>
        <s v="Marcus Raboy"/>
        <s v="Andrew Bergman"/>
        <s v="Dennis Iliadis"/>
        <s v="John Gatins"/>
        <s v="Bonnie Hunt"/>
        <s v="Joseph Zito"/>
        <s v="Steve Bendelack"/>
        <s v="Gurinder Chadha"/>
        <s v="Roman Polanski"/>
        <s v="Christopher Landon"/>
        <s v="Grant Heslov"/>
        <s v="Stanley Tong"/>
        <s v="Dan Gilroy"/>
        <s v="Leslie Small"/>
        <s v="Marco Schnabel"/>
        <s v="Hironobu Sakaguchi"/>
        <s v="Brett Leonard"/>
        <s v="Alfred Hitchcock"/>
        <s v="Jake Schreier"/>
        <s v="Mike Figgis"/>
        <s v="Barbet Schroeder"/>
        <s v="Shane Acker"/>
        <s v="Kirsten Sheridan"/>
        <s v="Mark Tonderai"/>
        <s v="Mark Romanek"/>
        <s v="Clare Kilner"/>
        <s v="Jim Field Smith"/>
        <s v="Levan Gabriadze"/>
        <s v="Dwight H. Little"/>
        <s v="Edgar Wright"/>
        <s v="David Cronenberg"/>
        <s v="Peter Sollett"/>
        <s v="David Moreau"/>
        <s v="Christopher Erskin"/>
        <s v="Jim Sheridan"/>
        <s v="Todd Graff"/>
        <s v="Ken Scott"/>
        <s v="Bruce McCulloch"/>
        <s v="Chris Kentis"/>
        <s v="John Fortenberry"/>
        <s v="Michael Rymer"/>
        <s v="Bob Dolman"/>
        <s v="Rick Rosenthal"/>
        <s v="Denzel Washington"/>
        <s v="Bille Woodruff"/>
        <s v="Christian Duguay"/>
        <s v="Sheldon Lettich"/>
        <s v="Rowdy Herrington"/>
        <s v="Shekhar Kapur"/>
        <s v="Jack Sholder"/>
        <s v="Michael Spierig"/>
        <s v="John McNaughton"/>
        <s v="Kinka Usher"/>
        <s v="Sara Sugarman"/>
        <s v="Bob Spiers"/>
        <s v="Mark Rydell"/>
        <s v="Nicholas Hytner"/>
        <s v="Susanna White"/>
        <s v="Ed Decter"/>
        <s v="Joe Charbanic"/>
        <s v="Morgan Spurlock"/>
        <s v="Ericson Core"/>
        <s v="Jeff Wadlow"/>
        <s v="Juan Carlos Fresnadillo"/>
        <s v="James Gray"/>
        <s v="John Lafia"/>
        <s v="Greg Coolidge"/>
        <s v="John Stainton"/>
        <s v="George Armitage"/>
        <s v="Gene Quintano"/>
        <s v="Peter Howitt"/>
        <s v="Daniel Barnz"/>
        <s v="CiarÃ¡n Foy"/>
        <s v="Mike Flanagan"/>
        <s v="Peter Webber"/>
        <s v="Gary Hardwick"/>
        <s v="David Lynch"/>
        <s v="Rick Famuyiwa"/>
        <s v="Tony Goldwyn"/>
        <s v="Brian Henson"/>
        <s v="Tom Tykwer"/>
        <s v="Kirk Wong"/>
        <s v="Rick Friedberg"/>
        <s v="Diane English"/>
        <s v="Eric Valette"/>
        <s v="Justin Chadwick"/>
        <s v="Zach Braff"/>
        <s v="Michael Hoffman"/>
        <s v="Stephen J. Anderson"/>
        <s v="Ethan Maniquis"/>
        <s v="Bronwen Hughes"/>
        <s v="Joe Berlinger"/>
        <s v="Richard Fleischer"/>
        <s v="Patrick Gilmore"/>
        <s v="Elizabeth Allen Rosenbaum"/>
        <s v="Troy Miller"/>
        <s v="Tom Gormican"/>
        <s v="Neil Marshall"/>
        <s v="Des McAnuff"/>
        <s v="Scott Frank"/>
        <s v="Masayuki Ochiai"/>
        <s v="Craig Mazin"/>
        <s v="Karyn Kusama"/>
        <s v="David Gelb"/>
        <s v="Julie Taymor"/>
        <s v="Jon Lucas"/>
        <s v="Damien Dante Wayans"/>
        <s v="Simon Wincer"/>
        <s v="Andrew Fleming"/>
        <s v="Mike Nawrocki"/>
        <s v="Walter Salles"/>
        <s v="Olatunde Osunsanmi"/>
        <s v="Alex Garland"/>
        <s v="Harry Elfont"/>
        <s v="Dan Cutforth"/>
        <s v="Pat O'Connor"/>
        <s v="Robert Eggers"/>
        <s v="Gary McKendry"/>
        <s v="Anthony Bell"/>
        <s v="Michael Anderson"/>
        <s v="Billy Wilder"/>
        <s v="Jesse Peretz"/>
        <s v="Billy Bob Thornton"/>
        <s v="Joseph Gordon-Levitt"/>
        <s v="John Herzfeld"/>
        <s v="Danny DeVito"/>
        <s v="Tomas Alfredson"/>
        <s v="Troy Nixey"/>
        <s v="Jody Hill"/>
        <s v="Rob Pritts"/>
        <s v="William Wyler"/>
        <s v="Terry George"/>
        <s v="Shana Feste"/>
        <s v="Kevin Allen"/>
        <s v="Thomas Bezucha"/>
        <s v="Alister Grierson"/>
        <s v="Ice Cube"/>
        <s v="Paul Hunter"/>
        <s v="Wally Pfister"/>
        <s v="James Ivory"/>
        <s v="Brandon Camp"/>
        <s v="Tommy O'Haver"/>
        <s v="John Dahl"/>
        <s v="Peter R. Hunt"/>
        <s v="Travis Cluff"/>
        <s v="Frederik Du Chau"/>
        <s v="Don Scardino"/>
        <s v="Paul McGuigan"/>
        <s v="Philip G. Atwell"/>
        <s v="Kevin Tancharoen"/>
        <s v="Dean Israelite"/>
        <s v="Mike Bigelow"/>
        <s v="Mark Brown"/>
        <s v="Craig Brewer"/>
        <s v="Jeremy Leven"/>
        <s v="Robert Harmon"/>
        <s v="Jaume BalaguerÃ³"/>
        <s v="Gordon Chan"/>
        <s v="Nigel Cole"/>
        <s v="Justin Zackham"/>
        <s v="Jeff Nichols"/>
        <s v="Mike Binder"/>
        <s v="David E. Talbert"/>
        <s v="Nat Faxon"/>
        <s v="Philip Kaufman"/>
        <s v="Brian Percival"/>
        <s v="Roger Christian"/>
        <s v="John Ottman"/>
        <s v="Chris Gorak"/>
        <s v="Derek Cianfrance"/>
        <s v="Danny Steinmann"/>
        <s v="Joseph Kahn"/>
        <s v="Ernest R. Dickerson"/>
        <s v="Michael Mayer"/>
        <s v="Chris Carter"/>
        <s v="Annabel Jankel"/>
        <s v="Lisa Cholodenko"/>
        <s v="Martin Weisz"/>
        <s v="Joseph Sargent"/>
        <s v="Robert Duvall"/>
        <s v="George A. Romero"/>
        <s v="Nick Hurran"/>
        <s v="John Gray"/>
        <s v="King Vidor"/>
        <s v="Robert Ben Garant"/>
        <s v="Camille Delamarre"/>
        <s v="Jim Sonzero"/>
        <s v="Craig R. Baxley"/>
        <s v="Juan JosÃ© Campanella"/>
        <s v="Alan Shapiro"/>
        <s v="Kris Isacsson"/>
        <s v="Jean-FranÃ§ois Richet"/>
        <s v="Mikael Salomon"/>
        <s v="Sean Penn"/>
        <s v="Allen Hughes"/>
        <s v="Tom McLoughlin"/>
        <s v="Gary Chapman"/>
        <s v="Maurice Joyce"/>
        <s v="Jacques Perrin"/>
        <s v="Susan Stroman"/>
        <s v="George Jackson"/>
        <s v="David Raynr"/>
        <s v="John Carl Buechler"/>
        <s v="Adrienne Shelly"/>
        <s v="Stuart Beattie"/>
        <s v="Allen Coulter"/>
        <s v="J.A. Bayona"/>
        <s v="John Bonito"/>
        <s v="Julian Jarrold"/>
        <s v="Richard Glatzer"/>
        <s v="Christopher Guest"/>
        <s v="Asger Leth"/>
        <s v="Oliver Parker"/>
        <s v="Kurt Wimmer"/>
        <s v="Ricky Gervais"/>
        <s v="Dustin Hoffman"/>
        <s v="Leon Ichaso"/>
        <s v="Rod Lurie"/>
        <s v="Bradley Parker"/>
        <s v="Frank Nissen"/>
        <s v="Daniel Sackheim"/>
        <s v="Nanette Burstein"/>
        <s v="Katt Shea"/>
        <s v="Stephen Chbosky"/>
        <s v="Jeff Schaffer"/>
        <s v="Gonzalo LÃ³pez-Gallego"/>
        <s v="Patricia Rozema"/>
        <s v="Kevin Macdonald"/>
        <s v="Nicole Holofcener"/>
        <s v="Michael J. Bassett"/>
        <s v="Jodie Foster"/>
        <s v="Richard Eyre"/>
        <s v="Antony Hoffman"/>
        <s v="Carter Smith"/>
        <s v="David Nutter"/>
        <s v="Ellory Elkayem"/>
        <s v="Sergey Bodrov"/>
        <s v="Stephen Chow"/>
        <s v="Kevin Hooks"/>
        <s v="Don Mancini"/>
        <s v="John 'Bud' Cardos"/>
        <s v="Vincenzo Natali"/>
        <s v="Peter Hastings"/>
        <s v="Ben Younger"/>
        <s v="Carol Reed"/>
        <s v="Janusz Kaminski"/>
        <s v="Bart Freundlich"/>
        <s v="Jonas Elmer"/>
        <s v="Patrick Read Johnson"/>
        <s v="Mark Christopher"/>
        <s v="Stephan Elliott"/>
        <s v="Peter Kosminsky"/>
        <s v="Courtney Solomon"/>
        <s v="Willard Huyck"/>
        <s v="Joshua Michael Stern"/>
        <s v="Michael Cristofer"/>
        <s v="Glen Morgan"/>
        <s v="John Carney"/>
        <s v="Mira Nair"/>
        <s v="James Bridges"/>
        <s v="Gregory Widen"/>
        <s v="Rob McKittrick"/>
        <s v="Karey Kirkpatrick"/>
        <s v="Tim Blake Nelson"/>
        <s v="Adam Marcus"/>
        <s v="Britt Allcroft"/>
        <s v="Todd Haynes"/>
        <s v="Matt Bettinelli-Olpin"/>
        <s v="Demian Lichtenstein"/>
        <s v="Paul Abascal"/>
        <s v="Sidney J. Furie"/>
        <s v="Trent Cooper"/>
        <s v="RZA"/>
        <s v="Paul Bolger"/>
        <s v="Josef Rusnak"/>
        <s v="Nick Gomez"/>
        <s v="Rob Schmidt"/>
        <s v="Don Michael Paul"/>
        <s v="Danny Pang"/>
        <s v="Melvin Van Peebles"/>
        <s v="James Foley"/>
        <s v="Ed Gass-Donnelly"/>
        <s v="Joe Chappelle"/>
        <s v="Mark L. Lester"/>
        <s v="Steve Barron"/>
        <s v="Hayao Miyazaki"/>
        <s v="Oliver Hirschbiegel"/>
        <s v="Alan Cohn"/>
        <s v="Mary Harron"/>
        <s v="Richard Kelly"/>
        <s v="Martin McDonagh"/>
        <s v="Andrew Dominik"/>
        <s v="Bruce Hunt"/>
        <s v="Kasi Lemmons"/>
        <s v="Lenny Abrahamson"/>
        <s v="David Robert Mitchell"/>
        <s v="Clive Barker"/>
        <s v="Tommy Lee Wallace"/>
        <s v="Elaine May"/>
        <s v="Joby Harold"/>
        <s v="Franco Zeffirelli"/>
        <s v="Rob Hedden"/>
        <s v="Nick Hamm"/>
        <s v="Wych Kaosayananda"/>
        <s v="James Mather"/>
        <s v="Tom Green"/>
        <s v="Walter Hill"/>
        <s v="Harmony Korine"/>
        <s v="Gary Sherman"/>
        <s v="Ringo Lam"/>
        <s v="Michael Gornick"/>
        <s v="Vic Armstrong"/>
        <s v="Mark Mylod"/>
        <s v="Jessy Terrero"/>
        <s v="Brendan Malloy"/>
        <s v="Richard Benjamin"/>
        <s v="Andrew Morahan"/>
        <s v="Saul Dibb"/>
        <s v="Lone Scherfig"/>
        <s v="Miguel Sapochnik"/>
        <s v="David Palmer"/>
        <s v="Tuck Tucker"/>
        <s v="Jesse Vaughan"/>
        <s v="Gregory Poirier"/>
        <s v="Uli Edel"/>
        <s v="John Boorman"/>
        <s v="Charles Shyer"/>
        <s v="Michael O. Sajbel"/>
        <s v="Ulu Grosbard"/>
        <s v="Mickey Liddell"/>
        <s v="Michael Wadleigh"/>
        <s v="John Sayles"/>
        <s v="Christian Alvart"/>
        <s v="Fred Savage"/>
        <s v="Bill Paxton"/>
        <s v="Damien Chazelle"/>
        <s v="Tony Bill"/>
        <s v="Drew Barrymore"/>
        <s v="Michael Dinner"/>
        <s v="Vadim Perelman"/>
        <s v="Jon Gunn"/>
        <s v="Fred Walton"/>
        <s v="Ron Maxwell"/>
        <s v="Douglas Aarniokoski"/>
        <s v="Benh Zeitlin"/>
        <s v="Jerry Zaks"/>
        <s v="James Isaac"/>
        <s v="Robert Marcarelli"/>
        <s v="Richard Shepard"/>
        <s v="Bryan Barber"/>
        <s v="Theodore Witcher"/>
        <s v="Steve Carver"/>
        <s v="Andy Cadiff"/>
        <s v="Patricia Riggen"/>
        <s v="Christine Jeffs"/>
        <s v="Jee-woon Kim"/>
        <s v="Stewart Hendler"/>
        <s v="Prachya Pinkaew"/>
        <s v="Newt Arnold"/>
        <s v="Rusty Cundieff"/>
        <s v="Charles T. Kanganis"/>
        <s v="Jim Hanon"/>
        <s v="Joe Nussbaum"/>
        <s v="Dominique Othenin-Girard"/>
        <s v="Gary Halvorson"/>
        <s v="Albert Brooks"/>
        <s v="Chris Roberts"/>
        <s v="Chia-Liang Liu"/>
        <s v="Fred Durst"/>
        <s v="Robert Butler"/>
        <s v="Brian Klugman"/>
        <s v="Hugh Johnson"/>
        <s v="Emilio Estevez"/>
        <s v="Steve Gomer"/>
        <s v="Jon Kasdan"/>
        <s v="Yimou Zhang"/>
        <s v="Michael Polish"/>
        <s v="Hyung-rae Shim"/>
        <s v="Niels Arden Oplev"/>
        <s v="Fred Dekker"/>
        <s v="Rand Ravich"/>
        <s v="Bill Duke"/>
        <s v="Michael Patrick Jann"/>
        <s v="Costa-Gavras"/>
        <s v="Damon Santostefano"/>
        <s v="Mark Piznarski"/>
        <s v="Mic Rodgers"/>
        <s v="Andrew Erwin"/>
        <s v="Roland JoffÃ©"/>
        <s v="Michael Martin"/>
        <s v="Troy Duffy"/>
        <s v="Edward Burns"/>
        <s v="David Mamet"/>
        <s v="Wallace Wolodarsky"/>
        <s v="Louis Morneau"/>
        <s v="Mike Disa"/>
        <s v="Jonathan Kaplan"/>
        <s v="DJ Pooh"/>
        <s v="Hark Tsui"/>
        <s v="Takao Okawara"/>
        <s v="Benny Boom"/>
        <s v="Bob Saget"/>
        <s v="Douglas McGrath"/>
        <s v="Mamoru Hosoda"/>
        <s v="Elia Kazan"/>
        <s v="FranÃ§ois Girard"/>
        <s v="Josh Schwartz"/>
        <s v="Kenneth Lonergan"/>
        <s v="Aaron Schneider"/>
        <s v="Michael Winterbottom"/>
        <s v="Tom Ford"/>
        <s v="Tina Gordon Chism"/>
        <s v="Victor Nunez"/>
        <s v="Mark Herman"/>
        <s v="Duncan Tucker"/>
        <s v="Russ Meyer"/>
        <s v="Benson Lee"/>
        <s v="Brian Dannelly"/>
        <s v="E. Elias Merhige"/>
        <s v="Ed Harris"/>
        <s v="Mort Nathan"/>
        <s v="Jeff Kanew"/>
        <s v="Steve Rash"/>
        <s v="Jorma Taccone"/>
        <s v="Wayne Kramer"/>
        <s v="Darnell Martin"/>
        <s v="Alejandro Monteverde"/>
        <s v="Wil Shriner"/>
        <s v="John Curran"/>
        <s v="Daisy von Scherler Mayer"/>
        <s v="George Sidney"/>
        <s v="George Stevens"/>
        <s v="William A. Fraker"/>
        <s v="Lexi Alexander"/>
        <s v="Nicholas Jarecki"/>
        <s v="Christopher Leitch"/>
        <s v="John Waters"/>
        <s v="Steve James"/>
        <s v="Patrick Stettner"/>
        <s v="Jason Bateman"/>
        <s v="IstvÃ¡n SzabÃ³"/>
        <s v="Gilles Paquet-Brenner"/>
        <s v="Noah Baumbach"/>
        <s v="Jeff Lowell"/>
        <s v="Jean-Jacques Mantello"/>
        <s v="Menno Meyjes"/>
        <s v="Jay Duplass"/>
        <s v="Larry Clark"/>
        <s v="Dave Borthwick"/>
        <s v="Kevin Tenney"/>
        <s v="Michael Corrente"/>
        <s v="Don Coscarelli"/>
        <s v="Asghar Farhadi"/>
        <s v="Nnegest LikkÃ©"/>
        <s v="Sylvain Chomet"/>
        <s v="Jerry Jameson"/>
        <s v="Scott Alexander"/>
        <s v="Michael Dowse"/>
        <s v="James Ponsoldt"/>
        <s v="Risa Bramon Garcia"/>
        <s v="Marcus Dunstan"/>
        <s v="J.S. Cardone"/>
        <s v="Stuart Gordon"/>
        <s v="Chris Eyre"/>
        <s v="Tony Kaye"/>
        <s v="Raymond De Felitta"/>
        <s v="Lorene Scafaria"/>
        <s v="Kar-Wai Wong"/>
        <s v="Debra Granik"/>
        <s v="Roger Avary"/>
        <s v="Joshua Marston"/>
        <s v="S.S. Rajamouli"/>
        <s v="Timothy BjÃ¶rklund"/>
        <s v="Jeb Stuart"/>
        <s v="Vicky Jenson"/>
        <s v="Anna Boden"/>
        <s v="John Maybury"/>
        <s v="J.C. Chandor"/>
        <s v="Ã‰mile Gaudreault"/>
        <s v="Mike Leigh"/>
        <s v="Caroline Link"/>
        <s v="Jay Levey"/>
        <s v="Kevin Spacey"/>
        <s v="Anne Fontaine"/>
        <s v="Sergio Leone"/>
        <s v="Scott Kalvert"/>
        <s v="Dave Meyers"/>
        <s v="Matthew Robbins"/>
        <s v="Ben Lewin"/>
        <s v="Brian Trenchard-Smith"/>
        <s v="Doug Lefler"/>
        <s v="Matt Piedmont"/>
        <s v="Charles S. Dutton"/>
        <s v="Craig Bolotin"/>
        <s v="Patricia Cardoso"/>
        <s v="Mike Mills"/>
        <s v="Carlos Carrera"/>
        <s v="Dean Wright"/>
        <s v="Sngmoo Lee"/>
        <s v="Marcos Siega"/>
        <s v="Matt Maiellaro"/>
        <s v="Werner Herzog"/>
        <s v="Tamara Jenkins"/>
        <s v="Tony Maylam"/>
        <s v="John Michael McDonagh"/>
        <s v="Dan Fogelman"/>
        <s v="Hal Needham"/>
        <s v="Robert Townsend"/>
        <s v="Uwe Boll"/>
        <s v="Atom Egoyan"/>
        <s v="Davis Guggenheim"/>
        <s v="Tony Richardson"/>
        <s v="Tommy Lee Jones"/>
        <s v="Fina Torres"/>
        <s v="Jonathan Glazer"/>
        <s v="Luca Guadagnino"/>
        <s v="Blair Hayes"/>
        <s v="EugÃ¨ne LouriÃ©"/>
        <s v="Blake Edwards"/>
        <s v="Peter Kassovitz"/>
        <s v="Morgan Neville"/>
        <s v="Todd Lincoln"/>
        <s v="Jez Butterworth"/>
        <s v="Olivier Assayas"/>
        <s v="Dewey Nicks"/>
        <s v="Jean-Marie PoirÃ©"/>
        <s v="Todd Solondz"/>
        <s v="Bruce Paltrow"/>
        <s v="Mitch Davis"/>
        <s v="Deb Hagan"/>
        <s v="Tim Hunter"/>
        <s v="Joon-ho Bong"/>
        <s v="Zach Cregger"/>
        <s v="Vincent Paronnaud"/>
        <s v="Jonathan Teplitzky"/>
        <s v="Mark Tarlov"/>
        <s v="Brian Koppelman"/>
        <s v="Eric Bross"/>
        <s v="Hart Bochner"/>
        <s v="Steve Boyum"/>
        <s v="Allison Anders"/>
        <s v="Vondie Curtis-Hall"/>
        <s v="Paul Gross"/>
        <s v="Marc Abraham"/>
        <s v="Ritesh Batra"/>
        <s v="Adam Rifkin"/>
        <s v="Russell Crowe"/>
        <s v="Damien O'Donnell"/>
        <s v="Lars von Trier"/>
        <s v="Peter M. Cohen"/>
        <s v="Charles Robert Carner"/>
        <s v="Gareth Evans"/>
        <s v="Ronan Chapalain"/>
        <s v="Philip Saville"/>
        <s v="Wolfgang Becker"/>
        <s v="Steven Shainberg"/>
        <s v="Randall Miller"/>
        <s v="Karan Johar"/>
        <s v="Jeffrey W. Byrd"/>
        <s v="Rodman Flender"/>
        <s v="Sam Firstenberg"/>
        <s v="Jon Poll"/>
        <s v="Xavier Beauvois"/>
        <s v="Anthony Hickox"/>
        <s v="CÃ©dric Klapisch"/>
        <s v="Miranda July"/>
        <s v="Brian Baugh"/>
        <s v="Michael Radford"/>
        <s v="Mabrouk El Mechri"/>
        <s v="Rick de Oliveira"/>
        <s v="Christophe Barratier"/>
        <s v="Max Joseph"/>
        <s v="Floria Sigismondi"/>
        <s v="Tom Schulman"/>
        <s v="Mike Marvin"/>
        <s v="Maggie Carey"/>
        <s v="Duke Johnson"/>
        <s v="Denys Arcand"/>
        <s v="Drake Doremus"/>
        <s v="Russell Holt"/>
        <s v="John Putch"/>
        <s v="Louis C.K."/>
        <s v="Jill Sprecher"/>
        <s v="Peter Medak"/>
        <s v="Jeremy Saulnier"/>
        <s v="Susan Seidelman"/>
        <s v="Stephen Carpenter"/>
        <s v="Jon Stewart"/>
        <s v="Charlie Kaufman"/>
        <s v="FranÃ§ois Ozon"/>
        <s v="Darren Stein"/>
        <s v="Harley Cokeliss"/>
        <s v="Patrice Leconte"/>
        <s v="Maggie Greenwald"/>
        <s v="Yash Chopra"/>
        <s v="Terence Davies"/>
        <s v="John Cameron Mitchell"/>
        <s v="Rodrigo GarcÃ­a"/>
        <s v="Harry F. Millarde"/>
        <s v="Mark Sandrich"/>
        <s v="Rowan Joffe"/>
        <s v="Julian Schnabel"/>
        <s v="Vincente Minnelli"/>
        <s v="Whit Stillman"/>
        <s v="Clark Gregg"/>
        <s v="David Boyd"/>
        <s v="Susanne Bier"/>
        <s v="David Nixon"/>
        <s v="Paolo Sorrentino"/>
        <s v="Youssef Delara"/>
        <s v="Harry Beaumont"/>
        <s v="William A. Graham"/>
        <s v="Jeff Franklin"/>
        <s v="Robert B. Weide"/>
        <s v="Matty Rich"/>
        <s v="Dan Rush"/>
        <s v="Ryan Fleck"/>
        <s v="Ron Fricke"/>
        <s v="Courtney Hunt"/>
        <s v="Andy Garcia"/>
        <s v="Michael Cuesta"/>
        <s v="David G. Evans"/>
        <s v="Vincent Gallo"/>
        <s v="Jean-Paul Rappeneau"/>
        <s v="Tom Brady"/>
        <s v="Fred Schepisi"/>
        <s v="Jim Goddard"/>
        <s v="Christopher Scott Cherot"/>
        <s v="Lloyd Bacon"/>
        <s v="Ari Folman"/>
        <s v="Zal Batmanglij"/>
        <s v="Angelo Pizzo"/>
        <s v="George Gallo"/>
        <s v="Michael Haneke"/>
        <s v="Bille August"/>
        <s v="Billy Ray"/>
        <s v="Jamie Babbit"/>
        <s v="Chan-wook Park"/>
        <s v="Kevin Brodie"/>
        <s v="Wilson Yip"/>
        <s v="Emile Ardolino"/>
        <s v="Paul Mazursky"/>
        <s v="Paul Schrader"/>
        <s v="Antonia Bird"/>
        <s v="Barry W. Blaustein"/>
        <s v="David Atkins"/>
        <s v="Sterling Van Wagenen"/>
        <s v="Nancy Walker"/>
        <s v="Noel Marshall"/>
        <s v="Maria Maggenti"/>
        <s v="Antonio Banderas"/>
        <s v="Michael Chapman"/>
        <s v="James Toback"/>
        <s v="Mark Illsley"/>
        <s v="Ariel Vromen"/>
        <s v="John Hillcoat"/>
        <s v="Tim Chambers"/>
        <s v="Daniel Barber"/>
        <s v="Peter Care"/>
        <s v="Greg Berlanti"/>
        <s v="Lynne Ramsay"/>
        <s v="Frank LaLoggia"/>
        <s v="Carlos Saura"/>
        <s v="Kenneth Johnson"/>
        <s v="Chris Paine"/>
        <s v="George Hickenlooper"/>
        <s v="Thomas Vinterberg"/>
        <s v="Eric Blakeney"/>
        <s v="Anurag Basu"/>
        <s v="Lynn Shelton"/>
        <s v="Henry Alex Rubin"/>
        <s v="Ira Sachs"/>
        <s v="Michael Cimino"/>
        <s v="Marielle Heller"/>
        <s v="Derrick Borte"/>
        <s v="Charles Ferguson"/>
        <s v="Jeff Burr"/>
        <s v="Mike Cahill"/>
        <s v="Ryan Little"/>
        <s v="Alison Maclean"/>
        <s v="Kurt Hale"/>
        <s v="Jamie Travis"/>
        <s v="Abel Ferrara"/>
        <s v="FabiÃ¡n Bielinsky"/>
        <s v="Jon Hess"/>
        <s v="Cristian Mungiu"/>
        <s v="Wayne Beach"/>
        <s v="David Sington"/>
        <s v="Siddiq Barmak"/>
        <s v="Greg Harrison"/>
        <s v="Je-kyu Kang"/>
        <s v="Gary Rogers"/>
        <s v="William Dear"/>
        <s v="Bob Rafelson"/>
        <s v="Anand Tucker"/>
        <s v="Matthew Diamond"/>
        <s v="Nadine Labaki"/>
        <s v="James Cox"/>
        <s v="Christian Carion"/>
        <s v="Meiert Avis"/>
        <s v="Rodrigo CortÃ©s"/>
        <s v="Jon Shear"/>
        <s v="Joe Cornish"/>
        <s v="Richard Kwietniowski"/>
        <s v="Dick Richards"/>
        <s v="James Fargo"/>
        <s v="Pawel Pawlikowski"/>
        <s v="Marc Levin"/>
        <s v="Robby Henson"/>
        <s v="Max FÃ¤rberbÃ¶ck"/>
        <s v="Majid Majidi"/>
        <s v="Joseph Dorman"/>
        <s v="Piyush Dinker Pandya"/>
        <s v="Bob Odenkirk"/>
        <s v="Salvador Carrasco"/>
        <s v="Marc Forby"/>
        <s v="David Webb Peoples"/>
        <s v="Siddharth Anand"/>
        <s v="Sylvio Tabet"/>
        <s v="Dave McKean"/>
        <s v="Carroll Ballard"/>
        <s v="Kelly Reichardt"/>
        <s v="James Manera"/>
        <s v="C. Jay Cox"/>
        <s v="Franklin J. Schaffner"/>
        <s v="Ruggero Deodato"/>
        <s v="Richard Dutcher"/>
        <s v="Michael McGowan"/>
        <s v="Michael Herz"/>
        <s v="Robert Towne"/>
        <s v="Mike van Diem"/>
        <s v="Rebecca Miller"/>
        <s v="Jason Eisener"/>
        <s v="Steve Buscemi"/>
        <s v="Tomm Moore"/>
        <s v="Jafar Panahi"/>
        <s v="Ol Parker"/>
        <s v="Richard Williams"/>
        <s v="Kaige Chen"/>
        <s v="Fenton Bailey"/>
        <s v="Ham Tran"/>
        <s v="Laurent Tirard"/>
        <s v="JirÃ­ Menzel"/>
        <s v="Roger Nygard"/>
        <s v="Hsiao-Hsien Hou"/>
        <s v="Aki KaurismÃ¤ki"/>
        <s v="Khalid Mohamed"/>
        <s v="Rich Cowan"/>
        <s v="Jacob Aaron Estes"/>
        <s v="Steve Taylor"/>
        <s v="Jonathan Caouette"/>
        <s v="Joshua Seftel"/>
        <s v="David Jacobson"/>
        <s v="Mars Callahan"/>
        <s v="Martin Koolhoven"/>
        <s v="Myles Berkowitz"/>
        <s v="Huck Botko"/>
        <s v="Michel Leclerc"/>
        <s v="Marc F. Adler"/>
        <s v="Khyentse Norbu"/>
        <s v="Joshua Oppenheimer"/>
        <s v="Corey Yuen"/>
        <s v="Frank Sebastiano"/>
        <s v="Andrew Haigh"/>
        <s v="Finn Taylor"/>
        <s v="Karen Moncrieff"/>
        <s v="Chatrichalerm Yukol"/>
        <s v="Shari Springer Berman"/>
        <s v="Takeshi Kitano"/>
        <s v="Jamal Hill"/>
        <s v="Katsuhiro Ã”tomo"/>
        <s v="Tom Kalin"/>
        <s v="JosÃ© Luis Valenzuela"/>
        <s v="Ray Griggs"/>
        <s v="Shane Carruth"/>
        <s v="Leslye Headland"/>
        <s v="Jonas Ã…kerlund"/>
        <s v="Henry Bean"/>
        <s v="Ray Lawrence"/>
        <s v="Rick Bieber"/>
        <s v="Sally Potter"/>
        <s v="Isabel Coixet"/>
        <s v="Lena Dunham"/>
        <s v="Spencer Susser"/>
        <s v="Maurizio Benazzo"/>
        <s v="Michael Landon Jr."/>
        <s v="Hans Canosa"/>
        <s v="Anna Muylaert"/>
        <s v="David Anspaugh"/>
        <s v="David Duchovny"/>
        <s v="Gregor Jordan"/>
        <s v="Agnieszka Holland"/>
        <s v="Dario Argento"/>
        <s v="Gaspar NoÃ©"/>
        <s v="Keith Gordon"/>
        <s v="Morgan J. Freeman"/>
        <s v="Shane Meadows"/>
        <s v="Matt Dillon"/>
        <s v="Craig Zobel"/>
        <s v="Udayan Prasad"/>
        <s v="Petter NÃ¦ss"/>
        <s v="Alex Zamm"/>
        <s v="Lucrecia Martel"/>
        <s v="Stefan Schwartz"/>
        <s v="Andrew Currie"/>
        <s v="Eric Schaeffer"/>
        <s v="Anthony Powell"/>
        <s v="Efram Potelle"/>
        <s v="Kevin Jordan"/>
        <s v="Alex Gibney"/>
        <s v="Fatih Akin"/>
        <s v="Akira Kurosawa"/>
        <s v="Robert Lee King"/>
        <s v="AndrÃ© Ã˜vredal"/>
        <s v="Mike Bruce"/>
        <s v="Neema Barnette"/>
        <s v="Gareth Edwards"/>
        <s v="Richard E. Grant"/>
        <s v="Claude Chabrol"/>
        <s v="Lance Hool"/>
        <s v="Dan Harris"/>
        <s v="Mel Smith"/>
        <s v="Robert Cary"/>
        <s v="Justin Dillon"/>
        <s v="Marco Kreuzpaintner"/>
        <s v="Emma-Kate Croghan"/>
        <s v="Claude Miller"/>
        <s v="Bill Plympton"/>
        <s v="Tim Heidecker"/>
        <s v="R. Balki"/>
        <s v="Laurie Collyer"/>
        <s v="Thaddeus O'Sullivan"/>
        <s v="Lajos Koltai"/>
        <s v="Jeff Garlin"/>
        <s v="Guillaume Canet"/>
        <s v="Carmen Marron"/>
        <s v="Alan Rudolph"/>
        <s v="Sherman Alexie"/>
        <s v="Joshua Tickell"/>
        <s v="Bruce Campbell"/>
        <s v="Rafa Lara"/>
        <s v="Charles Chaplin"/>
        <s v="Michel Orion Scott"/>
        <s v="Eytan Fox"/>
        <s v="Molly Bernstein"/>
        <s v="Fernando LeÃ³n de Aranoa"/>
        <s v="Lucky McKee"/>
        <s v="Ole Christian Madsen"/>
        <s v="Paul Crowder"/>
        <s v="Richard Raymond"/>
        <s v="Deon Taylor"/>
        <s v="Christopher Smith"/>
        <s v="Marius A. Markevicius"/>
        <s v="Henry Hobson"/>
        <s v="Romesh Sharma"/>
        <s v="Teddy Chan"/>
        <s v="Peter Ho-Sun Chan"/>
        <s v="Li Zhang"/>
        <s v="Andrew Wilson"/>
        <s v="Lucio Fulci"/>
        <s v="Alan Metter"/>
        <s v="Floyd Mutrux"/>
        <s v="Nicholas Fackler"/>
        <s v="Lance Mungia"/>
        <s v="Daniel Algrant"/>
        <s v="Chuan Lu"/>
        <s v="Pete Jones"/>
        <s v="Tim Boxell"/>
        <s v="Joey Lauren Adams"/>
        <s v="James Dodson"/>
        <s v="Tom Putnam"/>
        <s v="Robinson Devor"/>
        <s v="Larry Blamire"/>
        <s v="Rachel Perkins"/>
        <s v="Marc SchÃ¶lermann"/>
        <s v="Agnieszka Wojtowicz-Vosloo"/>
        <s v="Andrea Di Stefano"/>
        <s v="Adam Carolla"/>
        <s v="Justin Kerrigan"/>
        <s v="Goran Dukic"/>
        <s v="Tony Jaa"/>
        <s v="Adam Rapp"/>
        <s v="Heidi Ewing"/>
        <s v="Hue Rhodes"/>
        <s v="Ti West"/>
        <s v="Julio DePietro"/>
        <s v="Jorge RamÃ­rez SuÃ¡rez"/>
        <s v="Arjun Sablok"/>
        <s v="Kief Davidson"/>
        <s v="Reed Cowan"/>
        <s v="Quentin Dupieux"/>
        <s v="Johnny Remo"/>
        <s v="Kiyoshi Kurosawa"/>
        <s v="Katherine Dieckmann"/>
        <s v="Steven R. Monroe"/>
        <s v="Barry Skolnick"/>
        <s v="Giuseppe Tornatore"/>
        <s v="GÃ©rard Krawczyk"/>
        <s v="Daryl Wein"/>
        <s v="Alex Rivera"/>
        <s v="Kate Connor"/>
        <s v="RyÃ»hei Kitamura"/>
        <s v="Daniel Lee"/>
        <s v="Michael D. Sellers"/>
        <s v="StÃ©phane Aubier"/>
        <s v="Michael Clancy"/>
        <s v="Neill Dela Llana"/>
        <s v="Oren Moverman"/>
        <s v="Stefan Ruzowitzky"/>
        <s v="Hans Petter Moland"/>
        <s v="Christian Volckman"/>
        <s v="Benjamin Dickinson"/>
        <s v="E.L. Katz"/>
        <s v="Kurt Voss"/>
        <s v="David Schwimmer"/>
        <s v="Panos Cosmatos"/>
        <s v="Robert Moresco"/>
        <s v="Claudia Llosa"/>
        <s v="James Mottern"/>
        <s v="Arie Posin"/>
        <s v="Johnnie To"/>
        <s v="Vivek Agnihotri"/>
        <s v="Nick Tomnay"/>
        <s v="Stephen Milburn Anderson"/>
        <s v="Mary McGuckian"/>
        <s v="Brandon Trost"/>
        <s v="Jason Alexander"/>
        <s v="Guy Maddin"/>
        <s v="Nacho Vigalondo"/>
        <s v="Peter Stebbings"/>
        <s v="William H. Macy"/>
        <s v="Zak Penn"/>
        <s v="S.R. Bindler"/>
        <s v="Shane Dawson"/>
        <s v="Mor Loushy"/>
        <s v="Joe Swanberg"/>
        <s v="Dito Montiel"/>
        <s v="George Ratliff"/>
        <s v="FranÃ§ois Truffaut"/>
        <s v="Fritz Lang"/>
        <s v="Nick Love"/>
        <s v="Ben Wheatley"/>
        <s v="LÃ©a Pool"/>
        <s v="Eric Bress"/>
        <s v="Ruairi Robinson"/>
        <s v="Gene Teigland"/>
        <s v="Vicente Amorim"/>
        <s v="Lloyd Kaufman"/>
        <s v="Hitoshi Matsumoto"/>
        <s v="Akiva Goldsman"/>
        <s v="Catherine Gund"/>
        <s v="Jake Paltrow"/>
        <s v="Karim AÃ¯nouz"/>
        <s v="Kate Barker-Froyland"/>
        <s v="Kat Coiro"/>
        <s v="Dagur KÃ¡ri"/>
        <s v="Jonathan Kesselman"/>
        <s v="Michael Meredith"/>
        <s v="Jim Mickle"/>
        <s v="Pascal Arnold"/>
        <s v="Oliver Blackburn"/>
        <s v="Hilary Brougher"/>
        <s v="Noah Buschel"/>
        <s v="Pan Nalin"/>
        <s v="Klaus Menzel"/>
        <s v="John Duigan"/>
        <s v="Arthur Hiller"/>
        <s v="Rich Christiano"/>
        <s v="Sam Peckinpah"/>
        <s v="Timothy Hines"/>
        <s v="Scott Ziehl"/>
        <s v="Alex Smith"/>
        <s v="Franck Khalfoun"/>
        <s v="Hunter Richards"/>
        <s v="Michael Roemer"/>
        <s v="Sol Tryon"/>
        <s v="Benedikt Erlingsson"/>
        <s v="Sue Corcoran"/>
        <s v="Claudia Sainte-Luce"/>
        <s v="Damian Nieman"/>
        <s v="Jennifer Wynne Farmer"/>
        <s v="Eric Nicholas"/>
        <s v="Kay Pollak"/>
        <s v="Ernie Barbarash"/>
        <s v="James Bidgood"/>
        <s v="Orson Welles"/>
        <s v="James David Pasternak"/>
        <s v="Eric Styles"/>
        <s v="Ramaa Mosley"/>
        <s v="Hal Haberman"/>
        <s v="Sara Newens"/>
        <s v="Scott Marshall"/>
        <s v="Eddie O'Flaherty"/>
        <s v="Francesca Gregorini"/>
        <s v="Ralph Ziman"/>
        <s v="Dena Seidel"/>
        <s v="Jonathan Newman"/>
        <s v="Jeremy Degruson"/>
        <s v="Ruba Nadda"/>
        <s v="Tom Sanchez"/>
        <s v="Ãlex de la Iglesia"/>
        <s v="Bruce McDonald"/>
        <s v="Robert Fontaine"/>
        <s v="Adam Goldberg"/>
        <s v="Bruce Dellis"/>
        <s v="Paul Bunnell"/>
        <s v="U. Roberto Romano"/>
        <s v="Boris Rodriguez"/>
        <s v="Alex Craig Mann"/>
        <s v="Ricki Stern"/>
        <s v="Frank Whaley"/>
        <s v="Ekachai Uekrongtham"/>
      </sharedItems>
    </cacheField>
    <cacheField name="Lead Actor FB Likes" numFmtId="2">
      <sharedItems containsString="0" containsBlank="1" containsNumber="1" containsInteger="1" minValue="0" maxValue="640000"/>
    </cacheField>
    <cacheField name="Cast FB Likes" numFmtId="2">
      <sharedItems containsSemiMixedTypes="0" containsString="0" containsNumber="1" containsInteger="1" minValue="0" maxValue="656730"/>
    </cacheField>
    <cacheField name="Director FB Likes" numFmtId="2">
      <sharedItems containsSemiMixedTypes="0" containsString="0" containsNumber="1" containsInteger="1" minValue="0" maxValue="23000"/>
    </cacheField>
    <cacheField name="Movie FB Likes" numFmtId="2">
      <sharedItems containsSemiMixedTypes="0" containsString="0" containsNumber="1" containsInteger="1" minValue="0" maxValue="349000"/>
    </cacheField>
    <cacheField name="IMDb Score (1-10)" numFmtId="2">
      <sharedItems containsSemiMixedTypes="0" containsString="0" containsNumber="1" minValue="1.6" maxValue="9.3000000000000007"/>
    </cacheField>
    <cacheField name="Total Reviews" numFmtId="2">
      <sharedItems containsString="0" containsBlank="1" containsNumber="1" containsInteger="1" minValue="1" maxValue="813"/>
    </cacheField>
    <cacheField name="Duration (min)" numFmtId="2">
      <sharedItems containsString="0" containsBlank="1" containsNumber="1" containsInteger="1" minValue="34" maxValue="330"/>
    </cacheField>
    <cacheField name="Gross Revenue" numFmtId="165">
      <sharedItems containsSemiMixedTypes="0" containsString="0" containsNumber="1" containsInteger="1" minValue="162" maxValue="760505847"/>
    </cacheField>
    <cacheField name="Budget" numFmtId="165">
      <sharedItems containsSemiMixedTypes="0" containsString="0" containsNumber="1" containsInteger="1" minValue="218" maxValue="12215500000"/>
    </cacheField>
    <cacheField name="Profit" numFmtId="165">
      <sharedItems containsSemiMixedTypes="0" containsString="0" containsNumber="1" containsInteger="1" minValue="-12213298588" maxValue="523505847"/>
    </cacheField>
    <cacheField name="ROI(%)" numFmtId="10">
      <sharedItems containsSemiMixedTypes="0" containsString="0" containsNumber="1" minValue="-0.99998200000000004" maxValue="7193.4855333333335"/>
    </cacheField>
    <cacheField name="Success Score" numFmtId="2">
      <sharedItems containsSemiMixedTypes="0" containsString="0" containsNumber="1" minValue="7.3821864399999999" maxValue="2903.7942133333331"/>
    </cacheField>
    <cacheField name="Release Year" numFmtId="0">
      <sharedItems containsSemiMixedTypes="0" containsString="0" containsNumber="1" containsInteger="1" minValue="1920" maxValue="2015" count="74">
        <n v="2009"/>
        <n v="1997"/>
        <n v="2015"/>
        <n v="2012"/>
        <n v="2008"/>
        <n v="1999"/>
        <n v="1977"/>
        <n v="2004"/>
        <n v="2013"/>
        <n v="2006"/>
        <n v="1994"/>
        <n v="2010"/>
        <n v="2002"/>
        <n v="2003"/>
        <n v="2005"/>
        <n v="2011"/>
        <n v="2014"/>
        <n v="2007"/>
        <n v="2001"/>
        <n v="1983"/>
        <n v="1996"/>
        <n v="1980"/>
        <n v="1990"/>
        <n v="2000"/>
        <n v="1991"/>
        <n v="1989"/>
        <n v="1984"/>
        <n v="1993"/>
        <n v="1992"/>
        <n v="1985"/>
        <n v="1973"/>
        <n v="1998"/>
        <n v="1939"/>
        <n v="1995"/>
        <n v="1937"/>
        <n v="1978"/>
        <n v="1982"/>
        <n v="1986"/>
        <n v="1988"/>
        <n v="1987"/>
        <n v="1965"/>
        <n v="1972"/>
        <n v="1974"/>
        <n v="1976"/>
        <n v="1975"/>
        <n v="1981"/>
        <n v="1969"/>
        <n v="1964"/>
        <n v="1940"/>
        <n v="1979"/>
        <n v="1963"/>
        <n v="1968"/>
        <n v="1971"/>
        <n v="1961"/>
        <n v="1967"/>
        <n v="1952"/>
        <n v="1953"/>
        <n v="1960"/>
        <n v="1957"/>
        <n v="1959"/>
        <n v="1946"/>
        <n v="1962"/>
        <n v="1970"/>
        <n v="1954"/>
        <n v="1950"/>
        <n v="1966"/>
        <n v="1920"/>
        <n v="1935"/>
        <n v="1948"/>
        <n v="1929"/>
        <n v="1933"/>
        <n v="1936"/>
        <n v="1927"/>
        <n v="1947"/>
      </sharedItems>
    </cacheField>
    <cacheField name="Release Month" numFmtId="49">
      <sharedItems/>
    </cacheField>
    <cacheField name="Director Clean" numFmtId="49">
      <sharedItems/>
    </cacheField>
    <cacheField name="Movie Title(UPPER)" numFmtId="49">
      <sharedItems/>
    </cacheField>
    <cacheField name="Performance Status" numFmtId="49">
      <sharedItems/>
    </cacheField>
    <cacheField name="Genre Category" numFmtId="49">
      <sharedItems/>
    </cacheField>
  </cacheFields>
  <extLst>
    <ext xmlns:x14="http://schemas.microsoft.com/office/spreadsheetml/2009/9/main" uri="{725AE2AE-9491-48be-B2B4-4EB974FC3084}">
      <x14:pivotCacheDefinition pivotCacheId="1855342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8">
  <r>
    <x v="0"/>
    <d v="2009-05-17T00:00:00"/>
    <s v="Color"/>
    <s v="Action"/>
    <s v="English"/>
    <s v="USA"/>
    <s v="PG-13"/>
    <s v="CCH Pounder"/>
    <x v="0"/>
    <n v="1000"/>
    <n v="4834"/>
    <n v="0"/>
    <n v="33000"/>
    <n v="7.9"/>
    <n v="723"/>
    <n v="178"/>
    <n v="760505847"/>
    <n v="237000000"/>
    <n v="523505847"/>
    <n v="2.2088854303797469"/>
    <n v="35.783554172151895"/>
    <n v="2009"/>
    <s v="may"/>
    <s v="James Cameron"/>
    <x v="0"/>
    <s v="Normal"/>
    <s v="High Budget"/>
    <x v="0"/>
    <s v="Normal"/>
  </r>
  <r>
    <x v="1"/>
    <d v="1997-03-11T00:00:00"/>
    <s v="Color"/>
    <s v="Drama"/>
    <s v="English"/>
    <s v="USA"/>
    <s v="PG-13"/>
    <s v="Leonardo DiCaprio"/>
    <x v="0"/>
    <n v="29000"/>
    <n v="45223"/>
    <n v="0"/>
    <n v="26000"/>
    <n v="7.7"/>
    <n v="315"/>
    <n v="194"/>
    <n v="658672302"/>
    <n v="200000000"/>
    <n v="458672302"/>
    <n v="2.29336151"/>
    <n v="34.317344603999999"/>
    <n v="1997"/>
    <s v="mart"/>
    <s v="James Cameron"/>
    <x v="1"/>
    <s v="Normal"/>
    <s v="Medium Budget"/>
    <x v="0"/>
    <s v="Normal"/>
  </r>
  <r>
    <x v="2"/>
    <d v="2015-07-03T00:00:00"/>
    <s v="Color"/>
    <s v="Action"/>
    <s v="English"/>
    <s v="USA"/>
    <s v="PG-13"/>
    <s v="Bryce Dallas Howard"/>
    <x v="1"/>
    <n v="3000"/>
    <n v="8458"/>
    <n v="365"/>
    <n v="150000"/>
    <n v="7"/>
    <n v="644"/>
    <n v="124"/>
    <n v="652177271"/>
    <n v="150000000"/>
    <n v="502177271"/>
    <n v="3.3478484733333334"/>
    <n v="44.339139389333333"/>
    <n v="2015"/>
    <s v="iyul"/>
    <s v="Colin Trevorrow"/>
    <x v="2"/>
    <s v="Normal"/>
    <s v="High Budget"/>
    <x v="0"/>
    <s v="Normal"/>
  </r>
  <r>
    <x v="3"/>
    <d v="2012-07-28T00:00:00"/>
    <s v="Color"/>
    <s v="Action"/>
    <s v="English"/>
    <s v="USA"/>
    <s v="PG-13"/>
    <s v="Chris Hemsworth"/>
    <x v="2"/>
    <n v="26000"/>
    <n v="87697"/>
    <n v="0"/>
    <n v="123000"/>
    <n v="8.1"/>
    <n v="703"/>
    <n v="173"/>
    <n v="623279547"/>
    <n v="220000000"/>
    <n v="403279547"/>
    <n v="1.83308885"/>
    <n v="45.433235539999998"/>
    <n v="2012"/>
    <s v="iyul"/>
    <s v="Joss Whedon"/>
    <x v="3"/>
    <s v="Normal"/>
    <s v="High Budget"/>
    <x v="0"/>
    <s v="High Buzz / High Score"/>
  </r>
  <r>
    <x v="4"/>
    <d v="2008-05-09T00:00:00"/>
    <s v="Color"/>
    <s v="Action"/>
    <s v="English"/>
    <s v="USA"/>
    <s v="PG-13"/>
    <s v="Christian Bale"/>
    <x v="3"/>
    <n v="23000"/>
    <n v="57802"/>
    <n v="22000"/>
    <n v="37000"/>
    <n v="9"/>
    <n v="645"/>
    <n v="152"/>
    <n v="533316061"/>
    <n v="185000000"/>
    <n v="348316061"/>
    <n v="1.882789518918919"/>
    <n v="40.453115807567571"/>
    <n v="2008"/>
    <s v="may"/>
    <s v="Christopher Nolan"/>
    <x v="4"/>
    <s v="Normal"/>
    <s v="High Budget"/>
    <x v="0"/>
    <s v="High Buzz / High Score"/>
  </r>
  <r>
    <x v="5"/>
    <d v="1999-06-19T00:00:00"/>
    <s v="Color"/>
    <s v="Action"/>
    <s v="English"/>
    <s v="USA"/>
    <s v="PG"/>
    <s v="Natalie Portman"/>
    <x v="4"/>
    <n v="20000"/>
    <n v="37723"/>
    <n v="0"/>
    <n v="13000"/>
    <n v="6.5"/>
    <n v="320"/>
    <n v="136"/>
    <n v="474544677"/>
    <n v="115000000"/>
    <n v="359544677"/>
    <n v="3.1264754521739131"/>
    <n v="28.550590180869566"/>
    <n v="1999"/>
    <s v="iyun"/>
    <s v="George Lucas"/>
    <x v="5"/>
    <s v="Normal"/>
    <s v="High Budget"/>
    <x v="0"/>
    <s v="Normal"/>
  </r>
  <r>
    <x v="6"/>
    <d v="1977-02-07T00:00:00"/>
    <s v="Color"/>
    <s v="Action"/>
    <s v="English"/>
    <s v="USA"/>
    <s v="PG"/>
    <s v="Harrison Ford"/>
    <x v="4"/>
    <n v="11000"/>
    <n v="13485"/>
    <n v="0"/>
    <n v="33000"/>
    <n v="8.6999999999999993"/>
    <n v="282"/>
    <n v="125"/>
    <n v="460935665"/>
    <n v="11000000"/>
    <n v="449935665"/>
    <n v="40.903242272727276"/>
    <n v="54.461296909090905"/>
    <n v="1977"/>
    <s v="fevral"/>
    <s v="George Lucas"/>
    <x v="6"/>
    <s v="Normal"/>
    <s v="High Budget"/>
    <x v="0"/>
    <s v="High Buzz / High Score"/>
  </r>
  <r>
    <x v="7"/>
    <d v="2015-02-20T00:00:00"/>
    <s v="Color"/>
    <s v="Action"/>
    <s v="English"/>
    <s v="USA"/>
    <s v="PG-13"/>
    <s v="Chris Hemsworth"/>
    <x v="2"/>
    <n v="26000"/>
    <n v="92000"/>
    <n v="0"/>
    <n v="118000"/>
    <n v="7.5"/>
    <n v="635"/>
    <n v="141"/>
    <n v="458991599"/>
    <n v="250000000"/>
    <n v="208991599"/>
    <n v="0.835966396"/>
    <n v="42.134386558399996"/>
    <n v="2015"/>
    <s v="fevral"/>
    <s v="Joss Whedon"/>
    <x v="7"/>
    <s v="Normal"/>
    <s v="High Budget"/>
    <x v="0"/>
    <s v="Normal"/>
  </r>
  <r>
    <x v="8"/>
    <d v="2012-07-18T00:00:00"/>
    <s v="Color"/>
    <s v="Action"/>
    <s v="English"/>
    <s v="USA"/>
    <s v="PG-13"/>
    <s v="Tom Hardy"/>
    <x v="3"/>
    <n v="27000"/>
    <n v="106759"/>
    <n v="22000"/>
    <n v="164000"/>
    <n v="8.4"/>
    <n v="813"/>
    <n v="164"/>
    <n v="448130642"/>
    <n v="250000000"/>
    <n v="198130642"/>
    <n v="0.79252256799999998"/>
    <n v="50.317009027200001"/>
    <n v="2012"/>
    <s v="iyul"/>
    <s v="Christopher Nolan"/>
    <x v="8"/>
    <s v="Normal"/>
    <s v="High Budget"/>
    <x v="0"/>
    <s v="High Buzz / High Score"/>
  </r>
  <r>
    <x v="9"/>
    <d v="2004-03-30T00:00:00"/>
    <s v="Color"/>
    <s v="Adventure"/>
    <s v="English"/>
    <s v="USA"/>
    <s v="PG"/>
    <s v="Rupert Everett"/>
    <x v="5"/>
    <n v="692"/>
    <n v="1148"/>
    <n v="80"/>
    <n v="0"/>
    <n v="7.2"/>
    <n v="205"/>
    <n v="93"/>
    <n v="436471036"/>
    <n v="150000000"/>
    <n v="286471036"/>
    <n v="1.9098069066666667"/>
    <n v="29.563922762666667"/>
    <n v="2004"/>
    <s v="mart"/>
    <s v="Andrew Adamson"/>
    <x v="9"/>
    <s v="Normal"/>
    <s v="High Budget"/>
    <x v="0"/>
    <s v="Normal"/>
  </r>
  <r>
    <x v="10"/>
    <d v="2008-12-26T00:00:00"/>
    <s v="Color"/>
    <s v="Action"/>
    <s v="English"/>
    <s v="USA"/>
    <s v="PG-13"/>
    <s v="Harrison Ford"/>
    <x v="6"/>
    <n v="11000"/>
    <n v="14959"/>
    <n v="14000"/>
    <n v="5000"/>
    <n v="6.2"/>
    <n v="470"/>
    <n v="122"/>
    <n v="317011114"/>
    <n v="185000000"/>
    <n v="132011114"/>
    <n v="0.71357358918918923"/>
    <n v="25.585429435675678"/>
    <n v="2008"/>
    <s v="dekabr"/>
    <s v="Steven Spielberg"/>
    <x v="10"/>
    <s v="Normal"/>
    <s v="High Budget"/>
    <x v="0"/>
    <s v="Normal"/>
  </r>
  <r>
    <x v="11"/>
    <d v="2013-03-14T00:00:00"/>
    <s v="Color"/>
    <s v="Adventure"/>
    <s v="English"/>
    <s v="USA"/>
    <s v="PG-13"/>
    <s v="Jennifer Lawrence"/>
    <x v="7"/>
    <n v="34000"/>
    <n v="49355"/>
    <n v="508"/>
    <n v="82000"/>
    <n v="7.6"/>
    <n v="502"/>
    <n v="146"/>
    <n v="424645577"/>
    <n v="130000000"/>
    <n v="294645577"/>
    <n v="2.2665044384615385"/>
    <n v="39.50660177538461"/>
    <n v="2013"/>
    <s v="mart"/>
    <s v="Francis Lawrence"/>
    <x v="11"/>
    <s v="Normal"/>
    <s v="High Budget"/>
    <x v="0"/>
    <s v="Normal"/>
  </r>
  <r>
    <x v="12"/>
    <d v="2006-12-30T00:00:00"/>
    <s v="Color"/>
    <s v="Action"/>
    <s v="English"/>
    <s v="USA"/>
    <s v="PG-13"/>
    <s v="Johnny Depp"/>
    <x v="8"/>
    <n v="40000"/>
    <n v="48486"/>
    <n v="563"/>
    <n v="5000"/>
    <n v="7.3"/>
    <n v="313"/>
    <n v="151"/>
    <n v="423032628"/>
    <n v="225000000"/>
    <n v="198032628"/>
    <n v="0.88014501333333328"/>
    <n v="30.052058005333333"/>
    <n v="2006"/>
    <s v="dekabr"/>
    <s v="Gore Verbinski"/>
    <x v="12"/>
    <s v="Normal"/>
    <s v="High Budget"/>
    <x v="0"/>
    <s v="Normal"/>
  </r>
  <r>
    <x v="13"/>
    <d v="1994-05-30T00:00:00"/>
    <s v="Color"/>
    <s v="Adventure"/>
    <s v="English"/>
    <s v="USA"/>
    <s v="G"/>
    <s v="Matthew Broderick"/>
    <x v="9"/>
    <n v="2000"/>
    <n v="6458"/>
    <n v="28"/>
    <n v="17000"/>
    <n v="8.5"/>
    <n v="186"/>
    <n v="73"/>
    <n v="422783777"/>
    <n v="45000000"/>
    <n v="377783777"/>
    <n v="8.3951950444444439"/>
    <n v="39.058078017777781"/>
    <n v="1994"/>
    <s v="may"/>
    <s v="Roger Allers"/>
    <x v="13"/>
    <s v="Normal"/>
    <s v="High Budget"/>
    <x v="0"/>
    <s v="High Buzz / High Score"/>
  </r>
  <r>
    <x v="14"/>
    <d v="2010-02-07T00:00:00"/>
    <s v="Color"/>
    <s v="Adventure"/>
    <s v="English"/>
    <s v="USA"/>
    <s v="G"/>
    <s v="Tom Hanks"/>
    <x v="10"/>
    <n v="15000"/>
    <n v="19085"/>
    <n v="125"/>
    <n v="30000"/>
    <n v="8.3000000000000007"/>
    <n v="453"/>
    <n v="103"/>
    <n v="414984497"/>
    <n v="200000000"/>
    <n v="214984497"/>
    <n v="1.0749224850000001"/>
    <n v="36.629968994000002"/>
    <n v="2010"/>
    <s v="fevral"/>
    <s v="Lee Unkrich"/>
    <x v="14"/>
    <s v="Normal"/>
    <s v="High Budget"/>
    <x v="0"/>
    <s v="High Buzz / High Score"/>
  </r>
  <r>
    <x v="15"/>
    <d v="2013-04-21T00:00:00"/>
    <s v="Color"/>
    <s v="Action"/>
    <s v="English"/>
    <s v="USA"/>
    <s v="PG-13"/>
    <s v="Robert Downey Jr."/>
    <x v="11"/>
    <n v="21000"/>
    <n v="30426"/>
    <n v="1000"/>
    <n v="95000"/>
    <n v="7.2"/>
    <n v="608"/>
    <n v="195"/>
    <n v="408992272"/>
    <n v="200000000"/>
    <n v="208992272"/>
    <n v="1.0449613600000001"/>
    <n v="38.717984544000004"/>
    <n v="2013"/>
    <s v="aprel"/>
    <s v="Shane Black"/>
    <x v="15"/>
    <s v="Normal"/>
    <s v="High Budget"/>
    <x v="0"/>
    <s v="Normal"/>
  </r>
  <r>
    <x v="16"/>
    <d v="2012-11-15T00:00:00"/>
    <s v="Color"/>
    <s v="Adventure"/>
    <s v="English"/>
    <s v="USA"/>
    <s v="PG-13"/>
    <s v="Jennifer Lawrence"/>
    <x v="12"/>
    <n v="34000"/>
    <n v="49942"/>
    <n v="378"/>
    <n v="140000"/>
    <n v="7.3"/>
    <n v="673"/>
    <n v="142"/>
    <n v="407999255"/>
    <n v="78000000"/>
    <n v="329999255"/>
    <n v="4.2307596794871793"/>
    <n v="44.892303871794873"/>
    <n v="2012"/>
    <s v="noyabr"/>
    <s v="Gary Ross"/>
    <x v="16"/>
    <s v="Normal"/>
    <s v="High Budget"/>
    <x v="0"/>
    <s v="Normal"/>
  </r>
  <r>
    <x v="17"/>
    <d v="2002-02-04T00:00:00"/>
    <s v="Color"/>
    <s v="Action"/>
    <s v="English"/>
    <s v="USA"/>
    <s v="PG-13"/>
    <s v="J.K. Simmons"/>
    <x v="13"/>
    <n v="24000"/>
    <n v="40484"/>
    <n v="0"/>
    <n v="5000"/>
    <n v="7.3"/>
    <n v="291"/>
    <n v="121"/>
    <n v="403706375"/>
    <n v="139000000"/>
    <n v="264706375"/>
    <n v="1.9043624100719425"/>
    <n v="30.461744964028775"/>
    <n v="2002"/>
    <s v="fevral"/>
    <s v="Sam Raimi"/>
    <x v="17"/>
    <s v="Normal"/>
    <s v="High Budget"/>
    <x v="0"/>
    <s v="Normal"/>
  </r>
  <r>
    <x v="18"/>
    <d v="2009-02-24T00:00:00"/>
    <s v="Color"/>
    <s v="Action"/>
    <s v="English"/>
    <s v="USA"/>
    <s v="PG-13"/>
    <s v="Glenn Morshower"/>
    <x v="14"/>
    <n v="894"/>
    <n v="3218"/>
    <n v="0"/>
    <n v="0"/>
    <n v="6"/>
    <n v="366"/>
    <n v="150"/>
    <n v="402076689"/>
    <n v="200000000"/>
    <n v="202076689"/>
    <n v="1.010383445"/>
    <n v="24.404153378"/>
    <n v="2009"/>
    <s v="fevral"/>
    <s v="Michael Bay"/>
    <x v="18"/>
    <s v="Normal"/>
    <s v="High Budget"/>
    <x v="0"/>
    <s v="Normal"/>
  </r>
  <r>
    <x v="19"/>
    <d v="2013-03-23T00:00:00"/>
    <s v="Color"/>
    <s v="Adventure"/>
    <s v="English"/>
    <s v="USA"/>
    <s v="PG"/>
    <s v="Josh Gad"/>
    <x v="15"/>
    <n v="1000"/>
    <n v="2582"/>
    <n v="69"/>
    <n v="58000"/>
    <n v="7.6"/>
    <n v="406"/>
    <n v="102"/>
    <n v="400736600"/>
    <n v="150000000"/>
    <n v="250736600"/>
    <n v="1.6715773333333332"/>
    <n v="36.868630933333328"/>
    <n v="2013"/>
    <s v="mart"/>
    <s v="Chris Buck"/>
    <x v="19"/>
    <s v="Normal"/>
    <s v="High Budget"/>
    <x v="0"/>
    <s v="Normal"/>
  </r>
  <r>
    <x v="20"/>
    <d v="2003-08-03T00:00:00"/>
    <s v="Color"/>
    <s v="Adventure"/>
    <s v="English"/>
    <s v="USA"/>
    <s v="G"/>
    <s v="Alexander Gould"/>
    <x v="16"/>
    <n v="1000"/>
    <n v="5641"/>
    <n v="475"/>
    <n v="11000"/>
    <n v="8.1999999999999993"/>
    <n v="301"/>
    <n v="100"/>
    <n v="380838870"/>
    <n v="94000000"/>
    <n v="286838870"/>
    <n v="3.051477340425532"/>
    <n v="35.12059093617021"/>
    <n v="2003"/>
    <s v="avgust"/>
    <s v="Andrew Stanton"/>
    <x v="20"/>
    <s v="Normal"/>
    <s v="High Budget"/>
    <x v="0"/>
    <s v="High Buzz / High Score"/>
  </r>
  <r>
    <x v="21"/>
    <d v="2005-02-21T00:00:00"/>
    <s v="Color"/>
    <s v="Action"/>
    <s v="English"/>
    <s v="USA"/>
    <s v="PG-13"/>
    <s v="Natalie Portman"/>
    <x v="4"/>
    <n v="20000"/>
    <n v="44042"/>
    <n v="0"/>
    <n v="10000"/>
    <n v="7.6"/>
    <n v="359"/>
    <n v="140"/>
    <n v="380262555"/>
    <n v="113000000"/>
    <n v="267262555"/>
    <n v="2.3651553539823009"/>
    <n v="32.346062141592924"/>
    <n v="2005"/>
    <s v="fevral"/>
    <s v="George Lucas"/>
    <x v="21"/>
    <s v="Normal"/>
    <s v="High Budget"/>
    <x v="0"/>
    <s v="Normal"/>
  </r>
  <r>
    <x v="22"/>
    <d v="2003-09-21T00:00:00"/>
    <s v="Color"/>
    <s v="Action"/>
    <s v="English"/>
    <s v="USA"/>
    <s v="PG-13"/>
    <s v="Orlando Bloom"/>
    <x v="17"/>
    <n v="5000"/>
    <n v="6434"/>
    <n v="0"/>
    <n v="16000"/>
    <n v="8.9"/>
    <n v="328"/>
    <n v="192"/>
    <n v="377019252"/>
    <n v="94000000"/>
    <n v="283019252"/>
    <n v="3.0108431063829788"/>
    <n v="38.404337242553197"/>
    <n v="2003"/>
    <s v="sentyabr"/>
    <s v="Peter Jackson"/>
    <x v="22"/>
    <s v="Normal"/>
    <s v="High Budget"/>
    <x v="0"/>
    <s v="High Buzz / High Score"/>
  </r>
  <r>
    <x v="23"/>
    <d v="2004-06-23T00:00:00"/>
    <s v="Color"/>
    <s v="Action"/>
    <s v="English"/>
    <s v="USA"/>
    <s v="PG-13"/>
    <s v="J.K. Simmons"/>
    <x v="13"/>
    <n v="24000"/>
    <n v="43388"/>
    <n v="0"/>
    <n v="0"/>
    <n v="7.3"/>
    <n v="300"/>
    <n v="135"/>
    <n v="373377893"/>
    <n v="200000000"/>
    <n v="173377893"/>
    <n v="0.86688946499999997"/>
    <n v="29.546755785999999"/>
    <n v="2004"/>
    <s v="iyun"/>
    <s v="Sam Raimi"/>
    <x v="23"/>
    <s v="Normal"/>
    <s v="High Budget"/>
    <x v="0"/>
    <s v="Normal"/>
  </r>
  <r>
    <x v="24"/>
    <d v="2013-06-14T00:00:00"/>
    <s v="Color"/>
    <s v="Animation"/>
    <s v="English"/>
    <s v="USA"/>
    <s v="PG"/>
    <s v="Steve Carell"/>
    <x v="18"/>
    <n v="7000"/>
    <n v="11905"/>
    <n v="275"/>
    <n v="56000"/>
    <n v="7.5"/>
    <n v="306"/>
    <n v="98"/>
    <n v="368049635"/>
    <n v="76000000"/>
    <n v="292049635"/>
    <n v="3.8427583552631579"/>
    <n v="37.137103342105263"/>
    <n v="2013"/>
    <s v="iyun"/>
    <s v="Pierre Coffin"/>
    <x v="24"/>
    <s v="Normal"/>
    <s v="High Budget"/>
    <x v="0"/>
    <s v="Normal"/>
  </r>
  <r>
    <x v="25"/>
    <d v="2005-01-26T00:00:00"/>
    <s v="Color"/>
    <s v="Adventure"/>
    <s v="English"/>
    <s v="USA"/>
    <s v="PG-13"/>
    <s v="Tom Cruise"/>
    <x v="6"/>
    <n v="10000"/>
    <n v="12758"/>
    <n v="14000"/>
    <n v="0"/>
    <n v="6.5"/>
    <n v="401"/>
    <n v="116"/>
    <n v="234277056"/>
    <n v="132000000"/>
    <n v="102277056"/>
    <n v="0.77482618181818186"/>
    <n v="26.309930472727274"/>
    <n v="2005"/>
    <s v="yanvar"/>
    <s v="Steven Spielberg"/>
    <x v="25"/>
    <s v="Normal"/>
    <s v="High Budget"/>
    <x v="0"/>
    <s v="Normal"/>
  </r>
  <r>
    <x v="26"/>
    <d v="2015-04-10T00:00:00"/>
    <s v="Color"/>
    <s v="Adventure"/>
    <s v="English"/>
    <s v="USA"/>
    <s v="PG"/>
    <s v="Amy Poehler"/>
    <x v="19"/>
    <n v="1000"/>
    <n v="2944"/>
    <n v="0"/>
    <n v="118000"/>
    <n v="8.3000000000000007"/>
    <n v="536"/>
    <n v="95"/>
    <n v="356454367"/>
    <n v="175000000"/>
    <n v="181454367"/>
    <n v="1.0368820971428572"/>
    <n v="45.41475283885714"/>
    <n v="2015"/>
    <s v="aprel"/>
    <s v="Pete Docter"/>
    <x v="26"/>
    <s v="Normal"/>
    <s v="High Budget"/>
    <x v="0"/>
    <s v="High Buzz / High Score"/>
  </r>
  <r>
    <x v="27"/>
    <d v="2011-02-14T00:00:00"/>
    <s v="Color"/>
    <s v="Action"/>
    <s v="English"/>
    <s v="USA"/>
    <s v="PG-13"/>
    <s v="Glenn Morshower"/>
    <x v="14"/>
    <n v="894"/>
    <n v="2593"/>
    <n v="0"/>
    <n v="46000"/>
    <n v="6.3"/>
    <n v="428"/>
    <n v="154"/>
    <n v="352358779"/>
    <n v="195000000"/>
    <n v="157358779"/>
    <n v="0.80696809743589748"/>
    <n v="30.122787238974361"/>
    <n v="2011"/>
    <s v="fevral"/>
    <s v="Michael Bay"/>
    <x v="27"/>
    <s v="Normal"/>
    <s v="High Budget"/>
    <x v="0"/>
    <s v="Normal"/>
  </r>
  <r>
    <x v="28"/>
    <d v="2014-02-19T00:00:00"/>
    <s v="Color"/>
    <s v="Action"/>
    <s v="English"/>
    <s v="USA"/>
    <s v="R"/>
    <s v="Bradley Cooper"/>
    <x v="20"/>
    <n v="14000"/>
    <n v="16277"/>
    <n v="16000"/>
    <n v="112000"/>
    <n v="7.3"/>
    <n v="490"/>
    <n v="133"/>
    <n v="350123553"/>
    <n v="58800000"/>
    <n v="291323553"/>
    <n v="4.954482193877551"/>
    <n v="42.381792877551021"/>
    <n v="2014"/>
    <s v="fevral"/>
    <s v="Clint Eastwood"/>
    <x v="28"/>
    <s v="Normal"/>
    <s v="High Budget"/>
    <x v="0"/>
    <s v="Normal"/>
  </r>
  <r>
    <x v="29"/>
    <d v="2015-01-08T00:00:00"/>
    <s v="Color"/>
    <s v="Action"/>
    <s v="English"/>
    <s v="USA"/>
    <s v="PG-13"/>
    <s v="Jason Statham"/>
    <x v="21"/>
    <n v="26000"/>
    <n v="79150"/>
    <n v="0"/>
    <n v="94000"/>
    <n v="7.2"/>
    <n v="424"/>
    <n v="140"/>
    <n v="350034110"/>
    <n v="190000000"/>
    <n v="160034110"/>
    <n v="0.84228478947368424"/>
    <n v="38.536913915789476"/>
    <n v="2015"/>
    <s v="yanvar"/>
    <s v="James Wan"/>
    <x v="29"/>
    <s v="Normal"/>
    <s v="High Budget"/>
    <x v="0"/>
    <s v="Normal"/>
  </r>
  <r>
    <x v="30"/>
    <d v="2002-03-06T00:00:00"/>
    <s v="Color"/>
    <s v="Action"/>
    <s v="English"/>
    <s v="USA"/>
    <s v="PG-13"/>
    <s v="Christopher Lee"/>
    <x v="17"/>
    <n v="16000"/>
    <n v="23052"/>
    <n v="0"/>
    <n v="10000"/>
    <n v="8.6999999999999993"/>
    <n v="294"/>
    <n v="172"/>
    <n v="340478898"/>
    <n v="94000000"/>
    <n v="246478898"/>
    <n v="2.6221159361702129"/>
    <n v="36.848846374468081"/>
    <n v="2002"/>
    <s v="mart"/>
    <s v="Peter Jackson"/>
    <x v="30"/>
    <s v="Normal"/>
    <s v="High Budget"/>
    <x v="0"/>
    <s v="High Buzz / High Score"/>
  </r>
  <r>
    <x v="31"/>
    <d v="2014-03-23T00:00:00"/>
    <s v="Color"/>
    <s v="Adventure"/>
    <s v="English"/>
    <s v="USA"/>
    <s v="PG-13"/>
    <s v="Jennifer Lawrence"/>
    <x v="7"/>
    <n v="34000"/>
    <n v="81385"/>
    <n v="508"/>
    <n v="52000"/>
    <n v="6.7"/>
    <n v="403"/>
    <n v="123"/>
    <n v="337103873"/>
    <n v="125000000"/>
    <n v="212103873"/>
    <n v="1.696830984"/>
    <n v="32.678732393600001"/>
    <n v="2014"/>
    <s v="mart"/>
    <s v="Francis Lawrence"/>
    <x v="31"/>
    <s v="Normal"/>
    <s v="High Budget"/>
    <x v="0"/>
    <s v="Normal"/>
  </r>
  <r>
    <x v="32"/>
    <d v="2007-02-10T00:00:00"/>
    <s v="Color"/>
    <s v="Action"/>
    <s v="English"/>
    <s v="USA"/>
    <s v="PG-13"/>
    <s v="J.K. Simmons"/>
    <x v="13"/>
    <n v="24000"/>
    <n v="46055"/>
    <n v="0"/>
    <n v="0"/>
    <n v="6.2"/>
    <n v="392"/>
    <n v="156"/>
    <n v="336530303"/>
    <n v="258000000"/>
    <n v="78530303"/>
    <n v="0.30438101937984496"/>
    <n v="24.921752407751939"/>
    <n v="2007"/>
    <s v="fevral"/>
    <s v="Sam Raimi"/>
    <x v="32"/>
    <s v="Normal"/>
    <s v="High Budget"/>
    <x v="0"/>
    <s v="Normal"/>
  </r>
  <r>
    <x v="33"/>
    <d v="2015-08-04T00:00:00"/>
    <s v="Color"/>
    <s v="Action"/>
    <s v="English"/>
    <s v="USA"/>
    <s v="PG"/>
    <s v="Steve Carell"/>
    <x v="22"/>
    <n v="7000"/>
    <n v="13616"/>
    <n v="22"/>
    <n v="70000"/>
    <n v="6.4"/>
    <n v="308"/>
    <n v="91"/>
    <n v="336029560"/>
    <n v="74000000"/>
    <n v="262029560"/>
    <n v="3.54094"/>
    <n v="34.016376000000001"/>
    <n v="2015"/>
    <s v="avgust"/>
    <s v="Kyle Balda"/>
    <x v="33"/>
    <s v="Normal"/>
    <s v="High Budget"/>
    <x v="0"/>
    <s v="Normal"/>
  </r>
  <r>
    <x v="34"/>
    <d v="2010-03-29T00:00:00"/>
    <s v="Color"/>
    <s v="Adventure"/>
    <s v="English"/>
    <s v="USA"/>
    <s v="PG"/>
    <s v="Johnny Depp"/>
    <x v="23"/>
    <n v="40000"/>
    <n v="79957"/>
    <n v="13000"/>
    <n v="24000"/>
    <n v="6.5"/>
    <n v="451"/>
    <n v="108"/>
    <n v="334185206"/>
    <n v="200000000"/>
    <n v="134185206"/>
    <n v="0.67092602999999995"/>
    <n v="28.668370411999998"/>
    <n v="2010"/>
    <s v="mart"/>
    <s v="Tim Burton"/>
    <x v="34"/>
    <s v="Normal"/>
    <s v="High Budget"/>
    <x v="0"/>
    <s v="Normal"/>
  </r>
  <r>
    <x v="35"/>
    <d v="2014-07-14T00:00:00"/>
    <s v="Color"/>
    <s v="Action"/>
    <s v="English"/>
    <s v="USA"/>
    <s v="PG-13"/>
    <s v="Bradley Cooper"/>
    <x v="24"/>
    <n v="14000"/>
    <n v="32438"/>
    <n v="571"/>
    <n v="96000"/>
    <n v="8.1"/>
    <n v="653"/>
    <n v="121"/>
    <n v="333130696"/>
    <n v="170000000"/>
    <n v="163130696"/>
    <n v="0.95959232941176476"/>
    <n v="42.383836931764705"/>
    <n v="2014"/>
    <s v="iyul"/>
    <s v="James Gunn"/>
    <x v="35"/>
    <s v="Normal"/>
    <s v="High Budget"/>
    <x v="0"/>
    <s v="High Buzz / High Score"/>
  </r>
  <r>
    <x v="36"/>
    <d v="1994-11-13T00:00:00"/>
    <s v="Black and White"/>
    <s v="Comedy"/>
    <s v="English"/>
    <s v="USA"/>
    <s v="PG-13"/>
    <s v="Tom Hanks"/>
    <x v="25"/>
    <n v="15000"/>
    <n v="15700"/>
    <n v="0"/>
    <n v="59000"/>
    <n v="8.8000000000000007"/>
    <n v="149"/>
    <n v="142"/>
    <n v="329691196"/>
    <n v="55000000"/>
    <n v="274691196"/>
    <n v="4.9943853818181818"/>
    <n v="43.097754152727276"/>
    <n v="1994"/>
    <s v="noyabr"/>
    <s v="Robert Zemeckis"/>
    <x v="36"/>
    <s v="Normal"/>
    <s v="Medium Budget"/>
    <x v="0"/>
    <s v="High Buzz / High Score"/>
  </r>
  <r>
    <x v="37"/>
    <d v="2007-04-16T00:00:00"/>
    <s v="Color"/>
    <s v="Adventure"/>
    <s v="English"/>
    <s v="USA"/>
    <s v="PG"/>
    <s v="Justin Timberlake"/>
    <x v="26"/>
    <n v="3000"/>
    <n v="4705"/>
    <n v="50"/>
    <n v="0"/>
    <n v="6.1"/>
    <n v="227"/>
    <n v="93"/>
    <n v="320706665"/>
    <n v="160000000"/>
    <n v="160706665"/>
    <n v="1.0044166562500001"/>
    <n v="24.8017666625"/>
    <n v="2007"/>
    <s v="aprel"/>
    <s v="Chris Miller"/>
    <x v="37"/>
    <s v="Normal"/>
    <s v="High Budget"/>
    <x v="0"/>
    <s v="Normal"/>
  </r>
  <r>
    <x v="38"/>
    <d v="2007-09-13T00:00:00"/>
    <s v="Color"/>
    <s v="Action"/>
    <s v="English"/>
    <s v="USA"/>
    <s v="PG-13"/>
    <s v="Zack Ward"/>
    <x v="14"/>
    <n v="662"/>
    <n v="2333"/>
    <n v="0"/>
    <n v="8000"/>
    <n v="7.1"/>
    <n v="396"/>
    <n v="144"/>
    <n v="318759914"/>
    <n v="150000000"/>
    <n v="168759914"/>
    <n v="1.1250660933333334"/>
    <n v="29.650026437333334"/>
    <n v="2007"/>
    <s v="sentyabr"/>
    <s v="Michael Bay"/>
    <x v="38"/>
    <s v="Normal"/>
    <s v="High Budget"/>
    <x v="0"/>
    <s v="Normal"/>
  </r>
  <r>
    <x v="39"/>
    <d v="2008-06-23T00:00:00"/>
    <s v="Color"/>
    <s v="Action"/>
    <s v="English"/>
    <s v="USA"/>
    <s v="PG-13"/>
    <s v="Robert Downey Jr."/>
    <x v="27"/>
    <n v="21000"/>
    <n v="39252"/>
    <n v="4000"/>
    <n v="10000"/>
    <n v="7.9"/>
    <n v="486"/>
    <n v="126"/>
    <n v="318298180"/>
    <n v="140000000"/>
    <n v="178298180"/>
    <n v="1.2735584285714285"/>
    <n v="33.109423371428576"/>
    <n v="2008"/>
    <s v="iyun"/>
    <s v="Jon Favreau"/>
    <x v="39"/>
    <s v="Normal"/>
    <s v="High Budget"/>
    <x v="0"/>
    <s v="Normal"/>
  </r>
  <r>
    <x v="40"/>
    <d v="2001-02-13T00:00:00"/>
    <s v="Color"/>
    <s v="Adventure"/>
    <s v="English"/>
    <s v="UK"/>
    <s v="PG"/>
    <s v="Daniel Radcliffe"/>
    <x v="28"/>
    <n v="11000"/>
    <n v="13191"/>
    <n v="0"/>
    <n v="16000"/>
    <n v="7.5"/>
    <n v="258"/>
    <n v="159"/>
    <n v="317557891"/>
    <n v="125000000"/>
    <n v="192557891"/>
    <n v="1.5404631280000001"/>
    <n v="32.216185251200002"/>
    <n v="2001"/>
    <s v="fevral"/>
    <s v="Chris Columbus"/>
    <x v="40"/>
    <s v="Normal"/>
    <s v="High Budget"/>
    <x v="0"/>
    <s v="Normal"/>
  </r>
  <r>
    <x v="41"/>
    <d v="1997-12-07T00:00:00"/>
    <s v="Color"/>
    <s v="Action"/>
    <s v="English"/>
    <s v="USA"/>
    <s v="PG-13"/>
    <s v="Ariana Richards"/>
    <x v="6"/>
    <n v="610"/>
    <n v="1635"/>
    <n v="14000"/>
    <n v="0"/>
    <n v="6.5"/>
    <n v="177"/>
    <n v="129"/>
    <n v="229074524"/>
    <n v="73000000"/>
    <n v="156074524"/>
    <n v="2.1380071780821917"/>
    <n v="26.855202871232876"/>
    <n v="1997"/>
    <s v="dekabr"/>
    <s v="Steven Spielberg"/>
    <x v="41"/>
    <s v="Normal"/>
    <s v="High Budget"/>
    <x v="0"/>
    <s v="Normal"/>
  </r>
  <r>
    <x v="42"/>
    <d v="2001-11-06T00:00:00"/>
    <s v="Color"/>
    <s v="Action"/>
    <s v="English"/>
    <s v="New Zealand"/>
    <s v="PG-13"/>
    <s v="Christopher Lee"/>
    <x v="17"/>
    <n v="16000"/>
    <n v="22342"/>
    <n v="0"/>
    <n v="21000"/>
    <n v="8.8000000000000007"/>
    <n v="297"/>
    <n v="171"/>
    <n v="313837577"/>
    <n v="93000000"/>
    <n v="220837577"/>
    <n v="2.3745976021505375"/>
    <n v="38.249839040860216"/>
    <n v="2001"/>
    <s v="noyabr"/>
    <s v="Peter Jackson"/>
    <x v="42"/>
    <s v="Normal"/>
    <s v="High Budget"/>
    <x v="0"/>
    <s v="High Buzz / High Score"/>
  </r>
  <r>
    <x v="43"/>
    <d v="2010-01-02T00:00:00"/>
    <s v="Color"/>
    <s v="Action"/>
    <s v="English"/>
    <s v="USA"/>
    <s v="PG-13"/>
    <s v="Robert Downey Jr."/>
    <x v="27"/>
    <n v="21000"/>
    <n v="48638"/>
    <n v="4000"/>
    <n v="18000"/>
    <n v="7"/>
    <n v="453"/>
    <n v="124"/>
    <n v="312057433"/>
    <n v="200000000"/>
    <n v="112057433"/>
    <n v="0.56028716499999998"/>
    <n v="30.024114866000001"/>
    <n v="2010"/>
    <s v="yanvar"/>
    <s v="Jon Favreau"/>
    <x v="43"/>
    <s v="Normal"/>
    <s v="High Budget"/>
    <x v="0"/>
    <s v="Normal"/>
  </r>
  <r>
    <x v="44"/>
    <d v="2002-08-25T00:00:00"/>
    <s v="Color"/>
    <s v="Action"/>
    <s v="English"/>
    <s v="USA"/>
    <s v="PG"/>
    <s v="Natalie Portman"/>
    <x v="4"/>
    <n v="20000"/>
    <n v="42990"/>
    <n v="0"/>
    <n v="0"/>
    <n v="6.7"/>
    <n v="284"/>
    <n v="142"/>
    <n v="310675583"/>
    <n v="115000000"/>
    <n v="195675583"/>
    <n v="1.7015268086956521"/>
    <n v="27.480610723478261"/>
    <n v="2002"/>
    <s v="avgust"/>
    <s v="George Lucas"/>
    <x v="44"/>
    <s v="Normal"/>
    <s v="High Budget"/>
    <x v="0"/>
    <s v="Normal"/>
  </r>
  <r>
    <x v="45"/>
    <d v="2007-11-23T00:00:00"/>
    <s v="Color"/>
    <s v="Action"/>
    <s v="English"/>
    <s v="USA"/>
    <s v="PG-13"/>
    <s v="Johnny Depp"/>
    <x v="8"/>
    <n v="40000"/>
    <n v="48350"/>
    <n v="563"/>
    <n v="0"/>
    <n v="7.1"/>
    <n v="302"/>
    <n v="169"/>
    <n v="309404152"/>
    <n v="300000000"/>
    <n v="9404152"/>
    <n v="3.1347173333333332E-2"/>
    <n v="28.412538869333332"/>
    <n v="2007"/>
    <s v="noyabr"/>
    <s v="Gore Verbinski"/>
    <x v="45"/>
    <s v="Normal"/>
    <s v="High Budget"/>
    <x v="0"/>
    <s v="Normal"/>
  </r>
  <r>
    <x v="46"/>
    <d v="1983-12-24T00:00:00"/>
    <s v="Color"/>
    <s v="Action"/>
    <s v="English"/>
    <s v="USA"/>
    <s v="PG"/>
    <s v="Harrison Ford"/>
    <x v="29"/>
    <n v="11000"/>
    <n v="13649"/>
    <n v="37"/>
    <n v="14000"/>
    <n v="8.4"/>
    <n v="197"/>
    <n v="134"/>
    <n v="309125409"/>
    <n v="32500000"/>
    <n v="276625409"/>
    <n v="8.5115510461538459"/>
    <n v="38.404620418461541"/>
    <n v="1983"/>
    <s v="dekabr"/>
    <s v="Richard Marquand"/>
    <x v="46"/>
    <s v="Normal"/>
    <s v="High Budget"/>
    <x v="0"/>
    <s v="High Buzz / High Score"/>
  </r>
  <r>
    <x v="47"/>
    <d v="1996-05-25T00:00:00"/>
    <s v="Color"/>
    <s v="Action"/>
    <s v="English"/>
    <s v="USA"/>
    <s v="PG-13"/>
    <s v="Will Smith"/>
    <x v="30"/>
    <n v="10000"/>
    <n v="16785"/>
    <n v="776"/>
    <n v="16000"/>
    <n v="6.9"/>
    <n v="185"/>
    <n v="154"/>
    <n v="306124059"/>
    <n v="75000000"/>
    <n v="231124059"/>
    <n v="3.0816541200000001"/>
    <n v="30.432661648000003"/>
    <n v="1996"/>
    <s v="may"/>
    <s v="Roland Emmerich"/>
    <x v="47"/>
    <s v="Normal"/>
    <s v="High Budget"/>
    <x v="0"/>
    <s v="Normal"/>
  </r>
  <r>
    <x v="48"/>
    <d v="2003-11-26T00:00:00"/>
    <s v="Color"/>
    <s v="Action"/>
    <s v="English"/>
    <s v="USA"/>
    <s v="PG-13"/>
    <s v="Johnny Depp"/>
    <x v="8"/>
    <n v="40000"/>
    <n v="48184"/>
    <n v="563"/>
    <n v="10000"/>
    <n v="8.1"/>
    <n v="271"/>
    <n v="143"/>
    <n v="305388685"/>
    <n v="140000000"/>
    <n v="165388685"/>
    <n v="1.18134775"/>
    <n v="33.872539099999997"/>
    <n v="2003"/>
    <s v="noyabr"/>
    <s v="Gore Verbinski"/>
    <x v="48"/>
    <s v="Normal"/>
    <s v="High Budget"/>
    <x v="0"/>
    <s v="High Buzz / High Score"/>
  </r>
  <r>
    <x v="49"/>
    <d v="2012-05-28T00:00:00"/>
    <s v="Color"/>
    <s v="Action"/>
    <s v="English"/>
    <s v="UK"/>
    <s v="PG-13"/>
    <s v="Albert Finney"/>
    <x v="31"/>
    <n v="883"/>
    <n v="2039"/>
    <n v="0"/>
    <n v="80000"/>
    <n v="7.8"/>
    <n v="750"/>
    <n v="143"/>
    <n v="304360277"/>
    <n v="200000000"/>
    <n v="104360277"/>
    <n v="0.52180138499999995"/>
    <n v="39.408720553999999"/>
    <n v="2012"/>
    <s v="may"/>
    <s v="Sam Mendes"/>
    <x v="49"/>
    <s v="Normal"/>
    <s v="High Budget"/>
    <x v="0"/>
    <s v="Normal"/>
  </r>
  <r>
    <x v="50"/>
    <d v="2012-05-06T00:00:00"/>
    <s v="Color"/>
    <s v="Adventure"/>
    <s v="English"/>
    <s v="USA"/>
    <s v="PG-13"/>
    <s v="Aidan Turner"/>
    <x v="17"/>
    <n v="5000"/>
    <n v="9152"/>
    <n v="0"/>
    <n v="166000"/>
    <n v="7.9"/>
    <n v="645"/>
    <n v="182"/>
    <n v="303001229"/>
    <n v="180000000"/>
    <n v="123001229"/>
    <n v="0.68334016111111107"/>
    <n v="48.473336064444446"/>
    <n v="2012"/>
    <s v="may"/>
    <s v="Peter Jackson"/>
    <x v="50"/>
    <s v="Normal"/>
    <s v="High Budget"/>
    <x v="0"/>
    <s v="Normal"/>
  </r>
  <r>
    <x v="51"/>
    <d v="2009-12-19T00:00:00"/>
    <s v="Color"/>
    <s v="Adventure"/>
    <s v="English"/>
    <s v="UK"/>
    <s v="PG"/>
    <s v="Alan Rickman"/>
    <x v="32"/>
    <n v="25000"/>
    <n v="58753"/>
    <n v="282"/>
    <n v="10000"/>
    <n v="7.5"/>
    <n v="375"/>
    <n v="153"/>
    <n v="301956980"/>
    <n v="250000000"/>
    <n v="51956980"/>
    <n v="0.20782792"/>
    <n v="31.083131168000001"/>
    <n v="2009"/>
    <s v="dekabr"/>
    <s v="David Yates"/>
    <x v="51"/>
    <s v="Normal"/>
    <s v="High Budget"/>
    <x v="0"/>
    <s v="Normal"/>
  </r>
  <r>
    <x v="52"/>
    <d v="2010-11-01T00:00:00"/>
    <s v="Color"/>
    <s v="Adventure"/>
    <s v="English"/>
    <s v="USA"/>
    <s v="PG-13"/>
    <s v="Robert Pattinson"/>
    <x v="33"/>
    <n v="21000"/>
    <n v="52547"/>
    <n v="171"/>
    <n v="29000"/>
    <n v="4.9000000000000004"/>
    <n v="293"/>
    <n v="124"/>
    <n v="300523113"/>
    <n v="68000000"/>
    <n v="232523113"/>
    <n v="3.4194575441176469"/>
    <n v="23.86778301764706"/>
    <n v="2010"/>
    <s v="noyabr"/>
    <s v="David Slade"/>
    <x v="52"/>
    <s v="Normal"/>
    <s v="High Budget"/>
    <x v="0"/>
    <s v="Normal"/>
  </r>
  <r>
    <x v="53"/>
    <d v="2009-09-27T00:00:00"/>
    <s v="Color"/>
    <s v="Adventure"/>
    <s v="English"/>
    <s v="USA"/>
    <s v="PG-13"/>
    <s v="Robert Pattinson"/>
    <x v="34"/>
    <n v="21000"/>
    <n v="64040"/>
    <n v="129"/>
    <n v="13000"/>
    <n v="4.5999999999999996"/>
    <n v="299"/>
    <n v="130"/>
    <n v="296623634"/>
    <n v="50000000"/>
    <n v="246623634"/>
    <n v="4.9324726800000001"/>
    <n v="21.672989072"/>
    <n v="2009"/>
    <s v="sentyabr"/>
    <s v="Chris Weitz"/>
    <x v="53"/>
    <s v="Normal"/>
    <s v="High Budget"/>
    <x v="0"/>
    <s v="Normal"/>
  </r>
  <r>
    <x v="54"/>
    <d v="1999-10-15T00:00:00"/>
    <s v="Color"/>
    <s v="Drama"/>
    <s v="English"/>
    <s v="USA"/>
    <s v="PG-13"/>
    <s v="Bruce Willis"/>
    <x v="35"/>
    <n v="13000"/>
    <n v="17540"/>
    <n v="0"/>
    <n v="14000"/>
    <n v="8.1"/>
    <n v="234"/>
    <n v="107"/>
    <n v="293501675"/>
    <n v="40000000"/>
    <n v="253501675"/>
    <n v="6.3375418750000003"/>
    <n v="36.335016750000001"/>
    <n v="1999"/>
    <s v="oktyabr"/>
    <s v="M. Night Shyamalan"/>
    <x v="54"/>
    <s v="Normal"/>
    <s v="Medium Budget"/>
    <x v="0"/>
    <s v="High Buzz / High Score"/>
  </r>
  <r>
    <x v="55"/>
    <d v="2009-10-23T00:00:00"/>
    <s v="Color"/>
    <s v="Adventure"/>
    <s v="English"/>
    <s v="USA"/>
    <s v="PG"/>
    <s v="John Ratzenberger"/>
    <x v="19"/>
    <n v="1000"/>
    <n v="2635"/>
    <n v="0"/>
    <n v="27000"/>
    <n v="8.3000000000000007"/>
    <n v="408"/>
    <n v="96"/>
    <n v="292979556"/>
    <n v="175000000"/>
    <n v="117979556"/>
    <n v="0.67416889142857139"/>
    <n v="36.169667556571433"/>
    <n v="2009"/>
    <s v="oktyabr"/>
    <s v="Pete Docter"/>
    <x v="55"/>
    <s v="Normal"/>
    <s v="High Budget"/>
    <x v="0"/>
    <s v="High Buzz / High Score"/>
  </r>
  <r>
    <x v="56"/>
    <d v="2010-03-03T00:00:00"/>
    <s v="Color"/>
    <s v="Action"/>
    <s v="English"/>
    <s v="USA"/>
    <s v="PG-13"/>
    <s v="Leonardo DiCaprio"/>
    <x v="3"/>
    <n v="29000"/>
    <n v="81115"/>
    <n v="22000"/>
    <n v="175000"/>
    <n v="8.8000000000000007"/>
    <n v="642"/>
    <n v="148"/>
    <n v="292568851"/>
    <n v="160000000"/>
    <n v="132568851"/>
    <n v="0.82855531874999999"/>
    <n v="53.031422127500001"/>
    <n v="2010"/>
    <s v="mart"/>
    <s v="Christopher Nolan"/>
    <x v="56"/>
    <s v="Normal"/>
    <s v="High Budget"/>
    <x v="0"/>
    <s v="High Buzz / High Score"/>
  </r>
  <r>
    <x v="57"/>
    <d v="2012-05-16T00:00:00"/>
    <s v="Color"/>
    <s v="Adventure"/>
    <s v="English"/>
    <s v="USA"/>
    <s v="PG-13"/>
    <s v="Robert Pattinson"/>
    <x v="36"/>
    <n v="21000"/>
    <n v="59177"/>
    <n v="386"/>
    <n v="65000"/>
    <n v="5.5"/>
    <n v="322"/>
    <n v="115"/>
    <n v="292298923"/>
    <n v="120000000"/>
    <n v="172298923"/>
    <n v="1.4358243583333334"/>
    <n v="29.074329743333333"/>
    <n v="2012"/>
    <s v="may"/>
    <s v="Bill Condon"/>
    <x v="57"/>
    <s v="Normal"/>
    <s v="High Budget"/>
    <x v="0"/>
    <s v="Normal"/>
  </r>
  <r>
    <x v="58"/>
    <d v="2007-10-21T00:00:00"/>
    <s v="Color"/>
    <s v="Adventure"/>
    <s v="English"/>
    <s v="UK"/>
    <s v="PG-13"/>
    <s v="Robert Pattinson"/>
    <x v="32"/>
    <n v="21000"/>
    <n v="33433"/>
    <n v="282"/>
    <n v="0"/>
    <n v="7.5"/>
    <n v="329"/>
    <n v="138"/>
    <n v="292000866"/>
    <n v="150000000"/>
    <n v="142000866"/>
    <n v="0.94667243999999995"/>
    <n v="30.378668976"/>
    <n v="2007"/>
    <s v="oktyabr"/>
    <s v="David Yates"/>
    <x v="58"/>
    <s v="Normal"/>
    <s v="High Budget"/>
    <x v="0"/>
    <s v="Normal"/>
  </r>
  <r>
    <x v="59"/>
    <d v="2005-01-26T00:00:00"/>
    <s v="Color"/>
    <s v="Adventure"/>
    <s v="English"/>
    <s v="USA"/>
    <s v="PG"/>
    <s v="Jim Broadbent"/>
    <x v="5"/>
    <n v="1000"/>
    <n v="1317"/>
    <n v="80"/>
    <n v="0"/>
    <n v="6.9"/>
    <n v="284"/>
    <n v="150"/>
    <n v="291709845"/>
    <n v="180000000"/>
    <n v="111709845"/>
    <n v="0.62061025000000003"/>
    <n v="27.848244100000002"/>
    <n v="2005"/>
    <s v="yanvar"/>
    <s v="Andrew Adamson"/>
    <x v="59"/>
    <s v="Normal"/>
    <s v="High Budget"/>
    <x v="0"/>
    <s v="Normal"/>
  </r>
  <r>
    <x v="60"/>
    <d v="2013-01-23T00:00:00"/>
    <s v="Color"/>
    <s v="Action"/>
    <s v="English"/>
    <s v="USA"/>
    <s v="PG-13"/>
    <s v="Henry Cavill"/>
    <x v="37"/>
    <n v="15000"/>
    <n v="20495"/>
    <n v="0"/>
    <n v="118000"/>
    <n v="7.2"/>
    <n v="733"/>
    <n v="143"/>
    <n v="291021565"/>
    <n v="225000000"/>
    <n v="66021565"/>
    <n v="0.29342917777777777"/>
    <n v="40.71737167111111"/>
    <n v="2013"/>
    <s v="yanvar"/>
    <s v="Zack Snyder"/>
    <x v="60"/>
    <s v="Normal"/>
    <s v="High Budget"/>
    <x v="0"/>
    <s v="Normal"/>
  </r>
  <r>
    <x v="61"/>
    <d v="1980-04-20T00:00:00"/>
    <s v="Color"/>
    <s v="Action"/>
    <s v="English"/>
    <s v="USA"/>
    <s v="PG"/>
    <s v="Harrison Ford"/>
    <x v="38"/>
    <n v="11000"/>
    <n v="12643"/>
    <n v="883"/>
    <n v="17000"/>
    <n v="8.8000000000000007"/>
    <n v="223"/>
    <n v="127"/>
    <n v="290158751"/>
    <n v="18000000"/>
    <n v="272158751"/>
    <n v="15.11993061111111"/>
    <n v="42.94797224444445"/>
    <n v="1980"/>
    <s v="aprel"/>
    <s v="Irvin Kershner"/>
    <x v="61"/>
    <s v="Normal"/>
    <s v="High Budget"/>
    <x v="0"/>
    <s v="High Buzz / High Score"/>
  </r>
  <r>
    <x v="62"/>
    <d v="2005-02-13T00:00:00"/>
    <s v="Color"/>
    <s v="Adventure"/>
    <s v="English"/>
    <s v="UK"/>
    <s v="PG-13"/>
    <s v="Robert Pattinson"/>
    <x v="39"/>
    <n v="21000"/>
    <n v="53413"/>
    <n v="179"/>
    <n v="0"/>
    <n v="7.6"/>
    <n v="295"/>
    <n v="157"/>
    <n v="289994397"/>
    <n v="150000000"/>
    <n v="139994397"/>
    <n v="0.93329598000000003"/>
    <n v="30.773318392"/>
    <n v="2005"/>
    <s v="fevral"/>
    <s v="Mike Newell"/>
    <x v="62"/>
    <s v="Normal"/>
    <s v="High Budget"/>
    <x v="0"/>
    <s v="Normal"/>
  </r>
  <r>
    <x v="63"/>
    <d v="2001-08-26T00:00:00"/>
    <s v="Color"/>
    <s v="Adventure"/>
    <s v="English"/>
    <s v="USA"/>
    <s v="G"/>
    <s v="Steve Buscemi"/>
    <x v="19"/>
    <n v="12000"/>
    <n v="15013"/>
    <n v="0"/>
    <n v="0"/>
    <n v="8.1"/>
    <n v="250"/>
    <n v="92"/>
    <n v="289907418"/>
    <n v="115000000"/>
    <n v="174907418"/>
    <n v="1.5209340695652174"/>
    <n v="33.008373627826089"/>
    <n v="2001"/>
    <s v="avgust"/>
    <s v="Pete Docter"/>
    <x v="63"/>
    <s v="Normal"/>
    <s v="High Budget"/>
    <x v="0"/>
    <s v="High Buzz / High Score"/>
  </r>
  <r>
    <x v="64"/>
    <d v="1990-12-17T00:00:00"/>
    <s v="Color"/>
    <s v="Comedy"/>
    <s v="English"/>
    <s v="USA"/>
    <s v="PG"/>
    <s v="Macaulay Culkin"/>
    <x v="28"/>
    <n v="3000"/>
    <n v="7521"/>
    <n v="0"/>
    <n v="20000"/>
    <n v="7.5"/>
    <n v="102"/>
    <n v="103"/>
    <n v="285761243"/>
    <n v="18000000"/>
    <n v="267761243"/>
    <n v="14.87562461111111"/>
    <n v="37.950249844444443"/>
    <n v="1990"/>
    <s v="dekabr"/>
    <s v="Chris Columbus"/>
    <x v="64"/>
    <s v="Normal"/>
    <s v="Medium Budget"/>
    <x v="0"/>
    <s v="Normal"/>
  </r>
  <r>
    <x v="65"/>
    <d v="2015-01-28T00:00:00"/>
    <s v="Color"/>
    <s v="Adventure"/>
    <s v="English"/>
    <s v="USA"/>
    <s v="PG-13"/>
    <s v="Jennifer Lawrence"/>
    <x v="7"/>
    <n v="34000"/>
    <n v="81385"/>
    <n v="508"/>
    <n v="38000"/>
    <n v="6.6"/>
    <n v="389"/>
    <n v="137"/>
    <n v="281666058"/>
    <n v="160000000"/>
    <n v="121666058"/>
    <n v="0.76041286249999995"/>
    <n v="30.504165144999998"/>
    <n v="2015"/>
    <s v="yanvar"/>
    <s v="Francis Lawrence"/>
    <x v="65"/>
    <s v="Normal"/>
    <s v="High Budget"/>
    <x v="0"/>
    <s v="Normal"/>
  </r>
  <r>
    <x v="66"/>
    <d v="2003-10-27T00:00:00"/>
    <s v="Color"/>
    <s v="Action"/>
    <s v="English"/>
    <s v="USA"/>
    <s v="R"/>
    <s v="Steve Bastoni"/>
    <x v="40"/>
    <n v="234"/>
    <n v="534"/>
    <n v="0"/>
    <n v="0"/>
    <n v="7.2"/>
    <n v="275"/>
    <n v="138"/>
    <n v="281492479"/>
    <n v="150000000"/>
    <n v="131492479"/>
    <n v="0.87661652666666667"/>
    <n v="29.150646610666666"/>
    <n v="2003"/>
    <s v="oktyabr"/>
    <s v="Lana Wachowski"/>
    <x v="66"/>
    <s v="Normal"/>
    <s v="High Budget"/>
    <x v="0"/>
    <s v="Normal"/>
  </r>
  <r>
    <x v="67"/>
    <d v="2004-10-25T00:00:00"/>
    <s v="Color"/>
    <s v="Comedy"/>
    <s v="English"/>
    <s v="USA"/>
    <s v="PG-13"/>
    <s v="Robert De Niro"/>
    <x v="41"/>
    <n v="22000"/>
    <n v="24938"/>
    <n v="116"/>
    <n v="0"/>
    <n v="6.3"/>
    <n v="141"/>
    <n v="106"/>
    <n v="279167575"/>
    <n v="80000000"/>
    <n v="199167575"/>
    <n v="2.4895946874999999"/>
    <n v="26.195837874999999"/>
    <n v="2004"/>
    <s v="oktyabr"/>
    <s v="Jay Roach"/>
    <x v="67"/>
    <s v="Normal"/>
    <s v="Medium Budget"/>
    <x v="0"/>
    <s v="Normal"/>
  </r>
  <r>
    <x v="68"/>
    <d v="2009-11-25T00:00:00"/>
    <s v="Color"/>
    <s v="Comedy"/>
    <s v="English"/>
    <s v="USA"/>
    <s v="R"/>
    <s v="Bradley Cooper"/>
    <x v="42"/>
    <n v="14000"/>
    <n v="17623"/>
    <n v="480"/>
    <n v="24000"/>
    <n v="7.8"/>
    <n v="334"/>
    <n v="108"/>
    <n v="277313371"/>
    <n v="35000000"/>
    <n v="242313371"/>
    <n v="6.9232391714285715"/>
    <n v="36.369295668571425"/>
    <n v="2009"/>
    <s v="noyabr"/>
    <s v="Todd Phillips"/>
    <x v="68"/>
    <s v="Normal"/>
    <s v="Medium Budget"/>
    <x v="0"/>
    <s v="Normal"/>
  </r>
  <r>
    <x v="69"/>
    <d v="2013-04-06T00:00:00"/>
    <s v="Color"/>
    <s v="Adventure"/>
    <s v="English"/>
    <s v="UK"/>
    <s v="PG-13"/>
    <s v="Phaldut Sharma"/>
    <x v="43"/>
    <n v="39"/>
    <n v="87"/>
    <n v="0"/>
    <n v="147000"/>
    <n v="7.8"/>
    <n v="738"/>
    <n v="91"/>
    <n v="274084951"/>
    <n v="100000000"/>
    <n v="174084951"/>
    <n v="1.7408495100000001"/>
    <n v="46.596339803999996"/>
    <n v="2013"/>
    <s v="aprel"/>
    <s v="Alfonso CuarÃ³n"/>
    <x v="69"/>
    <s v="Normal"/>
    <s v="High Budget"/>
    <x v="0"/>
    <s v="Normal"/>
  </r>
  <r>
    <x v="70"/>
    <d v="2013-06-24T00:00:00"/>
    <s v="Color"/>
    <s v="Adventure"/>
    <s v="English"/>
    <s v="USA"/>
    <s v="G"/>
    <s v="Steve Buscemi"/>
    <x v="44"/>
    <n v="12000"/>
    <n v="14863"/>
    <n v="37"/>
    <n v="44000"/>
    <n v="7.3"/>
    <n v="376"/>
    <n v="104"/>
    <n v="268488329"/>
    <n v="200000000"/>
    <n v="68488329"/>
    <n v="0.34244164500000002"/>
    <n v="33.736976657999996"/>
    <n v="2013"/>
    <s v="iyun"/>
    <s v="Dan Scanlon"/>
    <x v="70"/>
    <s v="Normal"/>
    <s v="High Budget"/>
    <x v="0"/>
    <s v="Normal"/>
  </r>
  <r>
    <x v="71"/>
    <d v="2001-06-29T00:00:00"/>
    <s v="Color"/>
    <s v="Adventure"/>
    <s v="English"/>
    <s v="USA"/>
    <s v="PG"/>
    <s v="Kathleen Freeman"/>
    <x v="5"/>
    <n v="145"/>
    <n v="275"/>
    <n v="80"/>
    <n v="0"/>
    <n v="7.9"/>
    <n v="212"/>
    <n v="90"/>
    <n v="267652016"/>
    <n v="60000000"/>
    <n v="207652016"/>
    <n v="3.4608669333333335"/>
    <n v="32.984346773333336"/>
    <n v="2001"/>
    <s v="iyun"/>
    <s v="Andrew Adamson"/>
    <x v="71"/>
    <s v="Normal"/>
    <s v="High Budget"/>
    <x v="0"/>
    <s v="Normal"/>
  </r>
  <r>
    <x v="72"/>
    <d v="2012-10-26T00:00:00"/>
    <s v="Color"/>
    <s v="Action"/>
    <s v="English"/>
    <s v="USA"/>
    <s v="PG-13"/>
    <s v="Emma Stone"/>
    <x v="45"/>
    <n v="15000"/>
    <n v="28489"/>
    <n v="464"/>
    <n v="56000"/>
    <n v="7"/>
    <n v="599"/>
    <n v="153"/>
    <n v="262030663"/>
    <n v="230000000"/>
    <n v="32030663"/>
    <n v="0.13926375217391304"/>
    <n v="33.655705500869566"/>
    <n v="2012"/>
    <s v="oktyabr"/>
    <s v="Marc Webb"/>
    <x v="72"/>
    <s v="Normal"/>
    <s v="High Budget"/>
    <x v="0"/>
    <s v="Normal"/>
  </r>
  <r>
    <x v="73"/>
    <d v="2002-07-19T00:00:00"/>
    <s v="Color"/>
    <s v="Adventure"/>
    <s v="English"/>
    <s v="UK"/>
    <s v="PG"/>
    <s v="Daniel Radcliffe"/>
    <x v="28"/>
    <n v="11000"/>
    <n v="35672"/>
    <n v="0"/>
    <n v="0"/>
    <n v="7.4"/>
    <n v="232"/>
    <n v="174"/>
    <n v="261970615"/>
    <n v="100000000"/>
    <n v="161970615"/>
    <n v="1.6197061500000001"/>
    <n v="30.247882460000003"/>
    <n v="2002"/>
    <s v="iyul"/>
    <s v="Chris Columbus"/>
    <x v="73"/>
    <s v="Normal"/>
    <s v="High Budget"/>
    <x v="0"/>
    <s v="Normal"/>
  </r>
  <r>
    <x v="74"/>
    <d v="2004-07-19T00:00:00"/>
    <s v="Color"/>
    <s v="Action"/>
    <s v="English"/>
    <s v="USA"/>
    <s v="PG"/>
    <s v="Holly Hunter"/>
    <x v="46"/>
    <n v="1000"/>
    <n v="1901"/>
    <n v="663"/>
    <n v="0"/>
    <n v="8"/>
    <n v="283"/>
    <n v="115"/>
    <n v="261437578"/>
    <n v="92000000"/>
    <n v="169437578"/>
    <n v="1.8417128043478261"/>
    <n v="32.736685121739129"/>
    <n v="2004"/>
    <s v="iyul"/>
    <s v="Brad Bird"/>
    <x v="74"/>
    <s v="Normal"/>
    <s v="High Budget"/>
    <x v="0"/>
    <s v="High Buzz / High Score"/>
  </r>
  <r>
    <x v="75"/>
    <d v="2000-05-17T00:00:00"/>
    <s v="Color"/>
    <s v="Comedy"/>
    <s v="English"/>
    <s v="USA"/>
    <s v="PG"/>
    <s v="Clint Howard"/>
    <x v="47"/>
    <n v="1000"/>
    <n v="4146"/>
    <n v="2000"/>
    <n v="0"/>
    <n v="6"/>
    <n v="175"/>
    <n v="110"/>
    <n v="260031035"/>
    <n v="123000000"/>
    <n v="137031035"/>
    <n v="1.1140734552845528"/>
    <n v="24.445629382113822"/>
    <n v="2000"/>
    <s v="may"/>
    <s v="Ron Howard"/>
    <x v="75"/>
    <s v="Normal"/>
    <s v="Medium Budget"/>
    <x v="0"/>
    <s v="Normal"/>
  </r>
  <r>
    <x v="76"/>
    <d v="1991-05-10T00:00:00"/>
    <s v="Color"/>
    <s v="Adventure"/>
    <s v="English"/>
    <s v="USA"/>
    <s v="PG"/>
    <s v="Robin Williams"/>
    <x v="6"/>
    <n v="49000"/>
    <n v="64259"/>
    <n v="14000"/>
    <n v="13000"/>
    <n v="6.7"/>
    <n v="75"/>
    <n v="142"/>
    <n v="119654900"/>
    <n v="70000000"/>
    <n v="49654900"/>
    <n v="0.70935571428571431"/>
    <n v="28.383742285714288"/>
    <n v="1991"/>
    <s v="may"/>
    <s v="Steven Spielberg"/>
    <x v="76"/>
    <s v="Normal"/>
    <s v="High Budget"/>
    <x v="0"/>
    <s v="Normal"/>
  </r>
  <r>
    <x v="77"/>
    <d v="2014-04-09T00:00:00"/>
    <s v="Color"/>
    <s v="Action"/>
    <s v="English"/>
    <s v="USA"/>
    <s v="PG-13"/>
    <s v="Scarlett Johansson"/>
    <x v="48"/>
    <n v="19000"/>
    <n v="36188"/>
    <n v="94"/>
    <n v="55000"/>
    <n v="7.8"/>
    <n v="576"/>
    <n v="136"/>
    <n v="259746958"/>
    <n v="170000000"/>
    <n v="89746958"/>
    <n v="0.52792328235294117"/>
    <n v="36.911169312941176"/>
    <n v="2014"/>
    <s v="aprel"/>
    <s v="Anthony Russo"/>
    <x v="77"/>
    <s v="Normal"/>
    <s v="High Budget"/>
    <x v="0"/>
    <s v="Normal"/>
  </r>
  <r>
    <x v="78"/>
    <d v="2013-01-26T00:00:00"/>
    <s v="Color"/>
    <s v="Adventure"/>
    <s v="English"/>
    <s v="USA"/>
    <s v="PG-13"/>
    <s v="Aidan Turner"/>
    <x v="17"/>
    <n v="5000"/>
    <n v="9152"/>
    <n v="0"/>
    <n v="83000"/>
    <n v="7.9"/>
    <n v="509"/>
    <n v="186"/>
    <n v="258355354"/>
    <n v="225000000"/>
    <n v="33355354"/>
    <n v="0.14824601777777777"/>
    <n v="39.959298407111113"/>
    <n v="2013"/>
    <s v="yanvar"/>
    <s v="Peter Jackson"/>
    <x v="78"/>
    <s v="Normal"/>
    <s v="High Budget"/>
    <x v="0"/>
    <s v="Normal"/>
  </r>
  <r>
    <x v="79"/>
    <d v="2014-02-02T00:00:00"/>
    <s v="Color"/>
    <s v="Action"/>
    <s v="English"/>
    <s v="Australia"/>
    <s v="PG"/>
    <s v="Morgan Freeman"/>
    <x v="49"/>
    <n v="11000"/>
    <n v="22128"/>
    <n v="97"/>
    <n v="64000"/>
    <n v="7.8"/>
    <n v="435"/>
    <n v="100"/>
    <n v="257756197"/>
    <n v="60000000"/>
    <n v="197756197"/>
    <n v="3.2959366166666668"/>
    <n v="38.918374646666663"/>
    <n v="2014"/>
    <s v="fevral"/>
    <s v="Phil Lord"/>
    <x v="79"/>
    <s v="Normal"/>
    <s v="High Budget"/>
    <x v="0"/>
    <s v="Normal"/>
  </r>
  <r>
    <x v="80"/>
    <d v="2009-06-22T00:00:00"/>
    <s v="Color"/>
    <s v="Action"/>
    <s v="English"/>
    <s v="USA"/>
    <s v="PG-13"/>
    <s v="Chris Hemsworth"/>
    <x v="50"/>
    <n v="26000"/>
    <n v="39284"/>
    <n v="14000"/>
    <n v="19000"/>
    <n v="8"/>
    <n v="518"/>
    <n v="127"/>
    <n v="257704099"/>
    <n v="150000000"/>
    <n v="107704099"/>
    <n v="0.71802732666666669"/>
    <n v="34.187210930666666"/>
    <n v="2009"/>
    <s v="iyun"/>
    <s v="J.J. Abrams"/>
    <x v="80"/>
    <s v="Normal"/>
    <s v="High Budget"/>
    <x v="0"/>
    <s v="High Buzz / High Score"/>
  </r>
  <r>
    <x v="81"/>
    <d v="2007-07-26T00:00:00"/>
    <s v="Color"/>
    <s v="Drama"/>
    <s v="English"/>
    <s v="USA"/>
    <s v="PG-13"/>
    <s v="Will Smith"/>
    <x v="7"/>
    <n v="10000"/>
    <n v="13076"/>
    <n v="508"/>
    <n v="11000"/>
    <n v="7.2"/>
    <n v="323"/>
    <n v="104"/>
    <n v="256386216"/>
    <n v="150000000"/>
    <n v="106386216"/>
    <n v="0.70924144"/>
    <n v="30.183696576000003"/>
    <n v="2007"/>
    <s v="iyul"/>
    <s v="Francis Lawrence"/>
    <x v="81"/>
    <s v="Normal"/>
    <s v="Medium Budget"/>
    <x v="0"/>
    <s v="Normal"/>
  </r>
  <r>
    <x v="82"/>
    <d v="2009-09-13T00:00:00"/>
    <s v="Color"/>
    <s v="Biography"/>
    <s v="English"/>
    <s v="USA"/>
    <s v="PG-13"/>
    <s v="Catherine Dyer"/>
    <x v="51"/>
    <n v="768"/>
    <n v="3389"/>
    <n v="102"/>
    <n v="38000"/>
    <n v="7.7"/>
    <n v="261"/>
    <n v="129"/>
    <n v="255950375"/>
    <n v="29000000"/>
    <n v="226950375"/>
    <n v="7.8258749999999999"/>
    <n v="37.730350000000001"/>
    <n v="2009"/>
    <s v="sentyabr"/>
    <s v="John Lee Hancock"/>
    <x v="82"/>
    <s v="Normal"/>
    <s v="Medium Budget"/>
    <x v="0"/>
    <s v="Normal"/>
  </r>
  <r>
    <x v="83"/>
    <d v="2014-07-30T00:00:00"/>
    <s v="Color"/>
    <s v="Adventure"/>
    <s v="English"/>
    <s v="New Zealand"/>
    <s v="PG-13"/>
    <s v="Aidan Turner"/>
    <x v="17"/>
    <n v="5000"/>
    <n v="9152"/>
    <n v="0"/>
    <n v="65000"/>
    <n v="7.5"/>
    <n v="422"/>
    <n v="164"/>
    <n v="255108370"/>
    <n v="250000000"/>
    <n v="5108370"/>
    <n v="2.043348E-2"/>
    <n v="36.508173392000003"/>
    <n v="2014"/>
    <s v="iyul"/>
    <s v="Peter Jackson"/>
    <x v="83"/>
    <s v="Normal"/>
    <s v="High Budget"/>
    <x v="0"/>
    <s v="Normal"/>
  </r>
  <r>
    <x v="84"/>
    <d v="2011-11-09T00:00:00"/>
    <s v="Color"/>
    <s v="Comedy"/>
    <s v="English"/>
    <s v="USA"/>
    <s v="R"/>
    <s v="Bradley Cooper"/>
    <x v="42"/>
    <n v="14000"/>
    <n v="16143"/>
    <n v="480"/>
    <n v="56000"/>
    <n v="6.5"/>
    <n v="383"/>
    <n v="102"/>
    <n v="254455986"/>
    <n v="80000000"/>
    <n v="174455986"/>
    <n v="2.180699825"/>
    <n v="32.472279929999999"/>
    <n v="2011"/>
    <s v="noyabr"/>
    <s v="Todd Phillips"/>
    <x v="84"/>
    <s v="Normal"/>
    <s v="Medium Budget"/>
    <x v="0"/>
    <s v="Normal"/>
  </r>
  <r>
    <x v="85"/>
    <d v="2010-09-24T00:00:00"/>
    <s v="Color"/>
    <s v="Animation"/>
    <s v="English"/>
    <s v="USA"/>
    <s v="PG"/>
    <s v="Steve Carell"/>
    <x v="18"/>
    <n v="7000"/>
    <n v="11608"/>
    <n v="275"/>
    <n v="31000"/>
    <n v="7.7"/>
    <n v="304"/>
    <n v="87"/>
    <n v="251501645"/>
    <n v="69000000"/>
    <n v="182501645"/>
    <n v="2.6449513768115942"/>
    <n v="34.957980550724635"/>
    <n v="2010"/>
    <s v="sentyabr"/>
    <s v="Pierre Coffin"/>
    <x v="85"/>
    <s v="Normal"/>
    <s v="High Budget"/>
    <x v="0"/>
    <s v="Normal"/>
  </r>
  <r>
    <x v="86"/>
    <d v="1989-04-21T00:00:00"/>
    <s v="Color"/>
    <s v="Action"/>
    <s v="English"/>
    <s v="USA"/>
    <s v="PG-13"/>
    <s v="Michael Gough"/>
    <x v="23"/>
    <n v="920"/>
    <n v="2725"/>
    <n v="13000"/>
    <n v="12000"/>
    <n v="7.6"/>
    <n v="186"/>
    <n v="126"/>
    <n v="251188924"/>
    <n v="35000000"/>
    <n v="216188924"/>
    <n v="6.1768264000000004"/>
    <n v="34.070730560000001"/>
    <n v="1989"/>
    <s v="aprel"/>
    <s v="Tim Burton"/>
    <x v="86"/>
    <s v="Normal"/>
    <s v="High Budget"/>
    <x v="0"/>
    <s v="Normal"/>
  </r>
  <r>
    <x v="87"/>
    <d v="2006-04-28T00:00:00"/>
    <s v="Color"/>
    <s v="Action"/>
    <s v="English"/>
    <s v="USA"/>
    <s v="PG"/>
    <s v="Robin Williams"/>
    <x v="52"/>
    <n v="49000"/>
    <n v="55486"/>
    <n v="189"/>
    <n v="3000"/>
    <n v="6.4"/>
    <n v="179"/>
    <n v="108"/>
    <n v="250863268"/>
    <n v="110000000"/>
    <n v="140863268"/>
    <n v="1.2805751636363636"/>
    <n v="26.412230065454548"/>
    <n v="2006"/>
    <s v="aprel"/>
    <s v="Shawn Levy"/>
    <x v="87"/>
    <s v="Normal"/>
    <s v="High Budget"/>
    <x v="0"/>
    <s v="Normal"/>
  </r>
  <r>
    <x v="88"/>
    <d v="1997-01-01T00:00:00"/>
    <s v="Color"/>
    <s v="Adventure"/>
    <s v="English"/>
    <s v="USA"/>
    <s v="PG-13"/>
    <s v="Will Smith"/>
    <x v="53"/>
    <n v="10000"/>
    <n v="12998"/>
    <n v="188"/>
    <n v="0"/>
    <n v="7.3"/>
    <n v="175"/>
    <n v="98"/>
    <n v="250147615"/>
    <n v="90000000"/>
    <n v="160147615"/>
    <n v="1.7794179444444445"/>
    <n v="29.911767177777776"/>
    <n v="1997"/>
    <s v="yanvar"/>
    <s v="Barry Sonnenfeld"/>
    <x v="88"/>
    <s v="Normal"/>
    <s v="High Budget"/>
    <x v="0"/>
    <s v="Normal"/>
  </r>
  <r>
    <x v="89"/>
    <d v="2004-02-28T00:00:00"/>
    <s v="Color"/>
    <s v="Adventure"/>
    <s v="English"/>
    <s v="UK"/>
    <s v="PG"/>
    <s v="Daniel Radcliffe"/>
    <x v="43"/>
    <n v="11000"/>
    <n v="33284"/>
    <n v="0"/>
    <n v="11000"/>
    <n v="7.8"/>
    <n v="274"/>
    <n v="142"/>
    <n v="249358727"/>
    <n v="130000000"/>
    <n v="119358727"/>
    <n v="0.91814405384615383"/>
    <n v="32.667257621538461"/>
    <n v="2004"/>
    <s v="fevral"/>
    <s v="Alfonso CuarÃ³n"/>
    <x v="89"/>
    <s v="Normal"/>
    <s v="High Budget"/>
    <x v="0"/>
    <s v="Normal"/>
  </r>
  <r>
    <x v="90"/>
    <d v="1999-06-07T00:00:00"/>
    <s v="Color"/>
    <s v="Adventure"/>
    <s v="English"/>
    <s v="USA"/>
    <s v="G"/>
    <s v="Tom Hanks"/>
    <x v="54"/>
    <n v="15000"/>
    <n v="21275"/>
    <n v="487"/>
    <n v="0"/>
    <n v="7.9"/>
    <n v="191"/>
    <n v="82"/>
    <n v="245823397"/>
    <n v="90000000"/>
    <n v="155823397"/>
    <n v="1.7313710777777778"/>
    <n v="32.292548431111115"/>
    <n v="1999"/>
    <s v="iyun"/>
    <s v="John Lasseter"/>
    <x v="90"/>
    <s v="Normal"/>
    <s v="High Budget"/>
    <x v="0"/>
    <s v="Normal"/>
  </r>
  <r>
    <x v="91"/>
    <d v="2014-04-23T00:00:00"/>
    <s v="Color"/>
    <s v="Action"/>
    <s v="English"/>
    <s v="USA"/>
    <s v="PG-13"/>
    <s v="Bingbing Li"/>
    <x v="14"/>
    <n v="974"/>
    <n v="3988"/>
    <n v="0"/>
    <n v="56000"/>
    <n v="5.7"/>
    <n v="378"/>
    <n v="165"/>
    <n v="245428137"/>
    <n v="210000000"/>
    <n v="35428137"/>
    <n v="0.16870541428571428"/>
    <n v="28.467482165714287"/>
    <n v="2014"/>
    <s v="aprel"/>
    <s v="Michael Bay"/>
    <x v="91"/>
    <s v="Normal"/>
    <s v="High Budget"/>
    <x v="0"/>
    <s v="High Buzz Mismatch"/>
  </r>
  <r>
    <x v="92"/>
    <d v="2006-01-14T00:00:00"/>
    <s v="Color"/>
    <s v="Adventure"/>
    <s v="English"/>
    <s v="USA"/>
    <s v="G"/>
    <s v="John Ratzenberger"/>
    <x v="54"/>
    <n v="1000"/>
    <n v="4905"/>
    <n v="487"/>
    <n v="0"/>
    <n v="7.2"/>
    <n v="256"/>
    <n v="117"/>
    <n v="244052771"/>
    <n v="120000000"/>
    <n v="124052771"/>
    <n v="1.0337730916666668"/>
    <n v="29.213509236666667"/>
    <n v="2006"/>
    <s v="yanvar"/>
    <s v="John Lasseter"/>
    <x v="92"/>
    <s v="Normal"/>
    <s v="High Budget"/>
    <x v="0"/>
    <s v="Normal"/>
  </r>
  <r>
    <x v="93"/>
    <d v="2003-09-20T00:00:00"/>
    <s v="Color"/>
    <s v="Comedy"/>
    <s v="English"/>
    <s v="USA"/>
    <s v="PG-13"/>
    <s v="Morgan Freeman"/>
    <x v="55"/>
    <n v="11000"/>
    <n v="21276"/>
    <n v="293"/>
    <n v="0"/>
    <n v="6.7"/>
    <n v="191"/>
    <n v="101"/>
    <n v="242589580"/>
    <n v="81000000"/>
    <n v="161589580"/>
    <n v="1.994933086419753"/>
    <n v="27.597973234567903"/>
    <n v="2003"/>
    <s v="sentyabr"/>
    <s v="Tom Shadyac"/>
    <x v="93"/>
    <s v="Normal"/>
    <s v="Medium Budget"/>
    <x v="0"/>
    <s v="Normal"/>
  </r>
  <r>
    <x v="94"/>
    <d v="2001-11-17T00:00:00"/>
    <s v="Color"/>
    <s v="Adventure"/>
    <s v="English"/>
    <s v="USA"/>
    <s v="PG-13"/>
    <s v="Haley Joel Osment"/>
    <x v="6"/>
    <n v="3000"/>
    <n v="6217"/>
    <n v="14000"/>
    <n v="11000"/>
    <n v="7.1"/>
    <n v="281"/>
    <n v="146"/>
    <n v="78616689"/>
    <n v="100000000"/>
    <n v="-21383311"/>
    <n v="-0.21383310999999999"/>
    <n v="29.414466755999999"/>
    <n v="2001"/>
    <s v="noyabr"/>
    <s v="Steven Spielberg"/>
    <x v="94"/>
    <s v="Underperformer"/>
    <s v="High Budget"/>
    <x v="0"/>
    <s v="Normal"/>
  </r>
  <r>
    <x v="95"/>
    <d v="1996-07-15T00:00:00"/>
    <s v="Color"/>
    <s v="Action"/>
    <s v="English"/>
    <s v="USA"/>
    <s v="PG-13"/>
    <s v="Philip Seymour Hoffman"/>
    <x v="56"/>
    <n v="22000"/>
    <n v="26239"/>
    <n v="101"/>
    <n v="0"/>
    <n v="6.3"/>
    <n v="114"/>
    <n v="113"/>
    <n v="241688385"/>
    <n v="92000000"/>
    <n v="149688385"/>
    <n v="1.6270476630434783"/>
    <n v="25.85081906521739"/>
    <n v="1996"/>
    <s v="iyul"/>
    <s v="Jan de Bont"/>
    <x v="95"/>
    <s v="Normal"/>
    <s v="High Budget"/>
    <x v="0"/>
    <s v="Normal"/>
  </r>
  <r>
    <x v="96"/>
    <d v="2002-07-29T00:00:00"/>
    <s v="Color"/>
    <s v="Comedy"/>
    <s v="English"/>
    <s v="USA"/>
    <s v="PG"/>
    <s v="Nia Vardalos"/>
    <x v="57"/>
    <n v="567"/>
    <n v="1495"/>
    <n v="38"/>
    <n v="5000"/>
    <n v="6.6"/>
    <n v="168"/>
    <n v="95"/>
    <n v="241437427"/>
    <n v="5000000"/>
    <n v="236437427"/>
    <n v="47.287485400000001"/>
    <n v="45.814994159999998"/>
    <n v="2002"/>
    <s v="iyul"/>
    <s v="Joel Zwick"/>
    <x v="96"/>
    <s v="Overperformer"/>
    <s v="Medium Budget"/>
    <x v="0"/>
    <s v="Normal"/>
  </r>
  <r>
    <x v="97"/>
    <d v="2014-03-06T00:00:00"/>
    <s v="Color"/>
    <s v="Action"/>
    <s v="English"/>
    <s v="USA"/>
    <s v="PG"/>
    <s v="Angelina Jolie Pitt"/>
    <x v="58"/>
    <n v="11000"/>
    <n v="15516"/>
    <n v="171"/>
    <n v="89000"/>
    <n v="7"/>
    <n v="401"/>
    <n v="97"/>
    <n v="241407328"/>
    <n v="180000000"/>
    <n v="61407328"/>
    <n v="0.34115182222222223"/>
    <n v="37.036460728888891"/>
    <n v="2014"/>
    <s v="mart"/>
    <s v="Robert Stromberg"/>
    <x v="97"/>
    <s v="Normal"/>
    <s v="High Budget"/>
    <x v="0"/>
    <s v="Normal"/>
  </r>
  <r>
    <x v="98"/>
    <d v="2011-11-18T00:00:00"/>
    <s v="Color"/>
    <s v="Action"/>
    <s v="English"/>
    <s v="USA"/>
    <s v="PG-13"/>
    <s v="Johnny Depp"/>
    <x v="59"/>
    <n v="40000"/>
    <n v="54083"/>
    <n v="252"/>
    <n v="58000"/>
    <n v="6.7"/>
    <n v="448"/>
    <n v="136"/>
    <n v="241063875"/>
    <n v="250000000"/>
    <n v="-8936125"/>
    <n v="-3.5744499999999998E-2"/>
    <n v="32.5857022"/>
    <n v="2011"/>
    <s v="noyabr"/>
    <s v="Rob Marshall"/>
    <x v="98"/>
    <s v="Underperformer"/>
    <s v="High Budget"/>
    <x v="0"/>
    <s v="Normal"/>
  </r>
  <r>
    <x v="99"/>
    <d v="2010-03-18T00:00:00"/>
    <s v="Color"/>
    <s v="Adventure"/>
    <s v="English"/>
    <s v="USA"/>
    <s v="PG"/>
    <s v="Jon Hamm"/>
    <x v="60"/>
    <n v="4000"/>
    <n v="4628"/>
    <n v="31"/>
    <n v="0"/>
    <n v="6.4"/>
    <n v="226"/>
    <n v="93"/>
    <n v="238371987"/>
    <n v="165000000"/>
    <n v="73371987"/>
    <n v="0.44467870909090906"/>
    <n v="25.777871483636364"/>
    <n v="2010"/>
    <s v="mart"/>
    <s v="Mike Mitchell"/>
    <x v="99"/>
    <s v="Normal"/>
    <s v="High Budget"/>
    <x v="0"/>
    <s v="Normal"/>
  </r>
  <r>
    <x v="100"/>
    <d v="2012-03-16T00:00:00"/>
    <s v="Color"/>
    <s v="Adventure"/>
    <s v="English"/>
    <s v="USA"/>
    <s v="PG"/>
    <s v="Kelly Macdonald"/>
    <x v="61"/>
    <n v="2000"/>
    <n v="5005"/>
    <n v="56"/>
    <n v="39000"/>
    <n v="7.2"/>
    <n v="488"/>
    <n v="93"/>
    <n v="237282182"/>
    <n v="185000000"/>
    <n v="52282182"/>
    <n v="0.28260638918918918"/>
    <n v="32.813042555675679"/>
    <n v="2012"/>
    <s v="mart"/>
    <s v="Mark Andrews"/>
    <x v="100"/>
    <s v="Normal"/>
    <s v="High Budget"/>
    <x v="0"/>
    <s v="Normal"/>
  </r>
  <r>
    <x v="101"/>
    <d v="2013-04-12T00:00:00"/>
    <s v="Color"/>
    <s v="Adventure"/>
    <s v="English"/>
    <s v="USA"/>
    <s v="PG"/>
    <s v="Tim Holmes"/>
    <x v="13"/>
    <n v="44000"/>
    <n v="73441"/>
    <n v="0"/>
    <n v="60000"/>
    <n v="6.4"/>
    <n v="525"/>
    <n v="130"/>
    <n v="234903076"/>
    <n v="215000000"/>
    <n v="19903076"/>
    <n v="9.2572446511627909E-2"/>
    <n v="31.637028978604654"/>
    <n v="2013"/>
    <s v="aprel"/>
    <s v="Sam Raimi"/>
    <x v="101"/>
    <s v="Normal"/>
    <s v="High Budget"/>
    <x v="0"/>
    <s v="Normal"/>
  </r>
  <r>
    <x v="102"/>
    <d v="1984-02-04T00:00:00"/>
    <s v="Color"/>
    <s v="Action"/>
    <s v="English"/>
    <s v="USA"/>
    <s v="R"/>
    <s v="Judge Reinhold"/>
    <x v="62"/>
    <n v="901"/>
    <n v="3464"/>
    <n v="102"/>
    <n v="0"/>
    <n v="7.3"/>
    <n v="94"/>
    <n v="105"/>
    <n v="234760500"/>
    <n v="14000000"/>
    <n v="220760500"/>
    <n v="15.768607142857142"/>
    <n v="35.507442857142856"/>
    <n v="1984"/>
    <s v="fevral"/>
    <s v="Martin Brest"/>
    <x v="102"/>
    <s v="Normal"/>
    <s v="High Budget"/>
    <x v="0"/>
    <s v="Normal"/>
  </r>
  <r>
    <x v="103"/>
    <d v="2006-06-02T00:00:00"/>
    <s v="Color"/>
    <s v="Action"/>
    <s v="English"/>
    <s v="Canada"/>
    <s v="PG-13"/>
    <s v="Hugh Jackman"/>
    <x v="63"/>
    <n v="20000"/>
    <n v="21714"/>
    <n v="420"/>
    <n v="0"/>
    <n v="6.8"/>
    <n v="334"/>
    <n v="104"/>
    <n v="234360014"/>
    <n v="210000000"/>
    <n v="24360014"/>
    <n v="0.11600006666666667"/>
    <n v="27.246400026666667"/>
    <n v="2006"/>
    <s v="iyun"/>
    <s v="Brett Ratner"/>
    <x v="103"/>
    <s v="Normal"/>
    <s v="High Budget"/>
    <x v="0"/>
    <s v="Normal"/>
  </r>
  <r>
    <x v="104"/>
    <d v="2011-04-09T00:00:00"/>
    <s v="Black and White"/>
    <s v="Drama"/>
    <s v="English"/>
    <s v="USA"/>
    <s v="PG-13"/>
    <s v="Jeremy Irvine"/>
    <x v="6"/>
    <n v="25000"/>
    <n v="46726"/>
    <n v="14000"/>
    <n v="28000"/>
    <n v="7.2"/>
    <n v="388"/>
    <n v="146"/>
    <n v="79883359"/>
    <n v="66000000"/>
    <n v="13883359"/>
    <n v="0.21035392424242425"/>
    <n v="31.684141569696973"/>
    <n v="2011"/>
    <s v="aprel"/>
    <s v="Steven Spielberg"/>
    <x v="104"/>
    <s v="Normal"/>
    <s v="Medium Budget"/>
    <x v="0"/>
    <s v="Normal"/>
  </r>
  <r>
    <x v="105"/>
    <d v="2014-10-28T00:00:00"/>
    <s v="Color"/>
    <s v="Action"/>
    <s v="English"/>
    <s v="USA"/>
    <s v="PG-13"/>
    <s v="Jennifer Lawrence"/>
    <x v="64"/>
    <n v="34000"/>
    <n v="91434"/>
    <n v="0"/>
    <n v="82000"/>
    <n v="8"/>
    <n v="539"/>
    <n v="149"/>
    <n v="233914986"/>
    <n v="200000000"/>
    <n v="33914986"/>
    <n v="0.16957493000000001"/>
    <n v="40.267829972000001"/>
    <n v="2014"/>
    <s v="oktyabr"/>
    <s v="Bryan Singer"/>
    <x v="105"/>
    <s v="Normal"/>
    <s v="High Budget"/>
    <x v="0"/>
    <s v="High Buzz / High Score"/>
  </r>
  <r>
    <x v="106"/>
    <d v="2000-04-19T00:00:00"/>
    <s v="Color"/>
    <s v="Adventure"/>
    <s v="English"/>
    <s v="USA"/>
    <s v="PG-13"/>
    <s v="Tom Hanks"/>
    <x v="25"/>
    <n v="15000"/>
    <n v="15838"/>
    <n v="0"/>
    <n v="23000"/>
    <n v="7.7"/>
    <n v="221"/>
    <n v="143"/>
    <n v="233630478"/>
    <n v="90000000"/>
    <n v="143630478"/>
    <n v="1.5958942"/>
    <n v="33.73835768"/>
    <n v="2000"/>
    <s v="aprel"/>
    <s v="Robert Zemeckis"/>
    <x v="106"/>
    <s v="Normal"/>
    <s v="High Budget"/>
    <x v="0"/>
    <s v="Normal"/>
  </r>
  <r>
    <x v="107"/>
    <d v="1997-11-28T00:00:00"/>
    <s v="Color"/>
    <s v="Drama"/>
    <s v="English"/>
    <s v="USA"/>
    <s v="R"/>
    <s v="Anthony Hopkins"/>
    <x v="6"/>
    <n v="12000"/>
    <n v="37570"/>
    <n v="14000"/>
    <n v="0"/>
    <n v="7.2"/>
    <n v="77"/>
    <n v="155"/>
    <n v="44175394"/>
    <n v="36000000"/>
    <n v="8175394"/>
    <n v="0.22709427777777777"/>
    <n v="28.890837711111111"/>
    <n v="1997"/>
    <s v="noyabr"/>
    <s v="Steven Spielberg"/>
    <x v="107"/>
    <s v="Normal"/>
    <s v="Medium Budget"/>
    <x v="0"/>
    <s v="Normal"/>
  </r>
  <r>
    <x v="108"/>
    <d v="2013-01-13T00:00:00"/>
    <s v="Color"/>
    <s v="Action"/>
    <s v="English"/>
    <s v="USA"/>
    <s v="PG-13"/>
    <s v="Benedict Cumberbatch"/>
    <x v="50"/>
    <n v="19000"/>
    <n v="21411"/>
    <n v="14000"/>
    <n v="92000"/>
    <n v="7.8"/>
    <n v="590"/>
    <n v="132"/>
    <n v="228756232"/>
    <n v="190000000"/>
    <n v="38756232"/>
    <n v="0.20398016842105263"/>
    <n v="40.481592067368425"/>
    <n v="2013"/>
    <s v="yanvar"/>
    <s v="J.J. Abrams"/>
    <x v="108"/>
    <s v="Normal"/>
    <s v="High Budget"/>
    <x v="0"/>
    <s v="Normal"/>
  </r>
  <r>
    <x v="109"/>
    <d v="2015-05-28T00:00:00"/>
    <s v="Color"/>
    <s v="Adventure"/>
    <s v="English"/>
    <s v="USA"/>
    <s v="PG-13"/>
    <s v="Matt Damon"/>
    <x v="65"/>
    <n v="13000"/>
    <n v="14831"/>
    <n v="0"/>
    <n v="153000"/>
    <n v="8.1"/>
    <n v="568"/>
    <n v="151"/>
    <n v="228430993"/>
    <n v="108000000"/>
    <n v="120430993"/>
    <n v="1.115101787037037"/>
    <n v="48.146040714814816"/>
    <n v="2015"/>
    <s v="may"/>
    <s v="Ridley Scott"/>
    <x v="109"/>
    <s v="Normal"/>
    <s v="High Budget"/>
    <x v="0"/>
    <s v="High Buzz / High Score"/>
  </r>
  <r>
    <x v="110"/>
    <d v="2002-03-16T00:00:00"/>
    <s v="Color"/>
    <s v="Drama"/>
    <s v="English"/>
    <s v="USA"/>
    <s v="PG-13"/>
    <s v="Rory Culkin"/>
    <x v="35"/>
    <n v="710"/>
    <n v="1675"/>
    <n v="0"/>
    <n v="0"/>
    <n v="6.7"/>
    <n v="208"/>
    <n v="106"/>
    <n v="227965690"/>
    <n v="72000000"/>
    <n v="155965690"/>
    <n v="2.1661901388888887"/>
    <n v="27.666476055555556"/>
    <n v="2002"/>
    <s v="mart"/>
    <s v="M. Night Shyamalan"/>
    <x v="110"/>
    <s v="Normal"/>
    <s v="Medium Budget"/>
    <x v="0"/>
    <s v="Normal"/>
  </r>
  <r>
    <x v="111"/>
    <d v="2008-11-28T00:00:00"/>
    <s v="Color"/>
    <s v="Action"/>
    <s v="English"/>
    <s v="USA"/>
    <s v="PG-13"/>
    <s v="Will Smith"/>
    <x v="66"/>
    <n v="10000"/>
    <n v="21584"/>
    <n v="532"/>
    <n v="0"/>
    <n v="6.4"/>
    <n v="318"/>
    <n v="102"/>
    <n v="227946274"/>
    <n v="150000000"/>
    <n v="77946274"/>
    <n v="0.5196418266666667"/>
    <n v="25.807856730666668"/>
    <n v="2008"/>
    <s v="noyabr"/>
    <s v="Peter Berg"/>
    <x v="111"/>
    <s v="Normal"/>
    <s v="High Budget"/>
    <x v="0"/>
    <s v="Normal"/>
  </r>
  <r>
    <x v="112"/>
    <d v="2007-04-09T00:00:00"/>
    <s v="Color"/>
    <s v="Action"/>
    <s v="English"/>
    <s v="USA"/>
    <s v="PG-13"/>
    <s v="Matt Damon"/>
    <x v="67"/>
    <n v="13000"/>
    <n v="17369"/>
    <n v="521"/>
    <n v="0"/>
    <n v="8.1"/>
    <n v="329"/>
    <n v="115"/>
    <n v="227137090"/>
    <n v="110000000"/>
    <n v="117137090"/>
    <n v="1.0648826363636363"/>
    <n v="32.825953054545451"/>
    <n v="2007"/>
    <s v="aprel"/>
    <s v="Paul Greengrass"/>
    <x v="112"/>
    <s v="Normal"/>
    <s v="High Budget"/>
    <x v="0"/>
    <s v="High Buzz / High Score"/>
  </r>
  <r>
    <x v="113"/>
    <d v="2001-02-25T00:00:00"/>
    <s v="Color"/>
    <s v="Action"/>
    <s v="English"/>
    <s v="USA"/>
    <s v="PG-13"/>
    <s v="Mei MelanÃ§on"/>
    <x v="63"/>
    <n v="191"/>
    <n v="664"/>
    <n v="420"/>
    <n v="0"/>
    <n v="6.6"/>
    <n v="127"/>
    <n v="90"/>
    <n v="226138454"/>
    <n v="90000000"/>
    <n v="136138454"/>
    <n v="1.5126494888888888"/>
    <n v="27.005059795555553"/>
    <n v="2001"/>
    <s v="fevral"/>
    <s v="Brett Ratner"/>
    <x v="113"/>
    <s v="Normal"/>
    <s v="High Budget"/>
    <x v="0"/>
    <s v="Normal"/>
  </r>
  <r>
    <x v="114"/>
    <d v="2008-07-20T00:00:00"/>
    <s v="Color"/>
    <s v="Adventure"/>
    <s v="English"/>
    <s v="USA"/>
    <s v="G"/>
    <s v="John Ratzenberger"/>
    <x v="16"/>
    <n v="1000"/>
    <n v="2975"/>
    <n v="475"/>
    <n v="16000"/>
    <n v="8.4"/>
    <n v="421"/>
    <n v="98"/>
    <n v="223806889"/>
    <n v="180000000"/>
    <n v="43806889"/>
    <n v="0.24337160555555556"/>
    <n v="35.297348642222225"/>
    <n v="2008"/>
    <s v="iyul"/>
    <s v="Andrew Stanton"/>
    <x v="114"/>
    <s v="Normal"/>
    <s v="High Budget"/>
    <x v="0"/>
    <s v="High Buzz / High Score"/>
  </r>
  <r>
    <x v="115"/>
    <d v="2014-05-09T00:00:00"/>
    <s v="Color"/>
    <s v="Action"/>
    <s v="English"/>
    <s v="USA"/>
    <s v="PG"/>
    <s v="Damon Wayans Jr."/>
    <x v="68"/>
    <n v="756"/>
    <n v="2963"/>
    <n v="38"/>
    <n v="41000"/>
    <n v="7.9"/>
    <n v="384"/>
    <n v="102"/>
    <n v="222487711"/>
    <n v="165000000"/>
    <n v="57487711"/>
    <n v="0.3484103696969697"/>
    <n v="35.83936414787879"/>
    <n v="2014"/>
    <s v="may"/>
    <s v="Don Hall"/>
    <x v="115"/>
    <s v="Normal"/>
    <s v="High Budget"/>
    <x v="0"/>
    <s v="Normal"/>
  </r>
  <r>
    <x v="116"/>
    <d v="2009-07-02T00:00:00"/>
    <s v="Color"/>
    <s v="Animation"/>
    <s v="English"/>
    <s v="USA"/>
    <s v="PG"/>
    <s v="Amy Poehler"/>
    <x v="69"/>
    <n v="1000"/>
    <n v="5227"/>
    <n v="84"/>
    <n v="2000"/>
    <n v="4.5"/>
    <n v="107"/>
    <n v="88"/>
    <n v="219613391"/>
    <n v="75000000"/>
    <n v="144613391"/>
    <n v="1.9281785466666668"/>
    <n v="18.971271418666667"/>
    <n v="2009"/>
    <s v="iyul"/>
    <s v="Betty Thomas"/>
    <x v="116"/>
    <s v="Normal"/>
    <s v="High Budget"/>
    <x v="0"/>
    <s v="Normal"/>
  </r>
  <r>
    <x v="117"/>
    <d v="1993-09-15T00:00:00"/>
    <s v="Color"/>
    <s v="Comedy"/>
    <s v="English"/>
    <s v="USA"/>
    <s v="PG-13"/>
    <s v="Robin Williams"/>
    <x v="28"/>
    <n v="49000"/>
    <n v="52201"/>
    <n v="0"/>
    <n v="0"/>
    <n v="6.9"/>
    <n v="57"/>
    <n v="125"/>
    <n v="219200000"/>
    <n v="25000000"/>
    <n v="194200000"/>
    <n v="7.7679999999999998"/>
    <n v="30.7072"/>
    <n v="1993"/>
    <s v="sentyabr"/>
    <s v="Chris Columbus"/>
    <x v="117"/>
    <s v="Normal"/>
    <s v="Medium Budget"/>
    <x v="0"/>
    <s v="Normal"/>
  </r>
  <r>
    <x v="118"/>
    <d v="2012-09-03T00:00:00"/>
    <s v="Color"/>
    <s v="Comedy"/>
    <s v="English"/>
    <s v="USA"/>
    <s v="R"/>
    <s v="Mila Kunis"/>
    <x v="70"/>
    <n v="15000"/>
    <n v="21773"/>
    <n v="3000"/>
    <n v="74000"/>
    <n v="7"/>
    <n v="457"/>
    <n v="112"/>
    <n v="218628680"/>
    <n v="50000000"/>
    <n v="168628680"/>
    <n v="3.3725735999999999"/>
    <n v="36.749029440000001"/>
    <n v="2012"/>
    <s v="sentyabr"/>
    <s v="Seth MacFarlane"/>
    <x v="118"/>
    <s v="Normal"/>
    <s v="Medium Budget"/>
    <x v="0"/>
    <s v="Normal"/>
  </r>
  <r>
    <x v="119"/>
    <d v="2005-07-28T00:00:00"/>
    <s v="Color"/>
    <s v="Action"/>
    <s v="English"/>
    <s v="New Zealand"/>
    <s v="PG-13"/>
    <s v="Naomi Watts"/>
    <x v="17"/>
    <n v="6000"/>
    <n v="7123"/>
    <n v="0"/>
    <n v="0"/>
    <n v="7.2"/>
    <n v="446"/>
    <n v="201"/>
    <n v="218051260"/>
    <n v="207000000"/>
    <n v="11051260"/>
    <n v="5.3387729468599036E-2"/>
    <n v="28.821355091787439"/>
    <n v="2005"/>
    <s v="iyul"/>
    <s v="Peter Jackson"/>
    <x v="119"/>
    <s v="Normal"/>
    <s v="High Budget"/>
    <x v="0"/>
    <s v="Normal"/>
  </r>
  <r>
    <x v="120"/>
    <d v="1990-01-03T00:00:00"/>
    <s v="Color"/>
    <s v="Drama"/>
    <s v="English"/>
    <s v="USA"/>
    <s v="PG-13"/>
    <s v="Demi Moore"/>
    <x v="71"/>
    <n v="2000"/>
    <n v="3100"/>
    <n v="109"/>
    <n v="0"/>
    <n v="7"/>
    <n v="77"/>
    <n v="127"/>
    <n v="217631306"/>
    <n v="22000000"/>
    <n v="195631306"/>
    <n v="8.8923320909090915"/>
    <n v="31.556932836363636"/>
    <n v="1990"/>
    <s v="yanvar"/>
    <s v="Jerry Zucker"/>
    <x v="120"/>
    <s v="Normal"/>
    <s v="Medium Budget"/>
    <x v="0"/>
    <s v="Normal"/>
  </r>
  <r>
    <x v="121"/>
    <d v="2006-06-07T00:00:00"/>
    <s v="Color"/>
    <s v="Mystery"/>
    <s v="English"/>
    <s v="USA"/>
    <s v="PG-13"/>
    <s v="Tom Hanks"/>
    <x v="47"/>
    <n v="15000"/>
    <n v="16008"/>
    <n v="2000"/>
    <n v="0"/>
    <n v="6.6"/>
    <n v="294"/>
    <n v="174"/>
    <n v="217536138"/>
    <n v="125000000"/>
    <n v="92536138"/>
    <n v="0.74028910400000003"/>
    <n v="26.696115641599999"/>
    <n v="2006"/>
    <s v="iyun"/>
    <s v="Ron Howard"/>
    <x v="121"/>
    <s v="Normal"/>
    <s v="Medium Budget"/>
    <x v="0"/>
    <s v="Normal"/>
  </r>
  <r>
    <x v="122"/>
    <d v="2010-08-28T00:00:00"/>
    <s v="Color"/>
    <s v="Adventure"/>
    <s v="English"/>
    <s v="USA"/>
    <s v="PG"/>
    <s v="Gerard Butler"/>
    <x v="72"/>
    <n v="18000"/>
    <n v="20453"/>
    <n v="255"/>
    <n v="33000"/>
    <n v="8.1999999999999993"/>
    <n v="288"/>
    <n v="98"/>
    <n v="217387997"/>
    <n v="165000000"/>
    <n v="52387997"/>
    <n v="0.31750301212121212"/>
    <n v="36.227001204848477"/>
    <n v="2010"/>
    <s v="avgust"/>
    <s v="Dean DeBlois"/>
    <x v="122"/>
    <s v="Normal"/>
    <s v="High Budget"/>
    <x v="0"/>
    <s v="High Buzz / High Score"/>
  </r>
  <r>
    <x v="123"/>
    <d v="1992-11-02T00:00:00"/>
    <s v="Color"/>
    <s v="Adventure"/>
    <s v="English"/>
    <s v="USA"/>
    <s v="G"/>
    <s v="Robin Williams"/>
    <x v="73"/>
    <n v="49000"/>
    <n v="52970"/>
    <n v="63"/>
    <n v="0"/>
    <n v="8"/>
    <n v="124"/>
    <n v="90"/>
    <n v="217350219"/>
    <n v="28000000"/>
    <n v="189350219"/>
    <n v="6.7625078214285717"/>
    <n v="34.705003128571427"/>
    <n v="1992"/>
    <s v="noyabr"/>
    <s v="Ron Clements"/>
    <x v="123"/>
    <s v="Normal"/>
    <s v="High Budget"/>
    <x v="0"/>
    <s v="High Buzz / High Score"/>
  </r>
  <r>
    <x v="124"/>
    <d v="2007-09-02T00:00:00"/>
    <s v="Color"/>
    <s v="Animation"/>
    <s v="English"/>
    <s v="USA"/>
    <s v="PG"/>
    <s v="Jesse McCartney"/>
    <x v="74"/>
    <n v="1000"/>
    <n v="2847"/>
    <n v="25"/>
    <n v="0"/>
    <n v="5.2"/>
    <n v="131"/>
    <n v="92"/>
    <n v="217326336"/>
    <n v="60000000"/>
    <n v="157326336"/>
    <n v="2.6221055999999998"/>
    <n v="21.84884224"/>
    <n v="2007"/>
    <s v="sentyabr"/>
    <s v="Tim Hill"/>
    <x v="124"/>
    <s v="Normal"/>
    <s v="High Budget"/>
    <x v="0"/>
    <s v="Normal"/>
  </r>
  <r>
    <x v="125"/>
    <d v="2012-09-13T00:00:00"/>
    <s v="Color"/>
    <s v="Adventure"/>
    <s v="English"/>
    <s v="USA"/>
    <s v="PG"/>
    <s v="Jada Pinkett Smith"/>
    <x v="75"/>
    <n v="851"/>
    <n v="2444"/>
    <n v="35"/>
    <n v="17000"/>
    <n v="6.9"/>
    <n v="211"/>
    <n v="93"/>
    <n v="216366733"/>
    <n v="145000000"/>
    <n v="71366733"/>
    <n v="0.49218436551724137"/>
    <n v="29.496873746206898"/>
    <n v="2012"/>
    <s v="sentyabr"/>
    <s v="Eric Darnell"/>
    <x v="125"/>
    <s v="Normal"/>
    <s v="High Budget"/>
    <x v="0"/>
    <s v="Normal"/>
  </r>
  <r>
    <x v="126"/>
    <d v="2004-05-02T00:00:00"/>
    <s v="Color"/>
    <s v="Comedy"/>
    <s v="English"/>
    <s v="USA"/>
    <s v="PG-13"/>
    <s v="Tom Hanks"/>
    <x v="6"/>
    <n v="15000"/>
    <n v="16199"/>
    <n v="14000"/>
    <n v="16000"/>
    <n v="7.3"/>
    <n v="151"/>
    <n v="128"/>
    <n v="77032279"/>
    <n v="60000000"/>
    <n v="17032279"/>
    <n v="0.28387131666666665"/>
    <n v="30.913548526666666"/>
    <n v="2004"/>
    <s v="may"/>
    <s v="Steven Spielberg"/>
    <x v="126"/>
    <s v="Normal"/>
    <s v="Medium Budget"/>
    <x v="0"/>
    <s v="Normal"/>
  </r>
  <r>
    <x v="127"/>
    <d v="2000-06-22T00:00:00"/>
    <s v="Color"/>
    <s v="Action"/>
    <s v="English"/>
    <s v="USA"/>
    <s v="PG-13"/>
    <s v="Tom Cruise"/>
    <x v="76"/>
    <n v="10000"/>
    <n v="11930"/>
    <n v="610"/>
    <n v="0"/>
    <n v="6.1"/>
    <n v="237"/>
    <n v="123"/>
    <n v="215397307"/>
    <n v="125000000"/>
    <n v="90397307"/>
    <n v="0.72317845599999997"/>
    <n v="24.689271382399998"/>
    <n v="2000"/>
    <s v="iyun"/>
    <s v="John Woo"/>
    <x v="127"/>
    <s v="Normal"/>
    <s v="High Budget"/>
    <x v="0"/>
    <s v="Normal"/>
  </r>
  <r>
    <x v="128"/>
    <d v="2008-02-16T00:00:00"/>
    <s v="Color"/>
    <s v="Action"/>
    <s v="English"/>
    <s v="USA"/>
    <s v="PG"/>
    <s v="Angelina Jolie Pitt"/>
    <x v="77"/>
    <n v="11000"/>
    <n v="12754"/>
    <n v="54"/>
    <n v="6000"/>
    <n v="7.6"/>
    <n v="266"/>
    <n v="92"/>
    <n v="215395021"/>
    <n v="130000000"/>
    <n v="85395021"/>
    <n v="0.6568847769230769"/>
    <n v="31.262753910769231"/>
    <n v="2008"/>
    <s v="fevral"/>
    <s v="Mark Osborne"/>
    <x v="128"/>
    <s v="Normal"/>
    <s v="High Budget"/>
    <x v="0"/>
    <s v="Normal"/>
  </r>
  <r>
    <x v="129"/>
    <d v="2003-11-16T00:00:00"/>
    <s v="Color"/>
    <s v="Action"/>
    <s v="English"/>
    <s v="Canada"/>
    <s v="PG-13"/>
    <s v="Hugh Jackman"/>
    <x v="64"/>
    <n v="20000"/>
    <n v="20952"/>
    <n v="0"/>
    <n v="0"/>
    <n v="7.5"/>
    <n v="289"/>
    <n v="134"/>
    <n v="214948780"/>
    <n v="110000000"/>
    <n v="104948780"/>
    <n v="0.9540798181818182"/>
    <n v="30.381631927272728"/>
    <n v="2003"/>
    <s v="noyabr"/>
    <s v="Bryan Singer"/>
    <x v="129"/>
    <s v="Normal"/>
    <s v="High Budget"/>
    <x v="0"/>
    <s v="Normal"/>
  </r>
  <r>
    <x v="130"/>
    <d v="2002-06-16T00:00:00"/>
    <s v="Color"/>
    <s v="Action"/>
    <s v="English"/>
    <s v="USA"/>
    <s v="PG-13"/>
    <s v="Verne Troyer"/>
    <x v="41"/>
    <n v="645"/>
    <n v="2725"/>
    <n v="116"/>
    <n v="0"/>
    <n v="6.2"/>
    <n v="194"/>
    <n v="94"/>
    <n v="213079163"/>
    <n v="63000000"/>
    <n v="150079163"/>
    <n v="2.3822089365079364"/>
    <n v="25.752883574603175"/>
    <n v="2002"/>
    <s v="iyun"/>
    <s v="Jay Roach"/>
    <x v="130"/>
    <s v="Normal"/>
    <s v="High Budget"/>
    <x v="0"/>
    <s v="Normal"/>
  </r>
  <r>
    <x v="131"/>
    <d v="1985-12-05T00:00:00"/>
    <s v="Color"/>
    <s v="Adventure"/>
    <s v="English"/>
    <s v="USA"/>
    <s v="PG"/>
    <s v="Lea Thompson"/>
    <x v="25"/>
    <n v="1000"/>
    <n v="3230"/>
    <n v="0"/>
    <n v="39000"/>
    <n v="8.5"/>
    <n v="198"/>
    <n v="116"/>
    <n v="210609762"/>
    <n v="19000000"/>
    <n v="191609762"/>
    <n v="10.084724315789474"/>
    <n v="41.93388972631579"/>
    <n v="1985"/>
    <s v="dekabr"/>
    <s v="Robert Zemeckis"/>
    <x v="131"/>
    <s v="Normal"/>
    <s v="High Budget"/>
    <x v="0"/>
    <s v="High Buzz / High Score"/>
  </r>
  <r>
    <x v="132"/>
    <d v="2006-07-09T00:00:00"/>
    <s v="Color"/>
    <s v="Action"/>
    <s v="English"/>
    <s v="USA"/>
    <s v="R"/>
    <s v="Gerard Butler"/>
    <x v="37"/>
    <n v="18000"/>
    <n v="32360"/>
    <n v="0"/>
    <n v="13000"/>
    <n v="7.7"/>
    <n v="460"/>
    <n v="117"/>
    <n v="210592590"/>
    <n v="65000000"/>
    <n v="145592590"/>
    <n v="2.2398859999999998"/>
    <n v="32.995954400000002"/>
    <n v="2006"/>
    <s v="iyul"/>
    <s v="Zack Snyder"/>
    <x v="132"/>
    <s v="Normal"/>
    <s v="High Budget"/>
    <x v="0"/>
    <s v="Normal"/>
  </r>
  <r>
    <x v="133"/>
    <d v="2011-07-12T00:00:00"/>
    <s v="Color"/>
    <s v="Action"/>
    <s v="English"/>
    <s v="USA"/>
    <s v="PG-13"/>
    <s v="Paul Walker"/>
    <x v="78"/>
    <n v="23000"/>
    <n v="55345"/>
    <n v="681"/>
    <n v="54000"/>
    <n v="7.3"/>
    <n v="342"/>
    <n v="132"/>
    <n v="209805005"/>
    <n v="125000000"/>
    <n v="84805005"/>
    <n v="0.67844004000000002"/>
    <n v="34.871376015999999"/>
    <n v="2011"/>
    <s v="iyul"/>
    <s v="Justin Lin"/>
    <x v="133"/>
    <s v="Normal"/>
    <s v="High Budget"/>
    <x v="0"/>
    <s v="Normal"/>
  </r>
  <r>
    <x v="134"/>
    <d v="2011-07-20T00:00:00"/>
    <s v="Color"/>
    <s v="Action"/>
    <s v="English"/>
    <s v="USA"/>
    <s v="PG-13"/>
    <s v="Tom Cruise"/>
    <x v="46"/>
    <n v="10000"/>
    <n v="21768"/>
    <n v="663"/>
    <n v="35000"/>
    <n v="7.4"/>
    <n v="432"/>
    <n v="133"/>
    <n v="209364921"/>
    <n v="145000000"/>
    <n v="64364921"/>
    <n v="0.44389600689655173"/>
    <n v="33.277558402758622"/>
    <n v="2011"/>
    <s v="iyul"/>
    <s v="Brad Bird"/>
    <x v="134"/>
    <s v="Normal"/>
    <s v="High Budget"/>
    <x v="0"/>
    <s v="Normal"/>
  </r>
  <r>
    <x v="135"/>
    <d v="2009-10-10T00:00:00"/>
    <s v="Color"/>
    <s v="Action"/>
    <s v="English"/>
    <s v="USA"/>
    <s v="PG-13"/>
    <s v="Robert Downey Jr."/>
    <x v="79"/>
    <n v="21000"/>
    <n v="23996"/>
    <n v="0"/>
    <n v="20000"/>
    <n v="7.6"/>
    <n v="415"/>
    <n v="128"/>
    <n v="209019489"/>
    <n v="90000000"/>
    <n v="119019489"/>
    <n v="1.3224387666666666"/>
    <n v="32.92897550666666"/>
    <n v="2009"/>
    <s v="oktyabr"/>
    <s v="Guy Ritchie"/>
    <x v="135"/>
    <s v="Normal"/>
    <s v="High Budget"/>
    <x v="0"/>
    <s v="Normal"/>
  </r>
  <r>
    <x v="136"/>
    <d v="2014-05-08T00:00:00"/>
    <s v="Color"/>
    <s v="Action"/>
    <s v="English"/>
    <s v="USA"/>
    <s v="PG-13"/>
    <s v="Gary Oldman"/>
    <x v="80"/>
    <n v="10000"/>
    <n v="14363"/>
    <n v="198"/>
    <n v="45000"/>
    <n v="7.6"/>
    <n v="521"/>
    <n v="130"/>
    <n v="208543795"/>
    <n v="170000000"/>
    <n v="38543795"/>
    <n v="0.22672820588235293"/>
    <n v="34.990691282352941"/>
    <n v="2014"/>
    <s v="may"/>
    <s v="Matt Reeves"/>
    <x v="136"/>
    <s v="Normal"/>
    <s v="High Budget"/>
    <x v="0"/>
    <s v="Normal"/>
  </r>
  <r>
    <x v="137"/>
    <d v="2005-12-30T00:00:00"/>
    <s v="Color"/>
    <s v="Adventure"/>
    <s v="English"/>
    <s v="USA"/>
    <s v="PG"/>
    <s v="Johnny Depp"/>
    <x v="23"/>
    <n v="40000"/>
    <n v="57844"/>
    <n v="13000"/>
    <n v="0"/>
    <n v="6.7"/>
    <n v="276"/>
    <n v="115"/>
    <n v="206456431"/>
    <n v="150000000"/>
    <n v="56456431"/>
    <n v="0.37637620666666666"/>
    <n v="26.950550482666667"/>
    <n v="2005"/>
    <s v="dekabr"/>
    <s v="Tim Burton"/>
    <x v="137"/>
    <s v="Normal"/>
    <s v="High Budget"/>
    <x v="0"/>
    <s v="Normal"/>
  </r>
  <r>
    <x v="138"/>
    <d v="2007-03-27T00:00:00"/>
    <s v="Color"/>
    <s v="Animation"/>
    <s v="English"/>
    <s v="USA"/>
    <s v="G"/>
    <s v="Janeane Garofalo"/>
    <x v="46"/>
    <n v="1000"/>
    <n v="4764"/>
    <n v="663"/>
    <n v="10000"/>
    <n v="8"/>
    <n v="318"/>
    <n v="111"/>
    <n v="206435493"/>
    <n v="150000000"/>
    <n v="56435493"/>
    <n v="0.37623662000000002"/>
    <n v="33.150494647999999"/>
    <n v="2007"/>
    <s v="mart"/>
    <s v="Brad Bird"/>
    <x v="138"/>
    <s v="Normal"/>
    <s v="High Budget"/>
    <x v="0"/>
    <s v="High Buzz / High Score"/>
  </r>
  <r>
    <x v="139"/>
    <d v="2013-10-14T00:00:00"/>
    <s v="Color"/>
    <s v="Action"/>
    <s v="English"/>
    <s v="USA"/>
    <s v="PG-13"/>
    <s v="Chris Hemsworth"/>
    <x v="81"/>
    <n v="26000"/>
    <n v="59803"/>
    <n v="230"/>
    <n v="63000"/>
    <n v="7.1"/>
    <n v="486"/>
    <n v="112"/>
    <n v="206360018"/>
    <n v="170000000"/>
    <n v="36360018"/>
    <n v="0.21388245882352941"/>
    <n v="34.785552983529406"/>
    <n v="2013"/>
    <s v="oktyabr"/>
    <s v="Alan Taylor"/>
    <x v="139"/>
    <s v="Normal"/>
    <s v="High Budget"/>
    <x v="0"/>
    <s v="Normal"/>
  </r>
  <r>
    <x v="140"/>
    <d v="1999-08-25T00:00:00"/>
    <s v="Color"/>
    <s v="Action"/>
    <s v="English"/>
    <s v="USA"/>
    <s v="PG-13"/>
    <s v="Muse Watson"/>
    <x v="41"/>
    <n v="45000"/>
    <n v="47203"/>
    <n v="116"/>
    <n v="0"/>
    <n v="6.6"/>
    <n v="199"/>
    <n v="95"/>
    <n v="205399422"/>
    <n v="33000000"/>
    <n v="172399422"/>
    <n v="5.2242249090909088"/>
    <n v="28.489689963636362"/>
    <n v="1999"/>
    <s v="avgust"/>
    <s v="Jay Roach"/>
    <x v="140"/>
    <s v="Normal"/>
    <s v="High Budget"/>
    <x v="0"/>
    <s v="Normal"/>
  </r>
  <r>
    <x v="141"/>
    <d v="2005-12-13T00:00:00"/>
    <s v="Color"/>
    <s v="Action"/>
    <s v="English"/>
    <s v="USA"/>
    <s v="PG-13"/>
    <s v="Christian Bale"/>
    <x v="3"/>
    <n v="23000"/>
    <n v="59558"/>
    <n v="22000"/>
    <n v="15000"/>
    <n v="8.3000000000000007"/>
    <n v="478"/>
    <n v="128"/>
    <n v="205343774"/>
    <n v="150000000"/>
    <n v="55343774"/>
    <n v="0.36895849333333336"/>
    <n v="34.847583397333338"/>
    <n v="2005"/>
    <s v="dekabr"/>
    <s v="Christopher Nolan"/>
    <x v="141"/>
    <s v="Normal"/>
    <s v="High Budget"/>
    <x v="0"/>
    <s v="High Buzz / High Score"/>
  </r>
  <r>
    <x v="142"/>
    <d v="1991-04-07T00:00:00"/>
    <s v="Color"/>
    <s v="Action"/>
    <s v="English"/>
    <s v="USA"/>
    <s v="R"/>
    <s v="Joe Morton"/>
    <x v="0"/>
    <n v="780"/>
    <n v="2829"/>
    <n v="0"/>
    <n v="13000"/>
    <n v="8.5"/>
    <n v="210"/>
    <n v="153"/>
    <n v="204843350"/>
    <n v="102000000"/>
    <n v="102843350"/>
    <n v="1.0082681372549021"/>
    <n v="35.703307254901958"/>
    <n v="1991"/>
    <s v="aprel"/>
    <s v="James Cameron"/>
    <x v="142"/>
    <s v="Normal"/>
    <s v="High Budget"/>
    <x v="0"/>
    <s v="High Buzz / High Score"/>
  </r>
  <r>
    <x v="143"/>
    <d v="1973-11-18T00:00:00"/>
    <s v="Color"/>
    <s v="Horror"/>
    <s v="English"/>
    <s v="USA"/>
    <s v="R"/>
    <s v="Ellen Burstyn"/>
    <x v="82"/>
    <n v="1000"/>
    <n v="2466"/>
    <n v="607"/>
    <n v="18000"/>
    <n v="8"/>
    <n v="304"/>
    <n v="132"/>
    <n v="204565000"/>
    <n v="8000000"/>
    <n v="196565000"/>
    <n v="24.570625"/>
    <n v="43.628249999999994"/>
    <n v="1973"/>
    <s v="noyabr"/>
    <s v="William Friedkin"/>
    <x v="143"/>
    <s v="Overperformer"/>
    <s v="Low Budget"/>
    <x v="0"/>
    <s v="High Buzz / High Score"/>
  </r>
  <r>
    <x v="144"/>
    <d v="2014-06-28T00:00:00"/>
    <s v="Color"/>
    <s v="Action"/>
    <s v="English"/>
    <s v="USA"/>
    <s v="PG-13"/>
    <s v="Emma Stone"/>
    <x v="45"/>
    <n v="15000"/>
    <n v="28631"/>
    <n v="464"/>
    <n v="41000"/>
    <n v="6.7"/>
    <n v="495"/>
    <n v="142"/>
    <n v="202853933"/>
    <n v="200000000"/>
    <n v="2853933"/>
    <n v="1.4269665000000001E-2"/>
    <n v="30.905707866"/>
    <n v="2014"/>
    <s v="iyun"/>
    <s v="Marc Webb"/>
    <x v="144"/>
    <s v="Normal"/>
    <s v="High Budget"/>
    <x v="0"/>
    <s v="Normal"/>
  </r>
  <r>
    <x v="145"/>
    <d v="2013-11-11T00:00:00"/>
    <s v="Color"/>
    <s v="Action"/>
    <s v="English"/>
    <s v="USA"/>
    <s v="PG-13"/>
    <s v="Peter Capaldi"/>
    <x v="83"/>
    <n v="17000"/>
    <n v="32392"/>
    <n v="395"/>
    <n v="129000"/>
    <n v="7"/>
    <n v="654"/>
    <n v="123"/>
    <n v="202351611"/>
    <n v="190000000"/>
    <n v="12351611"/>
    <n v="6.5008478947368414E-2"/>
    <n v="40.926003391578945"/>
    <n v="2013"/>
    <s v="noyabr"/>
    <s v="Marc Forster"/>
    <x v="145"/>
    <s v="Normal"/>
    <s v="High Budget"/>
    <x v="0"/>
    <s v="Normal"/>
  </r>
  <r>
    <x v="146"/>
    <d v="2001-01-06T00:00:00"/>
    <s v="Color"/>
    <s v="Action"/>
    <s v="English"/>
    <s v="USA"/>
    <s v="PG-13"/>
    <s v="Dwayne Johnson"/>
    <x v="84"/>
    <n v="12000"/>
    <n v="15972"/>
    <n v="208"/>
    <n v="0"/>
    <n v="6.3"/>
    <n v="202"/>
    <n v="130"/>
    <n v="202007640"/>
    <n v="98000000"/>
    <n v="104007640"/>
    <n v="1.0613024489795919"/>
    <n v="25.624520979591836"/>
    <n v="2001"/>
    <s v="yanvar"/>
    <s v="Stephen Sommers"/>
    <x v="146"/>
    <s v="Normal"/>
    <s v="High Budget"/>
    <x v="0"/>
    <s v="Normal"/>
  </r>
  <r>
    <x v="147"/>
    <d v="1998-02-22T00:00:00"/>
    <s v="Color"/>
    <s v="Action"/>
    <s v="English"/>
    <s v="USA"/>
    <s v="PG-13"/>
    <s v="Bruce Willis"/>
    <x v="14"/>
    <n v="13000"/>
    <n v="26029"/>
    <n v="0"/>
    <n v="11000"/>
    <n v="6.6"/>
    <n v="167"/>
    <n v="153"/>
    <n v="201573391"/>
    <n v="140000000"/>
    <n v="61573391"/>
    <n v="0.43980993571428573"/>
    <n v="27.675923974285713"/>
    <n v="1998"/>
    <s v="fevral"/>
    <s v="Michael Bay"/>
    <x v="147"/>
    <s v="Normal"/>
    <s v="High Budget"/>
    <x v="0"/>
    <s v="Normal"/>
  </r>
  <r>
    <x v="148"/>
    <d v="2015-01-08T00:00:00"/>
    <s v="Color"/>
    <s v="Drama"/>
    <s v="English"/>
    <s v="USA"/>
    <s v="PG"/>
    <s v="Hayley Atwell"/>
    <x v="85"/>
    <n v="2000"/>
    <n v="4671"/>
    <n v="0"/>
    <n v="56000"/>
    <n v="7"/>
    <n v="343"/>
    <n v="105"/>
    <n v="201148159"/>
    <n v="95000000"/>
    <n v="106148159"/>
    <n v="1.1173490421052632"/>
    <n v="34.046939616842103"/>
    <n v="2015"/>
    <s v="yanvar"/>
    <s v="Kenneth Branagh"/>
    <x v="148"/>
    <s v="Normal"/>
    <s v="Medium Budget"/>
    <x v="0"/>
    <s v="Normal"/>
  </r>
  <r>
    <x v="149"/>
    <d v="2010-01-14T00:00:00"/>
    <s v="Color"/>
    <s v="Adventure"/>
    <s v="English"/>
    <s v="USA"/>
    <s v="PG"/>
    <s v="Brad Garrett"/>
    <x v="86"/>
    <n v="799"/>
    <n v="2036"/>
    <n v="15"/>
    <n v="29000"/>
    <n v="7.8"/>
    <n v="324"/>
    <n v="100"/>
    <n v="200807262"/>
    <n v="260000000"/>
    <n v="-59192738"/>
    <n v="-0.22766437692307692"/>
    <n v="34.008934249230769"/>
    <n v="2010"/>
    <s v="yanvar"/>
    <s v="Nathan Greno"/>
    <x v="149"/>
    <s v="Underperformer"/>
    <s v="High Budget"/>
    <x v="0"/>
    <s v="Normal"/>
  </r>
  <r>
    <x v="150"/>
    <d v="2015-06-09T00:00:00"/>
    <s v="Color"/>
    <s v="Action"/>
    <s v="English"/>
    <s v="UK"/>
    <s v="PG-13"/>
    <s v="Christoph Waltz"/>
    <x v="31"/>
    <n v="11000"/>
    <n v="11700"/>
    <n v="0"/>
    <n v="85000"/>
    <n v="6.8"/>
    <n v="602"/>
    <n v="148"/>
    <n v="200074175"/>
    <n v="245000000"/>
    <n v="-44925825"/>
    <n v="-0.18337071428571428"/>
    <n v="35.626651714285714"/>
    <n v="2015"/>
    <s v="iyun"/>
    <s v="Sam Mendes"/>
    <x v="150"/>
    <s v="Underperformer"/>
    <s v="High Budget"/>
    <x v="0"/>
    <s v="Normal"/>
  </r>
  <r>
    <x v="151"/>
    <d v="2006-10-09T00:00:00"/>
    <s v="Color"/>
    <s v="Action"/>
    <s v="English"/>
    <s v="USA"/>
    <s v="PG-13"/>
    <s v="Kevin Spacey"/>
    <x v="64"/>
    <n v="18000"/>
    <n v="29991"/>
    <n v="0"/>
    <n v="0"/>
    <n v="6.1"/>
    <n v="434"/>
    <n v="169"/>
    <n v="200069408"/>
    <n v="209000000"/>
    <n v="-8930592"/>
    <n v="-4.2730105263157896E-2"/>
    <n v="24.382907957894737"/>
    <n v="2006"/>
    <s v="oktyabr"/>
    <s v="Bryan Singer"/>
    <x v="151"/>
    <s v="Underperformer"/>
    <s v="High Budget"/>
    <x v="0"/>
    <s v="Normal"/>
  </r>
  <r>
    <x v="152"/>
    <d v="1939-11-12T00:00:00"/>
    <s v="Color"/>
    <s v="Drama"/>
    <s v="English"/>
    <s v="USA"/>
    <s v="G"/>
    <s v="Hattie McDaniel"/>
    <x v="87"/>
    <n v="503"/>
    <n v="1862"/>
    <n v="149"/>
    <n v="16000"/>
    <n v="8.1999999999999993"/>
    <n v="157"/>
    <n v="226"/>
    <n v="198655278"/>
    <n v="3977000"/>
    <n v="194678278"/>
    <n v="48.951037968317827"/>
    <n v="53.980415187327132"/>
    <n v="1939"/>
    <s v="noyabr"/>
    <s v="Victor Fleming"/>
    <x v="152"/>
    <s v="Overperformer"/>
    <s v="Medium Budget"/>
    <x v="0"/>
    <s v="High Buzz / High Score"/>
  </r>
  <r>
    <x v="153"/>
    <d v="2001-02-18T00:00:00"/>
    <s v="Black and White"/>
    <s v="Action"/>
    <s v="English"/>
    <s v="USA"/>
    <s v="PG-13"/>
    <s v="Jennifer Garner"/>
    <x v="14"/>
    <n v="3000"/>
    <n v="5401"/>
    <n v="0"/>
    <n v="0"/>
    <n v="6.1"/>
    <n v="191"/>
    <n v="184"/>
    <n v="198539855"/>
    <n v="140000000"/>
    <n v="58539855"/>
    <n v="0.41814182142857143"/>
    <n v="24.567256728571426"/>
    <n v="2001"/>
    <s v="fevral"/>
    <s v="Michael Bay"/>
    <x v="153"/>
    <s v="Normal"/>
    <s v="High Budget"/>
    <x v="0"/>
    <s v="Normal"/>
  </r>
  <r>
    <x v="154"/>
    <d v="2009-05-30T00:00:00"/>
    <s v="Color"/>
    <s v="Action"/>
    <s v="English"/>
    <s v="USA"/>
    <s v="PG"/>
    <s v="Amy Poehler"/>
    <x v="88"/>
    <n v="1000"/>
    <n v="2579"/>
    <n v="11"/>
    <n v="0"/>
    <n v="6.5"/>
    <n v="219"/>
    <n v="94"/>
    <n v="198332128"/>
    <n v="175000000"/>
    <n v="23332128"/>
    <n v="0.1333264457142857"/>
    <n v="26.053330578285713"/>
    <n v="2009"/>
    <s v="may"/>
    <s v="Rob Letterman"/>
    <x v="154"/>
    <s v="Normal"/>
    <s v="High Budget"/>
    <x v="0"/>
    <s v="Normal"/>
  </r>
  <r>
    <x v="155"/>
    <d v="2006-02-10T00:00:00"/>
    <s v="Color"/>
    <s v="Animation"/>
    <s v="English"/>
    <s v="USA"/>
    <s v="PG"/>
    <s v="Robin Williams"/>
    <x v="89"/>
    <n v="49000"/>
    <n v="70996"/>
    <n v="750"/>
    <n v="0"/>
    <n v="6.5"/>
    <n v="206"/>
    <n v="108"/>
    <n v="197992827"/>
    <n v="100000000"/>
    <n v="97992827"/>
    <n v="0.97992827000000005"/>
    <n v="26.391971307999999"/>
    <n v="2006"/>
    <s v="fevral"/>
    <s v="George Miller"/>
    <x v="155"/>
    <s v="Normal"/>
    <s v="High Budget"/>
    <x v="0"/>
    <s v="Normal"/>
  </r>
  <r>
    <x v="156"/>
    <d v="2012-12-12T00:00:00"/>
    <s v="Color"/>
    <s v="Biography"/>
    <s v="English"/>
    <s v="USA"/>
    <s v="PG-13"/>
    <s v="Joseph Gordon-Levitt"/>
    <x v="6"/>
    <n v="23000"/>
    <n v="25517"/>
    <n v="14000"/>
    <n v="71000"/>
    <n v="7.4"/>
    <n v="538"/>
    <n v="150"/>
    <n v="182204440"/>
    <n v="65000000"/>
    <n v="117204440"/>
    <n v="1.8031452307692308"/>
    <n v="37.421258092307696"/>
    <n v="2012"/>
    <s v="dekabr"/>
    <s v="Steven Spielberg"/>
    <x v="156"/>
    <s v="Normal"/>
    <s v="Medium Budget"/>
    <x v="0"/>
    <s v="Normal"/>
  </r>
  <r>
    <x v="157"/>
    <d v="2009-10-10T00:00:00"/>
    <s v="Color"/>
    <s v="Action"/>
    <s v="English"/>
    <s v="USA"/>
    <s v="PG"/>
    <s v="Denis Leary"/>
    <x v="90"/>
    <n v="835"/>
    <n v="1258"/>
    <n v="107"/>
    <n v="0"/>
    <n v="7"/>
    <n v="188"/>
    <n v="94"/>
    <n v="196573705"/>
    <n v="90000000"/>
    <n v="106573705"/>
    <n v="1.1841522777777778"/>
    <n v="28.473660911111111"/>
    <n v="2009"/>
    <s v="oktyabr"/>
    <s v="Carlos Saldanha"/>
    <x v="157"/>
    <s v="Normal"/>
    <s v="High Budget"/>
    <x v="0"/>
    <s v="Normal"/>
  </r>
  <r>
    <x v="158"/>
    <d v="2006-12-29T00:00:00"/>
    <s v="Color"/>
    <s v="Action"/>
    <s v="English"/>
    <s v="USA"/>
    <s v="PG"/>
    <s v="Denis Leary"/>
    <x v="90"/>
    <n v="835"/>
    <n v="1815"/>
    <n v="107"/>
    <n v="0"/>
    <n v="6.9"/>
    <n v="164"/>
    <n v="115"/>
    <n v="195329763"/>
    <n v="80000000"/>
    <n v="115329763"/>
    <n v="1.4416220375"/>
    <n v="28.176648815"/>
    <n v="2006"/>
    <s v="dekabr"/>
    <s v="Carlos Saldanha"/>
    <x v="158"/>
    <s v="Normal"/>
    <s v="High Budget"/>
    <x v="0"/>
    <s v="Normal"/>
  </r>
  <r>
    <x v="159"/>
    <d v="2015-10-27T00:00:00"/>
    <s v="Color"/>
    <s v="Action"/>
    <s v="English"/>
    <s v="China"/>
    <s v="PG-13"/>
    <s v="Tom Cruise"/>
    <x v="91"/>
    <n v="10000"/>
    <n v="21840"/>
    <n v="188"/>
    <n v="47000"/>
    <n v="7.4"/>
    <n v="465"/>
    <n v="131"/>
    <n v="195000874"/>
    <n v="150000000"/>
    <n v="45000874"/>
    <n v="0.30000582666666664"/>
    <n v="34.420002330666669"/>
    <n v="2015"/>
    <s v="oktyabr"/>
    <s v="Christopher McQuarrie"/>
    <x v="159"/>
    <s v="Normal"/>
    <s v="High Budget"/>
    <x v="0"/>
    <s v="Normal"/>
  </r>
  <r>
    <x v="160"/>
    <d v="2005-03-23T00:00:00"/>
    <s v="Color"/>
    <s v="Adventure"/>
    <s v="English"/>
    <s v="USA"/>
    <s v="PG"/>
    <s v="Jada Pinkett Smith"/>
    <x v="75"/>
    <n v="851"/>
    <n v="1777"/>
    <n v="35"/>
    <n v="0"/>
    <n v="6.9"/>
    <n v="181"/>
    <n v="86"/>
    <n v="193136719"/>
    <n v="75000000"/>
    <n v="118136719"/>
    <n v="1.5751562533333334"/>
    <n v="28.230062501333336"/>
    <n v="2005"/>
    <s v="mart"/>
    <s v="Eric Darnell"/>
    <x v="160"/>
    <s v="Normal"/>
    <s v="High Budget"/>
    <x v="0"/>
    <s v="Normal"/>
  </r>
  <r>
    <x v="161"/>
    <d v="1995-05-09T00:00:00"/>
    <s v="Color"/>
    <s v="Adventure"/>
    <s v="English"/>
    <s v="USA"/>
    <s v="G"/>
    <s v="Tom Hanks"/>
    <x v="54"/>
    <n v="15000"/>
    <n v="19046"/>
    <n v="487"/>
    <n v="0"/>
    <n v="8.3000000000000007"/>
    <n v="166"/>
    <n v="74"/>
    <n v="191796233"/>
    <n v="30000000"/>
    <n v="161796233"/>
    <n v="5.3932077666666665"/>
    <n v="35.357283106666671"/>
    <n v="1995"/>
    <s v="may"/>
    <s v="John Lasseter"/>
    <x v="161"/>
    <s v="Normal"/>
    <s v="High Budget"/>
    <x v="0"/>
    <s v="High Buzz / High Score"/>
  </r>
  <r>
    <x v="162"/>
    <d v="2014-11-19T00:00:00"/>
    <s v="Color"/>
    <s v="Action"/>
    <s v="English"/>
    <s v="USA"/>
    <s v="R"/>
    <s v="Channing Tatum"/>
    <x v="49"/>
    <n v="17000"/>
    <n v="19428"/>
    <n v="97"/>
    <n v="24000"/>
    <n v="7.1"/>
    <n v="330"/>
    <n v="112"/>
    <n v="191616238"/>
    <n v="50000000"/>
    <n v="141616238"/>
    <n v="2.8323247600000001"/>
    <n v="31.932929903999998"/>
    <n v="2014"/>
    <s v="noyabr"/>
    <s v="Phil Lord"/>
    <x v="162"/>
    <s v="Normal"/>
    <s v="High Budget"/>
    <x v="0"/>
    <s v="Normal"/>
  </r>
  <r>
    <x v="163"/>
    <d v="2011-05-27T00:00:00"/>
    <s v="Color"/>
    <s v="Adventure"/>
    <s v="English"/>
    <s v="USA"/>
    <s v="G"/>
    <s v="Joe Mantegna"/>
    <x v="54"/>
    <n v="1000"/>
    <n v="4482"/>
    <n v="487"/>
    <n v="10000"/>
    <n v="6.3"/>
    <n v="304"/>
    <n v="106"/>
    <n v="191450875"/>
    <n v="200000000"/>
    <n v="-8549125"/>
    <n v="-4.2745625000000002E-2"/>
    <n v="26.182901749999999"/>
    <n v="2011"/>
    <s v="may"/>
    <s v="John Lasseter"/>
    <x v="163"/>
    <s v="Underperformer"/>
    <s v="High Budget"/>
    <x v="0"/>
    <s v="Normal"/>
  </r>
  <r>
    <x v="164"/>
    <d v="2008-03-08T00:00:00"/>
    <s v="Color"/>
    <s v="Drama"/>
    <s v="English"/>
    <s v="USA"/>
    <s v="PG-13"/>
    <s v="Kristen Stewart"/>
    <x v="92"/>
    <n v="17000"/>
    <n v="44060"/>
    <n v="308"/>
    <n v="19000"/>
    <n v="5.2"/>
    <n v="350"/>
    <n v="122"/>
    <n v="191449475"/>
    <n v="37000000"/>
    <n v="154449475"/>
    <n v="4.1743101351351353"/>
    <n v="24.369724054054053"/>
    <n v="2008"/>
    <s v="mart"/>
    <s v="Catherine Hardwicke"/>
    <x v="164"/>
    <s v="Normal"/>
    <s v="Medium Budget"/>
    <x v="0"/>
    <s v="Normal"/>
  </r>
  <r>
    <x v="165"/>
    <d v="2014-06-26T00:00:00"/>
    <s v="Color"/>
    <s v="Action"/>
    <s v="English"/>
    <s v="USA"/>
    <s v="PG-13"/>
    <s v="Noel Fisher"/>
    <x v="93"/>
    <n v="833"/>
    <n v="2690"/>
    <n v="473"/>
    <n v="62000"/>
    <n v="5.9"/>
    <n v="348"/>
    <n v="101"/>
    <n v="190871240"/>
    <n v="125000000"/>
    <n v="65871240"/>
    <n v="0.52696991999999998"/>
    <n v="30.010787967999999"/>
    <n v="2014"/>
    <s v="iyun"/>
    <s v="Jonathan Liebesman"/>
    <x v="165"/>
    <s v="Normal"/>
    <s v="High Budget"/>
    <x v="0"/>
    <s v="High Buzz Mismatch"/>
  </r>
  <r>
    <x v="166"/>
    <d v="2002-05-25T00:00:00"/>
    <s v="Color"/>
    <s v="Action"/>
    <s v="English"/>
    <s v="USA"/>
    <s v="PG-13"/>
    <s v="Will Smith"/>
    <x v="53"/>
    <n v="10000"/>
    <n v="14823"/>
    <n v="188"/>
    <n v="2000"/>
    <n v="6.1"/>
    <n v="208"/>
    <n v="88"/>
    <n v="190418803"/>
    <n v="140000000"/>
    <n v="50418803"/>
    <n v="0.36013430714285716"/>
    <n v="24.744053722857142"/>
    <n v="2002"/>
    <s v="may"/>
    <s v="Barry Sonnenfeld"/>
    <x v="166"/>
    <s v="Normal"/>
    <s v="High Budget"/>
    <x v="0"/>
    <s v="Normal"/>
  </r>
  <r>
    <x v="167"/>
    <d v="2012-09-25T00:00:00"/>
    <s v="Color"/>
    <s v="Adventure"/>
    <s v="English"/>
    <s v="USA"/>
    <s v="PG"/>
    <s v="Jack McBrayer"/>
    <x v="94"/>
    <n v="975"/>
    <n v="4451"/>
    <n v="66"/>
    <n v="40000"/>
    <n v="7.8"/>
    <n v="377"/>
    <n v="101"/>
    <n v="189412677"/>
    <n v="165000000"/>
    <n v="24412677"/>
    <n v="0.14795561818181818"/>
    <n v="35.259182247272726"/>
    <n v="2012"/>
    <s v="sentyabr"/>
    <s v="Rich Moore"/>
    <x v="167"/>
    <s v="Normal"/>
    <s v="High Budget"/>
    <x v="0"/>
    <s v="Normal"/>
  </r>
  <r>
    <x v="168"/>
    <d v="2014-12-28T00:00:00"/>
    <s v="Color"/>
    <s v="Adventure"/>
    <s v="English"/>
    <s v="USA"/>
    <s v="PG-13"/>
    <s v="Matthew McConaughey"/>
    <x v="3"/>
    <n v="11000"/>
    <n v="31488"/>
    <n v="22000"/>
    <n v="349000"/>
    <n v="8.6"/>
    <n v="712"/>
    <n v="169"/>
    <n v="187991439"/>
    <n v="165000000"/>
    <n v="22991439"/>
    <n v="0.13934205454545454"/>
    <n v="69.355736821818169"/>
    <n v="2014"/>
    <s v="dekabr"/>
    <s v="Christopher Nolan"/>
    <x v="168"/>
    <s v="Normal"/>
    <s v="High Budget"/>
    <x v="0"/>
    <s v="High Buzz / High Score"/>
  </r>
  <r>
    <x v="169"/>
    <d v="2000-12-17T00:00:00"/>
    <s v="Color"/>
    <s v="Action"/>
    <s v="English"/>
    <s v="USA"/>
    <s v="R"/>
    <s v="Djimon Hounsou"/>
    <x v="65"/>
    <n v="3000"/>
    <n v="6521"/>
    <n v="0"/>
    <n v="21000"/>
    <n v="8.5"/>
    <n v="265"/>
    <n v="171"/>
    <n v="187670866"/>
    <n v="103000000"/>
    <n v="84670866"/>
    <n v="0.82204724271844665"/>
    <n v="36.428818897087382"/>
    <n v="2000"/>
    <s v="dekabr"/>
    <s v="Ridley Scott"/>
    <x v="169"/>
    <s v="Normal"/>
    <s v="High Budget"/>
    <x v="0"/>
    <s v="High Buzz / High Score"/>
  </r>
  <r>
    <x v="170"/>
    <d v="2013-06-07T00:00:00"/>
    <s v="Color"/>
    <s v="Adventure"/>
    <s v="English"/>
    <s v="USA"/>
    <s v="PG"/>
    <s v="Ryan Reynolds"/>
    <x v="95"/>
    <n v="16000"/>
    <n v="43286"/>
    <n v="16"/>
    <n v="28000"/>
    <n v="7.3"/>
    <n v="257"/>
    <n v="98"/>
    <n v="187165546"/>
    <n v="135000000"/>
    <n v="52165546"/>
    <n v="0.38641145185185183"/>
    <n v="32.15456458074074"/>
    <n v="2013"/>
    <s v="iyun"/>
    <s v="Kirk De Micco"/>
    <x v="170"/>
    <s v="Normal"/>
    <s v="High Budget"/>
    <x v="0"/>
    <s v="Normal"/>
  </r>
  <r>
    <x v="171"/>
    <d v="2011-01-27T00:00:00"/>
    <s v="Color"/>
    <s v="Action"/>
    <s v="English"/>
    <s v="USA"/>
    <s v="PG-13"/>
    <s v="Robert Downey Jr."/>
    <x v="79"/>
    <n v="21000"/>
    <n v="22403"/>
    <n v="0"/>
    <n v="39000"/>
    <n v="7.5"/>
    <n v="382"/>
    <n v="129"/>
    <n v="186830669"/>
    <n v="125000000"/>
    <n v="61830669"/>
    <n v="0.49464535199999998"/>
    <n v="34.0978581408"/>
    <n v="2011"/>
    <s v="yanvar"/>
    <s v="Guy Ritchie"/>
    <x v="171"/>
    <s v="Normal"/>
    <s v="High Budget"/>
    <x v="0"/>
    <s v="Normal"/>
  </r>
  <r>
    <x v="172"/>
    <d v="2004-01-25T00:00:00"/>
    <s v="Color"/>
    <s v="Action"/>
    <s v="English"/>
    <s v="USA"/>
    <s v="PG-13"/>
    <s v="Jake Gyllenhaal"/>
    <x v="30"/>
    <n v="15000"/>
    <n v="20553"/>
    <n v="776"/>
    <n v="19000"/>
    <n v="6.4"/>
    <n v="239"/>
    <n v="124"/>
    <n v="186739919"/>
    <n v="125000000"/>
    <n v="61739919"/>
    <n v="0.49391935199999998"/>
    <n v="27.6975677408"/>
    <n v="2004"/>
    <s v="yanvar"/>
    <s v="Roland Emmerich"/>
    <x v="172"/>
    <s v="Normal"/>
    <s v="High Budget"/>
    <x v="0"/>
    <s v="Normal"/>
  </r>
  <r>
    <x v="173"/>
    <d v="2005-08-07T00:00:00"/>
    <s v="Color"/>
    <s v="Action"/>
    <s v="English"/>
    <s v="USA"/>
    <s v="PG-13"/>
    <s v="Brad Pitt"/>
    <x v="96"/>
    <n v="11000"/>
    <n v="22722"/>
    <n v="218"/>
    <n v="0"/>
    <n v="6.5"/>
    <n v="233"/>
    <n v="126"/>
    <n v="186336103"/>
    <n v="120000000"/>
    <n v="66336103"/>
    <n v="0.55280085833333337"/>
    <n v="26.221120343333332"/>
    <n v="2005"/>
    <s v="avgust"/>
    <s v="Doug Liman"/>
    <x v="173"/>
    <s v="Normal"/>
    <s v="High Budget"/>
    <x v="0"/>
    <s v="Normal"/>
  </r>
  <r>
    <x v="174"/>
    <d v="1937-02-02T00:00:00"/>
    <s v="Color"/>
    <s v="Animation"/>
    <s v="English"/>
    <s v="USA"/>
    <s v="Approved"/>
    <s v="Adriana Caselotti"/>
    <x v="97"/>
    <n v="82"/>
    <n v="229"/>
    <n v="0"/>
    <n v="0"/>
    <n v="7.7"/>
    <n v="145"/>
    <n v="83"/>
    <n v="184925485"/>
    <n v="2000000"/>
    <n v="182925485"/>
    <n v="91.462742500000004"/>
    <n v="67.385097000000002"/>
    <n v="1937"/>
    <s v="fevral"/>
    <s v="William Cottrell"/>
    <x v="174"/>
    <s v="Overperformer"/>
    <s v="High Budget"/>
    <x v="0"/>
    <s v="Normal"/>
  </r>
  <r>
    <x v="175"/>
    <d v="1990-09-30T00:00:00"/>
    <s v="Color"/>
    <s v="Adventure"/>
    <s v="English"/>
    <s v="USA"/>
    <s v="PG-13"/>
    <s v="Mary McDonnell"/>
    <x v="98"/>
    <n v="933"/>
    <n v="2398"/>
    <n v="0"/>
    <n v="0"/>
    <n v="8"/>
    <n v="92"/>
    <n v="236"/>
    <n v="184208848"/>
    <n v="22000000"/>
    <n v="162208848"/>
    <n v="7.3731294545454542"/>
    <n v="34.949251781818184"/>
    <n v="1990"/>
    <s v="sentyabr"/>
    <s v="Kevin Costner"/>
    <x v="175"/>
    <s v="Normal"/>
    <s v="High Budget"/>
    <x v="0"/>
    <s v="High Buzz / High Score"/>
  </r>
  <r>
    <x v="176"/>
    <d v="1995-03-24T00:00:00"/>
    <s v="Color"/>
    <s v="Action"/>
    <s v="English"/>
    <s v="USA"/>
    <s v="PG-13"/>
    <s v="Michael Gough"/>
    <x v="99"/>
    <n v="920"/>
    <n v="2880"/>
    <n v="541"/>
    <n v="0"/>
    <n v="5.4"/>
    <n v="144"/>
    <n v="121"/>
    <n v="184031112"/>
    <n v="100000000"/>
    <n v="84031112"/>
    <n v="0.84031111999999997"/>
    <n v="21.936124448000001"/>
    <n v="1995"/>
    <s v="mart"/>
    <s v="Joel Schumacher"/>
    <x v="176"/>
    <s v="Normal"/>
    <s v="High Budget"/>
    <x v="0"/>
    <s v="High Buzz Mismatch"/>
  </r>
  <r>
    <x v="177"/>
    <d v="1993-08-26T00:00:00"/>
    <s v="Color"/>
    <s v="Action"/>
    <s v="English"/>
    <s v="USA"/>
    <s v="PG-13"/>
    <s v="Harrison Ford"/>
    <x v="100"/>
    <n v="11000"/>
    <n v="13357"/>
    <n v="99"/>
    <n v="0"/>
    <n v="7.8"/>
    <n v="119"/>
    <n v="130"/>
    <n v="183875760"/>
    <n v="44000000"/>
    <n v="139875760"/>
    <n v="3.1789945454545454"/>
    <n v="32.47159781818182"/>
    <n v="1993"/>
    <s v="avgust"/>
    <s v="Andrew Davis"/>
    <x v="177"/>
    <s v="Normal"/>
    <s v="High Budget"/>
    <x v="0"/>
    <s v="Normal"/>
  </r>
  <r>
    <x v="178"/>
    <d v="2015-06-16T00:00:00"/>
    <s v="Color"/>
    <s v="Adventure"/>
    <s v="English"/>
    <s v="USA"/>
    <s v="R"/>
    <s v="Leonardo DiCaprio"/>
    <x v="101"/>
    <n v="29000"/>
    <n v="57108"/>
    <n v="0"/>
    <n v="190000"/>
    <n v="8.1"/>
    <n v="556"/>
    <n v="156"/>
    <n v="183635922"/>
    <n v="135000000"/>
    <n v="48635922"/>
    <n v="0.36026608888888889"/>
    <n v="51.544106435555555"/>
    <n v="2015"/>
    <s v="iyun"/>
    <s v="Alejandro G. IÃ±Ã¡rritu"/>
    <x v="178"/>
    <s v="Normal"/>
    <s v="High Budget"/>
    <x v="0"/>
    <s v="High Buzz / High Score"/>
  </r>
  <r>
    <x v="179"/>
    <d v="2015-04-12T00:00:00"/>
    <s v="Color"/>
    <s v="Comedy"/>
    <s v="English"/>
    <s v="USA"/>
    <s v="PG-13"/>
    <s v="Anna Kendrick"/>
    <x v="102"/>
    <n v="10000"/>
    <n v="13159"/>
    <n v="0"/>
    <n v="40000"/>
    <n v="6.5"/>
    <n v="221"/>
    <n v="115"/>
    <n v="183436380"/>
    <n v="29000000"/>
    <n v="154436380"/>
    <n v="5.3253924137931037"/>
    <n v="32.130156965517244"/>
    <n v="2015"/>
    <s v="aprel"/>
    <s v="Elizabeth Banks"/>
    <x v="179"/>
    <s v="Normal"/>
    <s v="Medium Budget"/>
    <x v="0"/>
    <s v="Normal"/>
  </r>
  <r>
    <x v="180"/>
    <d v="2001-11-27T00:00:00"/>
    <s v="Color"/>
    <s v="Crime"/>
    <s v="English"/>
    <s v="USA"/>
    <s v="PG-13"/>
    <s v="Brad Pitt"/>
    <x v="103"/>
    <n v="11000"/>
    <n v="13028"/>
    <n v="0"/>
    <n v="0"/>
    <n v="7.8"/>
    <n v="186"/>
    <n v="116"/>
    <n v="183405771"/>
    <n v="85000000"/>
    <n v="98405771"/>
    <n v="1.1577149529411765"/>
    <n v="31.663085981176469"/>
    <n v="2001"/>
    <s v="noyabr"/>
    <s v="Steven Soderbergh"/>
    <x v="180"/>
    <s v="Normal"/>
    <s v="Medium Budget"/>
    <x v="0"/>
    <s v="Normal"/>
  </r>
  <r>
    <x v="181"/>
    <d v="2007-08-22T00:00:00"/>
    <s v="Color"/>
    <s v="Adventure"/>
    <s v="English"/>
    <s v="USA"/>
    <s v="PG-13"/>
    <s v="Albert Brooks"/>
    <x v="104"/>
    <n v="745"/>
    <n v="3086"/>
    <n v="30"/>
    <n v="0"/>
    <n v="7.4"/>
    <n v="299"/>
    <n v="87"/>
    <n v="183132370"/>
    <n v="75000000"/>
    <n v="108132370"/>
    <n v="1.4417649333333333"/>
    <n v="30.176705973333334"/>
    <n v="2007"/>
    <s v="avgust"/>
    <s v="David Silverman"/>
    <x v="181"/>
    <s v="Normal"/>
    <s v="High Budget"/>
    <x v="0"/>
    <s v="Normal"/>
  </r>
  <r>
    <x v="182"/>
    <d v="2000-04-07T00:00:00"/>
    <s v="Color"/>
    <s v="Comedy"/>
    <s v="English"/>
    <s v="USA"/>
    <s v="PG-13"/>
    <s v="Judy Greer"/>
    <x v="105"/>
    <n v="2000"/>
    <n v="5838"/>
    <n v="278"/>
    <n v="0"/>
    <n v="6.4"/>
    <n v="149"/>
    <n v="127"/>
    <n v="182805123"/>
    <n v="70000000"/>
    <n v="112805123"/>
    <n v="1.6115017571428571"/>
    <n v="26.244600702857145"/>
    <n v="2000"/>
    <s v="aprel"/>
    <s v="Nancy Meyers"/>
    <x v="182"/>
    <s v="Normal"/>
    <s v="Medium Budget"/>
    <x v="0"/>
    <s v="Normal"/>
  </r>
  <r>
    <x v="183"/>
    <d v="2000-01-17T00:00:00"/>
    <s v="Color"/>
    <s v="Action"/>
    <s v="English"/>
    <s v="USA"/>
    <s v="PG-13"/>
    <s v="Karen Allen"/>
    <x v="106"/>
    <n v="784"/>
    <n v="2684"/>
    <n v="249"/>
    <n v="0"/>
    <n v="6.4"/>
    <n v="231"/>
    <n v="130"/>
    <n v="182618434"/>
    <n v="140000000"/>
    <n v="42618434"/>
    <n v="0.30441738571428573"/>
    <n v="25.721766954285716"/>
    <n v="2000"/>
    <s v="yanvar"/>
    <s v="Wolfgang Petersen"/>
    <x v="183"/>
    <s v="Normal"/>
    <s v="High Budget"/>
    <x v="0"/>
    <s v="Normal"/>
  </r>
  <r>
    <x v="184"/>
    <d v="2011-08-28T00:00:00"/>
    <s v="Color"/>
    <s v="Action"/>
    <s v="English"/>
    <s v="USA"/>
    <s v="PG"/>
    <s v="Toby Jones"/>
    <x v="6"/>
    <n v="2000"/>
    <n v="4631"/>
    <n v="14000"/>
    <n v="44000"/>
    <n v="7.4"/>
    <n v="440"/>
    <n v="107"/>
    <n v="77564037"/>
    <n v="135000000"/>
    <n v="-57435963"/>
    <n v="-0.42545157777777776"/>
    <n v="33.829819368888892"/>
    <n v="2011"/>
    <s v="avgust"/>
    <s v="Steven Spielberg"/>
    <x v="184"/>
    <s v="Underperformer"/>
    <s v="High Budget"/>
    <x v="0"/>
    <s v="Normal"/>
  </r>
  <r>
    <x v="185"/>
    <d v="1997-09-20T00:00:00"/>
    <s v="Color"/>
    <s v="Comedy"/>
    <s v="English"/>
    <s v="USA"/>
    <s v="PG-13"/>
    <s v="Maura Tierney"/>
    <x v="55"/>
    <n v="509"/>
    <n v="2070"/>
    <n v="293"/>
    <n v="0"/>
    <n v="6.8"/>
    <n v="73"/>
    <n v="86"/>
    <n v="181395380"/>
    <n v="45000000"/>
    <n v="136395380"/>
    <n v="3.0310084444444443"/>
    <n v="28.412403377777778"/>
    <n v="1997"/>
    <s v="sentyabr"/>
    <s v="Tom Shadyac"/>
    <x v="185"/>
    <s v="Normal"/>
    <s v="Medium Budget"/>
    <x v="0"/>
    <s v="Normal"/>
  </r>
  <r>
    <x v="186"/>
    <d v="1978-08-18T00:00:00"/>
    <s v="Color"/>
    <s v="Musical"/>
    <s v="English"/>
    <s v="USA"/>
    <s v="PG-13"/>
    <s v="Olivia Newton-John"/>
    <x v="107"/>
    <n v="1000"/>
    <n v="5127"/>
    <n v="116"/>
    <n v="13000"/>
    <n v="7.2"/>
    <n v="124"/>
    <n v="110"/>
    <n v="181360000"/>
    <n v="6000000"/>
    <n v="175360000"/>
    <n v="29.226666666666667"/>
    <n v="41.790666666666667"/>
    <n v="1978"/>
    <s v="avgust"/>
    <s v="Randal Kleiser"/>
    <x v="186"/>
    <s v="Overperformer"/>
    <s v="Low Budget"/>
    <x v="0"/>
    <s v="Normal"/>
  </r>
  <r>
    <x v="187"/>
    <d v="2001-10-27T00:00:00"/>
    <s v="Color"/>
    <s v="Action"/>
    <s v="English"/>
    <s v="USA"/>
    <s v="PG-13"/>
    <s v="Michael Jeter"/>
    <x v="108"/>
    <n v="693"/>
    <n v="2574"/>
    <n v="394"/>
    <n v="0"/>
    <n v="5.9"/>
    <n v="198"/>
    <n v="92"/>
    <n v="181166115"/>
    <n v="93000000"/>
    <n v="88166115"/>
    <n v="0.94802274193548386"/>
    <n v="23.979209096774195"/>
    <n v="2001"/>
    <s v="oktyabr"/>
    <s v="Joe Johnston"/>
    <x v="187"/>
    <s v="Normal"/>
    <s v="High Budget"/>
    <x v="0"/>
    <s v="High Buzz Mismatch"/>
  </r>
  <r>
    <x v="188"/>
    <d v="2011-01-19T00:00:00"/>
    <s v="Color"/>
    <s v="Action"/>
    <s v="English"/>
    <s v="USA"/>
    <s v="PG-13"/>
    <s v="Chris Hemsworth"/>
    <x v="85"/>
    <n v="26000"/>
    <n v="60059"/>
    <n v="0"/>
    <n v="63000"/>
    <n v="7"/>
    <n v="516"/>
    <n v="115"/>
    <n v="181015141"/>
    <n v="150000000"/>
    <n v="31015141"/>
    <n v="0.20676760666666666"/>
    <n v="34.382707042666667"/>
    <n v="2011"/>
    <s v="yanvar"/>
    <s v="Kenneth Branagh"/>
    <x v="188"/>
    <s v="Normal"/>
    <s v="High Budget"/>
    <x v="0"/>
    <s v="Normal"/>
  </r>
  <r>
    <x v="189"/>
    <d v="1996-10-10T00:00:00"/>
    <s v="Color"/>
    <s v="Action"/>
    <s v="English"/>
    <s v="USA"/>
    <s v="PG-13"/>
    <s v="Tom Cruise"/>
    <x v="109"/>
    <n v="10000"/>
    <n v="12760"/>
    <n v="0"/>
    <n v="0"/>
    <n v="7.1"/>
    <n v="154"/>
    <n v="110"/>
    <n v="180965237"/>
    <n v="80000000"/>
    <n v="100965237"/>
    <n v="1.2620654625000001"/>
    <n v="28.904826184999997"/>
    <n v="1996"/>
    <s v="oktyabr"/>
    <s v="Brian De Palma"/>
    <x v="189"/>
    <s v="Normal"/>
    <s v="High Budget"/>
    <x v="0"/>
    <s v="Normal"/>
  </r>
  <r>
    <x v="190"/>
    <d v="2015-02-05T00:00:00"/>
    <s v="Color"/>
    <s v="Action"/>
    <s v="English"/>
    <s v="USA"/>
    <s v="PG-13"/>
    <s v="Judy Greer"/>
    <x v="110"/>
    <n v="2000"/>
    <n v="5730"/>
    <n v="235"/>
    <n v="61000"/>
    <n v="7.4"/>
    <n v="517"/>
    <n v="117"/>
    <n v="180191634"/>
    <n v="130000000"/>
    <n v="50191634"/>
    <n v="0.38608949230769229"/>
    <n v="35.854435796923077"/>
    <n v="2015"/>
    <s v="fevral"/>
    <s v="Peyton Reed"/>
    <x v="190"/>
    <s v="Normal"/>
    <s v="High Budget"/>
    <x v="0"/>
    <s v="Normal"/>
  </r>
  <r>
    <x v="191"/>
    <d v="2001-09-04T00:00:00"/>
    <s v="Color"/>
    <s v="Action"/>
    <s v="English"/>
    <s v="USA"/>
    <s v="PG-13"/>
    <s v="Cary-Hiroyuki Tagawa"/>
    <x v="23"/>
    <n v="1000"/>
    <n v="2776"/>
    <n v="13000"/>
    <n v="0"/>
    <n v="5.7"/>
    <n v="230"/>
    <n v="119"/>
    <n v="180011740"/>
    <n v="100000000"/>
    <n v="80011740"/>
    <n v="0.80011739999999998"/>
    <n v="23.12004696"/>
    <n v="2001"/>
    <s v="sentyabr"/>
    <s v="Tim Burton"/>
    <x v="191"/>
    <s v="Normal"/>
    <s v="High Budget"/>
    <x v="0"/>
    <s v="High Buzz Mismatch"/>
  </r>
  <r>
    <x v="192"/>
    <d v="2008-12-09T00:00:00"/>
    <s v="Color"/>
    <s v="Action"/>
    <s v="English"/>
    <s v="USA"/>
    <s v="PG"/>
    <s v="Bernie Mac"/>
    <x v="75"/>
    <n v="1000"/>
    <n v="3285"/>
    <n v="35"/>
    <n v="0"/>
    <n v="6.7"/>
    <n v="167"/>
    <n v="89"/>
    <n v="179982968"/>
    <n v="150000000"/>
    <n v="29982968"/>
    <n v="0.19988645333333332"/>
    <n v="26.879954581333333"/>
    <n v="2008"/>
    <s v="dekabr"/>
    <s v="Eric Darnell"/>
    <x v="192"/>
    <s v="Normal"/>
    <s v="High Budget"/>
    <x v="0"/>
    <s v="Normal"/>
  </r>
  <r>
    <x v="193"/>
    <d v="2009-07-29T00:00:00"/>
    <s v="Color"/>
    <s v="Action"/>
    <s v="English"/>
    <s v="USA"/>
    <s v="PG-13"/>
    <s v="Hugh Jackman"/>
    <x v="111"/>
    <n v="20000"/>
    <n v="40054"/>
    <n v="151"/>
    <n v="0"/>
    <n v="6.7"/>
    <n v="350"/>
    <n v="119"/>
    <n v="179883016"/>
    <n v="150000000"/>
    <n v="29883016"/>
    <n v="0.19922010666666667"/>
    <n v="26.879688042666668"/>
    <n v="2009"/>
    <s v="iyul"/>
    <s v="Gavin Hood"/>
    <x v="193"/>
    <s v="Normal"/>
    <s v="High Budget"/>
    <x v="0"/>
    <s v="Normal"/>
  </r>
  <r>
    <x v="194"/>
    <d v="2015-04-05T00:00:00"/>
    <s v="Color"/>
    <s v="Drama"/>
    <s v="English"/>
    <s v="USA"/>
    <s v="PG-13"/>
    <s v="Tom Hanks"/>
    <x v="6"/>
    <n v="15000"/>
    <n v="16944"/>
    <n v="14000"/>
    <n v="55000"/>
    <n v="7.6"/>
    <n v="459"/>
    <n v="142"/>
    <n v="72306065"/>
    <n v="40000000"/>
    <n v="32306065"/>
    <n v="0.80765162499999998"/>
    <n v="36.223060649999994"/>
    <n v="2015"/>
    <s v="aprel"/>
    <s v="Steven Spielberg"/>
    <x v="194"/>
    <s v="Normal"/>
    <s v="Medium Budget"/>
    <x v="0"/>
    <s v="Normal"/>
  </r>
  <r>
    <x v="195"/>
    <d v="2012-07-03T00:00:00"/>
    <s v="Color"/>
    <s v="Action"/>
    <s v="English"/>
    <s v="USA"/>
    <s v="PG-13"/>
    <s v="Will Smith"/>
    <x v="53"/>
    <n v="10000"/>
    <n v="12572"/>
    <n v="188"/>
    <n v="40000"/>
    <n v="6.8"/>
    <n v="451"/>
    <n v="106"/>
    <n v="179020854"/>
    <n v="225000000"/>
    <n v="-45979146"/>
    <n v="-0.20435175999999999"/>
    <n v="31.118259295999998"/>
    <n v="2012"/>
    <s v="iyul"/>
    <s v="Barry Sonnenfeld"/>
    <x v="195"/>
    <s v="Underperformer"/>
    <s v="High Budget"/>
    <x v="0"/>
    <s v="Normal"/>
  </r>
  <r>
    <x v="196"/>
    <d v="1990-08-18T00:00:00"/>
    <s v="Color"/>
    <s v="Comedy"/>
    <s v="English"/>
    <s v="USA"/>
    <s v="R"/>
    <s v="Julia Roberts"/>
    <x v="112"/>
    <n v="8000"/>
    <n v="11135"/>
    <n v="0"/>
    <n v="11000"/>
    <n v="6.9"/>
    <n v="82"/>
    <n v="125"/>
    <n v="178406268"/>
    <n v="14000000"/>
    <n v="164406268"/>
    <n v="11.743304857142856"/>
    <n v="33.397321942857147"/>
    <n v="1990"/>
    <s v="avgust"/>
    <s v="Garry Marshall"/>
    <x v="196"/>
    <s v="Normal"/>
    <s v="Medium Budget"/>
    <x v="0"/>
    <s v="Normal"/>
  </r>
  <r>
    <x v="197"/>
    <d v="2005-09-21T00:00:00"/>
    <s v="Color"/>
    <s v="Comedy"/>
    <s v="English"/>
    <s v="USA"/>
    <s v="PG-13"/>
    <s v="Will Smith"/>
    <x v="113"/>
    <n v="10000"/>
    <n v="13426"/>
    <n v="72"/>
    <n v="0"/>
    <n v="6.6"/>
    <n v="171"/>
    <n v="118"/>
    <n v="177575142"/>
    <n v="70000000"/>
    <n v="107575142"/>
    <n v="1.5367877428571428"/>
    <n v="27.014715097142854"/>
    <n v="2005"/>
    <s v="sentyabr"/>
    <s v="Andy Tennant"/>
    <x v="197"/>
    <s v="Normal"/>
    <s v="Medium Budget"/>
    <x v="0"/>
    <s v="Normal"/>
  </r>
  <r>
    <x v="198"/>
    <d v="2015-01-02T00:00:00"/>
    <s v="Color"/>
    <s v="Adventure"/>
    <s v="English"/>
    <s v="USA"/>
    <s v="PG"/>
    <s v="Jim Parsons"/>
    <x v="114"/>
    <n v="17000"/>
    <n v="17883"/>
    <n v="12"/>
    <n v="26000"/>
    <n v="6.7"/>
    <n v="165"/>
    <n v="94"/>
    <n v="177343675"/>
    <n v="135000000"/>
    <n v="42343675"/>
    <n v="0.31365685185185183"/>
    <n v="29.525462740740743"/>
    <n v="2015"/>
    <s v="yanvar"/>
    <s v="Tim Johnson"/>
    <x v="198"/>
    <s v="Normal"/>
    <s v="High Budget"/>
    <x v="0"/>
    <s v="Normal"/>
  </r>
  <r>
    <x v="199"/>
    <d v="2009-07-17T00:00:00"/>
    <s v="Color"/>
    <s v="Adventure"/>
    <s v="English"/>
    <s v="USA"/>
    <s v="PG"/>
    <s v="Robin Williams"/>
    <x v="52"/>
    <n v="49000"/>
    <n v="54039"/>
    <n v="189"/>
    <n v="2000"/>
    <n v="5.9"/>
    <n v="185"/>
    <n v="105"/>
    <n v="177243721"/>
    <n v="150000000"/>
    <n v="27243721"/>
    <n v="0.18162480666666667"/>
    <n v="23.872649922666668"/>
    <n v="2009"/>
    <s v="iyul"/>
    <s v="Shawn Levy"/>
    <x v="199"/>
    <s v="Normal"/>
    <s v="High Budget"/>
    <x v="0"/>
    <s v="High Buzz Mismatch"/>
  </r>
  <r>
    <x v="200"/>
    <d v="1982-10-19T00:00:00"/>
    <s v="Color"/>
    <s v="Comedy"/>
    <s v="English"/>
    <s v="USA"/>
    <s v="PG"/>
    <s v="Bill Murray"/>
    <x v="115"/>
    <n v="13000"/>
    <n v="14701"/>
    <n v="521"/>
    <n v="0"/>
    <n v="7.4"/>
    <n v="94"/>
    <n v="116"/>
    <n v="177200000"/>
    <n v="22000000"/>
    <n v="155200000"/>
    <n v="7.0545454545454547"/>
    <n v="32.421818181818182"/>
    <n v="1982"/>
    <s v="oktyabr"/>
    <s v="Sydney Pollack"/>
    <x v="200"/>
    <s v="Normal"/>
    <s v="Medium Budget"/>
    <x v="0"/>
    <s v="Normal"/>
  </r>
  <r>
    <x v="201"/>
    <d v="2014-02-01T00:00:00"/>
    <s v="Color"/>
    <s v="Action"/>
    <s v="English"/>
    <s v="USA"/>
    <s v="PG"/>
    <s v="Gerard Butler"/>
    <x v="72"/>
    <n v="18000"/>
    <n v="23378"/>
    <n v="255"/>
    <n v="46000"/>
    <n v="7.9"/>
    <n v="292"/>
    <n v="102"/>
    <n v="176997107"/>
    <n v="145000000"/>
    <n v="31997107"/>
    <n v="0.22066970344827586"/>
    <n v="36.288267881379312"/>
    <n v="2014"/>
    <s v="fevral"/>
    <s v="Dean DeBlois"/>
    <x v="201"/>
    <s v="Normal"/>
    <s v="High Budget"/>
    <x v="0"/>
    <s v="Normal"/>
  </r>
  <r>
    <x v="202"/>
    <d v="1986-10-17T00:00:00"/>
    <s v="Color"/>
    <s v="Action"/>
    <s v="English"/>
    <s v="USA"/>
    <s v="PG"/>
    <s v="Tom Cruise"/>
    <x v="116"/>
    <n v="10000"/>
    <n v="13069"/>
    <n v="12000"/>
    <n v="19000"/>
    <n v="6.9"/>
    <n v="173"/>
    <n v="110"/>
    <n v="176781728"/>
    <n v="15000000"/>
    <n v="161781728"/>
    <n v="10.785448533333334"/>
    <n v="33.814179413333335"/>
    <n v="1986"/>
    <s v="oktyabr"/>
    <s v="Tony Scott"/>
    <x v="202"/>
    <s v="Normal"/>
    <s v="High Budget"/>
    <x v="0"/>
    <s v="Normal"/>
  </r>
  <r>
    <x v="203"/>
    <d v="2011-12-03T00:00:00"/>
    <s v="Color"/>
    <s v="Action"/>
    <s v="English"/>
    <s v="USA"/>
    <s v="PG-13"/>
    <s v="James Franco"/>
    <x v="117"/>
    <n v="11000"/>
    <n v="13118"/>
    <n v="81"/>
    <n v="47000"/>
    <n v="7.6"/>
    <n v="529"/>
    <n v="105"/>
    <n v="176740650"/>
    <n v="93000000"/>
    <n v="83740650"/>
    <n v="0.90043709677419359"/>
    <n v="35.460174838709676"/>
    <n v="2011"/>
    <s v="dekabr"/>
    <s v="Rupert Wyatt"/>
    <x v="203"/>
    <s v="Normal"/>
    <s v="High Budget"/>
    <x v="0"/>
    <s v="Normal"/>
  </r>
  <r>
    <x v="204"/>
    <d v="2011-10-28T00:00:00"/>
    <s v="Color"/>
    <s v="Action"/>
    <s v="English"/>
    <s v="USA"/>
    <s v="PG-13"/>
    <s v="Chris Evans"/>
    <x v="108"/>
    <n v="11000"/>
    <n v="19761"/>
    <n v="394"/>
    <n v="46000"/>
    <n v="6.9"/>
    <n v="510"/>
    <n v="124"/>
    <n v="176636816"/>
    <n v="140000000"/>
    <n v="36636816"/>
    <n v="0.26169154285714286"/>
    <n v="32.30467661714286"/>
    <n v="2011"/>
    <s v="oktyabr"/>
    <s v="Joe Johnston"/>
    <x v="204"/>
    <s v="Normal"/>
    <s v="High Budget"/>
    <x v="0"/>
    <s v="Normal"/>
  </r>
  <r>
    <x v="205"/>
    <d v="1998-09-17T00:00:00"/>
    <s v="Color"/>
    <s v="Comedy"/>
    <s v="English"/>
    <s v="USA"/>
    <s v="R"/>
    <s v="Sarah Silverman"/>
    <x v="118"/>
    <n v="931"/>
    <n v="4664"/>
    <n v="101"/>
    <n v="0"/>
    <n v="7.1"/>
    <n v="171"/>
    <n v="107"/>
    <n v="176483808"/>
    <n v="23000000"/>
    <n v="153483808"/>
    <n v="6.6732090434782609"/>
    <n v="31.069283617391303"/>
    <n v="1998"/>
    <s v="sentyabr"/>
    <s v="Bobby Farrelly"/>
    <x v="205"/>
    <s v="Normal"/>
    <s v="Medium Budget"/>
    <x v="0"/>
    <s v="Normal"/>
  </r>
  <r>
    <x v="206"/>
    <d v="2002-08-04T00:00:00"/>
    <s v="Color"/>
    <s v="Adventure"/>
    <s v="English"/>
    <s v="USA"/>
    <s v="PG"/>
    <s v="Goran Visnjic"/>
    <x v="119"/>
    <n v="1000"/>
    <n v="5437"/>
    <n v="77"/>
    <n v="3000"/>
    <n v="7.6"/>
    <n v="193"/>
    <n v="103"/>
    <n v="176387405"/>
    <n v="59000000"/>
    <n v="117387405"/>
    <n v="1.989617033898305"/>
    <n v="31.495846813559321"/>
    <n v="2002"/>
    <s v="avgust"/>
    <s v="Chris Wedge"/>
    <x v="206"/>
    <s v="Normal"/>
    <s v="High Budget"/>
    <x v="0"/>
    <s v="Normal"/>
  </r>
  <r>
    <x v="207"/>
    <d v="2004-04-03T00:00:00"/>
    <s v="Color"/>
    <s v="Action"/>
    <s v="English"/>
    <s v="USA"/>
    <s v="PG-13"/>
    <s v="Matt Damon"/>
    <x v="67"/>
    <n v="13000"/>
    <n v="14161"/>
    <n v="521"/>
    <n v="0"/>
    <n v="7.8"/>
    <n v="239"/>
    <n v="108"/>
    <n v="176049130"/>
    <n v="75000000"/>
    <n v="101049130"/>
    <n v="1.3473217333333334"/>
    <n v="31.738928693333332"/>
    <n v="2004"/>
    <s v="aprel"/>
    <s v="Paul Greengrass"/>
    <x v="207"/>
    <s v="Normal"/>
    <s v="High Budget"/>
    <x v="0"/>
    <s v="Normal"/>
  </r>
  <r>
    <x v="208"/>
    <d v="1986-10-11T00:00:00"/>
    <s v="Color"/>
    <s v="Adventure"/>
    <s v="English"/>
    <s v="Australia"/>
    <s v="PG-13"/>
    <s v="Paul Hogan"/>
    <x v="120"/>
    <n v="442"/>
    <n v="822"/>
    <n v="4"/>
    <n v="0"/>
    <n v="6.5"/>
    <n v="35"/>
    <n v="93"/>
    <n v="174635000"/>
    <n v="8800000"/>
    <n v="165835000"/>
    <n v="18.844886363636363"/>
    <n v="33.537954545454546"/>
    <n v="1986"/>
    <s v="oktyabr"/>
    <s v="Peter Faiman"/>
    <x v="208"/>
    <s v="Overperformer"/>
    <s v="High Budget"/>
    <x v="0"/>
    <s v="Normal"/>
  </r>
  <r>
    <x v="209"/>
    <d v="1992-02-08T00:00:00"/>
    <s v="Color"/>
    <s v="Adventure"/>
    <s v="English"/>
    <s v="USA"/>
    <s v="PG"/>
    <s v="Macaulay Culkin"/>
    <x v="28"/>
    <n v="3000"/>
    <n v="7860"/>
    <n v="0"/>
    <n v="0"/>
    <n v="6.6"/>
    <n v="37"/>
    <n v="120"/>
    <n v="173585516"/>
    <n v="18000000"/>
    <n v="155585516"/>
    <n v="8.6436397777777785"/>
    <n v="29.85745591111111"/>
    <n v="1992"/>
    <s v="fevral"/>
    <s v="Chris Columbus"/>
    <x v="209"/>
    <s v="Normal"/>
    <s v="High Budget"/>
    <x v="0"/>
    <s v="Normal"/>
  </r>
  <r>
    <x v="210"/>
    <d v="2003-12-14T00:00:00"/>
    <s v="Color"/>
    <s v="Comedy"/>
    <s v="English"/>
    <s v="USA"/>
    <s v="PG"/>
    <s v="Peter Dinklage"/>
    <x v="27"/>
    <n v="22000"/>
    <n v="43354"/>
    <n v="4000"/>
    <n v="21000"/>
    <n v="6.9"/>
    <n v="152"/>
    <n v="97"/>
    <n v="173381405"/>
    <n v="33000000"/>
    <n v="140381405"/>
    <n v="4.2539819696969694"/>
    <n v="31.401592787878791"/>
    <n v="2003"/>
    <s v="dekabr"/>
    <s v="Jon Favreau"/>
    <x v="210"/>
    <s v="Normal"/>
    <s v="Medium Budget"/>
    <x v="0"/>
    <s v="Normal"/>
  </r>
  <r>
    <x v="211"/>
    <d v="2004-05-04T00:00:00"/>
    <s v="Color"/>
    <s v="Action"/>
    <s v="English"/>
    <s v="USA"/>
    <s v="PG"/>
    <s v="Nicolas Cage"/>
    <x v="121"/>
    <n v="12000"/>
    <n v="13679"/>
    <n v="226"/>
    <n v="0"/>
    <n v="6.9"/>
    <n v="193"/>
    <n v="131"/>
    <n v="173005002"/>
    <n v="100000000"/>
    <n v="73005002"/>
    <n v="0.73005001999999997"/>
    <n v="27.892020008000003"/>
    <n v="2004"/>
    <s v="may"/>
    <s v="Jon Turteltaub"/>
    <x v="211"/>
    <s v="Normal"/>
    <s v="High Budget"/>
    <x v="0"/>
    <s v="Normal"/>
  </r>
  <r>
    <x v="212"/>
    <d v="1988-07-25T00:00:00"/>
    <s v="Color"/>
    <s v="Drama"/>
    <s v="English"/>
    <s v="USA"/>
    <s v="R"/>
    <s v="Tom Cruise"/>
    <x v="122"/>
    <n v="10000"/>
    <n v="12285"/>
    <n v="272"/>
    <n v="12000"/>
    <n v="8"/>
    <n v="100"/>
    <n v="133"/>
    <n v="172825435"/>
    <n v="25000000"/>
    <n v="147825435"/>
    <n v="5.9130174000000002"/>
    <n v="35.565206960000005"/>
    <n v="1988"/>
    <s v="iyul"/>
    <s v="Barry Levinson"/>
    <x v="212"/>
    <s v="Normal"/>
    <s v="Medium Budget"/>
    <x v="0"/>
    <s v="High Buzz / High Score"/>
  </r>
  <r>
    <x v="213"/>
    <d v="1997-04-21T00:00:00"/>
    <s v="Color"/>
    <s v="Action"/>
    <s v="English"/>
    <s v="USA"/>
    <s v="R"/>
    <s v="Harrison Ford"/>
    <x v="106"/>
    <n v="11000"/>
    <n v="23603"/>
    <n v="249"/>
    <n v="0"/>
    <n v="6.4"/>
    <n v="142"/>
    <n v="124"/>
    <n v="172620724"/>
    <n v="85000000"/>
    <n v="87620724"/>
    <n v="1.0308320470588235"/>
    <n v="26.012332818823531"/>
    <n v="1997"/>
    <s v="aprel"/>
    <s v="Wolfgang Petersen"/>
    <x v="213"/>
    <s v="Normal"/>
    <s v="High Budget"/>
    <x v="0"/>
    <s v="Normal"/>
  </r>
  <r>
    <x v="214"/>
    <d v="1995-08-29T00:00:00"/>
    <s v="Color"/>
    <s v="Adventure"/>
    <s v="English"/>
    <s v="USA"/>
    <s v="PG"/>
    <s v="Tom Hanks"/>
    <x v="47"/>
    <n v="15000"/>
    <n v="17171"/>
    <n v="2000"/>
    <n v="5000"/>
    <n v="7.6"/>
    <n v="159"/>
    <n v="140"/>
    <n v="172071312"/>
    <n v="62000000"/>
    <n v="110071312"/>
    <n v="1.7753437419354838"/>
    <n v="31.610137496774193"/>
    <n v="1995"/>
    <s v="avgust"/>
    <s v="Ron Howard"/>
    <x v="214"/>
    <s v="Normal"/>
    <s v="High Budget"/>
    <x v="0"/>
    <s v="Normal"/>
  </r>
  <r>
    <x v="215"/>
    <d v="2010-01-05T00:00:00"/>
    <s v="Color"/>
    <s v="Action"/>
    <s v="English"/>
    <s v="USA"/>
    <s v="PG"/>
    <s v="Jeff Bridges"/>
    <x v="123"/>
    <n v="12000"/>
    <n v="25550"/>
    <n v="364"/>
    <n v="30000"/>
    <n v="6.8"/>
    <n v="469"/>
    <n v="125"/>
    <n v="172051787"/>
    <n v="170000000"/>
    <n v="2051787"/>
    <n v="1.2069335294117647E-2"/>
    <n v="30.204827734117647"/>
    <n v="2010"/>
    <s v="yanvar"/>
    <s v="Joseph Kosinski"/>
    <x v="215"/>
    <s v="Normal"/>
    <s v="High Budget"/>
    <x v="0"/>
    <s v="Normal"/>
  </r>
  <r>
    <x v="216"/>
    <d v="1999-12-27T00:00:00"/>
    <s v="Color"/>
    <s v="Action"/>
    <s v="English"/>
    <s v="USA"/>
    <s v="R"/>
    <s v="Keanu Reeves"/>
    <x v="40"/>
    <n v="18000"/>
    <n v="18563"/>
    <n v="0"/>
    <n v="25000"/>
    <n v="8.6999999999999993"/>
    <n v="313"/>
    <n v="136"/>
    <n v="171383253"/>
    <n v="63000000"/>
    <n v="108383253"/>
    <n v="1.7203690952380952"/>
    <n v="37.988147638095235"/>
    <n v="1999"/>
    <s v="dekabr"/>
    <s v="Lana Wachowski"/>
    <x v="216"/>
    <s v="Normal"/>
    <s v="High Budget"/>
    <x v="0"/>
    <s v="High Buzz / High Score"/>
  </r>
  <r>
    <x v="217"/>
    <d v="2010-03-20T00:00:00"/>
    <s v="Color"/>
    <s v="Adventure"/>
    <s v="English"/>
    <s v="USA"/>
    <s v="PG-13"/>
    <s v="Matt Damon"/>
    <x v="124"/>
    <n v="13000"/>
    <n v="25964"/>
    <n v="1000"/>
    <n v="36000"/>
    <n v="7.7"/>
    <n v="493"/>
    <n v="110"/>
    <n v="171031347"/>
    <n v="38000000"/>
    <n v="133031347"/>
    <n v="3.5008249210526317"/>
    <n v="35.800329968421053"/>
    <n v="2010"/>
    <s v="mart"/>
    <s v="Ethan Coen"/>
    <x v="217"/>
    <s v="Normal"/>
    <s v="High Budget"/>
    <x v="0"/>
    <s v="Normal"/>
  </r>
  <r>
    <x v="218"/>
    <d v="2001-08-20T00:00:00"/>
    <s v="Color"/>
    <s v="Biography"/>
    <s v="English"/>
    <s v="USA"/>
    <s v="PG-13"/>
    <s v="Adam Goldberg"/>
    <x v="47"/>
    <n v="1000"/>
    <n v="2827"/>
    <n v="2000"/>
    <n v="29000"/>
    <n v="8.1999999999999993"/>
    <n v="205"/>
    <n v="135"/>
    <n v="170708996"/>
    <n v="58000000"/>
    <n v="112708996"/>
    <n v="1.9432585517241379"/>
    <n v="36.477303420689651"/>
    <n v="2001"/>
    <s v="avgust"/>
    <s v="Ron Howard"/>
    <x v="218"/>
    <s v="Normal"/>
    <s v="Medium Budget"/>
    <x v="0"/>
    <s v="High Buzz / High Score"/>
  </r>
  <r>
    <x v="219"/>
    <d v="2002-08-24T00:00:00"/>
    <s v="Black and White"/>
    <s v="Comedy"/>
    <s v="English"/>
    <s v="USA"/>
    <s v="PG-13"/>
    <s v="Colm Feore"/>
    <x v="59"/>
    <n v="539"/>
    <n v="813"/>
    <n v="252"/>
    <n v="0"/>
    <n v="7.2"/>
    <n v="223"/>
    <n v="113"/>
    <n v="170684505"/>
    <n v="45000000"/>
    <n v="125684505"/>
    <n v="2.7929889999999999"/>
    <n v="29.917195599999999"/>
    <n v="2002"/>
    <s v="avgust"/>
    <s v="Rob Marshall"/>
    <x v="219"/>
    <s v="Normal"/>
    <s v="Medium Budget"/>
    <x v="0"/>
    <s v="Normal"/>
  </r>
  <r>
    <x v="220"/>
    <d v="2011-02-16T00:00:00"/>
    <s v="Color"/>
    <s v="Drama"/>
    <s v="English"/>
    <s v="USA"/>
    <s v="PG-13"/>
    <s v="Emma Stone"/>
    <x v="125"/>
    <n v="15000"/>
    <n v="23227"/>
    <n v="150"/>
    <n v="75000"/>
    <n v="8.1"/>
    <n v="373"/>
    <n v="146"/>
    <n v="169705587"/>
    <n v="25000000"/>
    <n v="144705587"/>
    <n v="5.7882234800000001"/>
    <n v="42.215289391999995"/>
    <n v="2011"/>
    <s v="fevral"/>
    <s v="Tate Taylor"/>
    <x v="220"/>
    <s v="Normal"/>
    <s v="Medium Budget"/>
    <x v="0"/>
    <s v="High Buzz / High Score"/>
  </r>
  <r>
    <x v="221"/>
    <d v="2015-11-18T00:00:00"/>
    <s v="Color"/>
    <s v="Animation"/>
    <s v="English"/>
    <s v="USA"/>
    <s v="PG"/>
    <s v="Steve Buscemi"/>
    <x v="126"/>
    <n v="12000"/>
    <n v="26839"/>
    <n v="266"/>
    <n v="16000"/>
    <n v="6.7"/>
    <n v="152"/>
    <n v="89"/>
    <n v="169692572"/>
    <n v="80000000"/>
    <n v="89692572"/>
    <n v="1.1211571499999999"/>
    <n v="28.848462860000001"/>
    <n v="2015"/>
    <s v="noyabr"/>
    <s v="Genndy Tartakovsky"/>
    <x v="221"/>
    <s v="Normal"/>
    <s v="High Budget"/>
    <x v="0"/>
    <s v="Normal"/>
  </r>
  <r>
    <x v="222"/>
    <d v="2011-10-30T00:00:00"/>
    <s v="Color"/>
    <s v="Comedy"/>
    <s v="English"/>
    <s v="USA"/>
    <s v="R"/>
    <s v="Matt Lucas"/>
    <x v="127"/>
    <n v="722"/>
    <n v="3229"/>
    <n v="176"/>
    <n v="27000"/>
    <n v="6.8"/>
    <n v="371"/>
    <n v="131"/>
    <n v="169076745"/>
    <n v="32500000"/>
    <n v="136576745"/>
    <n v="4.2023613846153847"/>
    <n v="31.580944553846152"/>
    <n v="2011"/>
    <s v="oktyabr"/>
    <s v="Paul Feig"/>
    <x v="222"/>
    <s v="Normal"/>
    <s v="Medium Budget"/>
    <x v="0"/>
    <s v="Normal"/>
  </r>
  <r>
    <x v="223"/>
    <d v="2008-08-18T00:00:00"/>
    <s v="Color"/>
    <s v="Action"/>
    <s v="English"/>
    <s v="UK"/>
    <s v="PG-13"/>
    <s v="Giancarlo Giannini"/>
    <x v="83"/>
    <n v="451"/>
    <n v="2023"/>
    <n v="395"/>
    <n v="0"/>
    <n v="6.7"/>
    <n v="403"/>
    <n v="106"/>
    <n v="168368427"/>
    <n v="200000000"/>
    <n v="-31631573"/>
    <n v="-0.15815786500000001"/>
    <n v="26.736736854"/>
    <n v="2008"/>
    <s v="avgust"/>
    <s v="Marc Forster"/>
    <x v="223"/>
    <s v="Underperformer"/>
    <s v="High Budget"/>
    <x v="0"/>
    <s v="Normal"/>
  </r>
  <r>
    <x v="224"/>
    <d v="1987-07-10T00:00:00"/>
    <s v="Color"/>
    <s v="Comedy"/>
    <s v="English"/>
    <s v="USA"/>
    <s v="PG"/>
    <s v="Tom Selleck"/>
    <x v="128"/>
    <n v="19000"/>
    <n v="21499"/>
    <n v="12000"/>
    <n v="3000"/>
    <n v="5.9"/>
    <n v="21"/>
    <n v="102"/>
    <n v="167780960"/>
    <n v="11000000"/>
    <n v="156780960"/>
    <n v="14.252814545454546"/>
    <n v="29.601125818181821"/>
    <n v="1987"/>
    <s v="iyul"/>
    <s v="Leonard Nimoy"/>
    <x v="224"/>
    <s v="Normal"/>
    <s v="Medium Budget"/>
    <x v="0"/>
    <s v="Normal"/>
  </r>
  <r>
    <x v="225"/>
    <d v="2014-07-16T00:00:00"/>
    <s v="Color"/>
    <s v="Crime"/>
    <s v="English"/>
    <s v="USA"/>
    <s v="R"/>
    <s v="Patrick Fugit"/>
    <x v="129"/>
    <n v="835"/>
    <n v="4348"/>
    <n v="21000"/>
    <n v="146000"/>
    <n v="8.1"/>
    <n v="568"/>
    <n v="149"/>
    <n v="167735396"/>
    <n v="61000000"/>
    <n v="106735396"/>
    <n v="1.7497605901639344"/>
    <n v="47.699904236065571"/>
    <n v="2014"/>
    <s v="iyul"/>
    <s v="David Fincher"/>
    <x v="225"/>
    <s v="Normal"/>
    <s v="Medium Budget"/>
    <x v="0"/>
    <s v="High Buzz / High Score"/>
  </r>
  <r>
    <x v="226"/>
    <d v="2006-11-27T00:00:00"/>
    <s v="Black and White"/>
    <s v="Action"/>
    <s v="English"/>
    <s v="UK"/>
    <s v="PG-13"/>
    <s v="Eva Green"/>
    <x v="130"/>
    <n v="6000"/>
    <n v="9125"/>
    <n v="258"/>
    <n v="0"/>
    <n v="8"/>
    <n v="400"/>
    <n v="144"/>
    <n v="167007184"/>
    <n v="150000000"/>
    <n v="17007184"/>
    <n v="0.11338122666666667"/>
    <n v="32.045352490666666"/>
    <n v="2006"/>
    <s v="noyabr"/>
    <s v="Martin Campbell"/>
    <x v="226"/>
    <s v="Normal"/>
    <s v="High Budget"/>
    <x v="0"/>
    <s v="High Buzz / High Score"/>
  </r>
  <r>
    <x v="227"/>
    <d v="2000-01-26T00:00:00"/>
    <s v="Color"/>
    <s v="Comedy"/>
    <s v="English"/>
    <s v="USA"/>
    <s v="PG-13"/>
    <s v="Robert De Niro"/>
    <x v="41"/>
    <n v="22000"/>
    <n v="24286"/>
    <n v="116"/>
    <n v="0"/>
    <n v="7"/>
    <n v="150"/>
    <n v="108"/>
    <n v="166225040"/>
    <n v="55000000"/>
    <n v="111225040"/>
    <n v="2.0222734545454544"/>
    <n v="28.808909381818182"/>
    <n v="2000"/>
    <s v="yanvar"/>
    <s v="Jay Roach"/>
    <x v="227"/>
    <s v="Normal"/>
    <s v="Medium Budget"/>
    <x v="0"/>
    <s v="Normal"/>
  </r>
  <r>
    <x v="228"/>
    <d v="2015-03-14T00:00:00"/>
    <s v="Color"/>
    <s v="Drama"/>
    <s v="English"/>
    <s v="USA"/>
    <s v="R"/>
    <s v="Jennifer Ehle"/>
    <x v="131"/>
    <n v="1000"/>
    <n v="4585"/>
    <n v="456"/>
    <n v="101000"/>
    <n v="4.0999999999999996"/>
    <n v="362"/>
    <n v="129"/>
    <n v="166147885"/>
    <n v="40000000"/>
    <n v="126147885"/>
    <n v="3.1536971249999999"/>
    <n v="27.761478849999996"/>
    <n v="2015"/>
    <s v="mart"/>
    <s v="Sam Taylor-Johnson"/>
    <x v="228"/>
    <s v="Normal"/>
    <s v="Medium Budget"/>
    <x v="0"/>
    <s v="Normal"/>
  </r>
  <r>
    <x v="229"/>
    <d v="2009-02-21T00:00:00"/>
    <s v="Color"/>
    <s v="Action"/>
    <s v="English"/>
    <s v="USA"/>
    <s v="PG-13"/>
    <s v="Oliver Platt"/>
    <x v="30"/>
    <n v="1000"/>
    <n v="2144"/>
    <n v="776"/>
    <n v="13000"/>
    <n v="5.8"/>
    <n v="367"/>
    <n v="158"/>
    <n v="166112167"/>
    <n v="200000000"/>
    <n v="-33887833"/>
    <n v="-0.169439165"/>
    <n v="24.432224334000001"/>
    <n v="2009"/>
    <s v="fevral"/>
    <s v="Roland Emmerich"/>
    <x v="229"/>
    <s v="Underperformer"/>
    <s v="High Budget"/>
    <x v="0"/>
    <s v="High Buzz Mismatch"/>
  </r>
  <r>
    <x v="230"/>
    <d v="1991-01-15T00:00:00"/>
    <s v="Color"/>
    <s v="Action"/>
    <s v="English"/>
    <s v="USA"/>
    <s v="PG-13"/>
    <s v="Alan Rickman"/>
    <x v="132"/>
    <n v="25000"/>
    <n v="38518"/>
    <n v="58"/>
    <n v="0"/>
    <n v="6.9"/>
    <n v="67"/>
    <n v="155"/>
    <n v="165500000"/>
    <n v="48000000"/>
    <n v="117500000"/>
    <n v="2.4479166666666665"/>
    <n v="28.579166666666669"/>
    <n v="1991"/>
    <s v="yanvar"/>
    <s v="Kevin Reynolds"/>
    <x v="230"/>
    <s v="Normal"/>
    <s v="High Budget"/>
    <x v="0"/>
    <s v="Normal"/>
  </r>
  <r>
    <x v="231"/>
    <d v="2011-04-09T00:00:00"/>
    <s v="Color"/>
    <s v="Action"/>
    <s v="English"/>
    <s v="USA"/>
    <s v="PG"/>
    <s v="Angelina Jolie Pitt"/>
    <x v="133"/>
    <n v="11000"/>
    <n v="21015"/>
    <n v="90"/>
    <n v="20000"/>
    <n v="7.3"/>
    <n v="284"/>
    <n v="90"/>
    <n v="165230261"/>
    <n v="150000000"/>
    <n v="15230261"/>
    <n v="0.10153507333333334"/>
    <n v="31.240614029333333"/>
    <n v="2011"/>
    <s v="aprel"/>
    <s v="Jennifer Yuh Nelson"/>
    <x v="231"/>
    <s v="Normal"/>
    <s v="High Budget"/>
    <x v="0"/>
    <s v="Normal"/>
  </r>
  <r>
    <x v="232"/>
    <d v="2005-01-13T00:00:00"/>
    <s v="Color"/>
    <s v="Drama"/>
    <s v="English"/>
    <s v="France"/>
    <s v="R"/>
    <s v="Ayelet Zurer"/>
    <x v="6"/>
    <n v="745"/>
    <n v="2529"/>
    <n v="14000"/>
    <n v="0"/>
    <n v="7.6"/>
    <n v="298"/>
    <n v="163"/>
    <n v="47379090"/>
    <n v="70000000"/>
    <n v="-22620910"/>
    <n v="-0.32315585714285716"/>
    <n v="30.270737657142856"/>
    <n v="2005"/>
    <s v="yanvar"/>
    <s v="Steven Spielberg"/>
    <x v="232"/>
    <s v="Underperformer"/>
    <s v="Medium Budget"/>
    <x v="0"/>
    <s v="Normal"/>
  </r>
  <r>
    <x v="233"/>
    <d v="2009-11-23T00:00:00"/>
    <s v="Color"/>
    <s v="Comedy"/>
    <s v="English"/>
    <s v="USA"/>
    <s v="PG-13"/>
    <s v="Ryan Reynolds"/>
    <x v="134"/>
    <n v="16000"/>
    <n v="18656"/>
    <n v="98"/>
    <n v="10000"/>
    <n v="6.7"/>
    <n v="224"/>
    <n v="108"/>
    <n v="163947053"/>
    <n v="40000000"/>
    <n v="123947053"/>
    <n v="3.098676325"/>
    <n v="29.039470530000003"/>
    <n v="2009"/>
    <s v="noyabr"/>
    <s v="Anne Fletcher"/>
    <x v="233"/>
    <s v="Normal"/>
    <s v="Medium Budget"/>
    <x v="0"/>
    <s v="Normal"/>
  </r>
  <r>
    <x v="234"/>
    <d v="1999-02-08T00:00:00"/>
    <s v="Color"/>
    <s v="Comedy"/>
    <s v="English"/>
    <s v="USA"/>
    <s v="PG-13"/>
    <s v="Steve Buscemi"/>
    <x v="135"/>
    <n v="12000"/>
    <n v="26760"/>
    <n v="221"/>
    <n v="0"/>
    <n v="6.4"/>
    <n v="112"/>
    <n v="93"/>
    <n v="163479795"/>
    <n v="34200000"/>
    <n v="129279795"/>
    <n v="3.7801109649122808"/>
    <n v="27.112044385964914"/>
    <n v="1999"/>
    <s v="fevral"/>
    <s v="Dennis Dugan"/>
    <x v="234"/>
    <s v="Normal"/>
    <s v="Medium Budget"/>
    <x v="0"/>
    <s v="Normal"/>
  </r>
  <r>
    <x v="235"/>
    <d v="1965-07-18T00:00:00"/>
    <s v="Color"/>
    <s v="Biography"/>
    <s v="English"/>
    <s v="USA"/>
    <s v="G"/>
    <s v="Eleanor Parker"/>
    <x v="136"/>
    <n v="354"/>
    <n v="1495"/>
    <n v="338"/>
    <n v="15000"/>
    <n v="8"/>
    <n v="119"/>
    <n v="174"/>
    <n v="163214286"/>
    <n v="8200000"/>
    <n v="155014286"/>
    <n v="18.904181219512196"/>
    <n v="41.061672487804877"/>
    <n v="1965"/>
    <s v="iyul"/>
    <s v="Robert Wise"/>
    <x v="235"/>
    <s v="Overperformer"/>
    <s v="Medium Budget"/>
    <x v="0"/>
    <s v="High Buzz / High Score"/>
  </r>
  <r>
    <x v="236"/>
    <d v="2010-04-18T00:00:00"/>
    <s v="Color"/>
    <s v="Action"/>
    <s v="English"/>
    <s v="USA"/>
    <s v="PG-13"/>
    <s v="Liam Neeson"/>
    <x v="137"/>
    <n v="14000"/>
    <n v="18003"/>
    <n v="255"/>
    <n v="15000"/>
    <n v="5.8"/>
    <n v="344"/>
    <n v="106"/>
    <n v="163192114"/>
    <n v="125000000"/>
    <n v="38192114"/>
    <n v="0.30553691199999999"/>
    <n v="24.822214764799998"/>
    <n v="2010"/>
    <s v="aprel"/>
    <s v="Louis Leterrier"/>
    <x v="236"/>
    <s v="Normal"/>
    <s v="High Budget"/>
    <x v="0"/>
    <s v="High Buzz Mismatch"/>
  </r>
  <r>
    <x v="237"/>
    <d v="1992-02-10T00:00:00"/>
    <s v="Color"/>
    <s v="Action"/>
    <s v="English"/>
    <s v="USA"/>
    <s v="PG-13"/>
    <s v="Michael Gough"/>
    <x v="23"/>
    <n v="920"/>
    <n v="2899"/>
    <n v="13000"/>
    <n v="0"/>
    <n v="7"/>
    <n v="153"/>
    <n v="126"/>
    <n v="162831698"/>
    <n v="80000000"/>
    <n v="82831698"/>
    <n v="1.0353962249999999"/>
    <n v="28.414158489999998"/>
    <n v="1992"/>
    <s v="fevral"/>
    <s v="Tim Burton"/>
    <x v="237"/>
    <s v="Normal"/>
    <s v="High Budget"/>
    <x v="0"/>
    <s v="Normal"/>
  </r>
  <r>
    <x v="238"/>
    <d v="2012-12-27T00:00:00"/>
    <s v="Color"/>
    <s v="Drama"/>
    <s v="English"/>
    <s v="USA"/>
    <s v="R"/>
    <s v="Leonardo DiCaprio"/>
    <x v="138"/>
    <n v="29000"/>
    <n v="40978"/>
    <n v="16000"/>
    <n v="199000"/>
    <n v="8.5"/>
    <n v="765"/>
    <n v="165"/>
    <n v="162804648"/>
    <n v="100000000"/>
    <n v="62804648"/>
    <n v="0.62804647999999996"/>
    <n v="54.151218591999999"/>
    <n v="2012"/>
    <s v="dekabr"/>
    <s v="Quentin Tarantino"/>
    <x v="238"/>
    <s v="Normal"/>
    <s v="Medium Budget"/>
    <x v="0"/>
    <s v="High Buzz / High Score"/>
  </r>
  <r>
    <x v="239"/>
    <d v="1998-11-22T00:00:00"/>
    <s v="Color"/>
    <s v="Adventure"/>
    <s v="English"/>
    <s v="USA"/>
    <s v="G"/>
    <s v="Kevin Spacey"/>
    <x v="54"/>
    <n v="18000"/>
    <n v="24205"/>
    <n v="487"/>
    <n v="0"/>
    <n v="7.2"/>
    <n v="117"/>
    <n v="95"/>
    <n v="162792677"/>
    <n v="120000000"/>
    <n v="42792677"/>
    <n v="0.35660564166666664"/>
    <n v="28.942642256666666"/>
    <n v="1998"/>
    <s v="noyabr"/>
    <s v="John Lasseter"/>
    <x v="239"/>
    <s v="Normal"/>
    <s v="High Budget"/>
    <x v="0"/>
    <s v="Normal"/>
  </r>
  <r>
    <x v="240"/>
    <d v="2006-02-18T00:00:00"/>
    <s v="Color"/>
    <s v="Biography"/>
    <s v="English"/>
    <s v="USA"/>
    <s v="PG-13"/>
    <s v="Will Smith"/>
    <x v="139"/>
    <n v="10000"/>
    <n v="11036"/>
    <n v="125"/>
    <n v="32000"/>
    <n v="8"/>
    <n v="201"/>
    <n v="117"/>
    <n v="162586036"/>
    <n v="55000000"/>
    <n v="107586036"/>
    <n v="1.9561097454545455"/>
    <n v="35.98244389818182"/>
    <n v="2006"/>
    <s v="fevral"/>
    <s v="Gabriele Muccino"/>
    <x v="240"/>
    <s v="Normal"/>
    <s v="Medium Budget"/>
    <x v="0"/>
    <s v="High Buzz / High Score"/>
  </r>
  <r>
    <x v="241"/>
    <d v="2015-04-25T00:00:00"/>
    <s v="Color"/>
    <s v="Adventure"/>
    <s v="English"/>
    <s v="USA"/>
    <s v="PG"/>
    <s v="Tim Conway"/>
    <x v="140"/>
    <n v="870"/>
    <n v="5217"/>
    <n v="5"/>
    <n v="16000"/>
    <n v="6"/>
    <n v="147"/>
    <n v="92"/>
    <n v="162495848"/>
    <n v="74000000"/>
    <n v="88495848"/>
    <n v="1.1958898378378378"/>
    <n v="26.078355935135136"/>
    <n v="2015"/>
    <s v="aprel"/>
    <s v="Paul Tibbitt"/>
    <x v="241"/>
    <s v="Normal"/>
    <s v="High Budget"/>
    <x v="0"/>
    <s v="Normal"/>
  </r>
  <r>
    <x v="242"/>
    <d v="2010-03-30T00:00:00"/>
    <s v="Color"/>
    <s v="Comedy"/>
    <s v="English"/>
    <s v="USA"/>
    <s v="PG-13"/>
    <s v="Steve Buscemi"/>
    <x v="135"/>
    <n v="12000"/>
    <n v="28497"/>
    <n v="221"/>
    <n v="12000"/>
    <n v="6"/>
    <n v="179"/>
    <n v="102"/>
    <n v="162001186"/>
    <n v="80000000"/>
    <n v="82001186"/>
    <n v="1.025014825"/>
    <n v="25.61000593"/>
    <n v="2010"/>
    <s v="mart"/>
    <s v="Dennis Dugan"/>
    <x v="242"/>
    <s v="Normal"/>
    <s v="Medium Budget"/>
    <x v="0"/>
    <s v="Normal"/>
  </r>
  <r>
    <x v="243"/>
    <d v="1998-05-23T00:00:00"/>
    <s v="Black and White"/>
    <s v="Comedy"/>
    <s v="English"/>
    <s v="USA"/>
    <s v="PG-13"/>
    <s v="Adam Sandler"/>
    <x v="141"/>
    <n v="11000"/>
    <n v="13823"/>
    <n v="153"/>
    <n v="0"/>
    <n v="6.1"/>
    <n v="108"/>
    <n v="90"/>
    <n v="161487252"/>
    <n v="20000000"/>
    <n v="141487252"/>
    <n v="7.0743625999999997"/>
    <n v="27.229745039999997"/>
    <n v="1998"/>
    <s v="may"/>
    <s v="Frank Coraci"/>
    <x v="243"/>
    <s v="Normal"/>
    <s v="Medium Budget"/>
    <x v="0"/>
    <s v="Normal"/>
  </r>
  <r>
    <x v="244"/>
    <d v="2012-02-16T00:00:00"/>
    <s v="Color"/>
    <s v="Adventure"/>
    <s v="English"/>
    <s v="USA"/>
    <s v="PG"/>
    <s v="Peter Dinklage"/>
    <x v="142"/>
    <n v="22000"/>
    <n v="25354"/>
    <n v="20"/>
    <n v="14000"/>
    <n v="6.6"/>
    <n v="233"/>
    <n v="88"/>
    <n v="161317423"/>
    <n v="95000000"/>
    <n v="66317423"/>
    <n v="0.69807813684210529"/>
    <n v="28.07923125473684"/>
    <n v="2012"/>
    <s v="fevral"/>
    <s v="Steve Martino"/>
    <x v="244"/>
    <s v="Normal"/>
    <s v="High Budget"/>
    <x v="0"/>
    <s v="Normal"/>
  </r>
  <r>
    <x v="245"/>
    <d v="2015-03-08T00:00:00"/>
    <s v="Color"/>
    <s v="Biography"/>
    <s v="English"/>
    <s v="USA"/>
    <s v="R"/>
    <s v="Aldis Hodge"/>
    <x v="143"/>
    <n v="559"/>
    <n v="2702"/>
    <n v="473"/>
    <n v="76000"/>
    <n v="7.9"/>
    <n v="349"/>
    <n v="167"/>
    <n v="161029270"/>
    <n v="28000000"/>
    <n v="133029270"/>
    <n v="4.751045357142857"/>
    <n v="41.100418142857144"/>
    <n v="2015"/>
    <s v="mart"/>
    <s v="F. Gary Gray"/>
    <x v="245"/>
    <s v="Normal"/>
    <s v="Medium Budget"/>
    <x v="0"/>
    <s v="Normal"/>
  </r>
  <r>
    <x v="246"/>
    <d v="2004-07-03T00:00:00"/>
    <s v="Color"/>
    <s v="Adventure"/>
    <s v="English"/>
    <s v="USA"/>
    <s v="PG"/>
    <s v="Robert De Niro"/>
    <x v="144"/>
    <n v="22000"/>
    <n v="63165"/>
    <n v="10"/>
    <n v="0"/>
    <n v="6"/>
    <n v="143"/>
    <n v="90"/>
    <n v="160762022"/>
    <n v="75000000"/>
    <n v="85762022"/>
    <n v="1.1434936266666667"/>
    <n v="24.457397450666665"/>
    <n v="2004"/>
    <s v="iyul"/>
    <s v="Bibo Bergeron"/>
    <x v="246"/>
    <s v="Normal"/>
    <s v="High Budget"/>
    <x v="0"/>
    <s v="Normal"/>
  </r>
  <r>
    <x v="247"/>
    <d v="2002-06-27T00:00:00"/>
    <s v="Black and White"/>
    <s v="Action"/>
    <s v="English"/>
    <s v="UK"/>
    <s v="PG-13"/>
    <s v="Toby Stephens"/>
    <x v="145"/>
    <n v="769"/>
    <n v="2538"/>
    <n v="93"/>
    <n v="0"/>
    <n v="6.1"/>
    <n v="264"/>
    <n v="133"/>
    <n v="160201106"/>
    <n v="142000000"/>
    <n v="18201106"/>
    <n v="0.12817680281690141"/>
    <n v="24.451270721126757"/>
    <n v="2002"/>
    <s v="iyun"/>
    <s v="Lee Tamahori"/>
    <x v="247"/>
    <s v="Normal"/>
    <s v="High Budget"/>
    <x v="0"/>
    <s v="Normal"/>
  </r>
  <r>
    <x v="248"/>
    <d v="1973-09-04T00:00:00"/>
    <s v="Color"/>
    <s v="Comedy"/>
    <s v="English"/>
    <s v="USA"/>
    <s v="PG"/>
    <s v="Eileen Brennan"/>
    <x v="146"/>
    <n v="1000"/>
    <n v="2387"/>
    <n v="131"/>
    <n v="0"/>
    <n v="8.3000000000000007"/>
    <n v="119"/>
    <n v="129"/>
    <n v="159600000"/>
    <n v="5500000"/>
    <n v="154100000"/>
    <n v="28.018181818181819"/>
    <n v="44.407272727272733"/>
    <n v="1973"/>
    <s v="sentyabr"/>
    <s v="George Roy Hill"/>
    <x v="248"/>
    <s v="Overperformer"/>
    <s v="Medium Budget"/>
    <x v="0"/>
    <s v="High Buzz / High Score"/>
  </r>
  <r>
    <x v="249"/>
    <d v="2013-06-23T00:00:00"/>
    <s v="Color"/>
    <s v="Action"/>
    <s v="English"/>
    <s v="USA"/>
    <s v="R"/>
    <s v="Michael Rapaport"/>
    <x v="127"/>
    <n v="975"/>
    <n v="4825"/>
    <n v="176"/>
    <n v="24000"/>
    <n v="6.6"/>
    <n v="270"/>
    <n v="123"/>
    <n v="159578352"/>
    <n v="43000000"/>
    <n v="116578352"/>
    <n v="2.7111244651162791"/>
    <n v="29.88444978604651"/>
    <n v="2013"/>
    <s v="iyun"/>
    <s v="Paul Feig"/>
    <x v="249"/>
    <s v="Normal"/>
    <s v="High Budget"/>
    <x v="0"/>
    <s v="Normal"/>
  </r>
  <r>
    <x v="250"/>
    <d v="1993-10-14T00:00:00"/>
    <s v="Color"/>
    <s v="Drama"/>
    <s v="English"/>
    <s v="USA"/>
    <s v="R"/>
    <s v="Tom Cruise"/>
    <x v="115"/>
    <n v="10000"/>
    <n v="14244"/>
    <n v="521"/>
    <n v="0"/>
    <n v="6.8"/>
    <n v="56"/>
    <n v="154"/>
    <n v="158348400"/>
    <n v="42000000"/>
    <n v="116348400"/>
    <n v="2.7702"/>
    <n v="28.30808"/>
    <n v="1993"/>
    <s v="oktyabr"/>
    <s v="Sydney Pollack"/>
    <x v="250"/>
    <s v="Normal"/>
    <s v="Medium Budget"/>
    <x v="0"/>
    <s v="Normal"/>
  </r>
  <r>
    <x v="251"/>
    <d v="2005-08-21T00:00:00"/>
    <s v="Color"/>
    <s v="Comedy"/>
    <s v="English"/>
    <s v="USA"/>
    <s v="PG-13"/>
    <s v="Adam Sandler"/>
    <x v="147"/>
    <n v="11000"/>
    <n v="13693"/>
    <n v="88"/>
    <n v="0"/>
    <n v="6.4"/>
    <n v="134"/>
    <n v="113"/>
    <n v="158115031"/>
    <n v="82000000"/>
    <n v="76115031"/>
    <n v="0.92823208536585367"/>
    <n v="25.971292834146343"/>
    <n v="2005"/>
    <s v="avgust"/>
    <s v="Peter Segal"/>
    <x v="251"/>
    <s v="Normal"/>
    <s v="Medium Budget"/>
    <x v="0"/>
    <s v="Normal"/>
  </r>
  <r>
    <x v="252"/>
    <d v="2000-11-26T00:00:00"/>
    <s v="Color"/>
    <s v="Action"/>
    <s v="English"/>
    <s v="USA"/>
    <s v="PG-13"/>
    <s v="Hugh Jackman"/>
    <x v="64"/>
    <n v="20000"/>
    <n v="21397"/>
    <n v="0"/>
    <n v="0"/>
    <n v="7.4"/>
    <n v="290"/>
    <n v="104"/>
    <n v="157299717"/>
    <n v="75000000"/>
    <n v="82299717"/>
    <n v="1.0973295599999999"/>
    <n v="30.038931824000002"/>
    <n v="2000"/>
    <s v="noyabr"/>
    <s v="Bryan Singer"/>
    <x v="252"/>
    <s v="Normal"/>
    <s v="High Budget"/>
    <x v="0"/>
    <s v="Normal"/>
  </r>
  <r>
    <x v="253"/>
    <d v="1987-08-14T00:00:00"/>
    <s v="Color"/>
    <s v="Drama"/>
    <s v="English"/>
    <s v="USA"/>
    <s v="R"/>
    <s v="Fred Gwynne"/>
    <x v="148"/>
    <n v="886"/>
    <n v="1639"/>
    <n v="213"/>
    <n v="3000"/>
    <n v="6.9"/>
    <n v="94"/>
    <n v="119"/>
    <n v="156645693"/>
    <n v="14000000"/>
    <n v="142645693"/>
    <n v="10.188978071428572"/>
    <n v="31.975591228571432"/>
    <n v="1987"/>
    <s v="avgust"/>
    <s v="Adrian Lyne"/>
    <x v="253"/>
    <s v="Normal"/>
    <s v="Medium Budget"/>
    <x v="0"/>
    <s v="Normal"/>
  </r>
  <r>
    <x v="254"/>
    <d v="2000-04-05T00:00:00"/>
    <s v="Color"/>
    <s v="Drama"/>
    <s v="English"/>
    <s v="USA"/>
    <s v="PG-13"/>
    <s v="Harrison Ford"/>
    <x v="25"/>
    <n v="11000"/>
    <n v="12890"/>
    <n v="0"/>
    <n v="0"/>
    <n v="6.6"/>
    <n v="185"/>
    <n v="130"/>
    <n v="155370362"/>
    <n v="100000000"/>
    <n v="55370362"/>
    <n v="0.55370361999999995"/>
    <n v="26.621481447999997"/>
    <n v="2000"/>
    <s v="aprel"/>
    <s v="Robert Zemeckis"/>
    <x v="254"/>
    <s v="Normal"/>
    <s v="Medium Budget"/>
    <x v="0"/>
    <s v="Normal"/>
  </r>
  <r>
    <x v="255"/>
    <d v="2015-09-16T00:00:00"/>
    <s v="Color"/>
    <s v="Action"/>
    <s v="English"/>
    <s v="USA"/>
    <s v="PG-13"/>
    <s v="Dwayne Johnson"/>
    <x v="149"/>
    <n v="12000"/>
    <n v="16718"/>
    <n v="62"/>
    <n v="52000"/>
    <n v="6.1"/>
    <n v="358"/>
    <n v="114"/>
    <n v="155181732"/>
    <n v="110000000"/>
    <n v="45181732"/>
    <n v="0.41074301818181819"/>
    <n v="29.764297207272726"/>
    <n v="2015"/>
    <s v="sentyabr"/>
    <s v="Brad Peyton"/>
    <x v="255"/>
    <s v="Normal"/>
    <s v="High Budget"/>
    <x v="0"/>
    <s v="Normal"/>
  </r>
  <r>
    <x v="256"/>
    <d v="2012-01-10T00:00:00"/>
    <s v="Color"/>
    <s v="Action"/>
    <s v="English"/>
    <s v="USA"/>
    <s v="PG-13"/>
    <s v="Chris Hemsworth"/>
    <x v="150"/>
    <n v="26000"/>
    <n v="72881"/>
    <n v="274"/>
    <n v="53000"/>
    <n v="6.1"/>
    <n v="416"/>
    <n v="132"/>
    <n v="155111815"/>
    <n v="170000000"/>
    <n v="-14888185"/>
    <n v="-8.7577558823529411E-2"/>
    <n v="29.664968976470586"/>
    <n v="2012"/>
    <s v="yanvar"/>
    <s v="Rupert Sanders"/>
    <x v="256"/>
    <s v="Underperformer"/>
    <s v="High Budget"/>
    <x v="0"/>
    <s v="Normal"/>
  </r>
  <r>
    <x v="257"/>
    <d v="2006-04-16T00:00:00"/>
    <s v="Color"/>
    <s v="Adventure"/>
    <s v="English"/>
    <s v="USA"/>
    <s v="PG"/>
    <s v="Bruce Willis"/>
    <x v="114"/>
    <n v="13000"/>
    <n v="22813"/>
    <n v="12"/>
    <n v="0"/>
    <n v="6.8"/>
    <n v="166"/>
    <n v="83"/>
    <n v="155019340"/>
    <n v="80000000"/>
    <n v="75019340"/>
    <n v="0.93774175000000004"/>
    <n v="27.5750967"/>
    <n v="2006"/>
    <s v="aprel"/>
    <s v="Tim Johnson"/>
    <x v="257"/>
    <s v="Normal"/>
    <s v="High Budget"/>
    <x v="0"/>
    <s v="Normal"/>
  </r>
  <r>
    <x v="258"/>
    <d v="1987-07-01T00:00:00"/>
    <s v="Color"/>
    <s v="Action"/>
    <s v="English"/>
    <s v="USA"/>
    <s v="R"/>
    <s v="Dean Stockwell"/>
    <x v="116"/>
    <n v="936"/>
    <n v="4121"/>
    <n v="12000"/>
    <n v="0"/>
    <n v="6.4"/>
    <n v="50"/>
    <n v="100"/>
    <n v="153665036"/>
    <n v="28000000"/>
    <n v="125665036"/>
    <n v="4.4880370000000003"/>
    <n v="27.395214800000002"/>
    <n v="1987"/>
    <s v="iyul"/>
    <s v="Tony Scott"/>
    <x v="258"/>
    <s v="Normal"/>
    <s v="High Budget"/>
    <x v="0"/>
    <s v="Normal"/>
  </r>
  <r>
    <x v="259"/>
    <d v="2015-04-02T00:00:00"/>
    <s v="Color"/>
    <s v="Action"/>
    <s v="English"/>
    <s v="Australia"/>
    <s v="R"/>
    <s v="Tom Hardy"/>
    <x v="89"/>
    <n v="27000"/>
    <n v="40025"/>
    <n v="750"/>
    <n v="191000"/>
    <n v="8.1"/>
    <n v="739"/>
    <n v="120"/>
    <n v="153629485"/>
    <n v="150000000"/>
    <n v="3629485"/>
    <n v="2.4196566666666666E-2"/>
    <n v="51.50967862666667"/>
    <n v="2015"/>
    <s v="aprel"/>
    <s v="George Miller"/>
    <x v="259"/>
    <s v="Normal"/>
    <s v="High Budget"/>
    <x v="0"/>
    <s v="High Buzz / High Score"/>
  </r>
  <r>
    <x v="260"/>
    <d v="1996-04-11T00:00:00"/>
    <s v="Color"/>
    <s v="Comedy"/>
    <s v="English"/>
    <s v="USA"/>
    <s v="R"/>
    <s v="Tom Cruise"/>
    <x v="151"/>
    <n v="10000"/>
    <n v="12182"/>
    <n v="488"/>
    <n v="0"/>
    <n v="7.3"/>
    <n v="109"/>
    <n v="139"/>
    <n v="153620822"/>
    <n v="50000000"/>
    <n v="103620822"/>
    <n v="2.07241644"/>
    <n v="30.028966575999998"/>
    <n v="1996"/>
    <s v="aprel"/>
    <s v="Cameron Crowe"/>
    <x v="260"/>
    <s v="Normal"/>
    <s v="Medium Budget"/>
    <x v="0"/>
    <s v="Normal"/>
  </r>
  <r>
    <x v="261"/>
    <d v="2002-04-04T00:00:00"/>
    <s v="Color"/>
    <s v="Adventure"/>
    <s v="English"/>
    <s v="USA"/>
    <s v="PG"/>
    <s v="Sarah Michelle Gellar"/>
    <x v="152"/>
    <n v="4000"/>
    <n v="6355"/>
    <n v="67"/>
    <n v="0"/>
    <n v="4.9000000000000004"/>
    <n v="138"/>
    <n v="86"/>
    <n v="153288182"/>
    <n v="84000000"/>
    <n v="69288182"/>
    <n v="0.82485930952380948"/>
    <n v="19.929943723809526"/>
    <n v="2002"/>
    <s v="aprel"/>
    <s v="Raja Gosnell"/>
    <x v="261"/>
    <s v="Normal"/>
    <s v="High Budget"/>
    <x v="0"/>
    <s v="High Buzz Mismatch"/>
  </r>
  <r>
    <x v="262"/>
    <d v="1999-01-17T00:00:00"/>
    <s v="Color"/>
    <s v="Comedy"/>
    <s v="English"/>
    <s v="USA"/>
    <s v="PG"/>
    <s v="Julia Roberts"/>
    <x v="112"/>
    <n v="8000"/>
    <n v="12790"/>
    <n v="0"/>
    <n v="0"/>
    <n v="5.5"/>
    <n v="103"/>
    <n v="116"/>
    <n v="152149590"/>
    <n v="70000000"/>
    <n v="82149590"/>
    <n v="1.1735655714285713"/>
    <n v="22.469426228571429"/>
    <n v="1999"/>
    <s v="yanvar"/>
    <s v="Garry Marshall"/>
    <x v="262"/>
    <s v="Normal"/>
    <s v="Medium Budget"/>
    <x v="0"/>
    <s v="Normal"/>
  </r>
  <r>
    <x v="263"/>
    <d v="2014-08-13T00:00:00"/>
    <s v="Color"/>
    <s v="Adventure"/>
    <s v="English"/>
    <s v="USA"/>
    <s v="PG-13"/>
    <s v="Kate Winslet"/>
    <x v="153"/>
    <n v="14000"/>
    <n v="22226"/>
    <n v="168"/>
    <n v="49000"/>
    <n v="6.7"/>
    <n v="459"/>
    <n v="139"/>
    <n v="150832203"/>
    <n v="85000000"/>
    <n v="65832203"/>
    <n v="0.77449650588235297"/>
    <n v="32.009798602352944"/>
    <n v="2014"/>
    <s v="avgust"/>
    <s v="Neil Burger"/>
    <x v="263"/>
    <s v="Normal"/>
    <s v="High Budget"/>
    <x v="0"/>
    <s v="Normal"/>
  </r>
  <r>
    <x v="264"/>
    <d v="1985-12-06T00:00:00"/>
    <s v="Color"/>
    <s v="Action"/>
    <s v="English"/>
    <s v="USA"/>
    <s v="R"/>
    <s v="Sylvester Stallone"/>
    <x v="154"/>
    <n v="13000"/>
    <n v="15662"/>
    <n v="170"/>
    <n v="0"/>
    <n v="6.4"/>
    <n v="96"/>
    <n v="96"/>
    <n v="150415432"/>
    <n v="44000000"/>
    <n v="106415432"/>
    <n v="2.4185325454545454"/>
    <n v="26.567413018181821"/>
    <n v="1985"/>
    <s v="dekabr"/>
    <s v="George P. Cosmatos"/>
    <x v="264"/>
    <s v="Normal"/>
    <s v="High Budget"/>
    <x v="0"/>
    <s v="Normal"/>
  </r>
  <r>
    <x v="265"/>
    <d v="2013-08-22T00:00:00"/>
    <s v="Color"/>
    <s v="Comedy"/>
    <s v="English"/>
    <s v="USA"/>
    <s v="R"/>
    <s v="Laura-Leigh"/>
    <x v="155"/>
    <n v="740"/>
    <n v="3425"/>
    <n v="43"/>
    <n v="35000"/>
    <n v="7"/>
    <n v="289"/>
    <n v="118"/>
    <n v="150368971"/>
    <n v="37000000"/>
    <n v="113368971"/>
    <n v="3.0640262432432435"/>
    <n v="32.725610497297296"/>
    <n v="2013"/>
    <s v="avgust"/>
    <s v="Rawson Marshall Thurber"/>
    <x v="265"/>
    <s v="Normal"/>
    <s v="Medium Budget"/>
    <x v="0"/>
    <s v="Normal"/>
  </r>
  <r>
    <x v="266"/>
    <d v="2003-06-13T00:00:00"/>
    <s v="Color"/>
    <s v="Action"/>
    <s v="English"/>
    <s v="USA"/>
    <s v="R"/>
    <s v="Nick Stahl"/>
    <x v="156"/>
    <n v="648"/>
    <n v="1769"/>
    <n v="84"/>
    <n v="0"/>
    <n v="6.4"/>
    <n v="280"/>
    <n v="109"/>
    <n v="150350192"/>
    <n v="200000000"/>
    <n v="-49649808"/>
    <n v="-0.24824904"/>
    <n v="25.500700384000002"/>
    <n v="2003"/>
    <s v="iyun"/>
    <s v="Jonathan Mostow"/>
    <x v="266"/>
    <s v="Underperformer"/>
    <s v="High Budget"/>
    <x v="0"/>
    <s v="Normal"/>
  </r>
  <r>
    <x v="267"/>
    <d v="2015-05-22T00:00:00"/>
    <s v="Color"/>
    <s v="Comedy"/>
    <s v="English"/>
    <s v="USA"/>
    <s v="PG-13"/>
    <s v="Will Ferrell"/>
    <x v="157"/>
    <n v="8000"/>
    <n v="10886"/>
    <n v="51"/>
    <n v="13000"/>
    <n v="6.1"/>
    <n v="145"/>
    <n v="96"/>
    <n v="150315155"/>
    <n v="50000000"/>
    <n v="100315155"/>
    <n v="2.0063030999999998"/>
    <n v="26.50252124"/>
    <n v="2015"/>
    <s v="may"/>
    <s v="Sean Anders"/>
    <x v="267"/>
    <s v="Normal"/>
    <s v="Medium Budget"/>
    <x v="0"/>
    <s v="Normal"/>
  </r>
  <r>
    <x v="268"/>
    <d v="2009-01-30T00:00:00"/>
    <s v="Color"/>
    <s v="Action"/>
    <s v="English"/>
    <s v="USA"/>
    <s v="PG-13"/>
    <s v="Joseph Gordon-Levitt"/>
    <x v="84"/>
    <n v="23000"/>
    <n v="26683"/>
    <n v="208"/>
    <n v="0"/>
    <n v="5.8"/>
    <n v="250"/>
    <n v="118"/>
    <n v="150167630"/>
    <n v="175000000"/>
    <n v="-24832370"/>
    <n v="-0.14189925714285714"/>
    <n v="23.143240297142857"/>
    <n v="2009"/>
    <s v="yanvar"/>
    <s v="Stephen Sommers"/>
    <x v="268"/>
    <s v="Underperformer"/>
    <s v="High Budget"/>
    <x v="0"/>
    <s v="High Buzz Mismatch"/>
  </r>
  <r>
    <x v="269"/>
    <d v="2013-05-30T00:00:00"/>
    <s v="Color"/>
    <s v="Crime"/>
    <s v="English"/>
    <s v="USA"/>
    <s v="R"/>
    <s v="Jennifer Lawrence"/>
    <x v="158"/>
    <n v="34000"/>
    <n v="83012"/>
    <n v="737"/>
    <n v="63000"/>
    <n v="7.3"/>
    <n v="538"/>
    <n v="138"/>
    <n v="150117807"/>
    <n v="40000000"/>
    <n v="110117807"/>
    <n v="2.7529451749999998"/>
    <n v="36.601178069999996"/>
    <n v="2013"/>
    <s v="may"/>
    <s v="David O. Russell"/>
    <x v="269"/>
    <s v="Normal"/>
    <s v="Medium Budget"/>
    <x v="0"/>
    <s v="Normal"/>
  </r>
  <r>
    <x v="270"/>
    <d v="2014-02-25T00:00:00"/>
    <s v="Color"/>
    <s v="Comedy"/>
    <s v="English"/>
    <s v="USA"/>
    <s v="R"/>
    <s v="Craig Roberts"/>
    <x v="159"/>
    <n v="920"/>
    <n v="2771"/>
    <n v="89"/>
    <n v="21000"/>
    <n v="6.4"/>
    <n v="351"/>
    <n v="97"/>
    <n v="150056505"/>
    <n v="18000000"/>
    <n v="132056505"/>
    <n v="7.3364725000000002"/>
    <n v="30.634589000000002"/>
    <n v="2014"/>
    <s v="fevral"/>
    <s v="Nicholas Stoller"/>
    <x v="270"/>
    <s v="Normal"/>
    <s v="Medium Budget"/>
    <x v="0"/>
    <s v="Normal"/>
  </r>
  <r>
    <x v="271"/>
    <d v="2011-01-30T00:00:00"/>
    <s v="Color"/>
    <s v="Action"/>
    <s v="English"/>
    <s v="USA"/>
    <s v="PG"/>
    <s v="Salma Hayek"/>
    <x v="26"/>
    <n v="4000"/>
    <n v="5046"/>
    <n v="50"/>
    <n v="16000"/>
    <n v="6.7"/>
    <n v="246"/>
    <n v="90"/>
    <n v="149234747"/>
    <n v="130000000"/>
    <n v="19234747"/>
    <n v="0.14795959230769232"/>
    <n v="28.459183836923078"/>
    <n v="2011"/>
    <s v="yanvar"/>
    <s v="Chris Miller"/>
    <x v="271"/>
    <s v="Normal"/>
    <s v="High Budget"/>
    <x v="0"/>
    <s v="Normal"/>
  </r>
  <r>
    <x v="272"/>
    <d v="2012-08-01T00:00:00"/>
    <s v="Color"/>
    <s v="Drama"/>
    <s v="English"/>
    <s v="USA"/>
    <s v="PG-13"/>
    <s v="Hugh Jackman"/>
    <x v="160"/>
    <n v="20000"/>
    <n v="46204"/>
    <n v="0"/>
    <n v="144000"/>
    <n v="7.6"/>
    <n v="488"/>
    <n v="158"/>
    <n v="148775460"/>
    <n v="61000000"/>
    <n v="87775460"/>
    <n v="1.4389419672131147"/>
    <n v="45.375576786885247"/>
    <n v="2012"/>
    <s v="avgust"/>
    <s v="Tom Hooper"/>
    <x v="272"/>
    <s v="Normal"/>
    <s v="Medium Budget"/>
    <x v="0"/>
    <s v="Normal"/>
  </r>
  <r>
    <x v="273"/>
    <d v="2007-01-29T00:00:00"/>
    <s v="Color"/>
    <s v="Comedy"/>
    <s v="English"/>
    <s v="USA"/>
    <s v="R"/>
    <s v="Harold Ramis"/>
    <x v="161"/>
    <n v="11000"/>
    <n v="12874"/>
    <n v="0"/>
    <n v="0"/>
    <n v="7"/>
    <n v="251"/>
    <n v="133"/>
    <n v="148734225"/>
    <n v="30000000"/>
    <n v="118734225"/>
    <n v="3.9578074999999999"/>
    <n v="29.583123000000001"/>
    <n v="2007"/>
    <s v="yanvar"/>
    <s v="Judd Apatow"/>
    <x v="273"/>
    <s v="Normal"/>
    <s v="Medium Budget"/>
    <x v="0"/>
    <s v="Normal"/>
  </r>
  <r>
    <x v="274"/>
    <d v="2010-10-27T00:00:00"/>
    <s v="Color"/>
    <s v="Comedy"/>
    <s v="English"/>
    <s v="USA"/>
    <s v="PG-13"/>
    <s v="Robert De Niro"/>
    <x v="162"/>
    <n v="22000"/>
    <n v="24082"/>
    <n v="80"/>
    <n v="0"/>
    <n v="5.5"/>
    <n v="180"/>
    <n v="98"/>
    <n v="148383780"/>
    <n v="100000000"/>
    <n v="48383780"/>
    <n v="0.48383779999999998"/>
    <n v="22.19353512"/>
    <n v="2010"/>
    <s v="oktyabr"/>
    <s v="Paul Weitz"/>
    <x v="274"/>
    <s v="Normal"/>
    <s v="Medium Budget"/>
    <x v="0"/>
    <s v="High Buzz Mismatch"/>
  </r>
  <r>
    <x v="275"/>
    <d v="2010-11-29T00:00:00"/>
    <s v="Color"/>
    <s v="Action"/>
    <s v="English"/>
    <s v="USA"/>
    <s v="PG"/>
    <s v="J.K. Simmons"/>
    <x v="163"/>
    <n v="24000"/>
    <n v="46120"/>
    <n v="96"/>
    <n v="13000"/>
    <n v="7.3"/>
    <n v="233"/>
    <n v="95"/>
    <n v="148337537"/>
    <n v="130000000"/>
    <n v="18337537"/>
    <n v="0.14105797692307692"/>
    <n v="30.55642319076923"/>
    <n v="2010"/>
    <s v="noyabr"/>
    <s v="Tom McGrath"/>
    <x v="275"/>
    <s v="Normal"/>
    <s v="High Budget"/>
    <x v="0"/>
    <s v="Normal"/>
  </r>
  <r>
    <x v="276"/>
    <d v="2012-12-11T00:00:00"/>
    <s v="Color"/>
    <s v="Animation"/>
    <s v="English"/>
    <s v="USA"/>
    <s v="PG"/>
    <s v="Steve Buscemi"/>
    <x v="126"/>
    <n v="12000"/>
    <n v="37142"/>
    <n v="266"/>
    <n v="28000"/>
    <n v="7.1"/>
    <n v="256"/>
    <n v="91"/>
    <n v="148313048"/>
    <n v="85000000"/>
    <n v="63313048"/>
    <n v="0.74485938823529407"/>
    <n v="31.497943755294116"/>
    <n v="2012"/>
    <s v="dekabr"/>
    <s v="Genndy Tartakovsky"/>
    <x v="276"/>
    <s v="Normal"/>
    <s v="High Budget"/>
    <x v="0"/>
    <s v="Normal"/>
  </r>
  <r>
    <x v="277"/>
    <d v="2006-07-04T00:00:00"/>
    <s v="Color"/>
    <s v="Action"/>
    <s v="English"/>
    <s v="USA"/>
    <s v="PG-13"/>
    <s v="Will Ferrell"/>
    <x v="164"/>
    <n v="8000"/>
    <n v="12410"/>
    <n v="285"/>
    <n v="0"/>
    <n v="6.6"/>
    <n v="164"/>
    <n v="122"/>
    <n v="148213377"/>
    <n v="73000000"/>
    <n v="75213377"/>
    <n v="1.0303202328767123"/>
    <n v="26.812128093150683"/>
    <n v="2006"/>
    <s v="iyul"/>
    <s v="Adam McKay"/>
    <x v="277"/>
    <s v="Normal"/>
    <s v="High Budget"/>
    <x v="0"/>
    <s v="Normal"/>
  </r>
  <r>
    <x v="278"/>
    <d v="1984-10-25T00:00:00"/>
    <s v="Color"/>
    <s v="Comedy"/>
    <s v="English"/>
    <s v="USA"/>
    <s v="PG"/>
    <s v="Phoebe Cates"/>
    <x v="165"/>
    <n v="767"/>
    <n v="2053"/>
    <n v="287"/>
    <n v="14000"/>
    <n v="7.2"/>
    <n v="183"/>
    <n v="106"/>
    <n v="148170000"/>
    <n v="11000000"/>
    <n v="137170000"/>
    <n v="12.47"/>
    <n v="35.188000000000002"/>
    <n v="1984"/>
    <s v="oktyabr"/>
    <s v="Joe Dante"/>
    <x v="278"/>
    <s v="Normal"/>
    <s v="Medium Budget"/>
    <x v="0"/>
    <s v="Normal"/>
  </r>
  <r>
    <x v="279"/>
    <d v="2008-02-07T00:00:00"/>
    <s v="Color"/>
    <s v="Drama"/>
    <s v="English"/>
    <s v="USA"/>
    <s v="R"/>
    <s v="Clint Eastwood"/>
    <x v="20"/>
    <n v="16000"/>
    <n v="17347"/>
    <n v="16000"/>
    <n v="28000"/>
    <n v="8.1999999999999993"/>
    <n v="366"/>
    <n v="116"/>
    <n v="148085755"/>
    <n v="33000000"/>
    <n v="115085755"/>
    <n v="3.4874471212121212"/>
    <n v="36.994978848484841"/>
    <n v="2008"/>
    <s v="fevral"/>
    <s v="Clint Eastwood"/>
    <x v="279"/>
    <s v="Normal"/>
    <s v="Medium Budget"/>
    <x v="0"/>
    <s v="High Buzz / High Score"/>
  </r>
  <r>
    <x v="280"/>
    <d v="1997-12-14T00:00:00"/>
    <s v="Color"/>
    <s v="Comedy"/>
    <s v="English"/>
    <s v="USA"/>
    <s v="PG-13"/>
    <s v="Lupe Ontiveros"/>
    <x v="166"/>
    <n v="625"/>
    <n v="1474"/>
    <n v="274"/>
    <n v="11000"/>
    <n v="7.7"/>
    <n v="156"/>
    <n v="139"/>
    <n v="147637474"/>
    <n v="50000000"/>
    <n v="97637474"/>
    <n v="1.95274948"/>
    <n v="32.681099791999998"/>
    <n v="1997"/>
    <s v="dekabr"/>
    <s v="James L. Brooks"/>
    <x v="280"/>
    <s v="Normal"/>
    <s v="Medium Budget"/>
    <x v="0"/>
    <s v="Normal"/>
  </r>
  <r>
    <x v="281"/>
    <d v="2011-12-18T00:00:00"/>
    <s v="Color"/>
    <s v="Action"/>
    <s v="English"/>
    <s v="USA"/>
    <s v="PG-13"/>
    <s v="Jennifer Lawrence"/>
    <x v="167"/>
    <n v="34000"/>
    <n v="50983"/>
    <n v="905"/>
    <n v="54000"/>
    <n v="7.8"/>
    <n v="500"/>
    <n v="132"/>
    <n v="146405371"/>
    <n v="160000000"/>
    <n v="-13594629"/>
    <n v="-8.4966431250000002E-2"/>
    <n v="36.566013427499996"/>
    <n v="2011"/>
    <s v="dekabr"/>
    <s v="Matthew Vaughn"/>
    <x v="281"/>
    <s v="Underperformer"/>
    <s v="High Budget"/>
    <x v="0"/>
    <s v="Normal"/>
  </r>
  <r>
    <x v="282"/>
    <d v="1994-01-15T00:00:00"/>
    <s v="Color"/>
    <s v="Action"/>
    <s v="English"/>
    <s v="USA"/>
    <s v="R"/>
    <s v="Jamie Lee Curtis"/>
    <x v="0"/>
    <n v="2000"/>
    <n v="4528"/>
    <n v="0"/>
    <n v="0"/>
    <n v="7.2"/>
    <n v="94"/>
    <n v="141"/>
    <n v="146282411"/>
    <n v="115000000"/>
    <n v="31282411"/>
    <n v="0.27202096521739133"/>
    <n v="28.908808386086957"/>
    <n v="1994"/>
    <s v="yanvar"/>
    <s v="James Cameron"/>
    <x v="282"/>
    <s v="Normal"/>
    <s v="High Budget"/>
    <x v="0"/>
    <s v="Normal"/>
  </r>
  <r>
    <x v="283"/>
    <d v="2002-02-17T00:00:00"/>
    <s v="Color"/>
    <s v="Adventure"/>
    <s v="English"/>
    <s v="USA"/>
    <s v="PG"/>
    <s v="Tia Carrere"/>
    <x v="72"/>
    <n v="1000"/>
    <n v="3112"/>
    <n v="255"/>
    <n v="0"/>
    <n v="7.2"/>
    <n v="180"/>
    <n v="85"/>
    <n v="145771527"/>
    <n v="80000000"/>
    <n v="65771527"/>
    <n v="0.82214408750000001"/>
    <n v="29.128857634999999"/>
    <n v="2002"/>
    <s v="fevral"/>
    <s v="Dean DeBlois"/>
    <x v="283"/>
    <s v="Normal"/>
    <s v="High Budget"/>
    <x v="0"/>
    <s v="Normal"/>
  </r>
  <r>
    <x v="284"/>
    <d v="2001-03-03T00:00:00"/>
    <s v="Color"/>
    <s v="Comedy"/>
    <s v="English"/>
    <s v="USA"/>
    <s v="R"/>
    <s v="Alyson Hannigan"/>
    <x v="168"/>
    <n v="3000"/>
    <n v="7872"/>
    <n v="6"/>
    <n v="0"/>
    <n v="6.4"/>
    <n v="142"/>
    <n v="108"/>
    <n v="145096820"/>
    <n v="30000000"/>
    <n v="115096820"/>
    <n v="3.8365606666666667"/>
    <n v="27.13462426666667"/>
    <n v="2001"/>
    <s v="mart"/>
    <s v="J.B. Rogers"/>
    <x v="284"/>
    <s v="Normal"/>
    <s v="Medium Budget"/>
    <x v="0"/>
    <s v="Normal"/>
  </r>
  <r>
    <x v="285"/>
    <d v="2008-06-02T00:00:00"/>
    <s v="Color"/>
    <s v="Action"/>
    <s v="English"/>
    <s v="France"/>
    <s v="PG-13"/>
    <s v="Liam Neeson"/>
    <x v="169"/>
    <n v="14000"/>
    <n v="16461"/>
    <n v="180"/>
    <n v="29000"/>
    <n v="7.9"/>
    <n v="309"/>
    <n v="93"/>
    <n v="145000989"/>
    <n v="25000000"/>
    <n v="120000989"/>
    <n v="4.8000395600000001"/>
    <n v="36.420015823999996"/>
    <n v="2008"/>
    <s v="iyun"/>
    <s v="Pierre Morel"/>
    <x v="285"/>
    <s v="Normal"/>
    <s v="High Budget"/>
    <x v="0"/>
    <s v="Normal"/>
  </r>
  <r>
    <x v="286"/>
    <d v="1994-01-16T00:00:00"/>
    <s v="Color"/>
    <s v="Comedy"/>
    <s v="English"/>
    <s v="USA"/>
    <s v="PG"/>
    <s v="Judge Reinhold"/>
    <x v="170"/>
    <n v="901"/>
    <n v="2790"/>
    <n v="11"/>
    <n v="0"/>
    <n v="6.4"/>
    <n v="64"/>
    <n v="97"/>
    <n v="144833357"/>
    <n v="22000000"/>
    <n v="122833357"/>
    <n v="5.5833344090909094"/>
    <n v="27.833333763636364"/>
    <n v="1994"/>
    <s v="yanvar"/>
    <s v="John Pasquin"/>
    <x v="286"/>
    <s v="Normal"/>
    <s v="Medium Budget"/>
    <x v="0"/>
    <s v="Normal"/>
  </r>
  <r>
    <x v="287"/>
    <d v="2013-05-27T00:00:00"/>
    <s v="Color"/>
    <s v="Drama"/>
    <s v="English"/>
    <s v="Australia"/>
    <s v="PG-13"/>
    <s v="Leonardo DiCaprio"/>
    <x v="171"/>
    <n v="29000"/>
    <n v="29770"/>
    <n v="1000"/>
    <n v="115000"/>
    <n v="7.3"/>
    <n v="490"/>
    <n v="143"/>
    <n v="144812796"/>
    <n v="105000000"/>
    <n v="39812796"/>
    <n v="0.37916948571428571"/>
    <n v="40.851667794285717"/>
    <n v="2013"/>
    <s v="may"/>
    <s v="Baz Luhrmann"/>
    <x v="287"/>
    <s v="Normal"/>
    <s v="Medium Budget"/>
    <x v="0"/>
    <s v="Normal"/>
  </r>
  <r>
    <x v="288"/>
    <d v="2004-12-16T00:00:00"/>
    <s v="Color"/>
    <s v="Action"/>
    <s v="English"/>
    <s v="USA"/>
    <s v="PG-13"/>
    <s v="Will Smith"/>
    <x v="172"/>
    <n v="10000"/>
    <n v="12068"/>
    <n v="295"/>
    <n v="0"/>
    <n v="7.1"/>
    <n v="225"/>
    <n v="115"/>
    <n v="144795350"/>
    <n v="120000000"/>
    <n v="24795350"/>
    <n v="0.20662791666666666"/>
    <n v="28.482651166666667"/>
    <n v="2004"/>
    <s v="dekabr"/>
    <s v="Alex Proyas"/>
    <x v="288"/>
    <s v="Normal"/>
    <s v="High Budget"/>
    <x v="0"/>
    <s v="Normal"/>
  </r>
  <r>
    <x v="289"/>
    <d v="1992-10-06T00:00:00"/>
    <s v="Color"/>
    <s v="Action"/>
    <s v="English"/>
    <s v="USA"/>
    <s v="R"/>
    <s v="Rene Russo"/>
    <x v="173"/>
    <n v="808"/>
    <n v="1446"/>
    <n v="503"/>
    <n v="0"/>
    <n v="6.7"/>
    <n v="68"/>
    <n v="121"/>
    <n v="144731527"/>
    <n v="35000000"/>
    <n v="109731527"/>
    <n v="3.1351864857142857"/>
    <n v="28.054074594285716"/>
    <n v="1992"/>
    <s v="oktyabr"/>
    <s v="Richard Donner"/>
    <x v="289"/>
    <s v="Normal"/>
    <s v="High Budget"/>
    <x v="0"/>
    <s v="Normal"/>
  </r>
  <r>
    <x v="290"/>
    <d v="2001-09-08T00:00:00"/>
    <s v="Color"/>
    <s v="Action"/>
    <s v="English"/>
    <s v="USA"/>
    <s v="PG-13"/>
    <s v="Paul Walker"/>
    <x v="174"/>
    <n v="23000"/>
    <n v="45327"/>
    <n v="357"/>
    <n v="14000"/>
    <n v="6.7"/>
    <n v="187"/>
    <n v="106"/>
    <n v="144512310"/>
    <n v="38000000"/>
    <n v="106512310"/>
    <n v="2.8029555263157895"/>
    <n v="29.321182210526317"/>
    <n v="2001"/>
    <s v="sentyabr"/>
    <s v="Rob Cohen"/>
    <x v="290"/>
    <s v="Normal"/>
    <s v="High Budget"/>
    <x v="0"/>
    <s v="Normal"/>
  </r>
  <r>
    <x v="291"/>
    <d v="1998-06-15T00:00:00"/>
    <s v="Color"/>
    <s v="Comedy"/>
    <s v="English"/>
    <s v="USA"/>
    <s v="PG-13"/>
    <s v="Oliver Platt"/>
    <x v="69"/>
    <n v="1000"/>
    <n v="4166"/>
    <n v="84"/>
    <n v="694"/>
    <n v="5.3"/>
    <n v="73"/>
    <n v="85"/>
    <n v="144156464"/>
    <n v="71500000"/>
    <n v="72656464"/>
    <n v="1.0161743216783217"/>
    <n v="21.67586972867133"/>
    <n v="1998"/>
    <s v="iyun"/>
    <s v="Betty Thomas"/>
    <x v="291"/>
    <s v="Normal"/>
    <s v="Medium Budget"/>
    <x v="0"/>
    <s v="Normal"/>
  </r>
  <r>
    <x v="292"/>
    <d v="2008-07-04T00:00:00"/>
    <s v="Color"/>
    <s v="Comedy"/>
    <s v="English"/>
    <s v="USA"/>
    <s v="PG-13"/>
    <s v="Colin Firth"/>
    <x v="175"/>
    <n v="14000"/>
    <n v="26002"/>
    <n v="58"/>
    <n v="10000"/>
    <n v="6.3"/>
    <n v="238"/>
    <n v="108"/>
    <n v="143704210"/>
    <n v="52000000"/>
    <n v="91704210"/>
    <n v="1.7635425"/>
    <n v="26.905417"/>
    <n v="2008"/>
    <s v="iyul"/>
    <s v="Phyllida Lloyd"/>
    <x v="292"/>
    <s v="Normal"/>
    <s v="Medium Budget"/>
    <x v="0"/>
    <s v="Normal"/>
  </r>
  <r>
    <x v="293"/>
    <d v="2011-05-10T00:00:00"/>
    <s v="Color"/>
    <s v="Adventure"/>
    <s v="English"/>
    <s v="USA"/>
    <s v="G"/>
    <s v="Anne Hathaway"/>
    <x v="90"/>
    <n v="11000"/>
    <n v="12071"/>
    <n v="107"/>
    <n v="19000"/>
    <n v="7"/>
    <n v="240"/>
    <n v="96"/>
    <n v="143618384"/>
    <n v="90000000"/>
    <n v="53618384"/>
    <n v="0.59575982222222224"/>
    <n v="30.138303928888888"/>
    <n v="2011"/>
    <s v="may"/>
    <s v="Carlos Saldanha"/>
    <x v="293"/>
    <s v="Normal"/>
    <s v="High Budget"/>
    <x v="0"/>
    <s v="Normal"/>
  </r>
  <r>
    <x v="294"/>
    <d v="2007-06-12T00:00:00"/>
    <s v="Color"/>
    <s v="Comedy"/>
    <s v="English"/>
    <s v="USA"/>
    <s v="PG-13"/>
    <s v="J.K. Simmons"/>
    <x v="176"/>
    <n v="24000"/>
    <n v="28817"/>
    <n v="655"/>
    <n v="10000"/>
    <n v="7.5"/>
    <n v="387"/>
    <n v="96"/>
    <n v="143492840"/>
    <n v="7500000"/>
    <n v="135992840"/>
    <n v="18.132378666666668"/>
    <n v="38.252951466666666"/>
    <n v="2007"/>
    <s v="iyun"/>
    <s v="Jason Reitman"/>
    <x v="294"/>
    <s v="Overperformer"/>
    <s v="Medium Budget"/>
    <x v="0"/>
    <s v="Normal"/>
  </r>
  <r>
    <x v="295"/>
    <d v="2008-05-13T00:00:00"/>
    <s v="Color"/>
    <s v="Comedy"/>
    <s v="English"/>
    <s v="USA"/>
    <s v="PG"/>
    <s v="Eric Dane"/>
    <x v="177"/>
    <n v="2000"/>
    <n v="4811"/>
    <n v="64"/>
    <n v="11000"/>
    <n v="7.1"/>
    <n v="180"/>
    <n v="115"/>
    <n v="143151473"/>
    <n v="60000000"/>
    <n v="83151473"/>
    <n v="1.3858578833333333"/>
    <n v="30.054343153333335"/>
    <n v="2008"/>
    <s v="may"/>
    <s v="David Frankel"/>
    <x v="295"/>
    <s v="Normal"/>
    <s v="Medium Budget"/>
    <x v="0"/>
    <s v="Normal"/>
  </r>
  <r>
    <x v="296"/>
    <d v="2011-09-30T00:00:00"/>
    <s v="Color"/>
    <s v="Adventure"/>
    <s v="English"/>
    <s v="USA"/>
    <s v="PG"/>
    <s v="Mahadeo Shivraj"/>
    <x v="152"/>
    <n v="383"/>
    <n v="692"/>
    <n v="67"/>
    <n v="31000"/>
    <n v="5.5"/>
    <n v="172"/>
    <n v="103"/>
    <n v="142614158"/>
    <n v="110000000"/>
    <n v="32614158"/>
    <n v="0.29649234545454545"/>
    <n v="25.218596938181818"/>
    <n v="2011"/>
    <s v="sentyabr"/>
    <s v="Raja Gosnell"/>
    <x v="296"/>
    <s v="Normal"/>
    <s v="High Budget"/>
    <x v="0"/>
    <s v="High Buzz Mismatch"/>
  </r>
  <r>
    <x v="297"/>
    <d v="2008-04-12T00:00:00"/>
    <s v="Color"/>
    <s v="Action"/>
    <s v="English"/>
    <s v="USA"/>
    <s v="PG"/>
    <s v="Peter Dinklage"/>
    <x v="5"/>
    <n v="22000"/>
    <n v="22697"/>
    <n v="80"/>
    <n v="0"/>
    <n v="6.6"/>
    <n v="258"/>
    <n v="150"/>
    <n v="141614023"/>
    <n v="225000000"/>
    <n v="-83385977"/>
    <n v="-0.37060434222222222"/>
    <n v="26.25175826311111"/>
    <n v="2008"/>
    <s v="aprel"/>
    <s v="Andrew Adamson"/>
    <x v="297"/>
    <s v="Underperformer"/>
    <s v="High Budget"/>
    <x v="0"/>
    <s v="Normal"/>
  </r>
  <r>
    <x v="298"/>
    <d v="1995-11-03T00:00:00"/>
    <s v="Color"/>
    <s v="Adventure"/>
    <s v="English"/>
    <s v="USA"/>
    <s v="G"/>
    <s v="Christian Bale"/>
    <x v="178"/>
    <n v="23000"/>
    <n v="26754"/>
    <n v="12"/>
    <n v="0"/>
    <n v="6.6"/>
    <n v="92"/>
    <n v="84"/>
    <n v="141600000"/>
    <n v="55000000"/>
    <n v="86600000"/>
    <n v="1.5745454545454545"/>
    <n v="27.029818181818179"/>
    <n v="1995"/>
    <s v="noyabr"/>
    <s v="Mike Gabriel"/>
    <x v="298"/>
    <s v="Normal"/>
    <s v="High Budget"/>
    <x v="0"/>
    <s v="Normal"/>
  </r>
  <r>
    <x v="299"/>
    <d v="1978-09-06T00:00:00"/>
    <s v="Color"/>
    <s v="Comedy"/>
    <s v="English"/>
    <s v="USA"/>
    <s v="R"/>
    <s v="John Belushi"/>
    <x v="179"/>
    <n v="1000"/>
    <n v="3468"/>
    <n v="644"/>
    <n v="0"/>
    <n v="7.6"/>
    <n v="94"/>
    <n v="109"/>
    <n v="141600000"/>
    <n v="3000000"/>
    <n v="138600000"/>
    <n v="46.2"/>
    <n v="48.879999999999995"/>
    <n v="1978"/>
    <s v="sentyabr"/>
    <s v="John Landis"/>
    <x v="299"/>
    <s v="Overperformer"/>
    <s v="Medium Budget"/>
    <x v="0"/>
    <s v="Normal"/>
  </r>
  <r>
    <x v="300"/>
    <d v="1992-06-10T00:00:00"/>
    <s v="Color"/>
    <s v="Drama"/>
    <s v="English"/>
    <s v="USA"/>
    <s v="R"/>
    <s v="Tom Cruise"/>
    <x v="180"/>
    <n v="10000"/>
    <n v="14619"/>
    <n v="0"/>
    <n v="0"/>
    <n v="7.6"/>
    <n v="81"/>
    <n v="138"/>
    <n v="141340178"/>
    <n v="40000000"/>
    <n v="101340178"/>
    <n v="2.5335044500000001"/>
    <n v="31.413401779999997"/>
    <n v="1992"/>
    <s v="iyun"/>
    <s v="Rob Reiner"/>
    <x v="300"/>
    <s v="Normal"/>
    <s v="Medium Budget"/>
    <x v="0"/>
    <s v="Normal"/>
  </r>
  <r>
    <x v="301"/>
    <d v="2008-05-02T00:00:00"/>
    <s v="Color"/>
    <s v="Drama"/>
    <s v="English"/>
    <s v="UK"/>
    <s v="R"/>
    <s v="Anil Kapoor"/>
    <x v="181"/>
    <n v="668"/>
    <n v="820"/>
    <n v="0"/>
    <n v="13000"/>
    <n v="8"/>
    <n v="418"/>
    <n v="120"/>
    <n v="141319195"/>
    <n v="15000000"/>
    <n v="126319195"/>
    <n v="8.4212796666666669"/>
    <n v="36.668511866666663"/>
    <n v="2008"/>
    <s v="may"/>
    <s v="Danny Boyle"/>
    <x v="301"/>
    <s v="Normal"/>
    <s v="Medium Budget"/>
    <x v="0"/>
    <s v="High Buzz / High Score"/>
  </r>
  <r>
    <x v="302"/>
    <d v="2002-08-10T00:00:00"/>
    <s v="Color"/>
    <s v="Action"/>
    <s v="English"/>
    <s v="USA"/>
    <s v="PG-13"/>
    <s v="Vin Diesel"/>
    <x v="174"/>
    <n v="14000"/>
    <n v="14790"/>
    <n v="357"/>
    <n v="10000"/>
    <n v="5.8"/>
    <n v="191"/>
    <n v="132"/>
    <n v="141204016"/>
    <n v="70000000"/>
    <n v="71204016"/>
    <n v="1.0172002285714286"/>
    <n v="24.606880091428572"/>
    <n v="2002"/>
    <s v="avgust"/>
    <s v="Rob Cohen"/>
    <x v="302"/>
    <s v="Normal"/>
    <s v="High Budget"/>
    <x v="0"/>
    <s v="Normal"/>
  </r>
  <r>
    <x v="303"/>
    <d v="1999-07-28T00:00:00"/>
    <s v="Black and White"/>
    <s v="Horror"/>
    <s v="English"/>
    <s v="USA"/>
    <s v="R"/>
    <s v="Heather Donahue"/>
    <x v="182"/>
    <n v="170"/>
    <n v="399"/>
    <n v="19"/>
    <n v="0"/>
    <n v="6.4"/>
    <n v="360"/>
    <n v="81"/>
    <n v="140530114"/>
    <n v="60000"/>
    <n v="140470114"/>
    <n v="2341.1685666666667"/>
    <n v="962.06742666666673"/>
    <n v="1999"/>
    <s v="iyul"/>
    <s v="Daniel Myrick"/>
    <x v="303"/>
    <s v="Overperformer"/>
    <s v="Low Budget"/>
    <x v="0"/>
    <s v="Normal"/>
  </r>
  <r>
    <x v="304"/>
    <d v="1998-09-09T00:00:00"/>
    <s v="Color"/>
    <s v="Action"/>
    <s v="English"/>
    <s v="USA"/>
    <s v="PG-13"/>
    <s v="Morgan Freeman"/>
    <x v="183"/>
    <n v="11000"/>
    <n v="22750"/>
    <n v="75"/>
    <n v="0"/>
    <n v="6.1"/>
    <n v="125"/>
    <n v="120"/>
    <n v="140459099"/>
    <n v="75000000"/>
    <n v="65459099"/>
    <n v="0.87278798666666668"/>
    <n v="24.749115194666665"/>
    <n v="1998"/>
    <s v="sentyabr"/>
    <s v="Mimi Leder"/>
    <x v="304"/>
    <s v="Normal"/>
    <s v="High Budget"/>
    <x v="0"/>
    <s v="Normal"/>
  </r>
  <r>
    <x v="305"/>
    <d v="2007-05-04T00:00:00"/>
    <s v="Color"/>
    <s v="Action"/>
    <s v="English"/>
    <s v="USA"/>
    <s v="PG-13"/>
    <s v="Tzi Ma"/>
    <x v="63"/>
    <n v="268"/>
    <n v="1125"/>
    <n v="420"/>
    <n v="0"/>
    <n v="6.2"/>
    <n v="162"/>
    <n v="91"/>
    <n v="140080850"/>
    <n v="140000000"/>
    <n v="80850"/>
    <n v="5.775E-4"/>
    <n v="24.800231"/>
    <n v="2007"/>
    <s v="may"/>
    <s v="Brett Ratner"/>
    <x v="305"/>
    <s v="Normal"/>
    <s v="High Budget"/>
    <x v="0"/>
    <s v="Normal"/>
  </r>
  <r>
    <x v="306"/>
    <d v="1999-12-18T00:00:00"/>
    <s v="Color"/>
    <s v="Adventure"/>
    <s v="English"/>
    <s v="Germany"/>
    <s v="PG"/>
    <s v="Chazz Palminteri"/>
    <x v="184"/>
    <n v="979"/>
    <n v="3382"/>
    <n v="50"/>
    <n v="0"/>
    <n v="5.9"/>
    <n v="101"/>
    <n v="84"/>
    <n v="140015224"/>
    <n v="133000000"/>
    <n v="7015224"/>
    <n v="5.2746045112781956E-2"/>
    <n v="23.621098418045115"/>
    <n v="1999"/>
    <s v="dekabr"/>
    <s v="Rob Minkoff"/>
    <x v="306"/>
    <s v="Normal"/>
    <s v="High Budget"/>
    <x v="0"/>
    <s v="High Buzz Mismatch"/>
  </r>
  <r>
    <x v="307"/>
    <d v="2012-05-11T00:00:00"/>
    <s v="Color"/>
    <s v="Action"/>
    <s v="English"/>
    <s v="France"/>
    <s v="PG-13"/>
    <s v="Liam Neeson"/>
    <x v="185"/>
    <n v="14000"/>
    <n v="16410"/>
    <n v="118"/>
    <n v="63000"/>
    <n v="6.3"/>
    <n v="358"/>
    <n v="98"/>
    <n v="139852971"/>
    <n v="45000000"/>
    <n v="94852971"/>
    <n v="2.1078437999999999"/>
    <n v="32.343137519999999"/>
    <n v="2012"/>
    <s v="may"/>
    <s v="Olivier Megaton"/>
    <x v="307"/>
    <s v="Normal"/>
    <s v="High Budget"/>
    <x v="0"/>
    <s v="Normal"/>
  </r>
  <r>
    <x v="308"/>
    <d v="2003-02-10T00:00:00"/>
    <s v="Color"/>
    <s v="Action"/>
    <s v="English"/>
    <s v="Australia"/>
    <s v="R"/>
    <s v="Essie Davis"/>
    <x v="40"/>
    <n v="309"/>
    <n v="1062"/>
    <n v="0"/>
    <n v="0"/>
    <n v="6.7"/>
    <n v="245"/>
    <n v="129"/>
    <n v="139259759"/>
    <n v="150000000"/>
    <n v="-10740241"/>
    <n v="-7.1601606666666665E-2"/>
    <n v="26.771359357333335"/>
    <n v="2003"/>
    <s v="fevral"/>
    <s v="Lana Wachowski"/>
    <x v="308"/>
    <s v="Underperformer"/>
    <s v="High Budget"/>
    <x v="0"/>
    <s v="Normal"/>
  </r>
  <r>
    <x v="309"/>
    <d v="2002-01-20T00:00:00"/>
    <s v="Color"/>
    <s v="Comedy"/>
    <s v="English"/>
    <s v="USA"/>
    <s v="G"/>
    <s v="Judge Reinhold"/>
    <x v="186"/>
    <n v="901"/>
    <n v="5265"/>
    <n v="54"/>
    <n v="1000"/>
    <n v="5.5"/>
    <n v="80"/>
    <n v="104"/>
    <n v="139225854"/>
    <n v="60000000"/>
    <n v="79225854"/>
    <n v="1.3204309000000001"/>
    <n v="22.628172360000001"/>
    <n v="2002"/>
    <s v="yanvar"/>
    <s v="Michael Lembeck"/>
    <x v="309"/>
    <s v="Normal"/>
    <s v="Medium Budget"/>
    <x v="0"/>
    <s v="Normal"/>
  </r>
  <r>
    <x v="310"/>
    <d v="2010-02-11T00:00:00"/>
    <s v="Color"/>
    <s v="Biography"/>
    <s v="English"/>
    <s v="UK"/>
    <s v="R"/>
    <s v="Colin Firth"/>
    <x v="160"/>
    <n v="14000"/>
    <n v="15732"/>
    <n v="0"/>
    <n v="64000"/>
    <n v="8"/>
    <n v="479"/>
    <n v="118"/>
    <n v="138795342"/>
    <n v="15000000"/>
    <n v="123795342"/>
    <n v="8.2530228000000001"/>
    <n v="41.701209120000001"/>
    <n v="2010"/>
    <s v="fevral"/>
    <s v="Tom Hooper"/>
    <x v="310"/>
    <s v="Normal"/>
    <s v="Medium Budget"/>
    <x v="0"/>
    <s v="High Buzz / High Score"/>
  </r>
  <r>
    <x v="311"/>
    <d v="2003-09-29T00:00:00"/>
    <s v="Color"/>
    <s v="Comedy"/>
    <s v="English"/>
    <s v="USA"/>
    <s v="PG"/>
    <s v="Tom Welling"/>
    <x v="52"/>
    <n v="3000"/>
    <n v="7014"/>
    <n v="189"/>
    <n v="0"/>
    <n v="5.8"/>
    <n v="104"/>
    <n v="94"/>
    <n v="138614544"/>
    <n v="40000000"/>
    <n v="98614544"/>
    <n v="2.4653635999999999"/>
    <n v="24.186145440000001"/>
    <n v="2003"/>
    <s v="sentyabr"/>
    <s v="Shawn Levy"/>
    <x v="311"/>
    <s v="Normal"/>
    <s v="Medium Budget"/>
    <x v="0"/>
    <s v="Normal"/>
  </r>
  <r>
    <x v="312"/>
    <d v="2012-11-05T00:00:00"/>
    <s v="Color"/>
    <s v="Action"/>
    <s v="English"/>
    <s v="USA"/>
    <s v="R"/>
    <s v="Channing Tatum"/>
    <x v="49"/>
    <n v="17000"/>
    <n v="19968"/>
    <n v="97"/>
    <n v="39000"/>
    <n v="7.2"/>
    <n v="375"/>
    <n v="109"/>
    <n v="138447667"/>
    <n v="42000000"/>
    <n v="96447667"/>
    <n v="2.2963730238095237"/>
    <n v="33.618549209523813"/>
    <n v="2012"/>
    <s v="noyabr"/>
    <s v="Phil Lord"/>
    <x v="312"/>
    <s v="Normal"/>
    <s v="High Budget"/>
    <x v="0"/>
    <s v="Normal"/>
  </r>
  <r>
    <x v="313"/>
    <d v="2003-01-10T00:00:00"/>
    <s v="Color"/>
    <s v="Action"/>
    <s v="English"/>
    <s v="USA"/>
    <s v="R"/>
    <s v="Will Smith"/>
    <x v="14"/>
    <n v="10000"/>
    <n v="12954"/>
    <n v="0"/>
    <n v="0"/>
    <n v="6.6"/>
    <n v="94"/>
    <n v="147"/>
    <n v="138396624"/>
    <n v="130000000"/>
    <n v="8396624"/>
    <n v="6.4589415384615378E-2"/>
    <n v="26.425835766153845"/>
    <n v="2003"/>
    <s v="yanvar"/>
    <s v="Michael Bay"/>
    <x v="313"/>
    <s v="Normal"/>
    <s v="High Budget"/>
    <x v="0"/>
    <s v="Normal"/>
  </r>
  <r>
    <x v="314"/>
    <d v="1997-05-12T00:00:00"/>
    <s v="Color"/>
    <s v="Drama"/>
    <s v="English"/>
    <s v="USA"/>
    <s v="R"/>
    <s v="Robin Williams"/>
    <x v="187"/>
    <n v="49000"/>
    <n v="63710"/>
    <n v="835"/>
    <n v="31000"/>
    <n v="8.3000000000000007"/>
    <n v="161"/>
    <n v="126"/>
    <n v="138339411"/>
    <n v="10000000"/>
    <n v="128339411"/>
    <n v="12.833941100000001"/>
    <n v="41.433576440000003"/>
    <n v="1997"/>
    <s v="may"/>
    <s v="Gus Van Sant"/>
    <x v="314"/>
    <s v="Normal"/>
    <s v="Medium Budget"/>
    <x v="0"/>
    <s v="High Buzz / High Score"/>
  </r>
  <r>
    <x v="315"/>
    <d v="1986-05-05T00:00:00"/>
    <s v="Color"/>
    <s v="Drama"/>
    <s v="English"/>
    <s v="UK"/>
    <s v="R"/>
    <s v="Johnny Depp"/>
    <x v="188"/>
    <n v="40000"/>
    <n v="42028"/>
    <n v="0"/>
    <n v="9000"/>
    <n v="8.1"/>
    <n v="120"/>
    <n v="120"/>
    <n v="137963328"/>
    <n v="6000000"/>
    <n v="131963328"/>
    <n v="21.993887999999998"/>
    <n v="42.097555199999995"/>
    <n v="1986"/>
    <s v="may"/>
    <s v="Oliver Stone"/>
    <x v="315"/>
    <s v="Overperformer"/>
    <s v="Medium Budget"/>
    <x v="0"/>
    <s v="High Buzz / High Score"/>
  </r>
  <r>
    <x v="316"/>
    <d v="2009-06-26T00:00:00"/>
    <s v="Color"/>
    <s v="Animation"/>
    <s v="English"/>
    <s v="USA"/>
    <s v="PG"/>
    <s v="Robin Wright"/>
    <x v="25"/>
    <n v="18000"/>
    <n v="48878"/>
    <n v="0"/>
    <n v="0"/>
    <n v="6.8"/>
    <n v="240"/>
    <n v="96"/>
    <n v="137850096"/>
    <n v="200000000"/>
    <n v="-62149904"/>
    <n v="-0.31074952"/>
    <n v="27.075700191999999"/>
    <n v="2009"/>
    <s v="iyun"/>
    <s v="Robert Zemeckis"/>
    <x v="316"/>
    <s v="Underperformer"/>
    <s v="High Budget"/>
    <x v="0"/>
    <s v="Normal"/>
  </r>
  <r>
    <x v="317"/>
    <d v="2000-01-20T00:00:00"/>
    <s v="Color"/>
    <s v="Adventure"/>
    <s v="English"/>
    <s v="USA"/>
    <s v="PG"/>
    <s v="Alfre Woodard"/>
    <x v="189"/>
    <n v="1000"/>
    <n v="2945"/>
    <n v="0"/>
    <n v="0"/>
    <n v="6.5"/>
    <n v="145"/>
    <n v="82"/>
    <n v="137748063"/>
    <n v="127500000"/>
    <n v="10248063"/>
    <n v="8.0376964705882348E-2"/>
    <n v="26.032150785882354"/>
    <n v="2000"/>
    <s v="yanvar"/>
    <s v="Eric Leighton"/>
    <x v="317"/>
    <s v="Normal"/>
    <s v="High Budget"/>
    <x v="0"/>
    <s v="Normal"/>
  </r>
  <r>
    <x v="318"/>
    <d v="2013-10-26T00:00:00"/>
    <s v="Color"/>
    <s v="Horror"/>
    <s v="English"/>
    <s v="USA"/>
    <s v="R"/>
    <s v="Mackenzie Foy"/>
    <x v="21"/>
    <n v="6000"/>
    <n v="9049"/>
    <n v="0"/>
    <n v="131000"/>
    <n v="7.5"/>
    <n v="511"/>
    <n v="112"/>
    <n v="137387272"/>
    <n v="20000000"/>
    <n v="117387272"/>
    <n v="5.8693635999999998"/>
    <n v="45.447745439999998"/>
    <n v="2013"/>
    <s v="oktyabr"/>
    <s v="James Wan"/>
    <x v="318"/>
    <s v="Normal"/>
    <s v="Low Budget"/>
    <x v="0"/>
    <s v="Normal"/>
  </r>
  <r>
    <x v="319"/>
    <d v="2006-03-02T00:00:00"/>
    <s v="Color"/>
    <s v="Comedy"/>
    <s v="English"/>
    <s v="USA"/>
    <s v="PG-13"/>
    <s v="Adam Sandler"/>
    <x v="141"/>
    <n v="11000"/>
    <n v="12700"/>
    <n v="153"/>
    <n v="7000"/>
    <n v="6.4"/>
    <n v="173"/>
    <n v="107"/>
    <n v="137340146"/>
    <n v="70000000"/>
    <n v="67340146"/>
    <n v="0.96200208571428569"/>
    <n v="26.684800834285713"/>
    <n v="2006"/>
    <s v="mart"/>
    <s v="Frank Coraci"/>
    <x v="319"/>
    <s v="Normal"/>
    <s v="Medium Budget"/>
    <x v="0"/>
    <s v="Normal"/>
  </r>
  <r>
    <x v="320"/>
    <d v="1999-08-04T00:00:00"/>
    <s v="Color"/>
    <s v="Crime"/>
    <s v="English"/>
    <s v="USA"/>
    <s v="R"/>
    <s v="Tom Hanks"/>
    <x v="190"/>
    <n v="15000"/>
    <n v="17716"/>
    <n v="0"/>
    <n v="30000"/>
    <n v="8.5"/>
    <n v="186"/>
    <n v="189"/>
    <n v="136801374"/>
    <n v="60000000"/>
    <n v="76801374"/>
    <n v="1.2800229000000001"/>
    <n v="37.512009159999998"/>
    <n v="1999"/>
    <s v="avgust"/>
    <s v="Frank Darabont"/>
    <x v="320"/>
    <s v="Normal"/>
    <s v="Medium Budget"/>
    <x v="0"/>
    <s v="High Buzz / High Score"/>
  </r>
  <r>
    <x v="321"/>
    <d v="1996-03-08T00:00:00"/>
    <s v="Color"/>
    <s v="Crime"/>
    <s v="English"/>
    <s v="USA"/>
    <s v="R"/>
    <s v="Lili Taylor"/>
    <x v="47"/>
    <n v="960"/>
    <n v="3667"/>
    <n v="2000"/>
    <n v="1000"/>
    <n v="6.6"/>
    <n v="79"/>
    <n v="139"/>
    <n v="136448821"/>
    <n v="80000000"/>
    <n v="56448821"/>
    <n v="0.70561026250000003"/>
    <n v="26.782244105"/>
    <n v="1996"/>
    <s v="mart"/>
    <s v="Ron Howard"/>
    <x v="321"/>
    <s v="Normal"/>
    <s v="Medium Budget"/>
    <x v="0"/>
    <s v="Normal"/>
  </r>
  <r>
    <x v="322"/>
    <d v="2012-01-08T00:00:00"/>
    <s v="Color"/>
    <s v="Biography"/>
    <s v="English"/>
    <s v="USA"/>
    <s v="R"/>
    <s v="Clea DuVall"/>
    <x v="191"/>
    <n v="1000"/>
    <n v="3133"/>
    <n v="0"/>
    <n v="89000"/>
    <n v="7.7"/>
    <n v="656"/>
    <n v="130"/>
    <n v="136019448"/>
    <n v="44500000"/>
    <n v="91519448"/>
    <n v="2.056616808988764"/>
    <n v="40.522646723595507"/>
    <n v="2012"/>
    <s v="yanvar"/>
    <s v="Ben Affleck"/>
    <x v="322"/>
    <s v="Normal"/>
    <s v="Medium Budget"/>
    <x v="0"/>
    <s v="Normal"/>
  </r>
  <r>
    <x v="323"/>
    <d v="2005-10-27T00:00:00"/>
    <s v="Color"/>
    <s v="Adventure"/>
    <s v="English"/>
    <s v="USA"/>
    <s v="G"/>
    <s v="Catherine O'Hara"/>
    <x v="192"/>
    <n v="925"/>
    <n v="2252"/>
    <n v="10"/>
    <n v="912"/>
    <n v="5.8"/>
    <n v="161"/>
    <n v="81"/>
    <n v="135381507"/>
    <n v="150000000"/>
    <n v="-14618493"/>
    <n v="-9.7456619999999994E-2"/>
    <n v="23.252217351999999"/>
    <n v="2005"/>
    <s v="oktyabr"/>
    <s v="Mark Dindal"/>
    <x v="323"/>
    <s v="Underperformer"/>
    <s v="High Budget"/>
    <x v="0"/>
    <s v="High Buzz Mismatch"/>
  </r>
  <r>
    <x v="324"/>
    <d v="1998-01-08T00:00:00"/>
    <s v="Color"/>
    <s v="Biography"/>
    <s v="English"/>
    <s v="USA"/>
    <s v="PG-13"/>
    <s v="Robin Williams"/>
    <x v="55"/>
    <n v="49000"/>
    <n v="74382"/>
    <n v="293"/>
    <n v="0"/>
    <n v="6.7"/>
    <n v="55"/>
    <n v="115"/>
    <n v="135014968"/>
    <n v="50000000"/>
    <n v="85014968"/>
    <n v="1.70029936"/>
    <n v="27.480119744"/>
    <n v="1998"/>
    <s v="yanvar"/>
    <s v="Tom Shadyac"/>
    <x v="324"/>
    <s v="Normal"/>
    <s v="Medium Budget"/>
    <x v="0"/>
    <s v="Normal"/>
  </r>
  <r>
    <x v="325"/>
    <d v="1972-02-22T00:00:00"/>
    <s v="Color"/>
    <s v="Crime"/>
    <s v="English"/>
    <s v="USA"/>
    <s v="R"/>
    <s v="Al Pacino"/>
    <x v="193"/>
    <n v="14000"/>
    <n v="28122"/>
    <n v="0"/>
    <n v="43000"/>
    <n v="9.1999999999999993"/>
    <n v="208"/>
    <n v="175"/>
    <n v="134821952"/>
    <n v="6000000"/>
    <n v="128821952"/>
    <n v="21.470325333333335"/>
    <n v="49.688130133333331"/>
    <n v="1972"/>
    <s v="fevral"/>
    <s v="Francis Ford Coppola"/>
    <x v="325"/>
    <s v="Overperformer"/>
    <s v="Medium Budget"/>
    <x v="0"/>
    <s v="High Buzz / High Score"/>
  </r>
  <r>
    <x v="326"/>
    <d v="2008-12-25T00:00:00"/>
    <s v="Color"/>
    <s v="Action"/>
    <s v="English"/>
    <s v="USA"/>
    <s v="R"/>
    <s v="Angelina Jolie Pitt"/>
    <x v="194"/>
    <n v="11000"/>
    <n v="25763"/>
    <n v="335"/>
    <n v="0"/>
    <n v="6.7"/>
    <n v="316"/>
    <n v="110"/>
    <n v="134568845"/>
    <n v="75000000"/>
    <n v="59568845"/>
    <n v="0.79425126666666668"/>
    <n v="27.117700506666669"/>
    <n v="2008"/>
    <s v="dekabr"/>
    <s v="Timur Bekmambetov"/>
    <x v="326"/>
    <s v="Normal"/>
    <s v="High Budget"/>
    <x v="0"/>
    <s v="Normal"/>
  </r>
  <r>
    <x v="327"/>
    <d v="2007-02-25T00:00:00"/>
    <s v="Color"/>
    <s v="Action"/>
    <s v="English"/>
    <s v="USA"/>
    <s v="PG-13"/>
    <s v="Bruce Willis"/>
    <x v="195"/>
    <n v="13000"/>
    <n v="13961"/>
    <n v="235"/>
    <n v="0"/>
    <n v="7.2"/>
    <n v="354"/>
    <n v="129"/>
    <n v="134520804"/>
    <n v="110000000"/>
    <n v="24520804"/>
    <n v="0.22291639999999999"/>
    <n v="28.88916656"/>
    <n v="2007"/>
    <s v="fevral"/>
    <s v="Len Wiseman"/>
    <x v="327"/>
    <s v="Normal"/>
    <s v="High Budget"/>
    <x v="0"/>
    <s v="Normal"/>
  </r>
  <r>
    <x v="328"/>
    <d v="2008-04-03T00:00:00"/>
    <s v="Color"/>
    <s v="Action"/>
    <s v="English"/>
    <s v="USA"/>
    <s v="PG-13"/>
    <s v="Ty Burrell"/>
    <x v="137"/>
    <n v="3000"/>
    <n v="5811"/>
    <n v="255"/>
    <n v="0"/>
    <n v="6.8"/>
    <n v="354"/>
    <n v="135"/>
    <n v="134518390"/>
    <n v="150000000"/>
    <n v="-15481610"/>
    <n v="-0.10321073333333333"/>
    <n v="27.158715706666666"/>
    <n v="2008"/>
    <s v="aprel"/>
    <s v="Louis Leterrier"/>
    <x v="328"/>
    <s v="Underperformer"/>
    <s v="High Budget"/>
    <x v="0"/>
    <s v="Normal"/>
  </r>
  <r>
    <x v="329"/>
    <d v="2013-03-15T00:00:00"/>
    <s v="Color"/>
    <s v="Comedy"/>
    <s v="English"/>
    <s v="USA"/>
    <s v="R"/>
    <s v="Jon Favreau"/>
    <x v="196"/>
    <n v="4000"/>
    <n v="5826"/>
    <n v="91"/>
    <n v="17000"/>
    <n v="5.7"/>
    <n v="275"/>
    <n v="120"/>
    <n v="134455175"/>
    <n v="35000000"/>
    <n v="99455175"/>
    <n v="2.8415764285714284"/>
    <n v="25.636630571428572"/>
    <n v="2013"/>
    <s v="mart"/>
    <s v="Seth Gordon"/>
    <x v="329"/>
    <s v="Normal"/>
    <s v="Medium Budget"/>
    <x v="0"/>
    <s v="Normal"/>
  </r>
  <r>
    <x v="330"/>
    <d v="1978-05-10T00:00:00"/>
    <s v="Color"/>
    <s v="Action"/>
    <s v="English"/>
    <s v="USA"/>
    <s v="PG"/>
    <s v="Marlon Brando"/>
    <x v="173"/>
    <n v="10000"/>
    <n v="12940"/>
    <n v="503"/>
    <n v="0"/>
    <n v="7.3"/>
    <n v="169"/>
    <n v="188"/>
    <n v="134218018"/>
    <n v="55000000"/>
    <n v="79218018"/>
    <n v="1.4403276"/>
    <n v="29.776131039999999"/>
    <n v="1978"/>
    <s v="may"/>
    <s v="Richard Donner"/>
    <x v="330"/>
    <s v="Normal"/>
    <s v="High Budget"/>
    <x v="0"/>
    <s v="Normal"/>
  </r>
  <r>
    <x v="331"/>
    <d v="2014-11-07T00:00:00"/>
    <s v="Color"/>
    <s v="Action"/>
    <s v="English"/>
    <s v="USA"/>
    <s v="PG-13"/>
    <s v="Bruce McGill"/>
    <x v="197"/>
    <n v="655"/>
    <n v="2394"/>
    <n v="167"/>
    <n v="0"/>
    <n v="6.2"/>
    <n v="146"/>
    <n v="99"/>
    <n v="134141530"/>
    <n v="25000000"/>
    <n v="109141530"/>
    <n v="4.3656611999999999"/>
    <n v="26.546264480000001"/>
    <n v="2014"/>
    <s v="noyabr"/>
    <s v="Tim Story"/>
    <x v="331"/>
    <s v="Normal"/>
    <s v="High Budget"/>
    <x v="0"/>
    <s v="Normal"/>
  </r>
  <r>
    <x v="332"/>
    <d v="1996-12-03T00:00:00"/>
    <s v="Color"/>
    <s v="Action"/>
    <s v="English"/>
    <s v="USA"/>
    <s v="R"/>
    <s v="Nicolas Cage"/>
    <x v="14"/>
    <n v="12000"/>
    <n v="15999"/>
    <n v="0"/>
    <n v="51000"/>
    <n v="7.4"/>
    <n v="122"/>
    <n v="136"/>
    <n v="134006721"/>
    <n v="75000000"/>
    <n v="59006721"/>
    <n v="0.78675627999999997"/>
    <n v="35.014702512"/>
    <n v="1996"/>
    <s v="dekabr"/>
    <s v="Michael Bay"/>
    <x v="332"/>
    <s v="Normal"/>
    <s v="High Budget"/>
    <x v="0"/>
    <s v="Normal"/>
  </r>
  <r>
    <x v="333"/>
    <d v="2013-05-12T00:00:00"/>
    <s v="Color"/>
    <s v="Comedy"/>
    <s v="English"/>
    <s v="USA"/>
    <s v="PG-13"/>
    <s v="Steve Buscemi"/>
    <x v="135"/>
    <n v="12000"/>
    <n v="39269"/>
    <n v="221"/>
    <n v="14000"/>
    <n v="5.4"/>
    <n v="139"/>
    <n v="101"/>
    <n v="133668525"/>
    <n v="80000000"/>
    <n v="53668525"/>
    <n v="0.67085656250000003"/>
    <n v="23.268342624999999"/>
    <n v="2013"/>
    <s v="may"/>
    <s v="Dennis Dugan"/>
    <x v="333"/>
    <s v="Normal"/>
    <s v="Medium Budget"/>
    <x v="0"/>
    <s v="High Buzz Mismatch"/>
  </r>
  <r>
    <x v="334"/>
    <d v="2006-11-10T00:00:00"/>
    <s v="Color"/>
    <s v="Action"/>
    <s v="English"/>
    <s v="USA"/>
    <s v="PG-13"/>
    <s v="Philip Seymour Hoffman"/>
    <x v="50"/>
    <n v="22000"/>
    <n v="34817"/>
    <n v="14000"/>
    <n v="0"/>
    <n v="6.9"/>
    <n v="310"/>
    <n v="124"/>
    <n v="133382309"/>
    <n v="150000000"/>
    <n v="-16617691"/>
    <n v="-0.11078460666666666"/>
    <n v="27.555686157333334"/>
    <n v="2006"/>
    <s v="noyabr"/>
    <s v="J.J. Abrams"/>
    <x v="334"/>
    <s v="Underperformer"/>
    <s v="High Budget"/>
    <x v="0"/>
    <s v="Normal"/>
  </r>
  <r>
    <x v="335"/>
    <d v="2009-03-13T00:00:00"/>
    <s v="Color"/>
    <s v="Mystery"/>
    <s v="English"/>
    <s v="USA"/>
    <s v="PG-13"/>
    <s v="Tom Hanks"/>
    <x v="47"/>
    <n v="15000"/>
    <n v="16948"/>
    <n v="2000"/>
    <n v="0"/>
    <n v="6.7"/>
    <n v="298"/>
    <n v="146"/>
    <n v="133375846"/>
    <n v="150000000"/>
    <n v="-16624154"/>
    <n v="-0.11082769333333334"/>
    <n v="26.755668922666668"/>
    <n v="2009"/>
    <s v="mart"/>
    <s v="Ron Howard"/>
    <x v="335"/>
    <s v="Underperformer"/>
    <s v="Medium Budget"/>
    <x v="0"/>
    <s v="Normal"/>
  </r>
  <r>
    <x v="336"/>
    <d v="2004-11-02T00:00:00"/>
    <s v="Color"/>
    <s v="Adventure"/>
    <s v="English"/>
    <s v="USA"/>
    <s v="R"/>
    <s v="Brad Pitt"/>
    <x v="106"/>
    <n v="11000"/>
    <n v="17944"/>
    <n v="249"/>
    <n v="0"/>
    <n v="7.2"/>
    <n v="220"/>
    <n v="196"/>
    <n v="133228348"/>
    <n v="175000000"/>
    <n v="-41771652"/>
    <n v="-0.23869515428571428"/>
    <n v="28.704521938285716"/>
    <n v="2004"/>
    <s v="noyabr"/>
    <s v="Wolfgang Petersen"/>
    <x v="336"/>
    <s v="Underperformer"/>
    <s v="High Budget"/>
    <x v="0"/>
    <s v="Normal"/>
  </r>
  <r>
    <x v="337"/>
    <d v="2011-08-29T00:00:00"/>
    <s v="Color"/>
    <s v="Adventure"/>
    <s v="English"/>
    <s v="USA"/>
    <s v="G"/>
    <s v="Amy Poehler"/>
    <x v="60"/>
    <n v="1000"/>
    <n v="4073"/>
    <n v="31"/>
    <n v="0"/>
    <n v="4.4000000000000004"/>
    <n v="91"/>
    <n v="87"/>
    <n v="133103929"/>
    <n v="75000000"/>
    <n v="58103929"/>
    <n v="0.77471905333333335"/>
    <n v="17.909887621333336"/>
    <n v="2011"/>
    <s v="avgust"/>
    <s v="Mike Mitchell"/>
    <x v="337"/>
    <s v="Normal"/>
    <s v="High Budget"/>
    <x v="0"/>
    <s v="High Buzz Mismatch"/>
  </r>
  <r>
    <x v="338"/>
    <d v="2013-01-19T00:00:00"/>
    <s v="Color"/>
    <s v="Action"/>
    <s v="English"/>
    <s v="USA"/>
    <s v="PG-13"/>
    <s v="Hugh Jackman"/>
    <x v="198"/>
    <n v="20000"/>
    <n v="23755"/>
    <n v="446"/>
    <n v="68000"/>
    <n v="6.7"/>
    <n v="440"/>
    <n v="138"/>
    <n v="132550960"/>
    <n v="120000000"/>
    <n v="12550960"/>
    <n v="0.10459133333333333"/>
    <n v="33.641836533333333"/>
    <n v="2013"/>
    <s v="yanvar"/>
    <s v="James Mangold"/>
    <x v="338"/>
    <s v="Normal"/>
    <s v="High Budget"/>
    <x v="0"/>
    <s v="Normal"/>
  </r>
  <r>
    <x v="339"/>
    <d v="2003-09-24T00:00:00"/>
    <s v="Color"/>
    <s v="Comedy"/>
    <s v="English"/>
    <s v="USA"/>
    <s v="PG-13"/>
    <s v="Angus T. Jones"/>
    <x v="199"/>
    <n v="1000"/>
    <n v="2505"/>
    <n v="163"/>
    <n v="800"/>
    <n v="5.5"/>
    <n v="121"/>
    <n v="105"/>
    <n v="132541238"/>
    <n v="33000000"/>
    <n v="99541238"/>
    <n v="3.0164011515151516"/>
    <n v="23.286560460606058"/>
    <n v="2003"/>
    <s v="sentyabr"/>
    <s v="Adam Shankman"/>
    <x v="339"/>
    <s v="Normal"/>
    <s v="Medium Budget"/>
    <x v="0"/>
    <s v="Normal"/>
  </r>
  <r>
    <x v="340"/>
    <d v="2006-09-23T00:00:00"/>
    <s v="Color"/>
    <s v="Crime"/>
    <s v="English"/>
    <s v="USA"/>
    <s v="R"/>
    <s v="Leonardo DiCaprio"/>
    <x v="200"/>
    <n v="29000"/>
    <n v="45648"/>
    <n v="17000"/>
    <n v="29000"/>
    <n v="8.5"/>
    <n v="352"/>
    <n v="151"/>
    <n v="132373442"/>
    <n v="90000000"/>
    <n v="42373442"/>
    <n v="0.47081602222222224"/>
    <n v="37.088326408888889"/>
    <n v="2006"/>
    <s v="sentyabr"/>
    <s v="Martin Scorsese"/>
    <x v="340"/>
    <s v="Normal"/>
    <s v="Medium Budget"/>
    <x v="0"/>
    <s v="High Buzz / High Score"/>
  </r>
  <r>
    <x v="341"/>
    <d v="2003-06-21T00:00:00"/>
    <s v="Color"/>
    <s v="Action"/>
    <s v="English"/>
    <s v="USA"/>
    <s v="PG-13"/>
    <s v="Kevin Rankin"/>
    <x v="201"/>
    <n v="820"/>
    <n v="1814"/>
    <n v="0"/>
    <n v="0"/>
    <n v="5.7"/>
    <n v="267"/>
    <n v="138"/>
    <n v="132122995"/>
    <n v="137000000"/>
    <n v="-4877005"/>
    <n v="-3.5598576642335768E-2"/>
    <n v="22.785760569343065"/>
    <n v="2003"/>
    <s v="iyun"/>
    <s v="Ang Lee"/>
    <x v="341"/>
    <s v="Underperformer"/>
    <s v="High Budget"/>
    <x v="0"/>
    <s v="High Buzz Mismatch"/>
  </r>
  <r>
    <x v="342"/>
    <d v="2012-11-05T00:00:00"/>
    <s v="Color"/>
    <s v="Comedy"/>
    <s v="English"/>
    <s v="USA"/>
    <s v="R"/>
    <s v="Jennifer Lawrence"/>
    <x v="158"/>
    <n v="34000"/>
    <n v="72115"/>
    <n v="737"/>
    <n v="117000"/>
    <n v="7.8"/>
    <n v="539"/>
    <n v="122"/>
    <n v="132088910"/>
    <n v="21000000"/>
    <n v="111088910"/>
    <n v="5.2899480952380955"/>
    <n v="45.015979238095241"/>
    <n v="2012"/>
    <s v="noyabr"/>
    <s v="David O. Russell"/>
    <x v="342"/>
    <s v="Normal"/>
    <s v="Medium Budget"/>
    <x v="0"/>
    <s v="Normal"/>
  </r>
  <r>
    <x v="343"/>
    <d v="1984-10-30T00:00:00"/>
    <s v="Color"/>
    <s v="Action"/>
    <s v="English"/>
    <s v="USA"/>
    <s v="PG"/>
    <s v="Harrison Ford"/>
    <x v="6"/>
    <n v="11000"/>
    <n v="11898"/>
    <n v="14000"/>
    <n v="0"/>
    <n v="7.6"/>
    <n v="148"/>
    <n v="118"/>
    <n v="179870271"/>
    <n v="28000000"/>
    <n v="151870271"/>
    <n v="5.42393825"/>
    <n v="32.569575299999997"/>
    <n v="1984"/>
    <s v="oktyabr"/>
    <s v="Steven Spielberg"/>
    <x v="343"/>
    <s v="Normal"/>
    <s v="High Budget"/>
    <x v="0"/>
    <s v="Normal"/>
  </r>
  <r>
    <x v="344"/>
    <d v="2007-02-27T00:00:00"/>
    <s v="Color"/>
    <s v="Action"/>
    <s v="English"/>
    <s v="USA"/>
    <s v="PG"/>
    <s v="Chris Evans"/>
    <x v="197"/>
    <n v="11000"/>
    <n v="15302"/>
    <n v="167"/>
    <n v="0"/>
    <n v="5.6"/>
    <n v="262"/>
    <n v="92"/>
    <n v="131920333"/>
    <n v="130000000"/>
    <n v="1920333"/>
    <n v="1.4771792307692308E-2"/>
    <n v="22.405908716923076"/>
    <n v="2007"/>
    <s v="fevral"/>
    <s v="Tim Story"/>
    <x v="344"/>
    <s v="Normal"/>
    <s v="High Budget"/>
    <x v="0"/>
    <s v="High Buzz Mismatch"/>
  </r>
  <r>
    <x v="345"/>
    <d v="2010-07-10T00:00:00"/>
    <s v="Color"/>
    <s v="Action"/>
    <s v="English"/>
    <s v="USA"/>
    <s v="PG"/>
    <s v="Seychelle Gabriel"/>
    <x v="35"/>
    <n v="1000"/>
    <n v="2857"/>
    <n v="0"/>
    <n v="18000"/>
    <n v="4.2"/>
    <n v="280"/>
    <n v="103"/>
    <n v="131564731"/>
    <n v="150000000"/>
    <n v="-18435269"/>
    <n v="-0.12290179333333333"/>
    <n v="18.550839282666669"/>
    <n v="2010"/>
    <s v="iyul"/>
    <s v="M. Night Shyamalan"/>
    <x v="345"/>
    <s v="Underperformer"/>
    <s v="High Budget"/>
    <x v="0"/>
    <s v="High Buzz Mismatch"/>
  </r>
  <r>
    <x v="346"/>
    <d v="2014-01-21T00:00:00"/>
    <s v="Color"/>
    <s v="Adventure"/>
    <s v="English"/>
    <s v="USA"/>
    <s v="G"/>
    <s v="Miguel Ferrer"/>
    <x v="90"/>
    <n v="688"/>
    <n v="1031"/>
    <n v="107"/>
    <n v="0"/>
    <n v="6.4"/>
    <n v="159"/>
    <n v="101"/>
    <n v="131536019"/>
    <n v="103000000"/>
    <n v="28536019"/>
    <n v="0.27704872815533982"/>
    <n v="25.710819491262136"/>
    <n v="2014"/>
    <s v="yanvar"/>
    <s v="Carlos Saldanha"/>
    <x v="346"/>
    <s v="Normal"/>
    <s v="High Budget"/>
    <x v="0"/>
    <s v="Normal"/>
  </r>
  <r>
    <x v="347"/>
    <d v="2001-01-19T00:00:00"/>
    <s v="Color"/>
    <s v="Action"/>
    <s v="English"/>
    <s v="USA"/>
    <s v="PG-13"/>
    <s v="Angelina Jolie Pitt"/>
    <x v="202"/>
    <n v="11000"/>
    <n v="12150"/>
    <n v="165"/>
    <n v="0"/>
    <n v="5.7"/>
    <n v="199"/>
    <n v="100"/>
    <n v="131144183"/>
    <n v="115000000"/>
    <n v="16144183"/>
    <n v="0.14038419999999999"/>
    <n v="22.856153680000002"/>
    <n v="2001"/>
    <s v="yanvar"/>
    <s v="Simon West"/>
    <x v="347"/>
    <s v="Normal"/>
    <s v="High Budget"/>
    <x v="0"/>
    <s v="High Buzz Mismatch"/>
  </r>
  <r>
    <x v="348"/>
    <d v="1991-06-02T00:00:00"/>
    <s v="Color"/>
    <s v="Crime"/>
    <s v="English"/>
    <s v="USA"/>
    <s v="R"/>
    <s v="Anthony Hopkins"/>
    <x v="203"/>
    <n v="12000"/>
    <n v="13184"/>
    <n v="438"/>
    <n v="40000"/>
    <n v="8.6"/>
    <n v="185"/>
    <n v="138"/>
    <n v="130727000"/>
    <n v="19000000"/>
    <n v="111727000"/>
    <n v="5.8803684210526317"/>
    <n v="40.752147368421049"/>
    <n v="1991"/>
    <s v="iyun"/>
    <s v="Jonathan Demme"/>
    <x v="348"/>
    <s v="Normal"/>
    <s v="Medium Budget"/>
    <x v="0"/>
    <s v="High Buzz / High Score"/>
  </r>
  <r>
    <x v="349"/>
    <d v="1994-08-07T00:00:00"/>
    <s v="Color"/>
    <s v="Comedy"/>
    <s v="English"/>
    <s v="USA"/>
    <s v="PG"/>
    <s v="Jonathan Winters"/>
    <x v="204"/>
    <n v="924"/>
    <n v="3244"/>
    <n v="32"/>
    <n v="0"/>
    <n v="4.8"/>
    <n v="35"/>
    <n v="91"/>
    <n v="130512915"/>
    <n v="45000000"/>
    <n v="85512915"/>
    <n v="1.9002870000000001"/>
    <n v="19.960114799999999"/>
    <n v="1994"/>
    <s v="avgust"/>
    <s v="Brian Levant"/>
    <x v="349"/>
    <s v="Normal"/>
    <s v="Medium Budget"/>
    <x v="0"/>
    <s v="Normal"/>
  </r>
  <r>
    <x v="350"/>
    <d v="2008-05-23T00:00:00"/>
    <s v="Color"/>
    <s v="Action"/>
    <s v="English"/>
    <s v="USA"/>
    <s v="PG-13"/>
    <s v="Bill Murray"/>
    <x v="147"/>
    <n v="13000"/>
    <n v="44798"/>
    <n v="88"/>
    <n v="0"/>
    <n v="6.5"/>
    <n v="265"/>
    <n v="110"/>
    <n v="130313314"/>
    <n v="80000000"/>
    <n v="50313314"/>
    <n v="0.628916425"/>
    <n v="26.251566570000001"/>
    <n v="2008"/>
    <s v="may"/>
    <s v="Peter Segal"/>
    <x v="350"/>
    <s v="Normal"/>
    <s v="High Budget"/>
    <x v="0"/>
    <s v="Normal"/>
  </r>
  <r>
    <x v="351"/>
    <d v="2015-04-15T00:00:00"/>
    <s v="Color"/>
    <s v="Adventure"/>
    <s v="English"/>
    <s v="USA"/>
    <s v="G"/>
    <s v="Francesca Capaldi"/>
    <x v="142"/>
    <n v="144"/>
    <n v="309"/>
    <n v="20"/>
    <n v="33000"/>
    <n v="7.2"/>
    <n v="208"/>
    <n v="88"/>
    <n v="130174897"/>
    <n v="99000000"/>
    <n v="31174897"/>
    <n v="0.31489794949494948"/>
    <n v="32.225959179797982"/>
    <n v="2015"/>
    <s v="aprel"/>
    <s v="Steve Martino"/>
    <x v="351"/>
    <s v="Normal"/>
    <s v="High Budget"/>
    <x v="0"/>
    <s v="Normal"/>
  </r>
  <r>
    <x v="352"/>
    <d v="2007-04-10T00:00:00"/>
    <s v="Color"/>
    <s v="Biography"/>
    <s v="English"/>
    <s v="USA"/>
    <s v="R"/>
    <s v="Denzel Washington"/>
    <x v="65"/>
    <n v="18000"/>
    <n v="20354"/>
    <n v="0"/>
    <n v="0"/>
    <n v="7.8"/>
    <n v="300"/>
    <n v="176"/>
    <n v="130127620"/>
    <n v="100000000"/>
    <n v="30127620"/>
    <n v="0.30127619999999999"/>
    <n v="31.320510479999999"/>
    <n v="2007"/>
    <s v="aprel"/>
    <s v="Ridley Scott"/>
    <x v="352"/>
    <s v="Normal"/>
    <s v="Medium Budget"/>
    <x v="0"/>
    <s v="Normal"/>
  </r>
  <r>
    <x v="353"/>
    <d v="1999-09-12T00:00:00"/>
    <s v="Color"/>
    <s v="Drama"/>
    <s v="English"/>
    <s v="USA"/>
    <s v="R"/>
    <s v="Kevin Spacey"/>
    <x v="31"/>
    <n v="18000"/>
    <n v="19078"/>
    <n v="0"/>
    <n v="22000"/>
    <n v="8.4"/>
    <n v="176"/>
    <n v="122"/>
    <n v="130058047"/>
    <n v="15000000"/>
    <n v="115058047"/>
    <n v="7.6705364666666664"/>
    <n v="38.868214586666667"/>
    <n v="1999"/>
    <s v="sentyabr"/>
    <s v="Sam Mendes"/>
    <x v="353"/>
    <s v="Normal"/>
    <s v="Medium Budget"/>
    <x v="0"/>
    <s v="High Buzz / High Score"/>
  </r>
  <r>
    <x v="354"/>
    <d v="2015-01-27T00:00:00"/>
    <s v="Color"/>
    <s v="Adventure"/>
    <s v="English"/>
    <s v="USA"/>
    <s v="PG-13"/>
    <s v="Kate Winslet"/>
    <x v="205"/>
    <n v="14000"/>
    <n v="22622"/>
    <n v="124"/>
    <n v="27000"/>
    <n v="6.3"/>
    <n v="263"/>
    <n v="119"/>
    <n v="129995817"/>
    <n v="110000000"/>
    <n v="19995817"/>
    <n v="0.18178015454545454"/>
    <n v="27.972712061818182"/>
    <n v="2015"/>
    <s v="yanvar"/>
    <s v="Robert Schwentke"/>
    <x v="354"/>
    <s v="Normal"/>
    <s v="High Budget"/>
    <x v="0"/>
    <s v="Normal"/>
  </r>
  <r>
    <x v="355"/>
    <d v="1998-07-11T00:00:00"/>
    <s v="Color"/>
    <s v="Action"/>
    <s v="English"/>
    <s v="USA"/>
    <s v="R"/>
    <s v="Jet Li"/>
    <x v="173"/>
    <n v="5000"/>
    <n v="6171"/>
    <n v="503"/>
    <n v="0"/>
    <n v="6.6"/>
    <n v="141"/>
    <n v="127"/>
    <n v="129734803"/>
    <n v="140000000"/>
    <n v="-10265197"/>
    <n v="-7.3322835714285717E-2"/>
    <n v="26.370670865714285"/>
    <n v="1998"/>
    <s v="iyul"/>
    <s v="Richard Donner"/>
    <x v="355"/>
    <s v="Underperformer"/>
    <s v="High Budget"/>
    <x v="0"/>
    <s v="Normal"/>
  </r>
  <r>
    <x v="356"/>
    <d v="1996-09-14T00:00:00"/>
    <s v="Color"/>
    <s v="Comedy"/>
    <s v="English"/>
    <s v="USA"/>
    <s v="PG-13"/>
    <s v="Jada Pinkett Smith"/>
    <x v="55"/>
    <n v="851"/>
    <n v="3155"/>
    <n v="293"/>
    <n v="960"/>
    <n v="5.6"/>
    <n v="57"/>
    <n v="95"/>
    <n v="128769345"/>
    <n v="54000000"/>
    <n v="74769345"/>
    <n v="1.3846175000000001"/>
    <n v="23.049847"/>
    <n v="1996"/>
    <s v="sentyabr"/>
    <s v="Tom Shadyac"/>
    <x v="356"/>
    <s v="Normal"/>
    <s v="Medium Budget"/>
    <x v="0"/>
    <s v="Normal"/>
  </r>
  <r>
    <x v="357"/>
    <d v="2006-02-24T00:00:00"/>
    <s v="Color"/>
    <s v="Comedy"/>
    <s v="English"/>
    <s v="USA"/>
    <s v="R"/>
    <s v="Luenell"/>
    <x v="206"/>
    <n v="332"/>
    <n v="505"/>
    <n v="119"/>
    <n v="0"/>
    <n v="7.3"/>
    <n v="343"/>
    <n v="82"/>
    <n v="128505958"/>
    <n v="18000000"/>
    <n v="110505958"/>
    <n v="6.1392198888888885"/>
    <n v="31.655687955555557"/>
    <n v="2006"/>
    <s v="fevral"/>
    <s v="Larry Charles"/>
    <x v="357"/>
    <s v="Normal"/>
    <s v="Medium Budget"/>
    <x v="0"/>
    <s v="Normal"/>
  </r>
  <r>
    <x v="358"/>
    <d v="2002-12-29T00:00:00"/>
    <s v="Color"/>
    <s v="Action"/>
    <s v="English"/>
    <s v="USA"/>
    <s v="PG-13"/>
    <s v="Tom Cruise"/>
    <x v="6"/>
    <n v="10000"/>
    <n v="12546"/>
    <n v="14000"/>
    <n v="0"/>
    <n v="7.7"/>
    <n v="252"/>
    <n v="145"/>
    <n v="132014112"/>
    <n v="102000000"/>
    <n v="30014112"/>
    <n v="0.29425600000000002"/>
    <n v="30.9177024"/>
    <n v="2002"/>
    <s v="dekabr"/>
    <s v="Steven Spielberg"/>
    <x v="358"/>
    <s v="Normal"/>
    <s v="High Budget"/>
    <x v="0"/>
    <s v="Normal"/>
  </r>
  <r>
    <x v="359"/>
    <d v="2005-06-10T00:00:00"/>
    <s v="Color"/>
    <s v="Adventure"/>
    <s v="English"/>
    <s v="USA"/>
    <s v="PG"/>
    <s v="Jim Broadbent"/>
    <x v="119"/>
    <n v="1000"/>
    <n v="1804"/>
    <n v="77"/>
    <n v="0"/>
    <n v="6.3"/>
    <n v="163"/>
    <n v="91"/>
    <n v="128200012"/>
    <n v="75000000"/>
    <n v="53200012"/>
    <n v="0.70933349333333329"/>
    <n v="25.483733397333332"/>
    <n v="2005"/>
    <s v="iyun"/>
    <s v="Chris Wedge"/>
    <x v="359"/>
    <s v="Normal"/>
    <s v="High Budget"/>
    <x v="0"/>
    <s v="Normal"/>
  </r>
  <r>
    <x v="360"/>
    <d v="2000-02-08T00:00:00"/>
    <s v="Color"/>
    <s v="Action"/>
    <s v="Mandarin"/>
    <s v="Taiwan"/>
    <s v="PG-13"/>
    <s v="Chen Chang"/>
    <x v="201"/>
    <n v="103"/>
    <n v="129"/>
    <n v="0"/>
    <n v="0"/>
    <n v="7.9"/>
    <n v="287"/>
    <n v="120"/>
    <n v="128067808"/>
    <n v="15000000"/>
    <n v="113067808"/>
    <n v="7.5378538666666666"/>
    <n v="34.615141546666671"/>
    <n v="2000"/>
    <s v="fevral"/>
    <s v="Ang Lee"/>
    <x v="360"/>
    <s v="Normal"/>
    <s v="High Budget"/>
    <x v="0"/>
    <s v="Normal"/>
  </r>
  <r>
    <x v="361"/>
    <d v="2014-10-04T00:00:00"/>
    <s v="Color"/>
    <s v="Adventure"/>
    <s v="English"/>
    <s v="USA"/>
    <s v="PG"/>
    <s v="Johnny Depp"/>
    <x v="59"/>
    <n v="40000"/>
    <n v="62837"/>
    <n v="252"/>
    <n v="90000"/>
    <n v="6"/>
    <n v="321"/>
    <n v="125"/>
    <n v="127997349"/>
    <n v="50000000"/>
    <n v="77997349"/>
    <n v="1.5599469800000001"/>
    <n v="33.623978792000003"/>
    <n v="2014"/>
    <s v="oktyabr"/>
    <s v="Rob Marshall"/>
    <x v="361"/>
    <s v="Normal"/>
    <s v="High Budget"/>
    <x v="0"/>
    <s v="Normal"/>
  </r>
  <r>
    <x v="362"/>
    <d v="2010-10-28T00:00:00"/>
    <s v="Color"/>
    <s v="Mystery"/>
    <s v="English"/>
    <s v="USA"/>
    <s v="R"/>
    <s v="Leonardo DiCaprio"/>
    <x v="200"/>
    <n v="29000"/>
    <n v="29585"/>
    <n v="17000"/>
    <n v="53000"/>
    <n v="8.1"/>
    <n v="490"/>
    <n v="138"/>
    <n v="127968405"/>
    <n v="80000000"/>
    <n v="47968405"/>
    <n v="0.59960506250000001"/>
    <n v="37.939842024999997"/>
    <n v="2010"/>
    <s v="oktyabr"/>
    <s v="Martin Scorsese"/>
    <x v="362"/>
    <s v="Normal"/>
    <s v="Medium Budget"/>
    <x v="0"/>
    <s v="High Buzz / High Score"/>
  </r>
  <r>
    <x v="363"/>
    <d v="2007-12-06T00:00:00"/>
    <s v="Color"/>
    <s v="Animation"/>
    <s v="English"/>
    <s v="USA"/>
    <s v="PG"/>
    <s v="Jeff Bennett"/>
    <x v="207"/>
    <n v="283"/>
    <n v="662"/>
    <n v="36"/>
    <n v="0"/>
    <n v="7.1"/>
    <n v="222"/>
    <n v="107"/>
    <n v="127706877"/>
    <n v="85000000"/>
    <n v="42706877"/>
    <n v="0.50243384705882355"/>
    <n v="28.600973538823528"/>
    <n v="2007"/>
    <s v="dekabr"/>
    <s v="Kevin Lima"/>
    <x v="363"/>
    <s v="Normal"/>
    <s v="High Budget"/>
    <x v="0"/>
    <s v="Normal"/>
  </r>
  <r>
    <x v="364"/>
    <d v="2008-09-25T00:00:00"/>
    <s v="Color"/>
    <s v="Drama"/>
    <s v="English"/>
    <s v="USA"/>
    <s v="PG-13"/>
    <s v="Brad Pitt"/>
    <x v="129"/>
    <n v="11000"/>
    <n v="13333"/>
    <n v="21000"/>
    <n v="23000"/>
    <n v="7.8"/>
    <n v="362"/>
    <n v="166"/>
    <n v="127490802"/>
    <n v="150000000"/>
    <n v="-22509198"/>
    <n v="-0.15006132"/>
    <n v="33.439975472"/>
    <n v="2008"/>
    <s v="sentyabr"/>
    <s v="David Fincher"/>
    <x v="364"/>
    <s v="Underperformer"/>
    <s v="Medium Budget"/>
    <x v="0"/>
    <s v="Normal"/>
  </r>
  <r>
    <x v="365"/>
    <d v="2002-02-02T00:00:00"/>
    <s v="Color"/>
    <s v="Comedy"/>
    <s v="English"/>
    <s v="USA"/>
    <s v="PG-13"/>
    <s v="Ethan Embry"/>
    <x v="113"/>
    <n v="982"/>
    <n v="4251"/>
    <n v="72"/>
    <n v="0"/>
    <n v="6.1"/>
    <n v="97"/>
    <n v="108"/>
    <n v="127214072"/>
    <n v="38000000"/>
    <n v="89214072"/>
    <n v="2.3477387368421052"/>
    <n v="25.339095494736842"/>
    <n v="2002"/>
    <s v="fevral"/>
    <s v="Andy Tennant"/>
    <x v="365"/>
    <s v="Normal"/>
    <s v="Medium Budget"/>
    <x v="0"/>
    <s v="Normal"/>
  </r>
  <r>
    <x v="366"/>
    <d v="1994-09-21T00:00:00"/>
    <s v="Color"/>
    <s v="Comedy"/>
    <s v="English"/>
    <s v="USA"/>
    <s v="PG-13"/>
    <s v="Lauren Holly"/>
    <x v="208"/>
    <n v="879"/>
    <n v="2985"/>
    <n v="137"/>
    <n v="0"/>
    <n v="7.3"/>
    <n v="84"/>
    <n v="113"/>
    <n v="127175354"/>
    <n v="16000000"/>
    <n v="111175354"/>
    <n v="6.9484596249999999"/>
    <n v="31.979383849999998"/>
    <n v="1994"/>
    <s v="sentyabr"/>
    <s v="Peter Farrelly"/>
    <x v="366"/>
    <s v="Normal"/>
    <s v="Medium Budget"/>
    <x v="0"/>
    <s v="Normal"/>
  </r>
  <r>
    <x v="367"/>
    <d v="2003-01-28T00:00:00"/>
    <s v="Color"/>
    <s v="Action"/>
    <s v="English"/>
    <s v="USA"/>
    <s v="PG-13"/>
    <s v="Paul Walker"/>
    <x v="209"/>
    <n v="23000"/>
    <n v="25296"/>
    <n v="309"/>
    <n v="0"/>
    <n v="5.9"/>
    <n v="150"/>
    <n v="107"/>
    <n v="127083765"/>
    <n v="76000000"/>
    <n v="51083765"/>
    <n v="0.6721548026315789"/>
    <n v="23.868861921052634"/>
    <n v="2003"/>
    <s v="yanvar"/>
    <s v="John Singleton"/>
    <x v="367"/>
    <s v="Normal"/>
    <s v="High Budget"/>
    <x v="0"/>
    <s v="High Buzz Mismatch"/>
  </r>
  <r>
    <x v="368"/>
    <d v="2011-08-18T00:00:00"/>
    <s v="Color"/>
    <s v="Mystery"/>
    <s v="English"/>
    <s v="USA"/>
    <s v="PG-13"/>
    <s v="Joel Courtney"/>
    <x v="50"/>
    <n v="1000"/>
    <n v="3388"/>
    <n v="14000"/>
    <n v="37000"/>
    <n v="7.1"/>
    <n v="539"/>
    <n v="112"/>
    <n v="126975169"/>
    <n v="50000000"/>
    <n v="76975169"/>
    <n v="1.53950338"/>
    <n v="32.715801352"/>
    <n v="2011"/>
    <s v="avgust"/>
    <s v="J.J. Abrams"/>
    <x v="368"/>
    <s v="Normal"/>
    <s v="Medium Budget"/>
    <x v="0"/>
    <s v="Normal"/>
  </r>
  <r>
    <x v="369"/>
    <d v="1999-05-19T00:00:00"/>
    <s v="Color"/>
    <s v="Action"/>
    <s v="English"/>
    <s v="UK"/>
    <s v="PG-13"/>
    <s v="Colin Salmon"/>
    <x v="210"/>
    <n v="766"/>
    <n v="2037"/>
    <n v="150"/>
    <n v="2000"/>
    <n v="6.4"/>
    <n v="197"/>
    <n v="128"/>
    <n v="126930660"/>
    <n v="135000000"/>
    <n v="-8069340"/>
    <n v="-5.9772888888888889E-2"/>
    <n v="25.776090844444447"/>
    <n v="1999"/>
    <s v="may"/>
    <s v="Michael Apted"/>
    <x v="369"/>
    <s v="Underperformer"/>
    <s v="High Budget"/>
    <x v="0"/>
    <s v="Normal"/>
  </r>
  <r>
    <x v="370"/>
    <d v="1997-10-25T00:00:00"/>
    <s v="Color"/>
    <s v="Comedy"/>
    <s v="English"/>
    <s v="USA"/>
    <s v="PG-13"/>
    <s v="Julia Roberts"/>
    <x v="211"/>
    <n v="8000"/>
    <n v="12344"/>
    <n v="29"/>
    <n v="0"/>
    <n v="6.3"/>
    <n v="84"/>
    <n v="105"/>
    <n v="126805112"/>
    <n v="46000000"/>
    <n v="80805112"/>
    <n v="1.7566328695652174"/>
    <n v="25.902653147826086"/>
    <n v="1997"/>
    <s v="oktyabr"/>
    <s v="P.J. Hogan"/>
    <x v="370"/>
    <s v="Normal"/>
    <s v="Medium Budget"/>
    <x v="0"/>
    <s v="Normal"/>
  </r>
  <r>
    <x v="371"/>
    <d v="2007-10-18T00:00:00"/>
    <s v="Color"/>
    <s v="Adventure"/>
    <s v="English"/>
    <s v="USA"/>
    <s v="PG"/>
    <s v="Matthew Broderick"/>
    <x v="212"/>
    <n v="2000"/>
    <n v="6576"/>
    <n v="58"/>
    <n v="0"/>
    <n v="6.2"/>
    <n v="194"/>
    <n v="91"/>
    <n v="126597121"/>
    <n v="150000000"/>
    <n v="-23402879"/>
    <n v="-0.15601919333333333"/>
    <n v="24.737592322666668"/>
    <n v="2007"/>
    <s v="oktyabr"/>
    <s v="Steve Hickner"/>
    <x v="371"/>
    <s v="Underperformer"/>
    <s v="High Budget"/>
    <x v="0"/>
    <s v="Normal"/>
  </r>
  <r>
    <x v="372"/>
    <d v="2014-08-20T00:00:00"/>
    <s v="Color"/>
    <s v="Action"/>
    <s v="English"/>
    <s v="France"/>
    <s v="R"/>
    <s v="Scarlett Johansson"/>
    <x v="213"/>
    <n v="19000"/>
    <n v="32325"/>
    <n v="0"/>
    <n v="83000"/>
    <n v="6.4"/>
    <n v="433"/>
    <n v="89"/>
    <n v="126546825"/>
    <n v="40000000"/>
    <n v="86546825"/>
    <n v="2.163670625"/>
    <n v="34.765468249999998"/>
    <n v="2014"/>
    <s v="avgust"/>
    <s v="Luc Besson"/>
    <x v="372"/>
    <s v="Normal"/>
    <s v="High Budget"/>
    <x v="0"/>
    <s v="Normal"/>
  </r>
  <r>
    <x v="373"/>
    <d v="2012-11-24T00:00:00"/>
    <s v="Color"/>
    <s v="Adventure"/>
    <s v="English"/>
    <s v="USA"/>
    <s v="R"/>
    <s v="Michael Fassbender"/>
    <x v="65"/>
    <n v="13000"/>
    <n v="24098"/>
    <n v="0"/>
    <n v="97000"/>
    <n v="7"/>
    <n v="775"/>
    <n v="124"/>
    <n v="126464904"/>
    <n v="130000000"/>
    <n v="-3535096"/>
    <n v="-2.7193046153846153E-2"/>
    <n v="37.689122781538458"/>
    <n v="2012"/>
    <s v="noyabr"/>
    <s v="Ridley Scott"/>
    <x v="373"/>
    <s v="Underperformer"/>
    <s v="High Budget"/>
    <x v="0"/>
    <s v="Normal"/>
  </r>
  <r>
    <x v="374"/>
    <d v="2002-10-18T00:00:00"/>
    <s v="Color"/>
    <s v="Comedy"/>
    <s v="English"/>
    <s v="USA"/>
    <s v="PG-13"/>
    <s v="Steve Buscemi"/>
    <x v="214"/>
    <n v="12000"/>
    <n v="26826"/>
    <n v="65"/>
    <n v="0"/>
    <n v="5.8"/>
    <n v="117"/>
    <n v="96"/>
    <n v="126203320"/>
    <n v="50000000"/>
    <n v="76203320"/>
    <n v="1.5240663999999999"/>
    <n v="23.809626559999998"/>
    <n v="2002"/>
    <s v="oktyabr"/>
    <s v="Steven Brill"/>
    <x v="374"/>
    <s v="Normal"/>
    <s v="Medium Budget"/>
    <x v="0"/>
    <s v="Normal"/>
  </r>
  <r>
    <x v="375"/>
    <d v="2012-09-06T00:00:00"/>
    <s v="Color"/>
    <s v="Action"/>
    <s v="English"/>
    <s v="USA"/>
    <s v="R"/>
    <s v="Denzel Washington"/>
    <x v="215"/>
    <n v="18000"/>
    <n v="36237"/>
    <n v="79"/>
    <n v="19000"/>
    <n v="6.8"/>
    <n v="298"/>
    <n v="115"/>
    <n v="126149655"/>
    <n v="85000000"/>
    <n v="41149655"/>
    <n v="0.4841135882352941"/>
    <n v="29.293645435294117"/>
    <n v="2012"/>
    <s v="sentyabr"/>
    <s v="Daniel Espinosa"/>
    <x v="375"/>
    <s v="Normal"/>
    <s v="High Budget"/>
    <x v="0"/>
    <s v="Normal"/>
  </r>
  <r>
    <x v="376"/>
    <d v="1998-05-05T00:00:00"/>
    <s v="Color"/>
    <s v="Comedy"/>
    <s v="English"/>
    <s v="USA"/>
    <s v="PG"/>
    <s v="Natascha McElhone"/>
    <x v="216"/>
    <n v="2000"/>
    <n v="3698"/>
    <n v="608"/>
    <n v="18000"/>
    <n v="8.1"/>
    <n v="213"/>
    <n v="103"/>
    <n v="125603360"/>
    <n v="60000000"/>
    <n v="65603360"/>
    <n v="1.0933893333333333"/>
    <n v="34.63735573333333"/>
    <n v="1998"/>
    <s v="may"/>
    <s v="Peter Weir"/>
    <x v="376"/>
    <s v="Normal"/>
    <s v="Medium Budget"/>
    <x v="0"/>
    <s v="High Buzz / High Score"/>
  </r>
  <r>
    <x v="377"/>
    <d v="2000-10-11T00:00:00"/>
    <s v="Color"/>
    <s v="Biography"/>
    <s v="English"/>
    <s v="USA"/>
    <s v="R"/>
    <s v="Julia Roberts"/>
    <x v="103"/>
    <n v="8000"/>
    <n v="10003"/>
    <n v="0"/>
    <n v="0"/>
    <n v="7.3"/>
    <n v="169"/>
    <n v="131"/>
    <n v="125548685"/>
    <n v="52000000"/>
    <n v="73548685"/>
    <n v="1.4143977884615384"/>
    <n v="29.765759115384615"/>
    <n v="2000"/>
    <s v="oktyabr"/>
    <s v="Steven Soderbergh"/>
    <x v="377"/>
    <s v="Normal"/>
    <s v="Medium Budget"/>
    <x v="0"/>
    <s v="Normal"/>
  </r>
  <r>
    <x v="378"/>
    <d v="2004-06-11T00:00:00"/>
    <s v="Color"/>
    <s v="Crime"/>
    <s v="English"/>
    <s v="USA"/>
    <s v="PG-13"/>
    <s v="Brad Pitt"/>
    <x v="103"/>
    <n v="11000"/>
    <n v="19359"/>
    <n v="0"/>
    <n v="0"/>
    <n v="6.4"/>
    <n v="198"/>
    <n v="125"/>
    <n v="125531634"/>
    <n v="110000000"/>
    <n v="15531634"/>
    <n v="0.14119667272727274"/>
    <n v="25.656478669090909"/>
    <n v="2004"/>
    <s v="iyun"/>
    <s v="Steven Soderbergh"/>
    <x v="378"/>
    <s v="Normal"/>
    <s v="Medium Budget"/>
    <x v="0"/>
    <s v="Normal"/>
  </r>
  <r>
    <x v="379"/>
    <d v="1997-02-01T00:00:00"/>
    <s v="Color"/>
    <s v="Action"/>
    <s v="English"/>
    <s v="UK"/>
    <s v="PG-13"/>
    <s v="Vincent Schiavelli"/>
    <x v="217"/>
    <n v="811"/>
    <n v="2958"/>
    <n v="55"/>
    <n v="0"/>
    <n v="6.5"/>
    <n v="160"/>
    <n v="119"/>
    <n v="125332007"/>
    <n v="110000000"/>
    <n v="15332007"/>
    <n v="0.13938188181818181"/>
    <n v="26.055752752727273"/>
    <n v="1997"/>
    <s v="fevral"/>
    <s v="Roger Spottiswoode"/>
    <x v="379"/>
    <s v="Normal"/>
    <s v="High Budget"/>
    <x v="0"/>
    <s v="Normal"/>
  </r>
  <r>
    <x v="380"/>
    <d v="2009-02-07T00:00:00"/>
    <s v="Color"/>
    <s v="Action"/>
    <s v="English"/>
    <s v="USA"/>
    <s v="PG-13"/>
    <s v="Christian Bale"/>
    <x v="218"/>
    <n v="23000"/>
    <n v="27468"/>
    <n v="368"/>
    <n v="0"/>
    <n v="6.6"/>
    <n v="422"/>
    <n v="118"/>
    <n v="125320003"/>
    <n v="200000000"/>
    <n v="-74679997"/>
    <n v="-0.37339998499999999"/>
    <n v="26.250640005999998"/>
    <n v="2009"/>
    <s v="fevral"/>
    <s v="McG"/>
    <x v="380"/>
    <s v="Underperformer"/>
    <s v="High Budget"/>
    <x v="0"/>
    <s v="Normal"/>
  </r>
  <r>
    <x v="381"/>
    <d v="2000-09-01T00:00:00"/>
    <s v="Color"/>
    <s v="Action"/>
    <s v="English"/>
    <s v="USA"/>
    <s v="PG-13"/>
    <s v="Bill Murray"/>
    <x v="218"/>
    <n v="13000"/>
    <n v="15419"/>
    <n v="368"/>
    <n v="0"/>
    <n v="5.5"/>
    <n v="181"/>
    <n v="94"/>
    <n v="125305545"/>
    <n v="92000000"/>
    <n v="33305545"/>
    <n v="0.36201679347826088"/>
    <n v="22.144806717391305"/>
    <n v="2000"/>
    <s v="sentyabr"/>
    <s v="McG"/>
    <x v="381"/>
    <s v="Normal"/>
    <s v="High Budget"/>
    <x v="0"/>
    <s v="High Buzz Mismatch"/>
  </r>
  <r>
    <x v="382"/>
    <d v="2013-05-15T00:00:00"/>
    <s v="Color"/>
    <s v="Action"/>
    <s v="English"/>
    <s v="USA"/>
    <s v="R"/>
    <s v="Jerry Ferrara"/>
    <x v="66"/>
    <n v="480"/>
    <n v="1261"/>
    <n v="532"/>
    <n v="58000"/>
    <n v="7.6"/>
    <n v="319"/>
    <n v="121"/>
    <n v="125069696"/>
    <n v="40000000"/>
    <n v="85069696"/>
    <n v="2.1267423999999999"/>
    <n v="37.050696959999996"/>
    <n v="2013"/>
    <s v="may"/>
    <s v="Peter Berg"/>
    <x v="382"/>
    <s v="Normal"/>
    <s v="High Budget"/>
    <x v="0"/>
    <s v="Normal"/>
  </r>
  <r>
    <x v="383"/>
    <d v="2012-09-10T00:00:00"/>
    <s v="Color"/>
    <s v="Drama"/>
    <s v="English"/>
    <s v="USA"/>
    <s v="PG-13"/>
    <s v="Channing Tatum"/>
    <x v="219"/>
    <n v="17000"/>
    <n v="18322"/>
    <n v="23"/>
    <n v="32000"/>
    <n v="6.8"/>
    <n v="214"/>
    <n v="104"/>
    <n v="125014030"/>
    <n v="30000000"/>
    <n v="95014030"/>
    <n v="3.1671343333333333"/>
    <n v="31.666853733333333"/>
    <n v="2012"/>
    <s v="sentyabr"/>
    <s v="Michael Sucsy"/>
    <x v="383"/>
    <s v="Normal"/>
    <s v="Medium Budget"/>
    <x v="0"/>
    <s v="Normal"/>
  </r>
  <r>
    <x v="384"/>
    <d v="2012-10-02T00:00:00"/>
    <s v="Color"/>
    <s v="Adventure"/>
    <s v="English"/>
    <s v="USA"/>
    <s v="PG"/>
    <s v="Suraj Sharma"/>
    <x v="201"/>
    <n v="774"/>
    <n v="2121"/>
    <n v="0"/>
    <n v="122000"/>
    <n v="8"/>
    <n v="552"/>
    <n v="127"/>
    <n v="124976634"/>
    <n v="120000000"/>
    <n v="4976634"/>
    <n v="4.147195E-2"/>
    <n v="44.216588779999995"/>
    <n v="2012"/>
    <s v="oktyabr"/>
    <s v="Ang Lee"/>
    <x v="384"/>
    <s v="Normal"/>
    <s v="High Budget"/>
    <x v="0"/>
    <s v="High Buzz / High Score"/>
  </r>
  <r>
    <x v="385"/>
    <d v="2009-06-14T00:00:00"/>
    <s v="Color"/>
    <s v="Animation"/>
    <s v="English"/>
    <s v="USA"/>
    <s v="PG"/>
    <s v="Will Forte"/>
    <x v="49"/>
    <n v="622"/>
    <n v="1227"/>
    <n v="97"/>
    <n v="0"/>
    <n v="7"/>
    <n v="191"/>
    <n v="90"/>
    <n v="124870275"/>
    <n v="100000000"/>
    <n v="24870275"/>
    <n v="0.24870275"/>
    <n v="28.099481099999998"/>
    <n v="2009"/>
    <s v="iyun"/>
    <s v="Phil Lord"/>
    <x v="385"/>
    <s v="Normal"/>
    <s v="High Budget"/>
    <x v="0"/>
    <s v="Normal"/>
  </r>
  <r>
    <x v="386"/>
    <d v="2014-08-12T00:00:00"/>
    <s v="Color"/>
    <s v="Drama"/>
    <s v="English"/>
    <s v="USA"/>
    <s v="PG-13"/>
    <s v="Shailene Woodley"/>
    <x v="220"/>
    <n v="8000"/>
    <n v="10565"/>
    <n v="131"/>
    <n v="93000"/>
    <n v="7.8"/>
    <n v="326"/>
    <n v="133"/>
    <n v="124868837"/>
    <n v="12000000"/>
    <n v="112868837"/>
    <n v="9.4057364166666666"/>
    <n v="44.262294566666668"/>
    <n v="2014"/>
    <s v="avgust"/>
    <s v="Josh Boone"/>
    <x v="386"/>
    <s v="Normal"/>
    <s v="Medium Budget"/>
    <x v="0"/>
    <s v="Normal"/>
  </r>
  <r>
    <x v="387"/>
    <d v="2006-11-14T00:00:00"/>
    <s v="Color"/>
    <s v="Comedy"/>
    <s v="English"/>
    <s v="USA"/>
    <s v="PG-13"/>
    <s v="Meryl Streep"/>
    <x v="177"/>
    <n v="11000"/>
    <n v="23923"/>
    <n v="64"/>
    <n v="0"/>
    <n v="6.8"/>
    <n v="208"/>
    <n v="109"/>
    <n v="124732962"/>
    <n v="35000000"/>
    <n v="89732962"/>
    <n v="2.5637989142857145"/>
    <n v="28.225519565714286"/>
    <n v="2006"/>
    <s v="noyabr"/>
    <s v="David Frankel"/>
    <x v="387"/>
    <s v="Normal"/>
    <s v="Medium Budget"/>
    <x v="0"/>
    <s v="Normal"/>
  </r>
  <r>
    <x v="388"/>
    <d v="2003-07-11T00:00:00"/>
    <s v="Color"/>
    <s v="Comedy"/>
    <s v="English"/>
    <s v="USA"/>
    <s v="PG-13"/>
    <s v="Keanu Reeves"/>
    <x v="105"/>
    <n v="18000"/>
    <n v="22679"/>
    <n v="278"/>
    <n v="0"/>
    <n v="6.7"/>
    <n v="145"/>
    <n v="128"/>
    <n v="124590960"/>
    <n v="80000000"/>
    <n v="44590960"/>
    <n v="0.55738699999999997"/>
    <n v="27.022954800000001"/>
    <n v="2003"/>
    <s v="iyul"/>
    <s v="Nancy Meyers"/>
    <x v="388"/>
    <s v="Normal"/>
    <s v="Medium Budget"/>
    <x v="0"/>
    <s v="Normal"/>
  </r>
  <r>
    <x v="389"/>
    <d v="2000-08-19T00:00:00"/>
    <s v="Color"/>
    <s v="Crime"/>
    <s v="English"/>
    <s v="USA"/>
    <s v="R"/>
    <s v="Michael O'Neill"/>
    <x v="103"/>
    <n v="599"/>
    <n v="1418"/>
    <n v="0"/>
    <n v="0"/>
    <n v="7.6"/>
    <n v="223"/>
    <n v="190"/>
    <n v="124107476"/>
    <n v="48000000"/>
    <n v="76107476"/>
    <n v="1.5855724166666667"/>
    <n v="31.034228966666664"/>
    <n v="2000"/>
    <s v="avgust"/>
    <s v="Steven Soderbergh"/>
    <x v="389"/>
    <s v="Normal"/>
    <s v="Medium Budget"/>
    <x v="0"/>
    <s v="Normal"/>
  </r>
  <r>
    <x v="390"/>
    <d v="1987-03-22T00:00:00"/>
    <s v="Color"/>
    <s v="Biography"/>
    <s v="English"/>
    <s v="USA"/>
    <s v="R"/>
    <s v="Robin Williams"/>
    <x v="122"/>
    <n v="49000"/>
    <n v="50141"/>
    <n v="272"/>
    <n v="0"/>
    <n v="7.3"/>
    <n v="62"/>
    <n v="121"/>
    <n v="123922370"/>
    <n v="13000000"/>
    <n v="110922370"/>
    <n v="8.5324899999999992"/>
    <n v="32.612995999999995"/>
    <n v="1987"/>
    <s v="mart"/>
    <s v="Barry Levinson"/>
    <x v="390"/>
    <s v="Normal"/>
    <s v="Medium Budget"/>
    <x v="0"/>
    <s v="Normal"/>
  </r>
  <r>
    <x v="391"/>
    <d v="2000-03-02T00:00:00"/>
    <s v="Color"/>
    <s v="Comedy"/>
    <s v="English"/>
    <s v="USA"/>
    <s v="PG-13"/>
    <s v="Larry Miller"/>
    <x v="147"/>
    <n v="611"/>
    <n v="2818"/>
    <n v="88"/>
    <n v="374"/>
    <n v="4.3"/>
    <n v="94"/>
    <n v="109"/>
    <n v="123307945"/>
    <n v="65000000"/>
    <n v="58307945"/>
    <n v="0.89704530769230773"/>
    <n v="17.596218123076923"/>
    <n v="2000"/>
    <s v="mart"/>
    <s v="Peter Segal"/>
    <x v="391"/>
    <s v="Normal"/>
    <s v="Medium Budget"/>
    <x v="0"/>
    <s v="High Buzz Mismatch"/>
  </r>
  <r>
    <x v="392"/>
    <d v="2011-09-11T00:00:00"/>
    <s v="Color"/>
    <s v="Adventure"/>
    <s v="English"/>
    <s v="USA"/>
    <s v="PG"/>
    <s v="Johnny Depp"/>
    <x v="8"/>
    <n v="40000"/>
    <n v="43291"/>
    <n v="563"/>
    <n v="26000"/>
    <n v="7.2"/>
    <n v="362"/>
    <n v="107"/>
    <n v="123207194"/>
    <n v="135000000"/>
    <n v="-11792806"/>
    <n v="-8.7354118518518514E-2"/>
    <n v="31.365058352592595"/>
    <n v="2011"/>
    <s v="sentyabr"/>
    <s v="Gore Verbinski"/>
    <x v="392"/>
    <s v="Underperformer"/>
    <s v="High Budget"/>
    <x v="0"/>
    <s v="Normal"/>
  </r>
  <r>
    <x v="393"/>
    <d v="2013-11-21T00:00:00"/>
    <s v="Color"/>
    <s v="Action"/>
    <s v="English"/>
    <s v="USA"/>
    <s v="PG-13"/>
    <s v="Channing Tatum"/>
    <x v="221"/>
    <n v="17000"/>
    <n v="31958"/>
    <n v="209"/>
    <n v="42000"/>
    <n v="5.8"/>
    <n v="351"/>
    <n v="122"/>
    <n v="122512052"/>
    <n v="130000000"/>
    <n v="-7487948"/>
    <n v="-5.7599600000000001E-2"/>
    <n v="27.376960159999999"/>
    <n v="2013"/>
    <s v="noyabr"/>
    <s v="Jon M. Chu"/>
    <x v="393"/>
    <s v="Underperformer"/>
    <s v="High Budget"/>
    <x v="0"/>
    <s v="High Buzz Mismatch"/>
  </r>
  <r>
    <x v="394"/>
    <d v="1994-05-27T00:00:00"/>
    <s v="Color"/>
    <s v="Action"/>
    <s v="English"/>
    <s v="USA"/>
    <s v="PG-13"/>
    <s v="Harrison Ford"/>
    <x v="222"/>
    <n v="11000"/>
    <n v="14178"/>
    <n v="176"/>
    <n v="0"/>
    <n v="6.9"/>
    <n v="42"/>
    <n v="141"/>
    <n v="122012710"/>
    <n v="62000000"/>
    <n v="60012710"/>
    <n v="0.96794693548387101"/>
    <n v="27.987178774193548"/>
    <n v="1994"/>
    <s v="may"/>
    <s v="Phillip Noyce"/>
    <x v="394"/>
    <s v="Normal"/>
    <s v="High Budget"/>
    <x v="0"/>
    <s v="Normal"/>
  </r>
  <r>
    <x v="395"/>
    <d v="1990-04-30T00:00:00"/>
    <s v="Color"/>
    <s v="Action"/>
    <s v="English"/>
    <s v="USA"/>
    <s v="PG"/>
    <s v="Scott Glenn"/>
    <x v="223"/>
    <n v="826"/>
    <n v="2575"/>
    <n v="323"/>
    <n v="0"/>
    <n v="7.6"/>
    <n v="104"/>
    <n v="135"/>
    <n v="122012643"/>
    <n v="30000000"/>
    <n v="92012643"/>
    <n v="3.0670880999999999"/>
    <n v="31.626835239999998"/>
    <n v="1990"/>
    <s v="aprel"/>
    <s v="John McTiernan"/>
    <x v="395"/>
    <s v="Normal"/>
    <s v="High Budget"/>
    <x v="0"/>
    <s v="Normal"/>
  </r>
  <r>
    <x v="396"/>
    <d v="1992-04-27T00:00:00"/>
    <s v="Color"/>
    <s v="Action"/>
    <s v="English"/>
    <s v="USA"/>
    <s v="R"/>
    <s v="Bill Cobbs"/>
    <x v="224"/>
    <n v="970"/>
    <n v="2551"/>
    <n v="81"/>
    <n v="0"/>
    <n v="6.1"/>
    <n v="48"/>
    <n v="129"/>
    <n v="121945720"/>
    <n v="25000000"/>
    <n v="96945720"/>
    <n v="3.8778288000000001"/>
    <n v="25.951131519999997"/>
    <n v="1992"/>
    <s v="aprel"/>
    <s v="Mick Jackson"/>
    <x v="396"/>
    <s v="Normal"/>
    <s v="High Budget"/>
    <x v="0"/>
    <s v="Normal"/>
  </r>
  <r>
    <x v="397"/>
    <d v="1992-07-14T00:00:00"/>
    <s v="Color"/>
    <s v="Comedy"/>
    <s v="English"/>
    <s v="USA"/>
    <s v="PG-13"/>
    <s v="Tia Carrere"/>
    <x v="225"/>
    <n v="1000"/>
    <n v="4263"/>
    <n v="122"/>
    <n v="0"/>
    <n v="7"/>
    <n v="61"/>
    <n v="94"/>
    <n v="121697350"/>
    <n v="20000000"/>
    <n v="101697350"/>
    <n v="5.0848674999999997"/>
    <n v="30.033947000000001"/>
    <n v="1992"/>
    <s v="iyul"/>
    <s v="Penelope Spheeris"/>
    <x v="397"/>
    <s v="Normal"/>
    <s v="Medium Budget"/>
    <x v="0"/>
    <s v="Normal"/>
  </r>
  <r>
    <x v="398"/>
    <d v="2002-06-29T00:00:00"/>
    <s v="Color"/>
    <s v="Action"/>
    <s v="English"/>
    <s v="USA"/>
    <s v="PG-13"/>
    <s v="Matt Damon"/>
    <x v="96"/>
    <n v="13000"/>
    <n v="13249"/>
    <n v="218"/>
    <n v="0"/>
    <n v="7.9"/>
    <n v="249"/>
    <n v="119"/>
    <n v="121468960"/>
    <n v="60000000"/>
    <n v="61468960"/>
    <n v="1.0244826666666667"/>
    <n v="32.009793066666667"/>
    <n v="2002"/>
    <s v="iyun"/>
    <s v="Doug Liman"/>
    <x v="398"/>
    <s v="Normal"/>
    <s v="High Budget"/>
    <x v="0"/>
    <s v="Normal"/>
  </r>
  <r>
    <x v="399"/>
    <d v="2007-02-22T00:00:00"/>
    <s v="Color"/>
    <s v="Comedy"/>
    <s v="English"/>
    <s v="USA"/>
    <s v="R"/>
    <s v="Emma Stone"/>
    <x v="226"/>
    <n v="15000"/>
    <n v="17584"/>
    <n v="99"/>
    <n v="0"/>
    <n v="7.6"/>
    <n v="256"/>
    <n v="119"/>
    <n v="121463226"/>
    <n v="20000000"/>
    <n v="101463226"/>
    <n v="5.0731612999999998"/>
    <n v="32.429264519999997"/>
    <n v="2007"/>
    <s v="fevral"/>
    <s v="Greg Mottola"/>
    <x v="399"/>
    <s v="Normal"/>
    <s v="Medium Budget"/>
    <x v="0"/>
    <s v="Normal"/>
  </r>
  <r>
    <x v="400"/>
    <d v="1994-07-28T00:00:00"/>
    <s v="Color"/>
    <s v="Action"/>
    <s v="English"/>
    <s v="USA"/>
    <s v="R"/>
    <s v="Keanu Reeves"/>
    <x v="56"/>
    <n v="18000"/>
    <n v="20966"/>
    <n v="101"/>
    <n v="0"/>
    <n v="7.2"/>
    <n v="114"/>
    <n v="116"/>
    <n v="121248145"/>
    <n v="25000000"/>
    <n v="96248145"/>
    <n v="3.8499257999999998"/>
    <n v="30.339970319999999"/>
    <n v="1994"/>
    <s v="iyul"/>
    <s v="Jan de Bont"/>
    <x v="400"/>
    <s v="Normal"/>
    <s v="High Budget"/>
    <x v="0"/>
    <s v="Normal"/>
  </r>
  <r>
    <x v="401"/>
    <d v="2004-06-20T00:00:00"/>
    <s v="Color"/>
    <s v="Comedy"/>
    <s v="English"/>
    <s v="USA"/>
    <s v="PG-13"/>
    <s v="Adam Sandler"/>
    <x v="147"/>
    <n v="11000"/>
    <n v="12952"/>
    <n v="88"/>
    <n v="11000"/>
    <n v="6.8"/>
    <n v="147"/>
    <n v="99"/>
    <n v="120776832"/>
    <n v="75000000"/>
    <n v="45776832"/>
    <n v="0.61035775999999997"/>
    <n v="28.544143104"/>
    <n v="2004"/>
    <s v="iyun"/>
    <s v="Peter Segal"/>
    <x v="401"/>
    <s v="Normal"/>
    <s v="Medium Budget"/>
    <x v="0"/>
    <s v="Normal"/>
  </r>
  <r>
    <x v="402"/>
    <d v="1998-02-14T00:00:00"/>
    <s v="Color"/>
    <s v="Adventure"/>
    <s v="English"/>
    <s v="USA"/>
    <s v="G"/>
    <s v="Ming-Na Wen"/>
    <x v="227"/>
    <n v="2000"/>
    <n v="4478"/>
    <n v="7"/>
    <n v="12000"/>
    <n v="7.5"/>
    <n v="143"/>
    <n v="88"/>
    <n v="120618403"/>
    <n v="90000000"/>
    <n v="30618403"/>
    <n v="0.34020447777777779"/>
    <n v="31.336081791111109"/>
    <n v="1998"/>
    <s v="fevral"/>
    <s v="Tony Bancroft"/>
    <x v="402"/>
    <s v="Normal"/>
    <s v="High Budget"/>
    <x v="0"/>
    <s v="Normal"/>
  </r>
  <r>
    <x v="403"/>
    <d v="2009-03-17T00:00:00"/>
    <s v="Color"/>
    <s v="Adventure"/>
    <s v="English"/>
    <s v="USA"/>
    <s v="R"/>
    <s v="Michael Fassbender"/>
    <x v="138"/>
    <n v="13000"/>
    <n v="36741"/>
    <n v="16000"/>
    <n v="42000"/>
    <n v="8.3000000000000007"/>
    <n v="486"/>
    <n v="153"/>
    <n v="120523073"/>
    <n v="75000000"/>
    <n v="45523073"/>
    <n v="0.60697430666666663"/>
    <n v="37.64278972266667"/>
    <n v="2009"/>
    <s v="mart"/>
    <s v="Quentin Tarantino"/>
    <x v="403"/>
    <s v="Normal"/>
    <s v="High Budget"/>
    <x v="0"/>
    <s v="High Buzz / High Score"/>
  </r>
  <r>
    <x v="404"/>
    <d v="2003-04-27T00:00:00"/>
    <s v="Black and White"/>
    <s v="Drama"/>
    <s v="English"/>
    <s v="USA"/>
    <s v="PG-13"/>
    <s v="Jeff Bridges"/>
    <x v="12"/>
    <n v="12000"/>
    <n v="13808"/>
    <n v="378"/>
    <n v="0"/>
    <n v="7.3"/>
    <n v="175"/>
    <n v="140"/>
    <n v="120147445"/>
    <n v="87000000"/>
    <n v="33147445"/>
    <n v="0.38100511494252876"/>
    <n v="29.352402045977012"/>
    <n v="2003"/>
    <s v="aprel"/>
    <s v="Gary Ross"/>
    <x v="404"/>
    <s v="Normal"/>
    <s v="Medium Budget"/>
    <x v="0"/>
    <s v="Normal"/>
  </r>
  <r>
    <x v="405"/>
    <d v="2008-07-23T00:00:00"/>
    <s v="Color"/>
    <s v="Comedy"/>
    <s v="English"/>
    <s v="Germany"/>
    <s v="PG-13"/>
    <s v="Jon Favreau"/>
    <x v="196"/>
    <n v="4000"/>
    <n v="9913"/>
    <n v="91"/>
    <n v="0"/>
    <n v="5.6"/>
    <n v="141"/>
    <n v="88"/>
    <n v="120136047"/>
    <n v="80000000"/>
    <n v="40136047"/>
    <n v="0.50170058750000002"/>
    <n v="22.600680234999999"/>
    <n v="2008"/>
    <s v="iyul"/>
    <s v="Seth Gordon"/>
    <x v="405"/>
    <s v="Normal"/>
    <s v="Medium Budget"/>
    <x v="0"/>
    <s v="High Buzz Mismatch"/>
  </r>
  <r>
    <x v="406"/>
    <d v="1994-01-18T00:00:00"/>
    <s v="Color"/>
    <s v="Action"/>
    <s v="English"/>
    <s v="USA"/>
    <s v="PG-13"/>
    <s v="Peter Greene"/>
    <x v="228"/>
    <n v="789"/>
    <n v="2085"/>
    <n v="55"/>
    <n v="0"/>
    <n v="6.9"/>
    <n v="57"/>
    <n v="114"/>
    <n v="119938730"/>
    <n v="18000000"/>
    <n v="101938730"/>
    <n v="5.6632627777777778"/>
    <n v="29.865305111111113"/>
    <n v="1994"/>
    <s v="yanvar"/>
    <s v="Chuck Russell"/>
    <x v="406"/>
    <s v="Normal"/>
    <s v="High Budget"/>
    <x v="0"/>
    <s v="Normal"/>
  </r>
  <r>
    <x v="407"/>
    <d v="2013-11-11T00:00:00"/>
    <s v="Color"/>
    <s v="Animation"/>
    <s v="English"/>
    <s v="USA"/>
    <s v="PG"/>
    <s v="Will Forte"/>
    <x v="229"/>
    <n v="622"/>
    <n v="848"/>
    <n v="18"/>
    <n v="15000"/>
    <n v="6.5"/>
    <n v="169"/>
    <n v="95"/>
    <n v="119793567"/>
    <n v="78000000"/>
    <n v="41793567"/>
    <n v="0.53581496153846153"/>
    <n v="27.714325984615385"/>
    <n v="2013"/>
    <s v="noyabr"/>
    <s v="Cody Cameron"/>
    <x v="407"/>
    <s v="Normal"/>
    <s v="High Budget"/>
    <x v="0"/>
    <s v="Normal"/>
  </r>
  <r>
    <x v="408"/>
    <d v="1977-12-11T00:00:00"/>
    <s v="Color"/>
    <s v="Drama"/>
    <s v="English"/>
    <s v="USA"/>
    <s v="PG"/>
    <s v="Bob Balaban"/>
    <x v="6"/>
    <n v="559"/>
    <n v="1591"/>
    <n v="14000"/>
    <n v="0"/>
    <n v="7.7"/>
    <n v="171"/>
    <n v="135"/>
    <n v="128300000"/>
    <n v="19400870"/>
    <n v="108899130"/>
    <n v="5.6131054947535857"/>
    <n v="33.045242197901437"/>
    <n v="1977"/>
    <s v="dekabr"/>
    <s v="Steven Spielberg"/>
    <x v="408"/>
    <s v="Normal"/>
    <s v="Medium Budget"/>
    <x v="0"/>
    <s v="Normal"/>
  </r>
  <r>
    <x v="409"/>
    <d v="2005-11-17T00:00:00"/>
    <s v="Color"/>
    <s v="Biography"/>
    <s v="English"/>
    <s v="USA"/>
    <s v="PG-13"/>
    <s v="Sandra Ellis Lafferty"/>
    <x v="198"/>
    <n v="523"/>
    <n v="1383"/>
    <n v="446"/>
    <n v="11000"/>
    <n v="7.9"/>
    <n v="291"/>
    <n v="153"/>
    <n v="119518352"/>
    <n v="28000000"/>
    <n v="91518352"/>
    <n v="3.2685125714285714"/>
    <n v="34.007405028571434"/>
    <n v="2005"/>
    <s v="noyabr"/>
    <s v="James Mangold"/>
    <x v="409"/>
    <s v="Normal"/>
    <s v="Medium Budget"/>
    <x v="0"/>
    <s v="Normal"/>
  </r>
  <r>
    <x v="410"/>
    <d v="1974-03-01T00:00:00"/>
    <s v="Color"/>
    <s v="Comedy"/>
    <s v="English"/>
    <s v="USA"/>
    <s v="R"/>
    <s v="Madeline Kahn"/>
    <x v="230"/>
    <n v="1000"/>
    <n v="4701"/>
    <n v="0"/>
    <n v="12000"/>
    <n v="7.8"/>
    <n v="121"/>
    <n v="93"/>
    <n v="119500000"/>
    <n v="2600000"/>
    <n v="116900000"/>
    <n v="44.96153846153846"/>
    <n v="50.384615384615387"/>
    <n v="1974"/>
    <s v="mart"/>
    <s v="Mel Brooks"/>
    <x v="410"/>
    <s v="Overperformer"/>
    <s v="Medium Budget"/>
    <x v="0"/>
    <s v="Normal"/>
  </r>
  <r>
    <x v="411"/>
    <d v="2009-10-04T00:00:00"/>
    <s v="Color"/>
    <s v="Action"/>
    <s v="English"/>
    <s v="USA"/>
    <s v="PG"/>
    <s v="Kelli Garner"/>
    <x v="231"/>
    <n v="730"/>
    <n v="2217"/>
    <n v="12"/>
    <n v="0"/>
    <n v="5.0999999999999996"/>
    <n v="145"/>
    <n v="88"/>
    <n v="119420252"/>
    <n v="150000000"/>
    <n v="-30579748"/>
    <n v="-0.20386498666666666"/>
    <n v="20.318454005333333"/>
    <n v="2009"/>
    <s v="oktyabr"/>
    <s v="Hoyt Yeatman"/>
    <x v="411"/>
    <s v="Underperformer"/>
    <s v="High Budget"/>
    <x v="0"/>
    <s v="High Buzz Mismatch"/>
  </r>
  <r>
    <x v="412"/>
    <d v="1990-10-17T00:00:00"/>
    <s v="Color"/>
    <s v="Action"/>
    <s v="English"/>
    <s v="USA"/>
    <s v="R"/>
    <s v="Ronny Cox"/>
    <x v="232"/>
    <n v="605"/>
    <n v="1441"/>
    <n v="719"/>
    <n v="0"/>
    <n v="7.5"/>
    <n v="196"/>
    <n v="113"/>
    <n v="119412921"/>
    <n v="65000000"/>
    <n v="54412921"/>
    <n v="0.83712186153846158"/>
    <n v="30.334848744615385"/>
    <n v="1990"/>
    <s v="oktyabr"/>
    <s v="Paul Verhoeven"/>
    <x v="412"/>
    <s v="Normal"/>
    <s v="High Budget"/>
    <x v="0"/>
    <s v="Normal"/>
  </r>
  <r>
    <x v="413"/>
    <d v="2010-12-01T00:00:00"/>
    <s v="Color"/>
    <s v="Action"/>
    <s v="English"/>
    <s v="USA"/>
    <s v="PG-13"/>
    <s v="Dwayne Johnson"/>
    <x v="164"/>
    <n v="12000"/>
    <n v="20233"/>
    <n v="285"/>
    <n v="16000"/>
    <n v="6.7"/>
    <n v="265"/>
    <n v="116"/>
    <n v="119219978"/>
    <n v="100000000"/>
    <n v="19219978"/>
    <n v="0.19219977999999999"/>
    <n v="28.476879912000001"/>
    <n v="2010"/>
    <s v="dekabr"/>
    <s v="Adam McKay"/>
    <x v="413"/>
    <s v="Normal"/>
    <s v="High Budget"/>
    <x v="0"/>
    <s v="Normal"/>
  </r>
  <r>
    <x v="414"/>
    <d v="2004-09-19T00:00:00"/>
    <s v="Color"/>
    <s v="Documentary"/>
    <s v="English"/>
    <s v="USA"/>
    <s v="R"/>
    <s v="Osama bin Laden"/>
    <x v="233"/>
    <n v="503"/>
    <n v="1448"/>
    <n v="909"/>
    <n v="0"/>
    <n v="7.5"/>
    <n v="288"/>
    <n v="122"/>
    <n v="119078393"/>
    <n v="6000000"/>
    <n v="113078393"/>
    <n v="18.846398833333332"/>
    <n v="37.538559533333334"/>
    <n v="2004"/>
    <s v="sentyabr"/>
    <s v="Michael Moore"/>
    <x v="414"/>
    <s v="Overperformer"/>
    <s v="Low Budget"/>
    <x v="0"/>
    <s v="Normal"/>
  </r>
  <r>
    <x v="415"/>
    <d v="2007-10-16T00:00:00"/>
    <s v="Color"/>
    <s v="Comedy"/>
    <s v="English"/>
    <s v="USA"/>
    <s v="PG"/>
    <s v="Jerry Stiller"/>
    <x v="199"/>
    <n v="719"/>
    <n v="1673"/>
    <n v="163"/>
    <n v="0"/>
    <n v="6.7"/>
    <n v="219"/>
    <n v="117"/>
    <n v="118823091"/>
    <n v="75000000"/>
    <n v="43823091"/>
    <n v="0.58430788"/>
    <n v="27.033723152"/>
    <n v="2007"/>
    <s v="oktyabr"/>
    <s v="Adam Shankman"/>
    <x v="415"/>
    <s v="Normal"/>
    <s v="Medium Budget"/>
    <x v="0"/>
    <s v="Normal"/>
  </r>
  <r>
    <x v="416"/>
    <d v="2006-10-27T00:00:00"/>
    <s v="Color"/>
    <s v="Comedy"/>
    <s v="English"/>
    <s v="USA"/>
    <s v="PG-13"/>
    <s v="Jon Favreau"/>
    <x v="110"/>
    <n v="4000"/>
    <n v="8315"/>
    <n v="235"/>
    <n v="0"/>
    <n v="5.8"/>
    <n v="183"/>
    <n v="106"/>
    <n v="118683135"/>
    <n v="52000000"/>
    <n v="66683135"/>
    <n v="1.2823679807692308"/>
    <n v="23.712947192307691"/>
    <n v="2006"/>
    <s v="oktyabr"/>
    <s v="Peyton Reed"/>
    <x v="416"/>
    <s v="Normal"/>
    <s v="Medium Budget"/>
    <x v="0"/>
    <s v="Normal"/>
  </r>
  <r>
    <x v="417"/>
    <d v="1989-07-09T00:00:00"/>
    <s v="Color"/>
    <s v="Adventure"/>
    <s v="English"/>
    <s v="USA"/>
    <s v="PG"/>
    <s v="Lea Thompson"/>
    <x v="25"/>
    <n v="1000"/>
    <n v="3660"/>
    <n v="0"/>
    <n v="12000"/>
    <n v="7.8"/>
    <n v="125"/>
    <n v="108"/>
    <n v="118500000"/>
    <n v="40000000"/>
    <n v="78500000"/>
    <n v="1.9624999999999999"/>
    <n v="33.185000000000002"/>
    <n v="1989"/>
    <s v="iyul"/>
    <s v="Robert Zemeckis"/>
    <x v="417"/>
    <s v="Normal"/>
    <s v="High Budget"/>
    <x v="0"/>
    <s v="Normal"/>
  </r>
  <r>
    <x v="418"/>
    <d v="2002-11-23T00:00:00"/>
    <s v="Color"/>
    <s v="Action"/>
    <s v="English"/>
    <s v="USA"/>
    <s v="PG-13"/>
    <s v="Morgan Freeman"/>
    <x v="234"/>
    <n v="11000"/>
    <n v="12556"/>
    <n v="31"/>
    <n v="0"/>
    <n v="6.4"/>
    <n v="176"/>
    <n v="124"/>
    <n v="118471320"/>
    <n v="68000000"/>
    <n v="50471320"/>
    <n v="0.74222529411764704"/>
    <n v="25.896890117647061"/>
    <n v="2002"/>
    <s v="noyabr"/>
    <s v="Phil Alden Robinson"/>
    <x v="418"/>
    <s v="Normal"/>
    <s v="High Budget"/>
    <x v="0"/>
    <s v="Normal"/>
  </r>
  <r>
    <x v="419"/>
    <d v="2010-05-26T00:00:00"/>
    <s v="Color"/>
    <s v="Action"/>
    <s v="English"/>
    <s v="USA"/>
    <s v="PG-13"/>
    <s v="Angelina Jolie Pitt"/>
    <x v="222"/>
    <n v="11000"/>
    <n v="12406"/>
    <n v="176"/>
    <n v="23000"/>
    <n v="6.4"/>
    <n v="330"/>
    <n v="101"/>
    <n v="118311368"/>
    <n v="110000000"/>
    <n v="8311368"/>
    <n v="7.5557890909090902E-2"/>
    <n v="27.930223156363638"/>
    <n v="2010"/>
    <s v="may"/>
    <s v="Phillip Noyce"/>
    <x v="419"/>
    <s v="Normal"/>
    <s v="High Budget"/>
    <x v="0"/>
    <s v="Normal"/>
  </r>
  <r>
    <x v="420"/>
    <d v="2007-03-21T00:00:00"/>
    <s v="Color"/>
    <s v="Comedy"/>
    <s v="English"/>
    <s v="USA"/>
    <s v="PG-13"/>
    <s v="Will Ferrell"/>
    <x v="235"/>
    <n v="8000"/>
    <n v="13232"/>
    <n v="8"/>
    <n v="0"/>
    <n v="6.3"/>
    <n v="191"/>
    <n v="93"/>
    <n v="118153533"/>
    <n v="61000000"/>
    <n v="57153533"/>
    <n v="0.93694316393442623"/>
    <n v="25.574777265573768"/>
    <n v="2007"/>
    <s v="mart"/>
    <s v="Josh Gordon"/>
    <x v="420"/>
    <s v="Normal"/>
    <s v="Medium Budget"/>
    <x v="0"/>
    <s v="Normal"/>
  </r>
  <r>
    <x v="421"/>
    <d v="2013-04-13T00:00:00"/>
    <s v="Color"/>
    <s v="Crime"/>
    <s v="English"/>
    <s v="USA"/>
    <s v="PG-13"/>
    <s v="Morgan Freeman"/>
    <x v="137"/>
    <n v="11000"/>
    <n v="13312"/>
    <n v="255"/>
    <n v="105000"/>
    <n v="7.3"/>
    <n v="384"/>
    <n v="125"/>
    <n v="117698894"/>
    <n v="75000000"/>
    <n v="42698894"/>
    <n v="0.56931858666666668"/>
    <n v="39.927727434666664"/>
    <n v="2013"/>
    <s v="aprel"/>
    <s v="Louis Leterrier"/>
    <x v="421"/>
    <s v="Normal"/>
    <s v="Medium Budget"/>
    <x v="0"/>
    <s v="Normal"/>
  </r>
  <r>
    <x v="422"/>
    <d v="2000-07-29T00:00:00"/>
    <s v="Color"/>
    <s v="Action"/>
    <s v="English"/>
    <s v="USA"/>
    <s v="PG-13"/>
    <s v="Nia Long"/>
    <x v="152"/>
    <n v="826"/>
    <n v="1790"/>
    <n v="67"/>
    <n v="1000"/>
    <n v="5.0999999999999996"/>
    <n v="100"/>
    <n v="99"/>
    <n v="117559438"/>
    <n v="30000000"/>
    <n v="87559438"/>
    <n v="2.9186479333333333"/>
    <n v="21.667459173333334"/>
    <n v="2000"/>
    <s v="iyul"/>
    <s v="Raja Gosnell"/>
    <x v="422"/>
    <s v="Normal"/>
    <s v="High Budget"/>
    <x v="0"/>
    <s v="Normal"/>
  </r>
  <r>
    <x v="423"/>
    <d v="1990-10-15T00:00:00"/>
    <s v="Color"/>
    <s v="Action"/>
    <s v="English"/>
    <s v="USA"/>
    <s v="R"/>
    <s v="Bruce Willis"/>
    <x v="236"/>
    <n v="13000"/>
    <n v="16595"/>
    <n v="212"/>
    <n v="0"/>
    <n v="7.1"/>
    <n v="142"/>
    <n v="124"/>
    <n v="117541000"/>
    <n v="70000000"/>
    <n v="47541000"/>
    <n v="0.6791571428571429"/>
    <n v="28.671662857142856"/>
    <n v="1990"/>
    <s v="oktyabr"/>
    <s v="Renny Harlin"/>
    <x v="423"/>
    <s v="Normal"/>
    <s v="High Budget"/>
    <x v="0"/>
    <s v="Normal"/>
  </r>
  <r>
    <x v="424"/>
    <d v="2011-03-12T00:00:00"/>
    <s v="Color"/>
    <s v="Comedy"/>
    <s v="English"/>
    <s v="USA"/>
    <s v="R"/>
    <s v="Kevin Spacey"/>
    <x v="196"/>
    <n v="18000"/>
    <n v="18669"/>
    <n v="91"/>
    <n v="31000"/>
    <n v="6.9"/>
    <n v="340"/>
    <n v="106"/>
    <n v="117528646"/>
    <n v="35000000"/>
    <n v="82528646"/>
    <n v="2.3579613142857143"/>
    <n v="31.64318452571429"/>
    <n v="2011"/>
    <s v="mart"/>
    <s v="Seth Gordon"/>
    <x v="424"/>
    <s v="Normal"/>
    <s v="Medium Budget"/>
    <x v="0"/>
    <s v="Normal"/>
  </r>
  <r>
    <x v="425"/>
    <d v="1976-11-16T00:00:00"/>
    <s v="Color"/>
    <s v="Drama"/>
    <s v="English"/>
    <s v="USA"/>
    <s v="PG"/>
    <s v="Sylvester Stallone"/>
    <x v="237"/>
    <n v="13000"/>
    <n v="16094"/>
    <n v="80"/>
    <n v="0"/>
    <n v="8.1"/>
    <n v="141"/>
    <n v="145"/>
    <n v="117235247"/>
    <n v="960000"/>
    <n v="116275247"/>
    <n v="121.12004895833333"/>
    <n v="80.848019583333325"/>
    <n v="1976"/>
    <s v="noyabr"/>
    <s v="John G. Avildsen"/>
    <x v="425"/>
    <s v="Overperformer"/>
    <s v="Medium Budget"/>
    <x v="1"/>
    <s v="High Buzz / High Score"/>
  </r>
  <r>
    <x v="426"/>
    <d v="2010-11-29T00:00:00"/>
    <s v="Color"/>
    <s v="Action"/>
    <s v="English"/>
    <s v="USA"/>
    <s v="R"/>
    <s v="Bam Margera"/>
    <x v="238"/>
    <n v="608"/>
    <n v="1787"/>
    <n v="79"/>
    <n v="0"/>
    <n v="7.1"/>
    <n v="156"/>
    <n v="101"/>
    <n v="117224271"/>
    <n v="20000000"/>
    <n v="97224271"/>
    <n v="4.8612135500000004"/>
    <n v="30.344485419999998"/>
    <n v="2010"/>
    <s v="noyabr"/>
    <s v="Jeff Tremaine"/>
    <x v="426"/>
    <s v="Normal"/>
    <s v="High Budget"/>
    <x v="0"/>
    <s v="Normal"/>
  </r>
  <r>
    <x v="427"/>
    <d v="2007-11-10T00:00:00"/>
    <s v="Color"/>
    <s v="Crime"/>
    <s v="English"/>
    <s v="USA"/>
    <s v="PG-13"/>
    <s v="Al Pacino"/>
    <x v="103"/>
    <n v="14000"/>
    <n v="43499"/>
    <n v="0"/>
    <n v="0"/>
    <n v="6.9"/>
    <n v="238"/>
    <n v="122"/>
    <n v="117144465"/>
    <n v="85000000"/>
    <n v="32144465"/>
    <n v="0.37817017647058826"/>
    <n v="27.751268070588235"/>
    <n v="2007"/>
    <s v="noyabr"/>
    <s v="Steven Soderbergh"/>
    <x v="427"/>
    <s v="Normal"/>
    <s v="Medium Budget"/>
    <x v="0"/>
    <s v="Normal"/>
  </r>
  <r>
    <x v="428"/>
    <d v="2013-03-21T00:00:00"/>
    <s v="Color"/>
    <s v="Biography"/>
    <s v="English"/>
    <s v="USA"/>
    <s v="R"/>
    <s v="Leonardo DiCaprio"/>
    <x v="200"/>
    <n v="29000"/>
    <n v="46057"/>
    <n v="17000"/>
    <n v="138000"/>
    <n v="8.1999999999999993"/>
    <n v="606"/>
    <n v="240"/>
    <n v="116866727"/>
    <n v="100000000"/>
    <n v="16866727"/>
    <n v="0.16866727000000001"/>
    <n v="46.667466907999994"/>
    <n v="2013"/>
    <s v="mart"/>
    <s v="Martin Scorsese"/>
    <x v="428"/>
    <s v="Normal"/>
    <s v="Medium Budget"/>
    <x v="0"/>
    <s v="High Buzz / High Score"/>
  </r>
  <r>
    <x v="429"/>
    <d v="1999-09-26T00:00:00"/>
    <s v="Color"/>
    <s v="Crime"/>
    <s v="English"/>
    <s v="USA"/>
    <s v="R"/>
    <s v="Bruce Greenwood"/>
    <x v="239"/>
    <n v="984"/>
    <n v="2129"/>
    <n v="78"/>
    <n v="0"/>
    <n v="6.4"/>
    <n v="129"/>
    <n v="105"/>
    <n v="116735231"/>
    <n v="70000000"/>
    <n v="46735231"/>
    <n v="0.66764615714285713"/>
    <n v="25.867058462857145"/>
    <n v="1999"/>
    <s v="sentyabr"/>
    <s v="Bruce Beresford"/>
    <x v="429"/>
    <s v="Normal"/>
    <s v="Medium Budget"/>
    <x v="0"/>
    <s v="Normal"/>
  </r>
  <r>
    <x v="430"/>
    <d v="2002-04-06T00:00:00"/>
    <s v="Color"/>
    <s v="Drama"/>
    <s v="English"/>
    <s v="USA"/>
    <s v="R"/>
    <s v="Mekhi Phifer"/>
    <x v="240"/>
    <n v="1000"/>
    <n v="1954"/>
    <n v="161"/>
    <n v="0"/>
    <n v="7"/>
    <n v="119"/>
    <n v="110"/>
    <n v="116724075"/>
    <n v="41000000"/>
    <n v="75724075"/>
    <n v="1.8469286585365854"/>
    <n v="28.738771463414633"/>
    <n v="2002"/>
    <s v="aprel"/>
    <s v="Curtis Hanson"/>
    <x v="430"/>
    <s v="Normal"/>
    <s v="Medium Budget"/>
    <x v="0"/>
    <s v="Normal"/>
  </r>
  <r>
    <x v="431"/>
    <d v="2003-06-23T00:00:00"/>
    <s v="Color"/>
    <s v="Action"/>
    <s v="English"/>
    <s v="USA"/>
    <s v="PG-13"/>
    <s v="Jeremy Renner"/>
    <x v="241"/>
    <n v="10000"/>
    <n v="14486"/>
    <n v="69"/>
    <n v="0"/>
    <n v="6"/>
    <n v="144"/>
    <n v="117"/>
    <n v="116643346"/>
    <n v="80000000"/>
    <n v="36643346"/>
    <n v="0.45804182500000001"/>
    <n v="24.183216730000002"/>
    <n v="2003"/>
    <s v="iyun"/>
    <s v="Clark Johnson"/>
    <x v="431"/>
    <s v="Normal"/>
    <s v="High Budget"/>
    <x v="0"/>
    <s v="Normal"/>
  </r>
  <r>
    <x v="432"/>
    <d v="2013-03-18T00:00:00"/>
    <s v="Color"/>
    <s v="Biography"/>
    <s v="English"/>
    <s v="USA"/>
    <s v="PG-13"/>
    <s v="Alex Pettyfer"/>
    <x v="242"/>
    <n v="15000"/>
    <n v="20035"/>
    <n v="304"/>
    <n v="41000"/>
    <n v="7.2"/>
    <n v="304"/>
    <n v="132"/>
    <n v="116631310"/>
    <n v="30000000"/>
    <n v="86631310"/>
    <n v="2.8877103333333332"/>
    <n v="34.055084133333331"/>
    <n v="2013"/>
    <s v="mart"/>
    <s v="Lee Daniels"/>
    <x v="432"/>
    <s v="Normal"/>
    <s v="Medium Budget"/>
    <x v="0"/>
    <s v="Normal"/>
  </r>
  <r>
    <x v="433"/>
    <d v="2011-07-15T00:00:00"/>
    <s v="Color"/>
    <s v="Action"/>
    <s v="English"/>
    <s v="USA"/>
    <s v="PG-13"/>
    <s v="Ryan Reynolds"/>
    <x v="130"/>
    <n v="16000"/>
    <n v="17657"/>
    <n v="258"/>
    <n v="24000"/>
    <n v="5.6"/>
    <n v="436"/>
    <n v="123"/>
    <n v="116593191"/>
    <n v="200000000"/>
    <n v="-83406809"/>
    <n v="-0.41703404500000002"/>
    <n v="24.633186381999998"/>
    <n v="2011"/>
    <s v="iyul"/>
    <s v="Martin Campbell"/>
    <x v="433"/>
    <s v="Underperformer"/>
    <s v="High Budget"/>
    <x v="0"/>
    <s v="High Buzz Mismatch"/>
  </r>
  <r>
    <x v="434"/>
    <d v="1999-04-05T00:00:00"/>
    <s v="Color"/>
    <s v="Comedy"/>
    <s v="English"/>
    <s v="UK"/>
    <s v="PG-13"/>
    <s v="Julia Roberts"/>
    <x v="243"/>
    <n v="8000"/>
    <n v="9255"/>
    <n v="50"/>
    <n v="11000"/>
    <n v="7"/>
    <n v="150"/>
    <n v="124"/>
    <n v="116006080"/>
    <n v="42000000"/>
    <n v="74006080"/>
    <n v="1.7620495238095237"/>
    <n v="29.80481980952381"/>
    <n v="1999"/>
    <s v="aprel"/>
    <s v="Roger Michell"/>
    <x v="434"/>
    <s v="Normal"/>
    <s v="Medium Budget"/>
    <x v="0"/>
    <s v="Normal"/>
  </r>
  <r>
    <x v="435"/>
    <d v="2007-08-15T00:00:00"/>
    <s v="Color"/>
    <s v="Action"/>
    <s v="English"/>
    <s v="USA"/>
    <s v="PG-13"/>
    <s v="Nicolas Cage"/>
    <x v="244"/>
    <n v="12000"/>
    <n v="14017"/>
    <n v="160"/>
    <n v="0"/>
    <n v="5.2"/>
    <n v="276"/>
    <n v="123"/>
    <n v="115802596"/>
    <n v="110000000"/>
    <n v="5802596"/>
    <n v="5.2750872727272725E-2"/>
    <n v="20.821100349090909"/>
    <n v="2007"/>
    <s v="avgust"/>
    <s v="Mark Steven Johnson"/>
    <x v="435"/>
    <s v="Normal"/>
    <s v="High Budget"/>
    <x v="0"/>
    <s v="High Buzz Mismatch"/>
  </r>
  <r>
    <x v="436"/>
    <d v="1998-12-14T00:00:00"/>
    <s v="Color"/>
    <s v="Comedy"/>
    <s v="English"/>
    <s v="USA"/>
    <s v="PG"/>
    <s v="Tom Hanks"/>
    <x v="245"/>
    <n v="15000"/>
    <n v="17768"/>
    <n v="0"/>
    <n v="0"/>
    <n v="6.5"/>
    <n v="153"/>
    <n v="119"/>
    <n v="115731542"/>
    <n v="65000000"/>
    <n v="50731542"/>
    <n v="0.78048526153846154"/>
    <n v="26.312194104615386"/>
    <n v="1998"/>
    <s v="dekabr"/>
    <s v="Nora Ephron"/>
    <x v="436"/>
    <s v="Normal"/>
    <s v="Medium Budget"/>
    <x v="0"/>
    <s v="Normal"/>
  </r>
  <r>
    <x v="437"/>
    <d v="2000-01-19T00:00:00"/>
    <s v="Color"/>
    <s v="Biography"/>
    <s v="English"/>
    <s v="USA"/>
    <s v="PG"/>
    <s v="Ryan Gosling"/>
    <x v="246"/>
    <n v="33000"/>
    <n v="54877"/>
    <n v="132"/>
    <n v="0"/>
    <n v="7.8"/>
    <n v="157"/>
    <n v="120"/>
    <n v="115648585"/>
    <n v="30000000"/>
    <n v="85648585"/>
    <n v="2.8549528333333334"/>
    <n v="32.341981133333334"/>
    <n v="2000"/>
    <s v="yanvar"/>
    <s v="Boaz Yakin"/>
    <x v="437"/>
    <s v="Normal"/>
    <s v="Medium Budget"/>
    <x v="0"/>
    <s v="Normal"/>
  </r>
  <r>
    <x v="438"/>
    <d v="2009-02-02T00:00:00"/>
    <s v="Color"/>
    <s v="Action"/>
    <s v="English"/>
    <s v="South Africa"/>
    <s v="R"/>
    <s v="Sharlto Copley"/>
    <x v="247"/>
    <n v="2000"/>
    <n v="2639"/>
    <n v="662"/>
    <n v="22000"/>
    <n v="8"/>
    <n v="472"/>
    <n v="112"/>
    <n v="115646235"/>
    <n v="30000000"/>
    <n v="85646235"/>
    <n v="2.8548745000000002"/>
    <n v="35.341949800000002"/>
    <n v="2009"/>
    <s v="fevral"/>
    <s v="Neill Blomkamp"/>
    <x v="438"/>
    <s v="Normal"/>
    <s v="High Budget"/>
    <x v="0"/>
    <s v="High Buzz / High Score"/>
  </r>
  <r>
    <x v="439"/>
    <d v="2014-05-08T00:00:00"/>
    <s v="Color"/>
    <s v="Biography"/>
    <s v="English"/>
    <s v="USA"/>
    <s v="PG-13"/>
    <s v="Finn Wittrock"/>
    <x v="248"/>
    <n v="769"/>
    <n v="2938"/>
    <n v="11000"/>
    <n v="35000"/>
    <n v="7.2"/>
    <n v="322"/>
    <n v="137"/>
    <n v="115603980"/>
    <n v="65000000"/>
    <n v="50603980"/>
    <n v="0.77852276923076924"/>
    <n v="32.61140910769231"/>
    <n v="2014"/>
    <s v="may"/>
    <s v="Angelina Jolie Pitt"/>
    <x v="439"/>
    <s v="Normal"/>
    <s v="Medium Budget"/>
    <x v="0"/>
    <s v="Normal"/>
  </r>
  <r>
    <x v="440"/>
    <d v="1973-06-13T00:00:00"/>
    <s v="Color"/>
    <s v="Comedy"/>
    <s v="English"/>
    <s v="USA"/>
    <s v="PG"/>
    <s v="Harrison Ford"/>
    <x v="4"/>
    <n v="11000"/>
    <n v="14954"/>
    <n v="0"/>
    <n v="0"/>
    <n v="7.5"/>
    <n v="100"/>
    <n v="112"/>
    <n v="115000000"/>
    <n v="777000"/>
    <n v="114223000"/>
    <n v="147.00514800514802"/>
    <n v="88.802059202059212"/>
    <n v="1973"/>
    <s v="iyun"/>
    <s v="George Lucas"/>
    <x v="440"/>
    <s v="Overperformer"/>
    <s v="Medium Budget"/>
    <x v="1"/>
    <s v="Normal"/>
  </r>
  <r>
    <x v="441"/>
    <d v="1988-05-11T00:00:00"/>
    <s v="Color"/>
    <s v="Comedy"/>
    <s v="English"/>
    <s v="USA"/>
    <s v="PG"/>
    <s v="Tom Hanks"/>
    <x v="249"/>
    <n v="15000"/>
    <n v="28018"/>
    <n v="545"/>
    <n v="0"/>
    <n v="7.3"/>
    <n v="99"/>
    <n v="130"/>
    <n v="114968774"/>
    <n v="18000000"/>
    <n v="96968774"/>
    <n v="5.3871541111111112"/>
    <n v="31.354861644444444"/>
    <n v="1988"/>
    <s v="may"/>
    <s v="Penny Marshall"/>
    <x v="441"/>
    <s v="Normal"/>
    <s v="Medium Budget"/>
    <x v="0"/>
    <s v="Normal"/>
  </r>
  <r>
    <x v="442"/>
    <d v="2004-06-10T00:00:00"/>
    <s v="Black and White"/>
    <s v="Comedy"/>
    <s v="English"/>
    <s v="USA"/>
    <s v="PG-13"/>
    <s v="Gary Cole"/>
    <x v="155"/>
    <n v="989"/>
    <n v="4730"/>
    <n v="43"/>
    <n v="0"/>
    <n v="6.7"/>
    <n v="191"/>
    <n v="92"/>
    <n v="114324072"/>
    <n v="20000000"/>
    <n v="94324072"/>
    <n v="4.7162036000000001"/>
    <n v="28.686481440000001"/>
    <n v="2004"/>
    <s v="iyun"/>
    <s v="Rawson Marshall Thurber"/>
    <x v="442"/>
    <s v="Normal"/>
    <s v="Medium Budget"/>
    <x v="0"/>
    <s v="Normal"/>
  </r>
  <r>
    <x v="443"/>
    <d v="2004-11-24T00:00:00"/>
    <s v="Color"/>
    <s v="Drama"/>
    <s v="English"/>
    <s v="USA"/>
    <s v="PG-13"/>
    <s v="Bryce Dallas Howard"/>
    <x v="35"/>
    <n v="3000"/>
    <n v="7273"/>
    <n v="0"/>
    <n v="0"/>
    <n v="6.5"/>
    <n v="261"/>
    <n v="108"/>
    <n v="114195633"/>
    <n v="60000000"/>
    <n v="54195633"/>
    <n v="0.90326055000000005"/>
    <n v="26.361304220000001"/>
    <n v="2004"/>
    <s v="noyabr"/>
    <s v="M. Night Shyamalan"/>
    <x v="443"/>
    <s v="Normal"/>
    <s v="Medium Budget"/>
    <x v="0"/>
    <s v="Normal"/>
  </r>
  <r>
    <x v="444"/>
    <d v="2008-11-01T00:00:00"/>
    <s v="Color"/>
    <s v="Adventure"/>
    <s v="English"/>
    <s v="USA"/>
    <s v="PG"/>
    <s v="ChloÃ« Grace Moretz"/>
    <x v="250"/>
    <n v="17000"/>
    <n v="20007"/>
    <n v="59"/>
    <n v="0"/>
    <n v="6.9"/>
    <n v="225"/>
    <n v="96"/>
    <n v="114053579"/>
    <n v="150000000"/>
    <n v="-35946421"/>
    <n v="-0.23964280666666668"/>
    <n v="27.504142877333337"/>
    <n v="2008"/>
    <s v="noyabr"/>
    <s v="Byron Howard"/>
    <x v="444"/>
    <s v="Underperformer"/>
    <s v="High Budget"/>
    <x v="0"/>
    <s v="Normal"/>
  </r>
  <r>
    <x v="445"/>
    <d v="1999-01-18T00:00:00"/>
    <s v="Color"/>
    <s v="Action"/>
    <s v="English"/>
    <s v="USA"/>
    <s v="PG-13"/>
    <s v="Will Smith"/>
    <x v="53"/>
    <n v="10000"/>
    <n v="15870"/>
    <n v="188"/>
    <n v="0"/>
    <n v="4.8"/>
    <n v="85"/>
    <n v="106"/>
    <n v="113745408"/>
    <n v="170000000"/>
    <n v="-56254592"/>
    <n v="-0.33090936470588234"/>
    <n v="19.067636254117648"/>
    <n v="1999"/>
    <s v="yanvar"/>
    <s v="Barry Sonnenfeld"/>
    <x v="445"/>
    <s v="Underperformer"/>
    <s v="High Budget"/>
    <x v="0"/>
    <s v="High Buzz Mismatch"/>
  </r>
  <r>
    <x v="446"/>
    <d v="2014-01-06T00:00:00"/>
    <s v="Color"/>
    <s v="Adventure"/>
    <s v="English"/>
    <s v="USA"/>
    <s v="PG"/>
    <s v="Robin Williams"/>
    <x v="52"/>
    <n v="49000"/>
    <n v="53587"/>
    <n v="189"/>
    <n v="11000"/>
    <n v="6.2"/>
    <n v="154"/>
    <n v="98"/>
    <n v="113733726"/>
    <n v="127000000"/>
    <n v="-13266274"/>
    <n v="-0.10445885039370079"/>
    <n v="25.85821645984252"/>
    <n v="2014"/>
    <s v="yanvar"/>
    <s v="Shawn Levy"/>
    <x v="446"/>
    <s v="Underperformer"/>
    <s v="High Budget"/>
    <x v="0"/>
    <s v="Normal"/>
  </r>
  <r>
    <x v="447"/>
    <d v="2012-02-07T00:00:00"/>
    <s v="Color"/>
    <s v="Comedy"/>
    <s v="English"/>
    <s v="USA"/>
    <s v="R"/>
    <s v="Channing Tatum"/>
    <x v="103"/>
    <n v="17000"/>
    <n v="46646"/>
    <n v="0"/>
    <n v="54000"/>
    <n v="6.1"/>
    <n v="324"/>
    <n v="110"/>
    <n v="113709992"/>
    <n v="7000000"/>
    <n v="106709992"/>
    <n v="15.244284571428571"/>
    <n v="35.897713828571426"/>
    <n v="2012"/>
    <s v="fevral"/>
    <s v="Steven Soderbergh"/>
    <x v="447"/>
    <s v="Overperformer"/>
    <s v="Medium Budget"/>
    <x v="0"/>
    <s v="Normal"/>
  </r>
  <r>
    <x v="448"/>
    <d v="1991-03-25T00:00:00"/>
    <s v="Color"/>
    <s v="Comedy"/>
    <s v="English"/>
    <s v="USA"/>
    <s v="PG-13"/>
    <s v="Anjelica Huston"/>
    <x v="53"/>
    <n v="1000"/>
    <n v="3696"/>
    <n v="188"/>
    <n v="5000"/>
    <n v="6.8"/>
    <n v="55"/>
    <n v="99"/>
    <n v="113502246"/>
    <n v="38000000"/>
    <n v="75502246"/>
    <n v="1.9869012105263157"/>
    <n v="28.494760484210527"/>
    <n v="1991"/>
    <s v="mart"/>
    <s v="Barry Sonnenfeld"/>
    <x v="448"/>
    <s v="Normal"/>
    <s v="Medium Budget"/>
    <x v="0"/>
    <s v="Normal"/>
  </r>
  <r>
    <x v="449"/>
    <d v="2000-07-07T00:00:00"/>
    <s v="Color"/>
    <s v="Action"/>
    <s v="English"/>
    <s v="USA"/>
    <s v="R"/>
    <s v="Heath Ledger"/>
    <x v="30"/>
    <n v="13000"/>
    <n v="19454"/>
    <n v="776"/>
    <n v="4000"/>
    <n v="7.1"/>
    <n v="192"/>
    <n v="142"/>
    <n v="113330342"/>
    <n v="110000000"/>
    <n v="3330342"/>
    <n v="3.0275836363636364E-2"/>
    <n v="28.812110334545451"/>
    <n v="2000"/>
    <s v="iyul"/>
    <s v="Roland Emmerich"/>
    <x v="449"/>
    <s v="Normal"/>
    <s v="High Budget"/>
    <x v="0"/>
    <s v="Normal"/>
  </r>
  <r>
    <x v="450"/>
    <d v="2012-11-16T00:00:00"/>
    <s v="Color"/>
    <s v="Action"/>
    <s v="English"/>
    <s v="USA"/>
    <s v="PG-13"/>
    <s v="Jeremy Renner"/>
    <x v="251"/>
    <n v="10000"/>
    <n v="12175"/>
    <n v="209"/>
    <n v="31000"/>
    <n v="6.7"/>
    <n v="436"/>
    <n v="135"/>
    <n v="113165635"/>
    <n v="125000000"/>
    <n v="-11834365"/>
    <n v="-9.4674919999999996E-2"/>
    <n v="29.862130032000003"/>
    <n v="2012"/>
    <s v="noyabr"/>
    <s v="Tony Gilroy"/>
    <x v="450"/>
    <s v="Underperformer"/>
    <s v="High Budget"/>
    <x v="0"/>
    <s v="Normal"/>
  </r>
  <r>
    <x v="451"/>
    <d v="2005-09-01T00:00:00"/>
    <s v="Color"/>
    <s v="Action"/>
    <s v="English"/>
    <s v="Canada"/>
    <s v="PG"/>
    <s v="Vin Diesel"/>
    <x v="199"/>
    <n v="14000"/>
    <n v="16884"/>
    <n v="163"/>
    <n v="0"/>
    <n v="5.5"/>
    <n v="125"/>
    <n v="95"/>
    <n v="113006880"/>
    <n v="56000000"/>
    <n v="57006880"/>
    <n v="1.0179800000000001"/>
    <n v="22.407191999999998"/>
    <n v="2005"/>
    <s v="sentyabr"/>
    <s v="Adam Shankman"/>
    <x v="451"/>
    <s v="Normal"/>
    <s v="High Budget"/>
    <x v="0"/>
    <s v="Normal"/>
  </r>
  <r>
    <x v="452"/>
    <d v="2001-09-14T00:00:00"/>
    <s v="Color"/>
    <s v="Comedy"/>
    <s v="English"/>
    <s v="USA"/>
    <s v="PG"/>
    <s v="Raven-SymonÃ©"/>
    <x v="252"/>
    <n v="1000"/>
    <n v="3287"/>
    <n v="41"/>
    <n v="266"/>
    <n v="4.5999999999999996"/>
    <n v="91"/>
    <n v="87"/>
    <n v="112950721"/>
    <n v="72000000"/>
    <n v="40950721"/>
    <n v="0.56876001388888886"/>
    <n v="18.654104005555553"/>
    <n v="2001"/>
    <s v="sentyabr"/>
    <s v="Steve Carr"/>
    <x v="452"/>
    <s v="Normal"/>
    <s v="Medium Budget"/>
    <x v="0"/>
    <s v="High Buzz Mismatch"/>
  </r>
  <r>
    <x v="453"/>
    <d v="2009-02-01T00:00:00"/>
    <s v="Color"/>
    <s v="Comedy"/>
    <s v="English"/>
    <s v="USA"/>
    <s v="R"/>
    <s v="Meryl Streep"/>
    <x v="105"/>
    <n v="11000"/>
    <n v="15226"/>
    <n v="278"/>
    <n v="0"/>
    <n v="6.6"/>
    <n v="187"/>
    <n v="120"/>
    <n v="112703470"/>
    <n v="85000000"/>
    <n v="27703470"/>
    <n v="0.32592317647058822"/>
    <n v="26.530369270588235"/>
    <n v="2009"/>
    <s v="fevral"/>
    <s v="Nancy Meyers"/>
    <x v="453"/>
    <s v="Normal"/>
    <s v="Medium Budget"/>
    <x v="0"/>
    <s v="Normal"/>
  </r>
  <r>
    <x v="454"/>
    <d v="2001-12-18T00:00:00"/>
    <s v="Color"/>
    <s v="Action"/>
    <s v="English"/>
    <s v="USA"/>
    <s v="PG"/>
    <s v="Alexa PenaVega"/>
    <x v="253"/>
    <n v="2000"/>
    <n v="4499"/>
    <n v="0"/>
    <n v="0"/>
    <n v="5.4"/>
    <n v="122"/>
    <n v="88"/>
    <n v="112692062"/>
    <n v="35000000"/>
    <n v="77692062"/>
    <n v="2.2197732000000001"/>
    <n v="22.48790928"/>
    <n v="2001"/>
    <s v="dekabr"/>
    <s v="Robert Rodriguez"/>
    <x v="454"/>
    <s v="Normal"/>
    <s v="High Budget"/>
    <x v="0"/>
    <s v="Normal"/>
  </r>
  <r>
    <x v="455"/>
    <d v="1997-07-22T00:00:00"/>
    <s v="Color"/>
    <s v="Action"/>
    <s v="English"/>
    <s v="USA"/>
    <s v="R"/>
    <s v="Nicolas Cage"/>
    <x v="76"/>
    <n v="12000"/>
    <n v="17087"/>
    <n v="610"/>
    <n v="11000"/>
    <n v="7.3"/>
    <n v="155"/>
    <n v="138"/>
    <n v="112225777"/>
    <n v="80000000"/>
    <n v="32225777"/>
    <n v="0.4028222125"/>
    <n v="30.461128885000001"/>
    <n v="1997"/>
    <s v="iyul"/>
    <s v="John Woo"/>
    <x v="455"/>
    <s v="Normal"/>
    <s v="High Budget"/>
    <x v="0"/>
    <s v="Normal"/>
  </r>
  <r>
    <x v="456"/>
    <d v="1975-05-30T00:00:00"/>
    <s v="Color"/>
    <s v="Drama"/>
    <s v="English"/>
    <s v="USA"/>
    <s v="R"/>
    <s v="Scatman Crothers"/>
    <x v="254"/>
    <n v="888"/>
    <n v="2176"/>
    <n v="869"/>
    <n v="32000"/>
    <n v="8.6999999999999993"/>
    <n v="149"/>
    <n v="133"/>
    <n v="112000000"/>
    <n v="4400000"/>
    <n v="107600000"/>
    <n v="24.454545454545453"/>
    <n v="47.781818181818181"/>
    <n v="1975"/>
    <s v="may"/>
    <s v="Milos Forman"/>
    <x v="456"/>
    <s v="Overperformer"/>
    <s v="Medium Budget"/>
    <x v="0"/>
    <s v="High Buzz / High Score"/>
  </r>
  <r>
    <x v="457"/>
    <d v="1988-12-02T00:00:00"/>
    <s v="Color"/>
    <s v="Comedy"/>
    <s v="English"/>
    <s v="USA"/>
    <s v="PG"/>
    <s v="Kelly Preston"/>
    <x v="255"/>
    <n v="742"/>
    <n v="2151"/>
    <n v="425"/>
    <n v="0"/>
    <n v="6"/>
    <n v="27"/>
    <n v="107"/>
    <n v="111936400"/>
    <n v="15000000"/>
    <n v="96936400"/>
    <n v="6.4624266666666665"/>
    <n v="26.584970666666667"/>
    <n v="1988"/>
    <s v="dekabr"/>
    <s v="Ivan Reitman"/>
    <x v="457"/>
    <s v="Normal"/>
    <s v="Medium Budget"/>
    <x v="0"/>
    <s v="Normal"/>
  </r>
  <r>
    <x v="458"/>
    <d v="2003-07-30T00:00:00"/>
    <s v="Color"/>
    <s v="Action"/>
    <s v="English"/>
    <s v="USA"/>
    <s v="PG"/>
    <s v="Sylvester Stallone"/>
    <x v="253"/>
    <n v="13000"/>
    <n v="22935"/>
    <n v="0"/>
    <n v="681"/>
    <n v="4.0999999999999996"/>
    <n v="93"/>
    <n v="84"/>
    <n v="111760631"/>
    <n v="38000000"/>
    <n v="73760631"/>
    <n v="1.9410692368421052"/>
    <n v="17.244527694736842"/>
    <n v="2003"/>
    <s v="iyul"/>
    <s v="Robert Rodriguez"/>
    <x v="458"/>
    <s v="Normal"/>
    <s v="High Budget"/>
    <x v="0"/>
    <s v="Normal"/>
  </r>
  <r>
    <x v="459"/>
    <d v="1965-06-29T00:00:00"/>
    <s v="Color"/>
    <s v="Drama"/>
    <s v="English"/>
    <s v="USA"/>
    <s v="PG-13"/>
    <s v="Julie Christie"/>
    <x v="256"/>
    <n v="597"/>
    <n v="1966"/>
    <n v="767"/>
    <n v="7000"/>
    <n v="8"/>
    <n v="89"/>
    <n v="200"/>
    <n v="111722000"/>
    <n v="11000000"/>
    <n v="100722000"/>
    <n v="9.156545454545455"/>
    <n v="36.362618181818185"/>
    <n v="1965"/>
    <s v="iyun"/>
    <s v="David Lean"/>
    <x v="459"/>
    <s v="Normal"/>
    <s v="Medium Budget"/>
    <x v="0"/>
    <s v="High Buzz / High Score"/>
  </r>
  <r>
    <x v="460"/>
    <d v="1998-02-25T00:00:00"/>
    <s v="Color"/>
    <s v="Action"/>
    <s v="English"/>
    <s v="USA"/>
    <s v="R"/>
    <s v="Will Smith"/>
    <x v="116"/>
    <n v="10000"/>
    <n v="11951"/>
    <n v="12000"/>
    <n v="0"/>
    <n v="7.3"/>
    <n v="81"/>
    <n v="140"/>
    <n v="111544445"/>
    <n v="90000000"/>
    <n v="21544445"/>
    <n v="0.23938272222222223"/>
    <n v="29.295753088888887"/>
    <n v="1998"/>
    <s v="fevral"/>
    <s v="Tony Scott"/>
    <x v="460"/>
    <s v="Normal"/>
    <s v="High Budget"/>
    <x v="0"/>
    <s v="Normal"/>
  </r>
  <r>
    <x v="461"/>
    <d v="2014-02-27T00:00:00"/>
    <s v="Color"/>
    <s v="Adventure"/>
    <s v="English"/>
    <s v="USA"/>
    <s v="PG"/>
    <s v="Ty Burrell"/>
    <x v="184"/>
    <n v="3000"/>
    <n v="5810"/>
    <n v="50"/>
    <n v="11000"/>
    <n v="6.9"/>
    <n v="196"/>
    <n v="92"/>
    <n v="111505642"/>
    <n v="145000000"/>
    <n v="-33494358"/>
    <n v="-0.23099557241379309"/>
    <n v="28.607601771034485"/>
    <n v="2014"/>
    <s v="fevral"/>
    <s v="Rob Minkoff"/>
    <x v="461"/>
    <s v="Underperformer"/>
    <s v="High Budget"/>
    <x v="0"/>
    <s v="Normal"/>
  </r>
  <r>
    <x v="462"/>
    <d v="2003-01-13T00:00:00"/>
    <s v="Color"/>
    <s v="Action"/>
    <s v="English"/>
    <s v="USA"/>
    <s v="R"/>
    <s v="Tom Cruise"/>
    <x v="257"/>
    <n v="10000"/>
    <n v="11945"/>
    <n v="380"/>
    <n v="0"/>
    <n v="7.7"/>
    <n v="190"/>
    <n v="154"/>
    <n v="111110575"/>
    <n v="140000000"/>
    <n v="-28889425"/>
    <n v="-0.2063530357142857"/>
    <n v="30.717458785714285"/>
    <n v="2003"/>
    <s v="yanvar"/>
    <s v="Edward Zwick"/>
    <x v="462"/>
    <s v="Underperformer"/>
    <s v="High Budget"/>
    <x v="0"/>
    <s v="Normal"/>
  </r>
  <r>
    <x v="463"/>
    <d v="2010-04-22T00:00:00"/>
    <s v="Color"/>
    <s v="Comedy"/>
    <s v="English"/>
    <s v="USA"/>
    <s v="PG-13"/>
    <s v="Bradley Cooper"/>
    <x v="112"/>
    <n v="14000"/>
    <n v="45696"/>
    <n v="0"/>
    <n v="9000"/>
    <n v="5.7"/>
    <n v="186"/>
    <n v="125"/>
    <n v="110476776"/>
    <n v="52000000"/>
    <n v="58476776"/>
    <n v="1.1245533846153846"/>
    <n v="24.149821353846153"/>
    <n v="2010"/>
    <s v="aprel"/>
    <s v="Garry Marshall"/>
    <x v="463"/>
    <s v="Normal"/>
    <s v="Medium Budget"/>
    <x v="0"/>
    <s v="Normal"/>
  </r>
  <r>
    <x v="464"/>
    <d v="2008-03-04T00:00:00"/>
    <s v="Color"/>
    <s v="Action"/>
    <s v="English"/>
    <s v="USA"/>
    <s v="R"/>
    <s v="Robert Downey Jr."/>
    <x v="258"/>
    <n v="21000"/>
    <n v="23484"/>
    <n v="0"/>
    <n v="0"/>
    <n v="7"/>
    <n v="308"/>
    <n v="121"/>
    <n v="110416702"/>
    <n v="92000000"/>
    <n v="18416702"/>
    <n v="0.20018154347826086"/>
    <n v="28.080072617391306"/>
    <n v="2008"/>
    <s v="mart"/>
    <s v="Ben Stiller"/>
    <x v="464"/>
    <s v="Normal"/>
    <s v="High Budget"/>
    <x v="0"/>
    <s v="Normal"/>
  </r>
  <r>
    <x v="465"/>
    <d v="2005-11-16T00:00:00"/>
    <s v="Color"/>
    <s v="Comedy"/>
    <s v="English"/>
    <s v="USA"/>
    <s v="PG-13"/>
    <s v="John Michael Higgins"/>
    <x v="259"/>
    <n v="957"/>
    <n v="1997"/>
    <n v="23"/>
    <n v="2000"/>
    <n v="6.1"/>
    <n v="135"/>
    <n v="90"/>
    <n v="110332737"/>
    <n v="100000000"/>
    <n v="10332737"/>
    <n v="0.10332737"/>
    <n v="24.641330947999997"/>
    <n v="2005"/>
    <s v="noyabr"/>
    <s v="Dean Parisot"/>
    <x v="465"/>
    <s v="Normal"/>
    <s v="Medium Budget"/>
    <x v="0"/>
    <s v="Normal"/>
  </r>
  <r>
    <x v="466"/>
    <d v="2003-12-05T00:00:00"/>
    <s v="Color"/>
    <s v="Comedy"/>
    <s v="English"/>
    <s v="USA"/>
    <s v="PG"/>
    <s v="Jamie Lee Curtis"/>
    <x v="260"/>
    <n v="2000"/>
    <n v="3984"/>
    <n v="70"/>
    <n v="0"/>
    <n v="6.1"/>
    <n v="129"/>
    <n v="97"/>
    <n v="110222438"/>
    <n v="26000000"/>
    <n v="84222438"/>
    <n v="3.2393245384615383"/>
    <n v="25.695729815384613"/>
    <n v="2003"/>
    <s v="dekabr"/>
    <s v="Mark Waters"/>
    <x v="466"/>
    <s v="Normal"/>
    <s v="Medium Budget"/>
    <x v="0"/>
    <s v="Normal"/>
  </r>
  <r>
    <x v="467"/>
    <d v="2004-06-21T00:00:00"/>
    <s v="Color"/>
    <s v="Horror"/>
    <s v="English"/>
    <s v="USA"/>
    <s v="PG-13"/>
    <s v="Sarah Michelle Gellar"/>
    <x v="261"/>
    <n v="4000"/>
    <n v="7461"/>
    <n v="70"/>
    <n v="4000"/>
    <n v="5.9"/>
    <n v="203"/>
    <n v="98"/>
    <n v="110175871"/>
    <n v="10000000"/>
    <n v="100175871"/>
    <n v="10.0175871"/>
    <n v="28.007034839999999"/>
    <n v="2004"/>
    <s v="iyun"/>
    <s v="Takashi Shimizu"/>
    <x v="467"/>
    <s v="Normal"/>
    <s v="Low Budget"/>
    <x v="0"/>
    <s v="Normal"/>
  </r>
  <r>
    <x v="468"/>
    <d v="2015-03-09T00:00:00"/>
    <s v="Color"/>
    <s v="Comedy"/>
    <s v="English"/>
    <s v="Japan"/>
    <s v="R"/>
    <s v="Amy Schumer"/>
    <x v="161"/>
    <n v="492"/>
    <n v="1450"/>
    <n v="0"/>
    <n v="25000"/>
    <n v="6.3"/>
    <n v="332"/>
    <n v="129"/>
    <n v="110008260"/>
    <n v="35000000"/>
    <n v="75008260"/>
    <n v="2.1430931428571429"/>
    <n v="28.557237257142855"/>
    <n v="2015"/>
    <s v="mart"/>
    <s v="Judd Apatow"/>
    <x v="468"/>
    <s v="Normal"/>
    <s v="Medium Budget"/>
    <x v="0"/>
    <s v="Normal"/>
  </r>
  <r>
    <x v="468"/>
    <d v="2015-03-09T00:00:00"/>
    <s v="Color"/>
    <s v="Comedy"/>
    <s v="English"/>
    <s v="Japan"/>
    <s v="R"/>
    <s v="Amy Schumer"/>
    <x v="161"/>
    <n v="492"/>
    <n v="1450"/>
    <n v="0"/>
    <n v="25000"/>
    <n v="6.3"/>
    <n v="332"/>
    <n v="129"/>
    <n v="110008260"/>
    <n v="35000000"/>
    <n v="75008260"/>
    <n v="2.1430931428571429"/>
    <n v="28.557237257142855"/>
    <n v="2015"/>
    <s v="mart"/>
    <s v="Judd Apatow"/>
    <x v="468"/>
    <s v="Normal"/>
    <s v="Medium Budget"/>
    <x v="0"/>
    <s v="Normal"/>
  </r>
  <r>
    <x v="469"/>
    <d v="2003-11-15T00:00:00"/>
    <s v="Color"/>
    <s v="Comedy"/>
    <s v="English"/>
    <s v="USA"/>
    <s v="PG-13"/>
    <s v="Regina Hall"/>
    <x v="262"/>
    <n v="807"/>
    <n v="3629"/>
    <n v="119"/>
    <n v="0"/>
    <n v="5.5"/>
    <n v="151"/>
    <n v="84"/>
    <n v="110000082"/>
    <n v="48000000"/>
    <n v="62000082"/>
    <n v="1.291668375"/>
    <n v="22.516667349999999"/>
    <n v="2003"/>
    <s v="noyabr"/>
    <s v="David Zucker"/>
    <x v="469"/>
    <s v="Normal"/>
    <s v="Medium Budget"/>
    <x v="0"/>
    <s v="Normal"/>
  </r>
  <r>
    <x v="470"/>
    <d v="2008-08-24T00:00:00"/>
    <s v="Color"/>
    <s v="Comedy"/>
    <s v="English"/>
    <s v="USA"/>
    <s v="PG"/>
    <s v="Adam Sandler"/>
    <x v="199"/>
    <n v="11000"/>
    <n v="12831"/>
    <n v="163"/>
    <n v="0"/>
    <n v="6.1"/>
    <n v="144"/>
    <n v="99"/>
    <n v="109993847"/>
    <n v="80000000"/>
    <n v="29993847"/>
    <n v="0.37492308749999997"/>
    <n v="24.549969234999999"/>
    <n v="2008"/>
    <s v="avgust"/>
    <s v="Adam Shankman"/>
    <x v="470"/>
    <s v="Normal"/>
    <s v="Medium Budget"/>
    <x v="0"/>
    <s v="Normal"/>
  </r>
  <r>
    <x v="471"/>
    <d v="1986-08-02T00:00:00"/>
    <s v="Color"/>
    <s v="Adventure"/>
    <s v="English"/>
    <s v="USA"/>
    <s v="PG"/>
    <s v="Leonard Nimoy"/>
    <x v="128"/>
    <n v="12000"/>
    <n v="15449"/>
    <n v="12000"/>
    <n v="0"/>
    <n v="7.3"/>
    <n v="106"/>
    <n v="119"/>
    <n v="109713132"/>
    <n v="25000000"/>
    <n v="84713132"/>
    <n v="3.3885252800000001"/>
    <n v="30.555410112000001"/>
    <n v="1986"/>
    <s v="avgust"/>
    <s v="Leonard Nimoy"/>
    <x v="471"/>
    <s v="Normal"/>
    <s v="High Budget"/>
    <x v="0"/>
    <s v="Normal"/>
  </r>
  <r>
    <x v="472"/>
    <d v="2015-02-02T00:00:00"/>
    <s v="Color"/>
    <s v="Drama"/>
    <s v="English"/>
    <s v="USA"/>
    <s v="PG-13"/>
    <s v="Sylvester Stallone"/>
    <x v="263"/>
    <n v="13000"/>
    <n v="15106"/>
    <n v="0"/>
    <n v="70000"/>
    <n v="7.7"/>
    <n v="437"/>
    <n v="133"/>
    <n v="109712885"/>
    <n v="35000000"/>
    <n v="74712885"/>
    <n v="2.1346538571428573"/>
    <n v="38.653861542857143"/>
    <n v="2015"/>
    <s v="fevral"/>
    <s v="Ryan Coogler"/>
    <x v="472"/>
    <s v="Normal"/>
    <s v="Medium Budget"/>
    <x v="0"/>
    <s v="Normal"/>
  </r>
  <r>
    <x v="473"/>
    <d v="1988-05-03T00:00:00"/>
    <s v="Color"/>
    <s v="Action"/>
    <s v="English"/>
    <s v="Australia"/>
    <s v="PG"/>
    <s v="Paul Hogan"/>
    <x v="264"/>
    <n v="442"/>
    <n v="717"/>
    <n v="5"/>
    <n v="489"/>
    <n v="5.5"/>
    <n v="32"/>
    <n v="108"/>
    <n v="109306210"/>
    <n v="15800000"/>
    <n v="93506210"/>
    <n v="5.918114556962025"/>
    <n v="24.416145822784809"/>
    <n v="1988"/>
    <s v="may"/>
    <s v="John Cornell"/>
    <x v="473"/>
    <s v="Normal"/>
    <s v="High Budget"/>
    <x v="0"/>
    <s v="Normal"/>
  </r>
  <r>
    <x v="474"/>
    <d v="2005-11-22T00:00:00"/>
    <s v="Color"/>
    <s v="Comedy"/>
    <s v="English"/>
    <s v="USA"/>
    <s v="R"/>
    <s v="Steve Carell"/>
    <x v="161"/>
    <n v="7000"/>
    <n v="8341"/>
    <n v="0"/>
    <n v="0"/>
    <n v="7.1"/>
    <n v="217"/>
    <n v="133"/>
    <n v="109243478"/>
    <n v="26000000"/>
    <n v="83243478"/>
    <n v="3.2016722307692307"/>
    <n v="29.68066889230769"/>
    <n v="2005"/>
    <s v="noyabr"/>
    <s v="Judd Apatow"/>
    <x v="474"/>
    <s v="Normal"/>
    <s v="Medium Budget"/>
    <x v="0"/>
    <s v="Normal"/>
  </r>
  <r>
    <x v="475"/>
    <d v="2009-02-02T00:00:00"/>
    <s v="Color"/>
    <s v="Comedy"/>
    <s v="English"/>
    <s v="USA"/>
    <s v="PG-13"/>
    <s v="Jon Favreau"/>
    <x v="265"/>
    <n v="4000"/>
    <n v="8172"/>
    <n v="0"/>
    <n v="0"/>
    <n v="5.5"/>
    <n v="166"/>
    <n v="113"/>
    <n v="109176215"/>
    <n v="60000000"/>
    <n v="49176215"/>
    <n v="0.81960358333333339"/>
    <n v="22.327841433333333"/>
    <n v="2009"/>
    <s v="fevral"/>
    <s v="Peter Billingsley"/>
    <x v="475"/>
    <s v="Normal"/>
    <s v="Medium Budget"/>
    <x v="0"/>
    <s v="High Buzz Mismatch"/>
  </r>
  <r>
    <x v="476"/>
    <d v="1996-11-28T00:00:00"/>
    <s v="Color"/>
    <s v="Crime"/>
    <s v="English"/>
    <s v="USA"/>
    <s v="R"/>
    <s v="Kevin Spacey"/>
    <x v="99"/>
    <n v="18000"/>
    <n v="31349"/>
    <n v="541"/>
    <n v="0"/>
    <n v="7.4"/>
    <n v="71"/>
    <n v="149"/>
    <n v="108706165"/>
    <n v="40000000"/>
    <n v="68706165"/>
    <n v="1.7176541249999999"/>
    <n v="30.287061650000002"/>
    <n v="1996"/>
    <s v="noyabr"/>
    <s v="Joel Schumacher"/>
    <x v="476"/>
    <s v="Normal"/>
    <s v="Medium Budget"/>
    <x v="0"/>
    <s v="Normal"/>
  </r>
  <r>
    <x v="477"/>
    <d v="2001-04-08T00:00:00"/>
    <s v="Color"/>
    <s v="Drama"/>
    <s v="English"/>
    <s v="USA"/>
    <s v="R"/>
    <s v="Ioan Gruffudd"/>
    <x v="65"/>
    <n v="2000"/>
    <n v="4270"/>
    <n v="0"/>
    <n v="10000"/>
    <n v="7.7"/>
    <n v="200"/>
    <n v="152"/>
    <n v="108638745"/>
    <n v="92000000"/>
    <n v="16638745"/>
    <n v="0.18085592391304348"/>
    <n v="31.872342369565217"/>
    <n v="2001"/>
    <s v="aprel"/>
    <s v="Ridley Scott"/>
    <x v="477"/>
    <s v="Normal"/>
    <s v="Medium Budget"/>
    <x v="0"/>
    <s v="Normal"/>
  </r>
  <r>
    <x v="478"/>
    <d v="1995-10-09T00:00:00"/>
    <s v="Color"/>
    <s v="Adventure"/>
    <s v="English"/>
    <s v="USA"/>
    <s v="PG-13"/>
    <s v="Bruce Spence"/>
    <x v="266"/>
    <n v="531"/>
    <n v="2203"/>
    <n v="176"/>
    <n v="0"/>
    <n v="6.3"/>
    <n v="59"/>
    <n v="90"/>
    <n v="108360000"/>
    <n v="30000000"/>
    <n v="78360000"/>
    <n v="2.6120000000000001"/>
    <n v="26.244799999999998"/>
    <n v="1995"/>
    <s v="oktyabr"/>
    <s v="Steve Oedekerk"/>
    <x v="478"/>
    <s v="Normal"/>
    <s v="High Budget"/>
    <x v="0"/>
    <s v="Normal"/>
  </r>
  <r>
    <x v="479"/>
    <d v="2001-09-02T00:00:00"/>
    <s v="Color"/>
    <s v="Comedy"/>
    <s v="English"/>
    <s v="USA"/>
    <s v="G"/>
    <s v="Anne Hathaway"/>
    <x v="112"/>
    <n v="11000"/>
    <n v="13645"/>
    <n v="0"/>
    <n v="0"/>
    <n v="6.2"/>
    <n v="108"/>
    <n v="111"/>
    <n v="108244774"/>
    <n v="37000000"/>
    <n v="71244774"/>
    <n v="1.9255344324324324"/>
    <n v="25.570213772972973"/>
    <n v="2001"/>
    <s v="sentyabr"/>
    <s v="Garry Marshall"/>
    <x v="479"/>
    <s v="Normal"/>
    <s v="Medium Budget"/>
    <x v="0"/>
    <s v="Normal"/>
  </r>
  <r>
    <x v="480"/>
    <d v="1980-10-13T00:00:00"/>
    <s v="Color"/>
    <s v="Action"/>
    <s v="English"/>
    <s v="USA"/>
    <s v="PG"/>
    <s v="Margot Kidder"/>
    <x v="267"/>
    <n v="593"/>
    <n v="2908"/>
    <n v="44"/>
    <n v="0"/>
    <n v="6.8"/>
    <n v="121"/>
    <n v="116"/>
    <n v="108200000"/>
    <n v="54000000"/>
    <n v="54200000"/>
    <n v="1.0037037037037038"/>
    <n v="27.601481481481482"/>
    <n v="1980"/>
    <s v="oktyabr"/>
    <s v="Richard Lester"/>
    <x v="480"/>
    <s v="Normal"/>
    <s v="High Budget"/>
    <x v="0"/>
    <s v="Normal"/>
  </r>
  <r>
    <x v="481"/>
    <d v="2011-09-04T00:00:00"/>
    <s v="Color"/>
    <s v="Adventure"/>
    <s v="English"/>
    <s v="USA"/>
    <s v="PG"/>
    <s v="Gary Cole"/>
    <x v="74"/>
    <n v="989"/>
    <n v="2558"/>
    <n v="25"/>
    <n v="0"/>
    <n v="5.5"/>
    <n v="156"/>
    <n v="95"/>
    <n v="108012170"/>
    <n v="63000000"/>
    <n v="45012170"/>
    <n v="0.71447888888888889"/>
    <n v="22.285791555555555"/>
    <n v="2011"/>
    <s v="sentyabr"/>
    <s v="Tim Hill"/>
    <x v="481"/>
    <s v="Normal"/>
    <s v="High Budget"/>
    <x v="0"/>
    <s v="High Buzz Mismatch"/>
  </r>
  <r>
    <x v="482"/>
    <d v="1994-07-01T00:00:00"/>
    <s v="Color"/>
    <s v="Crime"/>
    <s v="English"/>
    <s v="USA"/>
    <s v="R"/>
    <s v="Bruce Willis"/>
    <x v="138"/>
    <n v="13000"/>
    <n v="16557"/>
    <n v="16000"/>
    <n v="45000"/>
    <n v="8.9"/>
    <n v="215"/>
    <n v="178"/>
    <n v="107930000"/>
    <n v="8000000"/>
    <n v="99930000"/>
    <n v="12.491250000000001"/>
    <n v="45.096500000000006"/>
    <n v="1994"/>
    <s v="iyul"/>
    <s v="Quentin Tarantino"/>
    <x v="482"/>
    <s v="Overperformer"/>
    <s v="Medium Budget"/>
    <x v="0"/>
    <s v="High Buzz / High Score"/>
  </r>
  <r>
    <x v="483"/>
    <d v="2007-12-16T00:00:00"/>
    <s v="Color"/>
    <s v="Horror"/>
    <s v="English"/>
    <s v="USA"/>
    <s v="R"/>
    <s v="Micah Sloat"/>
    <x v="268"/>
    <n v="189"/>
    <n v="330"/>
    <n v="110"/>
    <n v="12000"/>
    <n v="6.3"/>
    <n v="409"/>
    <n v="84"/>
    <n v="107917283"/>
    <n v="15000"/>
    <n v="107902283"/>
    <n v="7193.4855333333335"/>
    <n v="2903.7942133333331"/>
    <n v="2007"/>
    <s v="dekabr"/>
    <s v="Oren Peli"/>
    <x v="483"/>
    <s v="Overperformer"/>
    <s v="Low Budget"/>
    <x v="0"/>
    <s v="Normal"/>
  </r>
  <r>
    <x v="484"/>
    <d v="2013-03-19T00:00:00"/>
    <s v="Color"/>
    <s v="Adventure"/>
    <s v="English"/>
    <s v="USA"/>
    <s v="PG"/>
    <s v="Josh Hutcherson"/>
    <x v="119"/>
    <n v="14000"/>
    <n v="14552"/>
    <n v="77"/>
    <n v="17000"/>
    <n v="6.7"/>
    <n v="203"/>
    <n v="102"/>
    <n v="107515297"/>
    <n v="100000000"/>
    <n v="7515297"/>
    <n v="7.5152969999999999E-2"/>
    <n v="28.530061188000001"/>
    <n v="2013"/>
    <s v="mart"/>
    <s v="Chris Wedge"/>
    <x v="484"/>
    <s v="Normal"/>
    <s v="High Budget"/>
    <x v="0"/>
    <s v="Normal"/>
  </r>
  <r>
    <x v="485"/>
    <d v="2009-01-26T00:00:00"/>
    <s v="Color"/>
    <s v="Action"/>
    <s v="English"/>
    <s v="USA"/>
    <s v="R"/>
    <s v="Matt Frewer"/>
    <x v="37"/>
    <n v="986"/>
    <n v="2530"/>
    <n v="0"/>
    <n v="18000"/>
    <n v="7.7"/>
    <n v="451"/>
    <n v="215"/>
    <n v="107503316"/>
    <n v="130000000"/>
    <n v="-22496684"/>
    <n v="-0.17305141538461538"/>
    <n v="32.530779433846156"/>
    <n v="2009"/>
    <s v="yanvar"/>
    <s v="Zack Snyder"/>
    <x v="485"/>
    <s v="Underperformer"/>
    <s v="High Budget"/>
    <x v="0"/>
    <s v="Normal"/>
  </r>
  <r>
    <x v="486"/>
    <d v="1992-01-27T00:00:00"/>
    <s v="Black and White"/>
    <s v="Comedy"/>
    <s v="English"/>
    <s v="USA"/>
    <s v="PG"/>
    <s v="Tom Hanks"/>
    <x v="249"/>
    <n v="15000"/>
    <n v="16751"/>
    <n v="545"/>
    <n v="0"/>
    <n v="7.2"/>
    <n v="41"/>
    <n v="128"/>
    <n v="107458785"/>
    <n v="40000000"/>
    <n v="67458785"/>
    <n v="1.686469625"/>
    <n v="29.474587849999999"/>
    <n v="1992"/>
    <s v="yanvar"/>
    <s v="Penny Marshall"/>
    <x v="486"/>
    <s v="Normal"/>
    <s v="Medium Budget"/>
    <x v="0"/>
    <s v="Normal"/>
  </r>
  <r>
    <x v="487"/>
    <d v="1997-11-20T00:00:00"/>
    <s v="Color"/>
    <s v="Action"/>
    <s v="English"/>
    <s v="USA"/>
    <s v="PG-13"/>
    <s v="Michael Gough"/>
    <x v="99"/>
    <n v="920"/>
    <n v="2699"/>
    <n v="541"/>
    <n v="0"/>
    <n v="3.7"/>
    <n v="183"/>
    <n v="125"/>
    <n v="107285004"/>
    <n v="125000000"/>
    <n v="-17714996"/>
    <n v="-0.141719968"/>
    <n v="14.743312012800001"/>
    <n v="1997"/>
    <s v="noyabr"/>
    <s v="Joel Schumacher"/>
    <x v="487"/>
    <s v="Underperformer"/>
    <s v="High Budget"/>
    <x v="0"/>
    <s v="High Buzz Mismatch"/>
  </r>
  <r>
    <x v="488"/>
    <d v="2013-04-29T00:00:00"/>
    <s v="Color"/>
    <s v="Biography"/>
    <s v="English"/>
    <s v="USA"/>
    <s v="PG-13"/>
    <s v="Tom Hanks"/>
    <x v="67"/>
    <n v="15000"/>
    <n v="16281"/>
    <n v="521"/>
    <n v="65000"/>
    <n v="7.9"/>
    <n v="491"/>
    <n v="134"/>
    <n v="107100855"/>
    <n v="55000000"/>
    <n v="52100855"/>
    <n v="0.94728827272727267"/>
    <n v="38.478915309090908"/>
    <n v="2013"/>
    <s v="aprel"/>
    <s v="Paul Greengrass"/>
    <x v="488"/>
    <s v="Normal"/>
    <s v="Medium Budget"/>
    <x v="0"/>
    <s v="Normal"/>
  </r>
  <r>
    <x v="489"/>
    <d v="2010-02-19T00:00:00"/>
    <s v="Color"/>
    <s v="Drama"/>
    <s v="English"/>
    <s v="USA"/>
    <s v="R"/>
    <s v="Natalie Portman"/>
    <x v="269"/>
    <n v="20000"/>
    <n v="38072"/>
    <n v="0"/>
    <n v="106000"/>
    <n v="8"/>
    <n v="669"/>
    <n v="108"/>
    <n v="106952327"/>
    <n v="13000000"/>
    <n v="93952327"/>
    <n v="7.2271020769230772"/>
    <n v="45.49084083076923"/>
    <n v="2010"/>
    <s v="fevral"/>
    <s v="Darren Aronofsky"/>
    <x v="489"/>
    <s v="Normal"/>
    <s v="Medium Budget"/>
    <x v="0"/>
    <s v="High Buzz / High Score"/>
  </r>
  <r>
    <x v="490"/>
    <d v="2000-02-27T00:00:00"/>
    <s v="Color"/>
    <s v="Action"/>
    <s v="English"/>
    <s v="USA"/>
    <s v="PG-13"/>
    <s v="Candice Bergen"/>
    <x v="270"/>
    <n v="545"/>
    <n v="1574"/>
    <n v="80"/>
    <n v="0"/>
    <n v="6.2"/>
    <n v="140"/>
    <n v="109"/>
    <n v="106807667"/>
    <n v="45000000"/>
    <n v="61807667"/>
    <n v="1.373503711111111"/>
    <n v="25.349401484444446"/>
    <n v="2000"/>
    <s v="fevral"/>
    <s v="Donald Petrie"/>
    <x v="490"/>
    <s v="Normal"/>
    <s v="High Budget"/>
    <x v="0"/>
    <s v="Normal"/>
  </r>
  <r>
    <x v="491"/>
    <d v="2000-07-28T00:00:00"/>
    <s v="Color"/>
    <s v="Adventure"/>
    <s v="English"/>
    <s v="UK"/>
    <s v="G"/>
    <s v="Imelda Staunton"/>
    <x v="271"/>
    <n v="579"/>
    <n v="1817"/>
    <n v="91"/>
    <n v="0"/>
    <n v="7"/>
    <n v="187"/>
    <n v="84"/>
    <n v="106793915"/>
    <n v="45000000"/>
    <n v="61793915"/>
    <n v="1.3731981111111111"/>
    <n v="28.549279244444445"/>
    <n v="2000"/>
    <s v="iyul"/>
    <s v="Peter Lord"/>
    <x v="491"/>
    <s v="Normal"/>
    <s v="High Budget"/>
    <x v="0"/>
    <s v="Normal"/>
  </r>
  <r>
    <x v="492"/>
    <d v="1999-05-21T00:00:00"/>
    <s v="Color"/>
    <s v="Comedy"/>
    <s v="English"/>
    <s v="USA"/>
    <s v="R"/>
    <s v="Robert De Niro"/>
    <x v="272"/>
    <n v="22000"/>
    <n v="24333"/>
    <n v="11000"/>
    <n v="0"/>
    <n v="6.7"/>
    <n v="145"/>
    <n v="103"/>
    <n v="106694016"/>
    <n v="30000000"/>
    <n v="76694016"/>
    <n v="2.5564672000000002"/>
    <n v="27.822586879999999"/>
    <n v="1999"/>
    <s v="may"/>
    <s v="Harold Ramis"/>
    <x v="492"/>
    <s v="Normal"/>
    <s v="Medium Budget"/>
    <x v="0"/>
    <s v="Normal"/>
  </r>
  <r>
    <x v="493"/>
    <d v="1995-06-28T00:00:00"/>
    <s v="Color"/>
    <s v="Action"/>
    <s v="English"/>
    <s v="UK"/>
    <s v="PG-13"/>
    <s v="Izabella Scorupco"/>
    <x v="130"/>
    <n v="394"/>
    <n v="1784"/>
    <n v="258"/>
    <n v="0"/>
    <n v="7.2"/>
    <n v="137"/>
    <n v="130"/>
    <n v="106635996"/>
    <n v="58000000"/>
    <n v="48635996"/>
    <n v="0.83855165517241381"/>
    <n v="29.135420662068967"/>
    <n v="1995"/>
    <s v="iyun"/>
    <s v="Martin Campbell"/>
    <x v="493"/>
    <s v="Normal"/>
    <s v="High Budget"/>
    <x v="0"/>
    <s v="Normal"/>
  </r>
  <r>
    <x v="494"/>
    <d v="1989-03-17T00:00:00"/>
    <s v="Color"/>
    <s v="Comedy"/>
    <s v="English"/>
    <s v="USA"/>
    <s v="PG"/>
    <s v="Morgan Freeman"/>
    <x v="239"/>
    <n v="11000"/>
    <n v="12619"/>
    <n v="78"/>
    <n v="3000"/>
    <n v="7.4"/>
    <n v="61"/>
    <n v="99"/>
    <n v="106593296"/>
    <n v="7500000"/>
    <n v="99093296"/>
    <n v="13.212439466666666"/>
    <n v="35.184975786666669"/>
    <n v="1989"/>
    <s v="mart"/>
    <s v="Bruce Beresford"/>
    <x v="494"/>
    <s v="Overperformer"/>
    <s v="Medium Budget"/>
    <x v="0"/>
    <s v="Normal"/>
  </r>
  <r>
    <x v="495"/>
    <d v="2014-12-15T00:00:00"/>
    <s v="Color"/>
    <s v="Action"/>
    <s v="English"/>
    <s v="USA"/>
    <s v="R"/>
    <s v="Eva Green"/>
    <x v="273"/>
    <n v="6000"/>
    <n v="10583"/>
    <n v="263"/>
    <n v="71000"/>
    <n v="6.2"/>
    <n v="366"/>
    <n v="102"/>
    <n v="106369117"/>
    <n v="110000000"/>
    <n v="-3630883"/>
    <n v="-3.3008027272727274E-2"/>
    <n v="31.886796789090909"/>
    <n v="2014"/>
    <s v="dekabr"/>
    <s v="Noam Murro"/>
    <x v="495"/>
    <s v="Underperformer"/>
    <s v="High Budget"/>
    <x v="0"/>
    <s v="Normal"/>
  </r>
  <r>
    <x v="496"/>
    <d v="2003-11-24T00:00:00"/>
    <s v="Color"/>
    <s v="Action"/>
    <s v="English"/>
    <s v="USA"/>
    <s v="PG-13"/>
    <s v="Jason Statham"/>
    <x v="143"/>
    <n v="26000"/>
    <n v="35084"/>
    <n v="473"/>
    <n v="0"/>
    <n v="7"/>
    <n v="155"/>
    <n v="111"/>
    <n v="106126012"/>
    <n v="60000000"/>
    <n v="46126012"/>
    <n v="0.76876686666666671"/>
    <n v="28.307506746666668"/>
    <n v="2003"/>
    <s v="noyabr"/>
    <s v="F. Gary Gray"/>
    <x v="496"/>
    <s v="Normal"/>
    <s v="High Budget"/>
    <x v="0"/>
    <s v="Normal"/>
  </r>
  <r>
    <x v="497"/>
    <d v="2003-09-14T00:00:00"/>
    <s v="Color"/>
    <s v="Comedy"/>
    <s v="English"/>
    <s v="USA"/>
    <s v="PG-13"/>
    <s v="Matthew McConaughey"/>
    <x v="270"/>
    <n v="11000"/>
    <n v="14087"/>
    <n v="80"/>
    <n v="0"/>
    <n v="6.4"/>
    <n v="140"/>
    <n v="116"/>
    <n v="105807520"/>
    <n v="50000000"/>
    <n v="55807520"/>
    <n v="1.1161504"/>
    <n v="26.046460160000002"/>
    <n v="2003"/>
    <s v="sentyabr"/>
    <s v="Donald Petrie"/>
    <x v="497"/>
    <s v="Normal"/>
    <s v="Medium Budget"/>
    <x v="0"/>
    <s v="Normal"/>
  </r>
  <r>
    <x v="498"/>
    <d v="1981-07-07T00:00:00"/>
    <s v="Color"/>
    <s v="Comedy"/>
    <s v="English"/>
    <s v="Canada"/>
    <s v="R"/>
    <s v="Art Hindle"/>
    <x v="274"/>
    <n v="110"/>
    <n v="582"/>
    <n v="84"/>
    <n v="0"/>
    <n v="6.2"/>
    <n v="75"/>
    <n v="94"/>
    <n v="105500000"/>
    <n v="4000000"/>
    <n v="101500000"/>
    <n v="25.375"/>
    <n v="34.950000000000003"/>
    <n v="1981"/>
    <s v="iyul"/>
    <s v="Bob Clark"/>
    <x v="498"/>
    <s v="Overperformer"/>
    <s v="Medium Budget"/>
    <x v="0"/>
    <s v="Normal"/>
  </r>
  <r>
    <x v="499"/>
    <d v="1996-11-23T00:00:00"/>
    <s v="Color"/>
    <s v="Comedy"/>
    <s v="English"/>
    <s v="USA"/>
    <s v="PG"/>
    <s v="Stockard Channing"/>
    <x v="275"/>
    <n v="944"/>
    <n v="3143"/>
    <n v="37"/>
    <n v="0"/>
    <n v="6.2"/>
    <n v="50"/>
    <n v="103"/>
    <n v="105444419"/>
    <n v="26000000"/>
    <n v="79444419"/>
    <n v="3.0555545769230767"/>
    <n v="26.022221830769233"/>
    <n v="1996"/>
    <s v="noyabr"/>
    <s v="Hugh Wilson"/>
    <x v="499"/>
    <s v="Normal"/>
    <s v="Medium Budget"/>
    <x v="0"/>
    <s v="Normal"/>
  </r>
  <r>
    <x v="500"/>
    <d v="1994-08-17T00:00:00"/>
    <s v="Color"/>
    <s v="Drama"/>
    <s v="English"/>
    <s v="USA"/>
    <s v="R"/>
    <s v="Brad Pitt"/>
    <x v="276"/>
    <n v="11000"/>
    <n v="25697"/>
    <n v="277"/>
    <n v="11000"/>
    <n v="7.6"/>
    <n v="120"/>
    <n v="123"/>
    <n v="105264608"/>
    <n v="60000000"/>
    <n v="45264608"/>
    <n v="0.75441013333333329"/>
    <n v="31.801764053333333"/>
    <n v="1994"/>
    <s v="avgust"/>
    <s v="Neil Jordan"/>
    <x v="500"/>
    <s v="Normal"/>
    <s v="Medium Budget"/>
    <x v="0"/>
    <s v="Normal"/>
  </r>
  <r>
    <x v="501"/>
    <d v="1997-02-10T00:00:00"/>
    <s v="Color"/>
    <s v="Action"/>
    <s v="English"/>
    <s v="USA"/>
    <s v="PG"/>
    <s v="Brendan Fraser"/>
    <x v="277"/>
    <n v="3000"/>
    <n v="4518"/>
    <n v="39"/>
    <n v="5000"/>
    <n v="5.4"/>
    <n v="53"/>
    <n v="92"/>
    <n v="105263257"/>
    <n v="55000000"/>
    <n v="50263257"/>
    <n v="0.91387739999999995"/>
    <n v="22.465550960000002"/>
    <n v="1997"/>
    <s v="fevral"/>
    <s v="Sam Weisman"/>
    <x v="501"/>
    <s v="Normal"/>
    <s v="High Budget"/>
    <x v="0"/>
    <s v="High Buzz Mismatch"/>
  </r>
  <r>
    <x v="502"/>
    <d v="2010-09-23T00:00:00"/>
    <s v="Color"/>
    <s v="Action"/>
    <s v="English"/>
    <s v="USA"/>
    <s v="PG-13"/>
    <s v="Mark Addy"/>
    <x v="65"/>
    <n v="891"/>
    <n v="3244"/>
    <n v="0"/>
    <n v="17000"/>
    <n v="6.7"/>
    <n v="343"/>
    <n v="156"/>
    <n v="105219735"/>
    <n v="200000000"/>
    <n v="-94780265"/>
    <n v="-0.47390132499999998"/>
    <n v="28.310439469999999"/>
    <n v="2010"/>
    <s v="sentyabr"/>
    <s v="Ridley Scott"/>
    <x v="502"/>
    <s v="Underperformer"/>
    <s v="High Budget"/>
    <x v="0"/>
    <s v="Normal"/>
  </r>
  <r>
    <x v="503"/>
    <d v="1996-11-16T00:00:00"/>
    <s v="Color"/>
    <s v="Drama"/>
    <s v="English"/>
    <s v="USA"/>
    <s v="PG"/>
    <s v="Robert Duvall"/>
    <x v="121"/>
    <n v="3000"/>
    <n v="5975"/>
    <n v="226"/>
    <n v="0"/>
    <n v="6.4"/>
    <n v="53"/>
    <n v="123"/>
    <n v="104632573"/>
    <n v="32000000"/>
    <n v="72632573"/>
    <n v="2.2697679062499998"/>
    <n v="26.5079071625"/>
    <n v="1996"/>
    <s v="noyabr"/>
    <s v="Jon Turteltaub"/>
    <x v="503"/>
    <s v="Normal"/>
    <s v="Medium Budget"/>
    <x v="0"/>
    <s v="Normal"/>
  </r>
  <r>
    <x v="504"/>
    <d v="2010-05-07T00:00:00"/>
    <s v="Color"/>
    <s v="Adventure"/>
    <s v="English"/>
    <s v="USA"/>
    <s v="PG"/>
    <s v="Bruce Spence"/>
    <x v="210"/>
    <n v="531"/>
    <n v="764"/>
    <n v="150"/>
    <n v="11000"/>
    <n v="6.3"/>
    <n v="228"/>
    <n v="113"/>
    <n v="104383624"/>
    <n v="155000000"/>
    <n v="-50616376"/>
    <n v="-0.32655726451612904"/>
    <n v="26.16937709419355"/>
    <n v="2010"/>
    <s v="may"/>
    <s v="Michael Apted"/>
    <x v="504"/>
    <s v="Underperformer"/>
    <s v="High Budget"/>
    <x v="0"/>
    <s v="Normal"/>
  </r>
  <r>
    <x v="505"/>
    <d v="2009-12-24T00:00:00"/>
    <s v="Color"/>
    <s v="Animation"/>
    <s v="English"/>
    <s v="USA"/>
    <s v="G"/>
    <s v="Oprah Winfrey"/>
    <x v="73"/>
    <n v="852"/>
    <n v="2480"/>
    <n v="63"/>
    <n v="5000"/>
    <n v="7.1"/>
    <n v="228"/>
    <n v="97"/>
    <n v="104374107"/>
    <n v="105000000"/>
    <n v="-625893"/>
    <n v="-5.9608857142857139E-3"/>
    <n v="28.897615645714286"/>
    <n v="2009"/>
    <s v="dekabr"/>
    <s v="Ron Clements"/>
    <x v="505"/>
    <s v="Underperformer"/>
    <s v="High Budget"/>
    <x v="0"/>
    <s v="Normal"/>
  </r>
  <r>
    <x v="506"/>
    <d v="2003-09-19T00:00:00"/>
    <s v="Color"/>
    <s v="Comedy"/>
    <s v="English"/>
    <s v="USA"/>
    <s v="R"/>
    <s v="Alyson Hannigan"/>
    <x v="278"/>
    <n v="3000"/>
    <n v="5713"/>
    <n v="58"/>
    <n v="0"/>
    <n v="6.3"/>
    <n v="153"/>
    <n v="74"/>
    <n v="104354205"/>
    <n v="55000000"/>
    <n v="49354205"/>
    <n v="0.8973491818181818"/>
    <n v="25.558939672727274"/>
    <n v="2003"/>
    <s v="sentyabr"/>
    <s v="Jesse Dylan"/>
    <x v="506"/>
    <s v="Normal"/>
    <s v="Medium Budget"/>
    <x v="0"/>
    <s v="Normal"/>
  </r>
  <r>
    <x v="507"/>
    <d v="2003-07-23T00:00:00"/>
    <s v="Color"/>
    <s v="Comedy"/>
    <s v="English"/>
    <s v="USA"/>
    <s v="PG"/>
    <s v="Anjelica Huston"/>
    <x v="252"/>
    <n v="1000"/>
    <n v="4050"/>
    <n v="41"/>
    <n v="886"/>
    <n v="5.5"/>
    <n v="81"/>
    <n v="92"/>
    <n v="104148781"/>
    <n v="60000000"/>
    <n v="44148781"/>
    <n v="0.73581301666666665"/>
    <n v="22.382925206666666"/>
    <n v="2003"/>
    <s v="iyul"/>
    <s v="Steve Carr"/>
    <x v="507"/>
    <s v="Normal"/>
    <s v="Medium Budget"/>
    <x v="0"/>
    <s v="High Buzz Mismatch"/>
  </r>
  <r>
    <x v="508"/>
    <d v="2002-11-22T00:00:00"/>
    <s v="Color"/>
    <s v="Crime"/>
    <s v="English"/>
    <s v="USA"/>
    <s v="R"/>
    <s v="Tom Hanks"/>
    <x v="31"/>
    <n v="15000"/>
    <n v="16828"/>
    <n v="0"/>
    <n v="0"/>
    <n v="7.7"/>
    <n v="226"/>
    <n v="117"/>
    <n v="104054514"/>
    <n v="80000000"/>
    <n v="24054514"/>
    <n v="0.300681425"/>
    <n v="30.920272570000002"/>
    <n v="2002"/>
    <s v="noyabr"/>
    <s v="Sam Mendes"/>
    <x v="508"/>
    <s v="Normal"/>
    <s v="Medium Budget"/>
    <x v="0"/>
    <s v="Normal"/>
  </r>
  <r>
    <x v="509"/>
    <d v="2011-09-04T00:00:00"/>
    <s v="Color"/>
    <s v="Horror"/>
    <s v="English"/>
    <s v="USA"/>
    <s v="R"/>
    <s v="Johanna Braddy"/>
    <x v="279"/>
    <n v="581"/>
    <n v="2371"/>
    <n v="24"/>
    <n v="24000"/>
    <n v="5.8"/>
    <n v="251"/>
    <n v="94"/>
    <n v="104007828"/>
    <n v="5000000"/>
    <n v="99007828"/>
    <n v="19.8015656"/>
    <n v="33.520626239999999"/>
    <n v="2011"/>
    <s v="sentyabr"/>
    <s v="Henry Joost"/>
    <x v="509"/>
    <s v="Overperformer"/>
    <s v="Low Budget"/>
    <x v="0"/>
    <s v="Normal"/>
  </r>
  <r>
    <x v="510"/>
    <d v="2012-06-04T00:00:00"/>
    <s v="Color"/>
    <s v="Action"/>
    <s v="English"/>
    <s v="USA"/>
    <s v="PG"/>
    <s v="Josh Hutcherson"/>
    <x v="149"/>
    <n v="14000"/>
    <n v="27842"/>
    <n v="62"/>
    <n v="0"/>
    <n v="5.8"/>
    <n v="178"/>
    <n v="94"/>
    <n v="103812241"/>
    <n v="79000000"/>
    <n v="24812241"/>
    <n v="0.314079"/>
    <n v="23.325631599999998"/>
    <n v="2012"/>
    <s v="iyun"/>
    <s v="Brad Peyton"/>
    <x v="510"/>
    <s v="Normal"/>
    <s v="High Budget"/>
    <x v="0"/>
    <s v="High Buzz Mismatch"/>
  </r>
  <r>
    <x v="511"/>
    <d v="1990-12-03T00:00:00"/>
    <s v="Color"/>
    <s v="Action"/>
    <s v="English"/>
    <s v="USA"/>
    <s v="PG"/>
    <s v="Charlie Korsmo"/>
    <x v="280"/>
    <n v="678"/>
    <n v="2096"/>
    <n v="631"/>
    <n v="2000"/>
    <n v="6.1"/>
    <n v="72"/>
    <n v="105"/>
    <n v="103738726"/>
    <n v="100000000"/>
    <n v="3738726"/>
    <n v="3.7387259999999999E-2"/>
    <n v="24.614954903999998"/>
    <n v="1990"/>
    <s v="dekabr"/>
    <s v="Warren Beatty"/>
    <x v="511"/>
    <s v="Normal"/>
    <s v="High Budget"/>
    <x v="0"/>
    <s v="Normal"/>
  </r>
  <r>
    <x v="512"/>
    <d v="2012-11-16T00:00:00"/>
    <s v="Color"/>
    <s v="Adventure"/>
    <s v="English"/>
    <s v="USA"/>
    <s v="PG"/>
    <s v="Hugh Jackman"/>
    <x v="281"/>
    <n v="20000"/>
    <n v="20645"/>
    <n v="52"/>
    <n v="25000"/>
    <n v="7.3"/>
    <n v="256"/>
    <n v="97"/>
    <n v="103400692"/>
    <n v="145000000"/>
    <n v="-41599308"/>
    <n v="-0.28689177931034482"/>
    <n v="31.585243288275862"/>
    <n v="2012"/>
    <s v="noyabr"/>
    <s v="Peter Ramsey"/>
    <x v="512"/>
    <s v="Underperformer"/>
    <s v="High Budget"/>
    <x v="0"/>
    <s v="Normal"/>
  </r>
  <r>
    <x v="513"/>
    <d v="2006-12-03T00:00:00"/>
    <s v="Color"/>
    <s v="Drama"/>
    <s v="English"/>
    <s v="USA"/>
    <s v="PG-13"/>
    <s v="Loretta Devine"/>
    <x v="36"/>
    <n v="912"/>
    <n v="2856"/>
    <n v="386"/>
    <n v="0"/>
    <n v="6.5"/>
    <n v="241"/>
    <n v="130"/>
    <n v="103338338"/>
    <n v="70000000"/>
    <n v="33338338"/>
    <n v="0.47626197142857141"/>
    <n v="26.190504788571427"/>
    <n v="2006"/>
    <s v="dekabr"/>
    <s v="Bill Condon"/>
    <x v="513"/>
    <s v="Normal"/>
    <s v="Medium Budget"/>
    <x v="0"/>
    <s v="Normal"/>
  </r>
  <r>
    <x v="514"/>
    <d v="2011-02-08T00:00:00"/>
    <s v="Color"/>
    <s v="Comedy"/>
    <s v="English"/>
    <s v="USA"/>
    <s v="PG-13"/>
    <s v="Adam Sandler"/>
    <x v="135"/>
    <n v="11000"/>
    <n v="16325"/>
    <n v="221"/>
    <n v="19000"/>
    <n v="6.4"/>
    <n v="204"/>
    <n v="117"/>
    <n v="103028109"/>
    <n v="80000000"/>
    <n v="23028109"/>
    <n v="0.28785136249999999"/>
    <n v="27.615140544999999"/>
    <n v="2011"/>
    <s v="fevral"/>
    <s v="Dennis Dugan"/>
    <x v="514"/>
    <s v="Normal"/>
    <s v="Medium Budget"/>
    <x v="0"/>
    <s v="Normal"/>
  </r>
  <r>
    <x v="515"/>
    <d v="1996-08-27T00:00:00"/>
    <s v="Color"/>
    <s v="Horror"/>
    <s v="English"/>
    <s v="USA"/>
    <s v="R"/>
    <s v="David Arquette"/>
    <x v="282"/>
    <n v="611"/>
    <n v="1212"/>
    <n v="0"/>
    <n v="11000"/>
    <n v="7.2"/>
    <n v="242"/>
    <n v="103"/>
    <n v="103001286"/>
    <n v="15000000"/>
    <n v="88001286"/>
    <n v="5.8667524000000002"/>
    <n v="32.246700959999998"/>
    <n v="1996"/>
    <s v="avgust"/>
    <s v="Wes Craven"/>
    <x v="515"/>
    <s v="Normal"/>
    <s v="Low Budget"/>
    <x v="0"/>
    <s v="Normal"/>
  </r>
  <r>
    <x v="516"/>
    <d v="2010-11-12T00:00:00"/>
    <s v="Color"/>
    <s v="Action"/>
    <s v="English"/>
    <s v="USA"/>
    <s v="R"/>
    <s v="Jason Statham"/>
    <x v="283"/>
    <n v="26000"/>
    <n v="46355"/>
    <n v="13000"/>
    <n v="57000"/>
    <n v="6.5"/>
    <n v="424"/>
    <n v="113"/>
    <n v="102981571"/>
    <n v="80000000"/>
    <n v="22981571"/>
    <n v="0.28726963750000001"/>
    <n v="31.814907854999998"/>
    <n v="2010"/>
    <s v="noyabr"/>
    <s v="Sylvester Stallone"/>
    <x v="516"/>
    <s v="Normal"/>
    <s v="High Budget"/>
    <x v="0"/>
    <s v="Normal"/>
  </r>
  <r>
    <x v="517"/>
    <d v="1978-06-06T00:00:00"/>
    <s v="Color"/>
    <s v="Adventure"/>
    <s v="English"/>
    <s v="USA"/>
    <s v="PG"/>
    <s v="Roy Scheider"/>
    <x v="284"/>
    <n v="813"/>
    <n v="1520"/>
    <n v="82"/>
    <n v="0"/>
    <n v="5.7"/>
    <n v="75"/>
    <n v="131"/>
    <n v="102922376"/>
    <n v="20000000"/>
    <n v="82922376"/>
    <n v="4.1461188"/>
    <n v="24.45844752"/>
    <n v="1978"/>
    <s v="iyun"/>
    <s v="Jeannot Szwarc"/>
    <x v="517"/>
    <s v="Normal"/>
    <s v="High Budget"/>
    <x v="0"/>
    <s v="Normal"/>
  </r>
  <r>
    <x v="518"/>
    <d v="1999-08-30T00:00:00"/>
    <s v="Color"/>
    <s v="Drama"/>
    <s v="English"/>
    <s v="USA"/>
    <s v="R"/>
    <s v="Daniel von Bargen"/>
    <x v="202"/>
    <n v="577"/>
    <n v="2321"/>
    <n v="165"/>
    <n v="885"/>
    <n v="6.3"/>
    <n v="113"/>
    <n v="116"/>
    <n v="102678089"/>
    <n v="95000000"/>
    <n v="7678089"/>
    <n v="8.0821989473684214E-2"/>
    <n v="25.320828795789474"/>
    <n v="1999"/>
    <s v="avgust"/>
    <s v="Simon West"/>
    <x v="518"/>
    <s v="Normal"/>
    <s v="Medium Budget"/>
    <x v="0"/>
    <s v="Normal"/>
  </r>
  <r>
    <x v="519"/>
    <d v="2004-08-30T00:00:00"/>
    <s v="Black and White"/>
    <s v="Biography"/>
    <s v="English"/>
    <s v="USA"/>
    <s v="PG-13"/>
    <s v="Leonardo DiCaprio"/>
    <x v="200"/>
    <n v="29000"/>
    <n v="34582"/>
    <n v="17000"/>
    <n v="0"/>
    <n v="7.5"/>
    <n v="267"/>
    <n v="170"/>
    <n v="102608827"/>
    <n v="110000000"/>
    <n v="-7391173"/>
    <n v="-6.7192481818181812E-2"/>
    <n v="29.973123007272726"/>
    <n v="2004"/>
    <s v="avgust"/>
    <s v="Martin Scorsese"/>
    <x v="519"/>
    <s v="Underperformer"/>
    <s v="Medium Budget"/>
    <x v="0"/>
    <s v="Normal"/>
  </r>
  <r>
    <x v="520"/>
    <d v="2011-12-10T00:00:00"/>
    <s v="Color"/>
    <s v="Crime"/>
    <s v="English"/>
    <s v="USA"/>
    <s v="R"/>
    <s v="Robin Wright"/>
    <x v="129"/>
    <n v="18000"/>
    <n v="20388"/>
    <n v="21000"/>
    <n v="54000"/>
    <n v="7.8"/>
    <n v="517"/>
    <n v="158"/>
    <n v="102515793"/>
    <n v="90000000"/>
    <n v="12515793"/>
    <n v="0.13906436666666666"/>
    <n v="36.655625746666665"/>
    <n v="2011"/>
    <s v="dekabr"/>
    <s v="David Fincher"/>
    <x v="520"/>
    <s v="Normal"/>
    <s v="Medium Budget"/>
    <x v="0"/>
    <s v="Normal"/>
  </r>
  <r>
    <x v="521"/>
    <d v="2014-09-16T00:00:00"/>
    <s v="Color"/>
    <s v="Action"/>
    <s v="English"/>
    <s v="USA"/>
    <s v="PG-13"/>
    <s v="Ki Hong Lee"/>
    <x v="285"/>
    <n v="988"/>
    <n v="1783"/>
    <n v="47"/>
    <n v="38000"/>
    <n v="6.8"/>
    <n v="297"/>
    <n v="113"/>
    <n v="102413606"/>
    <n v="34000000"/>
    <n v="68413606"/>
    <n v="2.0121648823529412"/>
    <n v="31.804865952941178"/>
    <n v="2014"/>
    <s v="sentyabr"/>
    <s v="Wes Ball"/>
    <x v="521"/>
    <s v="Normal"/>
    <s v="High Budget"/>
    <x v="0"/>
    <s v="Normal"/>
  </r>
  <r>
    <x v="522"/>
    <d v="1969-11-25T00:00:00"/>
    <s v="Color"/>
    <s v="Biography"/>
    <s v="English"/>
    <s v="USA"/>
    <s v="M"/>
    <s v="Katharine Ross"/>
    <x v="146"/>
    <n v="640"/>
    <n v="2169"/>
    <n v="131"/>
    <n v="0"/>
    <n v="8.1"/>
    <n v="130"/>
    <n v="110"/>
    <n v="102308900"/>
    <n v="6000000"/>
    <n v="96308900"/>
    <n v="16.051483333333334"/>
    <n v="38.820593333333335"/>
    <n v="1969"/>
    <s v="noyabr"/>
    <s v="George Roy Hill"/>
    <x v="522"/>
    <s v="Overperformer"/>
    <s v="Medium Budget"/>
    <x v="0"/>
    <s v="High Buzz / High Score"/>
  </r>
  <r>
    <x v="523"/>
    <d v="1964-03-21T00:00:00"/>
    <s v="Color"/>
    <s v="Comedy"/>
    <s v="English"/>
    <s v="USA"/>
    <s v="Approved"/>
    <s v="Ed Wynn"/>
    <x v="286"/>
    <n v="382"/>
    <n v="2045"/>
    <n v="55"/>
    <n v="0"/>
    <n v="7.8"/>
    <n v="145"/>
    <n v="139"/>
    <n v="102300000"/>
    <n v="6000000"/>
    <n v="96300000"/>
    <n v="16.05"/>
    <n v="37.619999999999997"/>
    <n v="1964"/>
    <s v="mart"/>
    <s v="Robert Stevenson"/>
    <x v="523"/>
    <s v="Overperformer"/>
    <s v="Medium Budget"/>
    <x v="0"/>
    <s v="Normal"/>
  </r>
  <r>
    <x v="524"/>
    <d v="2008-03-04T00:00:00"/>
    <s v="Color"/>
    <s v="Action"/>
    <s v="English"/>
    <s v="USA"/>
    <s v="PG-13"/>
    <s v="Jet Li"/>
    <x v="174"/>
    <n v="5000"/>
    <n v="9131"/>
    <n v="357"/>
    <n v="0"/>
    <n v="5.2"/>
    <n v="264"/>
    <n v="112"/>
    <n v="102176165"/>
    <n v="145000000"/>
    <n v="-42823835"/>
    <n v="-0.29533679310344829"/>
    <n v="20.681865282758622"/>
    <n v="2008"/>
    <s v="mart"/>
    <s v="Rob Cohen"/>
    <x v="524"/>
    <s v="Underperformer"/>
    <s v="High Budget"/>
    <x v="0"/>
    <s v="High Buzz Mismatch"/>
  </r>
  <r>
    <x v="525"/>
    <d v="2013-06-13T00:00:00"/>
    <s v="Color"/>
    <s v="Comedy"/>
    <s v="English"/>
    <s v="USA"/>
    <s v="R"/>
    <s v="Jackson Nicoll"/>
    <x v="238"/>
    <n v="925"/>
    <n v="1018"/>
    <n v="79"/>
    <n v="26000"/>
    <n v="6.6"/>
    <n v="157"/>
    <n v="102"/>
    <n v="101978840"/>
    <n v="15000000"/>
    <n v="86978840"/>
    <n v="5.7985893333333332"/>
    <n v="31.319435733333332"/>
    <n v="2013"/>
    <s v="iyun"/>
    <s v="Jeff Tremaine"/>
    <x v="525"/>
    <s v="Normal"/>
    <s v="Medium Budget"/>
    <x v="0"/>
    <s v="Normal"/>
  </r>
  <r>
    <x v="526"/>
    <d v="2013-09-05T00:00:00"/>
    <s v="Color"/>
    <s v="Action"/>
    <s v="English"/>
    <s v="USA"/>
    <s v="PG-13"/>
    <s v="Charlie Hunnam"/>
    <x v="287"/>
    <n v="16000"/>
    <n v="19166"/>
    <n v="0"/>
    <n v="83000"/>
    <n v="7"/>
    <n v="575"/>
    <n v="131"/>
    <n v="101785482"/>
    <n v="190000000"/>
    <n v="-88214518"/>
    <n v="-0.46428693684210526"/>
    <n v="36.11428522526316"/>
    <n v="2013"/>
    <s v="sentyabr"/>
    <s v="Guillermo del Toro"/>
    <x v="526"/>
    <s v="Underperformer"/>
    <s v="High Budget"/>
    <x v="0"/>
    <s v="Normal"/>
  </r>
  <r>
    <x v="527"/>
    <d v="1999-03-08T00:00:00"/>
    <s v="Color"/>
    <s v="Comedy"/>
    <s v="English"/>
    <s v="USA"/>
    <s v="R"/>
    <s v="Alyson Hannigan"/>
    <x v="162"/>
    <n v="3000"/>
    <n v="8134"/>
    <n v="80"/>
    <n v="0"/>
    <n v="7"/>
    <n v="145"/>
    <n v="95"/>
    <n v="101736215"/>
    <n v="11000000"/>
    <n v="90736215"/>
    <n v="8.248746818181818"/>
    <n v="31.299498727272727"/>
    <n v="1999"/>
    <s v="mart"/>
    <s v="Paul Weitz"/>
    <x v="527"/>
    <s v="Normal"/>
    <s v="Medium Budget"/>
    <x v="0"/>
    <s v="Normal"/>
  </r>
  <r>
    <x v="528"/>
    <d v="2008-05-03T00:00:00"/>
    <s v="Color"/>
    <s v="Action"/>
    <s v="English"/>
    <s v="USA"/>
    <s v="PG"/>
    <s v="Josh Hutcherson"/>
    <x v="288"/>
    <n v="14000"/>
    <n v="17925"/>
    <n v="40"/>
    <n v="0"/>
    <n v="5.8"/>
    <n v="201"/>
    <n v="93"/>
    <n v="101702060"/>
    <n v="45000000"/>
    <n v="56702060"/>
    <n v="1.2600457777777778"/>
    <n v="23.70401831111111"/>
    <n v="2008"/>
    <s v="may"/>
    <s v="Eric Brevig"/>
    <x v="528"/>
    <s v="Normal"/>
    <s v="High Budget"/>
    <x v="0"/>
    <s v="Normal"/>
  </r>
  <r>
    <x v="529"/>
    <d v="2000-11-13T00:00:00"/>
    <s v="Color"/>
    <s v="Action"/>
    <s v="English"/>
    <s v="USA"/>
    <s v="PG-13"/>
    <s v="Nicolas Cage"/>
    <x v="289"/>
    <n v="12000"/>
    <n v="29069"/>
    <n v="57"/>
    <n v="0"/>
    <n v="6.5"/>
    <n v="175"/>
    <n v="127"/>
    <n v="101643008"/>
    <n v="90000000"/>
    <n v="11643008"/>
    <n v="0.12936675555555555"/>
    <n v="26.051746702222221"/>
    <n v="2000"/>
    <s v="noyabr"/>
    <s v="Dominic Sena"/>
    <x v="529"/>
    <s v="Normal"/>
    <s v="High Budget"/>
    <x v="0"/>
    <s v="Normal"/>
  </r>
  <r>
    <x v="530"/>
    <d v="2014-06-18T00:00:00"/>
    <s v="Color"/>
    <s v="Action"/>
    <s v="English"/>
    <s v="USA"/>
    <s v="R"/>
    <s v="Denzel Washington"/>
    <x v="290"/>
    <n v="18000"/>
    <n v="37605"/>
    <n v="845"/>
    <n v="56000"/>
    <n v="7.2"/>
    <n v="292"/>
    <n v="132"/>
    <n v="101530738"/>
    <n v="55000000"/>
    <n v="46530738"/>
    <n v="0.84601341818181819"/>
    <n v="34.738405367272726"/>
    <n v="2014"/>
    <s v="iyun"/>
    <s v="Antoine Fuqua"/>
    <x v="530"/>
    <s v="Normal"/>
    <s v="High Budget"/>
    <x v="0"/>
    <s v="Normal"/>
  </r>
  <r>
    <x v="531"/>
    <d v="2013-08-29T00:00:00"/>
    <s v="Color"/>
    <s v="Comedy"/>
    <s v="English"/>
    <s v="USA"/>
    <s v="R"/>
    <s v="Channing Tatum"/>
    <x v="291"/>
    <n v="17000"/>
    <n v="38751"/>
    <n v="133"/>
    <n v="97000"/>
    <n v="6.7"/>
    <n v="418"/>
    <n v="107"/>
    <n v="101470202"/>
    <n v="32000000"/>
    <n v="69470202"/>
    <n v="2.1709438125"/>
    <n v="37.368377525"/>
    <n v="2013"/>
    <s v="avgust"/>
    <s v="Evan Goldberg"/>
    <x v="531"/>
    <s v="Normal"/>
    <s v="Medium Budget"/>
    <x v="0"/>
    <s v="Normal"/>
  </r>
  <r>
    <x v="532"/>
    <d v="1997-08-10T00:00:00"/>
    <s v="Color"/>
    <s v="Horror"/>
    <s v="English"/>
    <s v="USA"/>
    <s v="R"/>
    <s v="Omar Epps"/>
    <x v="282"/>
    <n v="865"/>
    <n v="2321"/>
    <n v="0"/>
    <n v="0"/>
    <n v="6.1"/>
    <n v="195"/>
    <n v="120"/>
    <n v="101334374"/>
    <n v="24000000"/>
    <n v="77334374"/>
    <n v="3.2222655833333333"/>
    <n v="25.688906233333331"/>
    <n v="1997"/>
    <s v="avgust"/>
    <s v="Wes Craven"/>
    <x v="532"/>
    <s v="Normal"/>
    <s v="Low Budget"/>
    <x v="0"/>
    <s v="Normal"/>
  </r>
  <r>
    <x v="533"/>
    <d v="1996-05-17T00:00:00"/>
    <s v="Color"/>
    <s v="Action"/>
    <s v="English"/>
    <s v="USA"/>
    <s v="R"/>
    <s v="Vanessa Williams"/>
    <x v="228"/>
    <n v="1000"/>
    <n v="3454"/>
    <n v="55"/>
    <n v="0"/>
    <n v="6.1"/>
    <n v="81"/>
    <n v="115"/>
    <n v="101228120"/>
    <n v="100000000"/>
    <n v="1228120"/>
    <n v="1.2281200000000001E-2"/>
    <n v="24.40491248"/>
    <n v="1996"/>
    <s v="may"/>
    <s v="Chuck Russell"/>
    <x v="533"/>
    <s v="Normal"/>
    <s v="High Budget"/>
    <x v="0"/>
    <s v="Normal"/>
  </r>
  <r>
    <x v="534"/>
    <d v="1998-06-18T00:00:00"/>
    <s v="Color"/>
    <s v="Adventure"/>
    <s v="English"/>
    <s v="USA"/>
    <s v="PG"/>
    <s v="Martin Short"/>
    <x v="292"/>
    <n v="770"/>
    <n v="1195"/>
    <n v="59"/>
    <n v="0"/>
    <n v="7"/>
    <n v="120"/>
    <n v="99"/>
    <n v="101217900"/>
    <n v="70000000"/>
    <n v="31217900"/>
    <n v="0.44596999999999998"/>
    <n v="28.178387999999998"/>
    <n v="1998"/>
    <s v="iyun"/>
    <s v="Brenda Chapman"/>
    <x v="534"/>
    <s v="Normal"/>
    <s v="High Budget"/>
    <x v="0"/>
    <s v="Normal"/>
  </r>
  <r>
    <x v="535"/>
    <d v="2014-02-10T00:00:00"/>
    <s v="Color"/>
    <s v="Action"/>
    <s v="English"/>
    <s v="USA"/>
    <s v="PG-13"/>
    <s v="Anthony Hopkins"/>
    <x v="269"/>
    <n v="12000"/>
    <n v="32355"/>
    <n v="0"/>
    <n v="71000"/>
    <n v="5.8"/>
    <n v="434"/>
    <n v="138"/>
    <n v="101160529"/>
    <n v="125000000"/>
    <n v="-23839471"/>
    <n v="-0.19071576800000001"/>
    <n v="30.223713692799997"/>
    <n v="2014"/>
    <s v="fevral"/>
    <s v="Darren Aronofsky"/>
    <x v="535"/>
    <s v="Underperformer"/>
    <s v="High Budget"/>
    <x v="0"/>
    <s v="High Buzz Mismatch"/>
  </r>
  <r>
    <x v="536"/>
    <d v="1992-08-04T00:00:00"/>
    <s v="Color"/>
    <s v="Drama"/>
    <s v="English"/>
    <s v="USA"/>
    <s v="R"/>
    <s v="Clint Eastwood"/>
    <x v="20"/>
    <n v="16000"/>
    <n v="28544"/>
    <n v="16000"/>
    <n v="10000"/>
    <n v="8.3000000000000007"/>
    <n v="131"/>
    <n v="131"/>
    <n v="101157447"/>
    <n v="14400000"/>
    <n v="86757447"/>
    <n v="6.0248227083333337"/>
    <n v="36.609929083333334"/>
    <n v="1992"/>
    <s v="avgust"/>
    <s v="Clint Eastwood"/>
    <x v="536"/>
    <s v="Normal"/>
    <s v="Medium Budget"/>
    <x v="0"/>
    <s v="High Buzz / High Score"/>
  </r>
  <r>
    <x v="537"/>
    <d v="2008-12-02T00:00:00"/>
    <s v="Color"/>
    <s v="Action"/>
    <s v="English"/>
    <s v="USA"/>
    <s v="PG-13"/>
    <s v="Rosario Dawson"/>
    <x v="293"/>
    <n v="3000"/>
    <n v="5637"/>
    <n v="154"/>
    <n v="0"/>
    <n v="6.6"/>
    <n v="215"/>
    <n v="118"/>
    <n v="101111837"/>
    <n v="80000000"/>
    <n v="21111837"/>
    <n v="0.26389796250000003"/>
    <n v="26.505559184999999"/>
    <n v="2008"/>
    <s v="dekabr"/>
    <s v="D.J. Caruso"/>
    <x v="537"/>
    <s v="Normal"/>
    <s v="High Budget"/>
    <x v="0"/>
    <s v="Normal"/>
  </r>
  <r>
    <x v="538"/>
    <d v="1997-01-02T00:00:00"/>
    <s v="Color"/>
    <s v="Action"/>
    <s v="English"/>
    <s v="USA"/>
    <s v="R"/>
    <s v="Steve Buscemi"/>
    <x v="202"/>
    <n v="12000"/>
    <n v="15362"/>
    <n v="165"/>
    <n v="0"/>
    <n v="6.8"/>
    <n v="139"/>
    <n v="123"/>
    <n v="101087161"/>
    <n v="75000000"/>
    <n v="26087161"/>
    <n v="0.34782881333333332"/>
    <n v="27.339131525333332"/>
    <n v="1997"/>
    <s v="yanvar"/>
    <s v="Simon West"/>
    <x v="538"/>
    <s v="Normal"/>
    <s v="High Budget"/>
    <x v="0"/>
    <s v="Normal"/>
  </r>
  <r>
    <x v="539"/>
    <d v="1997-08-16T00:00:00"/>
    <s v="Color"/>
    <s v="Drama"/>
    <s v="English"/>
    <s v="USA"/>
    <s v="PG"/>
    <s v="Matthew McConaughey"/>
    <x v="25"/>
    <n v="11000"/>
    <n v="12289"/>
    <n v="0"/>
    <n v="15000"/>
    <n v="7.4"/>
    <n v="159"/>
    <n v="150"/>
    <n v="100853835"/>
    <n v="90000000"/>
    <n v="10853835"/>
    <n v="0.12059816666666667"/>
    <n v="31.148239266666668"/>
    <n v="1997"/>
    <s v="avgust"/>
    <s v="Robert Zemeckis"/>
    <x v="539"/>
    <s v="Normal"/>
    <s v="Medium Budget"/>
    <x v="0"/>
    <s v="Normal"/>
  </r>
  <r>
    <x v="540"/>
    <d v="1993-12-08T00:00:00"/>
    <s v="Color"/>
    <s v="Crime"/>
    <s v="English"/>
    <s v="USA"/>
    <s v="PG-13"/>
    <s v="Denzel Washington"/>
    <x v="294"/>
    <n v="18000"/>
    <n v="30063"/>
    <n v="79"/>
    <n v="0"/>
    <n v="6.5"/>
    <n v="43"/>
    <n v="141"/>
    <n v="100768056"/>
    <n v="45000000"/>
    <n v="55768056"/>
    <n v="1.2392901333333333"/>
    <n v="26.495716053333332"/>
    <n v="1993"/>
    <s v="dekabr"/>
    <s v="Alan J. Pakula"/>
    <x v="540"/>
    <s v="Normal"/>
    <s v="Medium Budget"/>
    <x v="0"/>
    <s v="Normal"/>
  </r>
  <r>
    <x v="541"/>
    <d v="2003-11-24T00:00:00"/>
    <s v="Color"/>
    <s v="Action"/>
    <s v="English"/>
    <s v="USA"/>
    <s v="PG-13"/>
    <s v="Demi Moore"/>
    <x v="218"/>
    <n v="2000"/>
    <n v="4046"/>
    <n v="368"/>
    <n v="0"/>
    <n v="4.8"/>
    <n v="102"/>
    <n v="107"/>
    <n v="100685880"/>
    <n v="120000000"/>
    <n v="-19314120"/>
    <n v="-0.16095100000000001"/>
    <n v="19.135619599999998"/>
    <n v="2003"/>
    <s v="noyabr"/>
    <s v="McG"/>
    <x v="541"/>
    <s v="Underperformer"/>
    <s v="High Budget"/>
    <x v="0"/>
    <s v="High Buzz Mismatch"/>
  </r>
  <r>
    <x v="542"/>
    <d v="2001-06-28T00:00:00"/>
    <s v="Color"/>
    <s v="Fantasy"/>
    <s v="English"/>
    <s v="USA"/>
    <s v="R"/>
    <s v="Tom Cruise"/>
    <x v="151"/>
    <n v="10000"/>
    <n v="11458"/>
    <n v="488"/>
    <n v="0"/>
    <n v="6.9"/>
    <n v="153"/>
    <n v="141"/>
    <n v="100614858"/>
    <n v="68000000"/>
    <n v="32614858"/>
    <n v="0.47963026470588233"/>
    <n v="27.791852105882356"/>
    <n v="2001"/>
    <s v="iyun"/>
    <s v="Cameron Crowe"/>
    <x v="542"/>
    <s v="Normal"/>
    <s v="Low Budget"/>
    <x v="0"/>
    <s v="Normal"/>
  </r>
  <r>
    <x v="543"/>
    <d v="1998-12-17T00:00:00"/>
    <s v="Color"/>
    <s v="Adventure"/>
    <s v="English"/>
    <s v="USA"/>
    <s v="G"/>
    <s v="Elizabeth Daily"/>
    <x v="295"/>
    <n v="971"/>
    <n v="3438"/>
    <n v="5"/>
    <n v="418"/>
    <n v="5.9"/>
    <n v="45"/>
    <n v="83"/>
    <n v="100491683"/>
    <n v="24000000"/>
    <n v="76491683"/>
    <n v="3.1871534583333334"/>
    <n v="24.916661383333334"/>
    <n v="1998"/>
    <s v="dekabr"/>
    <s v="Igor Kovalyov"/>
    <x v="543"/>
    <s v="Normal"/>
    <s v="High Budget"/>
    <x v="0"/>
    <s v="Normal"/>
  </r>
  <r>
    <x v="544"/>
    <d v="2008-09-25T00:00:00"/>
    <s v="Color"/>
    <s v="Comedy"/>
    <s v="English"/>
    <s v="USA"/>
    <s v="R"/>
    <s v="Will Ferrell"/>
    <x v="164"/>
    <n v="8000"/>
    <n v="11264"/>
    <n v="285"/>
    <n v="0"/>
    <n v="6.9"/>
    <n v="173"/>
    <n v="106"/>
    <n v="100468793"/>
    <n v="65000000"/>
    <n v="35468793"/>
    <n v="0.54567373846153844"/>
    <n v="27.818269495384616"/>
    <n v="2008"/>
    <s v="sentyabr"/>
    <s v="Adam McKay"/>
    <x v="544"/>
    <s v="Normal"/>
    <s v="Medium Budget"/>
    <x v="0"/>
    <s v="Normal"/>
  </r>
  <r>
    <x v="545"/>
    <d v="2010-12-30T00:00:00"/>
    <s v="Color"/>
    <s v="Comedy"/>
    <s v="English"/>
    <s v="USA"/>
    <s v="R"/>
    <s v="Robert Downey Jr."/>
    <x v="42"/>
    <n v="21000"/>
    <n v="23018"/>
    <n v="480"/>
    <n v="25000"/>
    <n v="6.6"/>
    <n v="307"/>
    <n v="95"/>
    <n v="100448498"/>
    <n v="65000000"/>
    <n v="35448498"/>
    <n v="0.54536150769230773"/>
    <n v="29.118144603076921"/>
    <n v="2010"/>
    <s v="dekabr"/>
    <s v="Todd Phillips"/>
    <x v="545"/>
    <s v="Normal"/>
    <s v="Medium Budget"/>
    <x v="0"/>
    <s v="Normal"/>
  </r>
  <r>
    <x v="546"/>
    <d v="2003-07-11T00:00:00"/>
    <s v="Color"/>
    <s v="Adventure"/>
    <s v="English"/>
    <s v="USA"/>
    <s v="PG"/>
    <s v="Sean Hayes"/>
    <x v="296"/>
    <n v="760"/>
    <n v="2762"/>
    <n v="34"/>
    <n v="946"/>
    <n v="3.8"/>
    <n v="109"/>
    <n v="82"/>
    <n v="100446895"/>
    <n v="109000000"/>
    <n v="-8553105"/>
    <n v="-7.8468853211009174E-2"/>
    <n v="15.263212458715595"/>
    <n v="2003"/>
    <s v="iyul"/>
    <s v="Bo Welch"/>
    <x v="546"/>
    <s v="Underperformer"/>
    <s v="High Budget"/>
    <x v="0"/>
    <s v="High Buzz Mismatch"/>
  </r>
  <r>
    <x v="547"/>
    <d v="2004-08-01T00:00:00"/>
    <s v="Color"/>
    <s v="Drama"/>
    <s v="English"/>
    <s v="USA"/>
    <s v="PG-13"/>
    <s v="Clint Eastwood"/>
    <x v="20"/>
    <n v="16000"/>
    <n v="28830"/>
    <n v="16000"/>
    <n v="14000"/>
    <n v="8.1"/>
    <n v="268"/>
    <n v="132"/>
    <n v="100422786"/>
    <n v="30000000"/>
    <n v="70422786"/>
    <n v="2.3474262000000001"/>
    <n v="34.738970479999999"/>
    <n v="2004"/>
    <s v="avgust"/>
    <s v="Clint Eastwood"/>
    <x v="547"/>
    <s v="Normal"/>
    <s v="Medium Budget"/>
    <x v="0"/>
    <s v="High Buzz / High Score"/>
  </r>
  <r>
    <x v="548"/>
    <d v="1995-07-08T00:00:00"/>
    <s v="Color"/>
    <s v="Comedy"/>
    <s v="English"/>
    <s v="USA"/>
    <s v="PG"/>
    <s v="Eric Idle"/>
    <x v="297"/>
    <n v="795"/>
    <n v="2638"/>
    <n v="52"/>
    <n v="0"/>
    <n v="6"/>
    <n v="26"/>
    <n v="100"/>
    <n v="100328194"/>
    <n v="50000000"/>
    <n v="50328194"/>
    <n v="1.0065638800000001"/>
    <n v="24.402625552"/>
    <n v="1995"/>
    <s v="iyul"/>
    <s v="Brad Silberling"/>
    <x v="548"/>
    <s v="Normal"/>
    <s v="Medium Budget"/>
    <x v="0"/>
    <s v="Normal"/>
  </r>
  <r>
    <x v="549"/>
    <d v="2011-11-02T00:00:00"/>
    <s v="Color"/>
    <s v="Comedy"/>
    <s v="English"/>
    <s v="USA"/>
    <s v="R"/>
    <s v="Justin Timberlake"/>
    <x v="298"/>
    <n v="3000"/>
    <n v="5547"/>
    <n v="52"/>
    <n v="16000"/>
    <n v="5.7"/>
    <n v="286"/>
    <n v="97"/>
    <n v="100292856"/>
    <n v="20000000"/>
    <n v="80292856"/>
    <n v="4.0146427999999998"/>
    <n v="26.005857120000002"/>
    <n v="2011"/>
    <s v="noyabr"/>
    <s v="Jake Kasdan"/>
    <x v="549"/>
    <s v="Normal"/>
    <s v="Medium Budget"/>
    <x v="0"/>
    <s v="Normal"/>
  </r>
  <r>
    <x v="550"/>
    <d v="2007-12-08T00:00:00"/>
    <s v="Color"/>
    <s v="Comedy"/>
    <s v="English"/>
    <s v="USA"/>
    <s v="PG"/>
    <s v="Jimmy Bennett"/>
    <x v="55"/>
    <n v="87000"/>
    <n v="108016"/>
    <n v="293"/>
    <n v="2000"/>
    <n v="5.4"/>
    <n v="186"/>
    <n v="96"/>
    <n v="100289690"/>
    <n v="175000000"/>
    <n v="-74710310"/>
    <n v="-0.42691605714285713"/>
    <n v="21.629233577142859"/>
    <n v="2007"/>
    <s v="dekabr"/>
    <s v="Tom Shadyac"/>
    <x v="550"/>
    <s v="Underperformer"/>
    <s v="Medium Budget"/>
    <x v="0"/>
    <s v="High Buzz Mismatch"/>
  </r>
  <r>
    <x v="551"/>
    <d v="1998-09-10T00:00:00"/>
    <s v="Color"/>
    <s v="Comedy"/>
    <s v="English"/>
    <s v="USA"/>
    <s v="R"/>
    <s v="Tom Wilkinson"/>
    <x v="299"/>
    <n v="1000"/>
    <n v="1690"/>
    <n v="108"/>
    <n v="0"/>
    <n v="7.2"/>
    <n v="134"/>
    <n v="123"/>
    <n v="100241322"/>
    <n v="25000000"/>
    <n v="75241322"/>
    <n v="3.00965288"/>
    <n v="30.003861151999999"/>
    <n v="1998"/>
    <s v="sentyabr"/>
    <s v="John Madden"/>
    <x v="551"/>
    <s v="Normal"/>
    <s v="Medium Budget"/>
    <x v="0"/>
    <s v="Normal"/>
  </r>
  <r>
    <x v="552"/>
    <d v="2014-01-25T00:00:00"/>
    <s v="Color"/>
    <s v="Action"/>
    <s v="English"/>
    <s v="USA"/>
    <s v="PG-13"/>
    <s v="Tom Cruise"/>
    <x v="96"/>
    <n v="10000"/>
    <n v="12652"/>
    <n v="218"/>
    <n v="77000"/>
    <n v="7.9"/>
    <n v="585"/>
    <n v="113"/>
    <n v="100189501"/>
    <n v="178000000"/>
    <n v="-77810499"/>
    <n v="-0.43713763483146068"/>
    <n v="39.125144946067415"/>
    <n v="2014"/>
    <s v="yanvar"/>
    <s v="Doug Liman"/>
    <x v="552"/>
    <s v="Underperformer"/>
    <s v="High Budget"/>
    <x v="0"/>
    <s v="Normal"/>
  </r>
  <r>
    <x v="553"/>
    <d v="2010-11-27T00:00:00"/>
    <s v="Color"/>
    <s v="Adventure"/>
    <s v="English"/>
    <s v="USA"/>
    <s v="PG"/>
    <s v="Justin Timberlake"/>
    <x v="288"/>
    <n v="3000"/>
    <n v="4394"/>
    <n v="40"/>
    <n v="0"/>
    <n v="4.5999999999999996"/>
    <n v="143"/>
    <n v="80"/>
    <n v="100169068"/>
    <n v="80000000"/>
    <n v="20169068"/>
    <n v="0.25211335000000001"/>
    <n v="18.500845339999998"/>
    <n v="2010"/>
    <s v="noyabr"/>
    <s v="Eric Brevig"/>
    <x v="553"/>
    <s v="Normal"/>
    <s v="High Budget"/>
    <x v="0"/>
    <s v="High Buzz Mismatch"/>
  </r>
  <r>
    <x v="554"/>
    <d v="1995-11-21T00:00:00"/>
    <s v="Color"/>
    <s v="Crime"/>
    <s v="English"/>
    <s v="USA"/>
    <s v="R"/>
    <s v="Morgan Freeman"/>
    <x v="129"/>
    <n v="11000"/>
    <n v="22678"/>
    <n v="21000"/>
    <n v="39000"/>
    <n v="8.6"/>
    <n v="216"/>
    <n v="127"/>
    <n v="100125340"/>
    <n v="33000000"/>
    <n v="67125340"/>
    <n v="2.0341012121212123"/>
    <n v="39.113640484848482"/>
    <n v="1995"/>
    <s v="noyabr"/>
    <s v="David Fincher"/>
    <x v="554"/>
    <s v="Normal"/>
    <s v="Medium Budget"/>
    <x v="0"/>
    <s v="High Buzz / High Score"/>
  </r>
  <r>
    <x v="555"/>
    <d v="1996-02-23T00:00:00"/>
    <s v="Color"/>
    <s v="Animation"/>
    <s v="English"/>
    <s v="USA"/>
    <s v="G"/>
    <s v="Demi Moore"/>
    <x v="300"/>
    <n v="2000"/>
    <n v="4842"/>
    <n v="21"/>
    <n v="0"/>
    <n v="6.9"/>
    <n v="80"/>
    <n v="91"/>
    <n v="100117603"/>
    <n v="100000000"/>
    <n v="117603"/>
    <n v="1.17603E-3"/>
    <n v="27.600470412"/>
    <n v="1996"/>
    <s v="fevral"/>
    <s v="Gary Trousdale"/>
    <x v="555"/>
    <s v="Normal"/>
    <s v="High Budget"/>
    <x v="0"/>
    <s v="Normal"/>
  </r>
  <r>
    <x v="556"/>
    <d v="2008-07-07T00:00:00"/>
    <s v="Color"/>
    <s v="Action"/>
    <s v="English"/>
    <s v="USA"/>
    <s v="PG-13"/>
    <s v="Adam Sandler"/>
    <x v="135"/>
    <n v="11000"/>
    <n v="13446"/>
    <n v="221"/>
    <n v="0"/>
    <n v="5.5"/>
    <n v="198"/>
    <n v="113"/>
    <n v="100018837"/>
    <n v="90000000"/>
    <n v="10018837"/>
    <n v="0.11132041111111111"/>
    <n v="22.044528164444444"/>
    <n v="2008"/>
    <s v="iyul"/>
    <s v="Dennis Dugan"/>
    <x v="556"/>
    <s v="Normal"/>
    <s v="High Budget"/>
    <x v="0"/>
    <s v="High Buzz Mismatch"/>
  </r>
  <r>
    <x v="557"/>
    <d v="1995-01-24T00:00:00"/>
    <s v="Color"/>
    <s v="Action"/>
    <s v="English"/>
    <s v="USA"/>
    <s v="R"/>
    <s v="Bruce Willis"/>
    <x v="223"/>
    <n v="13000"/>
    <n v="14274"/>
    <n v="323"/>
    <n v="0"/>
    <n v="7.6"/>
    <n v="148"/>
    <n v="128"/>
    <n v="100012500"/>
    <n v="90000000"/>
    <n v="10012500"/>
    <n v="0.11125"/>
    <n v="30.444499999999998"/>
    <n v="1995"/>
    <s v="yanvar"/>
    <s v="John McTiernan"/>
    <x v="557"/>
    <s v="Normal"/>
    <s v="High Budget"/>
    <x v="0"/>
    <s v="Normal"/>
  </r>
  <r>
    <x v="558"/>
    <d v="2004-11-28T00:00:00"/>
    <s v="Color"/>
    <s v="Crime"/>
    <s v="English"/>
    <s v="USA"/>
    <s v="R"/>
    <s v="Tom Cruise"/>
    <x v="301"/>
    <n v="10000"/>
    <n v="13581"/>
    <n v="0"/>
    <n v="0"/>
    <n v="7.6"/>
    <n v="299"/>
    <n v="120"/>
    <n v="100003492"/>
    <n v="65000000"/>
    <n v="35003492"/>
    <n v="0.53851526153846152"/>
    <n v="30.615406104615385"/>
    <n v="2004"/>
    <s v="noyabr"/>
    <s v="Michael Mann"/>
    <x v="558"/>
    <s v="Normal"/>
    <s v="Medium Budget"/>
    <x v="0"/>
    <s v="Normal"/>
  </r>
  <r>
    <x v="559"/>
    <d v="2013-06-20T00:00:00"/>
    <s v="Color"/>
    <s v="Action"/>
    <s v="English"/>
    <s v="USA"/>
    <s v="R"/>
    <s v="Gerard Butler"/>
    <x v="290"/>
    <n v="18000"/>
    <n v="31782"/>
    <n v="845"/>
    <n v="45000"/>
    <n v="6.5"/>
    <n v="358"/>
    <n v="119"/>
    <n v="98895417"/>
    <n v="70000000"/>
    <n v="28895417"/>
    <n v="0.41279167142857143"/>
    <n v="30.665116668571429"/>
    <n v="2013"/>
    <s v="iyun"/>
    <s v="Antoine Fuqua"/>
    <x v="559"/>
    <s v="Normal"/>
    <s v="High Budget"/>
    <x v="0"/>
    <s v="Normal"/>
  </r>
  <r>
    <x v="560"/>
    <d v="2011-04-16T00:00:00"/>
    <s v="Color"/>
    <s v="Action"/>
    <s v="English"/>
    <s v="USA"/>
    <s v="PG-13"/>
    <s v="Christoph Waltz"/>
    <x v="302"/>
    <n v="11000"/>
    <n v="13391"/>
    <n v="1000"/>
    <n v="14000"/>
    <n v="5.8"/>
    <n v="447"/>
    <n v="119"/>
    <n v="98780042"/>
    <n v="120000000"/>
    <n v="-21219958"/>
    <n v="-0.17683298333333333"/>
    <n v="24.529266806666666"/>
    <n v="2011"/>
    <s v="aprel"/>
    <s v="Michel Gondry"/>
    <x v="560"/>
    <s v="Underperformer"/>
    <s v="High Budget"/>
    <x v="0"/>
    <s v="High Buzz Mismatch"/>
  </r>
  <r>
    <x v="561"/>
    <d v="2010-08-29T00:00:00"/>
    <s v="Color"/>
    <s v="Comedy"/>
    <s v="English"/>
    <s v="USA"/>
    <s v="PG-13"/>
    <s v="Mila Kunis"/>
    <x v="52"/>
    <n v="15000"/>
    <n v="39822"/>
    <n v="189"/>
    <n v="0"/>
    <n v="6.3"/>
    <n v="247"/>
    <n v="101"/>
    <n v="98711404"/>
    <n v="55000000"/>
    <n v="43711404"/>
    <n v="0.79475280000000004"/>
    <n v="25.517901119999998"/>
    <n v="2010"/>
    <s v="avgust"/>
    <s v="Shawn Levy"/>
    <x v="561"/>
    <s v="Normal"/>
    <s v="Medium Budget"/>
    <x v="0"/>
    <s v="Normal"/>
  </r>
  <r>
    <x v="562"/>
    <d v="2008-01-16T00:00:00"/>
    <s v="Color"/>
    <s v="Comedy"/>
    <s v="English"/>
    <s v="USA"/>
    <s v="PG-13"/>
    <s v="Bradley Cooper"/>
    <x v="110"/>
    <n v="14000"/>
    <n v="29505"/>
    <n v="235"/>
    <n v="0"/>
    <n v="6.8"/>
    <n v="190"/>
    <n v="104"/>
    <n v="97680195"/>
    <n v="70000000"/>
    <n v="27680195"/>
    <n v="0.39543135714285715"/>
    <n v="27.358172542857144"/>
    <n v="2008"/>
    <s v="yanvar"/>
    <s v="Peyton Reed"/>
    <x v="562"/>
    <s v="Normal"/>
    <s v="Medium Budget"/>
    <x v="0"/>
    <s v="Normal"/>
  </r>
  <r>
    <x v="563"/>
    <d v="1999-11-24T00:00:00"/>
    <s v="Color"/>
    <s v="Action"/>
    <s v="English"/>
    <s v="USA"/>
    <s v="PG"/>
    <s v="Matthew Broderick"/>
    <x v="303"/>
    <n v="2000"/>
    <n v="5320"/>
    <n v="16"/>
    <n v="509"/>
    <n v="4.0999999999999996"/>
    <n v="70"/>
    <n v="110"/>
    <n v="97360069"/>
    <n v="75000000"/>
    <n v="22360069"/>
    <n v="0.29813425333333332"/>
    <n v="16.570153701333332"/>
    <n v="1999"/>
    <s v="noyabr"/>
    <s v="David Kellogg"/>
    <x v="563"/>
    <s v="Normal"/>
    <s v="High Budget"/>
    <x v="0"/>
    <s v="High Buzz Mismatch"/>
  </r>
  <r>
    <x v="564"/>
    <d v="2009-11-30T00:00:00"/>
    <s v="Color"/>
    <s v="Biography"/>
    <s v="English"/>
    <s v="USA"/>
    <s v="R"/>
    <s v="Johnny Depp"/>
    <x v="301"/>
    <n v="40000"/>
    <n v="64599"/>
    <n v="0"/>
    <n v="0"/>
    <n v="7"/>
    <n v="357"/>
    <n v="140"/>
    <n v="97030725"/>
    <n v="100000000"/>
    <n v="-2969275"/>
    <n v="-2.969275E-2"/>
    <n v="27.9881229"/>
    <n v="2009"/>
    <s v="noyabr"/>
    <s v="Michael Mann"/>
    <x v="564"/>
    <s v="Underperformer"/>
    <s v="Medium Budget"/>
    <x v="0"/>
    <s v="Normal"/>
  </r>
  <r>
    <x v="565"/>
    <d v="2010-06-21T00:00:00"/>
    <s v="Color"/>
    <s v="Biography"/>
    <s v="English"/>
    <s v="USA"/>
    <s v="PG-13"/>
    <s v="Andrew Garfield"/>
    <x v="129"/>
    <n v="10000"/>
    <n v="10555"/>
    <n v="21000"/>
    <n v="74000"/>
    <n v="7.7"/>
    <n v="556"/>
    <n v="120"/>
    <n v="96917897"/>
    <n v="40000000"/>
    <n v="56917897"/>
    <n v="1.422947425"/>
    <n v="38.769178969999999"/>
    <n v="2010"/>
    <s v="iyun"/>
    <s v="David Fincher"/>
    <x v="565"/>
    <s v="Normal"/>
    <s v="Medium Budget"/>
    <x v="0"/>
    <s v="Normal"/>
  </r>
  <r>
    <x v="566"/>
    <d v="2001-01-12T00:00:00"/>
    <s v="Color"/>
    <s v="Fantasy"/>
    <s v="English"/>
    <s v="USA"/>
    <s v="PG-13"/>
    <s v="Fionnula Flanagan"/>
    <x v="304"/>
    <n v="482"/>
    <n v="956"/>
    <n v="448"/>
    <n v="20000"/>
    <n v="7.6"/>
    <n v="239"/>
    <n v="101"/>
    <n v="96471845"/>
    <n v="17000000"/>
    <n v="79471845"/>
    <n v="4.6748144117647055"/>
    <n v="34.269925764705881"/>
    <n v="2001"/>
    <s v="yanvar"/>
    <s v="Alejandro AmenÃ¡bar"/>
    <x v="566"/>
    <s v="Normal"/>
    <s v="Low Budget"/>
    <x v="0"/>
    <s v="Normal"/>
  </r>
  <r>
    <x v="567"/>
    <d v="1985-07-14T00:00:00"/>
    <s v="Color"/>
    <s v="Drama"/>
    <s v="English"/>
    <s v="USA"/>
    <s v="PG-13"/>
    <s v="Oprah Winfrey"/>
    <x v="6"/>
    <n v="852"/>
    <n v="2592"/>
    <n v="14000"/>
    <n v="6000"/>
    <n v="7.8"/>
    <n v="70"/>
    <n v="154"/>
    <n v="94175854"/>
    <n v="15000000"/>
    <n v="79175854"/>
    <n v="5.2783902666666664"/>
    <n v="33.911356106666666"/>
    <n v="1985"/>
    <s v="iyul"/>
    <s v="Steven Spielberg"/>
    <x v="567"/>
    <s v="Normal"/>
    <s v="Medium Budget"/>
    <x v="0"/>
    <s v="Normal"/>
  </r>
  <r>
    <x v="568"/>
    <d v="1989-01-04T00:00:00"/>
    <s v="Color"/>
    <s v="Comedy"/>
    <s v="English"/>
    <s v="USA"/>
    <s v="PG"/>
    <s v="Robin Williams"/>
    <x v="216"/>
    <n v="49000"/>
    <n v="51609"/>
    <n v="608"/>
    <n v="23000"/>
    <n v="8"/>
    <n v="96"/>
    <n v="128"/>
    <n v="95860116"/>
    <n v="16400000"/>
    <n v="79460116"/>
    <n v="4.8451290243902436"/>
    <n v="36.238051609756091"/>
    <n v="1989"/>
    <s v="yanvar"/>
    <s v="Peter Weir"/>
    <x v="568"/>
    <s v="Normal"/>
    <s v="Medium Budget"/>
    <x v="0"/>
    <s v="High Buzz / High Score"/>
  </r>
  <r>
    <x v="569"/>
    <d v="2012-08-02T00:00:00"/>
    <s v="Color"/>
    <s v="Drama"/>
    <s v="English"/>
    <s v="USA"/>
    <s v="R"/>
    <s v="Jennifer Ehle"/>
    <x v="305"/>
    <n v="1000"/>
    <n v="2759"/>
    <n v="0"/>
    <n v="39000"/>
    <n v="7.4"/>
    <n v="558"/>
    <n v="157"/>
    <n v="95720716"/>
    <n v="40000000"/>
    <n v="55720716"/>
    <n v="1.3930179"/>
    <n v="34.057207160000004"/>
    <n v="2012"/>
    <s v="avgust"/>
    <s v="Kathryn Bigelow"/>
    <x v="569"/>
    <s v="Normal"/>
    <s v="Medium Budget"/>
    <x v="0"/>
    <s v="Normal"/>
  </r>
  <r>
    <x v="570"/>
    <d v="2003-01-08T00:00:00"/>
    <s v="Color"/>
    <s v="Adventure"/>
    <s v="English"/>
    <s v="USA"/>
    <s v="R"/>
    <s v="Philip Seymour Hoffman"/>
    <x v="306"/>
    <n v="22000"/>
    <n v="61110"/>
    <n v="333"/>
    <n v="0"/>
    <n v="7.2"/>
    <n v="198"/>
    <n v="154"/>
    <n v="95632614"/>
    <n v="79000000"/>
    <n v="16632614"/>
    <n v="0.21053941772151899"/>
    <n v="28.884215767088609"/>
    <n v="2003"/>
    <s v="yanvar"/>
    <s v="Anthony Minghella"/>
    <x v="570"/>
    <s v="Normal"/>
    <s v="High Budget"/>
    <x v="0"/>
    <s v="Normal"/>
  </r>
  <r>
    <x v="571"/>
    <d v="2010-08-11T00:00:00"/>
    <s v="Color"/>
    <s v="Comedy"/>
    <s v="English"/>
    <s v="USA"/>
    <s v="R"/>
    <s v="Chris Noth"/>
    <x v="307"/>
    <n v="962"/>
    <n v="4555"/>
    <n v="127"/>
    <n v="0"/>
    <n v="4.3"/>
    <n v="221"/>
    <n v="146"/>
    <n v="95328937"/>
    <n v="100000000"/>
    <n v="-4671063"/>
    <n v="-4.6710630000000003E-2"/>
    <n v="17.181315747999999"/>
    <n v="2010"/>
    <s v="avgust"/>
    <s v="Michael Patrick King"/>
    <x v="571"/>
    <s v="Underperformer"/>
    <s v="Medium Budget"/>
    <x v="0"/>
    <s v="High Buzz Mismatch"/>
  </r>
  <r>
    <x v="572"/>
    <d v="2002-06-23T00:00:00"/>
    <s v="Color"/>
    <s v="Crime"/>
    <s v="English"/>
    <s v="USA"/>
    <s v="R"/>
    <s v="Kristen Stewart"/>
    <x v="129"/>
    <n v="17000"/>
    <n v="18141"/>
    <n v="21000"/>
    <n v="0"/>
    <n v="6.8"/>
    <n v="233"/>
    <n v="112"/>
    <n v="95308367"/>
    <n v="48000000"/>
    <n v="47308367"/>
    <n v="0.98559097916666671"/>
    <n v="27.594236391666666"/>
    <n v="2002"/>
    <s v="iyun"/>
    <s v="David Fincher"/>
    <x v="572"/>
    <s v="Normal"/>
    <s v="Medium Budget"/>
    <x v="0"/>
    <s v="Normal"/>
  </r>
  <r>
    <x v="573"/>
    <d v="2004-08-17T00:00:00"/>
    <s v="Color"/>
    <s v="Comedy"/>
    <s v="English"/>
    <s v="USA"/>
    <s v="G"/>
    <s v="Anne Hathaway"/>
    <x v="112"/>
    <n v="11000"/>
    <n v="15362"/>
    <n v="0"/>
    <n v="1000"/>
    <n v="5.7"/>
    <n v="77"/>
    <n v="113"/>
    <n v="95149435"/>
    <n v="40000000"/>
    <n v="55149435"/>
    <n v="1.3787358750000001"/>
    <n v="23.451494350000001"/>
    <n v="2004"/>
    <s v="avgust"/>
    <s v="Garry Marshall"/>
    <x v="573"/>
    <s v="Normal"/>
    <s v="Medium Budget"/>
    <x v="0"/>
    <s v="Normal"/>
  </r>
  <r>
    <x v="574"/>
    <d v="2001-04-17T00:00:00"/>
    <s v="Color"/>
    <s v="Comedy"/>
    <s v="English"/>
    <s v="USA"/>
    <s v="PG-13"/>
    <s v="Linda Cardellini"/>
    <x v="308"/>
    <n v="2000"/>
    <n v="4380"/>
    <n v="126"/>
    <n v="0"/>
    <n v="6.2"/>
    <n v="163"/>
    <n v="96"/>
    <n v="95001351"/>
    <n v="18000000"/>
    <n v="77001351"/>
    <n v="4.2778528333333332"/>
    <n v="26.511141133333332"/>
    <n v="2001"/>
    <s v="aprel"/>
    <s v="Robert Luketic"/>
    <x v="574"/>
    <s v="Normal"/>
    <s v="Medium Budget"/>
    <x v="0"/>
    <s v="Normal"/>
  </r>
  <r>
    <x v="575"/>
    <d v="2013-01-22T00:00:00"/>
    <s v="Color"/>
    <s v="Biography"/>
    <s v="English"/>
    <s v="USA"/>
    <s v="PG-13"/>
    <s v="Harrison Ford"/>
    <x v="309"/>
    <n v="11000"/>
    <n v="16911"/>
    <n v="241"/>
    <n v="28000"/>
    <n v="7.5"/>
    <n v="216"/>
    <n v="128"/>
    <n v="95001343"/>
    <n v="40000000"/>
    <n v="55001343"/>
    <n v="1.375033575"/>
    <n v="33.350013429999997"/>
    <n v="2013"/>
    <s v="yanvar"/>
    <s v="Brian Helgeland"/>
    <x v="575"/>
    <s v="Normal"/>
    <s v="Medium Budget"/>
    <x v="0"/>
    <s v="Normal"/>
  </r>
  <r>
    <x v="576"/>
    <d v="2000-02-16T00:00:00"/>
    <s v="Color"/>
    <s v="Drama"/>
    <s v="English"/>
    <s v="USA"/>
    <s v="PG-13"/>
    <s v="Robin Wright"/>
    <x v="35"/>
    <n v="18000"/>
    <n v="33645"/>
    <n v="0"/>
    <n v="0"/>
    <n v="7.2"/>
    <n v="294"/>
    <n v="106"/>
    <n v="94999143"/>
    <n v="75000000"/>
    <n v="19999143"/>
    <n v="0.26665524000000002"/>
    <n v="28.906662096000002"/>
    <n v="2000"/>
    <s v="fevral"/>
    <s v="M. Night Shyamalan"/>
    <x v="576"/>
    <s v="Normal"/>
    <s v="Medium Budget"/>
    <x v="0"/>
    <s v="Normal"/>
  </r>
  <r>
    <x v="577"/>
    <d v="1983-01-01T00:00:00"/>
    <s v="Color"/>
    <s v="Drama"/>
    <s v="English"/>
    <s v="USA"/>
    <s v="R"/>
    <s v="Michael Nouri"/>
    <x v="148"/>
    <n v="225"/>
    <n v="791"/>
    <n v="213"/>
    <n v="0"/>
    <n v="6.1"/>
    <n v="51"/>
    <n v="95"/>
    <n v="94900000"/>
    <n v="4000000"/>
    <n v="90900000"/>
    <n v="22.725000000000001"/>
    <n v="33.49"/>
    <n v="1983"/>
    <s v="yanvar"/>
    <s v="Adrian Lyne"/>
    <x v="577"/>
    <s v="Overperformer"/>
    <s v="Medium Budget"/>
    <x v="0"/>
    <s v="Normal"/>
  </r>
  <r>
    <x v="578"/>
    <d v="2010-04-17T00:00:00"/>
    <s v="Color"/>
    <s v="Action"/>
    <s v="English"/>
    <s v="USA"/>
    <s v="R"/>
    <s v="Denzel Washington"/>
    <x v="310"/>
    <n v="18000"/>
    <n v="44797"/>
    <n v="117"/>
    <n v="20000"/>
    <n v="6.9"/>
    <n v="325"/>
    <n v="118"/>
    <n v="94822707"/>
    <n v="80000000"/>
    <n v="14822707"/>
    <n v="0.18528383749999999"/>
    <n v="29.674113535"/>
    <n v="2010"/>
    <s v="aprel"/>
    <s v="Albert Hughes"/>
    <x v="578"/>
    <s v="Normal"/>
    <s v="High Budget"/>
    <x v="0"/>
    <s v="Normal"/>
  </r>
  <r>
    <x v="579"/>
    <d v="2008-04-03T00:00:00"/>
    <s v="Color"/>
    <s v="Adventure"/>
    <s v="English"/>
    <s v="USA"/>
    <s v="PG"/>
    <s v="Jamie Lee Curtis"/>
    <x v="152"/>
    <n v="2000"/>
    <n v="4729"/>
    <n v="67"/>
    <n v="0"/>
    <n v="3.7"/>
    <n v="100"/>
    <n v="91"/>
    <n v="94497271"/>
    <n v="20000000"/>
    <n v="74497271"/>
    <n v="3.7248635499999998"/>
    <n v="16.289945420000002"/>
    <n v="2008"/>
    <s v="aprel"/>
    <s v="Raja Gosnell"/>
    <x v="579"/>
    <s v="Normal"/>
    <s v="High Budget"/>
    <x v="0"/>
    <s v="Normal"/>
  </r>
  <r>
    <x v="580"/>
    <d v="1982-10-24T00:00:00"/>
    <s v="Color"/>
    <s v="Family"/>
    <s v="English"/>
    <s v="USA"/>
    <s v="PG"/>
    <s v="Henry Thomas"/>
    <x v="6"/>
    <n v="861"/>
    <n v="2811"/>
    <n v="14000"/>
    <n v="34000"/>
    <n v="7.9"/>
    <n v="215"/>
    <n v="120"/>
    <n v="434949459"/>
    <n v="10500000"/>
    <n v="424449459"/>
    <n v="40.423757999999999"/>
    <n v="51.169503200000001"/>
    <n v="1982"/>
    <s v="oktyabr"/>
    <s v="Steven Spielberg"/>
    <x v="580"/>
    <s v="Normal"/>
    <s v="Low Budget"/>
    <x v="0"/>
    <s v="Normal"/>
  </r>
  <r>
    <x v="581"/>
    <d v="2009-08-07T00:00:00"/>
    <s v="Color"/>
    <s v="Biography"/>
    <s v="English"/>
    <s v="USA"/>
    <s v="PG-13"/>
    <s v="Meryl Streep"/>
    <x v="245"/>
    <n v="11000"/>
    <n v="13321"/>
    <n v="0"/>
    <n v="13000"/>
    <n v="7"/>
    <n v="252"/>
    <n v="123"/>
    <n v="94125426"/>
    <n v="40000000"/>
    <n v="54125426"/>
    <n v="1.35313565"/>
    <n v="29.841254259999999"/>
    <n v="2009"/>
    <s v="avgust"/>
    <s v="Nora Ephron"/>
    <x v="581"/>
    <s v="Normal"/>
    <s v="Medium Budget"/>
    <x v="0"/>
    <s v="Normal"/>
  </r>
  <r>
    <x v="582"/>
    <d v="2009-07-15T00:00:00"/>
    <s v="Color"/>
    <s v="Comedy"/>
    <s v="English"/>
    <s v="USA"/>
    <s v="PG-13"/>
    <s v="Carmen Perez"/>
    <x v="311"/>
    <n v="97"/>
    <n v="318"/>
    <n v="42"/>
    <n v="12000"/>
    <n v="6.4"/>
    <n v="161"/>
    <n v="129"/>
    <n v="93952276"/>
    <n v="40000000"/>
    <n v="53952276"/>
    <n v="1.3488069"/>
    <n v="27.339522760000001"/>
    <n v="2009"/>
    <s v="iyul"/>
    <s v="Ken Kwapis"/>
    <x v="582"/>
    <s v="Normal"/>
    <s v="Medium Budget"/>
    <x v="0"/>
    <s v="Normal"/>
  </r>
  <r>
    <x v="583"/>
    <d v="2003-12-17T00:00:00"/>
    <s v="Color"/>
    <s v="Action"/>
    <s v="English"/>
    <s v="USA"/>
    <s v="PG-13"/>
    <s v="James D'Arcy"/>
    <x v="216"/>
    <n v="613"/>
    <n v="1205"/>
    <n v="608"/>
    <n v="0"/>
    <n v="7.4"/>
    <n v="244"/>
    <n v="138"/>
    <n v="93926386"/>
    <n v="150000000"/>
    <n v="-56073614"/>
    <n v="-0.37382409333333333"/>
    <n v="29.450470362666668"/>
    <n v="2003"/>
    <s v="dekabr"/>
    <s v="Peter Weir"/>
    <x v="583"/>
    <s v="Underperformer"/>
    <s v="High Budget"/>
    <x v="0"/>
    <s v="Normal"/>
  </r>
  <r>
    <x v="584"/>
    <d v="2002-05-17T00:00:00"/>
    <s v="Color"/>
    <s v="Comedy"/>
    <s v="English"/>
    <s v="USA"/>
    <s v="PG-13"/>
    <s v="Bob Hoskins"/>
    <x v="312"/>
    <n v="5000"/>
    <n v="7184"/>
    <n v="61"/>
    <n v="0"/>
    <n v="5.0999999999999996"/>
    <n v="114"/>
    <n v="105"/>
    <n v="93815117"/>
    <n v="55000000"/>
    <n v="38815117"/>
    <n v="0.70572939999999995"/>
    <n v="20.682291759999998"/>
    <n v="2002"/>
    <s v="may"/>
    <s v="Wayne Wang"/>
    <x v="584"/>
    <s v="Normal"/>
    <s v="Medium Budget"/>
    <x v="0"/>
    <s v="High Buzz Mismatch"/>
  </r>
  <r>
    <x v="585"/>
    <d v="1998-07-10T00:00:00"/>
    <s v="Color"/>
    <s v="Action"/>
    <s v="English"/>
    <s v="USA"/>
    <s v="PG-13"/>
    <s v="Anthony Hopkins"/>
    <x v="130"/>
    <n v="12000"/>
    <n v="12396"/>
    <n v="258"/>
    <n v="0"/>
    <n v="6.7"/>
    <n v="156"/>
    <n v="136"/>
    <n v="93771072"/>
    <n v="65000000"/>
    <n v="28771072"/>
    <n v="0.44263187692307693"/>
    <n v="26.977052750769232"/>
    <n v="1998"/>
    <s v="iyul"/>
    <s v="Martin Campbell"/>
    <x v="585"/>
    <s v="Normal"/>
    <s v="High Budget"/>
    <x v="0"/>
    <s v="Normal"/>
  </r>
  <r>
    <x v="586"/>
    <d v="2012-07-14T00:00:00"/>
    <s v="Color"/>
    <s v="Drama"/>
    <s v="English"/>
    <s v="USA"/>
    <s v="R"/>
    <s v="Denzel Washington"/>
    <x v="25"/>
    <n v="18000"/>
    <n v="20952"/>
    <n v="0"/>
    <n v="64000"/>
    <n v="7.3"/>
    <n v="449"/>
    <n v="138"/>
    <n v="93749203"/>
    <n v="31000000"/>
    <n v="62749203"/>
    <n v="2.0241678387096775"/>
    <n v="36.409667135483872"/>
    <n v="2012"/>
    <s v="iyul"/>
    <s v="Robert Zemeckis"/>
    <x v="586"/>
    <s v="Normal"/>
    <s v="Medium Budget"/>
    <x v="0"/>
    <s v="Normal"/>
  </r>
  <r>
    <x v="587"/>
    <d v="2001-02-14T00:00:00"/>
    <s v="Color"/>
    <s v="Comedy"/>
    <s v="English"/>
    <s v="USA"/>
    <s v="PG-13"/>
    <s v="Julia Roberts"/>
    <x v="313"/>
    <n v="8000"/>
    <n v="9176"/>
    <n v="148"/>
    <n v="881"/>
    <n v="5.7"/>
    <n v="142"/>
    <n v="102"/>
    <n v="93607673"/>
    <n v="48000000"/>
    <n v="45607673"/>
    <n v="0.95015985416666671"/>
    <n v="23.268163941666668"/>
    <n v="2001"/>
    <s v="fevral"/>
    <s v="Joe Roth"/>
    <x v="587"/>
    <s v="Normal"/>
    <s v="Medium Budget"/>
    <x v="0"/>
    <s v="High Buzz Mismatch"/>
  </r>
  <r>
    <x v="588"/>
    <d v="2010-11-20T00:00:00"/>
    <s v="Color"/>
    <s v="Biography"/>
    <s v="English"/>
    <s v="USA"/>
    <s v="R"/>
    <s v="Christian Bale"/>
    <x v="158"/>
    <n v="23000"/>
    <n v="23811"/>
    <n v="737"/>
    <n v="36000"/>
    <n v="7.9"/>
    <n v="410"/>
    <n v="116"/>
    <n v="93571803"/>
    <n v="25000000"/>
    <n v="68571803"/>
    <n v="2.7428721199999999"/>
    <n v="36.297148848000006"/>
    <n v="2010"/>
    <s v="noyabr"/>
    <s v="David O. Russell"/>
    <x v="588"/>
    <s v="Normal"/>
    <s v="Medium Budget"/>
    <x v="0"/>
    <s v="Normal"/>
  </r>
  <r>
    <x v="589"/>
    <d v="2007-08-26T00:00:00"/>
    <s v="Color"/>
    <s v="Adventure"/>
    <s v="English"/>
    <s v="USA"/>
    <s v="PG-13"/>
    <s v="Morgan Freeman"/>
    <x v="180"/>
    <n v="11000"/>
    <n v="14868"/>
    <n v="0"/>
    <n v="22000"/>
    <n v="7.4"/>
    <n v="207"/>
    <n v="97"/>
    <n v="93452056"/>
    <n v="45000000"/>
    <n v="48452056"/>
    <n v="1.0767123555555556"/>
    <n v="32.230684942222226"/>
    <n v="2007"/>
    <s v="avgust"/>
    <s v="Rob Reiner"/>
    <x v="589"/>
    <s v="Normal"/>
    <s v="High Budget"/>
    <x v="0"/>
    <s v="Normal"/>
  </r>
  <r>
    <x v="590"/>
    <d v="2015-11-07T00:00:00"/>
    <s v="Color"/>
    <s v="Action"/>
    <s v="English"/>
    <s v="USA"/>
    <s v="PG"/>
    <s v="Judy Greer"/>
    <x v="46"/>
    <n v="2000"/>
    <n v="5046"/>
    <n v="663"/>
    <n v="37000"/>
    <n v="6.5"/>
    <n v="443"/>
    <n v="130"/>
    <n v="93417865"/>
    <n v="190000000"/>
    <n v="-96582135"/>
    <n v="-0.50832702631578952"/>
    <n v="29.496669189473682"/>
    <n v="2015"/>
    <s v="noyabr"/>
    <s v="Brad Bird"/>
    <x v="590"/>
    <s v="Underperformer"/>
    <s v="High Budget"/>
    <x v="0"/>
    <s v="Normal"/>
  </r>
  <r>
    <x v="590"/>
    <d v="2015-11-07T00:00:00"/>
    <s v="Color"/>
    <s v="Action"/>
    <s v="English"/>
    <s v="USA"/>
    <s v="PG"/>
    <s v="Judy Greer"/>
    <x v="46"/>
    <n v="2000"/>
    <n v="5046"/>
    <n v="663"/>
    <n v="37000"/>
    <n v="6.5"/>
    <n v="443"/>
    <n v="130"/>
    <n v="93417865"/>
    <n v="190000000"/>
    <n v="-96582135"/>
    <n v="-0.50832702631578952"/>
    <n v="29.496669189473682"/>
    <n v="2015"/>
    <s v="noyabr"/>
    <s v="Brad Bird"/>
    <x v="590"/>
    <s v="Underperformer"/>
    <s v="High Budget"/>
    <x v="0"/>
    <s v="Normal"/>
  </r>
  <r>
    <x v="591"/>
    <d v="2001-12-14T00:00:00"/>
    <s v="Color"/>
    <s v="Action"/>
    <s v="English"/>
    <s v="USA"/>
    <s v="PG"/>
    <s v="Carol Ann Susi"/>
    <x v="314"/>
    <n v="3000"/>
    <n v="4171"/>
    <n v="6"/>
    <n v="0"/>
    <n v="5.2"/>
    <n v="105"/>
    <n v="87"/>
    <n v="93375151"/>
    <n v="60000000"/>
    <n v="33375151"/>
    <n v="0.55625251666666664"/>
    <n v="21.022501006666669"/>
    <n v="2001"/>
    <s v="dekabr"/>
    <s v="Lawrence Guterman"/>
    <x v="591"/>
    <s v="Normal"/>
    <s v="High Budget"/>
    <x v="0"/>
    <s v="High Buzz Mismatch"/>
  </r>
  <r>
    <x v="592"/>
    <d v="2002-01-05T00:00:00"/>
    <s v="Color"/>
    <s v="Comedy"/>
    <s v="English"/>
    <s v="USA"/>
    <s v="PG-13"/>
    <s v="Dorian Missick"/>
    <x v="315"/>
    <n v="1000"/>
    <n v="2636"/>
    <n v="30"/>
    <n v="0"/>
    <n v="6.1"/>
    <n v="118"/>
    <n v="101"/>
    <n v="93307796"/>
    <n v="60000000"/>
    <n v="33307796"/>
    <n v="0.55512993333333338"/>
    <n v="24.622051973333331"/>
    <n v="2002"/>
    <s v="yanvar"/>
    <s v="Marc Lawrence"/>
    <x v="592"/>
    <s v="Normal"/>
    <s v="Medium Budget"/>
    <x v="0"/>
    <s v="Normal"/>
  </r>
  <r>
    <x v="593"/>
    <d v="2013-07-12T00:00:00"/>
    <s v="Color"/>
    <s v="Action"/>
    <s v="English"/>
    <s v="USA"/>
    <s v="R"/>
    <s v="Matt Damon"/>
    <x v="247"/>
    <n v="13000"/>
    <n v="17689"/>
    <n v="662"/>
    <n v="61000"/>
    <n v="6.6"/>
    <n v="476"/>
    <n v="109"/>
    <n v="93050117"/>
    <n v="115000000"/>
    <n v="-21949883"/>
    <n v="-0.19086854782608695"/>
    <n v="32.423652580869565"/>
    <n v="2013"/>
    <s v="iyul"/>
    <s v="Neill Blomkamp"/>
    <x v="593"/>
    <s v="Underperformer"/>
    <s v="High Budget"/>
    <x v="0"/>
    <s v="Normal"/>
  </r>
  <r>
    <x v="594"/>
    <d v="1997-11-10T00:00:00"/>
    <s v="Color"/>
    <s v="Comedy"/>
    <s v="English"/>
    <s v="USA"/>
    <s v="PG"/>
    <s v="Robin Williams"/>
    <x v="316"/>
    <n v="49000"/>
    <n v="50005"/>
    <n v="10"/>
    <n v="0"/>
    <n v="5.2"/>
    <n v="53"/>
    <n v="90"/>
    <n v="92969824"/>
    <n v="80000000"/>
    <n v="12969824"/>
    <n v="0.16212280000000001"/>
    <n v="20.864849120000002"/>
    <n v="1997"/>
    <s v="noyabr"/>
    <s v="Les Mayfield"/>
    <x v="594"/>
    <s v="Normal"/>
    <s v="Medium Budget"/>
    <x v="0"/>
    <s v="High Buzz Mismatch"/>
  </r>
  <r>
    <x v="595"/>
    <d v="2002-02-09T00:00:00"/>
    <s v="Color"/>
    <s v="Crime"/>
    <s v="English"/>
    <s v="Germany"/>
    <s v="R"/>
    <s v="Philip Seymour Hoffman"/>
    <x v="63"/>
    <n v="22000"/>
    <n v="35867"/>
    <n v="420"/>
    <n v="0"/>
    <n v="7.2"/>
    <n v="210"/>
    <n v="124"/>
    <n v="92930005"/>
    <n v="78000000"/>
    <n v="14930005"/>
    <n v="0.1914103205128205"/>
    <n v="28.876564128205128"/>
    <n v="2002"/>
    <s v="fevral"/>
    <s v="Brett Ratner"/>
    <x v="595"/>
    <s v="Normal"/>
    <s v="Medium Budget"/>
    <x v="0"/>
    <s v="Normal"/>
  </r>
  <r>
    <x v="596"/>
    <d v="1989-05-03T00:00:00"/>
    <s v="Color"/>
    <s v="Comedy"/>
    <s v="English"/>
    <s v="USA"/>
    <s v="R"/>
    <s v="Bruno Kirby"/>
    <x v="180"/>
    <n v="227"/>
    <n v="485"/>
    <n v="0"/>
    <n v="0"/>
    <n v="7.6"/>
    <n v="114"/>
    <n v="89"/>
    <n v="92823600"/>
    <n v="16000000"/>
    <n v="76823600"/>
    <n v="4.8014749999999999"/>
    <n v="32.320589999999996"/>
    <n v="1989"/>
    <s v="may"/>
    <s v="Rob Reiner"/>
    <x v="596"/>
    <s v="Normal"/>
    <s v="Medium Budget"/>
    <x v="0"/>
    <s v="Normal"/>
  </r>
  <r>
    <x v="597"/>
    <d v="2010-08-15T00:00:00"/>
    <s v="Color"/>
    <s v="Crime"/>
    <s v="English"/>
    <s v="USA"/>
    <s v="R"/>
    <s v="Jeremy Renner"/>
    <x v="191"/>
    <n v="10000"/>
    <n v="14296"/>
    <n v="0"/>
    <n v="29000"/>
    <n v="7.6"/>
    <n v="378"/>
    <n v="150"/>
    <n v="92173235"/>
    <n v="37000000"/>
    <n v="55173235"/>
    <n v="1.4911685135135135"/>
    <n v="33.896467405405403"/>
    <n v="2010"/>
    <s v="avgust"/>
    <s v="Ben Affleck"/>
    <x v="597"/>
    <s v="Normal"/>
    <s v="Medium Budget"/>
    <x v="0"/>
    <s v="Normal"/>
  </r>
  <r>
    <x v="598"/>
    <d v="1994-07-22T00:00:00"/>
    <s v="Color"/>
    <s v="Crime"/>
    <s v="English"/>
    <s v="USA"/>
    <s v="PG-13"/>
    <s v="Bradley Whitford"/>
    <x v="99"/>
    <n v="821"/>
    <n v="4043"/>
    <n v="541"/>
    <n v="1000"/>
    <n v="6.7"/>
    <n v="39"/>
    <n v="119"/>
    <n v="92115211"/>
    <n v="45000000"/>
    <n v="47115211"/>
    <n v="1.0470046888888889"/>
    <n v="27.318801875555558"/>
    <n v="1994"/>
    <s v="iyul"/>
    <s v="Joel Schumacher"/>
    <x v="598"/>
    <s v="Normal"/>
    <s v="Medium Budget"/>
    <x v="0"/>
    <s v="Normal"/>
  </r>
  <r>
    <x v="599"/>
    <d v="1996-02-01T00:00:00"/>
    <s v="Color"/>
    <s v="Action"/>
    <s v="English"/>
    <s v="USA"/>
    <s v="PG-13"/>
    <s v="LeVar Burton"/>
    <x v="317"/>
    <n v="1000"/>
    <n v="6315"/>
    <n v="906"/>
    <n v="3000"/>
    <n v="7.6"/>
    <n v="143"/>
    <n v="111"/>
    <n v="92001027"/>
    <n v="45000000"/>
    <n v="47001027"/>
    <n v="1.0444672666666666"/>
    <n v="31.117786906666666"/>
    <n v="1996"/>
    <s v="fevral"/>
    <s v="Jonathan Frakes"/>
    <x v="599"/>
    <s v="Normal"/>
    <s v="High Budget"/>
    <x v="0"/>
    <s v="Normal"/>
  </r>
  <r>
    <x v="600"/>
    <d v="2012-07-29T00:00:00"/>
    <s v="Color"/>
    <s v="Comedy"/>
    <s v="English"/>
    <s v="USA"/>
    <s v="PG-13"/>
    <s v="Chris Brown"/>
    <x v="197"/>
    <n v="997"/>
    <n v="5165"/>
    <n v="167"/>
    <n v="0"/>
    <n v="6.6"/>
    <n v="77"/>
    <n v="122"/>
    <n v="91547205"/>
    <n v="12000000"/>
    <n v="79547205"/>
    <n v="6.6289337499999998"/>
    <n v="29.0515735"/>
    <n v="2012"/>
    <s v="iyul"/>
    <s v="Tim Story"/>
    <x v="600"/>
    <s v="Normal"/>
    <s v="Medium Budget"/>
    <x v="0"/>
    <s v="Normal"/>
  </r>
  <r>
    <x v="601"/>
    <d v="1990-12-04T00:00:00"/>
    <s v="Color"/>
    <s v="Action"/>
    <s v="English"/>
    <s v="USA"/>
    <s v="PG-13"/>
    <s v="Richard Tyson"/>
    <x v="255"/>
    <n v="743"/>
    <n v="2403"/>
    <n v="425"/>
    <n v="0"/>
    <n v="6"/>
    <n v="46"/>
    <n v="111"/>
    <n v="91457688"/>
    <n v="26000000"/>
    <n v="65457688"/>
    <n v="2.5176033846153847"/>
    <n v="25.007041353846155"/>
    <n v="1990"/>
    <s v="dekabr"/>
    <s v="Ivan Reitman"/>
    <x v="601"/>
    <s v="Normal"/>
    <s v="High Budget"/>
    <x v="0"/>
    <s v="Normal"/>
  </r>
  <r>
    <x v="602"/>
    <d v="2014-02-02T00:00:00"/>
    <s v="Color"/>
    <s v="Biography"/>
    <s v="English"/>
    <s v="USA"/>
    <s v="PG"/>
    <s v="Jacob Vargas"/>
    <x v="318"/>
    <n v="399"/>
    <n v="663"/>
    <n v="130"/>
    <n v="23000"/>
    <n v="5.8"/>
    <n v="82"/>
    <n v="99"/>
    <n v="91443253"/>
    <n v="12000000"/>
    <n v="79443253"/>
    <n v="6.6202710833333329"/>
    <n v="28.148108433333334"/>
    <n v="2014"/>
    <s v="fevral"/>
    <s v="Randall Wallace"/>
    <x v="602"/>
    <s v="Normal"/>
    <s v="Medium Budget"/>
    <x v="0"/>
    <s v="Normal"/>
  </r>
  <r>
    <x v="603"/>
    <d v="2014-05-28T00:00:00"/>
    <s v="Color"/>
    <s v="Action"/>
    <s v="English"/>
    <s v="UK"/>
    <s v="PG-13"/>
    <s v="Liam Neeson"/>
    <x v="319"/>
    <n v="14000"/>
    <n v="16967"/>
    <n v="174"/>
    <n v="24000"/>
    <n v="7"/>
    <n v="359"/>
    <n v="106"/>
    <n v="91439400"/>
    <n v="50000000"/>
    <n v="41439400"/>
    <n v="0.82878799999999997"/>
    <n v="30.731515199999997"/>
    <n v="2014"/>
    <s v="may"/>
    <s v="Jaume Collet-Serra"/>
    <x v="603"/>
    <s v="Normal"/>
    <s v="High Budget"/>
    <x v="0"/>
    <s v="Normal"/>
  </r>
  <r>
    <x v="604"/>
    <d v="1995-01-11T00:00:00"/>
    <s v="Color"/>
    <s v="Action"/>
    <s v="English"/>
    <s v="USA"/>
    <s v="R"/>
    <s v="Denzel Washington"/>
    <x v="116"/>
    <n v="18000"/>
    <n v="30132"/>
    <n v="12000"/>
    <n v="0"/>
    <n v="7.3"/>
    <n v="82"/>
    <n v="123"/>
    <n v="91400000"/>
    <n v="53000000"/>
    <n v="38400000"/>
    <n v="0.7245283018867924"/>
    <n v="29.489811320754715"/>
    <n v="1995"/>
    <s v="yanvar"/>
    <s v="Tony Scott"/>
    <x v="604"/>
    <s v="Normal"/>
    <s v="High Budget"/>
    <x v="0"/>
    <s v="Normal"/>
  </r>
  <r>
    <x v="605"/>
    <d v="1999-07-13T00:00:00"/>
    <s v="Color"/>
    <s v="Fantasy"/>
    <s v="English"/>
    <s v="USA"/>
    <s v="PG-13"/>
    <s v="Liam Neeson"/>
    <x v="56"/>
    <n v="14000"/>
    <n v="17786"/>
    <n v="101"/>
    <n v="0"/>
    <n v="4.9000000000000004"/>
    <n v="167"/>
    <n v="113"/>
    <n v="91188905"/>
    <n v="80000000"/>
    <n v="11188905"/>
    <n v="0.1398613125"/>
    <n v="19.655944525000002"/>
    <n v="1999"/>
    <s v="iyul"/>
    <s v="Jan de Bont"/>
    <x v="605"/>
    <s v="Normal"/>
    <s v="Low Budget"/>
    <x v="0"/>
    <s v="High Buzz Mismatch"/>
  </r>
  <r>
    <x v="606"/>
    <d v="2014-02-04T00:00:00"/>
    <s v="Color"/>
    <s v="Biography"/>
    <s v="English"/>
    <s v="UK"/>
    <s v="PG-13"/>
    <s v="Benedict Cumberbatch"/>
    <x v="320"/>
    <n v="19000"/>
    <n v="20295"/>
    <n v="77"/>
    <n v="165000"/>
    <n v="8.1"/>
    <n v="454"/>
    <n v="114"/>
    <n v="91121452"/>
    <n v="14000000"/>
    <n v="77121452"/>
    <n v="5.5086751428571432"/>
    <n v="51.103470057142857"/>
    <n v="2014"/>
    <s v="fevral"/>
    <s v="Morten Tyldum"/>
    <x v="606"/>
    <s v="Normal"/>
    <s v="Medium Budget"/>
    <x v="0"/>
    <s v="High Buzz / High Score"/>
  </r>
  <r>
    <x v="607"/>
    <d v="2001-12-12T00:00:00"/>
    <s v="Color"/>
    <s v="Drama"/>
    <s v="English"/>
    <s v="USA"/>
    <s v="PG-13"/>
    <s v="Sean Patrick Thomas"/>
    <x v="321"/>
    <n v="656"/>
    <n v="1307"/>
    <n v="49"/>
    <n v="0"/>
    <n v="6.1"/>
    <n v="101"/>
    <n v="112"/>
    <n v="91038276"/>
    <n v="13000000"/>
    <n v="78038276"/>
    <n v="6.0029443076923075"/>
    <n v="26.801177723076922"/>
    <n v="2001"/>
    <s v="dekabr"/>
    <s v="Thomas Carter"/>
    <x v="607"/>
    <s v="Normal"/>
    <s v="Medium Budget"/>
    <x v="0"/>
    <s v="Normal"/>
  </r>
  <r>
    <x v="608"/>
    <d v="1998-08-06T00:00:00"/>
    <s v="Color"/>
    <s v="Comedy"/>
    <s v="English"/>
    <s v="USA"/>
    <s v="PG-13"/>
    <s v="Julia Roberts"/>
    <x v="28"/>
    <n v="8000"/>
    <n v="9988"/>
    <n v="0"/>
    <n v="0"/>
    <n v="6.7"/>
    <n v="65"/>
    <n v="124"/>
    <n v="91030827"/>
    <n v="50000000"/>
    <n v="41030827"/>
    <n v="0.82061653999999995"/>
    <n v="27.128246616000002"/>
    <n v="1998"/>
    <s v="avgust"/>
    <s v="Chris Columbus"/>
    <x v="608"/>
    <s v="Normal"/>
    <s v="Medium Budget"/>
    <x v="0"/>
    <s v="Normal"/>
  </r>
  <r>
    <x v="609"/>
    <d v="1984-10-17T00:00:00"/>
    <s v="Color"/>
    <s v="Action"/>
    <s v="English"/>
    <s v="USA"/>
    <s v="PG"/>
    <s v="Martin Kove"/>
    <x v="237"/>
    <n v="668"/>
    <n v="2004"/>
    <n v="80"/>
    <n v="0"/>
    <n v="7.2"/>
    <n v="81"/>
    <n v="126"/>
    <n v="90800000"/>
    <n v="8000000"/>
    <n v="82800000"/>
    <n v="10.35"/>
    <n v="32.94"/>
    <n v="1984"/>
    <s v="oktyabr"/>
    <s v="John G. Avildsen"/>
    <x v="609"/>
    <s v="Overperformer"/>
    <s v="High Budget"/>
    <x v="0"/>
    <s v="Normal"/>
  </r>
  <r>
    <x v="610"/>
    <d v="2010-02-19T00:00:00"/>
    <s v="Color"/>
    <s v="Action"/>
    <s v="English"/>
    <s v="USA"/>
    <s v="PG-13"/>
    <s v="Jake Gyllenhaal"/>
    <x v="39"/>
    <n v="15000"/>
    <n v="16149"/>
    <n v="179"/>
    <n v="23000"/>
    <n v="6.6"/>
    <n v="306"/>
    <n v="116"/>
    <n v="90755643"/>
    <n v="200000000"/>
    <n v="-109244357"/>
    <n v="-0.54622178499999996"/>
    <n v="28.481511286"/>
    <n v="2010"/>
    <s v="fevral"/>
    <s v="Mike Newell"/>
    <x v="610"/>
    <s v="Underperformer"/>
    <s v="High Budget"/>
    <x v="0"/>
    <s v="Normal"/>
  </r>
  <r>
    <x v="611"/>
    <d v="2006-10-16T00:00:00"/>
    <s v="Color"/>
    <s v="Comedy"/>
    <s v="English"/>
    <s v="USA"/>
    <s v="PG-13"/>
    <s v="Beau Mirchoff"/>
    <x v="262"/>
    <n v="2000"/>
    <n v="5855"/>
    <n v="119"/>
    <n v="1000"/>
    <n v="5.0999999999999996"/>
    <n v="151"/>
    <n v="89"/>
    <n v="90703745"/>
    <n v="45000000"/>
    <n v="45703745"/>
    <n v="1.0156387777777778"/>
    <n v="20.906255511111112"/>
    <n v="2006"/>
    <s v="oktyabr"/>
    <s v="David Zucker"/>
    <x v="611"/>
    <s v="Normal"/>
    <s v="Medium Budget"/>
    <x v="0"/>
    <s v="Normal"/>
  </r>
  <r>
    <x v="612"/>
    <d v="1998-09-08T00:00:00"/>
    <s v="Color"/>
    <s v="Adventure"/>
    <s v="English"/>
    <s v="USA"/>
    <s v="PG"/>
    <s v="Sylvester Stallone"/>
    <x v="75"/>
    <n v="13000"/>
    <n v="25788"/>
    <n v="35"/>
    <n v="0"/>
    <n v="6.6"/>
    <n v="131"/>
    <n v="83"/>
    <n v="90646554"/>
    <n v="105000000"/>
    <n v="-14353446"/>
    <n v="-0.13669948571428572"/>
    <n v="26.345320205714284"/>
    <n v="1998"/>
    <s v="sentyabr"/>
    <s v="Eric Darnell"/>
    <x v="612"/>
    <s v="Underperformer"/>
    <s v="High Budget"/>
    <x v="0"/>
    <s v="Normal"/>
  </r>
  <r>
    <x v="613"/>
    <d v="2007-11-26T00:00:00"/>
    <s v="Color"/>
    <s v="Comedy"/>
    <s v="English"/>
    <s v="USA"/>
    <s v="PG"/>
    <s v="Dwayne Johnson"/>
    <x v="322"/>
    <n v="12000"/>
    <n v="15170"/>
    <n v="99"/>
    <n v="0"/>
    <n v="6.2"/>
    <n v="112"/>
    <n v="110"/>
    <n v="90636983"/>
    <n v="22000000"/>
    <n v="68636983"/>
    <n v="3.1198628636363637"/>
    <n v="26.047945145454545"/>
    <n v="2007"/>
    <s v="noyabr"/>
    <s v="Andy Fickman"/>
    <x v="613"/>
    <s v="Normal"/>
    <s v="Medium Budget"/>
    <x v="0"/>
    <s v="Normal"/>
  </r>
  <r>
    <x v="614"/>
    <d v="2000-02-25T00:00:00"/>
    <s v="Color"/>
    <s v="Comedy"/>
    <s v="English"/>
    <s v="USA"/>
    <s v="R"/>
    <s v="Robert Forster"/>
    <x v="118"/>
    <n v="889"/>
    <n v="1711"/>
    <n v="101"/>
    <n v="0"/>
    <n v="6.5"/>
    <n v="155"/>
    <n v="116"/>
    <n v="90567722"/>
    <n v="51000000"/>
    <n v="39567722"/>
    <n v="0.77583768627450977"/>
    <n v="26.310335074509805"/>
    <n v="2000"/>
    <s v="fevral"/>
    <s v="Bobby Farrelly"/>
    <x v="614"/>
    <s v="Normal"/>
    <s v="Medium Budget"/>
    <x v="0"/>
    <s v="Normal"/>
  </r>
  <r>
    <x v="615"/>
    <d v="2008-09-09T00:00:00"/>
    <s v="Color"/>
    <s v="Comedy"/>
    <s v="English"/>
    <s v="USA"/>
    <s v="G"/>
    <s v="Lucas Grabeel"/>
    <x v="323"/>
    <n v="755"/>
    <n v="3507"/>
    <n v="197"/>
    <n v="0"/>
    <n v="4.5"/>
    <n v="128"/>
    <n v="112"/>
    <n v="90556401"/>
    <n v="11000000"/>
    <n v="79556401"/>
    <n v="7.2324000909090911"/>
    <n v="20.892960036363636"/>
    <n v="2008"/>
    <s v="sentyabr"/>
    <s v="Kenny Ortega"/>
    <x v="615"/>
    <s v="Normal"/>
    <s v="Medium Budget"/>
    <x v="0"/>
    <s v="Normal"/>
  </r>
  <r>
    <x v="616"/>
    <d v="2000-01-10T00:00:00"/>
    <s v="Black and White"/>
    <s v="Action"/>
    <s v="English"/>
    <s v="USA"/>
    <s v="PG-13"/>
    <s v="Clint Eastwood"/>
    <x v="20"/>
    <n v="16000"/>
    <n v="17771"/>
    <n v="16000"/>
    <n v="0"/>
    <n v="6.4"/>
    <n v="169"/>
    <n v="130"/>
    <n v="90454043"/>
    <n v="65000000"/>
    <n v="25454043"/>
    <n v="0.39160066153846151"/>
    <n v="25.756640264615385"/>
    <n v="2000"/>
    <s v="yanvar"/>
    <s v="Clint Eastwood"/>
    <x v="616"/>
    <s v="Normal"/>
    <s v="High Budget"/>
    <x v="0"/>
    <s v="Normal"/>
  </r>
  <r>
    <x v="617"/>
    <d v="1996-08-07T00:00:00"/>
    <s v="Color"/>
    <s v="Adventure"/>
    <s v="English"/>
    <s v="USA"/>
    <s v="PG"/>
    <s v="Bill Murray"/>
    <x v="324"/>
    <n v="13000"/>
    <n v="15001"/>
    <n v="30"/>
    <n v="0"/>
    <n v="6.3"/>
    <n v="46"/>
    <n v="88"/>
    <n v="90443603"/>
    <n v="80000000"/>
    <n v="10443603"/>
    <n v="0.13054503749999999"/>
    <n v="25.252218015"/>
    <n v="1996"/>
    <s v="avgust"/>
    <s v="Joe Pytka"/>
    <x v="617"/>
    <s v="Normal"/>
    <s v="High Budget"/>
    <x v="0"/>
    <s v="Normal"/>
  </r>
  <r>
    <x v="618"/>
    <d v="2010-07-01T00:00:00"/>
    <s v="Color"/>
    <s v="Action"/>
    <s v="English"/>
    <s v="USA"/>
    <s v="PG-13"/>
    <s v="Bruce Willis"/>
    <x v="205"/>
    <n v="13000"/>
    <n v="24928"/>
    <n v="124"/>
    <n v="32000"/>
    <n v="7.1"/>
    <n v="315"/>
    <n v="111"/>
    <n v="90356857"/>
    <n v="58000000"/>
    <n v="32356857"/>
    <n v="0.55787684482758626"/>
    <n v="31.823150737931034"/>
    <n v="2010"/>
    <s v="iyul"/>
    <s v="Robert Schwentke"/>
    <x v="618"/>
    <s v="Normal"/>
    <s v="High Budget"/>
    <x v="0"/>
    <s v="Normal"/>
  </r>
  <r>
    <x v="619"/>
    <d v="2015-06-26T00:00:00"/>
    <s v="Color"/>
    <s v="Comedy"/>
    <s v="English"/>
    <s v="USA"/>
    <s v="R"/>
    <s v="Will Ferrell"/>
    <x v="325"/>
    <n v="8000"/>
    <n v="12556"/>
    <n v="164"/>
    <n v="14000"/>
    <n v="6"/>
    <n v="173"/>
    <n v="107"/>
    <n v="90353764"/>
    <n v="40000000"/>
    <n v="50353764"/>
    <n v="1.2588440999999999"/>
    <n v="25.90353764"/>
    <n v="2015"/>
    <s v="iyun"/>
    <s v="Etan Cohen"/>
    <x v="619"/>
    <s v="Normal"/>
    <s v="Medium Budget"/>
    <x v="0"/>
    <s v="Normal"/>
  </r>
  <r>
    <x v="620"/>
    <d v="2002-05-12T00:00:00"/>
    <s v="Color"/>
    <s v="Action"/>
    <s v="English"/>
    <s v="USA"/>
    <s v="PG-13"/>
    <s v="Dwayne Johnson"/>
    <x v="228"/>
    <n v="12000"/>
    <n v="14611"/>
    <n v="55"/>
    <n v="0"/>
    <n v="5.5"/>
    <n v="167"/>
    <n v="100"/>
    <n v="90341670"/>
    <n v="60000000"/>
    <n v="30341670"/>
    <n v="0.50569450000000005"/>
    <n v="22.202277800000001"/>
    <n v="2002"/>
    <s v="may"/>
    <s v="Chuck Russell"/>
    <x v="620"/>
    <s v="Normal"/>
    <s v="High Budget"/>
    <x v="0"/>
    <s v="High Buzz Mismatch"/>
  </r>
  <r>
    <x v="621"/>
    <d v="2003-10-11T00:00:00"/>
    <s v="Color"/>
    <s v="Crime"/>
    <s v="English"/>
    <s v="USA"/>
    <s v="R"/>
    <s v="John Doman"/>
    <x v="20"/>
    <n v="616"/>
    <n v="1942"/>
    <n v="16000"/>
    <n v="12000"/>
    <n v="8"/>
    <n v="229"/>
    <n v="138"/>
    <n v="90135191"/>
    <n v="25000000"/>
    <n v="65135191"/>
    <n v="2.6054076400000001"/>
    <n v="34.242163056000003"/>
    <n v="2003"/>
    <s v="oktyabr"/>
    <s v="Clint Eastwood"/>
    <x v="621"/>
    <s v="Normal"/>
    <s v="Medium Budget"/>
    <x v="0"/>
    <s v="High Buzz / High Score"/>
  </r>
  <r>
    <x v="622"/>
    <d v="2003-02-18T00:00:00"/>
    <s v="Color"/>
    <s v="Comedy"/>
    <s v="English"/>
    <s v="USA"/>
    <s v="PG-13"/>
    <s v="Mary Lynn Rajskub"/>
    <x v="326"/>
    <n v="934"/>
    <n v="3500"/>
    <n v="0"/>
    <n v="660"/>
    <n v="4.5999999999999996"/>
    <n v="133"/>
    <n v="95"/>
    <n v="89808372"/>
    <n v="45000000"/>
    <n v="44808372"/>
    <n v="0.9957416"/>
    <n v="18.864296639999999"/>
    <n v="2003"/>
    <s v="fevral"/>
    <s v="Charles Herman-Wurmfeld"/>
    <x v="622"/>
    <s v="Normal"/>
    <s v="Medium Budget"/>
    <x v="0"/>
    <s v="High Buzz Mismatch"/>
  </r>
  <r>
    <x v="623"/>
    <d v="2015-06-15T00:00:00"/>
    <s v="Color"/>
    <s v="Action"/>
    <s v="English"/>
    <s v="USA"/>
    <s v="PG-13"/>
    <s v="J.K. Simmons"/>
    <x v="81"/>
    <n v="24000"/>
    <n v="38873"/>
    <n v="230"/>
    <n v="82000"/>
    <n v="6.6"/>
    <n v="474"/>
    <n v="126"/>
    <n v="89732035"/>
    <n v="155000000"/>
    <n v="-65267965"/>
    <n v="-0.42108364516129032"/>
    <n v="34.431566541935481"/>
    <n v="2015"/>
    <s v="iyun"/>
    <s v="Alan Taylor"/>
    <x v="623"/>
    <s v="Underperformer"/>
    <s v="High Budget"/>
    <x v="0"/>
    <s v="Normal"/>
  </r>
  <r>
    <x v="624"/>
    <d v="2005-06-16T00:00:00"/>
    <s v="Color"/>
    <s v="Drama"/>
    <s v="English"/>
    <s v="USA"/>
    <s v="PG-13"/>
    <s v="Erika Christensen"/>
    <x v="205"/>
    <n v="931"/>
    <n v="2287"/>
    <n v="124"/>
    <n v="0"/>
    <n v="6.2"/>
    <n v="231"/>
    <n v="98"/>
    <n v="89706988"/>
    <n v="55000000"/>
    <n v="34706988"/>
    <n v="0.63103614545454545"/>
    <n v="25.052414458181818"/>
    <n v="2005"/>
    <s v="iyun"/>
    <s v="Robert Schwentke"/>
    <x v="624"/>
    <s v="Normal"/>
    <s v="Medium Budget"/>
    <x v="0"/>
    <s v="Normal"/>
  </r>
  <r>
    <x v="625"/>
    <d v="2000-04-07T00:00:00"/>
    <s v="Color"/>
    <s v="Adventure"/>
    <s v="English"/>
    <s v="USA"/>
    <s v="G"/>
    <s v="Eartha Kitt"/>
    <x v="192"/>
    <n v="558"/>
    <n v="2039"/>
    <n v="10"/>
    <n v="0"/>
    <n v="7.3"/>
    <n v="141"/>
    <n v="78"/>
    <n v="89296573"/>
    <n v="100000000"/>
    <n v="-10703427"/>
    <n v="-0.10703427"/>
    <n v="29.157186291999999"/>
    <n v="2000"/>
    <s v="aprel"/>
    <s v="Mark Dindal"/>
    <x v="625"/>
    <s v="Underperformer"/>
    <s v="High Budget"/>
    <x v="0"/>
    <s v="Normal"/>
  </r>
  <r>
    <x v="626"/>
    <d v="2013-12-22T00:00:00"/>
    <s v="Color"/>
    <s v="Action"/>
    <s v="English"/>
    <s v="USA"/>
    <s v="PG-13"/>
    <s v="Johnny Depp"/>
    <x v="8"/>
    <n v="40000"/>
    <n v="45757"/>
    <n v="563"/>
    <n v="48000"/>
    <n v="6.5"/>
    <n v="450"/>
    <n v="150"/>
    <n v="89289910"/>
    <n v="215000000"/>
    <n v="-125710090"/>
    <n v="-0.58469809302325582"/>
    <n v="30.5661207627907"/>
    <n v="2013"/>
    <s v="dekabr"/>
    <s v="Gore Verbinski"/>
    <x v="626"/>
    <s v="Underperformer"/>
    <s v="High Budget"/>
    <x v="0"/>
    <s v="Normal"/>
  </r>
  <r>
    <x v="627"/>
    <d v="2014-03-19T00:00:00"/>
    <s v="Color"/>
    <s v="Action"/>
    <s v="English"/>
    <s v="France"/>
    <s v="PG-13"/>
    <s v="Liam Neeson"/>
    <x v="185"/>
    <n v="14000"/>
    <n v="16967"/>
    <n v="118"/>
    <n v="38000"/>
    <n v="6"/>
    <n v="222"/>
    <n v="115"/>
    <n v="89253340"/>
    <n v="48000000"/>
    <n v="41253340"/>
    <n v="0.85944458333333329"/>
    <n v="28.143777833333335"/>
    <n v="2014"/>
    <s v="mart"/>
    <s v="Olivier Megaton"/>
    <x v="627"/>
    <s v="Normal"/>
    <s v="High Budget"/>
    <x v="0"/>
    <s v="Normal"/>
  </r>
  <r>
    <x v="628"/>
    <d v="2000-02-13T00:00:00"/>
    <s v="Color"/>
    <s v="Horror"/>
    <s v="English"/>
    <s v="USA"/>
    <s v="R"/>
    <s v="Kelly Rutherford"/>
    <x v="282"/>
    <n v="287"/>
    <n v="600"/>
    <n v="0"/>
    <n v="0"/>
    <n v="5.5"/>
    <n v="212"/>
    <n v="116"/>
    <n v="89138076"/>
    <n v="40000000"/>
    <n v="49138076"/>
    <n v="1.2284519"/>
    <n v="22.491380759999998"/>
    <n v="2000"/>
    <s v="fevral"/>
    <s v="Wes Craven"/>
    <x v="628"/>
    <s v="Normal"/>
    <s v="Low Budget"/>
    <x v="0"/>
    <s v="Normal"/>
  </r>
  <r>
    <x v="629"/>
    <d v="2013-10-04T00:00:00"/>
    <s v="Color"/>
    <s v="Action"/>
    <s v="English"/>
    <s v="USA"/>
    <s v="PG-13"/>
    <s v="Morgan Freeman"/>
    <x v="123"/>
    <n v="11000"/>
    <n v="22004"/>
    <n v="364"/>
    <n v="71000"/>
    <n v="7"/>
    <n v="539"/>
    <n v="124"/>
    <n v="89021735"/>
    <n v="120000000"/>
    <n v="-30978265"/>
    <n v="-0.25815220833333336"/>
    <n v="34.996739116666667"/>
    <n v="2013"/>
    <s v="oktyabr"/>
    <s v="Joseph Kosinski"/>
    <x v="629"/>
    <s v="Underperformer"/>
    <s v="High Budget"/>
    <x v="0"/>
    <s v="Normal"/>
  </r>
  <r>
    <x v="630"/>
    <d v="2009-01-16T00:00:00"/>
    <s v="Color"/>
    <s v="Comedy"/>
    <s v="English"/>
    <s v="USA"/>
    <s v="R"/>
    <s v="Gerard Butler"/>
    <x v="308"/>
    <n v="18000"/>
    <n v="22436"/>
    <n v="126"/>
    <n v="9000"/>
    <n v="6.5"/>
    <n v="174"/>
    <n v="96"/>
    <n v="88915214"/>
    <n v="38000000"/>
    <n v="50915214"/>
    <n v="1.3398740526315789"/>
    <n v="27.435949621052629"/>
    <n v="2009"/>
    <s v="yanvar"/>
    <s v="Robert Luketic"/>
    <x v="630"/>
    <s v="Normal"/>
    <s v="Medium Budget"/>
    <x v="0"/>
    <s v="Normal"/>
  </r>
  <r>
    <x v="631"/>
    <d v="2010-12-10T00:00:00"/>
    <s v="Color"/>
    <s v="Adventure"/>
    <s v="English"/>
    <s v="UK"/>
    <s v="PG"/>
    <s v="Logan Lerman"/>
    <x v="28"/>
    <n v="8000"/>
    <n v="14024"/>
    <n v="0"/>
    <n v="9000"/>
    <n v="5.9"/>
    <n v="217"/>
    <n v="118"/>
    <n v="88761720"/>
    <n v="95000000"/>
    <n v="-6238280"/>
    <n v="-6.5666105263157901E-2"/>
    <n v="24.473733557894736"/>
    <n v="2010"/>
    <s v="dekabr"/>
    <s v="Chris Columbus"/>
    <x v="631"/>
    <s v="Underperformer"/>
    <s v="High Budget"/>
    <x v="0"/>
    <s v="High Buzz Mismatch"/>
  </r>
  <r>
    <x v="632"/>
    <d v="2006-02-12T00:00:00"/>
    <s v="Color"/>
    <s v="Comedy"/>
    <s v="English"/>
    <s v="USA"/>
    <s v="PG-13"/>
    <s v="Bradley Cooper"/>
    <x v="327"/>
    <n v="14000"/>
    <n v="37967"/>
    <n v="9"/>
    <n v="2000"/>
    <n v="5.6"/>
    <n v="143"/>
    <n v="95"/>
    <n v="88658172"/>
    <n v="50000000"/>
    <n v="38658172"/>
    <n v="0.77316344000000004"/>
    <n v="22.909265375999997"/>
    <n v="2006"/>
    <s v="fevral"/>
    <s v="Tom Dey"/>
    <x v="632"/>
    <s v="Normal"/>
    <s v="Medium Budget"/>
    <x v="0"/>
    <s v="High Buzz Mismatch"/>
  </r>
  <r>
    <x v="633"/>
    <d v="2011-08-27T00:00:00"/>
    <s v="Color"/>
    <s v="Adventure"/>
    <s v="English"/>
    <s v="USA"/>
    <s v="PG"/>
    <s v="Bill Cobbs"/>
    <x v="328"/>
    <n v="970"/>
    <n v="1336"/>
    <n v="33"/>
    <n v="26000"/>
    <n v="7.1"/>
    <n v="398"/>
    <n v="103"/>
    <n v="88625922"/>
    <n v="45000000"/>
    <n v="43625922"/>
    <n v="0.96946493333333328"/>
    <n v="31.387785973333333"/>
    <n v="2011"/>
    <s v="avgust"/>
    <s v="James Bobin"/>
    <x v="633"/>
    <s v="Normal"/>
    <s v="High Budget"/>
    <x v="0"/>
    <s v="Normal"/>
  </r>
  <r>
    <x v="634"/>
    <d v="2006-03-03T00:00:00"/>
    <s v="Color"/>
    <s v="Crime"/>
    <s v="English"/>
    <s v="USA"/>
    <s v="R"/>
    <s v="Denzel Washington"/>
    <x v="329"/>
    <n v="18000"/>
    <n v="19148"/>
    <n v="0"/>
    <n v="0"/>
    <n v="7.6"/>
    <n v="230"/>
    <n v="129"/>
    <n v="88504640"/>
    <n v="45000000"/>
    <n v="43504640"/>
    <n v="0.96676977777777773"/>
    <n v="30.786707911111108"/>
    <n v="2006"/>
    <s v="mart"/>
    <s v="Spike Lee"/>
    <x v="634"/>
    <s v="Normal"/>
    <s v="Medium Budget"/>
    <x v="0"/>
    <s v="Normal"/>
  </r>
  <r>
    <x v="635"/>
    <d v="1995-10-07T00:00:00"/>
    <s v="Color"/>
    <s v="Action"/>
    <s v="English"/>
    <s v="USA"/>
    <s v="PG-13"/>
    <s v="Jeanne Tripplehorn"/>
    <x v="132"/>
    <n v="711"/>
    <n v="1004"/>
    <n v="58"/>
    <n v="0"/>
    <n v="6.1"/>
    <n v="91"/>
    <n v="176"/>
    <n v="88246220"/>
    <n v="175000000"/>
    <n v="-86753780"/>
    <n v="-0.49573588571428573"/>
    <n v="24.201705645714284"/>
    <n v="1995"/>
    <s v="oktyabr"/>
    <s v="Kevin Reynolds"/>
    <x v="635"/>
    <s v="Underperformer"/>
    <s v="High Budget"/>
    <x v="0"/>
    <s v="Normal"/>
  </r>
  <r>
    <x v="636"/>
    <d v="2004-01-25T00:00:00"/>
    <s v="Color"/>
    <s v="Comedy"/>
    <s v="English"/>
    <s v="USA"/>
    <s v="PG-13"/>
    <s v="Snoop Dogg"/>
    <x v="42"/>
    <n v="881"/>
    <n v="3943"/>
    <n v="480"/>
    <n v="0"/>
    <n v="6.1"/>
    <n v="173"/>
    <n v="101"/>
    <n v="88200225"/>
    <n v="60000000"/>
    <n v="28200225"/>
    <n v="0.47000375"/>
    <n v="24.588001499999997"/>
    <n v="2004"/>
    <s v="yanvar"/>
    <s v="Todd Phillips"/>
    <x v="636"/>
    <s v="Normal"/>
    <s v="Medium Budget"/>
    <x v="0"/>
    <s v="Normal"/>
  </r>
  <r>
    <x v="637"/>
    <d v="2004-04-14T00:00:00"/>
    <s v="Color"/>
    <s v="Comedy"/>
    <s v="English"/>
    <s v="USA"/>
    <s v="PG-13"/>
    <s v="Philip Seymour Hoffman"/>
    <x v="330"/>
    <n v="22000"/>
    <n v="24534"/>
    <n v="29"/>
    <n v="0"/>
    <n v="5.9"/>
    <n v="108"/>
    <n v="90"/>
    <n v="87856565"/>
    <n v="42000000"/>
    <n v="45856565"/>
    <n v="1.0918229761904761"/>
    <n v="24.036729190476191"/>
    <n v="2004"/>
    <s v="aprel"/>
    <s v="John Hamburg"/>
    <x v="637"/>
    <s v="Normal"/>
    <s v="Medium Budget"/>
    <x v="0"/>
    <s v="Normal"/>
  </r>
  <r>
    <x v="638"/>
    <d v="1999-02-27T00:00:00"/>
    <s v="Color"/>
    <s v="Action"/>
    <s v="English"/>
    <s v="USA"/>
    <s v="PG-13"/>
    <s v="Will Patton"/>
    <x v="331"/>
    <n v="537"/>
    <n v="1302"/>
    <n v="36"/>
    <n v="0"/>
    <n v="6.2"/>
    <n v="138"/>
    <n v="113"/>
    <n v="87704396"/>
    <n v="66000000"/>
    <n v="21704396"/>
    <n v="0.32885448484848484"/>
    <n v="24.931541793939395"/>
    <n v="1999"/>
    <s v="fevral"/>
    <s v="Jon Amiel"/>
    <x v="638"/>
    <s v="Normal"/>
    <s v="High Budget"/>
    <x v="0"/>
    <s v="Normal"/>
  </r>
  <r>
    <x v="639"/>
    <d v="1990-04-15T00:00:00"/>
    <s v="Color"/>
    <s v="Adventure"/>
    <s v="English"/>
    <s v="USA"/>
    <s v="PG"/>
    <s v="Lea Thompson"/>
    <x v="25"/>
    <n v="1000"/>
    <n v="3986"/>
    <n v="0"/>
    <n v="0"/>
    <n v="7.4"/>
    <n v="111"/>
    <n v="118"/>
    <n v="87666629"/>
    <n v="40000000"/>
    <n v="47666629"/>
    <n v="1.191665725"/>
    <n v="30.076666290000002"/>
    <n v="1990"/>
    <s v="aprel"/>
    <s v="Robert Zemeckis"/>
    <x v="639"/>
    <s v="Normal"/>
    <s v="High Budget"/>
    <x v="0"/>
    <s v="Normal"/>
  </r>
  <r>
    <x v="640"/>
    <d v="2008-04-21T00:00:00"/>
    <s v="Color"/>
    <s v="Action"/>
    <s v="English"/>
    <s v="USA"/>
    <s v="R"/>
    <s v="James Franco"/>
    <x v="332"/>
    <n v="11000"/>
    <n v="15590"/>
    <n v="234"/>
    <n v="0"/>
    <n v="7"/>
    <n v="232"/>
    <n v="117"/>
    <n v="87341380"/>
    <n v="27000000"/>
    <n v="60341380"/>
    <n v="2.2348659259259258"/>
    <n v="28.893946370370369"/>
    <n v="2008"/>
    <s v="aprel"/>
    <s v="David Gordon Green"/>
    <x v="640"/>
    <s v="Normal"/>
    <s v="High Budget"/>
    <x v="0"/>
    <s v="Normal"/>
  </r>
  <r>
    <x v="641"/>
    <d v="1985-11-28T00:00:00"/>
    <s v="Color"/>
    <s v="Biography"/>
    <s v="English"/>
    <s v="USA"/>
    <s v="PG"/>
    <s v="Meryl Streep"/>
    <x v="115"/>
    <n v="11000"/>
    <n v="12518"/>
    <n v="521"/>
    <n v="0"/>
    <n v="7.2"/>
    <n v="66"/>
    <n v="161"/>
    <n v="87100000"/>
    <n v="31000000"/>
    <n v="56100000"/>
    <n v="1.8096774193548386"/>
    <n v="29.523870967741935"/>
    <n v="1985"/>
    <s v="noyabr"/>
    <s v="Sydney Pollack"/>
    <x v="641"/>
    <s v="Normal"/>
    <s v="Medium Budget"/>
    <x v="0"/>
    <s v="Normal"/>
  </r>
  <r>
    <x v="642"/>
    <d v="2005-11-23T00:00:00"/>
    <s v="Color"/>
    <s v="Horror"/>
    <s v="English"/>
    <s v="USA"/>
    <s v="R"/>
    <s v="Emmanuelle Vaugier"/>
    <x v="333"/>
    <n v="1000"/>
    <n v="4134"/>
    <n v="163"/>
    <n v="0"/>
    <n v="6.6"/>
    <n v="250"/>
    <n v="95"/>
    <n v="87025093"/>
    <n v="4000000"/>
    <n v="83025093"/>
    <n v="20.75627325"/>
    <n v="34.702509300000003"/>
    <n v="2005"/>
    <s v="noyabr"/>
    <s v="Darren Lynn Bousman"/>
    <x v="642"/>
    <s v="Overperformer"/>
    <s v="Low Budget"/>
    <x v="0"/>
    <s v="Normal"/>
  </r>
  <r>
    <x v="643"/>
    <d v="1991-05-04T00:00:00"/>
    <s v="Color"/>
    <s v="Comedy"/>
    <s v="English"/>
    <s v="USA"/>
    <s v="PG-13"/>
    <s v="George Kennedy"/>
    <x v="262"/>
    <n v="3000"/>
    <n v="3847"/>
    <n v="119"/>
    <n v="0"/>
    <n v="6.8"/>
    <n v="43"/>
    <n v="85"/>
    <n v="86930411"/>
    <n v="23000000"/>
    <n v="63930411"/>
    <n v="2.7795830869565217"/>
    <n v="28.311833234782608"/>
    <n v="1991"/>
    <s v="may"/>
    <s v="David Zucker"/>
    <x v="643"/>
    <s v="Normal"/>
    <s v="Medium Budget"/>
    <x v="0"/>
    <s v="Normal"/>
  </r>
  <r>
    <x v="644"/>
    <d v="2012-08-02T00:00:00"/>
    <s v="Color"/>
    <s v="Comedy"/>
    <s v="English"/>
    <s v="USA"/>
    <s v="R"/>
    <s v="Will Ferrell"/>
    <x v="41"/>
    <n v="8000"/>
    <n v="9271"/>
    <n v="116"/>
    <n v="18000"/>
    <n v="6.2"/>
    <n v="255"/>
    <n v="85"/>
    <n v="86897182"/>
    <n v="95000000"/>
    <n v="-8102818"/>
    <n v="-8.5292821052631584E-2"/>
    <n v="26.56588287157895"/>
    <n v="2012"/>
    <s v="avgust"/>
    <s v="Jay Roach"/>
    <x v="644"/>
    <s v="Underperformer"/>
    <s v="Medium Budget"/>
    <x v="0"/>
    <s v="Normal"/>
  </r>
  <r>
    <x v="645"/>
    <d v="1974-06-17T00:00:00"/>
    <s v="Black and White"/>
    <s v="Comedy"/>
    <s v="English"/>
    <s v="USA"/>
    <s v="PG"/>
    <s v="Madeline Kahn"/>
    <x v="230"/>
    <n v="1000"/>
    <n v="2703"/>
    <n v="0"/>
    <n v="14000"/>
    <n v="8"/>
    <n v="129"/>
    <n v="106"/>
    <n v="86300000"/>
    <n v="2800000"/>
    <n v="83500000"/>
    <n v="29.821428571428573"/>
    <n v="45.328571428571429"/>
    <n v="1974"/>
    <s v="iyun"/>
    <s v="Mel Brooks"/>
    <x v="645"/>
    <s v="Overperformer"/>
    <s v="Medium Budget"/>
    <x v="0"/>
    <s v="High Buzz / High Score"/>
  </r>
  <r>
    <x v="646"/>
    <d v="2014-09-14T00:00:00"/>
    <s v="Color"/>
    <s v="Comedy"/>
    <s v="English"/>
    <s v="USA"/>
    <s v="PG-13"/>
    <s v="Bill Murray"/>
    <x v="118"/>
    <n v="13000"/>
    <n v="16179"/>
    <n v="101"/>
    <n v="55000"/>
    <n v="5.7"/>
    <n v="218"/>
    <n v="109"/>
    <n v="86208010"/>
    <n v="35000000"/>
    <n v="51208010"/>
    <n v="1.4630860000000001"/>
    <n v="28.885234400000002"/>
    <n v="2014"/>
    <s v="sentyabr"/>
    <s v="Bobby Farrelly"/>
    <x v="646"/>
    <s v="Normal"/>
    <s v="Medium Budget"/>
    <x v="0"/>
    <s v="Normal"/>
  </r>
  <r>
    <x v="647"/>
    <d v="2004-04-21T00:00:00"/>
    <s v="Color"/>
    <s v="Comedy"/>
    <s v="English"/>
    <s v="USA"/>
    <s v="PG-13"/>
    <s v="Tina Fey"/>
    <x v="260"/>
    <n v="2000"/>
    <n v="5032"/>
    <n v="70"/>
    <n v="0"/>
    <n v="7"/>
    <n v="159"/>
    <n v="97"/>
    <n v="86049418"/>
    <n v="17000000"/>
    <n v="69049418"/>
    <n v="4.0617304705882349"/>
    <n v="29.624692188235294"/>
    <n v="2004"/>
    <s v="aprel"/>
    <s v="Mark Waters"/>
    <x v="647"/>
    <s v="Normal"/>
    <s v="Medium Budget"/>
    <x v="0"/>
    <s v="Normal"/>
  </r>
  <r>
    <x v="648"/>
    <d v="2014-02-10T00:00:00"/>
    <s v="Color"/>
    <s v="Comedy"/>
    <s v="English"/>
    <s v="USA"/>
    <s v="PG"/>
    <s v="QuvenzhanÃ© Wallis"/>
    <x v="334"/>
    <n v="2000"/>
    <n v="4796"/>
    <n v="87"/>
    <n v="16000"/>
    <n v="5.2"/>
    <n v="176"/>
    <n v="118"/>
    <n v="85911262"/>
    <n v="65000000"/>
    <n v="20911262"/>
    <n v="0.32171172307692308"/>
    <n v="22.528684689230772"/>
    <n v="2014"/>
    <s v="fevral"/>
    <s v="Will Gluck"/>
    <x v="648"/>
    <s v="Normal"/>
    <s v="Medium Budget"/>
    <x v="0"/>
    <s v="High Buzz Mismatch"/>
  </r>
  <r>
    <x v="649"/>
    <d v="2015-03-05T00:00:00"/>
    <s v="Color"/>
    <s v="Adventure"/>
    <s v="English"/>
    <s v="USA"/>
    <s v="PG"/>
    <s v="Bella Thorne"/>
    <x v="335"/>
    <n v="35000"/>
    <n v="38450"/>
    <n v="12"/>
    <n v="0"/>
    <n v="5"/>
    <n v="70"/>
    <n v="92"/>
    <n v="85884815"/>
    <n v="90000000"/>
    <n v="-4115185"/>
    <n v="-4.572427777777778E-2"/>
    <n v="19.981710288888888"/>
    <n v="2015"/>
    <s v="mart"/>
    <s v="Walt Becker"/>
    <x v="649"/>
    <s v="Underperformer"/>
    <s v="High Budget"/>
    <x v="0"/>
    <s v="High Buzz Mismatch"/>
  </r>
  <r>
    <x v="650"/>
    <d v="2014-06-17T00:00:00"/>
    <s v="Color"/>
    <s v="Action"/>
    <s v="English"/>
    <s v="USA"/>
    <s v="R"/>
    <s v="Brad Pitt"/>
    <x v="336"/>
    <n v="11000"/>
    <n v="20411"/>
    <n v="452"/>
    <n v="82000"/>
    <n v="7.6"/>
    <n v="406"/>
    <n v="134"/>
    <n v="85707116"/>
    <n v="68000000"/>
    <n v="17707116"/>
    <n v="0.26039876470588236"/>
    <n v="38.704159505882352"/>
    <n v="2014"/>
    <s v="iyun"/>
    <s v="David Ayer"/>
    <x v="650"/>
    <s v="Normal"/>
    <s v="High Budget"/>
    <x v="0"/>
    <s v="Normal"/>
  </r>
  <r>
    <x v="651"/>
    <d v="2002-02-06T00:00:00"/>
    <s v="Color"/>
    <s v="Action"/>
    <s v="English"/>
    <s v="USA"/>
    <s v="PG"/>
    <s v="Steve Buscemi"/>
    <x v="253"/>
    <n v="12000"/>
    <n v="18291"/>
    <n v="0"/>
    <n v="478"/>
    <n v="5.0999999999999996"/>
    <n v="103"/>
    <n v="100"/>
    <n v="85570368"/>
    <n v="38000000"/>
    <n v="47570368"/>
    <n v="1.2518517894736843"/>
    <n v="20.94854071578947"/>
    <n v="2002"/>
    <s v="fevral"/>
    <s v="Robert Rodriguez"/>
    <x v="651"/>
    <s v="Normal"/>
    <s v="High Budget"/>
    <x v="0"/>
    <s v="Normal"/>
  </r>
  <r>
    <x v="652"/>
    <d v="2011-12-03T00:00:00"/>
    <s v="Color"/>
    <s v="Action"/>
    <s v="English"/>
    <s v="USA"/>
    <s v="PG-13"/>
    <s v="Hugh Jackman"/>
    <x v="52"/>
    <n v="20000"/>
    <n v="22254"/>
    <n v="189"/>
    <n v="36000"/>
    <n v="7.1"/>
    <n v="327"/>
    <n v="127"/>
    <n v="85463309"/>
    <n v="110000000"/>
    <n v="-24536691"/>
    <n v="-0.22306082727272727"/>
    <n v="31.91077566909091"/>
    <n v="2011"/>
    <s v="dekabr"/>
    <s v="Shawn Levy"/>
    <x v="652"/>
    <s v="Underperformer"/>
    <s v="High Budget"/>
    <x v="0"/>
    <s v="Normal"/>
  </r>
  <r>
    <x v="653"/>
    <d v="2004-07-28T00:00:00"/>
    <s v="Color"/>
    <s v="Adventure"/>
    <s v="English"/>
    <s v="USA"/>
    <s v="PG"/>
    <s v="Scarlett Johansson"/>
    <x v="337"/>
    <n v="19000"/>
    <n v="20097"/>
    <n v="47"/>
    <n v="0"/>
    <n v="7"/>
    <n v="89"/>
    <n v="87"/>
    <n v="85416609"/>
    <n v="30000000"/>
    <n v="55416609"/>
    <n v="1.8472203"/>
    <n v="28.738888119999999"/>
    <n v="2004"/>
    <s v="iyul"/>
    <s v="Stephen Hillenburg"/>
    <x v="653"/>
    <s v="Normal"/>
    <s v="High Budget"/>
    <x v="0"/>
    <s v="Normal"/>
  </r>
  <r>
    <x v="654"/>
    <d v="1981-11-09T00:00:00"/>
    <s v="Color"/>
    <s v="Action"/>
    <s v="English"/>
    <s v="USA"/>
    <s v="R"/>
    <s v="Bill Murray"/>
    <x v="255"/>
    <n v="13000"/>
    <n v="27378"/>
    <n v="425"/>
    <n v="0"/>
    <n v="6.9"/>
    <n v="52"/>
    <n v="117"/>
    <n v="85300000"/>
    <n v="10000000"/>
    <n v="75300000"/>
    <n v="7.53"/>
    <n v="30.612000000000002"/>
    <n v="1981"/>
    <s v="noyabr"/>
    <s v="Ivan Reitman"/>
    <x v="654"/>
    <s v="Normal"/>
    <s v="High Budget"/>
    <x v="0"/>
    <s v="Normal"/>
  </r>
  <r>
    <x v="655"/>
    <d v="1986-07-26T00:00:00"/>
    <s v="Color"/>
    <s v="Action"/>
    <s v="English"/>
    <s v="USA"/>
    <s v="R"/>
    <s v="Michael Biehn"/>
    <x v="0"/>
    <n v="2000"/>
    <n v="4228"/>
    <n v="0"/>
    <n v="18000"/>
    <n v="8.4"/>
    <n v="250"/>
    <n v="154"/>
    <n v="85200000"/>
    <n v="18500000"/>
    <n v="66700000"/>
    <n v="3.6054054054054054"/>
    <n v="36.842162162162161"/>
    <n v="1986"/>
    <s v="iyul"/>
    <s v="James Cameron"/>
    <x v="655"/>
    <s v="Normal"/>
    <s v="High Budget"/>
    <x v="0"/>
    <s v="High Buzz / High Score"/>
  </r>
  <r>
    <x v="656"/>
    <d v="2012-03-17T00:00:00"/>
    <s v="Color"/>
    <s v="Action"/>
    <s v="English"/>
    <s v="USA"/>
    <s v="R"/>
    <s v="Jason Statham"/>
    <x v="202"/>
    <n v="26000"/>
    <n v="57881"/>
    <n v="165"/>
    <n v="108000"/>
    <n v="6.7"/>
    <n v="383"/>
    <n v="103"/>
    <n v="85017401"/>
    <n v="92000000"/>
    <n v="-6982599"/>
    <n v="-7.5897815217391307E-2"/>
    <n v="37.569640873913045"/>
    <n v="2012"/>
    <s v="mart"/>
    <s v="Simon West"/>
    <x v="656"/>
    <s v="Underperformer"/>
    <s v="High Budget"/>
    <x v="0"/>
    <s v="Normal"/>
  </r>
  <r>
    <x v="657"/>
    <d v="2010-11-25T00:00:00"/>
    <s v="Color"/>
    <s v="Horror"/>
    <s v="English"/>
    <s v="USA"/>
    <s v="R"/>
    <s v="Sprague Grayden"/>
    <x v="338"/>
    <n v="438"/>
    <n v="1081"/>
    <n v="21"/>
    <n v="14000"/>
    <n v="5.7"/>
    <n v="264"/>
    <n v="98"/>
    <n v="84749884"/>
    <n v="3000000"/>
    <n v="81749884"/>
    <n v="27.249961333333335"/>
    <n v="35.099984533333334"/>
    <n v="2010"/>
    <s v="noyabr"/>
    <s v="Tod Williams"/>
    <x v="657"/>
    <s v="Overperformer"/>
    <s v="Low Budget"/>
    <x v="0"/>
    <s v="Normal"/>
  </r>
  <r>
    <x v="658"/>
    <d v="2014-02-15T00:00:00"/>
    <s v="Color"/>
    <s v="Comedy"/>
    <s v="English"/>
    <s v="USA"/>
    <s v="R"/>
    <s v="Gary Cole"/>
    <x v="339"/>
    <n v="989"/>
    <n v="2654"/>
    <n v="265"/>
    <n v="11000"/>
    <n v="4.9000000000000004"/>
    <n v="148"/>
    <n v="100"/>
    <n v="84518155"/>
    <n v="20000000"/>
    <n v="64518155"/>
    <n v="3.2259077500000002"/>
    <n v="21.990363100000003"/>
    <n v="2014"/>
    <s v="fevral"/>
    <s v="Ben Falcone"/>
    <x v="658"/>
    <s v="Normal"/>
    <s v="Medium Budget"/>
    <x v="0"/>
    <s v="Normal"/>
  </r>
  <r>
    <x v="659"/>
    <d v="2006-10-12T00:00:00"/>
    <s v="Color"/>
    <s v="Adventure"/>
    <s v="English"/>
    <s v="USA"/>
    <s v="PG"/>
    <s v="Jon Favreau"/>
    <x v="9"/>
    <n v="4000"/>
    <n v="6081"/>
    <n v="28"/>
    <n v="863"/>
    <n v="6.2"/>
    <n v="107"/>
    <n v="83"/>
    <n v="84303558"/>
    <n v="85000000"/>
    <n v="-696442"/>
    <n v="-8.1934352941176476E-3"/>
    <n v="24.883022625882354"/>
    <n v="2006"/>
    <s v="oktyabr"/>
    <s v="Roger Allers"/>
    <x v="659"/>
    <s v="Underperformer"/>
    <s v="High Budget"/>
    <x v="0"/>
    <s v="Normal"/>
  </r>
  <r>
    <x v="660"/>
    <d v="1940-10-12T00:00:00"/>
    <s v="Color"/>
    <s v="Animation"/>
    <s v="English"/>
    <s v="USA"/>
    <s v="Approved"/>
    <s v="Mel Blanc"/>
    <x v="340"/>
    <n v="1000"/>
    <n v="1178"/>
    <n v="3"/>
    <n v="0"/>
    <n v="7.5"/>
    <n v="105"/>
    <n v="88"/>
    <n v="84300000"/>
    <n v="2600000"/>
    <n v="81700000"/>
    <n v="31.423076923076923"/>
    <n v="42.569230769230771"/>
    <n v="1940"/>
    <s v="oktyabr"/>
    <s v="Norman Ferguson"/>
    <x v="660"/>
    <s v="Overperformer"/>
    <s v="High Budget"/>
    <x v="0"/>
    <s v="Normal"/>
  </r>
  <r>
    <x v="661"/>
    <d v="2014-11-16T00:00:00"/>
    <s v="Color"/>
    <s v="Horror"/>
    <s v="English"/>
    <s v="USA"/>
    <s v="R"/>
    <s v="Alfre Woodard"/>
    <x v="341"/>
    <n v="1000"/>
    <n v="2323"/>
    <n v="40"/>
    <n v="45000"/>
    <n v="5.4"/>
    <n v="271"/>
    <n v="99"/>
    <n v="84263837"/>
    <n v="6500000"/>
    <n v="77763837"/>
    <n v="11.96366723076923"/>
    <n v="30.885466892307694"/>
    <n v="2014"/>
    <s v="noyabr"/>
    <s v="John R. Leonetti"/>
    <x v="661"/>
    <s v="Overperformer"/>
    <s v="Low Budget"/>
    <x v="0"/>
    <s v="Normal"/>
  </r>
  <r>
    <x v="662"/>
    <d v="2011-05-12T00:00:00"/>
    <s v="Color"/>
    <s v="Comedy"/>
    <s v="English"/>
    <s v="USA"/>
    <s v="PG-13"/>
    <s v="Ryan Gosling"/>
    <x v="342"/>
    <n v="33000"/>
    <n v="57426"/>
    <n v="43"/>
    <n v="44000"/>
    <n v="7.4"/>
    <n v="310"/>
    <n v="118"/>
    <n v="84244877"/>
    <n v="50000000"/>
    <n v="34244877"/>
    <n v="0.68489754000000003"/>
    <n v="34.273959015999999"/>
    <n v="2011"/>
    <s v="may"/>
    <s v="Glenn Ficarra"/>
    <x v="662"/>
    <s v="Normal"/>
    <s v="Medium Budget"/>
    <x v="0"/>
    <s v="Normal"/>
  </r>
  <r>
    <x v="663"/>
    <d v="2004-07-06T00:00:00"/>
    <s v="Color"/>
    <s v="Adventure"/>
    <s v="English"/>
    <s v="USA"/>
    <s v="PG"/>
    <s v="Sarah Michelle Gellar"/>
    <x v="152"/>
    <n v="4000"/>
    <n v="7800"/>
    <n v="67"/>
    <n v="567"/>
    <n v="4.9000000000000004"/>
    <n v="94"/>
    <n v="93"/>
    <n v="84185387"/>
    <n v="80000000"/>
    <n v="4185387"/>
    <n v="5.2317337499999998E-2"/>
    <n v="19.677626934999999"/>
    <n v="2004"/>
    <s v="iyul"/>
    <s v="Raja Gosnell"/>
    <x v="663"/>
    <s v="Normal"/>
    <s v="High Budget"/>
    <x v="0"/>
    <s v="High Buzz Mismatch"/>
  </r>
  <r>
    <x v="664"/>
    <d v="2004-05-22T00:00:00"/>
    <s v="Color"/>
    <s v="Comedy"/>
    <s v="English"/>
    <s v="USA"/>
    <s v="PG-13"/>
    <s v="Darcy Donavan"/>
    <x v="164"/>
    <n v="640000"/>
    <n v="656730"/>
    <n v="285"/>
    <n v="0"/>
    <n v="7.2"/>
    <n v="181"/>
    <n v="98"/>
    <n v="84136909"/>
    <n v="26000000"/>
    <n v="58136909"/>
    <n v="2.2360349615384614"/>
    <n v="29.694413984615384"/>
    <n v="2004"/>
    <s v="may"/>
    <s v="Adam McKay"/>
    <x v="664"/>
    <s v="Normal"/>
    <s v="Medium Budget"/>
    <x v="0"/>
    <s v="Normal"/>
  </r>
  <r>
    <x v="665"/>
    <d v="1993-01-27T00:00:00"/>
    <s v="Color"/>
    <s v="Action"/>
    <s v="English"/>
    <s v="USA"/>
    <s v="R"/>
    <s v="Sylvester Stallone"/>
    <x v="236"/>
    <n v="13000"/>
    <n v="15229"/>
    <n v="212"/>
    <n v="0"/>
    <n v="6.4"/>
    <n v="74"/>
    <n v="124"/>
    <n v="84049211"/>
    <n v="70000000"/>
    <n v="14049211"/>
    <n v="0.2007030142857143"/>
    <n v="25.680281205714287"/>
    <n v="1993"/>
    <s v="yanvar"/>
    <s v="Renny Harlin"/>
    <x v="665"/>
    <s v="Normal"/>
    <s v="High Budget"/>
    <x v="0"/>
    <s v="Normal"/>
  </r>
  <r>
    <x v="666"/>
    <d v="2001-07-13T00:00:00"/>
    <s v="Color"/>
    <s v="Action"/>
    <s v="English"/>
    <s v="USA"/>
    <s v="PG"/>
    <s v="Leonard Nimoy"/>
    <x v="300"/>
    <n v="12000"/>
    <n v="15237"/>
    <n v="21"/>
    <n v="0"/>
    <n v="6.8"/>
    <n v="146"/>
    <n v="95"/>
    <n v="84037039"/>
    <n v="120000000"/>
    <n v="-35962961"/>
    <n v="-0.29969134166666667"/>
    <n v="27.080123463333333"/>
    <n v="2001"/>
    <s v="iyul"/>
    <s v="Gary Trousdale"/>
    <x v="666"/>
    <s v="Underperformer"/>
    <s v="High Budget"/>
    <x v="0"/>
    <s v="Normal"/>
  </r>
  <r>
    <x v="667"/>
    <d v="2014-03-29T00:00:00"/>
    <s v="Color"/>
    <s v="Comedy"/>
    <s v="English"/>
    <s v="USA"/>
    <s v="PG-13"/>
    <s v="Don Johnson"/>
    <x v="343"/>
    <n v="982"/>
    <n v="2357"/>
    <n v="415"/>
    <n v="16000"/>
    <n v="6"/>
    <n v="191"/>
    <n v="109"/>
    <n v="83906114"/>
    <n v="40000000"/>
    <n v="43906114"/>
    <n v="1.09765285"/>
    <n v="26.039061140000001"/>
    <n v="2014"/>
    <s v="mart"/>
    <s v="Nick Cassavetes"/>
    <x v="667"/>
    <s v="Normal"/>
    <s v="Medium Budget"/>
    <x v="0"/>
    <s v="Normal"/>
  </r>
  <r>
    <x v="668"/>
    <d v="1998-10-14T00:00:00"/>
    <s v="Color"/>
    <s v="Drama"/>
    <s v="English"/>
    <s v="USA"/>
    <s v="PG-13"/>
    <s v="Martin Landau"/>
    <x v="344"/>
    <n v="940"/>
    <n v="4230"/>
    <n v="38"/>
    <n v="0"/>
    <n v="7"/>
    <n v="142"/>
    <n v="121"/>
    <n v="83892374"/>
    <n v="66000000"/>
    <n v="17892374"/>
    <n v="0.27109657575757573"/>
    <n v="28.108438630303031"/>
    <n v="1998"/>
    <s v="oktyabr"/>
    <s v="Rob Bowman"/>
    <x v="668"/>
    <s v="Normal"/>
    <s v="Medium Budget"/>
    <x v="0"/>
    <s v="Normal"/>
  </r>
  <r>
    <x v="669"/>
    <d v="2009-04-28T00:00:00"/>
    <s v="Color"/>
    <s v="Drama"/>
    <s v="English"/>
    <s v="USA"/>
    <s v="R"/>
    <s v="J.K. Simmons"/>
    <x v="176"/>
    <n v="24000"/>
    <n v="35209"/>
    <n v="655"/>
    <n v="19000"/>
    <n v="7.4"/>
    <n v="391"/>
    <n v="108"/>
    <n v="83813460"/>
    <n v="25000000"/>
    <n v="58813460"/>
    <n v="2.3525383999999998"/>
    <n v="32.441015360000002"/>
    <n v="2009"/>
    <s v="aprel"/>
    <s v="Jason Reitman"/>
    <x v="669"/>
    <s v="Normal"/>
    <s v="Medium Budget"/>
    <x v="0"/>
    <s v="Normal"/>
  </r>
  <r>
    <x v="670"/>
    <d v="2012-11-21T00:00:00"/>
    <s v="Color"/>
    <s v="Action"/>
    <s v="English"/>
    <s v="USA"/>
    <s v="PG-13"/>
    <s v="Liam Neeson"/>
    <x v="93"/>
    <n v="14000"/>
    <n v="16184"/>
    <n v="473"/>
    <n v="19000"/>
    <n v="5.8"/>
    <n v="310"/>
    <n v="99"/>
    <n v="83640426"/>
    <n v="150000000"/>
    <n v="-66359574"/>
    <n v="-0.44239716000000001"/>
    <n v="24.923041135999998"/>
    <n v="2012"/>
    <s v="noyabr"/>
    <s v="Jonathan Liebesman"/>
    <x v="670"/>
    <s v="Underperformer"/>
    <s v="High Budget"/>
    <x v="0"/>
    <s v="High Buzz Mismatch"/>
  </r>
  <r>
    <x v="671"/>
    <d v="2013-07-08T00:00:00"/>
    <s v="Color"/>
    <s v="Fantasy"/>
    <s v="English"/>
    <s v="USA"/>
    <s v="PG-13"/>
    <s v="Lin Shaye"/>
    <x v="21"/>
    <n v="852"/>
    <n v="2975"/>
    <n v="0"/>
    <n v="35000"/>
    <n v="6.6"/>
    <n v="318"/>
    <n v="106"/>
    <n v="83574831"/>
    <n v="5000000"/>
    <n v="78574831"/>
    <n v="15.714966199999999"/>
    <n v="36.185986479999997"/>
    <n v="2013"/>
    <s v="iyul"/>
    <s v="James Wan"/>
    <x v="671"/>
    <s v="Overperformer"/>
    <s v="Low Budget"/>
    <x v="0"/>
    <s v="Normal"/>
  </r>
  <r>
    <x v="672"/>
    <d v="2011-02-05T00:00:00"/>
    <s v="Color"/>
    <s v="Action"/>
    <s v="English"/>
    <s v="USA"/>
    <s v="PG-13"/>
    <s v="Noel Fisher"/>
    <x v="93"/>
    <n v="833"/>
    <n v="4001"/>
    <n v="473"/>
    <n v="25000"/>
    <n v="5.8"/>
    <n v="355"/>
    <n v="116"/>
    <n v="83552429"/>
    <n v="70000000"/>
    <n v="13552429"/>
    <n v="0.19360612857142856"/>
    <n v="25.77744245142857"/>
    <n v="2011"/>
    <s v="fevral"/>
    <s v="Jonathan Liebesman"/>
    <x v="672"/>
    <s v="Normal"/>
    <s v="High Budget"/>
    <x v="0"/>
    <s v="High Buzz Mismatch"/>
  </r>
  <r>
    <x v="673"/>
    <d v="2011-11-23T00:00:00"/>
    <s v="Color"/>
    <s v="Action"/>
    <s v="English"/>
    <s v="USA"/>
    <s v="R"/>
    <s v="Henry Cavill"/>
    <x v="345"/>
    <n v="15000"/>
    <n v="16691"/>
    <n v="763"/>
    <n v="30000"/>
    <n v="6.1"/>
    <n v="284"/>
    <n v="110"/>
    <n v="83503161"/>
    <n v="75000000"/>
    <n v="8503161"/>
    <n v="0.11337548"/>
    <n v="27.445350191999999"/>
    <n v="2011"/>
    <s v="noyabr"/>
    <s v="Tarsem Singh"/>
    <x v="673"/>
    <s v="Normal"/>
    <s v="High Budget"/>
    <x v="0"/>
    <s v="Normal"/>
  </r>
  <r>
    <x v="674"/>
    <d v="1980-07-09T00:00:00"/>
    <s v="Color"/>
    <s v="Comedy"/>
    <s v="English"/>
    <s v="USA"/>
    <s v="PG"/>
    <s v="Peter Graves"/>
    <x v="346"/>
    <n v="628"/>
    <n v="2726"/>
    <n v="104"/>
    <n v="16000"/>
    <n v="7.8"/>
    <n v="134"/>
    <n v="88"/>
    <n v="83400000"/>
    <n v="3500000"/>
    <n v="79900000"/>
    <n v="22.828571428571429"/>
    <n v="41.931428571428576"/>
    <n v="1980"/>
    <s v="iyul"/>
    <s v="Jim Abrahams"/>
    <x v="674"/>
    <s v="Overperformer"/>
    <s v="Medium Budget"/>
    <x v="0"/>
    <s v="Normal"/>
  </r>
  <r>
    <x v="675"/>
    <d v="2014-08-02T00:00:00"/>
    <s v="Color"/>
    <s v="Adventure"/>
    <s v="English"/>
    <s v="USA"/>
    <s v="PG"/>
    <s v="Benedict Cumberbatch"/>
    <x v="75"/>
    <n v="19000"/>
    <n v="19963"/>
    <n v="35"/>
    <n v="11000"/>
    <n v="6.7"/>
    <n v="153"/>
    <n v="92"/>
    <n v="83348920"/>
    <n v="132000000"/>
    <n v="-48651080"/>
    <n v="-0.36856878787878788"/>
    <n v="27.752572484848486"/>
    <n v="2014"/>
    <s v="avgust"/>
    <s v="Eric Darnell"/>
    <x v="675"/>
    <s v="Underperformer"/>
    <s v="High Budget"/>
    <x v="0"/>
    <s v="Normal"/>
  </r>
  <r>
    <x v="676"/>
    <d v="2013-12-21T00:00:00"/>
    <s v="Color"/>
    <s v="Biography"/>
    <s v="English"/>
    <s v="USA"/>
    <s v="PG-13"/>
    <s v="Tom Hanks"/>
    <x v="51"/>
    <n v="15000"/>
    <n v="19809"/>
    <n v="102"/>
    <n v="39000"/>
    <n v="7.5"/>
    <n v="405"/>
    <n v="125"/>
    <n v="83299761"/>
    <n v="35000000"/>
    <n v="48299761"/>
    <n v="1.3799931714285714"/>
    <n v="34.451997268571432"/>
    <n v="2013"/>
    <s v="dekabr"/>
    <s v="John Lee Hancock"/>
    <x v="676"/>
    <s v="Normal"/>
    <s v="Medium Budget"/>
    <x v="0"/>
    <s v="Normal"/>
  </r>
  <r>
    <x v="677"/>
    <d v="1992-08-21T00:00:00"/>
    <s v="Color"/>
    <s v="Action"/>
    <s v="English"/>
    <s v="USA"/>
    <s v="R"/>
    <s v="Harrison Ford"/>
    <x v="222"/>
    <n v="11000"/>
    <n v="12757"/>
    <n v="176"/>
    <n v="0"/>
    <n v="6.9"/>
    <n v="47"/>
    <n v="117"/>
    <n v="83287363"/>
    <n v="45000000"/>
    <n v="38287363"/>
    <n v="0.8508302888888889"/>
    <n v="27.940332115555556"/>
    <n v="1992"/>
    <s v="avgust"/>
    <s v="Phillip Noyce"/>
    <x v="677"/>
    <s v="Normal"/>
    <s v="High Budget"/>
    <x v="0"/>
    <s v="Normal"/>
  </r>
  <r>
    <x v="678"/>
    <d v="2008-04-16T00:00:00"/>
    <s v="Color"/>
    <s v="Drama"/>
    <s v="English"/>
    <s v="USA"/>
    <s v="PG-13"/>
    <s v="Tom Cruise"/>
    <x v="64"/>
    <n v="10000"/>
    <n v="14165"/>
    <n v="0"/>
    <n v="0"/>
    <n v="7.1"/>
    <n v="269"/>
    <n v="121"/>
    <n v="83077470"/>
    <n v="75000000"/>
    <n v="8077470"/>
    <n v="0.10769960000000001"/>
    <n v="28.443079839999999"/>
    <n v="2008"/>
    <s v="aprel"/>
    <s v="Bryan Singer"/>
    <x v="678"/>
    <s v="Normal"/>
    <s v="Medium Budget"/>
    <x v="0"/>
    <s v="Normal"/>
  </r>
  <r>
    <x v="679"/>
    <d v="2005-03-25T00:00:00"/>
    <s v="Color"/>
    <s v="Drama"/>
    <s v="English"/>
    <s v="USA"/>
    <s v="R"/>
    <s v="Jake Gyllenhaal"/>
    <x v="201"/>
    <n v="15000"/>
    <n v="39789"/>
    <n v="0"/>
    <n v="13000"/>
    <n v="7.7"/>
    <n v="357"/>
    <n v="134"/>
    <n v="83025853"/>
    <n v="14000000"/>
    <n v="69025853"/>
    <n v="4.930418071428571"/>
    <n v="34.072167228571423"/>
    <n v="2005"/>
    <s v="mart"/>
    <s v="Ang Lee"/>
    <x v="679"/>
    <s v="Normal"/>
    <s v="Medium Budget"/>
    <x v="0"/>
    <s v="Normal"/>
  </r>
  <r>
    <x v="680"/>
    <d v="2013-06-24T00:00:00"/>
    <s v="Color"/>
    <s v="Adventure"/>
    <s v="English"/>
    <s v="USA"/>
    <s v="PG"/>
    <s v="Ryan Reynolds"/>
    <x v="347"/>
    <n v="16000"/>
    <n v="17416"/>
    <n v="13"/>
    <n v="13000"/>
    <n v="6.5"/>
    <n v="166"/>
    <n v="96"/>
    <n v="83024900"/>
    <n v="135000000"/>
    <n v="-51975100"/>
    <n v="-0.38500074074074075"/>
    <n v="27.145999703703705"/>
    <n v="2013"/>
    <s v="iyun"/>
    <s v="David Soren"/>
    <x v="680"/>
    <s v="Underperformer"/>
    <s v="High Budget"/>
    <x v="0"/>
    <s v="Normal"/>
  </r>
  <r>
    <x v="681"/>
    <d v="1994-01-30T00:00:00"/>
    <s v="Color"/>
    <s v="Drama"/>
    <s v="English"/>
    <s v="USA"/>
    <s v="R"/>
    <s v="Demi Moore"/>
    <x v="122"/>
    <n v="2000"/>
    <n v="3888"/>
    <n v="272"/>
    <n v="0"/>
    <n v="6"/>
    <n v="55"/>
    <n v="128"/>
    <n v="83000000"/>
    <n v="55000000"/>
    <n v="28000000"/>
    <n v="0.50909090909090904"/>
    <n v="24.203636363636363"/>
    <n v="1994"/>
    <s v="yanvar"/>
    <s v="Barry Levinson"/>
    <x v="681"/>
    <s v="Normal"/>
    <s v="Medium Budget"/>
    <x v="0"/>
    <s v="Normal"/>
  </r>
  <r>
    <x v="682"/>
    <d v="2005-06-28T00:00:00"/>
    <s v="Color"/>
    <s v="Comedy"/>
    <s v="English"/>
    <s v="Germany"/>
    <s v="PG-13"/>
    <s v="Adam Scott"/>
    <x v="308"/>
    <n v="3000"/>
    <n v="6292"/>
    <n v="126"/>
    <n v="0"/>
    <n v="5.5"/>
    <n v="132"/>
    <n v="101"/>
    <n v="82931301"/>
    <n v="60000000"/>
    <n v="22931301"/>
    <n v="0.38218835000000001"/>
    <n v="22.152875340000001"/>
    <n v="2005"/>
    <s v="iyun"/>
    <s v="Robert Luketic"/>
    <x v="682"/>
    <s v="Normal"/>
    <s v="Medium Budget"/>
    <x v="0"/>
    <s v="High Buzz Mismatch"/>
  </r>
  <r>
    <x v="683"/>
    <d v="1990-02-02T00:00:00"/>
    <s v="Color"/>
    <s v="Action"/>
    <s v="English"/>
    <s v="USA"/>
    <s v="PG-13"/>
    <s v="Tom Cruise"/>
    <x v="116"/>
    <n v="10000"/>
    <n v="14006"/>
    <n v="12000"/>
    <n v="0"/>
    <n v="5.9"/>
    <n v="60"/>
    <n v="107"/>
    <n v="82670733"/>
    <n v="60000000"/>
    <n v="22670733"/>
    <n v="0.37784554999999997"/>
    <n v="23.751138220000001"/>
    <n v="1990"/>
    <s v="fevral"/>
    <s v="Tony Scott"/>
    <x v="683"/>
    <s v="Normal"/>
    <s v="High Budget"/>
    <x v="0"/>
    <s v="High Buzz Mismatch"/>
  </r>
  <r>
    <x v="684"/>
    <d v="2011-01-17T00:00:00"/>
    <s v="Color"/>
    <s v="Comedy"/>
    <s v="English"/>
    <s v="USA"/>
    <s v="R"/>
    <s v="Shailene Woodley"/>
    <x v="348"/>
    <n v="8000"/>
    <n v="9578"/>
    <n v="729"/>
    <n v="22000"/>
    <n v="7.3"/>
    <n v="549"/>
    <n v="115"/>
    <n v="82624961"/>
    <n v="20000000"/>
    <n v="62624961"/>
    <n v="3.1312480499999999"/>
    <n v="32.652499220000003"/>
    <n v="2011"/>
    <s v="yanvar"/>
    <s v="Alexander Payne"/>
    <x v="684"/>
    <s v="Normal"/>
    <s v="Medium Budget"/>
    <x v="0"/>
    <s v="Normal"/>
  </r>
  <r>
    <x v="685"/>
    <d v="2005-07-29T00:00:00"/>
    <s v="Color"/>
    <s v="Adventure"/>
    <s v="English"/>
    <s v="USA"/>
    <s v="PG"/>
    <s v="Taylor Lautner"/>
    <x v="199"/>
    <n v="12000"/>
    <n v="20348"/>
    <n v="163"/>
    <n v="781"/>
    <n v="5.4"/>
    <n v="77"/>
    <n v="94"/>
    <n v="82569532"/>
    <n v="60000000"/>
    <n v="22569532"/>
    <n v="0.37615886666666665"/>
    <n v="21.828563546666668"/>
    <n v="2005"/>
    <s v="iyul"/>
    <s v="Adam Shankman"/>
    <x v="685"/>
    <s v="Normal"/>
    <s v="High Budget"/>
    <x v="0"/>
    <s v="High Buzz Mismatch"/>
  </r>
  <r>
    <x v="686"/>
    <d v="1995-09-04T00:00:00"/>
    <s v="Color"/>
    <s v="Drama"/>
    <s v="English"/>
    <s v="USA"/>
    <s v="PG"/>
    <s v="Alicia Witt"/>
    <x v="349"/>
    <n v="975"/>
    <n v="2223"/>
    <n v="65"/>
    <n v="0"/>
    <n v="7.3"/>
    <n v="42"/>
    <n v="143"/>
    <n v="82528097"/>
    <n v="6500000"/>
    <n v="76028097"/>
    <n v="11.696630307692308"/>
    <n v="33.878652123076925"/>
    <n v="1995"/>
    <s v="sentyabr"/>
    <s v="Stephen Herek"/>
    <x v="686"/>
    <s v="Overperformer"/>
    <s v="Medium Budget"/>
    <x v="0"/>
    <s v="Normal"/>
  </r>
  <r>
    <x v="687"/>
    <d v="1992-03-06T00:00:00"/>
    <s v="Color"/>
    <s v="Fantasy"/>
    <s v="English"/>
    <s v="USA"/>
    <s v="R"/>
    <s v="Keanu Reeves"/>
    <x v="193"/>
    <n v="18000"/>
    <n v="42220"/>
    <n v="0"/>
    <n v="14000"/>
    <n v="7.5"/>
    <n v="181"/>
    <n v="155"/>
    <n v="82522790"/>
    <n v="40000000"/>
    <n v="42522790"/>
    <n v="1.0630697499999999"/>
    <n v="31.825227899999998"/>
    <n v="1992"/>
    <s v="mart"/>
    <s v="Francis Ford Coppola"/>
    <x v="687"/>
    <s v="Normal"/>
    <s v="Low Budget"/>
    <x v="0"/>
    <s v="Normal"/>
  </r>
  <r>
    <x v="688"/>
    <d v="2014-08-23T00:00:00"/>
    <s v="Color"/>
    <s v="Comedy"/>
    <s v="English"/>
    <s v="USA"/>
    <s v="R"/>
    <s v="Rob Riggle"/>
    <x v="350"/>
    <n v="839"/>
    <n v="3627"/>
    <n v="42"/>
    <n v="14000"/>
    <n v="6.5"/>
    <n v="129"/>
    <n v="104"/>
    <n v="82389560"/>
    <n v="17000000"/>
    <n v="65389560"/>
    <n v="3.846444705882353"/>
    <n v="28.938577882352941"/>
    <n v="2014"/>
    <s v="avgust"/>
    <s v="Luke Greenfield"/>
    <x v="688"/>
    <s v="Normal"/>
    <s v="Medium Budget"/>
    <x v="0"/>
    <s v="Normal"/>
  </r>
  <r>
    <x v="689"/>
    <d v="2005-07-15T00:00:00"/>
    <s v="Color"/>
    <s v="Adventure"/>
    <s v="English"/>
    <s v="USA"/>
    <s v="PG"/>
    <s v="Nia Long"/>
    <x v="204"/>
    <n v="826"/>
    <n v="3558"/>
    <n v="32"/>
    <n v="773"/>
    <n v="4.5999999999999996"/>
    <n v="75"/>
    <n v="95"/>
    <n v="82301521"/>
    <n v="32000000"/>
    <n v="50301521"/>
    <n v="1.57192253125"/>
    <n v="19.106069012500001"/>
    <n v="2005"/>
    <s v="iyul"/>
    <s v="Brian Levant"/>
    <x v="689"/>
    <s v="Normal"/>
    <s v="High Budget"/>
    <x v="0"/>
    <s v="Normal"/>
  </r>
  <r>
    <x v="690"/>
    <d v="1979-11-02T00:00:00"/>
    <s v="Color"/>
    <s v="Adventure"/>
    <s v="English"/>
    <s v="USA"/>
    <s v="PG"/>
    <s v="Leonard Nimoy"/>
    <x v="136"/>
    <n v="12000"/>
    <n v="16007"/>
    <n v="338"/>
    <n v="0"/>
    <n v="6.4"/>
    <n v="134"/>
    <n v="143"/>
    <n v="82300000"/>
    <n v="35000000"/>
    <n v="47300000"/>
    <n v="1.3514285714285714"/>
    <n v="26.14057142857143"/>
    <n v="1979"/>
    <s v="noyabr"/>
    <s v="Robert Wise"/>
    <x v="690"/>
    <s v="Normal"/>
    <s v="High Budget"/>
    <x v="0"/>
    <s v="Normal"/>
  </r>
  <r>
    <x v="691"/>
    <d v="2007-02-13T00:00:00"/>
    <s v="Color"/>
    <s v="Adventure"/>
    <s v="English"/>
    <s v="USA"/>
    <s v="PG"/>
    <s v="Josh Hutcherson"/>
    <x v="351"/>
    <n v="14000"/>
    <n v="28071"/>
    <n v="47"/>
    <n v="6000"/>
    <n v="7.2"/>
    <n v="181"/>
    <n v="96"/>
    <n v="82234139"/>
    <n v="17000000"/>
    <n v="65234139"/>
    <n v="3.8373022941176469"/>
    <n v="30.934920917647062"/>
    <n v="2007"/>
    <s v="fevral"/>
    <s v="Gabor Csupo"/>
    <x v="691"/>
    <s v="Normal"/>
    <s v="High Budget"/>
    <x v="0"/>
    <s v="Normal"/>
  </r>
  <r>
    <x v="692"/>
    <d v="2006-06-08T00:00:00"/>
    <s v="Color"/>
    <s v="Adventure"/>
    <s v="English"/>
    <s v="USA"/>
    <s v="PG"/>
    <s v="Roger Rees"/>
    <x v="52"/>
    <n v="1000"/>
    <n v="1267"/>
    <n v="189"/>
    <n v="0"/>
    <n v="5.6"/>
    <n v="147"/>
    <n v="93"/>
    <n v="82226474"/>
    <n v="65000000"/>
    <n v="17226474"/>
    <n v="0.26502267692307691"/>
    <n v="22.506009070769231"/>
    <n v="2006"/>
    <s v="iyun"/>
    <s v="Shawn Levy"/>
    <x v="692"/>
    <s v="Normal"/>
    <s v="High Budget"/>
    <x v="0"/>
    <s v="High Buzz Mismatch"/>
  </r>
  <r>
    <x v="693"/>
    <d v="2003-06-29T00:00:00"/>
    <s v="Color"/>
    <s v="Action"/>
    <s v="English"/>
    <s v="USA"/>
    <s v="R"/>
    <s v="Katharine Isabelle"/>
    <x v="352"/>
    <n v="918"/>
    <n v="4692"/>
    <n v="31"/>
    <n v="3000"/>
    <n v="5.8"/>
    <n v="273"/>
    <n v="97"/>
    <n v="82163317"/>
    <n v="30000000"/>
    <n v="52163317"/>
    <n v="1.7387772333333333"/>
    <n v="24.195510893333335"/>
    <n v="2003"/>
    <s v="iyun"/>
    <s v="Ronny Yu"/>
    <x v="693"/>
    <s v="Normal"/>
    <s v="High Budget"/>
    <x v="0"/>
    <s v="Normal"/>
  </r>
  <r>
    <x v="694"/>
    <d v="2007-04-13T00:00:00"/>
    <s v="Color"/>
    <s v="Action"/>
    <s v="English"/>
    <s v="USA"/>
    <s v="PG-13"/>
    <s v="Robin Wright"/>
    <x v="25"/>
    <n v="18000"/>
    <n v="31523"/>
    <n v="0"/>
    <n v="3000"/>
    <n v="6.3"/>
    <n v="287"/>
    <n v="115"/>
    <n v="82161969"/>
    <n v="150000000"/>
    <n v="-67838031"/>
    <n v="-0.45225354000000001"/>
    <n v="25.319098583999999"/>
    <n v="2007"/>
    <s v="aprel"/>
    <s v="Robert Zemeckis"/>
    <x v="694"/>
    <s v="Underperformer"/>
    <s v="High Budget"/>
    <x v="0"/>
    <s v="Normal"/>
  </r>
  <r>
    <x v="695"/>
    <d v="2015-06-17T00:00:00"/>
    <s v="Color"/>
    <s v="Action"/>
    <s v="English"/>
    <s v="USA"/>
    <s v="PG-13"/>
    <s v="Ki Hong Lee"/>
    <x v="285"/>
    <n v="988"/>
    <n v="2517"/>
    <n v="47"/>
    <n v="24000"/>
    <n v="6.4"/>
    <n v="249"/>
    <n v="132"/>
    <n v="81687587"/>
    <n v="61000000"/>
    <n v="20687587"/>
    <n v="0.3391407704918033"/>
    <n v="28.135656308196722"/>
    <n v="2015"/>
    <s v="iyun"/>
    <s v="Wes Ball"/>
    <x v="695"/>
    <s v="Normal"/>
    <s v="High Budget"/>
    <x v="0"/>
    <s v="Normal"/>
  </r>
  <r>
    <x v="696"/>
    <d v="2002-04-21T00:00:00"/>
    <s v="Color"/>
    <s v="Action"/>
    <s v="English"/>
    <s v="USA"/>
    <s v="R"/>
    <s v="Norman Reedus"/>
    <x v="287"/>
    <n v="12000"/>
    <n v="15371"/>
    <n v="0"/>
    <n v="0"/>
    <n v="6.7"/>
    <n v="224"/>
    <n v="117"/>
    <n v="81645152"/>
    <n v="54000000"/>
    <n v="27645152"/>
    <n v="0.51194725925925921"/>
    <n v="27.004778903703706"/>
    <n v="2002"/>
    <s v="aprel"/>
    <s v="Guillermo del Toro"/>
    <x v="696"/>
    <s v="Normal"/>
    <s v="High Budget"/>
    <x v="0"/>
    <s v="Normal"/>
  </r>
  <r>
    <x v="697"/>
    <d v="2006-04-24T00:00:00"/>
    <s v="Color"/>
    <s v="Adventure"/>
    <s v="English"/>
    <s v="USA"/>
    <s v="PG"/>
    <s v="Paul Walker"/>
    <x v="353"/>
    <n v="23000"/>
    <n v="24300"/>
    <n v="155"/>
    <n v="11000"/>
    <n v="7.3"/>
    <n v="118"/>
    <n v="120"/>
    <n v="81593527"/>
    <n v="40000000"/>
    <n v="41593527"/>
    <n v="1.0398381750000001"/>
    <n v="30.715935269999999"/>
    <n v="2006"/>
    <s v="aprel"/>
    <s v="Frank Marshall"/>
    <x v="697"/>
    <s v="Normal"/>
    <s v="High Budget"/>
    <x v="0"/>
    <s v="Normal"/>
  </r>
  <r>
    <x v="698"/>
    <d v="2010-02-02T00:00:00"/>
    <s v="Color"/>
    <s v="Action"/>
    <s v="English"/>
    <s v="USA"/>
    <s v="PG-13"/>
    <s v="Denzel Washington"/>
    <x v="116"/>
    <n v="18000"/>
    <n v="25780"/>
    <n v="12000"/>
    <n v="18000"/>
    <n v="6.8"/>
    <n v="316"/>
    <n v="98"/>
    <n v="81557479"/>
    <n v="100000000"/>
    <n v="-18442521"/>
    <n v="-0.18442521000000001"/>
    <n v="28.926229916"/>
    <n v="2010"/>
    <s v="fevral"/>
    <s v="Tony Scott"/>
    <x v="698"/>
    <s v="Underperformer"/>
    <s v="High Budget"/>
    <x v="0"/>
    <s v="Normal"/>
  </r>
  <r>
    <x v="699"/>
    <d v="1999-03-05T00:00:00"/>
    <s v="Color"/>
    <s v="Action"/>
    <s v="English"/>
    <s v="USA"/>
    <s v="R"/>
    <s v="Bill Duke"/>
    <x v="309"/>
    <n v="1000"/>
    <n v="3148"/>
    <n v="241"/>
    <n v="0"/>
    <n v="7.1"/>
    <n v="143"/>
    <n v="90"/>
    <n v="81517441"/>
    <n v="50000000"/>
    <n v="31517441"/>
    <n v="0.63034882000000003"/>
    <n v="28.652139527999999"/>
    <n v="1999"/>
    <s v="mart"/>
    <s v="Brian Helgeland"/>
    <x v="699"/>
    <s v="Normal"/>
    <s v="High Budget"/>
    <x v="0"/>
    <s v="Normal"/>
  </r>
  <r>
    <x v="700"/>
    <d v="1988-08-03T00:00:00"/>
    <s v="Color"/>
    <s v="Action"/>
    <s v="English"/>
    <s v="USA"/>
    <s v="R"/>
    <s v="Alan Rickman"/>
    <x v="223"/>
    <n v="25000"/>
    <n v="40585"/>
    <n v="323"/>
    <n v="25000"/>
    <n v="8.1999999999999993"/>
    <n v="233"/>
    <n v="131"/>
    <n v="81350242"/>
    <n v="28000000"/>
    <n v="53350242"/>
    <n v="1.9053657857142856"/>
    <n v="36.062146314285712"/>
    <n v="1988"/>
    <s v="avgust"/>
    <s v="John McTiernan"/>
    <x v="700"/>
    <s v="Normal"/>
    <s v="High Budget"/>
    <x v="0"/>
    <s v="High Buzz / High Score"/>
  </r>
  <r>
    <x v="701"/>
    <d v="1999-07-30T00:00:00"/>
    <s v="Color"/>
    <s v="Crime"/>
    <s v="English"/>
    <s v="USA"/>
    <s v="R"/>
    <s v="Philip Seymour Hoffman"/>
    <x v="306"/>
    <n v="22000"/>
    <n v="36810"/>
    <n v="333"/>
    <n v="0"/>
    <n v="7.3"/>
    <n v="203"/>
    <n v="139"/>
    <n v="81292135"/>
    <n v="40000000"/>
    <n v="41292135"/>
    <n v="1.0323033749999999"/>
    <n v="29.612921350000001"/>
    <n v="1999"/>
    <s v="iyul"/>
    <s v="Anthony Minghella"/>
    <x v="701"/>
    <s v="Normal"/>
    <s v="Medium Budget"/>
    <x v="0"/>
    <s v="Normal"/>
  </r>
  <r>
    <x v="702"/>
    <d v="2003-05-12T00:00:00"/>
    <s v="Color"/>
    <s v="Comedy"/>
    <s v="English"/>
    <s v="USA"/>
    <s v="PG-13"/>
    <s v="Miranda Cosgrove"/>
    <x v="354"/>
    <n v="2000"/>
    <n v="4403"/>
    <n v="0"/>
    <n v="0"/>
    <n v="7.1"/>
    <n v="204"/>
    <n v="108"/>
    <n v="81257845"/>
    <n v="35000000"/>
    <n v="46257845"/>
    <n v="1.3216527142857142"/>
    <n v="28.928661085714285"/>
    <n v="2003"/>
    <s v="may"/>
    <s v="Richard Linklater"/>
    <x v="702"/>
    <s v="Normal"/>
    <s v="Medium Budget"/>
    <x v="0"/>
    <s v="Normal"/>
  </r>
  <r>
    <x v="703"/>
    <d v="2015-11-13T00:00:00"/>
    <s v="Color"/>
    <s v="Comedy"/>
    <s v="English"/>
    <s v="USA"/>
    <s v="R"/>
    <s v="Liam Neeson"/>
    <x v="70"/>
    <n v="14000"/>
    <n v="30010"/>
    <n v="3000"/>
    <n v="30000"/>
    <n v="6.4"/>
    <n v="280"/>
    <n v="125"/>
    <n v="81257500"/>
    <n v="68000000"/>
    <n v="13257500"/>
    <n v="0.19496323529411766"/>
    <n v="28.677985294117647"/>
    <n v="2015"/>
    <s v="noyabr"/>
    <s v="Seth MacFarlane"/>
    <x v="703"/>
    <s v="Normal"/>
    <s v="Medium Budget"/>
    <x v="0"/>
    <s v="Normal"/>
  </r>
  <r>
    <x v="704"/>
    <d v="1984-04-05T00:00:00"/>
    <s v="Color"/>
    <s v="Comedy"/>
    <s v="English"/>
    <s v="USA"/>
    <s v="R"/>
    <s v="Steve Guttenberg"/>
    <x v="275"/>
    <n v="801"/>
    <n v="3113"/>
    <n v="37"/>
    <n v="0"/>
    <n v="6.7"/>
    <n v="45"/>
    <n v="96"/>
    <n v="81200000"/>
    <n v="4500000"/>
    <n v="76700000"/>
    <n v="17.044444444444444"/>
    <n v="33.617777777777775"/>
    <n v="1984"/>
    <s v="aprel"/>
    <s v="Hugh Wilson"/>
    <x v="704"/>
    <s v="Overperformer"/>
    <s v="Medium Budget"/>
    <x v="0"/>
    <s v="Normal"/>
  </r>
  <r>
    <x v="705"/>
    <d v="2008-09-12T00:00:00"/>
    <s v="Color"/>
    <s v="Crime"/>
    <s v="English"/>
    <s v="USA"/>
    <s v="PG-13"/>
    <s v="Kevin Spacey"/>
    <x v="308"/>
    <n v="18000"/>
    <n v="25661"/>
    <n v="126"/>
    <n v="0"/>
    <n v="6.8"/>
    <n v="144"/>
    <n v="123"/>
    <n v="81159365"/>
    <n v="35000000"/>
    <n v="46159365"/>
    <n v="1.3188390000000001"/>
    <n v="27.7275356"/>
    <n v="2008"/>
    <s v="sentyabr"/>
    <s v="Robert Luketic"/>
    <x v="705"/>
    <s v="Normal"/>
    <s v="Medium Budget"/>
    <x v="0"/>
    <s v="Normal"/>
  </r>
  <r>
    <x v="706"/>
    <d v="2002-03-09T00:00:00"/>
    <s v="Color"/>
    <s v="Adventure"/>
    <s v="English"/>
    <s v="Canada"/>
    <s v="PG"/>
    <s v="James Coburn"/>
    <x v="204"/>
    <n v="773"/>
    <n v="2916"/>
    <n v="32"/>
    <n v="0"/>
    <n v="5.0999999999999996"/>
    <n v="67"/>
    <n v="99"/>
    <n v="81150692"/>
    <n v="35000000"/>
    <n v="46150692"/>
    <n v="1.3185912"/>
    <n v="20.927436479999997"/>
    <n v="2002"/>
    <s v="mart"/>
    <s v="Brian Levant"/>
    <x v="706"/>
    <s v="Normal"/>
    <s v="High Budget"/>
    <x v="0"/>
    <s v="Normal"/>
  </r>
  <r>
    <x v="707"/>
    <d v="1995-08-11T00:00:00"/>
    <s v="Color"/>
    <s v="Action"/>
    <s v="English"/>
    <s v="USA"/>
    <s v="PG-13"/>
    <s v="Dylan Walsh"/>
    <x v="353"/>
    <n v="426"/>
    <n v="1761"/>
    <n v="155"/>
    <n v="0"/>
    <n v="5"/>
    <n v="55"/>
    <n v="109"/>
    <n v="81022333"/>
    <n v="50000000"/>
    <n v="31022333"/>
    <n v="0.62044666000000004"/>
    <n v="20.248178664000001"/>
    <n v="1995"/>
    <s v="avgust"/>
    <s v="Frank Marshall"/>
    <x v="707"/>
    <s v="Normal"/>
    <s v="High Budget"/>
    <x v="0"/>
    <s v="High Buzz Mismatch"/>
  </r>
  <r>
    <x v="708"/>
    <d v="2001-01-20T00:00:00"/>
    <s v="Color"/>
    <s v="Action"/>
    <s v="English"/>
    <s v="USA"/>
    <s v="G"/>
    <s v="Martin Short"/>
    <x v="355"/>
    <n v="770"/>
    <n v="2251"/>
    <n v="8"/>
    <n v="425"/>
    <n v="6"/>
    <n v="66"/>
    <n v="82"/>
    <n v="80920948"/>
    <n v="30000000"/>
    <n v="50920948"/>
    <n v="1.6973649333333334"/>
    <n v="24.721445973333335"/>
    <n v="2001"/>
    <s v="yanvar"/>
    <s v="John A. Davis"/>
    <x v="708"/>
    <s v="Normal"/>
    <s v="High Budget"/>
    <x v="0"/>
    <s v="Normal"/>
  </r>
  <r>
    <x v="709"/>
    <d v="2010-07-01T00:00:00"/>
    <s v="Color"/>
    <s v="Drama"/>
    <s v="English"/>
    <s v="USA"/>
    <s v="PG-13"/>
    <s v="James Franco"/>
    <x v="356"/>
    <n v="11000"/>
    <n v="20440"/>
    <n v="708"/>
    <n v="26000"/>
    <n v="5.7"/>
    <n v="213"/>
    <n v="140"/>
    <n v="80574010"/>
    <n v="60000000"/>
    <n v="20574010"/>
    <n v="0.34290016666666667"/>
    <n v="25.537160066666669"/>
    <n v="2010"/>
    <s v="iyul"/>
    <s v="Ryan Murphy"/>
    <x v="709"/>
    <s v="Normal"/>
    <s v="Medium Budget"/>
    <x v="0"/>
    <s v="High Buzz Mismatch"/>
  </r>
  <r>
    <x v="710"/>
    <d v="2011-04-05T00:00:00"/>
    <s v="Color"/>
    <s v="Comedy"/>
    <s v="English"/>
    <s v="USA"/>
    <s v="PG"/>
    <s v="Rosario Dawson"/>
    <x v="141"/>
    <n v="3000"/>
    <n v="5392"/>
    <n v="153"/>
    <n v="0"/>
    <n v="5.2"/>
    <n v="178"/>
    <n v="102"/>
    <n v="80360866"/>
    <n v="80000000"/>
    <n v="360866"/>
    <n v="4.5108250000000004E-3"/>
    <n v="20.80180433"/>
    <n v="2011"/>
    <s v="aprel"/>
    <s v="Frank Coraci"/>
    <x v="710"/>
    <s v="Normal"/>
    <s v="Medium Budget"/>
    <x v="0"/>
    <s v="High Buzz Mismatch"/>
  </r>
  <r>
    <x v="711"/>
    <d v="2004-04-25T00:00:00"/>
    <s v="Color"/>
    <s v="Action"/>
    <s v="English"/>
    <s v="USA"/>
    <s v="PG-13"/>
    <s v="Sanaa Lathan"/>
    <x v="357"/>
    <n v="886"/>
    <n v="3222"/>
    <n v="545"/>
    <n v="0"/>
    <n v="5.6"/>
    <n v="247"/>
    <n v="109"/>
    <n v="80281096"/>
    <n v="60000000"/>
    <n v="20281096"/>
    <n v="0.33801826666666668"/>
    <n v="22.535207306666667"/>
    <n v="2004"/>
    <s v="aprel"/>
    <s v="Paul W.S. Anderson"/>
    <x v="711"/>
    <s v="Normal"/>
    <s v="High Budget"/>
    <x v="0"/>
    <s v="High Buzz Mismatch"/>
  </r>
  <r>
    <x v="712"/>
    <d v="2008-03-21T00:00:00"/>
    <s v="Color"/>
    <s v="Comedy"/>
    <s v="English"/>
    <s v="USA"/>
    <s v="PG-13"/>
    <s v="Treat Williams"/>
    <x v="358"/>
    <n v="642"/>
    <n v="1026"/>
    <n v="12"/>
    <n v="0"/>
    <n v="6.1"/>
    <n v="148"/>
    <n v="101"/>
    <n v="80276912"/>
    <n v="35000000"/>
    <n v="45276912"/>
    <n v="1.2936260571428571"/>
    <n v="24.91745042285714"/>
    <n v="2008"/>
    <s v="mart"/>
    <s v="Tom Vaughan"/>
    <x v="712"/>
    <s v="Normal"/>
    <s v="Medium Budget"/>
    <x v="0"/>
    <s v="Normal"/>
  </r>
  <r>
    <x v="713"/>
    <d v="2005-01-08T00:00:00"/>
    <s v="Color"/>
    <s v="Action"/>
    <s v="English"/>
    <s v="USA"/>
    <s v="PG-13"/>
    <s v="Alice Greczyn"/>
    <x v="359"/>
    <n v="631"/>
    <n v="2297"/>
    <n v="422"/>
    <n v="0"/>
    <n v="5.0999999999999996"/>
    <n v="144"/>
    <n v="107"/>
    <n v="80270227"/>
    <n v="50000000"/>
    <n v="30270227"/>
    <n v="0.60540453999999999"/>
    <n v="20.642161815999998"/>
    <n v="2005"/>
    <s v="yanvar"/>
    <s v="Jay Chandrasekhar"/>
    <x v="713"/>
    <s v="Normal"/>
    <s v="High Budget"/>
    <x v="0"/>
    <s v="High Buzz Mismatch"/>
  </r>
  <r>
    <x v="714"/>
    <d v="2006-05-16T00:00:00"/>
    <s v="Color"/>
    <s v="Comedy"/>
    <s v="English"/>
    <s v="Germany"/>
    <s v="PG"/>
    <s v="Ana de la Reguera"/>
    <x v="360"/>
    <n v="678"/>
    <n v="1729"/>
    <n v="100"/>
    <n v="0"/>
    <n v="5.7"/>
    <n v="163"/>
    <n v="92"/>
    <n v="80197993"/>
    <n v="32000000"/>
    <n v="48197993"/>
    <n v="1.5061872812499999"/>
    <n v="23.402474912500001"/>
    <n v="2006"/>
    <s v="may"/>
    <s v="Jared Hess"/>
    <x v="714"/>
    <s v="Normal"/>
    <s v="Medium Budget"/>
    <x v="0"/>
    <s v="Normal"/>
  </r>
  <r>
    <x v="715"/>
    <d v="2008-12-02T00:00:00"/>
    <s v="Color"/>
    <s v="Action"/>
    <s v="English"/>
    <s v="USA"/>
    <s v="PG-13"/>
    <s v="Kristen Stewart"/>
    <x v="96"/>
    <n v="17000"/>
    <n v="21863"/>
    <n v="218"/>
    <n v="0"/>
    <n v="6.1"/>
    <n v="238"/>
    <n v="88"/>
    <n v="80170146"/>
    <n v="85000000"/>
    <n v="-4829854"/>
    <n v="-5.6821811764705882E-2"/>
    <n v="24.377271275294117"/>
    <n v="2008"/>
    <s v="dekabr"/>
    <s v="Doug Liman"/>
    <x v="715"/>
    <s v="Underperformer"/>
    <s v="High Budget"/>
    <x v="0"/>
    <s v="Normal"/>
  </r>
  <r>
    <x v="716"/>
    <d v="2006-03-11T00:00:00"/>
    <s v="Color"/>
    <s v="Horror"/>
    <s v="English"/>
    <s v="USA"/>
    <s v="R"/>
    <s v="Costas Mandylor"/>
    <x v="333"/>
    <n v="723"/>
    <n v="3189"/>
    <n v="163"/>
    <n v="0"/>
    <n v="6.2"/>
    <n v="210"/>
    <n v="121"/>
    <n v="80150343"/>
    <n v="10000000"/>
    <n v="70150343"/>
    <n v="7.0150342999999999"/>
    <n v="27.60601372"/>
    <n v="2006"/>
    <s v="mart"/>
    <s v="Darren Lynn Bousman"/>
    <x v="716"/>
    <s v="Normal"/>
    <s v="Low Budget"/>
    <x v="0"/>
    <s v="Normal"/>
  </r>
  <r>
    <x v="717"/>
    <d v="2007-03-12T00:00:00"/>
    <s v="Color"/>
    <s v="Drama"/>
    <s v="English"/>
    <s v="USA"/>
    <s v="PG-13"/>
    <s v="Sarah Roemer"/>
    <x v="293"/>
    <n v="884"/>
    <n v="2288"/>
    <n v="154"/>
    <n v="0"/>
    <n v="6.9"/>
    <n v="253"/>
    <n v="105"/>
    <n v="80050171"/>
    <n v="20000000"/>
    <n v="60050171"/>
    <n v="3.0025085499999999"/>
    <n v="28.801003420000001"/>
    <n v="2007"/>
    <s v="mart"/>
    <s v="D.J. Caruso"/>
    <x v="717"/>
    <s v="Normal"/>
    <s v="Medium Budget"/>
    <x v="0"/>
    <s v="Normal"/>
  </r>
  <r>
    <x v="718"/>
    <d v="2008-10-11T00:00:00"/>
    <s v="Color"/>
    <s v="Action"/>
    <s v="English"/>
    <s v="USA"/>
    <s v="PG-13"/>
    <s v="Mike Vogel"/>
    <x v="80"/>
    <n v="2000"/>
    <n v="3958"/>
    <n v="198"/>
    <n v="0"/>
    <n v="7"/>
    <n v="459"/>
    <n v="85"/>
    <n v="80034302"/>
    <n v="25000000"/>
    <n v="55034302"/>
    <n v="2.2013720800000001"/>
    <n v="28.880548831999999"/>
    <n v="2008"/>
    <s v="oktyabr"/>
    <s v="Matt Reeves"/>
    <x v="718"/>
    <s v="Normal"/>
    <s v="High Budget"/>
    <x v="0"/>
    <s v="Normal"/>
  </r>
  <r>
    <x v="719"/>
    <d v="2012-06-08T00:00:00"/>
    <s v="Color"/>
    <s v="Action"/>
    <s v="English"/>
    <s v="USA"/>
    <s v="PG-13"/>
    <s v="Tom Cruise"/>
    <x v="91"/>
    <n v="10000"/>
    <n v="16385"/>
    <n v="188"/>
    <n v="38000"/>
    <n v="7"/>
    <n v="387"/>
    <n v="130"/>
    <n v="80033643"/>
    <n v="60000000"/>
    <n v="20033643"/>
    <n v="0.33389405"/>
    <n v="31.933557620000002"/>
    <n v="2012"/>
    <s v="iyun"/>
    <s v="Christopher McQuarrie"/>
    <x v="719"/>
    <s v="Normal"/>
    <s v="High Budget"/>
    <x v="0"/>
    <s v="Normal"/>
  </r>
  <r>
    <x v="720"/>
    <d v="2015-08-18T00:00:00"/>
    <s v="Color"/>
    <s v="Adventure"/>
    <s v="English"/>
    <s v="USA"/>
    <s v="PG"/>
    <s v="Odeya Rush"/>
    <x v="88"/>
    <n v="2000"/>
    <n v="5497"/>
    <n v="11"/>
    <n v="35000"/>
    <n v="6.4"/>
    <n v="218"/>
    <n v="103"/>
    <n v="80021740"/>
    <n v="58000000"/>
    <n v="22021740"/>
    <n v="0.37968517241379313"/>
    <n v="29.25187406896552"/>
    <n v="2015"/>
    <s v="avgust"/>
    <s v="Rob Letterman"/>
    <x v="720"/>
    <s v="Normal"/>
    <s v="High Budget"/>
    <x v="0"/>
    <s v="Normal"/>
  </r>
  <r>
    <x v="721"/>
    <d v="2010-04-16T00:00:00"/>
    <s v="Color"/>
    <s v="Drama"/>
    <s v="English"/>
    <s v="USA"/>
    <s v="PG-13"/>
    <s v="Channing Tatum"/>
    <x v="361"/>
    <n v="17000"/>
    <n v="19945"/>
    <n v="529"/>
    <n v="14000"/>
    <n v="6.3"/>
    <n v="162"/>
    <n v="108"/>
    <n v="80014842"/>
    <n v="25000000"/>
    <n v="55014842"/>
    <n v="2.2005936799999999"/>
    <n v="27.480237471999999"/>
    <n v="2010"/>
    <s v="aprel"/>
    <s v="Lasse HallstrÃ¶m"/>
    <x v="721"/>
    <s v="Normal"/>
    <s v="Medium Budget"/>
    <x v="0"/>
    <s v="Normal"/>
  </r>
  <r>
    <x v="722"/>
    <d v="1984-04-06T00:00:00"/>
    <s v="Color"/>
    <s v="Drama"/>
    <s v="English"/>
    <s v="USA"/>
    <s v="PG"/>
    <s v="Dianne Wiest"/>
    <x v="362"/>
    <n v="967"/>
    <n v="1962"/>
    <n v="71"/>
    <n v="0"/>
    <n v="6.5"/>
    <n v="60"/>
    <n v="107"/>
    <n v="80000000"/>
    <n v="8200000"/>
    <n v="71800000"/>
    <n v="8.7560975609756095"/>
    <n v="29.502439024390245"/>
    <n v="1984"/>
    <s v="aprel"/>
    <s v="Herbert Ross"/>
    <x v="722"/>
    <s v="Overperformer"/>
    <s v="Medium Budget"/>
    <x v="0"/>
    <s v="Normal"/>
  </r>
  <r>
    <x v="723"/>
    <d v="2009-01-23T00:00:00"/>
    <s v="Color"/>
    <s v="Drama"/>
    <s v="English"/>
    <s v="USA"/>
    <s v="PG-13"/>
    <s v="Nicolas Cage"/>
    <x v="172"/>
    <n v="12000"/>
    <n v="13421"/>
    <n v="295"/>
    <n v="0"/>
    <n v="6.2"/>
    <n v="279"/>
    <n v="121"/>
    <n v="79948113"/>
    <n v="50000000"/>
    <n v="29948113"/>
    <n v="0.59896225999999997"/>
    <n v="25.039584904000002"/>
    <n v="2009"/>
    <s v="yanvar"/>
    <s v="Alex Proyas"/>
    <x v="723"/>
    <s v="Normal"/>
    <s v="Medium Budget"/>
    <x v="0"/>
    <s v="Normal"/>
  </r>
  <r>
    <x v="724"/>
    <d v="2002-11-24T00:00:00"/>
    <s v="Color"/>
    <s v="Biography"/>
    <s v="English"/>
    <s v="USA"/>
    <s v="PG-13"/>
    <s v="Leonardo DiCaprio"/>
    <x v="6"/>
    <n v="29000"/>
    <n v="48153"/>
    <n v="14000"/>
    <n v="15000"/>
    <n v="8"/>
    <n v="194"/>
    <n v="141"/>
    <n v="164435221"/>
    <n v="52000000"/>
    <n v="112435221"/>
    <n v="2.1622157884615385"/>
    <n v="34.364886315384616"/>
    <n v="2002"/>
    <s v="noyabr"/>
    <s v="Steven Spielberg"/>
    <x v="724"/>
    <s v="Normal"/>
    <s v="Medium Budget"/>
    <x v="0"/>
    <s v="High Buzz / High Score"/>
  </r>
  <r>
    <x v="725"/>
    <d v="1986-05-16T00:00:00"/>
    <s v="Color"/>
    <s v="Action"/>
    <s v="English"/>
    <s v="USA"/>
    <s v="PG-13"/>
    <s v="Victor Wong"/>
    <x v="363"/>
    <n v="400"/>
    <n v="1044"/>
    <n v="23"/>
    <n v="0"/>
    <n v="5.9"/>
    <n v="29"/>
    <n v="94"/>
    <n v="79817937"/>
    <n v="25000000"/>
    <n v="54817937"/>
    <n v="2.1927174800000002"/>
    <n v="24.477086992"/>
    <n v="1986"/>
    <s v="may"/>
    <s v="Michael Ritchie"/>
    <x v="725"/>
    <s v="Normal"/>
    <s v="High Budget"/>
    <x v="0"/>
    <s v="Normal"/>
  </r>
  <r>
    <x v="726"/>
    <d v="2012-03-13T00:00:00"/>
    <s v="Color"/>
    <s v="Comedy"/>
    <s v="English"/>
    <s v="USA"/>
    <s v="PG-13"/>
    <s v="Johnny Depp"/>
    <x v="23"/>
    <n v="40000"/>
    <n v="80849"/>
    <n v="13000"/>
    <n v="82000"/>
    <n v="6.2"/>
    <n v="526"/>
    <n v="113"/>
    <n v="79711678"/>
    <n v="100000000"/>
    <n v="-20288322"/>
    <n v="-0.20288322"/>
    <n v="32.918846712000004"/>
    <n v="2012"/>
    <s v="mart"/>
    <s v="Tim Burton"/>
    <x v="726"/>
    <s v="Underperformer"/>
    <s v="Medium Budget"/>
    <x v="0"/>
    <s v="Normal"/>
  </r>
  <r>
    <x v="727"/>
    <d v="1983-06-28T00:00:00"/>
    <s v="Color"/>
    <s v="Sci-Fi"/>
    <s v="English"/>
    <s v="USA"/>
    <s v="PG"/>
    <s v="Matthew Broderick"/>
    <x v="364"/>
    <n v="2000"/>
    <n v="4537"/>
    <n v="139"/>
    <n v="0"/>
    <n v="7.1"/>
    <n v="84"/>
    <n v="114"/>
    <n v="79568000"/>
    <n v="12000000"/>
    <n v="67568000"/>
    <n v="5.6306666666666665"/>
    <n v="30.652266666666666"/>
    <n v="1983"/>
    <s v="iyun"/>
    <s v="John Badham"/>
    <x v="727"/>
    <s v="Normal"/>
    <s v="Medium Budget"/>
    <x v="0"/>
    <s v="Normal"/>
  </r>
  <r>
    <x v="728"/>
    <d v="2009-03-16T00:00:00"/>
    <s v="Color"/>
    <s v="Comedy"/>
    <s v="English"/>
    <s v="USA"/>
    <s v="G"/>
    <s v="Emily Osment"/>
    <x v="365"/>
    <n v="1000"/>
    <n v="4516"/>
    <n v="23"/>
    <n v="0"/>
    <n v="4.2"/>
    <n v="131"/>
    <n v="102"/>
    <n v="79566871"/>
    <n v="30000000"/>
    <n v="49566871"/>
    <n v="1.6522290333333334"/>
    <n v="17.460891613333335"/>
    <n v="2009"/>
    <s v="mart"/>
    <s v="Peter Chelsom"/>
    <x v="728"/>
    <s v="Normal"/>
    <s v="Medium Budget"/>
    <x v="0"/>
    <s v="Normal"/>
  </r>
  <r>
    <x v="729"/>
    <d v="2008-09-09T00:00:00"/>
    <s v="Color"/>
    <s v="Drama"/>
    <s v="English"/>
    <s v="USA"/>
    <s v="PG-13"/>
    <s v="Keanu Reeves"/>
    <x v="366"/>
    <n v="18000"/>
    <n v="22194"/>
    <n v="301"/>
    <n v="0"/>
    <n v="5.5"/>
    <n v="276"/>
    <n v="104"/>
    <n v="79363785"/>
    <n v="80000000"/>
    <n v="-636215"/>
    <n v="-7.9526874999999997E-3"/>
    <n v="21.996818924999999"/>
    <n v="2008"/>
    <s v="sentyabr"/>
    <s v="Scott Derrickson"/>
    <x v="729"/>
    <s v="Underperformer"/>
    <s v="Medium Budget"/>
    <x v="0"/>
    <s v="High Buzz Mismatch"/>
  </r>
  <r>
    <x v="730"/>
    <d v="1991-05-10T00:00:00"/>
    <s v="Color"/>
    <s v="Crime"/>
    <s v="English"/>
    <s v="USA"/>
    <s v="R"/>
    <s v="Robert De Niro"/>
    <x v="200"/>
    <n v="22000"/>
    <n v="24006"/>
    <n v="17000"/>
    <n v="0"/>
    <n v="7.3"/>
    <n v="120"/>
    <n v="128"/>
    <n v="79100000"/>
    <n v="35000000"/>
    <n v="44100000"/>
    <n v="1.26"/>
    <n v="29.704000000000001"/>
    <n v="1991"/>
    <s v="may"/>
    <s v="Martin Scorsese"/>
    <x v="730"/>
    <s v="Normal"/>
    <s v="Medium Budget"/>
    <x v="0"/>
    <s v="Normal"/>
  </r>
  <r>
    <x v="731"/>
    <d v="1982-12-05T00:00:00"/>
    <s v="Color"/>
    <s v="Action"/>
    <s v="English"/>
    <s v="USA"/>
    <s v="PG"/>
    <s v="Leonard Nimoy"/>
    <x v="367"/>
    <n v="12000"/>
    <n v="16539"/>
    <n v="120"/>
    <n v="0"/>
    <n v="7.7"/>
    <n v="148"/>
    <n v="116"/>
    <n v="78900000"/>
    <n v="11000000"/>
    <n v="67900000"/>
    <n v="6.1727272727272728"/>
    <n v="33.269090909090913"/>
    <n v="1982"/>
    <s v="dekabr"/>
    <s v="Nicholas Meyer"/>
    <x v="731"/>
    <s v="Normal"/>
    <s v="High Budget"/>
    <x v="0"/>
    <s v="Normal"/>
  </r>
  <r>
    <x v="732"/>
    <d v="1979-10-03T00:00:00"/>
    <s v="Color"/>
    <s v="Horror"/>
    <s v="English"/>
    <s v="UK"/>
    <s v="R"/>
    <s v="Tom Skerritt"/>
    <x v="65"/>
    <n v="1000"/>
    <n v="2524"/>
    <n v="0"/>
    <n v="23000"/>
    <n v="8.5"/>
    <n v="392"/>
    <n v="116"/>
    <n v="78900000"/>
    <n v="11000000"/>
    <n v="67900000"/>
    <n v="6.1727272727272728"/>
    <n v="38.769090909090906"/>
    <n v="1979"/>
    <s v="oktyabr"/>
    <s v="Ridley Scott"/>
    <x v="732"/>
    <s v="Normal"/>
    <s v="Low Budget"/>
    <x v="0"/>
    <s v="High Buzz / High Score"/>
  </r>
  <r>
    <x v="733"/>
    <d v="1979-09-08T00:00:00"/>
    <s v="Color"/>
    <s v="Drama"/>
    <s v="English"/>
    <s v="USA"/>
    <s v="R"/>
    <s v="Harrison Ford"/>
    <x v="193"/>
    <n v="11000"/>
    <n v="25313"/>
    <n v="0"/>
    <n v="19000"/>
    <n v="8.5"/>
    <n v="261"/>
    <n v="289"/>
    <n v="78800000"/>
    <n v="31500000"/>
    <n v="47300000"/>
    <n v="1.5015873015873016"/>
    <n v="36.500634920634916"/>
    <n v="1979"/>
    <s v="sentyabr"/>
    <s v="Francis Ford Coppola"/>
    <x v="733"/>
    <s v="Normal"/>
    <s v="Medium Budget"/>
    <x v="0"/>
    <s v="High Buzz / High Score"/>
  </r>
  <r>
    <x v="734"/>
    <d v="2015-06-09T00:00:00"/>
    <s v="Color"/>
    <s v="Action"/>
    <s v="English"/>
    <s v="USA"/>
    <s v="PG-13"/>
    <s v="Peter Dinklage"/>
    <x v="28"/>
    <n v="22000"/>
    <n v="35367"/>
    <n v="0"/>
    <n v="39000"/>
    <n v="5.6"/>
    <n v="253"/>
    <n v="106"/>
    <n v="78747585"/>
    <n v="88000000"/>
    <n v="-9252415"/>
    <n v="-0.10514107954545454"/>
    <n v="26.257943568181815"/>
    <n v="2015"/>
    <s v="iyun"/>
    <s v="Chris Columbus"/>
    <x v="734"/>
    <s v="Underperformer"/>
    <s v="High Budget"/>
    <x v="0"/>
    <s v="High Buzz Mismatch"/>
  </r>
  <r>
    <x v="735"/>
    <d v="1998-06-17T00:00:00"/>
    <s v="Color"/>
    <s v="Drama"/>
    <s v="English"/>
    <s v="Germany"/>
    <s v="PG-13"/>
    <s v="Nicolas Cage"/>
    <x v="297"/>
    <n v="12000"/>
    <n v="13905"/>
    <n v="52"/>
    <n v="0"/>
    <n v="6.7"/>
    <n v="110"/>
    <n v="114"/>
    <n v="78745923"/>
    <n v="55000000"/>
    <n v="23745923"/>
    <n v="0.43174405454545456"/>
    <n v="26.972697621818181"/>
    <n v="1998"/>
    <s v="iyun"/>
    <s v="Brad Silberling"/>
    <x v="735"/>
    <s v="Normal"/>
    <s v="Medium Budget"/>
    <x v="0"/>
    <s v="Normal"/>
  </r>
  <r>
    <x v="736"/>
    <d v="1991-03-22T00:00:00"/>
    <s v="Color"/>
    <s v="Action"/>
    <s v="English"/>
    <s v="USA"/>
    <s v="PG"/>
    <s v="Kevin Nash"/>
    <x v="368"/>
    <n v="642"/>
    <n v="2501"/>
    <n v="34"/>
    <n v="0"/>
    <n v="6"/>
    <n v="68"/>
    <n v="88"/>
    <n v="78656813"/>
    <n v="25000000"/>
    <n v="53656813"/>
    <n v="2.1462725200000001"/>
    <n v="24.858509007999999"/>
    <n v="1991"/>
    <s v="mart"/>
    <s v="Michael Pressman"/>
    <x v="736"/>
    <s v="Normal"/>
    <s v="High Budget"/>
    <x v="0"/>
    <s v="Normal"/>
  </r>
  <r>
    <x v="737"/>
    <d v="1996-02-01T00:00:00"/>
    <s v="Color"/>
    <s v="Drama"/>
    <s v="English"/>
    <s v="USA"/>
    <s v="R"/>
    <s v="Colin Firth"/>
    <x v="306"/>
    <n v="14000"/>
    <n v="15912"/>
    <n v="333"/>
    <n v="0"/>
    <n v="7.4"/>
    <n v="116"/>
    <n v="162"/>
    <n v="78651430"/>
    <n v="27000000"/>
    <n v="51651430"/>
    <n v="1.9130159259259258"/>
    <n v="30.365206370370373"/>
    <n v="1996"/>
    <s v="fevral"/>
    <s v="Anthony Minghella"/>
    <x v="737"/>
    <s v="Normal"/>
    <s v="Medium Budget"/>
    <x v="0"/>
    <s v="Normal"/>
  </r>
  <r>
    <x v="738"/>
    <d v="1975-02-16T00:00:00"/>
    <s v="Color"/>
    <s v="Adventure"/>
    <s v="English"/>
    <s v="USA"/>
    <s v="PG"/>
    <s v="Roy Scheider"/>
    <x v="6"/>
    <n v="813"/>
    <n v="2047"/>
    <n v="14000"/>
    <n v="21000"/>
    <n v="8"/>
    <n v="385"/>
    <n v="130"/>
    <n v="260000000"/>
    <n v="8000000"/>
    <n v="252000000"/>
    <n v="31.5"/>
    <n v="46.7"/>
    <n v="1975"/>
    <s v="fevral"/>
    <s v="Steven Spielberg"/>
    <x v="738"/>
    <s v="Overperformer"/>
    <s v="High Budget"/>
    <x v="0"/>
    <s v="High Buzz / High Score"/>
  </r>
  <r>
    <x v="739"/>
    <d v="2002-02-19T00:00:00"/>
    <s v="Color"/>
    <s v="Action"/>
    <s v="English"/>
    <s v="USA"/>
    <s v="R"/>
    <s v="Jon Hamm"/>
    <x v="318"/>
    <n v="4000"/>
    <n v="6181"/>
    <n v="130"/>
    <n v="5000"/>
    <n v="7.1"/>
    <n v="141"/>
    <n v="124"/>
    <n v="78120196"/>
    <n v="75000000"/>
    <n v="3120196"/>
    <n v="4.1602613333333337E-2"/>
    <n v="28.916641045333332"/>
    <n v="2002"/>
    <s v="fevral"/>
    <s v="Randall Wallace"/>
    <x v="739"/>
    <s v="Normal"/>
    <s v="High Budget"/>
    <x v="0"/>
    <s v="Normal"/>
  </r>
  <r>
    <x v="740"/>
    <d v="2014-11-12T00:00:00"/>
    <s v="Color"/>
    <s v="Drama"/>
    <s v="English"/>
    <s v="USA"/>
    <s v="PG-13"/>
    <s v="Bill Murray"/>
    <x v="369"/>
    <n v="13000"/>
    <n v="27674"/>
    <n v="0"/>
    <n v="34000"/>
    <n v="6.1"/>
    <n v="371"/>
    <n v="118"/>
    <n v="78031620"/>
    <n v="70000000"/>
    <n v="8031620"/>
    <n v="0.11473742857142857"/>
    <n v="27.845894971428567"/>
    <n v="2014"/>
    <s v="noyabr"/>
    <s v="George Clooney"/>
    <x v="740"/>
    <s v="Normal"/>
    <s v="Medium Budget"/>
    <x v="0"/>
    <s v="Normal"/>
  </r>
  <r>
    <x v="741"/>
    <d v="2011-12-14T00:00:00"/>
    <s v="Color"/>
    <s v="Action"/>
    <s v="English"/>
    <s v="USA"/>
    <s v="PG-13"/>
    <s v="Matthew Broderick"/>
    <x v="63"/>
    <n v="2000"/>
    <n v="3768"/>
    <n v="420"/>
    <n v="0"/>
    <n v="6.2"/>
    <n v="236"/>
    <n v="104"/>
    <n v="78009155"/>
    <n v="75000000"/>
    <n v="3009155"/>
    <n v="4.0122066666666664E-2"/>
    <n v="24.816048826666666"/>
    <n v="2011"/>
    <s v="dekabr"/>
    <s v="Brett Ratner"/>
    <x v="741"/>
    <s v="Normal"/>
    <s v="High Budget"/>
    <x v="0"/>
    <s v="Normal"/>
  </r>
  <r>
    <x v="742"/>
    <d v="2004-04-10T00:00:00"/>
    <s v="Color"/>
    <s v="Action"/>
    <s v="English"/>
    <s v="USA"/>
    <s v="R"/>
    <s v="Denzel Washington"/>
    <x v="116"/>
    <n v="18000"/>
    <n v="20454"/>
    <n v="12000"/>
    <n v="14000"/>
    <n v="7.7"/>
    <n v="171"/>
    <n v="146"/>
    <n v="77862546"/>
    <n v="70000000"/>
    <n v="7862546"/>
    <n v="0.11232208571428572"/>
    <n v="32.244928834285716"/>
    <n v="2004"/>
    <s v="aprel"/>
    <s v="Tony Scott"/>
    <x v="742"/>
    <s v="Normal"/>
    <s v="High Budget"/>
    <x v="0"/>
    <s v="Normal"/>
  </r>
  <r>
    <x v="743"/>
    <d v="2002-02-01T00:00:00"/>
    <s v="Color"/>
    <s v="Crime"/>
    <s v="English"/>
    <s v="USA"/>
    <s v="R"/>
    <s v="Leonardo DiCaprio"/>
    <x v="200"/>
    <n v="29000"/>
    <n v="47657"/>
    <n v="17000"/>
    <n v="0"/>
    <n v="7.5"/>
    <n v="233"/>
    <n v="216"/>
    <n v="77679638"/>
    <n v="100000000"/>
    <n v="-22320362"/>
    <n v="-0.22320361999999999"/>
    <n v="29.910718551999999"/>
    <n v="2002"/>
    <s v="fevral"/>
    <s v="Martin Scorsese"/>
    <x v="743"/>
    <s v="Underperformer"/>
    <s v="Medium Budget"/>
    <x v="0"/>
    <s v="Normal"/>
  </r>
  <r>
    <x v="744"/>
    <d v="1993-08-03T00:00:00"/>
    <s v="Color"/>
    <s v="Adventure"/>
    <s v="English"/>
    <s v="USA"/>
    <s v="PG-13"/>
    <s v="Wayne Knight"/>
    <x v="6"/>
    <n v="967"/>
    <n v="2129"/>
    <n v="14000"/>
    <n v="19000"/>
    <n v="8.1"/>
    <n v="308"/>
    <n v="127"/>
    <n v="356784000"/>
    <n v="63000000"/>
    <n v="293784000"/>
    <n v="4.6632380952380954"/>
    <n v="36.165295238095233"/>
    <n v="1993"/>
    <s v="avgust"/>
    <s v="Steven Spielberg"/>
    <x v="744"/>
    <s v="Normal"/>
    <s v="High Budget"/>
    <x v="0"/>
    <s v="High Buzz / High Score"/>
  </r>
  <r>
    <x v="745"/>
    <d v="2005-03-15T00:00:00"/>
    <s v="Color"/>
    <s v="Documentary"/>
    <s v="French"/>
    <s v="France"/>
    <s v="G"/>
    <s v="Morgan Freeman"/>
    <x v="370"/>
    <n v="11000"/>
    <n v="11218"/>
    <n v="10"/>
    <n v="0"/>
    <n v="7.6"/>
    <n v="169"/>
    <n v="80"/>
    <n v="77413017"/>
    <n v="8000000"/>
    <n v="69413017"/>
    <n v="8.6766271249999996"/>
    <n v="33.870650849999997"/>
    <n v="2005"/>
    <s v="mart"/>
    <s v="Luc Jacquet"/>
    <x v="745"/>
    <s v="Overperformer"/>
    <s v="Low Budget"/>
    <x v="0"/>
    <s v="Normal"/>
  </r>
  <r>
    <x v="746"/>
    <d v="1993-12-15T00:00:00"/>
    <s v="Color"/>
    <s v="Drama"/>
    <s v="English"/>
    <s v="USA"/>
    <s v="PG-13"/>
    <s v="Denzel Washington"/>
    <x v="203"/>
    <n v="18000"/>
    <n v="33865"/>
    <n v="438"/>
    <n v="0"/>
    <n v="7.7"/>
    <n v="68"/>
    <n v="125"/>
    <n v="77324422"/>
    <n v="26000000"/>
    <n v="51324422"/>
    <n v="1.9740162307692308"/>
    <n v="31.589606492307695"/>
    <n v="1993"/>
    <s v="dekabr"/>
    <s v="Jonathan Demme"/>
    <x v="746"/>
    <s v="Normal"/>
    <s v="Medium Budget"/>
    <x v="0"/>
    <s v="Normal"/>
  </r>
  <r>
    <x v="747"/>
    <d v="2012-07-08T00:00:00"/>
    <s v="Color"/>
    <s v="Comedy"/>
    <s v="English"/>
    <s v="USA"/>
    <s v="PG"/>
    <s v="Bailee Madison"/>
    <x v="322"/>
    <n v="3000"/>
    <n v="5740"/>
    <n v="99"/>
    <n v="0"/>
    <n v="6.1"/>
    <n v="139"/>
    <n v="105"/>
    <n v="77264926"/>
    <n v="25000000"/>
    <n v="52264926"/>
    <n v="2.09059704"/>
    <n v="25.236238816"/>
    <n v="2012"/>
    <s v="iyul"/>
    <s v="Andy Fickman"/>
    <x v="747"/>
    <s v="Normal"/>
    <s v="Medium Budget"/>
    <x v="0"/>
    <s v="Normal"/>
  </r>
  <r>
    <x v="748"/>
    <d v="2009-03-23T00:00:00"/>
    <s v="Color"/>
    <s v="Adventure"/>
    <s v="English"/>
    <s v="Germany"/>
    <s v="PG"/>
    <s v="Catherine O'Hara"/>
    <x v="371"/>
    <n v="925"/>
    <n v="1738"/>
    <n v="0"/>
    <n v="11000"/>
    <n v="6.8"/>
    <n v="333"/>
    <n v="101"/>
    <n v="77222184"/>
    <n v="100000000"/>
    <n v="-22777816"/>
    <n v="-0.22777816000000001"/>
    <n v="28.208888736000002"/>
    <n v="2009"/>
    <s v="mart"/>
    <s v="Spike Jonze"/>
    <x v="748"/>
    <s v="Underperformer"/>
    <s v="High Budget"/>
    <x v="0"/>
    <s v="Normal"/>
  </r>
  <r>
    <x v="749"/>
    <d v="2000-12-12T00:00:00"/>
    <s v="Color"/>
    <s v="Action"/>
    <s v="English"/>
    <s v="France"/>
    <s v="PG-13"/>
    <s v="Matthew McConaughey"/>
    <x v="156"/>
    <n v="11000"/>
    <n v="14931"/>
    <n v="84"/>
    <n v="0"/>
    <n v="6.6"/>
    <n v="178"/>
    <n v="116"/>
    <n v="77086030"/>
    <n v="62000000"/>
    <n v="15086030"/>
    <n v="0.24332306451612903"/>
    <n v="26.49732922580645"/>
    <n v="2000"/>
    <s v="dekabr"/>
    <s v="Jonathan Mostow"/>
    <x v="749"/>
    <s v="Normal"/>
    <s v="High Budget"/>
    <x v="0"/>
    <s v="Normal"/>
  </r>
  <r>
    <x v="750"/>
    <d v="1989-05-18T00:00:00"/>
    <s v="Color"/>
    <s v="Action"/>
    <s v="English"/>
    <s v="USA"/>
    <s v="PG-13"/>
    <s v="Harrison Ford"/>
    <x v="6"/>
    <n v="11000"/>
    <n v="12884"/>
    <n v="14000"/>
    <n v="0"/>
    <n v="8.3000000000000007"/>
    <n v="149"/>
    <n v="127"/>
    <n v="197171806"/>
    <n v="48000000"/>
    <n v="149171806"/>
    <n v="3.1077459583333331"/>
    <n v="34.443098383333336"/>
    <n v="1989"/>
    <s v="may"/>
    <s v="Steven Spielberg"/>
    <x v="750"/>
    <s v="Normal"/>
    <s v="High Budget"/>
    <x v="0"/>
    <s v="High Buzz / High Score"/>
  </r>
  <r>
    <x v="751"/>
    <d v="2008-12-02T00:00:00"/>
    <s v="Color"/>
    <s v="Comedy"/>
    <s v="English"/>
    <s v="USA"/>
    <s v="PG-13"/>
    <s v="Judy Greer"/>
    <x v="134"/>
    <n v="2000"/>
    <n v="2978"/>
    <n v="98"/>
    <n v="0"/>
    <n v="6.1"/>
    <n v="175"/>
    <n v="111"/>
    <n v="76806312"/>
    <n v="30000000"/>
    <n v="46806312"/>
    <n v="1.5602104000000001"/>
    <n v="25.024084159999997"/>
    <n v="2008"/>
    <s v="dekabr"/>
    <s v="Anne Fletcher"/>
    <x v="751"/>
    <s v="Normal"/>
    <s v="Medium Budget"/>
    <x v="0"/>
    <s v="Normal"/>
  </r>
  <r>
    <x v="752"/>
    <d v="1982-07-16T00:00:00"/>
    <s v="Color"/>
    <s v="Fantasy"/>
    <s v="English"/>
    <s v="USA"/>
    <s v="PG"/>
    <s v="Heather O'Rourke"/>
    <x v="372"/>
    <n v="887"/>
    <n v="3876"/>
    <n v="365"/>
    <n v="11000"/>
    <n v="7.4"/>
    <n v="223"/>
    <n v="120"/>
    <n v="76600000"/>
    <n v="10700000"/>
    <n v="65900000"/>
    <n v="6.1588785046728969"/>
    <n v="33.163551401869164"/>
    <n v="1982"/>
    <s v="iyul"/>
    <s v="Tobe Hooper"/>
    <x v="752"/>
    <s v="Normal"/>
    <s v="Low Budget"/>
    <x v="0"/>
    <s v="Normal"/>
  </r>
  <r>
    <x v="753"/>
    <d v="2000-07-12T00:00:00"/>
    <s v="Color"/>
    <s v="Adventure"/>
    <s v="English"/>
    <s v="Germany"/>
    <s v="G"/>
    <s v="Elizabeth Daily"/>
    <x v="373"/>
    <n v="971"/>
    <n v="4527"/>
    <n v="0"/>
    <n v="181"/>
    <n v="6.1"/>
    <n v="41"/>
    <n v="78"/>
    <n v="76501438"/>
    <n v="30000000"/>
    <n v="46501438"/>
    <n v="1.5500479333333332"/>
    <n v="25.038119173333332"/>
    <n v="2000"/>
    <s v="iyul"/>
    <s v="Stig Bergqvist"/>
    <x v="753"/>
    <s v="Normal"/>
    <s v="High Budget"/>
    <x v="0"/>
    <s v="Normal"/>
  </r>
  <r>
    <x v="754"/>
    <d v="2010-11-06T00:00:00"/>
    <s v="Color"/>
    <s v="Action"/>
    <s v="English"/>
    <s v="USA"/>
    <s v="PG-13"/>
    <s v="Tom Cruise"/>
    <x v="198"/>
    <n v="10000"/>
    <n v="12731"/>
    <n v="446"/>
    <n v="11000"/>
    <n v="6.3"/>
    <n v="283"/>
    <n v="117"/>
    <n v="76418654"/>
    <n v="117000000"/>
    <n v="-40581346"/>
    <n v="-0.34684911111111111"/>
    <n v="26.161260355555555"/>
    <n v="2010"/>
    <s v="noyabr"/>
    <s v="James Mangold"/>
    <x v="754"/>
    <s v="Underperformer"/>
    <s v="High Budget"/>
    <x v="0"/>
    <s v="Normal"/>
  </r>
  <r>
    <x v="755"/>
    <d v="1984-10-12T00:00:00"/>
    <s v="Color"/>
    <s v="Action"/>
    <s v="English"/>
    <s v="USA"/>
    <s v="PG"/>
    <s v="Leonard Nimoy"/>
    <x v="128"/>
    <n v="12000"/>
    <n v="14762"/>
    <n v="12000"/>
    <n v="0"/>
    <n v="6.6"/>
    <n v="110"/>
    <n v="105"/>
    <n v="76400000"/>
    <n v="17000000"/>
    <n v="59400000"/>
    <n v="3.4941176470588236"/>
    <n v="27.797647058823529"/>
    <n v="1984"/>
    <s v="oktyabr"/>
    <s v="Leonard Nimoy"/>
    <x v="755"/>
    <s v="Normal"/>
    <s v="High Budget"/>
    <x v="0"/>
    <s v="Normal"/>
  </r>
  <r>
    <x v="756"/>
    <d v="1940-05-18T00:00:00"/>
    <s v="Color"/>
    <s v="Animation"/>
    <s v="English"/>
    <s v="USA"/>
    <s v="G"/>
    <s v="Leopold Stokowski"/>
    <x v="374"/>
    <n v="16"/>
    <n v="16"/>
    <n v="11"/>
    <n v="3000"/>
    <n v="7.8"/>
    <n v="99"/>
    <n v="120"/>
    <n v="76400000"/>
    <n v="2280000"/>
    <n v="74120000"/>
    <n v="32.508771929824562"/>
    <n v="44.503508771929823"/>
    <n v="1940"/>
    <s v="may"/>
    <s v="James Algar"/>
    <x v="756"/>
    <s v="Overperformer"/>
    <s v="High Budget"/>
    <x v="0"/>
    <s v="Normal"/>
  </r>
  <r>
    <x v="757"/>
    <d v="1987-10-15T00:00:00"/>
    <s v="Color"/>
    <s v="Crime"/>
    <s v="English"/>
    <s v="USA"/>
    <s v="R"/>
    <s v="Robert De Niro"/>
    <x v="109"/>
    <n v="22000"/>
    <n v="22767"/>
    <n v="0"/>
    <n v="0"/>
    <n v="7.9"/>
    <n v="123"/>
    <n v="119"/>
    <n v="76270454"/>
    <n v="25000000"/>
    <n v="51270454"/>
    <n v="2.0508181599999999"/>
    <n v="32.420327264000001"/>
    <n v="1987"/>
    <s v="oktyabr"/>
    <s v="Brian De Palma"/>
    <x v="757"/>
    <s v="Normal"/>
    <s v="Medium Budget"/>
    <x v="0"/>
    <s v="Normal"/>
  </r>
  <r>
    <x v="758"/>
    <d v="2001-05-22T00:00:00"/>
    <s v="Color"/>
    <s v="Crime"/>
    <s v="English"/>
    <s v="USA"/>
    <s v="R"/>
    <s v="Denzel Washington"/>
    <x v="290"/>
    <n v="18000"/>
    <n v="22370"/>
    <n v="845"/>
    <n v="0"/>
    <n v="7.7"/>
    <n v="109"/>
    <n v="122"/>
    <n v="76261036"/>
    <n v="45000000"/>
    <n v="31261036"/>
    <n v="0.69468968888888893"/>
    <n v="31.077875875555556"/>
    <n v="2001"/>
    <s v="may"/>
    <s v="Antoine Fuqua"/>
    <x v="758"/>
    <s v="Normal"/>
    <s v="Medium Budget"/>
    <x v="0"/>
    <s v="Normal"/>
  </r>
  <r>
    <x v="759"/>
    <d v="2014-02-27T00:00:00"/>
    <s v="Color"/>
    <s v="Animation"/>
    <s v="English"/>
    <s v="UK"/>
    <s v="PG"/>
    <s v="Julie Walters"/>
    <x v="375"/>
    <n v="838"/>
    <n v="3697"/>
    <n v="17"/>
    <n v="30000"/>
    <n v="7.2"/>
    <n v="224"/>
    <n v="95"/>
    <n v="76137505"/>
    <n v="55000000"/>
    <n v="21137505"/>
    <n v="0.3843182727272727"/>
    <n v="31.953727309090908"/>
    <n v="2014"/>
    <s v="fevral"/>
    <s v="Paul King"/>
    <x v="759"/>
    <s v="Normal"/>
    <s v="High Budget"/>
    <x v="0"/>
    <s v="Normal"/>
  </r>
  <r>
    <x v="760"/>
    <d v="1997-12-19T00:00:00"/>
    <s v="Color"/>
    <s v="Action"/>
    <s v="English"/>
    <s v="USA"/>
    <s v="R"/>
    <s v="Julia Roberts"/>
    <x v="173"/>
    <n v="8000"/>
    <n v="8355"/>
    <n v="503"/>
    <n v="0"/>
    <n v="6.7"/>
    <n v="80"/>
    <n v="135"/>
    <n v="76081498"/>
    <n v="75000000"/>
    <n v="1081498"/>
    <n v="1.4419973333333334E-2"/>
    <n v="26.805767989333333"/>
    <n v="1997"/>
    <s v="dekabr"/>
    <s v="Richard Donner"/>
    <x v="760"/>
    <s v="Normal"/>
    <s v="High Budget"/>
    <x v="0"/>
    <s v="Normal"/>
  </r>
  <r>
    <x v="761"/>
    <d v="2003-05-07T00:00:00"/>
    <s v="Color"/>
    <s v="Comedy"/>
    <s v="English"/>
    <s v="USA"/>
    <s v="PG"/>
    <s v="Marsha Thomason"/>
    <x v="184"/>
    <n v="691"/>
    <n v="2622"/>
    <n v="50"/>
    <n v="988"/>
    <n v="4.9000000000000004"/>
    <n v="122"/>
    <n v="88"/>
    <n v="75817994"/>
    <n v="90000000"/>
    <n v="-14182006"/>
    <n v="-0.15757784444444445"/>
    <n v="19.635768862222225"/>
    <n v="2003"/>
    <s v="may"/>
    <s v="Rob Minkoff"/>
    <x v="761"/>
    <s v="Underperformer"/>
    <s v="Medium Budget"/>
    <x v="0"/>
    <s v="High Buzz Mismatch"/>
  </r>
  <r>
    <x v="762"/>
    <d v="2000-06-29T00:00:00"/>
    <s v="Color"/>
    <s v="Comedy"/>
    <s v="English"/>
    <s v="USA"/>
    <s v="PG-13"/>
    <s v="Nicolas Cage"/>
    <x v="63"/>
    <n v="12000"/>
    <n v="16646"/>
    <n v="420"/>
    <n v="0"/>
    <n v="6.7"/>
    <n v="121"/>
    <n v="125"/>
    <n v="75764085"/>
    <n v="60000000"/>
    <n v="15764085"/>
    <n v="0.26273475000000002"/>
    <n v="26.905093900000001"/>
    <n v="2000"/>
    <s v="iyun"/>
    <s v="Brett Ratner"/>
    <x v="762"/>
    <s v="Normal"/>
    <s v="Medium Budget"/>
    <x v="0"/>
    <s v="Normal"/>
  </r>
  <r>
    <x v="763"/>
    <d v="2008-02-24T00:00:00"/>
    <s v="Color"/>
    <s v="Action"/>
    <s v="English"/>
    <s v="USA"/>
    <s v="PG-13"/>
    <s v="Seth MacFarlane"/>
    <x v="287"/>
    <n v="3000"/>
    <n v="3632"/>
    <n v="0"/>
    <n v="3000"/>
    <n v="7"/>
    <n v="345"/>
    <n v="120"/>
    <n v="75754670"/>
    <n v="85000000"/>
    <n v="-9245330"/>
    <n v="-0.10876858823529412"/>
    <n v="28.256492564705884"/>
    <n v="2008"/>
    <s v="fevral"/>
    <s v="Guillermo del Toro"/>
    <x v="763"/>
    <s v="Underperformer"/>
    <s v="High Budget"/>
    <x v="0"/>
    <s v="Normal"/>
  </r>
  <r>
    <x v="764"/>
    <d v="1994-11-03T00:00:00"/>
    <s v="Color"/>
    <s v="Action"/>
    <s v="English"/>
    <s v="USA"/>
    <s v="PG"/>
    <s v="LeVar Burton"/>
    <x v="376"/>
    <n v="1000"/>
    <n v="6427"/>
    <n v="18"/>
    <n v="0"/>
    <n v="6.6"/>
    <n v="98"/>
    <n v="118"/>
    <n v="75668868"/>
    <n v="35000000"/>
    <n v="40668868"/>
    <n v="1.1619676571428572"/>
    <n v="26.86478706285714"/>
    <n v="1994"/>
    <s v="noyabr"/>
    <s v="David Carson"/>
    <x v="764"/>
    <s v="Normal"/>
    <s v="High Budget"/>
    <x v="0"/>
    <s v="Normal"/>
  </r>
  <r>
    <x v="765"/>
    <d v="2011-11-09T00:00:00"/>
    <s v="Color"/>
    <s v="Drama"/>
    <s v="English"/>
    <s v="USA"/>
    <s v="PG-13"/>
    <s v="Matt Damon"/>
    <x v="103"/>
    <n v="13000"/>
    <n v="13634"/>
    <n v="0"/>
    <n v="42000"/>
    <n v="6.6"/>
    <n v="436"/>
    <n v="106"/>
    <n v="75638743"/>
    <n v="60000000"/>
    <n v="15638743"/>
    <n v="0.26064571666666669"/>
    <n v="30.704258286666665"/>
    <n v="2011"/>
    <s v="noyabr"/>
    <s v="Steven Soderbergh"/>
    <x v="765"/>
    <s v="Normal"/>
    <s v="Medium Budget"/>
    <x v="0"/>
    <s v="Normal"/>
  </r>
  <r>
    <x v="766"/>
    <d v="2011-10-14T00:00:00"/>
    <s v="Color"/>
    <s v="Biography"/>
    <s v="English"/>
    <s v="USA"/>
    <s v="PG-13"/>
    <s v="Philip Seymour Hoffman"/>
    <x v="377"/>
    <n v="22000"/>
    <n v="53094"/>
    <n v="152"/>
    <n v="27000"/>
    <n v="7.6"/>
    <n v="419"/>
    <n v="133"/>
    <n v="75605492"/>
    <n v="50000000"/>
    <n v="25605492"/>
    <n v="0.51210984000000004"/>
    <n v="33.304843935999997"/>
    <n v="2011"/>
    <s v="oktyabr"/>
    <s v="Bennett Miller"/>
    <x v="766"/>
    <s v="Normal"/>
    <s v="Medium Budget"/>
    <x v="0"/>
    <s v="Normal"/>
  </r>
  <r>
    <x v="767"/>
    <d v="2006-11-11T00:00:00"/>
    <s v="Color"/>
    <s v="Comedy"/>
    <s v="English"/>
    <s v="USA"/>
    <s v="PG-13"/>
    <s v="Todd Stashwick"/>
    <x v="48"/>
    <n v="277"/>
    <n v="847"/>
    <n v="94"/>
    <n v="0"/>
    <n v="5.6"/>
    <n v="136"/>
    <n v="110"/>
    <n v="75604320"/>
    <n v="54000000"/>
    <n v="21604320"/>
    <n v="0.40007999999999999"/>
    <n v="22.560032"/>
    <n v="2006"/>
    <s v="noyabr"/>
    <s v="Anthony Russo"/>
    <x v="767"/>
    <s v="Normal"/>
    <s v="Medium Budget"/>
    <x v="0"/>
    <s v="High Buzz Mismatch"/>
  </r>
  <r>
    <x v="768"/>
    <d v="1995-02-25T00:00:00"/>
    <s v="Color"/>
    <s v="Biography"/>
    <s v="English"/>
    <s v="USA"/>
    <s v="R"/>
    <s v="Mhairi Calvey"/>
    <x v="378"/>
    <n v="906"/>
    <n v="1976"/>
    <n v="0"/>
    <n v="17000"/>
    <n v="8.4"/>
    <n v="132"/>
    <n v="178"/>
    <n v="75600000"/>
    <n v="72000000"/>
    <n v="3600000"/>
    <n v="0.05"/>
    <n v="35.320000000000007"/>
    <n v="1995"/>
    <s v="fevral"/>
    <s v="Mel Gibson"/>
    <x v="768"/>
    <s v="Normal"/>
    <s v="Medium Budget"/>
    <x v="0"/>
    <s v="High Buzz / High Score"/>
  </r>
  <r>
    <x v="769"/>
    <d v="2002-10-23T00:00:00"/>
    <s v="Color"/>
    <s v="Drama"/>
    <s v="English"/>
    <s v="USA"/>
    <s v="G"/>
    <s v="Dennis Quaid"/>
    <x v="51"/>
    <n v="2000"/>
    <n v="6657"/>
    <n v="102"/>
    <n v="0"/>
    <n v="7"/>
    <n v="92"/>
    <n v="127"/>
    <n v="75597042"/>
    <n v="20000000"/>
    <n v="55597042"/>
    <n v="2.7798520999999998"/>
    <n v="29.111940839999999"/>
    <n v="2002"/>
    <s v="oktyabr"/>
    <s v="John Lee Hancock"/>
    <x v="769"/>
    <s v="Normal"/>
    <s v="Medium Budget"/>
    <x v="0"/>
    <s v="Normal"/>
  </r>
  <r>
    <x v="770"/>
    <d v="2009-04-30T00:00:00"/>
    <s v="Color"/>
    <s v="Adventure"/>
    <s v="English"/>
    <s v="USA"/>
    <s v="R"/>
    <s v="Emma Stone"/>
    <x v="379"/>
    <n v="15000"/>
    <n v="28011"/>
    <n v="181"/>
    <n v="26000"/>
    <n v="7.7"/>
    <n v="445"/>
    <n v="88"/>
    <n v="75590286"/>
    <n v="23600000"/>
    <n v="51990286"/>
    <n v="2.2029782203389829"/>
    <n v="34.281191288135595"/>
    <n v="2009"/>
    <s v="aprel"/>
    <s v="Ruben Fleischer"/>
    <x v="770"/>
    <s v="Normal"/>
    <s v="High Budget"/>
    <x v="0"/>
    <s v="Normal"/>
  </r>
  <r>
    <x v="771"/>
    <d v="2013-12-07T00:00:00"/>
    <s v="Color"/>
    <s v="Action"/>
    <s v="English"/>
    <s v="USA"/>
    <s v="R"/>
    <s v="Denzel Washington"/>
    <x v="380"/>
    <n v="18000"/>
    <n v="20148"/>
    <n v="175"/>
    <n v="22000"/>
    <n v="6.7"/>
    <n v="265"/>
    <n v="109"/>
    <n v="75573300"/>
    <n v="61000000"/>
    <n v="14573300"/>
    <n v="0.23890655737704919"/>
    <n v="29.095562622950819"/>
    <n v="2013"/>
    <s v="dekabr"/>
    <s v="Baltasar KormÃ¡kur"/>
    <x v="771"/>
    <s v="Normal"/>
    <s v="High Budget"/>
    <x v="0"/>
    <s v="Normal"/>
  </r>
  <r>
    <x v="772"/>
    <d v="1999-06-22T00:00:00"/>
    <s v="Color"/>
    <s v="Drama"/>
    <s v="English"/>
    <s v="USA"/>
    <s v="R"/>
    <s v="Al Pacino"/>
    <x v="188"/>
    <n v="14000"/>
    <n v="20761"/>
    <n v="0"/>
    <n v="0"/>
    <n v="6.8"/>
    <n v="171"/>
    <n v="156"/>
    <n v="75530832"/>
    <n v="55000000"/>
    <n v="20530832"/>
    <n v="0.37328785454545454"/>
    <n v="27.349315141818181"/>
    <n v="1999"/>
    <s v="iyun"/>
    <s v="Oliver Stone"/>
    <x v="772"/>
    <s v="Normal"/>
    <s v="Medium Budget"/>
    <x v="0"/>
    <s v="Normal"/>
  </r>
  <r>
    <x v="773"/>
    <d v="1998-09-06T00:00:00"/>
    <s v="Color"/>
    <s v="Drama"/>
    <s v="English"/>
    <s v="USA"/>
    <s v="PG-13"/>
    <s v="Scarlett Johansson"/>
    <x v="381"/>
    <n v="19000"/>
    <n v="20683"/>
    <n v="0"/>
    <n v="0"/>
    <n v="6.5"/>
    <n v="96"/>
    <n v="170"/>
    <n v="75370763"/>
    <n v="60000000"/>
    <n v="15370763"/>
    <n v="0.25617938333333334"/>
    <n v="26.102471753333333"/>
    <n v="1998"/>
    <s v="sentyabr"/>
    <s v="Robert Redford"/>
    <x v="773"/>
    <s v="Normal"/>
    <s v="Medium Budget"/>
    <x v="0"/>
    <s v="Normal"/>
  </r>
  <r>
    <x v="774"/>
    <d v="2004-06-09T00:00:00"/>
    <s v="Color"/>
    <s v="Animation"/>
    <s v="English"/>
    <s v="USA"/>
    <s v="PG"/>
    <s v="Bill Murray"/>
    <x v="382"/>
    <n v="13000"/>
    <n v="13430"/>
    <n v="12"/>
    <n v="795"/>
    <n v="5"/>
    <n v="116"/>
    <n v="80"/>
    <n v="75367693"/>
    <n v="35000000"/>
    <n v="40367693"/>
    <n v="1.1533626571428572"/>
    <n v="20.540845062857141"/>
    <n v="2004"/>
    <s v="iyun"/>
    <s v="Peter Hewitt"/>
    <x v="774"/>
    <s v="Normal"/>
    <s v="High Budget"/>
    <x v="0"/>
    <s v="Normal"/>
  </r>
  <r>
    <x v="775"/>
    <d v="2004-06-08T00:00:00"/>
    <s v="Color"/>
    <s v="Biography"/>
    <s v="English"/>
    <s v="USA"/>
    <s v="PG-13"/>
    <s v="Bokeem Woodbine"/>
    <x v="383"/>
    <n v="904"/>
    <n v="5074"/>
    <n v="138"/>
    <n v="0"/>
    <n v="7.7"/>
    <n v="209"/>
    <n v="178"/>
    <n v="75305995"/>
    <n v="40000000"/>
    <n v="35305995"/>
    <n v="0.88264987500000003"/>
    <n v="31.153059949999999"/>
    <n v="2004"/>
    <s v="iyun"/>
    <s v="Taylor Hackford"/>
    <x v="775"/>
    <s v="Normal"/>
    <s v="Medium Budget"/>
    <x v="0"/>
    <s v="Normal"/>
  </r>
  <r>
    <x v="776"/>
    <d v="2009-09-04T00:00:00"/>
    <s v="Black and White"/>
    <s v="Animation"/>
    <s v="English"/>
    <s v="USA"/>
    <s v="PG"/>
    <s v="Jennifer Saunders"/>
    <x v="384"/>
    <n v="309"/>
    <n v="647"/>
    <n v="253"/>
    <n v="10000"/>
    <n v="7.7"/>
    <n v="310"/>
    <n v="100"/>
    <n v="75280058"/>
    <n v="60000000"/>
    <n v="15280058"/>
    <n v="0.25466763333333331"/>
    <n v="31.901867053333334"/>
    <n v="2009"/>
    <s v="sentyabr"/>
    <s v="Henry Selick"/>
    <x v="776"/>
    <s v="Normal"/>
    <s v="High Budget"/>
    <x v="0"/>
    <s v="Normal"/>
  </r>
  <r>
    <x v="777"/>
    <d v="2015-12-07T00:00:00"/>
    <s v="Color"/>
    <s v="Comedy"/>
    <s v="English"/>
    <s v="USA"/>
    <s v="PG-13"/>
    <s v="Robert De Niro"/>
    <x v="105"/>
    <n v="22000"/>
    <n v="36010"/>
    <n v="278"/>
    <n v="54000"/>
    <n v="7.2"/>
    <n v="241"/>
    <n v="121"/>
    <n v="75274748"/>
    <n v="35000000"/>
    <n v="40274748"/>
    <n v="1.1507070857142858"/>
    <n v="34.660282834285717"/>
    <n v="2015"/>
    <s v="dekabr"/>
    <s v="Nancy Meyers"/>
    <x v="777"/>
    <s v="Normal"/>
    <s v="Medium Budget"/>
    <x v="0"/>
    <s v="Normal"/>
  </r>
  <r>
    <x v="778"/>
    <d v="2002-10-30T00:00:00"/>
    <s v="Color"/>
    <s v="Comedy"/>
    <s v="English"/>
    <s v="USA"/>
    <s v="PG-13"/>
    <s v="Sean Patrick Thomas"/>
    <x v="197"/>
    <n v="656"/>
    <n v="2754"/>
    <n v="167"/>
    <n v="770"/>
    <n v="6.3"/>
    <n v="91"/>
    <n v="102"/>
    <n v="75074950"/>
    <n v="12000000"/>
    <n v="63074950"/>
    <n v="5.2562458333333337"/>
    <n v="27.379498333333334"/>
    <n v="2002"/>
    <s v="oktyabr"/>
    <s v="Tim Story"/>
    <x v="778"/>
    <s v="Normal"/>
    <s v="Medium Budget"/>
    <x v="0"/>
    <s v="Normal"/>
  </r>
  <r>
    <x v="779"/>
    <d v="2005-07-07T00:00:00"/>
    <s v="Color"/>
    <s v="Drama"/>
    <s v="English"/>
    <s v="USA"/>
    <s v="PG-13"/>
    <s v="Tom Wilkinson"/>
    <x v="366"/>
    <n v="1000"/>
    <n v="2759"/>
    <n v="301"/>
    <n v="0"/>
    <n v="6.7"/>
    <n v="233"/>
    <n v="122"/>
    <n v="75072454"/>
    <n v="20000000"/>
    <n v="55072454"/>
    <n v="2.7536227000000002"/>
    <n v="27.901449079999999"/>
    <n v="2005"/>
    <s v="iyul"/>
    <s v="Scott Derrickson"/>
    <x v="779"/>
    <s v="Normal"/>
    <s v="Medium Budget"/>
    <x v="0"/>
    <s v="Normal"/>
  </r>
  <r>
    <x v="780"/>
    <d v="2006-02-07T00:00:00"/>
    <s v="Black and White"/>
    <s v="Action"/>
    <s v="English"/>
    <s v="USA"/>
    <s v="PG"/>
    <s v="Djimon Hounsou"/>
    <x v="385"/>
    <n v="3000"/>
    <n v="4487"/>
    <n v="14"/>
    <n v="0"/>
    <n v="5.0999999999999996"/>
    <n v="170"/>
    <n v="104"/>
    <n v="75030163"/>
    <n v="100000000"/>
    <n v="-24969837"/>
    <n v="-0.24969837"/>
    <n v="20.300120651999997"/>
    <n v="2006"/>
    <s v="fevral"/>
    <s v="Stefen Fangmeier"/>
    <x v="780"/>
    <s v="Underperformer"/>
    <s v="High Budget"/>
    <x v="0"/>
    <s v="High Buzz Mismatch"/>
  </r>
  <r>
    <x v="781"/>
    <d v="1991-03-29T00:00:00"/>
    <s v="Color"/>
    <s v="Action"/>
    <s v="English"/>
    <s v="USA"/>
    <s v="PG"/>
    <s v="Leonard Nimoy"/>
    <x v="367"/>
    <n v="12000"/>
    <n v="16230"/>
    <n v="120"/>
    <n v="0"/>
    <n v="7.2"/>
    <n v="112"/>
    <n v="110"/>
    <n v="74888996"/>
    <n v="30000000"/>
    <n v="44888996"/>
    <n v="1.4962998666666667"/>
    <n v="29.398519946666667"/>
    <n v="1991"/>
    <s v="mart"/>
    <s v="Nicholas Meyer"/>
    <x v="781"/>
    <s v="Normal"/>
    <s v="High Budget"/>
    <x v="0"/>
    <s v="Normal"/>
  </r>
  <r>
    <x v="782"/>
    <d v="1991-03-25T00:00:00"/>
    <s v="Color"/>
    <s v="Drama"/>
    <s v="English"/>
    <s v="USA"/>
    <s v="R"/>
    <s v="George Carlin"/>
    <x v="386"/>
    <n v="769"/>
    <n v="1936"/>
    <n v="0"/>
    <n v="883"/>
    <n v="6.6"/>
    <n v="30"/>
    <n v="132"/>
    <n v="74787599"/>
    <n v="30000000"/>
    <n v="44787599"/>
    <n v="1.4929199666666666"/>
    <n v="27.085467986666664"/>
    <n v="1991"/>
    <s v="mart"/>
    <s v="Barbra Streisand"/>
    <x v="782"/>
    <s v="Normal"/>
    <s v="Medium Budget"/>
    <x v="0"/>
    <s v="Normal"/>
  </r>
  <r>
    <x v="783"/>
    <d v="2003-08-17T00:00:00"/>
    <s v="Color"/>
    <s v="Comedy"/>
    <s v="English"/>
    <s v="USA"/>
    <s v="R"/>
    <s v="Will Ferrell"/>
    <x v="42"/>
    <n v="8000"/>
    <n v="10325"/>
    <n v="480"/>
    <n v="0"/>
    <n v="7.2"/>
    <n v="123"/>
    <n v="88"/>
    <n v="74608545"/>
    <n v="24000000"/>
    <n v="50608545"/>
    <n v="2.108689375"/>
    <n v="29.64347575"/>
    <n v="2003"/>
    <s v="avgust"/>
    <s v="Todd Phillips"/>
    <x v="783"/>
    <s v="Normal"/>
    <s v="Medium Budget"/>
    <x v="0"/>
    <s v="Normal"/>
  </r>
  <r>
    <x v="784"/>
    <d v="2004-04-10T00:00:00"/>
    <s v="Color"/>
    <s v="Action"/>
    <s v="English"/>
    <s v="USA"/>
    <s v="PG-13"/>
    <s v="Billy Burke"/>
    <x v="387"/>
    <n v="2000"/>
    <n v="4496"/>
    <n v="13"/>
    <n v="0"/>
    <n v="6.5"/>
    <n v="125"/>
    <n v="115"/>
    <n v="74540762"/>
    <n v="55000000"/>
    <n v="19540762"/>
    <n v="0.35528658181818185"/>
    <n v="26.142114632727274"/>
    <n v="2004"/>
    <s v="aprel"/>
    <s v="Jay Russell"/>
    <x v="784"/>
    <s v="Normal"/>
    <s v="High Budget"/>
    <x v="0"/>
    <s v="Normal"/>
  </r>
  <r>
    <x v="785"/>
    <d v="2005-06-07T00:00:00"/>
    <s v="Color"/>
    <s v="Action"/>
    <s v="English"/>
    <s v="USA"/>
    <s v="R"/>
    <s v="Josh Charles"/>
    <x v="209"/>
    <n v="1000"/>
    <n v="2740"/>
    <n v="309"/>
    <n v="0"/>
    <n v="6.9"/>
    <n v="123"/>
    <n v="109"/>
    <n v="74484168"/>
    <n v="45000000"/>
    <n v="29484168"/>
    <n v="0.65520373333333337"/>
    <n v="27.862081493333335"/>
    <n v="2005"/>
    <s v="iyun"/>
    <s v="John Singleton"/>
    <x v="785"/>
    <s v="Normal"/>
    <s v="High Budget"/>
    <x v="0"/>
    <s v="Normal"/>
  </r>
  <r>
    <x v="786"/>
    <d v="1998-07-19T00:00:00"/>
    <s v="Color"/>
    <s v="Action"/>
    <s v="English"/>
    <s v="USA"/>
    <s v="PG-13"/>
    <s v="Harrison Ford"/>
    <x v="255"/>
    <n v="11000"/>
    <n v="12729"/>
    <n v="425"/>
    <n v="0"/>
    <n v="5.7"/>
    <n v="97"/>
    <n v="98"/>
    <n v="74329966"/>
    <n v="70000000"/>
    <n v="4329966"/>
    <n v="6.1856657142857145E-2"/>
    <n v="22.824742662857144"/>
    <n v="1998"/>
    <s v="iyul"/>
    <s v="Ivan Reitman"/>
    <x v="786"/>
    <s v="Normal"/>
    <s v="High Budget"/>
    <x v="0"/>
    <s v="High Buzz Mismatch"/>
  </r>
  <r>
    <x v="787"/>
    <d v="2007-03-09T00:00:00"/>
    <s v="Color"/>
    <s v="Crime"/>
    <s v="English"/>
    <s v="USA"/>
    <s v="R"/>
    <s v="Kelly Macdonald"/>
    <x v="124"/>
    <n v="2000"/>
    <n v="4738"/>
    <n v="1000"/>
    <n v="21000"/>
    <n v="8.1"/>
    <n v="488"/>
    <n v="122"/>
    <n v="74273505"/>
    <n v="25000000"/>
    <n v="49273505"/>
    <n v="1.9709402"/>
    <n v="35.288376079999999"/>
    <n v="2007"/>
    <s v="mart"/>
    <s v="Ethan Coen"/>
    <x v="787"/>
    <s v="Normal"/>
    <s v="Medium Budget"/>
    <x v="0"/>
    <s v="High Buzz / High Score"/>
  </r>
  <r>
    <x v="788"/>
    <d v="2011-09-29T00:00:00"/>
    <s v="Color"/>
    <s v="Comedy"/>
    <s v="English"/>
    <s v="USA"/>
    <s v="PG"/>
    <s v="Al Pacino"/>
    <x v="135"/>
    <n v="14000"/>
    <n v="27405"/>
    <n v="221"/>
    <n v="0"/>
    <n v="3.4"/>
    <n v="156"/>
    <n v="91"/>
    <n v="74158157"/>
    <n v="79000000"/>
    <n v="-4841843"/>
    <n v="-6.1289151898734177E-2"/>
    <n v="13.575484339240505"/>
    <n v="2011"/>
    <s v="sentyabr"/>
    <s v="Dennis Dugan"/>
    <x v="788"/>
    <s v="Underperformer"/>
    <s v="Medium Budget"/>
    <x v="0"/>
    <s v="High Buzz Mismatch"/>
  </r>
  <r>
    <x v="789"/>
    <d v="2005-08-25T00:00:00"/>
    <s v="Black and White"/>
    <s v="Crime"/>
    <s v="English"/>
    <s v="USA"/>
    <s v="R"/>
    <s v="Rosario Dawson"/>
    <x v="388"/>
    <n v="3000"/>
    <n v="3924"/>
    <n v="436"/>
    <n v="13000"/>
    <n v="8.1"/>
    <n v="374"/>
    <n v="147"/>
    <n v="74098862"/>
    <n v="40000000"/>
    <n v="34098862"/>
    <n v="0.85247154999999997"/>
    <n v="34.040988619999993"/>
    <n v="2005"/>
    <s v="avgust"/>
    <s v="Frank Miller"/>
    <x v="789"/>
    <s v="Normal"/>
    <s v="Medium Budget"/>
    <x v="0"/>
    <s v="High Buzz / High Score"/>
  </r>
  <r>
    <x v="790"/>
    <d v="2001-02-26T00:00:00"/>
    <s v="Color"/>
    <s v="Crime"/>
    <s v="English"/>
    <s v="USA"/>
    <s v="R"/>
    <s v="Morgan Freeman"/>
    <x v="145"/>
    <n v="11000"/>
    <n v="17109"/>
    <n v="93"/>
    <n v="0"/>
    <n v="6.3"/>
    <n v="133"/>
    <n v="104"/>
    <n v="74058698"/>
    <n v="60000000"/>
    <n v="14058698"/>
    <n v="0.23431163333333332"/>
    <n v="25.293724653333332"/>
    <n v="2001"/>
    <s v="fevral"/>
    <s v="Lee Tamahori"/>
    <x v="790"/>
    <s v="Normal"/>
    <s v="Medium Budget"/>
    <x v="0"/>
    <s v="Normal"/>
  </r>
  <r>
    <x v="791"/>
    <d v="2011-06-14T00:00:00"/>
    <s v="Color"/>
    <s v="Adventure"/>
    <s v="English"/>
    <s v="USA"/>
    <s v="PG"/>
    <s v="ChloÃ« Grace Moretz"/>
    <x v="200"/>
    <n v="17000"/>
    <n v="36017"/>
    <n v="17000"/>
    <n v="42000"/>
    <n v="7.5"/>
    <n v="682"/>
    <n v="126"/>
    <n v="73820094"/>
    <n v="170000000"/>
    <n v="-96179906"/>
    <n v="-0.56576415294117643"/>
    <n v="33.973694338823528"/>
    <n v="2011"/>
    <s v="iyun"/>
    <s v="Martin Scorsese"/>
    <x v="791"/>
    <s v="Underperformer"/>
    <s v="High Budget"/>
    <x v="0"/>
    <s v="Normal"/>
  </r>
  <r>
    <x v="792"/>
    <d v="2004-09-17T00:00:00"/>
    <s v="Color"/>
    <s v="Comedy"/>
    <s v="English"/>
    <s v="USA"/>
    <s v="PG"/>
    <s v="Jamie Lee Curtis"/>
    <x v="313"/>
    <n v="2000"/>
    <n v="6729"/>
    <n v="148"/>
    <n v="0"/>
    <n v="5.2"/>
    <n v="105"/>
    <n v="99"/>
    <n v="73701902"/>
    <n v="60000000"/>
    <n v="13701902"/>
    <n v="0.22836503333333333"/>
    <n v="20.891346013333333"/>
    <n v="2004"/>
    <s v="sentyabr"/>
    <s v="Joe Roth"/>
    <x v="792"/>
    <s v="Normal"/>
    <s v="Medium Budget"/>
    <x v="0"/>
    <s v="High Buzz Mismatch"/>
  </r>
  <r>
    <x v="793"/>
    <d v="2006-02-23T00:00:00"/>
    <s v="Color"/>
    <s v="Animation"/>
    <s v="English"/>
    <s v="USA"/>
    <s v="PG"/>
    <s v="Steve Buscemi"/>
    <x v="389"/>
    <n v="12000"/>
    <n v="17299"/>
    <n v="27"/>
    <n v="0"/>
    <n v="6.6"/>
    <n v="190"/>
    <n v="91"/>
    <n v="73661010"/>
    <n v="75000000"/>
    <n v="-1338990"/>
    <n v="-1.78532E-2"/>
    <n v="26.39285872"/>
    <n v="2006"/>
    <s v="fevral"/>
    <s v="Gil Kenan"/>
    <x v="793"/>
    <s v="Underperformer"/>
    <s v="High Budget"/>
    <x v="0"/>
    <s v="Normal"/>
  </r>
  <r>
    <x v="794"/>
    <d v="1999-10-07T00:00:00"/>
    <s v="Color"/>
    <s v="Action"/>
    <s v="English"/>
    <s v="USA"/>
    <s v="R"/>
    <s v="LL Cool J"/>
    <x v="236"/>
    <n v="1000"/>
    <n v="3697"/>
    <n v="212"/>
    <n v="0"/>
    <n v="5.8"/>
    <n v="199"/>
    <n v="105"/>
    <n v="73648142"/>
    <n v="60000000"/>
    <n v="13648142"/>
    <n v="0.22746903333333332"/>
    <n v="23.290987613333332"/>
    <n v="1999"/>
    <s v="oktyabr"/>
    <s v="Renny Harlin"/>
    <x v="794"/>
    <s v="Normal"/>
    <s v="High Budget"/>
    <x v="0"/>
    <s v="High Buzz Mismatch"/>
  </r>
  <r>
    <x v="795"/>
    <d v="2009-08-07T00:00:00"/>
    <s v="Color"/>
    <s v="Crime"/>
    <s v="English"/>
    <s v="USA"/>
    <s v="R"/>
    <s v="Gerard Butler"/>
    <x v="143"/>
    <n v="18000"/>
    <n v="22517"/>
    <n v="473"/>
    <n v="21000"/>
    <n v="7.4"/>
    <n v="216"/>
    <n v="118"/>
    <n v="73343413"/>
    <n v="50000000"/>
    <n v="23343413"/>
    <n v="0.46686825999999998"/>
    <n v="31.886747304000004"/>
    <n v="2009"/>
    <s v="avgust"/>
    <s v="F. Gary Gray"/>
    <x v="795"/>
    <s v="Normal"/>
    <s v="Medium Budget"/>
    <x v="0"/>
    <s v="Normal"/>
  </r>
  <r>
    <x v="796"/>
    <d v="1988-10-28T00:00:00"/>
    <s v="Color"/>
    <s v="Comedy"/>
    <s v="English"/>
    <s v="USA"/>
    <s v="PG"/>
    <s v="Catherine O'Hara"/>
    <x v="23"/>
    <n v="925"/>
    <n v="1953"/>
    <n v="13000"/>
    <n v="15000"/>
    <n v="7.5"/>
    <n v="109"/>
    <n v="92"/>
    <n v="73326666"/>
    <n v="15000000"/>
    <n v="58326666"/>
    <n v="3.8884444"/>
    <n v="33.055377759999999"/>
    <n v="1988"/>
    <s v="oktyabr"/>
    <s v="Tim Burton"/>
    <x v="796"/>
    <s v="Normal"/>
    <s v="Medium Budget"/>
    <x v="0"/>
    <s v="Normal"/>
  </r>
  <r>
    <x v="797"/>
    <d v="2002-05-17T00:00:00"/>
    <s v="Color"/>
    <s v="Adventure"/>
    <s v="English"/>
    <s v="USA"/>
    <s v="G"/>
    <s v="Matt Damon"/>
    <x v="390"/>
    <n v="13000"/>
    <n v="14261"/>
    <n v="21"/>
    <n v="4000"/>
    <n v="7"/>
    <n v="106"/>
    <n v="83"/>
    <n v="73215310"/>
    <n v="80000000"/>
    <n v="-6784690"/>
    <n v="-8.4808624999999999E-2"/>
    <n v="28.366076549999999"/>
    <n v="2002"/>
    <s v="may"/>
    <s v="Kelly Asbury"/>
    <x v="797"/>
    <s v="Underperformer"/>
    <s v="High Budget"/>
    <x v="0"/>
    <s v="Normal"/>
  </r>
  <r>
    <x v="798"/>
    <d v="2000-10-15T00:00:00"/>
    <s v="Color"/>
    <s v="Action"/>
    <s v="English"/>
    <s v="USA"/>
    <s v="R"/>
    <s v="Greg Grunberg"/>
    <x v="232"/>
    <n v="833"/>
    <n v="2356"/>
    <n v="719"/>
    <n v="0"/>
    <n v="5.7"/>
    <n v="180"/>
    <n v="119"/>
    <n v="73209340"/>
    <n v="95000000"/>
    <n v="-21790660"/>
    <n v="-0.22937536842105263"/>
    <n v="22.708249852631578"/>
    <n v="2000"/>
    <s v="oktyabr"/>
    <s v="Paul Verhoeven"/>
    <x v="798"/>
    <s v="Underperformer"/>
    <s v="High Budget"/>
    <x v="0"/>
    <s v="High Buzz Mismatch"/>
  </r>
  <r>
    <x v="799"/>
    <d v="2013-03-12T00:00:00"/>
    <s v="Color"/>
    <s v="Action"/>
    <s v="English"/>
    <s v="USA"/>
    <s v="PG-13"/>
    <s v="Channing Tatum"/>
    <x v="30"/>
    <n v="17000"/>
    <n v="18204"/>
    <n v="776"/>
    <n v="33000"/>
    <n v="6.4"/>
    <n v="339"/>
    <n v="131"/>
    <n v="73103784"/>
    <n v="150000000"/>
    <n v="-76896216"/>
    <n v="-0.51264144"/>
    <n v="28.694943424000002"/>
    <n v="2013"/>
    <s v="mart"/>
    <s v="Roland Emmerich"/>
    <x v="799"/>
    <s v="Underperformer"/>
    <s v="High Budget"/>
    <x v="0"/>
    <s v="Normal"/>
  </r>
  <r>
    <x v="800"/>
    <d v="2012-09-04T00:00:00"/>
    <s v="Color"/>
    <s v="Action"/>
    <s v="English"/>
    <s v="USA"/>
    <s v="PG-13"/>
    <s v="Daryl Sabara"/>
    <x v="16"/>
    <n v="640"/>
    <n v="1873"/>
    <n v="475"/>
    <n v="24000"/>
    <n v="6.6"/>
    <n v="462"/>
    <n v="132"/>
    <n v="73058679"/>
    <n v="263700000"/>
    <n v="-190641321"/>
    <n v="-0.72294774744027301"/>
    <n v="28.510820901023887"/>
    <n v="2012"/>
    <s v="sentyabr"/>
    <s v="Andrew Stanton"/>
    <x v="800"/>
    <s v="Underperformer"/>
    <s v="High Budget"/>
    <x v="0"/>
    <s v="Normal"/>
  </r>
  <r>
    <x v="801"/>
    <d v="2009-10-09T00:00:00"/>
    <s v="Color"/>
    <s v="Comedy"/>
    <s v="English"/>
    <s v="USA"/>
    <s v="PG"/>
    <s v="Don Cheadle"/>
    <x v="391"/>
    <n v="3000"/>
    <n v="5174"/>
    <n v="87"/>
    <n v="1000"/>
    <n v="5.4"/>
    <n v="107"/>
    <n v="100"/>
    <n v="73023275"/>
    <n v="35000000"/>
    <n v="38023275"/>
    <n v="1.0863792857142858"/>
    <n v="22.134551714285717"/>
    <n v="2009"/>
    <s v="oktyabr"/>
    <s v="Thor Freudenthal"/>
    <x v="801"/>
    <s v="Normal"/>
    <s v="Medium Budget"/>
    <x v="0"/>
    <s v="Normal"/>
  </r>
  <r>
    <x v="802"/>
    <d v="2011-09-09T00:00:00"/>
    <s v="Color"/>
    <s v="Documentary"/>
    <s v="English"/>
    <s v="USA"/>
    <s v="G"/>
    <s v="Usher Raymond"/>
    <x v="221"/>
    <n v="569"/>
    <n v="714"/>
    <n v="209"/>
    <n v="62000"/>
    <n v="1.6"/>
    <n v="84"/>
    <n v="115"/>
    <n v="73000942"/>
    <n v="13000000"/>
    <n v="60000942"/>
    <n v="4.6154570769230769"/>
    <n v="14.446182830769231"/>
    <n v="2011"/>
    <s v="sentyabr"/>
    <s v="Jon M. Chu"/>
    <x v="802"/>
    <s v="Normal"/>
    <s v="Low Budget"/>
    <x v="0"/>
    <s v="Normal"/>
  </r>
  <r>
    <x v="803"/>
    <d v="2014-06-25T00:00:00"/>
    <s v="Color"/>
    <s v="Action"/>
    <s v="English"/>
    <s v="USA"/>
    <s v="PG-13"/>
    <s v="Dwayne Johnson"/>
    <x v="63"/>
    <n v="12000"/>
    <n v="16235"/>
    <n v="420"/>
    <n v="21000"/>
    <n v="6"/>
    <n v="245"/>
    <n v="101"/>
    <n v="72660029"/>
    <n v="100000000"/>
    <n v="-27339971"/>
    <n v="-0.27339971000000002"/>
    <n v="25.990640116000002"/>
    <n v="2014"/>
    <s v="iyun"/>
    <s v="Brett Ratner"/>
    <x v="803"/>
    <s v="Underperformer"/>
    <s v="High Budget"/>
    <x v="0"/>
    <s v="Normal"/>
  </r>
  <r>
    <x v="804"/>
    <d v="2006-03-08T00:00:00"/>
    <s v="Color"/>
    <s v="Animation"/>
    <s v="English"/>
    <s v="Germany"/>
    <s v="PG"/>
    <s v="Rob Paulsen"/>
    <x v="266"/>
    <n v="677"/>
    <n v="2055"/>
    <n v="176"/>
    <n v="605"/>
    <n v="5.6"/>
    <n v="98"/>
    <n v="90"/>
    <n v="72601713"/>
    <n v="51000000"/>
    <n v="21601713"/>
    <n v="0.42356300000000002"/>
    <n v="22.629925199999999"/>
    <n v="2006"/>
    <s v="mart"/>
    <s v="Steve Oedekerk"/>
    <x v="804"/>
    <s v="Normal"/>
    <s v="High Budget"/>
    <x v="0"/>
    <s v="High Buzz Mismatch"/>
  </r>
  <r>
    <x v="805"/>
    <d v="2005-11-17T00:00:00"/>
    <s v="Color"/>
    <s v="Crime"/>
    <s v="Aboriginal"/>
    <s v="UK"/>
    <s v="PG-13"/>
    <s v="Curtiss Cook"/>
    <x v="115"/>
    <n v="591"/>
    <n v="2100"/>
    <n v="521"/>
    <n v="0"/>
    <n v="6.4"/>
    <n v="227"/>
    <n v="128"/>
    <n v="72515360"/>
    <n v="80000000"/>
    <n v="-7484640"/>
    <n v="-9.3558000000000002E-2"/>
    <n v="25.562576800000002"/>
    <n v="2005"/>
    <s v="noyabr"/>
    <s v="Sydney Pollack"/>
    <x v="805"/>
    <s v="Underperformer"/>
    <s v="Medium Budget"/>
    <x v="0"/>
    <s v="Normal"/>
  </r>
  <r>
    <x v="806"/>
    <d v="1992-09-14T00:00:00"/>
    <s v="Color"/>
    <s v="Action"/>
    <s v="English"/>
    <s v="USA"/>
    <s v="R"/>
    <s v="Wes Studi"/>
    <x v="301"/>
    <n v="855"/>
    <n v="2144"/>
    <n v="0"/>
    <n v="0"/>
    <n v="7.8"/>
    <n v="89"/>
    <n v="117"/>
    <n v="72455275"/>
    <n v="40000000"/>
    <n v="32455275"/>
    <n v="0.81138187500000003"/>
    <n v="31.524552749999998"/>
    <n v="1992"/>
    <s v="sentyabr"/>
    <s v="Michael Mann"/>
    <x v="806"/>
    <s v="Normal"/>
    <s v="High Budget"/>
    <x v="0"/>
    <s v="Normal"/>
  </r>
  <r>
    <x v="807"/>
    <d v="1981-05-16T00:00:00"/>
    <s v="Color"/>
    <s v="Action"/>
    <s v="English"/>
    <s v="USA"/>
    <s v="PG"/>
    <s v="Harrison Ford"/>
    <x v="6"/>
    <n v="11000"/>
    <n v="12906"/>
    <n v="14000"/>
    <n v="16000"/>
    <n v="8.5"/>
    <n v="234"/>
    <n v="115"/>
    <n v="242374454"/>
    <n v="18000000"/>
    <n v="224374454"/>
    <n v="12.465247444444444"/>
    <n v="40.58609897777778"/>
    <n v="1981"/>
    <s v="may"/>
    <s v="Steven Spielberg"/>
    <x v="807"/>
    <s v="Normal"/>
    <s v="High Budget"/>
    <x v="0"/>
    <s v="High Buzz / High Score"/>
  </r>
  <r>
    <x v="808"/>
    <d v="2011-03-26T00:00:00"/>
    <s v="Color"/>
    <s v="Drama"/>
    <s v="English"/>
    <s v="USA"/>
    <s v="PG"/>
    <s v="Morgan Freeman"/>
    <x v="392"/>
    <n v="11000"/>
    <n v="14209"/>
    <n v="188"/>
    <n v="0"/>
    <n v="6.9"/>
    <n v="131"/>
    <n v="113"/>
    <n v="72279690"/>
    <n v="37000000"/>
    <n v="35279690"/>
    <n v="0.95350513513513513"/>
    <n v="27.981402054054055"/>
    <n v="2011"/>
    <s v="mart"/>
    <s v="Charles Martin Smith"/>
    <x v="808"/>
    <s v="Normal"/>
    <s v="Medium Budget"/>
    <x v="0"/>
    <s v="Normal"/>
  </r>
  <r>
    <x v="809"/>
    <d v="2008-09-01T00:00:00"/>
    <s v="Color"/>
    <s v="Crime"/>
    <s v="English"/>
    <s v="USA"/>
    <s v="PG-13"/>
    <s v="Dennis Quaid"/>
    <x v="393"/>
    <n v="2000"/>
    <n v="6775"/>
    <n v="38"/>
    <n v="0"/>
    <n v="6.6"/>
    <n v="235"/>
    <n v="90"/>
    <n v="72266306"/>
    <n v="40000000"/>
    <n v="32266306"/>
    <n v="0.80665765"/>
    <n v="26.722663059999999"/>
    <n v="2008"/>
    <s v="sentyabr"/>
    <s v="Pete Travis"/>
    <x v="809"/>
    <s v="Normal"/>
    <s v="Medium Budget"/>
    <x v="0"/>
    <s v="Normal"/>
  </r>
  <r>
    <x v="810"/>
    <d v="1997-12-10T00:00:00"/>
    <s v="Color"/>
    <s v="Horror"/>
    <s v="English"/>
    <s v="USA"/>
    <s v="R"/>
    <s v="Muse Watson"/>
    <x v="394"/>
    <n v="45000"/>
    <n v="50284"/>
    <n v="13"/>
    <n v="0"/>
    <n v="5.6"/>
    <n v="140"/>
    <n v="99"/>
    <n v="72219395"/>
    <n v="17000000"/>
    <n v="55219395"/>
    <n v="3.2481997058823531"/>
    <n v="23.69927988235294"/>
    <n v="1997"/>
    <s v="dekabr"/>
    <s v="Jim Gillespie"/>
    <x v="810"/>
    <s v="Normal"/>
    <s v="Low Budget"/>
    <x v="0"/>
    <s v="Normal"/>
  </r>
  <r>
    <x v="811"/>
    <d v="1994-10-01T00:00:00"/>
    <s v="Color"/>
    <s v="Comedy"/>
    <s v="English"/>
    <s v="USA"/>
    <s v="PG-13"/>
    <s v="Sean Young"/>
    <x v="55"/>
    <n v="759"/>
    <n v="2462"/>
    <n v="293"/>
    <n v="0"/>
    <n v="6.9"/>
    <n v="61"/>
    <n v="78"/>
    <n v="72217000"/>
    <n v="12000000"/>
    <n v="60217000"/>
    <n v="5.0180833333333332"/>
    <n v="29.607233333333333"/>
    <n v="1994"/>
    <s v="oktyabr"/>
    <s v="Tom Shadyac"/>
    <x v="811"/>
    <s v="Normal"/>
    <s v="Medium Budget"/>
    <x v="0"/>
    <s v="Normal"/>
  </r>
  <r>
    <x v="812"/>
    <d v="1995-02-08T00:00:00"/>
    <s v="Color"/>
    <s v="Comedy"/>
    <s v="English"/>
    <s v="USA"/>
    <s v="R"/>
    <s v="Delroy Lindo"/>
    <x v="53"/>
    <n v="848"/>
    <n v="3439"/>
    <n v="188"/>
    <n v="0"/>
    <n v="6.9"/>
    <n v="96"/>
    <n v="105"/>
    <n v="72077000"/>
    <n v="30250000"/>
    <n v="41827000"/>
    <n v="1.3827107438016528"/>
    <n v="28.153084297520664"/>
    <n v="1995"/>
    <s v="fevral"/>
    <s v="Barry Sonnenfeld"/>
    <x v="812"/>
    <s v="Normal"/>
    <s v="Medium Budget"/>
    <x v="0"/>
    <s v="Normal"/>
  </r>
  <r>
    <x v="813"/>
    <d v="1964-07-15T00:00:00"/>
    <s v="Color"/>
    <s v="Drama"/>
    <s v="English"/>
    <s v="USA"/>
    <s v="Approved"/>
    <s v="Jeremy Brett"/>
    <x v="395"/>
    <n v="453"/>
    <n v="1164"/>
    <n v="165"/>
    <n v="0"/>
    <n v="7.9"/>
    <n v="82"/>
    <n v="170"/>
    <n v="72000000"/>
    <n v="17000000"/>
    <n v="55000000"/>
    <n v="3.2352941176470589"/>
    <n v="32.894117647058827"/>
    <n v="1964"/>
    <s v="iyul"/>
    <s v="George Cukor"/>
    <x v="813"/>
    <s v="Normal"/>
    <s v="Medium Budget"/>
    <x v="0"/>
    <s v="Normal"/>
  </r>
  <r>
    <x v="814"/>
    <d v="2007-03-11T00:00:00"/>
    <s v="Color"/>
    <s v="Fantasy"/>
    <s v="English"/>
    <s v="USA"/>
    <s v="PG-13"/>
    <s v="Drew Powell"/>
    <x v="396"/>
    <n v="129"/>
    <n v="214"/>
    <n v="101"/>
    <n v="11000"/>
    <n v="6.8"/>
    <n v="314"/>
    <n v="114"/>
    <n v="71975611"/>
    <n v="25000000"/>
    <n v="46975611"/>
    <n v="1.87902444"/>
    <n v="29.051609775999999"/>
    <n v="2007"/>
    <s v="mart"/>
    <s v="Mikael HÃ¥fstrÃ¶m"/>
    <x v="814"/>
    <s v="Normal"/>
    <s v="Low Budget"/>
    <x v="0"/>
    <s v="Normal"/>
  </r>
  <r>
    <x v="815"/>
    <d v="2009-05-29T00:00:00"/>
    <s v="Color"/>
    <s v="Documentary"/>
    <s v="English"/>
    <s v="USA"/>
    <s v="PG"/>
    <s v="Misha Gabriel Hamilton"/>
    <x v="323"/>
    <n v="433"/>
    <n v="679"/>
    <n v="197"/>
    <n v="0"/>
    <n v="7.3"/>
    <n v="136"/>
    <n v="111"/>
    <n v="71844424"/>
    <n v="60000000"/>
    <n v="11844424"/>
    <n v="0.19740706666666666"/>
    <n v="29.278962826666667"/>
    <n v="2009"/>
    <s v="may"/>
    <s v="Kenny Ortega"/>
    <x v="815"/>
    <s v="Normal"/>
    <s v="Low Budget"/>
    <x v="0"/>
    <s v="Normal"/>
  </r>
  <r>
    <x v="816"/>
    <d v="2013-11-22T00:00:00"/>
    <s v="Color"/>
    <s v="Fantasy"/>
    <s v="English"/>
    <s v="Canada"/>
    <s v="PG-13"/>
    <s v="Javier Botet"/>
    <x v="397"/>
    <n v="1000"/>
    <n v="1949"/>
    <n v="127"/>
    <n v="57000"/>
    <n v="6.2"/>
    <n v="393"/>
    <n v="100"/>
    <n v="71588220"/>
    <n v="20000000"/>
    <n v="51588220"/>
    <n v="2.5794109999999999"/>
    <n v="31.5317644"/>
    <n v="2013"/>
    <s v="noyabr"/>
    <s v="AndrÃ©s Muschietti"/>
    <x v="816"/>
    <s v="Normal"/>
    <s v="Low Budget"/>
    <x v="0"/>
    <s v="Normal"/>
  </r>
  <r>
    <x v="817"/>
    <d v="2014-03-12T00:00:00"/>
    <s v="Color"/>
    <s v="Action"/>
    <s v="English"/>
    <s v="USA"/>
    <s v="R"/>
    <s v="Noel Gugliemi"/>
    <x v="398"/>
    <n v="2000"/>
    <n v="6807"/>
    <n v="65"/>
    <n v="15000"/>
    <n v="6.5"/>
    <n v="285"/>
    <n v="103"/>
    <n v="71519230"/>
    <n v="9000000"/>
    <n v="62519230"/>
    <n v="6.9465811111111115"/>
    <n v="30.278632444444444"/>
    <n v="2014"/>
    <s v="mart"/>
    <s v="James DeMonaco"/>
    <x v="817"/>
    <s v="Overperformer"/>
    <s v="High Budget"/>
    <x v="0"/>
    <s v="Normal"/>
  </r>
  <r>
    <x v="818"/>
    <d v="2004-11-15T00:00:00"/>
    <s v="Color"/>
    <s v="Adventure"/>
    <s v="English"/>
    <s v="USA"/>
    <s v="R"/>
    <s v="Virginia Madsen"/>
    <x v="348"/>
    <n v="912"/>
    <n v="2170"/>
    <n v="729"/>
    <n v="0"/>
    <n v="7.5"/>
    <n v="285"/>
    <n v="126"/>
    <n v="71502303"/>
    <n v="12000000"/>
    <n v="59502303"/>
    <n v="4.9585252500000001"/>
    <n v="31.9834101"/>
    <n v="2004"/>
    <s v="noyabr"/>
    <s v="Alexander Payne"/>
    <x v="818"/>
    <s v="Normal"/>
    <s v="High Budget"/>
    <x v="0"/>
    <s v="Normal"/>
  </r>
  <r>
    <x v="819"/>
    <d v="2001-02-24T00:00:00"/>
    <s v="Color"/>
    <s v="Comedy"/>
    <s v="English"/>
    <s v="UK"/>
    <s v="R"/>
    <s v="Colin Firth"/>
    <x v="399"/>
    <n v="14000"/>
    <n v="16999"/>
    <n v="11"/>
    <n v="0"/>
    <n v="6.7"/>
    <n v="168"/>
    <n v="97"/>
    <n v="71500556"/>
    <n v="26000000"/>
    <n v="45500556"/>
    <n v="1.7500213846153847"/>
    <n v="27.500008553846154"/>
    <n v="2001"/>
    <s v="fevral"/>
    <s v="Sharon Maguire"/>
    <x v="819"/>
    <s v="Normal"/>
    <s v="Medium Budget"/>
    <x v="0"/>
    <s v="Normal"/>
  </r>
  <r>
    <x v="820"/>
    <d v="1999-02-07T00:00:00"/>
    <s v="Color"/>
    <s v="Adventure"/>
    <s v="English"/>
    <s v="USA"/>
    <s v="PG"/>
    <s v="Alan Rickman"/>
    <x v="259"/>
    <n v="25000"/>
    <n v="26998"/>
    <n v="23"/>
    <n v="19000"/>
    <n v="7.3"/>
    <n v="213"/>
    <n v="102"/>
    <n v="71423726"/>
    <n v="45000000"/>
    <n v="26423726"/>
    <n v="0.58719391111111108"/>
    <n v="31.334877564444444"/>
    <n v="1999"/>
    <s v="fevral"/>
    <s v="Dean Parisot"/>
    <x v="820"/>
    <s v="Normal"/>
    <s v="High Budget"/>
    <x v="0"/>
    <s v="Normal"/>
  </r>
  <r>
    <x v="821"/>
    <d v="2009-05-15T00:00:00"/>
    <s v="Color"/>
    <s v="Comedy"/>
    <s v="English"/>
    <s v="USA"/>
    <s v="R"/>
    <s v="J.K. Simmons"/>
    <x v="330"/>
    <n v="24000"/>
    <n v="28928"/>
    <n v="29"/>
    <n v="0"/>
    <n v="7.1"/>
    <n v="215"/>
    <n v="105"/>
    <n v="71347010"/>
    <n v="40000000"/>
    <n v="31347010"/>
    <n v="0.78367525000000005"/>
    <n v="28.713470099999999"/>
    <n v="2009"/>
    <s v="may"/>
    <s v="John Hamburg"/>
    <x v="821"/>
    <s v="Normal"/>
    <s v="Medium Budget"/>
    <x v="0"/>
    <s v="Normal"/>
  </r>
  <r>
    <x v="822"/>
    <d v="2013-06-21T00:00:00"/>
    <s v="Color"/>
    <s v="Drama"/>
    <s v="English"/>
    <s v="USA"/>
    <s v="PG-13"/>
    <s v="David Lyons"/>
    <x v="361"/>
    <n v="576"/>
    <n v="1554"/>
    <n v="529"/>
    <n v="23000"/>
    <n v="6.7"/>
    <n v="184"/>
    <n v="115"/>
    <n v="71346930"/>
    <n v="28000000"/>
    <n v="43346930"/>
    <n v="1.5481046428571428"/>
    <n v="29.719241857142858"/>
    <n v="2013"/>
    <s v="iyun"/>
    <s v="Lasse HallstrÃ¶m"/>
    <x v="822"/>
    <s v="Normal"/>
    <s v="Medium Budget"/>
    <x v="0"/>
    <s v="Normal"/>
  </r>
  <r>
    <x v="823"/>
    <d v="2000-08-27T00:00:00"/>
    <s v="Color"/>
    <s v="Drama"/>
    <s v="English"/>
    <s v="UK"/>
    <s v="PG-13"/>
    <s v="Lena Olin"/>
    <x v="361"/>
    <n v="541"/>
    <n v="1323"/>
    <n v="529"/>
    <n v="18000"/>
    <n v="7.3"/>
    <n v="152"/>
    <n v="121"/>
    <n v="71309760"/>
    <n v="25000000"/>
    <n v="46309760"/>
    <n v="1.8523904"/>
    <n v="31.74095616"/>
    <n v="2000"/>
    <s v="avgust"/>
    <s v="Lasse HallstrÃ¶m"/>
    <x v="823"/>
    <s v="Normal"/>
    <s v="Medium Budget"/>
    <x v="0"/>
    <s v="Normal"/>
  </r>
  <r>
    <x v="824"/>
    <d v="2001-10-07T00:00:00"/>
    <s v="Color"/>
    <s v="Comedy"/>
    <s v="English"/>
    <s v="USA"/>
    <s v="R"/>
    <s v="Natasha Lyonne"/>
    <x v="400"/>
    <n v="1000"/>
    <n v="1645"/>
    <n v="322"/>
    <n v="0"/>
    <n v="5.2"/>
    <n v="127"/>
    <n v="83"/>
    <n v="71277420"/>
    <n v="45000000"/>
    <n v="26277420"/>
    <n v="0.58394266666666672"/>
    <n v="21.033577066666666"/>
    <n v="2001"/>
    <s v="oktyabr"/>
    <s v="Keenen Ivory Wayans"/>
    <x v="824"/>
    <s v="Normal"/>
    <s v="Medium Budget"/>
    <x v="0"/>
    <s v="High Buzz Mismatch"/>
  </r>
  <r>
    <x v="825"/>
    <d v="2008-01-18T00:00:00"/>
    <s v="Color"/>
    <s v="Adventure"/>
    <s v="English"/>
    <s v="USA"/>
    <s v="PG"/>
    <s v="Martin Short"/>
    <x v="260"/>
    <n v="770"/>
    <n v="1614"/>
    <n v="70"/>
    <n v="0"/>
    <n v="6.6"/>
    <n v="198"/>
    <n v="107"/>
    <n v="71148699"/>
    <n v="90000000"/>
    <n v="-18851301"/>
    <n v="-0.2094589"/>
    <n v="26.316216439999998"/>
    <n v="2008"/>
    <s v="yanvar"/>
    <s v="Mark Waters"/>
    <x v="825"/>
    <s v="Underperformer"/>
    <s v="High Budget"/>
    <x v="0"/>
    <s v="Normal"/>
  </r>
  <r>
    <x v="826"/>
    <d v="2001-09-30T00:00:00"/>
    <s v="Color"/>
    <s v="Crime"/>
    <s v="English"/>
    <s v="USA"/>
    <s v="R"/>
    <s v="Robert De Niro"/>
    <x v="401"/>
    <n v="22000"/>
    <n v="32871"/>
    <n v="0"/>
    <n v="0"/>
    <n v="6.8"/>
    <n v="141"/>
    <n v="124"/>
    <n v="71069884"/>
    <n v="68000000"/>
    <n v="3069884"/>
    <n v="4.514535294117647E-2"/>
    <n v="27.218058141176471"/>
    <n v="2001"/>
    <s v="sentyabr"/>
    <s v="Frank Oz"/>
    <x v="826"/>
    <s v="Normal"/>
    <s v="Medium Budget"/>
    <x v="0"/>
    <s v="Normal"/>
  </r>
  <r>
    <x v="827"/>
    <d v="2015-12-12T00:00:00"/>
    <s v="Color"/>
    <s v="Action"/>
    <s v="English"/>
    <s v="USA"/>
    <s v="PG"/>
    <s v="D.B. Woodside"/>
    <x v="322"/>
    <n v="598"/>
    <n v="3552"/>
    <n v="99"/>
    <n v="8000"/>
    <n v="4.4000000000000004"/>
    <n v="76"/>
    <n v="94"/>
    <n v="71038190"/>
    <n v="30000000"/>
    <n v="41038190"/>
    <n v="1.3679396666666668"/>
    <n v="18.947175866666669"/>
    <n v="2015"/>
    <s v="dekabr"/>
    <s v="Andy Fickman"/>
    <x v="827"/>
    <s v="Normal"/>
    <s v="High Budget"/>
    <x v="0"/>
    <s v="Normal"/>
  </r>
  <r>
    <x v="828"/>
    <d v="2002-10-04T00:00:00"/>
    <s v="Color"/>
    <s v="Crime"/>
    <s v="English"/>
    <s v="USA"/>
    <s v="PG-13"/>
    <s v="Denzel Washington"/>
    <x v="343"/>
    <n v="18000"/>
    <n v="20970"/>
    <n v="415"/>
    <n v="0"/>
    <n v="7"/>
    <n v="129"/>
    <n v="116"/>
    <n v="71026631"/>
    <n v="36000000"/>
    <n v="35026631"/>
    <n v="0.97296197222222225"/>
    <n v="28.38918478888889"/>
    <n v="2002"/>
    <s v="oktyabr"/>
    <s v="Nick Cassavetes"/>
    <x v="828"/>
    <s v="Normal"/>
    <s v="Medium Budget"/>
    <x v="0"/>
    <s v="Normal"/>
  </r>
  <r>
    <x v="829"/>
    <d v="2013-06-12T00:00:00"/>
    <s v="Color"/>
    <s v="Adventure"/>
    <s v="English"/>
    <s v="USA"/>
    <s v="PG"/>
    <s v="Jacob Tremblay"/>
    <x v="152"/>
    <n v="681"/>
    <n v="914"/>
    <n v="67"/>
    <n v="0"/>
    <n v="5.4"/>
    <n v="125"/>
    <n v="105"/>
    <n v="71017784"/>
    <n v="105000000"/>
    <n v="-33982216"/>
    <n v="-0.3236401523809524"/>
    <n v="21.470543939047619"/>
    <n v="2013"/>
    <s v="iyun"/>
    <s v="Raja Gosnell"/>
    <x v="829"/>
    <s v="Underperformer"/>
    <s v="High Budget"/>
    <x v="0"/>
    <s v="High Buzz Mismatch"/>
  </r>
  <r>
    <x v="830"/>
    <d v="1995-12-25T00:00:00"/>
    <s v="Color"/>
    <s v="Drama"/>
    <s v="English"/>
    <s v="USA"/>
    <s v="PG-13"/>
    <s v="Clint Eastwood"/>
    <x v="20"/>
    <n v="16000"/>
    <n v="27237"/>
    <n v="16000"/>
    <n v="0"/>
    <n v="7.5"/>
    <n v="69"/>
    <n v="135"/>
    <n v="70960517"/>
    <n v="35000000"/>
    <n v="35960517"/>
    <n v="1.0274433428571428"/>
    <n v="30.410977337142857"/>
    <n v="1995"/>
    <s v="dekabr"/>
    <s v="Clint Eastwood"/>
    <x v="830"/>
    <s v="Normal"/>
    <s v="Medium Budget"/>
    <x v="0"/>
    <s v="Normal"/>
  </r>
  <r>
    <x v="831"/>
    <d v="1993-05-26T00:00:00"/>
    <s v="Color"/>
    <s v="Comedy"/>
    <s v="English"/>
    <s v="USA"/>
    <s v="PG"/>
    <s v="Bill Murray"/>
    <x v="272"/>
    <n v="13000"/>
    <n v="15500"/>
    <n v="11000"/>
    <n v="38000"/>
    <n v="8.1"/>
    <n v="147"/>
    <n v="101"/>
    <n v="70906973"/>
    <n v="14600000"/>
    <n v="56306973"/>
    <n v="3.8566419863013697"/>
    <n v="37.742656794520542"/>
    <n v="1993"/>
    <s v="may"/>
    <s v="Harold Ramis"/>
    <x v="831"/>
    <s v="Normal"/>
    <s v="Medium Budget"/>
    <x v="0"/>
    <s v="High Buzz / High Score"/>
  </r>
  <r>
    <x v="832"/>
    <d v="2001-07-14T00:00:00"/>
    <s v="Color"/>
    <s v="Comedy"/>
    <s v="English"/>
    <s v="USA"/>
    <s v="PG-13"/>
    <s v="Jason Alexander"/>
    <x v="118"/>
    <n v="700"/>
    <n v="2842"/>
    <n v="101"/>
    <n v="0"/>
    <n v="5.9"/>
    <n v="109"/>
    <n v="114"/>
    <n v="70836296"/>
    <n v="40000000"/>
    <n v="30836296"/>
    <n v="0.77090740000000002"/>
    <n v="23.908362960000002"/>
    <n v="2001"/>
    <s v="iyul"/>
    <s v="Bobby Farrelly"/>
    <x v="832"/>
    <s v="Normal"/>
    <s v="Medium Budget"/>
    <x v="0"/>
    <s v="High Buzz Mismatch"/>
  </r>
  <r>
    <x v="833"/>
    <d v="2011-10-26T00:00:00"/>
    <s v="Color"/>
    <s v="Comedy"/>
    <s v="English"/>
    <s v="USA"/>
    <s v="R"/>
    <s v="Natalie Portman"/>
    <x v="255"/>
    <n v="20000"/>
    <n v="22739"/>
    <n v="425"/>
    <n v="24000"/>
    <n v="6.2"/>
    <n v="245"/>
    <n v="108"/>
    <n v="70625986"/>
    <n v="25000000"/>
    <n v="45625986"/>
    <n v="1.8250394400000001"/>
    <n v="27.930015775999998"/>
    <n v="2011"/>
    <s v="oktyabr"/>
    <s v="Ivan Reitman"/>
    <x v="833"/>
    <s v="Normal"/>
    <s v="Medium Budget"/>
    <x v="0"/>
    <s v="Normal"/>
  </r>
  <r>
    <x v="834"/>
    <d v="2005-11-22T00:00:00"/>
    <s v="Color"/>
    <s v="Action"/>
    <s v="English"/>
    <s v="USA"/>
    <s v="R"/>
    <s v="Natalie Portman"/>
    <x v="402"/>
    <n v="20000"/>
    <n v="22417"/>
    <n v="160"/>
    <n v="48000"/>
    <n v="8.1999999999999993"/>
    <n v="525"/>
    <n v="132"/>
    <n v="70496802"/>
    <n v="54000000"/>
    <n v="16496802"/>
    <n v="0.30549633333333331"/>
    <n v="37.722198533333327"/>
    <n v="2005"/>
    <s v="noyabr"/>
    <s v="James McTeigue"/>
    <x v="834"/>
    <s v="Normal"/>
    <s v="High Budget"/>
    <x v="0"/>
    <s v="High Buzz / High Score"/>
  </r>
  <r>
    <x v="835"/>
    <d v="2013-11-13T00:00:00"/>
    <s v="Color"/>
    <s v="Comedy"/>
    <s v="English"/>
    <s v="USA"/>
    <s v="R"/>
    <s v="Harold Perrineau"/>
    <x v="403"/>
    <n v="1000"/>
    <n v="5306"/>
    <n v="92"/>
    <n v="7000"/>
    <n v="6.7"/>
    <n v="56"/>
    <n v="123"/>
    <n v="70492685"/>
    <n v="17000000"/>
    <n v="53492685"/>
    <n v="3.1466285294117649"/>
    <n v="28.758651411764706"/>
    <n v="2013"/>
    <s v="noyabr"/>
    <s v="Malcolm D. Lee"/>
    <x v="835"/>
    <s v="Normal"/>
    <s v="Medium Budget"/>
    <x v="0"/>
    <s v="Normal"/>
  </r>
  <r>
    <x v="836"/>
    <d v="1996-03-14T00:00:00"/>
    <s v="Color"/>
    <s v="Action"/>
    <s v="English"/>
    <s v="USA"/>
    <s v="R"/>
    <s v="Delroy Lindo"/>
    <x v="76"/>
    <n v="848"/>
    <n v="2913"/>
    <n v="610"/>
    <n v="0"/>
    <n v="6"/>
    <n v="72"/>
    <n v="108"/>
    <n v="70450000"/>
    <n v="50000000"/>
    <n v="20450000"/>
    <n v="0.40899999999999997"/>
    <n v="24.163599999999999"/>
    <n v="1996"/>
    <s v="mart"/>
    <s v="John Woo"/>
    <x v="836"/>
    <s v="Normal"/>
    <s v="High Budget"/>
    <x v="0"/>
    <s v="Normal"/>
  </r>
  <r>
    <x v="837"/>
    <d v="1991-03-26T00:00:00"/>
    <s v="Black and White"/>
    <s v="Drama"/>
    <s v="English"/>
    <s v="France"/>
    <s v="R"/>
    <s v="Sally Kirkland"/>
    <x v="188"/>
    <n v="433"/>
    <n v="698"/>
    <n v="0"/>
    <n v="0"/>
    <n v="8"/>
    <n v="125"/>
    <n v="206"/>
    <n v="70405498"/>
    <n v="40000000"/>
    <n v="30405498"/>
    <n v="0.76013744999999999"/>
    <n v="32.304054979999997"/>
    <n v="1991"/>
    <s v="mart"/>
    <s v="Oliver Stone"/>
    <x v="837"/>
    <s v="Normal"/>
    <s v="Medium Budget"/>
    <x v="0"/>
    <s v="High Buzz / High Score"/>
  </r>
  <r>
    <x v="838"/>
    <d v="1995-05-28T00:00:00"/>
    <s v="Color"/>
    <s v="Action"/>
    <s v="English"/>
    <s v="USA"/>
    <s v="PG-13"/>
    <s v="Christopher Lambert"/>
    <x v="357"/>
    <n v="1000"/>
    <n v="3816"/>
    <n v="545"/>
    <n v="0"/>
    <n v="5.8"/>
    <n v="72"/>
    <n v="101"/>
    <n v="70360285"/>
    <n v="18000000"/>
    <n v="52360285"/>
    <n v="2.9089047222222222"/>
    <n v="24.363561888888889"/>
    <n v="1995"/>
    <s v="may"/>
    <s v="Paul W.S. Anderson"/>
    <x v="838"/>
    <s v="Normal"/>
    <s v="High Budget"/>
    <x v="0"/>
    <s v="Normal"/>
  </r>
  <r>
    <x v="839"/>
    <d v="2000-04-26T00:00:00"/>
    <s v="Color"/>
    <s v="Action"/>
    <s v="English"/>
    <s v="Germany"/>
    <s v="R"/>
    <s v="Christian Bale"/>
    <x v="209"/>
    <n v="23000"/>
    <n v="26527"/>
    <n v="309"/>
    <n v="0"/>
    <n v="5.9"/>
    <n v="160"/>
    <n v="99"/>
    <n v="70327868"/>
    <n v="46000000"/>
    <n v="24327868"/>
    <n v="0.52886669565217392"/>
    <n v="23.811546678260871"/>
    <n v="2000"/>
    <s v="aprel"/>
    <s v="John Singleton"/>
    <x v="839"/>
    <s v="Normal"/>
    <s v="High Budget"/>
    <x v="0"/>
    <s v="High Buzz Mismatch"/>
  </r>
  <r>
    <x v="840"/>
    <d v="2006-12-16T00:00:00"/>
    <s v="Color"/>
    <s v="Drama"/>
    <s v="English"/>
    <s v="USA"/>
    <s v="PG"/>
    <s v="Sylvester Stallone"/>
    <x v="283"/>
    <n v="13000"/>
    <n v="15111"/>
    <n v="13000"/>
    <n v="0"/>
    <n v="7.2"/>
    <n v="285"/>
    <n v="139"/>
    <n v="70269171"/>
    <n v="24000000"/>
    <n v="46269171"/>
    <n v="1.927882125"/>
    <n v="29.571152850000001"/>
    <n v="2006"/>
    <s v="dekabr"/>
    <s v="Sylvester Stallone"/>
    <x v="840"/>
    <s v="Normal"/>
    <s v="Medium Budget"/>
    <x v="0"/>
    <s v="Normal"/>
  </r>
  <r>
    <x v="841"/>
    <d v="2006-04-18T00:00:00"/>
    <s v="Color"/>
    <s v="Drama"/>
    <s v="English"/>
    <s v="USA"/>
    <s v="PG-13"/>
    <s v="Nicolas Cage"/>
    <x v="188"/>
    <n v="12000"/>
    <n v="14421"/>
    <n v="0"/>
    <n v="0"/>
    <n v="6"/>
    <n v="242"/>
    <n v="129"/>
    <n v="70236496"/>
    <n v="63000000"/>
    <n v="7236496"/>
    <n v="0.11486501587301587"/>
    <n v="24.045946006349208"/>
    <n v="2006"/>
    <s v="aprel"/>
    <s v="Oliver Stone"/>
    <x v="841"/>
    <s v="Normal"/>
    <s v="Medium Budget"/>
    <x v="0"/>
    <s v="Normal"/>
  </r>
  <r>
    <x v="842"/>
    <d v="2015-04-30T00:00:00"/>
    <s v="Color"/>
    <s v="Biography"/>
    <s v="English"/>
    <s v="USA"/>
    <s v="R"/>
    <s v="Ryan Gosling"/>
    <x v="164"/>
    <n v="33000"/>
    <n v="57308"/>
    <n v="285"/>
    <n v="99000"/>
    <n v="7.8"/>
    <n v="426"/>
    <n v="130"/>
    <n v="70235322"/>
    <n v="28000000"/>
    <n v="42235322"/>
    <n v="1.5084043571428571"/>
    <n v="41.70336174285714"/>
    <n v="2015"/>
    <s v="aprel"/>
    <s v="Adam McKay"/>
    <x v="842"/>
    <s v="Normal"/>
    <s v="Medium Budget"/>
    <x v="0"/>
    <s v="Normal"/>
  </r>
  <r>
    <x v="843"/>
    <d v="2008-05-25T00:00:00"/>
    <s v="Color"/>
    <s v="Action"/>
    <s v="English"/>
    <s v="USA"/>
    <s v="PG-13"/>
    <s v="Matthew McConaughey"/>
    <x v="113"/>
    <n v="11000"/>
    <n v="13827"/>
    <n v="72"/>
    <n v="0"/>
    <n v="5.6"/>
    <n v="176"/>
    <n v="112"/>
    <n v="70224196"/>
    <n v="70000000"/>
    <n v="224196"/>
    <n v="3.2028E-3"/>
    <n v="22.40128112"/>
    <n v="2008"/>
    <s v="may"/>
    <s v="Andy Tennant"/>
    <x v="843"/>
    <s v="Normal"/>
    <s v="High Budget"/>
    <x v="0"/>
    <s v="High Buzz Mismatch"/>
  </r>
  <r>
    <x v="844"/>
    <d v="2006-06-24T00:00:00"/>
    <s v="Color"/>
    <s v="Comedy"/>
    <s v="English"/>
    <s v="USA"/>
    <s v="PG-13"/>
    <s v="ChloÃ« Grace Moretz"/>
    <x v="404"/>
    <n v="17000"/>
    <n v="19334"/>
    <n v="14"/>
    <n v="663"/>
    <n v="4.5999999999999996"/>
    <n v="65"/>
    <n v="99"/>
    <n v="70163652"/>
    <n v="40000000"/>
    <n v="30163652"/>
    <n v="0.75409130000000002"/>
    <n v="18.767936519999996"/>
    <n v="2006"/>
    <s v="iyun"/>
    <s v="John Whitesell"/>
    <x v="844"/>
    <s v="Normal"/>
    <s v="Medium Budget"/>
    <x v="0"/>
    <s v="High Buzz Mismatch"/>
  </r>
  <r>
    <x v="845"/>
    <d v="1998-04-23T00:00:00"/>
    <s v="Color"/>
    <s v="Action"/>
    <s v="English"/>
    <s v="USA"/>
    <s v="PG"/>
    <s v="LeVar Burton"/>
    <x v="317"/>
    <n v="1000"/>
    <n v="6207"/>
    <n v="906"/>
    <n v="1000"/>
    <n v="6.4"/>
    <n v="160"/>
    <n v="103"/>
    <n v="70117571"/>
    <n v="58000000"/>
    <n v="12117571"/>
    <n v="0.20892363793103449"/>
    <n v="25.783569455172415"/>
    <n v="1998"/>
    <s v="aprel"/>
    <s v="Jonathan Frakes"/>
    <x v="845"/>
    <s v="Normal"/>
    <s v="High Budget"/>
    <x v="0"/>
    <s v="Normal"/>
  </r>
  <r>
    <x v="846"/>
    <d v="1992-12-14T00:00:00"/>
    <s v="Color"/>
    <s v="Comedy"/>
    <s v="English"/>
    <s v="USA"/>
    <s v="R"/>
    <s v="John Witherspoon"/>
    <x v="405"/>
    <n v="723"/>
    <n v="3841"/>
    <n v="71"/>
    <n v="0"/>
    <n v="5.4"/>
    <n v="21"/>
    <n v="117"/>
    <n v="70100000"/>
    <n v="40000000"/>
    <n v="30100000"/>
    <n v="0.75249999999999995"/>
    <n v="21.901"/>
    <n v="1992"/>
    <s v="dekabr"/>
    <s v="Reginald Hudlin"/>
    <x v="846"/>
    <s v="Normal"/>
    <s v="Medium Budget"/>
    <x v="0"/>
    <s v="High Buzz Mismatch"/>
  </r>
  <r>
    <x v="847"/>
    <d v="2003-12-03T00:00:00"/>
    <s v="Black and White"/>
    <s v="Action"/>
    <s v="English"/>
    <s v="USA"/>
    <s v="R"/>
    <s v="David Carradine"/>
    <x v="138"/>
    <n v="926"/>
    <n v="3983"/>
    <n v="16000"/>
    <n v="13000"/>
    <n v="8.1"/>
    <n v="354"/>
    <n v="111"/>
    <n v="70098138"/>
    <n v="30000000"/>
    <n v="40098138"/>
    <n v="1.3366046"/>
    <n v="34.234641839999995"/>
    <n v="2003"/>
    <s v="dekabr"/>
    <s v="Quentin Tarantino"/>
    <x v="847"/>
    <s v="Normal"/>
    <s v="High Budget"/>
    <x v="0"/>
    <s v="High Buzz / High Score"/>
  </r>
  <r>
    <x v="848"/>
    <d v="2007-01-28T00:00:00"/>
    <s v="Color"/>
    <s v="Adventure"/>
    <s v="English"/>
    <s v="USA"/>
    <s v="PG-13"/>
    <s v="Christopher Lee"/>
    <x v="34"/>
    <n v="16000"/>
    <n v="24106"/>
    <n v="129"/>
    <n v="0"/>
    <n v="6.1"/>
    <n v="251"/>
    <n v="113"/>
    <n v="70083519"/>
    <n v="180000000"/>
    <n v="-109916481"/>
    <n v="-0.61064711666666671"/>
    <n v="24.155741153333331"/>
    <n v="2007"/>
    <s v="yanvar"/>
    <s v="Chris Weitz"/>
    <x v="848"/>
    <s v="Underperformer"/>
    <s v="High Budget"/>
    <x v="0"/>
    <s v="Normal"/>
  </r>
  <r>
    <x v="849"/>
    <d v="2012-10-12T00:00:00"/>
    <s v="Color"/>
    <s v="Action"/>
    <s v="English"/>
    <s v="USA"/>
    <s v="R"/>
    <s v="Alex Veadov"/>
    <x v="406"/>
    <n v="93"/>
    <n v="146"/>
    <n v="16"/>
    <n v="15000"/>
    <n v="6.5"/>
    <n v="216"/>
    <n v="110"/>
    <n v="70011073"/>
    <n v="12000000"/>
    <n v="58011073"/>
    <n v="4.834256083333333"/>
    <n v="29.433702433333334"/>
    <n v="2012"/>
    <s v="oktyabr"/>
    <s v="Mike McCoy"/>
    <x v="849"/>
    <s v="Normal"/>
    <s v="High Budget"/>
    <x v="0"/>
    <s v="Normal"/>
  </r>
  <r>
    <x v="850"/>
    <d v="1989-02-12T00:00:00"/>
    <s v="Color"/>
    <s v="Biography"/>
    <s v="English"/>
    <s v="USA"/>
    <s v="R"/>
    <s v="Tom Cruise"/>
    <x v="188"/>
    <n v="10000"/>
    <n v="12098"/>
    <n v="0"/>
    <n v="4000"/>
    <n v="7.2"/>
    <n v="72"/>
    <n v="145"/>
    <n v="70001698"/>
    <n v="14000000"/>
    <n v="56001698"/>
    <n v="4.000121285714286"/>
    <n v="30.800048514285713"/>
    <n v="1989"/>
    <s v="fevral"/>
    <s v="Oliver Stone"/>
    <x v="850"/>
    <s v="Normal"/>
    <s v="Medium Budget"/>
    <x v="0"/>
    <s v="Normal"/>
  </r>
  <r>
    <x v="851"/>
    <d v="1998-12-23T00:00:00"/>
    <s v="Color"/>
    <s v="Action"/>
    <s v="English"/>
    <s v="USA"/>
    <s v="R"/>
    <s v="Sanaa Lathan"/>
    <x v="407"/>
    <n v="886"/>
    <n v="3174"/>
    <n v="45"/>
    <n v="0"/>
    <n v="7.1"/>
    <n v="184"/>
    <n v="110"/>
    <n v="70001065"/>
    <n v="45000000"/>
    <n v="25001065"/>
    <n v="0.55557922222222222"/>
    <n v="28.622231688888888"/>
    <n v="1998"/>
    <s v="dekabr"/>
    <s v="Stephen Norrington"/>
    <x v="851"/>
    <s v="Normal"/>
    <s v="High Budget"/>
    <x v="0"/>
    <s v="Normal"/>
  </r>
  <r>
    <x v="852"/>
    <d v="2008-05-03T00:00:00"/>
    <s v="Color"/>
    <s v="Drama"/>
    <s v="English"/>
    <s v="USA"/>
    <s v="PG-13"/>
    <s v="Will Smith"/>
    <x v="139"/>
    <n v="10000"/>
    <n v="14727"/>
    <n v="125"/>
    <n v="26000"/>
    <n v="7.7"/>
    <n v="202"/>
    <n v="123"/>
    <n v="69951824"/>
    <n v="55000000"/>
    <n v="14951824"/>
    <n v="0.27185134545454548"/>
    <n v="33.508740538181819"/>
    <n v="2008"/>
    <s v="may"/>
    <s v="Gabriele Muccino"/>
    <x v="852"/>
    <s v="Normal"/>
    <s v="Medium Budget"/>
    <x v="0"/>
    <s v="Normal"/>
  </r>
  <r>
    <x v="853"/>
    <d v="1980-07-10T00:00:00"/>
    <s v="Color"/>
    <s v="Comedy"/>
    <s v="English"/>
    <s v="USA"/>
    <s v="R"/>
    <s v="Eileen Brennan"/>
    <x v="408"/>
    <n v="1000"/>
    <n v="2419"/>
    <n v="6"/>
    <n v="855"/>
    <n v="6.1"/>
    <n v="25"/>
    <n v="109"/>
    <n v="69800000"/>
    <n v="10000000"/>
    <n v="59800000"/>
    <n v="5.98"/>
    <n v="26.877499999999998"/>
    <n v="1980"/>
    <s v="iyul"/>
    <s v="Howard Zieff"/>
    <x v="853"/>
    <s v="Normal"/>
    <s v="Medium Budget"/>
    <x v="0"/>
    <s v="Normal"/>
  </r>
  <r>
    <x v="854"/>
    <d v="1984-10-08T00:00:00"/>
    <s v="Color"/>
    <s v="Comedy"/>
    <s v="English"/>
    <s v="USA"/>
    <s v="PG"/>
    <s v="Tom Hanks"/>
    <x v="47"/>
    <n v="15000"/>
    <n v="15361"/>
    <n v="2000"/>
    <n v="0"/>
    <n v="6.2"/>
    <n v="43"/>
    <n v="111"/>
    <n v="69800000"/>
    <n v="8000000"/>
    <n v="61800000"/>
    <n v="7.7249999999999996"/>
    <n v="27.89"/>
    <n v="1984"/>
    <s v="oktyabr"/>
    <s v="Ron Howard"/>
    <x v="854"/>
    <s v="Overperformer"/>
    <s v="Medium Budget"/>
    <x v="0"/>
    <s v="Normal"/>
  </r>
  <r>
    <x v="855"/>
    <d v="2001-09-01T00:00:00"/>
    <s v="Color"/>
    <s v="Action"/>
    <s v="English"/>
    <s v="USA"/>
    <s v="R"/>
    <s v="Hugh Jackman"/>
    <x v="289"/>
    <n v="20000"/>
    <n v="25942"/>
    <n v="57"/>
    <n v="0"/>
    <n v="6.5"/>
    <n v="166"/>
    <n v="99"/>
    <n v="69772969"/>
    <n v="80000000"/>
    <n v="-10227031"/>
    <n v="-0.1278378875"/>
    <n v="25.948864844999999"/>
    <n v="2001"/>
    <s v="sentyabr"/>
    <s v="Dominic Sena"/>
    <x v="855"/>
    <s v="Underperformer"/>
    <s v="High Budget"/>
    <x v="0"/>
    <s v="Normal"/>
  </r>
  <r>
    <x v="856"/>
    <d v="1982-12-02T00:00:00"/>
    <s v="Color"/>
    <s v="Comedy"/>
    <s v="English"/>
    <s v="USA"/>
    <s v="R"/>
    <s v="Dolly Parton"/>
    <x v="409"/>
    <n v="1000"/>
    <n v="3688"/>
    <n v="19"/>
    <n v="0"/>
    <n v="5.8"/>
    <n v="11"/>
    <n v="114"/>
    <n v="69700000"/>
    <n v="35000000"/>
    <n v="34700000"/>
    <n v="0.99142857142857144"/>
    <n v="23.596571428571426"/>
    <n v="1982"/>
    <s v="dekabr"/>
    <s v="Colin Higgins"/>
    <x v="856"/>
    <s v="Normal"/>
    <s v="Medium Budget"/>
    <x v="0"/>
    <s v="High Buzz Mismatch"/>
  </r>
  <r>
    <x v="857"/>
    <d v="2000-01-18T00:00:00"/>
    <s v="Color"/>
    <s v="Comedy"/>
    <s v="English"/>
    <s v="USA"/>
    <s v="PG"/>
    <s v="Bruce Willis"/>
    <x v="121"/>
    <n v="13000"/>
    <n v="16452"/>
    <n v="226"/>
    <n v="0"/>
    <n v="6.1"/>
    <n v="86"/>
    <n v="104"/>
    <n v="69688384"/>
    <n v="60000000"/>
    <n v="9688384"/>
    <n v="0.16147306666666666"/>
    <n v="24.464589226666664"/>
    <n v="2000"/>
    <s v="yanvar"/>
    <s v="Jon Turteltaub"/>
    <x v="857"/>
    <s v="Normal"/>
    <s v="Medium Budget"/>
    <x v="0"/>
    <s v="Normal"/>
  </r>
  <r>
    <x v="858"/>
    <d v="2002-11-28T00:00:00"/>
    <s v="Color"/>
    <s v="Drama"/>
    <s v="English"/>
    <s v="USA"/>
    <s v="PG-13"/>
    <s v="Ellen Burstyn"/>
    <x v="410"/>
    <n v="1000"/>
    <n v="3845"/>
    <n v="144"/>
    <n v="0"/>
    <n v="6"/>
    <n v="93"/>
    <n v="116"/>
    <n v="69586544"/>
    <n v="27000000"/>
    <n v="42586544"/>
    <n v="1.5772794074074075"/>
    <n v="24.630911762962963"/>
    <n v="2002"/>
    <s v="noyabr"/>
    <s v="Callie Khouri"/>
    <x v="858"/>
    <s v="Normal"/>
    <s v="Medium Budget"/>
    <x v="0"/>
    <s v="Normal"/>
  </r>
  <r>
    <x v="859"/>
    <d v="1999-03-17T00:00:00"/>
    <s v="Color"/>
    <s v="Crime"/>
    <s v="English"/>
    <s v="USA"/>
    <s v="R"/>
    <s v="Mark Margolis"/>
    <x v="223"/>
    <n v="1000"/>
    <n v="4660"/>
    <n v="323"/>
    <n v="0"/>
    <n v="6.8"/>
    <n v="152"/>
    <n v="113"/>
    <n v="69304264"/>
    <n v="48000000"/>
    <n v="21304264"/>
    <n v="0.44383883333333335"/>
    <n v="27.377535533333333"/>
    <n v="1999"/>
    <s v="mart"/>
    <s v="John McTiernan"/>
    <x v="859"/>
    <s v="Normal"/>
    <s v="Medium Budget"/>
    <x v="0"/>
    <s v="Normal"/>
  </r>
  <r>
    <x v="860"/>
    <d v="2004-09-17T00:00:00"/>
    <s v="Color"/>
    <s v="Comedy"/>
    <s v="English"/>
    <s v="USA"/>
    <s v="PG-13"/>
    <s v="Busy Philipps"/>
    <x v="400"/>
    <n v="1000"/>
    <n v="6313"/>
    <n v="322"/>
    <n v="0"/>
    <n v="5.4"/>
    <n v="62"/>
    <n v="109"/>
    <n v="69148997"/>
    <n v="37000000"/>
    <n v="32148997"/>
    <n v="0.86889181081081079"/>
    <n v="21.947556724324325"/>
    <n v="2004"/>
    <s v="sentyabr"/>
    <s v="Keenen Ivory Wayans"/>
    <x v="860"/>
    <s v="Normal"/>
    <s v="Medium Budget"/>
    <x v="0"/>
    <s v="High Buzz Mismatch"/>
  </r>
  <r>
    <x v="861"/>
    <d v="1998-02-27T00:00:00"/>
    <s v="Color"/>
    <s v="Action"/>
    <s v="English"/>
    <s v="USA"/>
    <s v="PG-13"/>
    <s v="Gary Oldman"/>
    <x v="411"/>
    <n v="10000"/>
    <n v="12186"/>
    <n v="81"/>
    <n v="0"/>
    <n v="5.0999999999999996"/>
    <n v="102"/>
    <n v="130"/>
    <n v="69102910"/>
    <n v="80000000"/>
    <n v="-10897090"/>
    <n v="-0.136213625"/>
    <n v="20.345514549999997"/>
    <n v="1998"/>
    <s v="fevral"/>
    <s v="Stephen Hopkins"/>
    <x v="861"/>
    <s v="Underperformer"/>
    <s v="High Budget"/>
    <x v="0"/>
    <s v="High Buzz Mismatch"/>
  </r>
  <r>
    <x v="862"/>
    <d v="1993-10-02T00:00:00"/>
    <s v="Black and White"/>
    <s v="Adventure"/>
    <s v="English"/>
    <s v="USA"/>
    <s v="PG"/>
    <s v="Doug E. Doug"/>
    <x v="121"/>
    <n v="953"/>
    <n v="2496"/>
    <n v="226"/>
    <n v="0"/>
    <n v="6.9"/>
    <n v="39"/>
    <n v="98"/>
    <n v="68856263"/>
    <n v="15000000"/>
    <n v="53856263"/>
    <n v="3.5904175333333335"/>
    <n v="29.036167013333333"/>
    <n v="1993"/>
    <s v="oktyabr"/>
    <s v="Jon Turteltaub"/>
    <x v="862"/>
    <s v="Normal"/>
    <s v="High Budget"/>
    <x v="0"/>
    <s v="Normal"/>
  </r>
  <r>
    <x v="863"/>
    <d v="1996-03-29T00:00:00"/>
    <s v="Color"/>
    <s v="Action"/>
    <s v="English"/>
    <s v="USA"/>
    <s v="R"/>
    <s v="Oliver Platt"/>
    <x v="412"/>
    <n v="1000"/>
    <n v="2916"/>
    <n v="53"/>
    <n v="0"/>
    <n v="6.4"/>
    <n v="60"/>
    <n v="133"/>
    <n v="68750000"/>
    <n v="55000000"/>
    <n v="13750000"/>
    <n v="0.25"/>
    <n v="25.700000000000003"/>
    <n v="1996"/>
    <s v="mart"/>
    <s v="Stuart Baird"/>
    <x v="863"/>
    <s v="Normal"/>
    <s v="High Budget"/>
    <x v="0"/>
    <s v="Normal"/>
  </r>
  <r>
    <x v="864"/>
    <d v="2005-11-11T00:00:00"/>
    <s v="Color"/>
    <s v="Action"/>
    <s v="English"/>
    <s v="UK"/>
    <s v="PG-13"/>
    <s v="Matthew McConaughey"/>
    <x v="413"/>
    <n v="11000"/>
    <n v="13073"/>
    <n v="42"/>
    <n v="0"/>
    <n v="6"/>
    <n v="163"/>
    <n v="124"/>
    <n v="68642452"/>
    <n v="130000000"/>
    <n v="-61357548"/>
    <n v="-0.47198113846153844"/>
    <n v="23.811207544615385"/>
    <n v="2005"/>
    <s v="noyabr"/>
    <s v="Breck Eisner"/>
    <x v="864"/>
    <s v="Underperformer"/>
    <s v="High Budget"/>
    <x v="0"/>
    <s v="Normal"/>
  </r>
  <r>
    <x v="865"/>
    <d v="2013-10-17T00:00:00"/>
    <s v="Color"/>
    <s v="Adventure"/>
    <s v="English"/>
    <s v="USA"/>
    <s v="PG"/>
    <s v="Logan Lerman"/>
    <x v="391"/>
    <n v="8000"/>
    <n v="10882"/>
    <n v="87"/>
    <n v="28000"/>
    <n v="5.9"/>
    <n v="183"/>
    <n v="106"/>
    <n v="68558662"/>
    <n v="90000000"/>
    <n v="-21441338"/>
    <n v="-0.23823708888888889"/>
    <n v="26.304705164444446"/>
    <n v="2013"/>
    <s v="oktyabr"/>
    <s v="Thor Freudenthal"/>
    <x v="865"/>
    <s v="Underperformer"/>
    <s v="High Budget"/>
    <x v="0"/>
    <s v="High Buzz Mismatch"/>
  </r>
  <r>
    <x v="866"/>
    <d v="2000-09-09T00:00:00"/>
    <s v="Color"/>
    <s v="Comedy"/>
    <s v="English"/>
    <s v="USA"/>
    <s v="R"/>
    <s v="Ethan Suplee"/>
    <x v="42"/>
    <n v="1000"/>
    <n v="3889"/>
    <n v="480"/>
    <n v="0"/>
    <n v="6.5"/>
    <n v="103"/>
    <n v="94"/>
    <n v="68525609"/>
    <n v="15600000"/>
    <n v="52925609"/>
    <n v="3.3926672435897438"/>
    <n v="27.357066897435899"/>
    <n v="2000"/>
    <s v="sentyabr"/>
    <s v="Todd Phillips"/>
    <x v="866"/>
    <s v="Normal"/>
    <s v="Medium Budget"/>
    <x v="0"/>
    <s v="Normal"/>
  </r>
  <r>
    <x v="867"/>
    <d v="2000-10-01T00:00:00"/>
    <s v="Color"/>
    <s v="Action"/>
    <s v="English"/>
    <s v="USA"/>
    <s v="PG-13"/>
    <s v="Nicholas Lea"/>
    <x v="130"/>
    <n v="867"/>
    <n v="3424"/>
    <n v="258"/>
    <n v="0"/>
    <n v="5.9"/>
    <n v="134"/>
    <n v="124"/>
    <n v="68473360"/>
    <n v="75000000"/>
    <n v="-6526640"/>
    <n v="-8.702186666666667E-2"/>
    <n v="23.565191253333335"/>
    <n v="2000"/>
    <s v="oktyabr"/>
    <s v="Martin Campbell"/>
    <x v="867"/>
    <s v="Underperformer"/>
    <s v="High Budget"/>
    <x v="0"/>
    <s v="High Buzz Mismatch"/>
  </r>
  <r>
    <x v="868"/>
    <d v="2000-01-28T00:00:00"/>
    <s v="Color"/>
    <s v="Comedy"/>
    <s v="English"/>
    <s v="USA"/>
    <s v="PG-13"/>
    <s v="Kirsten Dunst"/>
    <x v="110"/>
    <n v="4000"/>
    <n v="5270"/>
    <n v="235"/>
    <n v="0"/>
    <n v="5.9"/>
    <n v="139"/>
    <n v="98"/>
    <n v="68353550"/>
    <n v="10000000"/>
    <n v="58353550"/>
    <n v="5.8353549999999998"/>
    <n v="25.934142000000001"/>
    <n v="2000"/>
    <s v="yanvar"/>
    <s v="Peyton Reed"/>
    <x v="868"/>
    <s v="Normal"/>
    <s v="Medium Budget"/>
    <x v="0"/>
    <s v="Normal"/>
  </r>
  <r>
    <x v="869"/>
    <d v="2011-03-21T00:00:00"/>
    <s v="Color"/>
    <s v="Comedy"/>
    <s v="English"/>
    <s v="USA"/>
    <s v="PG"/>
    <s v="Madeline Carroll"/>
    <x v="260"/>
    <n v="1000"/>
    <n v="2820"/>
    <n v="70"/>
    <n v="14000"/>
    <n v="6"/>
    <n v="189"/>
    <n v="94"/>
    <n v="68218041"/>
    <n v="55000000"/>
    <n v="13218041"/>
    <n v="0.24032801818181818"/>
    <n v="25.496131207272725"/>
    <n v="2011"/>
    <s v="mart"/>
    <s v="Mark Waters"/>
    <x v="869"/>
    <s v="Normal"/>
    <s v="Medium Budget"/>
    <x v="0"/>
    <s v="Normal"/>
  </r>
  <r>
    <x v="870"/>
    <d v="1999-06-26T00:00:00"/>
    <s v="Color"/>
    <s v="Action"/>
    <s v="English"/>
    <s v="USA"/>
    <s v="PG-13"/>
    <s v="Peter Greene"/>
    <x v="316"/>
    <n v="789"/>
    <n v="2986"/>
    <n v="10"/>
    <n v="0"/>
    <n v="6.3"/>
    <n v="40"/>
    <n v="93"/>
    <n v="68208190"/>
    <n v="65000000"/>
    <n v="3208190"/>
    <n v="4.9356769230769232E-2"/>
    <n v="25.219742707692308"/>
    <n v="1999"/>
    <s v="iyun"/>
    <s v="Les Mayfield"/>
    <x v="870"/>
    <s v="Normal"/>
    <s v="High Budget"/>
    <x v="0"/>
    <s v="Normal"/>
  </r>
  <r>
    <x v="871"/>
    <d v="2005-01-13T00:00:00"/>
    <s v="Color"/>
    <s v="Comedy"/>
    <s v="English"/>
    <s v="USA"/>
    <s v="PG-13"/>
    <s v="Bernie Mac"/>
    <x v="414"/>
    <n v="1000"/>
    <n v="2689"/>
    <n v="8"/>
    <n v="919"/>
    <n v="5.9"/>
    <n v="104"/>
    <n v="105"/>
    <n v="67962333"/>
    <n v="35000000"/>
    <n v="32962333"/>
    <n v="0.94178094285714287"/>
    <n v="24.068612377142859"/>
    <n v="2005"/>
    <s v="yanvar"/>
    <s v="Kevin Rodney Sullivan"/>
    <x v="871"/>
    <s v="Normal"/>
    <s v="Medium Budget"/>
    <x v="0"/>
    <s v="High Buzz Mismatch"/>
  </r>
  <r>
    <x v="872"/>
    <d v="1983-01-19T00:00:00"/>
    <s v="Color"/>
    <s v="Action"/>
    <s v="English"/>
    <s v="UK"/>
    <s v="PG"/>
    <s v="Louis Jourdan"/>
    <x v="415"/>
    <n v="594"/>
    <n v="1898"/>
    <n v="46"/>
    <n v="0"/>
    <n v="6.6"/>
    <n v="106"/>
    <n v="131"/>
    <n v="67900000"/>
    <n v="27500000"/>
    <n v="40400000"/>
    <n v="1.469090909090909"/>
    <n v="26.987636363636362"/>
    <n v="1983"/>
    <s v="yanvar"/>
    <s v="John Glen"/>
    <x v="872"/>
    <s v="Normal"/>
    <s v="High Budget"/>
    <x v="0"/>
    <s v="Normal"/>
  </r>
  <r>
    <x v="873"/>
    <d v="1995-12-22T00:00:00"/>
    <s v="Color"/>
    <s v="Action"/>
    <s v="English"/>
    <s v="USA"/>
    <s v="R"/>
    <s v="Kevin Spacey"/>
    <x v="106"/>
    <n v="18000"/>
    <n v="30383"/>
    <n v="249"/>
    <n v="0"/>
    <n v="6.6"/>
    <n v="64"/>
    <n v="127"/>
    <n v="67823573"/>
    <n v="50000000"/>
    <n v="17823573"/>
    <n v="0.35647146000000002"/>
    <n v="26.542588583999997"/>
    <n v="1995"/>
    <s v="dekabr"/>
    <s v="Wolfgang Petersen"/>
    <x v="873"/>
    <s v="Normal"/>
    <s v="High Budget"/>
    <x v="0"/>
    <s v="Normal"/>
  </r>
  <r>
    <x v="874"/>
    <d v="2010-12-26T00:00:00"/>
    <s v="Color"/>
    <s v="Action"/>
    <s v="English"/>
    <s v="USA"/>
    <s v="PG-13"/>
    <s v="Johnny Depp"/>
    <x v="416"/>
    <n v="40000"/>
    <n v="55175"/>
    <n v="207"/>
    <n v="25000"/>
    <n v="6"/>
    <n v="321"/>
    <n v="103"/>
    <n v="67631157"/>
    <n v="100000000"/>
    <n v="-32368843"/>
    <n v="-0.32368843000000003"/>
    <n v="26.370524627999998"/>
    <n v="2010"/>
    <s v="dekabr"/>
    <s v="Florian Henckel von Donnersmarck"/>
    <x v="874"/>
    <s v="Underperformer"/>
    <s v="High Budget"/>
    <x v="0"/>
    <s v="Normal"/>
  </r>
  <r>
    <x v="875"/>
    <d v="2012-08-02T00:00:00"/>
    <s v="Color"/>
    <s v="Comedy"/>
    <s v="English"/>
    <s v="USA"/>
    <s v="R"/>
    <s v="Charlyne Yi"/>
    <x v="161"/>
    <n v="529"/>
    <n v="1050"/>
    <n v="0"/>
    <n v="18000"/>
    <n v="6.2"/>
    <n v="285"/>
    <n v="134"/>
    <n v="67523385"/>
    <n v="35000000"/>
    <n v="32523385"/>
    <n v="0.92923957142857139"/>
    <n v="26.971695828571431"/>
    <n v="2012"/>
    <s v="avgust"/>
    <s v="Judd Apatow"/>
    <x v="875"/>
    <s v="Normal"/>
    <s v="Medium Budget"/>
    <x v="0"/>
    <s v="Normal"/>
  </r>
  <r>
    <x v="876"/>
    <d v="2013-01-04T00:00:00"/>
    <s v="Color"/>
    <s v="Action"/>
    <s v="English"/>
    <s v="USA"/>
    <s v="R"/>
    <s v="Bruce Willis"/>
    <x v="417"/>
    <n v="13000"/>
    <n v="15481"/>
    <n v="212"/>
    <n v="66000"/>
    <n v="5.3"/>
    <n v="412"/>
    <n v="101"/>
    <n v="67344392"/>
    <n v="92000000"/>
    <n v="-24655608"/>
    <n v="-0.26799573913043478"/>
    <n v="27.692801704347822"/>
    <n v="2013"/>
    <s v="yanvar"/>
    <s v="John Moore"/>
    <x v="876"/>
    <s v="Underperformer"/>
    <s v="High Budget"/>
    <x v="0"/>
    <s v="High Buzz Mismatch"/>
  </r>
  <r>
    <x v="877"/>
    <d v="2003-02-26T00:00:00"/>
    <s v="Black and White"/>
    <s v="Adventure"/>
    <s v="English"/>
    <s v="USA"/>
    <s v="PG"/>
    <s v="Tim Blake Nelson"/>
    <x v="100"/>
    <n v="596"/>
    <n v="1293"/>
    <n v="99"/>
    <n v="0"/>
    <n v="7.1"/>
    <n v="106"/>
    <n v="117"/>
    <n v="67325559"/>
    <n v="20000000"/>
    <n v="47325559"/>
    <n v="2.3662779500000002"/>
    <n v="29.34651118"/>
    <n v="2003"/>
    <s v="fevral"/>
    <s v="Andrew Davis"/>
    <x v="877"/>
    <s v="Normal"/>
    <s v="High Budget"/>
    <x v="0"/>
    <s v="Normal"/>
  </r>
  <r>
    <x v="878"/>
    <d v="2004-10-03T00:00:00"/>
    <s v="Color"/>
    <s v="Action"/>
    <s v="English"/>
    <s v="USA"/>
    <s v="PG-13"/>
    <s v="J.K. Simmons"/>
    <x v="108"/>
    <n v="24000"/>
    <n v="36925"/>
    <n v="394"/>
    <n v="0"/>
    <n v="6.7"/>
    <n v="140"/>
    <n v="136"/>
    <n v="67286731"/>
    <n v="100000000"/>
    <n v="-32713269"/>
    <n v="-0.32713269"/>
    <n v="26.669146924"/>
    <n v="2004"/>
    <s v="oktyabr"/>
    <s v="Joe Johnston"/>
    <x v="878"/>
    <s v="Underperformer"/>
    <s v="High Budget"/>
    <x v="0"/>
    <s v="Normal"/>
  </r>
  <r>
    <x v="879"/>
    <d v="2008-07-13T00:00:00"/>
    <s v="Color"/>
    <s v="Comedy"/>
    <s v="English"/>
    <s v="Germany"/>
    <s v="R"/>
    <s v="Joe Lo Truglio"/>
    <x v="418"/>
    <n v="833"/>
    <n v="3400"/>
    <n v="136"/>
    <n v="0"/>
    <n v="6.9"/>
    <n v="173"/>
    <n v="101"/>
    <n v="67266300"/>
    <n v="28000000"/>
    <n v="39266300"/>
    <n v="1.4023678571428571"/>
    <n v="28.160947142857143"/>
    <n v="2008"/>
    <s v="iyul"/>
    <s v="David Wain"/>
    <x v="879"/>
    <s v="Normal"/>
    <s v="Medium Budget"/>
    <x v="0"/>
    <s v="Normal"/>
  </r>
  <r>
    <x v="880"/>
    <d v="2002-04-16T00:00:00"/>
    <s v="Color"/>
    <s v="Drama"/>
    <s v="English"/>
    <s v="USA"/>
    <s v="R"/>
    <s v="Al Pacino"/>
    <x v="3"/>
    <n v="14000"/>
    <n v="15658"/>
    <n v="22000"/>
    <n v="0"/>
    <n v="7.2"/>
    <n v="185"/>
    <n v="118"/>
    <n v="67263182"/>
    <n v="46000000"/>
    <n v="21263182"/>
    <n v="0.46224308695652172"/>
    <n v="28.984897234782608"/>
    <n v="2002"/>
    <s v="aprel"/>
    <s v="Christopher Nolan"/>
    <x v="880"/>
    <s v="Normal"/>
    <s v="Medium Budget"/>
    <x v="0"/>
    <s v="Normal"/>
  </r>
  <r>
    <x v="881"/>
    <d v="2005-03-05T00:00:00"/>
    <s v="Color"/>
    <s v="Drama"/>
    <s v="English"/>
    <s v="USA"/>
    <s v="PG-13"/>
    <s v="Channing Tatum"/>
    <x v="321"/>
    <n v="17000"/>
    <n v="20299"/>
    <n v="49"/>
    <n v="0"/>
    <n v="7.2"/>
    <n v="127"/>
    <n v="136"/>
    <n v="67253092"/>
    <n v="30000000"/>
    <n v="37253092"/>
    <n v="1.2417697333333333"/>
    <n v="29.296707893333334"/>
    <n v="2005"/>
    <s v="mart"/>
    <s v="Thomas Carter"/>
    <x v="881"/>
    <s v="Normal"/>
    <s v="Medium Budget"/>
    <x v="0"/>
    <s v="Normal"/>
  </r>
  <r>
    <x v="882"/>
    <d v="1997-08-18T00:00:00"/>
    <s v="Color"/>
    <s v="Action"/>
    <s v="English"/>
    <s v="USA"/>
    <s v="PG-13"/>
    <s v="Jamie RenÃ©e Smith"/>
    <x v="419"/>
    <n v="650"/>
    <n v="1569"/>
    <n v="79"/>
    <n v="0"/>
    <n v="5.8"/>
    <n v="93"/>
    <n v="108"/>
    <n v="67155742"/>
    <n v="116000000"/>
    <n v="-48844258"/>
    <n v="-0.42107118965517243"/>
    <n v="23.031571524137931"/>
    <n v="1997"/>
    <s v="avgust"/>
    <s v="Roger Donaldson"/>
    <x v="882"/>
    <s v="Underperformer"/>
    <s v="High Budget"/>
    <x v="0"/>
    <s v="High Buzz Mismatch"/>
  </r>
  <r>
    <x v="883"/>
    <d v="2009-05-05T00:00:00"/>
    <s v="Color"/>
    <s v="Action"/>
    <s v="English"/>
    <s v="USA"/>
    <s v="PG"/>
    <s v="Dwayne Johnson"/>
    <x v="322"/>
    <n v="12000"/>
    <n v="14007"/>
    <n v="99"/>
    <n v="0"/>
    <n v="5.7"/>
    <n v="166"/>
    <n v="98"/>
    <n v="67128202"/>
    <n v="65000000"/>
    <n v="2128202"/>
    <n v="3.2741569230769228E-2"/>
    <n v="22.813096627692307"/>
    <n v="2009"/>
    <s v="may"/>
    <s v="Andy Fickman"/>
    <x v="883"/>
    <s v="Normal"/>
    <s v="High Budget"/>
    <x v="0"/>
    <s v="High Buzz Mismatch"/>
  </r>
  <r>
    <x v="884"/>
    <d v="2010-09-11T00:00:00"/>
    <s v="Color"/>
    <s v="Action"/>
    <s v="English"/>
    <s v="USA"/>
    <s v="PG-13"/>
    <s v="Gerard Butler"/>
    <x v="113"/>
    <n v="18000"/>
    <n v="21554"/>
    <n v="72"/>
    <n v="0"/>
    <n v="5.5"/>
    <n v="161"/>
    <n v="110"/>
    <n v="67061228"/>
    <n v="40000000"/>
    <n v="27061228"/>
    <n v="0.67653070000000004"/>
    <n v="22.270612280000002"/>
    <n v="2010"/>
    <s v="sentyabr"/>
    <s v="Andy Tennant"/>
    <x v="884"/>
    <s v="Normal"/>
    <s v="High Budget"/>
    <x v="0"/>
    <s v="High Buzz Mismatch"/>
  </r>
  <r>
    <x v="885"/>
    <d v="2014-02-26T00:00:00"/>
    <s v="Color"/>
    <s v="Comedy"/>
    <s v="English"/>
    <s v="USA"/>
    <s v="PG"/>
    <s v="Bella Thorne"/>
    <x v="420"/>
    <n v="35000"/>
    <n v="47677"/>
    <n v="44"/>
    <n v="12000"/>
    <n v="6.2"/>
    <n v="119"/>
    <n v="81"/>
    <n v="66950483"/>
    <n v="28000000"/>
    <n v="38950483"/>
    <n v="1.3910886785714285"/>
    <n v="26.556435471428571"/>
    <n v="2014"/>
    <s v="fevral"/>
    <s v="Miguel Arteta"/>
    <x v="885"/>
    <s v="Normal"/>
    <s v="Medium Budget"/>
    <x v="0"/>
    <s v="Normal"/>
  </r>
  <r>
    <x v="886"/>
    <d v="2000-07-08T00:00:00"/>
    <s v="Color"/>
    <s v="Adventure"/>
    <s v="English"/>
    <s v="USA"/>
    <s v="G"/>
    <s v="Ioan Gruffudd"/>
    <x v="207"/>
    <n v="2000"/>
    <n v="4182"/>
    <n v="36"/>
    <n v="372"/>
    <n v="4.8"/>
    <n v="84"/>
    <n v="100"/>
    <n v="66941559"/>
    <n v="85000000"/>
    <n v="-18058441"/>
    <n v="-0.21245224705882354"/>
    <n v="19.152219101176467"/>
    <n v="2000"/>
    <s v="iyul"/>
    <s v="Kevin Lima"/>
    <x v="886"/>
    <s v="Underperformer"/>
    <s v="High Budget"/>
    <x v="0"/>
    <s v="High Buzz Mismatch"/>
  </r>
  <r>
    <x v="887"/>
    <d v="1999-05-26T00:00:00"/>
    <s v="Color"/>
    <s v="Action"/>
    <s v="English"/>
    <s v="USA"/>
    <s v="R"/>
    <s v="CCH Pounder"/>
    <x v="421"/>
    <n v="1000"/>
    <n v="3903"/>
    <n v="0"/>
    <n v="2000"/>
    <n v="5.7"/>
    <n v="174"/>
    <n v="121"/>
    <n v="66862068"/>
    <n v="83000000"/>
    <n v="-16137932"/>
    <n v="-0.19443291566265061"/>
    <n v="22.922226833734939"/>
    <n v="1999"/>
    <s v="may"/>
    <s v="Peter Hyams"/>
    <x v="887"/>
    <s v="Underperformer"/>
    <s v="High Budget"/>
    <x v="0"/>
    <s v="High Buzz Mismatch"/>
  </r>
  <r>
    <x v="888"/>
    <d v="2001-02-08T00:00:00"/>
    <s v="Color"/>
    <s v="Adventure"/>
    <s v="English"/>
    <s v="USA"/>
    <s v="R"/>
    <s v="J.K. Simmons"/>
    <x v="8"/>
    <n v="24000"/>
    <n v="43917"/>
    <n v="563"/>
    <n v="2000"/>
    <n v="6.1"/>
    <n v="125"/>
    <n v="123"/>
    <n v="66808615"/>
    <n v="34000000"/>
    <n v="32808615"/>
    <n v="0.96495926470588234"/>
    <n v="24.985983705882351"/>
    <n v="2001"/>
    <s v="fevral"/>
    <s v="Gore Verbinski"/>
    <x v="888"/>
    <s v="Normal"/>
    <s v="High Budget"/>
    <x v="0"/>
    <s v="Normal"/>
  </r>
  <r>
    <x v="889"/>
    <d v="2002-01-07T00:00:00"/>
    <s v="Color"/>
    <s v="Drama"/>
    <s v="English"/>
    <s v="USA"/>
    <s v="R"/>
    <s v="Sydney Pollack"/>
    <x v="243"/>
    <n v="521"/>
    <n v="758"/>
    <n v="50"/>
    <n v="0"/>
    <n v="6.5"/>
    <n v="167"/>
    <n v="91"/>
    <n v="66790248"/>
    <n v="45000000"/>
    <n v="21790248"/>
    <n v="0.48422773333333335"/>
    <n v="26.193691093333335"/>
    <n v="2002"/>
    <s v="yanvar"/>
    <s v="Roger Michell"/>
    <x v="889"/>
    <s v="Normal"/>
    <s v="Medium Budget"/>
    <x v="0"/>
    <s v="Normal"/>
  </r>
  <r>
    <x v="890"/>
    <d v="2003-01-19T00:00:00"/>
    <s v="Color"/>
    <s v="Action"/>
    <s v="English"/>
    <s v="USA"/>
    <s v="PG"/>
    <s v="Estella Warren"/>
    <x v="422"/>
    <n v="658"/>
    <n v="1233"/>
    <n v="18"/>
    <n v="858"/>
    <n v="4.4000000000000004"/>
    <n v="73"/>
    <n v="89"/>
    <n v="66734992"/>
    <n v="60000000"/>
    <n v="6734992"/>
    <n v="0.11224986666666667"/>
    <n v="17.730699946666668"/>
    <n v="2003"/>
    <s v="yanvar"/>
    <s v="David McNally"/>
    <x v="890"/>
    <s v="Normal"/>
    <s v="High Budget"/>
    <x v="0"/>
    <s v="High Buzz Mismatch"/>
  </r>
  <r>
    <x v="891"/>
    <d v="1990-05-15T00:00:00"/>
    <s v="Color"/>
    <s v="Crime"/>
    <s v="English"/>
    <s v="USA"/>
    <s v="R"/>
    <s v="Al Pacino"/>
    <x v="193"/>
    <n v="14000"/>
    <n v="16949"/>
    <n v="0"/>
    <n v="0"/>
    <n v="7.6"/>
    <n v="110"/>
    <n v="170"/>
    <n v="66676062"/>
    <n v="54000000"/>
    <n v="12676062"/>
    <n v="0.23474188888888889"/>
    <n v="30.493896755555554"/>
    <n v="1990"/>
    <s v="may"/>
    <s v="Francis Ford Coppola"/>
    <x v="891"/>
    <s v="Normal"/>
    <s v="Medium Budget"/>
    <x v="0"/>
    <s v="Normal"/>
  </r>
  <r>
    <x v="892"/>
    <d v="2007-04-23T00:00:00"/>
    <s v="Color"/>
    <s v="Biography"/>
    <s v="English"/>
    <s v="USA"/>
    <s v="R"/>
    <s v="Philip Seymour Hoffman"/>
    <x v="423"/>
    <n v="22000"/>
    <n v="60646"/>
    <n v="0"/>
    <n v="0"/>
    <n v="7.1"/>
    <n v="269"/>
    <n v="102"/>
    <n v="66636385"/>
    <n v="75000000"/>
    <n v="-8363615"/>
    <n v="-0.11151486666666667"/>
    <n v="28.355394053333331"/>
    <n v="2007"/>
    <s v="aprel"/>
    <s v="Mike Nichols"/>
    <x v="892"/>
    <s v="Underperformer"/>
    <s v="Medium Budget"/>
    <x v="0"/>
    <s v="Normal"/>
  </r>
  <r>
    <x v="893"/>
    <d v="1995-06-08T00:00:00"/>
    <s v="Color"/>
    <s v="Comedy"/>
    <s v="English"/>
    <s v="Australia"/>
    <s v="G"/>
    <s v="Miriam Margolyes"/>
    <x v="424"/>
    <n v="405"/>
    <n v="1185"/>
    <n v="108"/>
    <n v="5000"/>
    <n v="6.8"/>
    <n v="79"/>
    <n v="91"/>
    <n v="66600000"/>
    <n v="30000000"/>
    <n v="36600000"/>
    <n v="1.22"/>
    <n v="28.187999999999999"/>
    <n v="1995"/>
    <s v="iyun"/>
    <s v="Chris Noonan"/>
    <x v="893"/>
    <s v="Normal"/>
    <s v="Medium Budget"/>
    <x v="0"/>
    <s v="Normal"/>
  </r>
  <r>
    <x v="894"/>
    <d v="1994-11-01T00:00:00"/>
    <s v="Color"/>
    <s v="Drama"/>
    <s v="English"/>
    <s v="USA"/>
    <s v="R"/>
    <s v="Anthony Hopkins"/>
    <x v="257"/>
    <n v="12000"/>
    <n v="26388"/>
    <n v="380"/>
    <n v="11000"/>
    <n v="7.5"/>
    <n v="57"/>
    <n v="133"/>
    <n v="66528842"/>
    <n v="30000000"/>
    <n v="36528842"/>
    <n v="1.2176280666666666"/>
    <n v="31.587051226666667"/>
    <n v="1994"/>
    <s v="noyabr"/>
    <s v="Edward Zwick"/>
    <x v="894"/>
    <s v="Normal"/>
    <s v="Medium Budget"/>
    <x v="0"/>
    <s v="Normal"/>
  </r>
  <r>
    <x v="895"/>
    <d v="2012-05-21T00:00:00"/>
    <s v="Color"/>
    <s v="Action"/>
    <s v="English"/>
    <s v="USA"/>
    <s v="R"/>
    <s v="J.K. Simmons"/>
    <x v="380"/>
    <n v="24000"/>
    <n v="26625"/>
    <n v="175"/>
    <n v="0"/>
    <n v="6.5"/>
    <n v="270"/>
    <n v="109"/>
    <n v="66489425"/>
    <n v="25000000"/>
    <n v="41489425"/>
    <n v="1.6595770000000001"/>
    <n v="26.663830799999999"/>
    <n v="2012"/>
    <s v="may"/>
    <s v="Baltasar KormÃ¡kur"/>
    <x v="895"/>
    <s v="Normal"/>
    <s v="High Budget"/>
    <x v="0"/>
    <s v="Normal"/>
  </r>
  <r>
    <x v="896"/>
    <d v="1999-12-05T00:00:00"/>
    <s v="Color"/>
    <s v="Crime"/>
    <s v="English"/>
    <s v="USA"/>
    <s v="R"/>
    <s v="Denzel Washington"/>
    <x v="222"/>
    <n v="18000"/>
    <n v="29748"/>
    <n v="176"/>
    <n v="0"/>
    <n v="6.7"/>
    <n v="75"/>
    <n v="118"/>
    <n v="66488090"/>
    <n v="48000000"/>
    <n v="18488090"/>
    <n v="0.38516854166666664"/>
    <n v="26.954067416666668"/>
    <n v="1999"/>
    <s v="dekabr"/>
    <s v="Phillip Noyce"/>
    <x v="896"/>
    <s v="Normal"/>
    <s v="Medium Budget"/>
    <x v="0"/>
    <s v="Normal"/>
  </r>
  <r>
    <x v="897"/>
    <d v="2012-06-02T00:00:00"/>
    <s v="Color"/>
    <s v="Action"/>
    <s v="English"/>
    <s v="USA"/>
    <s v="R"/>
    <s v="Joseph Gordon-Levitt"/>
    <x v="425"/>
    <n v="23000"/>
    <n v="37387"/>
    <n v="0"/>
    <n v="75000"/>
    <n v="7.4"/>
    <n v="589"/>
    <n v="119"/>
    <n v="66468315"/>
    <n v="30000000"/>
    <n v="36468315"/>
    <n v="1.2156104999999999"/>
    <n v="37.586244200000003"/>
    <n v="2012"/>
    <s v="iyun"/>
    <s v="Rian Johnson"/>
    <x v="897"/>
    <s v="Normal"/>
    <s v="High Budget"/>
    <x v="0"/>
    <s v="Normal"/>
  </r>
  <r>
    <x v="898"/>
    <d v="2009-09-08T00:00:00"/>
    <s v="Color"/>
    <s v="Horror"/>
    <s v="English"/>
    <s v="USA"/>
    <s v="R"/>
    <s v="Krista Allen"/>
    <x v="426"/>
    <n v="164000"/>
    <n v="303717"/>
    <n v="160"/>
    <n v="0"/>
    <n v="5.2"/>
    <n v="221"/>
    <n v="82"/>
    <n v="66466372"/>
    <n v="40000000"/>
    <n v="26466372"/>
    <n v="0.66165929999999995"/>
    <n v="21.064663720000002"/>
    <n v="2009"/>
    <s v="sentyabr"/>
    <s v="David R. Ellis"/>
    <x v="898"/>
    <s v="Normal"/>
    <s v="Low Budget"/>
    <x v="0"/>
    <s v="High Buzz Mismatch"/>
  </r>
  <r>
    <x v="899"/>
    <d v="2003-05-22T00:00:00"/>
    <s v="Black and White"/>
    <s v="Action"/>
    <s v="English"/>
    <s v="USA"/>
    <s v="PG-13"/>
    <s v="Jason Flemyng"/>
    <x v="407"/>
    <n v="1000"/>
    <n v="4714"/>
    <n v="45"/>
    <n v="0"/>
    <n v="5.8"/>
    <n v="202"/>
    <n v="110"/>
    <n v="66462600"/>
    <n v="78000000"/>
    <n v="-11537400"/>
    <n v="-0.14791538461538462"/>
    <n v="23.140833846153846"/>
    <n v="2003"/>
    <s v="may"/>
    <s v="Stephen Norrington"/>
    <x v="899"/>
    <s v="Underperformer"/>
    <s v="High Budget"/>
    <x v="0"/>
    <s v="High Buzz Mismatch"/>
  </r>
  <r>
    <x v="900"/>
    <d v="1999-12-22T00:00:00"/>
    <s v="Color"/>
    <s v="Comedy"/>
    <s v="English"/>
    <s v="USA"/>
    <s v="PG-13"/>
    <s v="Robert Downey Jr."/>
    <x v="401"/>
    <n v="21000"/>
    <n v="22458"/>
    <n v="0"/>
    <n v="0"/>
    <n v="6.4"/>
    <n v="140"/>
    <n v="85"/>
    <n v="66365290"/>
    <n v="55000000"/>
    <n v="11365290"/>
    <n v="0.20664163636363636"/>
    <n v="25.682656654545458"/>
    <n v="1999"/>
    <s v="dekabr"/>
    <s v="Frank Oz"/>
    <x v="900"/>
    <s v="Normal"/>
    <s v="Medium Budget"/>
    <x v="0"/>
    <s v="Normal"/>
  </r>
  <r>
    <x v="901"/>
    <d v="2013-12-26T00:00:00"/>
    <s v="Color"/>
    <s v="Comedy"/>
    <s v="English"/>
    <s v="USA"/>
    <s v="PG-13"/>
    <s v="Cory Hardrict"/>
    <x v="427"/>
    <n v="303"/>
    <n v="337"/>
    <n v="129"/>
    <n v="81000"/>
    <n v="6.9"/>
    <n v="452"/>
    <n v="98"/>
    <n v="66359959"/>
    <n v="35000000"/>
    <n v="31359959"/>
    <n v="0.89599882857142854"/>
    <n v="36.05839953142857"/>
    <n v="2013"/>
    <s v="dekabr"/>
    <s v="Jonathan Levine"/>
    <x v="901"/>
    <s v="Normal"/>
    <s v="Medium Budget"/>
    <x v="0"/>
    <s v="Normal"/>
  </r>
  <r>
    <x v="902"/>
    <d v="2003-06-05T00:00:00"/>
    <s v="Color"/>
    <s v="Adventure"/>
    <s v="English"/>
    <s v="USA"/>
    <s v="PG-13"/>
    <s v="Steve Buscemi"/>
    <x v="23"/>
    <n v="12000"/>
    <n v="16138"/>
    <n v="13000"/>
    <n v="26000"/>
    <n v="8"/>
    <n v="235"/>
    <n v="125"/>
    <n v="66257002"/>
    <n v="70000000"/>
    <n v="-3742998"/>
    <n v="-5.3471400000000002E-2"/>
    <n v="34.578611440000003"/>
    <n v="2003"/>
    <s v="iyun"/>
    <s v="Tim Burton"/>
    <x v="902"/>
    <s v="Underperformer"/>
    <s v="High Budget"/>
    <x v="0"/>
    <s v="High Buzz / High Score"/>
  </r>
  <r>
    <x v="903"/>
    <d v="2004-06-30T00:00:00"/>
    <s v="Black and White"/>
    <s v="Action"/>
    <s v="English"/>
    <s v="USA"/>
    <s v="R"/>
    <s v="Vivica A. Fox"/>
    <x v="138"/>
    <n v="890"/>
    <n v="1959"/>
    <n v="16000"/>
    <n v="0"/>
    <n v="8"/>
    <n v="304"/>
    <n v="137"/>
    <n v="66207920"/>
    <n v="30000000"/>
    <n v="36207920"/>
    <n v="1.2069306666666666"/>
    <n v="32.482772266666665"/>
    <n v="2004"/>
    <s v="iyun"/>
    <s v="Quentin Tarantino"/>
    <x v="903"/>
    <s v="Normal"/>
    <s v="High Budget"/>
    <x v="0"/>
    <s v="High Buzz / High Score"/>
  </r>
  <r>
    <x v="904"/>
    <d v="2015-03-22T00:00:00"/>
    <s v="Color"/>
    <s v="Comedy"/>
    <s v="English"/>
    <s v="USA"/>
    <s v="R"/>
    <s v="Matt Bomer"/>
    <x v="428"/>
    <n v="20000"/>
    <n v="38963"/>
    <n v="13"/>
    <n v="41000"/>
    <n v="5.7"/>
    <n v="222"/>
    <n v="115"/>
    <n v="66009973"/>
    <n v="14800000"/>
    <n v="51209973"/>
    <n v="3.4601333108108108"/>
    <n v="28.284053324324326"/>
    <n v="2015"/>
    <s v="mart"/>
    <s v="Gregory Jacobs"/>
    <x v="904"/>
    <s v="Normal"/>
    <s v="Medium Budget"/>
    <x v="0"/>
    <s v="Normal"/>
  </r>
  <r>
    <x v="905"/>
    <d v="2005-06-06T00:00:00"/>
    <s v="Color"/>
    <s v="Adventure"/>
    <s v="English"/>
    <s v="USA"/>
    <s v="G"/>
    <s v="Scoot McNairy"/>
    <x v="429"/>
    <n v="660"/>
    <n v="2177"/>
    <n v="23"/>
    <n v="1000"/>
    <n v="4.7"/>
    <n v="117"/>
    <n v="101"/>
    <n v="66002004"/>
    <n v="50000000"/>
    <n v="16002004"/>
    <n v="0.32004008"/>
    <n v="19.028016032000004"/>
    <n v="2005"/>
    <s v="iyun"/>
    <s v="Angela Robinson"/>
    <x v="905"/>
    <s v="Normal"/>
    <s v="High Budget"/>
    <x v="0"/>
    <s v="High Buzz Mismatch"/>
  </r>
  <r>
    <x v="906"/>
    <d v="2004-04-22T00:00:00"/>
    <s v="Color"/>
    <s v="Drama"/>
    <s v="English"/>
    <s v="USA"/>
    <s v="R"/>
    <s v="Denzel Washington"/>
    <x v="203"/>
    <n v="18000"/>
    <n v="20056"/>
    <n v="438"/>
    <n v="0"/>
    <n v="6.6"/>
    <n v="209"/>
    <n v="129"/>
    <n v="65948711"/>
    <n v="80000000"/>
    <n v="-14051289"/>
    <n v="-0.1756411125"/>
    <n v="26.329743555"/>
    <n v="2004"/>
    <s v="aprel"/>
    <s v="Jonathan Demme"/>
    <x v="906"/>
    <s v="Underperformer"/>
    <s v="Medium Budget"/>
    <x v="0"/>
    <s v="Normal"/>
  </r>
  <r>
    <x v="907"/>
    <d v="1995-11-29T00:00:00"/>
    <s v="Color"/>
    <s v="Action"/>
    <s v="English"/>
    <s v="USA"/>
    <s v="R"/>
    <s v="Will Smith"/>
    <x v="14"/>
    <n v="10000"/>
    <n v="11013"/>
    <n v="0"/>
    <n v="0"/>
    <n v="6.8"/>
    <n v="63"/>
    <n v="119"/>
    <n v="65807024"/>
    <n v="19000000"/>
    <n v="46807024"/>
    <n v="2.4635275789473683"/>
    <n v="28.185411031578948"/>
    <n v="1995"/>
    <s v="noyabr"/>
    <s v="Michael Bay"/>
    <x v="907"/>
    <s v="Normal"/>
    <s v="High Budget"/>
    <x v="0"/>
    <s v="Normal"/>
  </r>
  <r>
    <x v="908"/>
    <d v="1998-02-14T00:00:00"/>
    <s v="Color"/>
    <s v="Comedy"/>
    <s v="English"/>
    <s v="USA"/>
    <s v="PG-13"/>
    <s v="Anjelica Huston"/>
    <x v="113"/>
    <n v="1000"/>
    <n v="2747"/>
    <n v="72"/>
    <n v="0"/>
    <n v="7"/>
    <n v="92"/>
    <n v="121"/>
    <n v="65703412"/>
    <n v="26000000"/>
    <n v="39703412"/>
    <n v="1.5270543076923078"/>
    <n v="28.610821723076924"/>
    <n v="1998"/>
    <s v="fevral"/>
    <s v="Andy Tennant"/>
    <x v="908"/>
    <s v="Normal"/>
    <s v="Medium Budget"/>
    <x v="0"/>
    <s v="Normal"/>
  </r>
  <r>
    <x v="909"/>
    <d v="2003-09-24T00:00:00"/>
    <s v="Color"/>
    <s v="Action"/>
    <s v="English"/>
    <s v="USA"/>
    <s v="PG-13"/>
    <s v="Gerard Butler"/>
    <x v="56"/>
    <n v="18000"/>
    <n v="33154"/>
    <n v="101"/>
    <n v="0"/>
    <n v="5.5"/>
    <n v="157"/>
    <n v="117"/>
    <n v="65653758"/>
    <n v="95000000"/>
    <n v="-29346242"/>
    <n v="-0.30890781052631577"/>
    <n v="21.876436875789473"/>
    <n v="2003"/>
    <s v="sentyabr"/>
    <s v="Jan de Bont"/>
    <x v="909"/>
    <s v="Underperformer"/>
    <s v="High Budget"/>
    <x v="0"/>
    <s v="High Buzz Mismatch"/>
  </r>
  <r>
    <x v="910"/>
    <d v="2012-01-13T00:00:00"/>
    <s v="Color"/>
    <s v="Comedy"/>
    <s v="English"/>
    <s v="USA"/>
    <s v="PG-13"/>
    <s v="John Amos"/>
    <x v="430"/>
    <n v="982"/>
    <n v="2753"/>
    <n v="0"/>
    <n v="0"/>
    <n v="4.8"/>
    <n v="31"/>
    <n v="114"/>
    <n v="65623128"/>
    <n v="20000000"/>
    <n v="45623128"/>
    <n v="2.2811564"/>
    <n v="20.112462560000001"/>
    <n v="2012"/>
    <s v="yanvar"/>
    <s v="Tyler Perry"/>
    <x v="910"/>
    <s v="Normal"/>
    <s v="Medium Budget"/>
    <x v="0"/>
    <s v="Normal"/>
  </r>
  <r>
    <x v="911"/>
    <d v="1997-12-21T00:00:00"/>
    <s v="Color"/>
    <s v="Action"/>
    <s v="English"/>
    <s v="USA"/>
    <s v="PG-13"/>
    <s v="Frank Welker"/>
    <x v="431"/>
    <n v="2000"/>
    <n v="3717"/>
    <n v="49"/>
    <n v="0"/>
    <n v="4.5999999999999996"/>
    <n v="119"/>
    <n v="89"/>
    <n v="65557989"/>
    <n v="45000000"/>
    <n v="20557989"/>
    <n v="0.45684419999999998"/>
    <n v="18.582737679999997"/>
    <n v="1997"/>
    <s v="dekabr"/>
    <s v="Luis Llosa"/>
    <x v="911"/>
    <s v="Normal"/>
    <s v="High Budget"/>
    <x v="0"/>
    <s v="High Buzz Mismatch"/>
  </r>
  <r>
    <x v="912"/>
    <d v="1999-11-03T00:00:00"/>
    <s v="Color"/>
    <s v="Comedy"/>
    <s v="English"/>
    <s v="USA"/>
    <s v="R"/>
    <s v="Amy Poehler"/>
    <x v="60"/>
    <n v="1000"/>
    <n v="2604"/>
    <n v="31"/>
    <n v="0"/>
    <n v="5.7"/>
    <n v="91"/>
    <n v="88"/>
    <n v="65535067"/>
    <n v="17000000"/>
    <n v="48535067"/>
    <n v="2.8550039411764705"/>
    <n v="23.942001576470588"/>
    <n v="1999"/>
    <s v="noyabr"/>
    <s v="Mike Mitchell"/>
    <x v="912"/>
    <s v="Normal"/>
    <s v="Medium Budget"/>
    <x v="0"/>
    <s v="Normal"/>
  </r>
  <r>
    <x v="913"/>
    <d v="1985-01-22T00:00:00"/>
    <s v="Color"/>
    <s v="Crime"/>
    <s v="English"/>
    <s v="USA"/>
    <s v="R"/>
    <s v="Harrison Ford"/>
    <x v="216"/>
    <n v="11000"/>
    <n v="22479"/>
    <n v="608"/>
    <n v="0"/>
    <n v="7.4"/>
    <n v="83"/>
    <n v="112"/>
    <n v="65500000"/>
    <n v="12000000"/>
    <n v="53500000"/>
    <n v="4.458333333333333"/>
    <n v="31.383333333333333"/>
    <n v="1985"/>
    <s v="yanvar"/>
    <s v="Peter Weir"/>
    <x v="913"/>
    <s v="Normal"/>
    <s v="Medium Budget"/>
    <x v="0"/>
    <s v="Normal"/>
  </r>
  <r>
    <x v="914"/>
    <d v="2009-10-29T00:00:00"/>
    <s v="Color"/>
    <s v="Action"/>
    <s v="English"/>
    <s v="USA"/>
    <s v="R"/>
    <s v="Denzel Washington"/>
    <x v="116"/>
    <n v="18000"/>
    <n v="19906"/>
    <n v="12000"/>
    <n v="0"/>
    <n v="6.4"/>
    <n v="267"/>
    <n v="106"/>
    <n v="65452312"/>
    <n v="100000000"/>
    <n v="-34547688"/>
    <n v="-0.34547687999999999"/>
    <n v="25.461809248000002"/>
    <n v="2009"/>
    <s v="oktyabr"/>
    <s v="Tony Scott"/>
    <x v="914"/>
    <s v="Underperformer"/>
    <s v="High Budget"/>
    <x v="0"/>
    <s v="Normal"/>
  </r>
  <r>
    <x v="915"/>
    <d v="2006-12-09T00:00:00"/>
    <s v="Color"/>
    <s v="Crime"/>
    <s v="English"/>
    <s v="USA"/>
    <s v="PG-13"/>
    <s v="Channing Tatum"/>
    <x v="134"/>
    <n v="17000"/>
    <n v="21380"/>
    <n v="98"/>
    <n v="0"/>
    <n v="6.5"/>
    <n v="107"/>
    <n v="104"/>
    <n v="65269010"/>
    <n v="12000000"/>
    <n v="53269010"/>
    <n v="4.4390841666666665"/>
    <n v="27.775633666666668"/>
    <n v="2006"/>
    <s v="dekabr"/>
    <s v="Anne Fletcher"/>
    <x v="915"/>
    <s v="Normal"/>
    <s v="Medium Budget"/>
    <x v="0"/>
    <s v="Normal"/>
  </r>
  <r>
    <x v="916"/>
    <d v="2014-10-15T00:00:00"/>
    <s v="Color"/>
    <s v="Comedy"/>
    <s v="English"/>
    <s v="USA"/>
    <s v="PG-13"/>
    <s v="Romany Malco"/>
    <x v="197"/>
    <n v="966"/>
    <n v="4830"/>
    <n v="167"/>
    <n v="3000"/>
    <n v="5.7"/>
    <n v="52"/>
    <n v="106"/>
    <n v="65182182"/>
    <n v="24000000"/>
    <n v="41182182"/>
    <n v="1.71592425"/>
    <n v="23.786369700000002"/>
    <n v="2014"/>
    <s v="oktyabr"/>
    <s v="Tim Story"/>
    <x v="916"/>
    <s v="Normal"/>
    <s v="Medium Budget"/>
    <x v="0"/>
    <s v="Normal"/>
  </r>
  <r>
    <x v="917"/>
    <d v="2012-07-01T00:00:00"/>
    <s v="Color"/>
    <s v="Action"/>
    <s v="English"/>
    <s v="USA"/>
    <s v="PG-13"/>
    <s v="Liam Neeson"/>
    <x v="66"/>
    <n v="14000"/>
    <n v="26679"/>
    <n v="532"/>
    <n v="44000"/>
    <n v="5.9"/>
    <n v="377"/>
    <n v="131"/>
    <n v="65173160"/>
    <n v="209000000"/>
    <n v="-143826840"/>
    <n v="-0.68816669856459334"/>
    <n v="27.724733320574167"/>
    <n v="2012"/>
    <s v="iyul"/>
    <s v="Peter Berg"/>
    <x v="917"/>
    <s v="Underperformer"/>
    <s v="High Budget"/>
    <x v="0"/>
    <s v="High Buzz Mismatch"/>
  </r>
  <r>
    <x v="918"/>
    <d v="2013-09-24T00:00:00"/>
    <s v="Color"/>
    <s v="Adventure"/>
    <s v="English"/>
    <s v="USA"/>
    <s v="PG-13"/>
    <s v="Eddie Marsan"/>
    <x v="64"/>
    <n v="979"/>
    <n v="1766"/>
    <n v="0"/>
    <n v="22000"/>
    <n v="6.3"/>
    <n v="338"/>
    <n v="114"/>
    <n v="65171860"/>
    <n v="195000000"/>
    <n v="-129828140"/>
    <n v="-0.66578533333333334"/>
    <n v="27.133685866666664"/>
    <n v="2013"/>
    <s v="sentyabr"/>
    <s v="Bryan Singer"/>
    <x v="918"/>
    <s v="Underperformer"/>
    <s v="High Budget"/>
    <x v="0"/>
    <s v="Normal"/>
  </r>
  <r>
    <x v="919"/>
    <d v="2015-03-25T00:00:00"/>
    <s v="Color"/>
    <s v="Horror"/>
    <s v="English"/>
    <s v="USA"/>
    <s v="PG-13"/>
    <s v="Ocean James"/>
    <x v="35"/>
    <n v="432"/>
    <n v="1010"/>
    <n v="0"/>
    <n v="27000"/>
    <n v="6.2"/>
    <n v="371"/>
    <n v="94"/>
    <n v="65069140"/>
    <n v="5000000"/>
    <n v="60069140"/>
    <n v="12.013828"/>
    <n v="32.305531200000004"/>
    <n v="2015"/>
    <s v="mart"/>
    <s v="M. Night Shyamalan"/>
    <x v="919"/>
    <s v="Overperformer"/>
    <s v="Low Budget"/>
    <x v="0"/>
    <s v="Normal"/>
  </r>
  <r>
    <x v="919"/>
    <d v="2015-03-25T00:00:00"/>
    <s v="Color"/>
    <s v="Horror"/>
    <s v="English"/>
    <s v="USA"/>
    <s v="PG-13"/>
    <s v="Ocean James"/>
    <x v="35"/>
    <n v="432"/>
    <n v="1010"/>
    <n v="0"/>
    <n v="27000"/>
    <n v="6.2"/>
    <n v="371"/>
    <n v="94"/>
    <n v="65069140"/>
    <n v="5000000"/>
    <n v="60069140"/>
    <n v="12.013828"/>
    <n v="32.305531200000004"/>
    <n v="2015"/>
    <s v="mart"/>
    <s v="M. Night Shyamalan"/>
    <x v="919"/>
    <s v="Overperformer"/>
    <s v="Low Budget"/>
    <x v="0"/>
    <s v="Normal"/>
  </r>
  <r>
    <x v="920"/>
    <d v="1994-01-19T00:00:00"/>
    <s v="Color"/>
    <s v="Drama"/>
    <s v="English"/>
    <s v="USA"/>
    <s v="R"/>
    <s v="David Hyde Pierce"/>
    <x v="423"/>
    <n v="443"/>
    <n v="1439"/>
    <n v="0"/>
    <n v="0"/>
    <n v="6.2"/>
    <n v="59"/>
    <n v="125"/>
    <n v="65012000"/>
    <n v="70000000"/>
    <n v="-4988000"/>
    <n v="-7.1257142857142852E-2"/>
    <n v="24.771497142857143"/>
    <n v="1994"/>
    <s v="yanvar"/>
    <s v="Mike Nichols"/>
    <x v="920"/>
    <s v="Underperformer"/>
    <s v="Medium Budget"/>
    <x v="0"/>
    <s v="Normal"/>
  </r>
  <r>
    <x v="921"/>
    <d v="2002-05-29T00:00:00"/>
    <s v="Color"/>
    <s v="Comedy"/>
    <s v="English"/>
    <s v="USA"/>
    <s v="R"/>
    <s v="Hope Davis"/>
    <x v="348"/>
    <n v="442"/>
    <n v="1556"/>
    <n v="729"/>
    <n v="0"/>
    <n v="7.2"/>
    <n v="217"/>
    <n v="125"/>
    <n v="65010106"/>
    <n v="30000000"/>
    <n v="35010106"/>
    <n v="1.1670035333333333"/>
    <n v="29.266801413333333"/>
    <n v="2002"/>
    <s v="may"/>
    <s v="Alexander Payne"/>
    <x v="921"/>
    <s v="Normal"/>
    <s v="Medium Budget"/>
    <x v="0"/>
    <s v="Normal"/>
  </r>
  <r>
    <x v="922"/>
    <d v="2014-03-27T00:00:00"/>
    <s v="Color"/>
    <s v="Action"/>
    <s v="English"/>
    <s v="UK"/>
    <s v="PG-13"/>
    <s v="Christian Bale"/>
    <x v="65"/>
    <n v="23000"/>
    <n v="26490"/>
    <n v="0"/>
    <n v="51000"/>
    <n v="6.1"/>
    <n v="314"/>
    <n v="150"/>
    <n v="65007045"/>
    <n v="140000000"/>
    <n v="-74992955"/>
    <n v="-0.53566396428571428"/>
    <n v="29.285734414285713"/>
    <n v="2014"/>
    <s v="mart"/>
    <s v="Ridley Scott"/>
    <x v="922"/>
    <s v="Underperformer"/>
    <s v="High Budget"/>
    <x v="0"/>
    <s v="Normal"/>
  </r>
  <r>
    <x v="923"/>
    <d v="1995-12-30T00:00:00"/>
    <s v="Color"/>
    <s v="Comedy"/>
    <s v="English"/>
    <s v="USA"/>
    <s v="PG-13"/>
    <s v="Shawna Waldron"/>
    <x v="180"/>
    <n v="524"/>
    <n v="2668"/>
    <n v="0"/>
    <n v="0"/>
    <n v="6.8"/>
    <n v="75"/>
    <n v="114"/>
    <n v="65000000"/>
    <n v="62000000"/>
    <n v="3000000"/>
    <n v="4.8387096774193547E-2"/>
    <n v="27.219354838709677"/>
    <n v="1995"/>
    <s v="dekabr"/>
    <s v="Rob Reiner"/>
    <x v="923"/>
    <s v="Normal"/>
    <s v="Medium Budget"/>
    <x v="0"/>
    <s v="Normal"/>
  </r>
  <r>
    <x v="924"/>
    <d v="2012-04-17T00:00:00"/>
    <s v="Color"/>
    <s v="Comedy"/>
    <s v="English"/>
    <s v="USA"/>
    <s v="PG-13"/>
    <s v="Anna Kendrick"/>
    <x v="432"/>
    <n v="10000"/>
    <n v="12676"/>
    <n v="36"/>
    <n v="36000"/>
    <n v="7.2"/>
    <n v="223"/>
    <n v="112"/>
    <n v="64998368"/>
    <n v="17000000"/>
    <n v="47998368"/>
    <n v="2.823433411764706"/>
    <n v="33.529373364705883"/>
    <n v="2012"/>
    <s v="aprel"/>
    <s v="Jason Moore"/>
    <x v="924"/>
    <s v="Normal"/>
    <s v="Medium Budget"/>
    <x v="0"/>
    <s v="Normal"/>
  </r>
  <r>
    <x v="925"/>
    <d v="2004-01-26T00:00:00"/>
    <s v="Black and White"/>
    <s v="Comedy"/>
    <s v="English"/>
    <s v="USA"/>
    <s v="PG-13"/>
    <s v="Harry Lennix"/>
    <x v="414"/>
    <n v="748"/>
    <n v="3956"/>
    <n v="8"/>
    <n v="265"/>
    <n v="5.7"/>
    <n v="50"/>
    <n v="106"/>
    <n v="64955956"/>
    <n v="18000000"/>
    <n v="46955956"/>
    <n v="2.6086642222222221"/>
    <n v="23.86996568888889"/>
    <n v="2004"/>
    <s v="yanvar"/>
    <s v="Kevin Rodney Sullivan"/>
    <x v="925"/>
    <s v="Normal"/>
    <s v="Medium Budget"/>
    <x v="0"/>
    <s v="Normal"/>
  </r>
  <r>
    <x v="926"/>
    <d v="2012-04-22T00:00:00"/>
    <s v="Color"/>
    <s v="Adventure"/>
    <s v="English"/>
    <s v="USA"/>
    <s v="PG"/>
    <s v="Julia Roberts"/>
    <x v="345"/>
    <n v="8000"/>
    <n v="11454"/>
    <n v="763"/>
    <n v="18000"/>
    <n v="5.6"/>
    <n v="382"/>
    <n v="106"/>
    <n v="64933670"/>
    <n v="85000000"/>
    <n v="-20066330"/>
    <n v="-0.2360744705882353"/>
    <n v="24.105570211764704"/>
    <n v="2012"/>
    <s v="aprel"/>
    <s v="Tarsem Singh"/>
    <x v="926"/>
    <s v="Underperformer"/>
    <s v="High Budget"/>
    <x v="0"/>
    <s v="High Buzz Mismatch"/>
  </r>
  <r>
    <x v="927"/>
    <d v="2002-01-08T00:00:00"/>
    <s v="Color"/>
    <s v="Adventure"/>
    <s v="English"/>
    <s v="USA"/>
    <s v="PG"/>
    <s v="Nathan Lane"/>
    <x v="184"/>
    <n v="886"/>
    <n v="2682"/>
    <n v="50"/>
    <n v="459"/>
    <n v="5.4"/>
    <n v="71"/>
    <n v="77"/>
    <n v="64736114"/>
    <n v="120000000"/>
    <n v="-55263886"/>
    <n v="-0.46053238333333335"/>
    <n v="21.461687046666668"/>
    <n v="2002"/>
    <s v="yanvar"/>
    <s v="Rob Minkoff"/>
    <x v="927"/>
    <s v="Underperformer"/>
    <s v="High Budget"/>
    <x v="0"/>
    <s v="High Buzz Mismatch"/>
  </r>
  <r>
    <x v="928"/>
    <d v="1997-02-16T00:00:00"/>
    <s v="Color"/>
    <s v="Crime"/>
    <s v="English"/>
    <s v="USA"/>
    <s v="R"/>
    <s v="Kevin Spacey"/>
    <x v="240"/>
    <n v="18000"/>
    <n v="19129"/>
    <n v="161"/>
    <n v="11000"/>
    <n v="8.3000000000000007"/>
    <n v="177"/>
    <n v="138"/>
    <n v="64604977"/>
    <n v="35000000"/>
    <n v="29604977"/>
    <n v="0.84585648571428573"/>
    <n v="34.638342594285717"/>
    <n v="1997"/>
    <s v="fevral"/>
    <s v="Curtis Hanson"/>
    <x v="928"/>
    <s v="Normal"/>
    <s v="Medium Budget"/>
    <x v="0"/>
    <s v="High Buzz / High Score"/>
  </r>
  <r>
    <x v="929"/>
    <d v="2012-06-02T00:00:00"/>
    <s v="Color"/>
    <s v="Drama"/>
    <s v="English"/>
    <s v="USA"/>
    <s v="PG-13"/>
    <s v="Michael Kelly"/>
    <x v="433"/>
    <n v="963"/>
    <n v="2054"/>
    <n v="128"/>
    <n v="32000"/>
    <n v="7.1"/>
    <n v="414"/>
    <n v="89"/>
    <n v="64572496"/>
    <n v="12000000"/>
    <n v="52572496"/>
    <n v="4.3810413333333331"/>
    <n v="33.352416533333333"/>
    <n v="2012"/>
    <s v="iyun"/>
    <s v="Josh Trank"/>
    <x v="929"/>
    <s v="Normal"/>
    <s v="Medium Budget"/>
    <x v="0"/>
    <s v="Normal"/>
  </r>
  <r>
    <x v="930"/>
    <d v="2008-08-08T00:00:00"/>
    <s v="Color"/>
    <s v="Sci-Fi"/>
    <s v="English"/>
    <s v="USA"/>
    <s v="R"/>
    <s v="Zooey Deschanel"/>
    <x v="35"/>
    <n v="11000"/>
    <n v="13654"/>
    <n v="0"/>
    <n v="6000"/>
    <n v="5"/>
    <n v="323"/>
    <n v="91"/>
    <n v="64505912"/>
    <n v="48000000"/>
    <n v="16505912"/>
    <n v="0.34387316666666667"/>
    <n v="20.737549266666669"/>
    <n v="2008"/>
    <s v="avgust"/>
    <s v="M. Night Shyamalan"/>
    <x v="930"/>
    <s v="Normal"/>
    <s v="Medium Budget"/>
    <x v="0"/>
    <s v="High Buzz Mismatch"/>
  </r>
  <r>
    <x v="931"/>
    <d v="2006-05-23T00:00:00"/>
    <s v="Color"/>
    <s v="Adventure"/>
    <s v="English"/>
    <s v="UK"/>
    <s v="PG"/>
    <s v="Hugh Jackman"/>
    <x v="434"/>
    <n v="20000"/>
    <n v="35161"/>
    <n v="42"/>
    <n v="0"/>
    <n v="6.7"/>
    <n v="135"/>
    <n v="85"/>
    <n v="64459316"/>
    <n v="149000000"/>
    <n v="-84540684"/>
    <n v="-0.5673871409395973"/>
    <n v="26.57304514362416"/>
    <n v="2006"/>
    <s v="may"/>
    <s v="David Bowers"/>
    <x v="931"/>
    <s v="Underperformer"/>
    <s v="High Budget"/>
    <x v="0"/>
    <s v="Normal"/>
  </r>
  <r>
    <x v="932"/>
    <d v="2013-12-03T00:00:00"/>
    <s v="Color"/>
    <s v="Horror"/>
    <s v="English"/>
    <s v="USA"/>
    <s v="R"/>
    <s v="Rhys Wakefield"/>
    <x v="398"/>
    <n v="942"/>
    <n v="3708"/>
    <n v="65"/>
    <n v="31000"/>
    <n v="5.7"/>
    <n v="361"/>
    <n v="85"/>
    <n v="64423650"/>
    <n v="3000000"/>
    <n v="61423650"/>
    <n v="20.474550000000001"/>
    <n v="34.089820000000003"/>
    <n v="2013"/>
    <s v="dekabr"/>
    <s v="James DeMonaco"/>
    <x v="932"/>
    <s v="Overperformer"/>
    <s v="Low Budget"/>
    <x v="0"/>
    <s v="Normal"/>
  </r>
  <r>
    <x v="933"/>
    <d v="2004-10-15T00:00:00"/>
    <s v="Color"/>
    <s v="Biography"/>
    <s v="English"/>
    <s v="USA"/>
    <s v="PG"/>
    <s v="Eddie Cahill"/>
    <x v="435"/>
    <n v="639"/>
    <n v="1845"/>
    <n v="149"/>
    <n v="0"/>
    <n v="7.5"/>
    <n v="129"/>
    <n v="135"/>
    <n v="64371181"/>
    <n v="28000000"/>
    <n v="36371181"/>
    <n v="1.2989707500000001"/>
    <n v="30.519588299999999"/>
    <n v="2004"/>
    <s v="oktyabr"/>
    <s v="Gavin O'Connor"/>
    <x v="933"/>
    <s v="Normal"/>
    <s v="Medium Budget"/>
    <x v="0"/>
    <s v="Normal"/>
  </r>
  <r>
    <x v="934"/>
    <d v="2002-02-01T00:00:00"/>
    <s v="Color"/>
    <s v="Comedy"/>
    <s v="English"/>
    <s v="USA"/>
    <s v="R"/>
    <s v="Bam Margera"/>
    <x v="238"/>
    <n v="608"/>
    <n v="1770"/>
    <n v="79"/>
    <n v="0"/>
    <n v="6.6"/>
    <n v="106"/>
    <n v="87"/>
    <n v="64267897"/>
    <n v="5000000"/>
    <n v="59267897"/>
    <n v="11.853579399999999"/>
    <n v="31.14143176"/>
    <n v="2002"/>
    <s v="fevral"/>
    <s v="Jeff Tremaine"/>
    <x v="934"/>
    <s v="Overperformer"/>
    <s v="Medium Budget"/>
    <x v="0"/>
    <s v="Normal"/>
  </r>
  <r>
    <x v="935"/>
    <d v="2005-08-27T00:00:00"/>
    <s v="Color"/>
    <s v="Drama"/>
    <s v="English"/>
    <s v="USA"/>
    <s v="R"/>
    <s v="Jimmy Bennett"/>
    <x v="436"/>
    <n v="87000"/>
    <n v="120797"/>
    <n v="15"/>
    <n v="0"/>
    <n v="6"/>
    <n v="220"/>
    <n v="90"/>
    <n v="64255243"/>
    <n v="19000000"/>
    <n v="45255243"/>
    <n v="2.3818548947368421"/>
    <n v="24.952741957894737"/>
    <n v="2005"/>
    <s v="avgust"/>
    <s v="Andrew Douglas"/>
    <x v="935"/>
    <s v="Normal"/>
    <s v="Medium Budget"/>
    <x v="0"/>
    <s v="Normal"/>
  </r>
  <r>
    <x v="936"/>
    <d v="2014-08-23T00:00:00"/>
    <s v="Color"/>
    <s v="Adventure"/>
    <s v="English"/>
    <s v="Canada"/>
    <s v="PG"/>
    <s v="Liam Neeson"/>
    <x v="437"/>
    <n v="14000"/>
    <n v="18795"/>
    <n v="7"/>
    <n v="0"/>
    <n v="5.8"/>
    <n v="121"/>
    <n v="85"/>
    <n v="64238770"/>
    <n v="42000000"/>
    <n v="22238770"/>
    <n v="0.52949452380952378"/>
    <n v="23.411797809523808"/>
    <n v="2014"/>
    <s v="avgust"/>
    <s v="Peter Lepeniotis"/>
    <x v="936"/>
    <s v="Normal"/>
    <s v="High Budget"/>
    <x v="0"/>
    <s v="High Buzz Mismatch"/>
  </r>
  <r>
    <x v="937"/>
    <d v="2001-08-17T00:00:00"/>
    <s v="Color"/>
    <s v="Comedy"/>
    <s v="English"/>
    <s v="USA"/>
    <s v="PG-13"/>
    <s v="Chazz Palminteri"/>
    <x v="34"/>
    <n v="979"/>
    <n v="2911"/>
    <n v="129"/>
    <n v="602"/>
    <n v="5.4"/>
    <n v="61"/>
    <n v="87"/>
    <n v="64172251"/>
    <n v="30000000"/>
    <n v="34172251"/>
    <n v="1.1390750333333333"/>
    <n v="22.115830013333333"/>
    <n v="2001"/>
    <s v="avgust"/>
    <s v="Chris Weitz"/>
    <x v="937"/>
    <s v="Normal"/>
    <s v="Medium Budget"/>
    <x v="0"/>
    <s v="Normal"/>
  </r>
  <r>
    <x v="938"/>
    <d v="2009-05-25T00:00:00"/>
    <s v="Color"/>
    <s v="Comedy"/>
    <s v="English"/>
    <s v="USA"/>
    <s v="PG-13"/>
    <s v="Matthew Perry"/>
    <x v="438"/>
    <n v="2000"/>
    <n v="7009"/>
    <n v="23"/>
    <n v="0"/>
    <n v="6.4"/>
    <n v="191"/>
    <n v="102"/>
    <n v="64149837"/>
    <n v="20000000"/>
    <n v="44149837"/>
    <n v="2.2074918499999998"/>
    <n v="26.482996740000001"/>
    <n v="2009"/>
    <s v="may"/>
    <s v="Burr Steers"/>
    <x v="938"/>
    <s v="Normal"/>
    <s v="Medium Budget"/>
    <x v="0"/>
    <s v="Normal"/>
  </r>
  <r>
    <x v="939"/>
    <d v="2010-12-27T00:00:00"/>
    <s v="Color"/>
    <s v="Comedy"/>
    <s v="English"/>
    <s v="USA"/>
    <s v="PG"/>
    <s v="ChloÃ« Grace Moretz"/>
    <x v="391"/>
    <n v="17000"/>
    <n v="20154"/>
    <n v="87"/>
    <n v="0"/>
    <n v="6.2"/>
    <n v="111"/>
    <n v="94"/>
    <n v="64001297"/>
    <n v="15000000"/>
    <n v="49001297"/>
    <n v="3.2667531333333333"/>
    <n v="26.106701253333334"/>
    <n v="2010"/>
    <s v="dekabr"/>
    <s v="Thor Freudenthal"/>
    <x v="939"/>
    <s v="Normal"/>
    <s v="Medium Budget"/>
    <x v="0"/>
    <s v="Normal"/>
  </r>
  <r>
    <x v="940"/>
    <d v="2011-08-14T00:00:00"/>
    <s v="Color"/>
    <s v="Animation"/>
    <s v="English"/>
    <s v="Australia"/>
    <s v="PG"/>
    <s v="Robin Williams"/>
    <x v="89"/>
    <n v="49000"/>
    <n v="62644"/>
    <n v="750"/>
    <n v="0"/>
    <n v="5.9"/>
    <n v="156"/>
    <n v="100"/>
    <n v="63992328"/>
    <n v="135000000"/>
    <n v="-71007672"/>
    <n v="-0.52598275555555551"/>
    <n v="23.389606897777778"/>
    <n v="2011"/>
    <s v="avgust"/>
    <s v="George Miller"/>
    <x v="940"/>
    <s v="Underperformer"/>
    <s v="High Budget"/>
    <x v="0"/>
    <s v="High Buzz Mismatch"/>
  </r>
  <r>
    <x v="941"/>
    <d v="2005-01-18T00:00:00"/>
    <s v="Color"/>
    <s v="Adventure"/>
    <s v="English"/>
    <s v="USA"/>
    <s v="PG"/>
    <s v="Michael Angarano"/>
    <x v="60"/>
    <n v="947"/>
    <n v="2968"/>
    <n v="31"/>
    <n v="0"/>
    <n v="6.2"/>
    <n v="127"/>
    <n v="100"/>
    <n v="63939454"/>
    <n v="35000000"/>
    <n v="28939454"/>
    <n v="0.82684154285714284"/>
    <n v="25.130736617142858"/>
    <n v="2005"/>
    <s v="yanvar"/>
    <s v="Mike Mitchell"/>
    <x v="941"/>
    <s v="Normal"/>
    <s v="High Budget"/>
    <x v="0"/>
    <s v="Normal"/>
  </r>
  <r>
    <x v="942"/>
    <d v="2013-05-07T00:00:00"/>
    <s v="Color"/>
    <s v="Comedy"/>
    <s v="English"/>
    <s v="USA"/>
    <s v="PG-13"/>
    <s v="Robert De Niro"/>
    <x v="121"/>
    <n v="22000"/>
    <n v="35694"/>
    <n v="226"/>
    <n v="27000"/>
    <n v="6.6"/>
    <n v="222"/>
    <n v="105"/>
    <n v="63910583"/>
    <n v="28000000"/>
    <n v="35910583"/>
    <n v="1.2825208214285715"/>
    <n v="29.613008328571425"/>
    <n v="2013"/>
    <s v="may"/>
    <s v="Jon Turteltaub"/>
    <x v="942"/>
    <s v="Normal"/>
    <s v="Medium Budget"/>
    <x v="0"/>
    <s v="Normal"/>
  </r>
  <r>
    <x v="943"/>
    <d v="1997-05-05T00:00:00"/>
    <s v="Color"/>
    <s v="Comedy"/>
    <s v="English"/>
    <s v="USA"/>
    <s v="PG-13"/>
    <s v="Tom Selleck"/>
    <x v="401"/>
    <n v="19000"/>
    <n v="23504"/>
    <n v="0"/>
    <n v="0"/>
    <n v="6.3"/>
    <n v="83"/>
    <n v="90"/>
    <n v="63826569"/>
    <n v="35000000"/>
    <n v="28826569"/>
    <n v="0.82361625714285713"/>
    <n v="25.529446502857141"/>
    <n v="1997"/>
    <s v="may"/>
    <s v="Frank Oz"/>
    <x v="943"/>
    <s v="Normal"/>
    <s v="Medium Budget"/>
    <x v="0"/>
    <s v="Normal"/>
  </r>
  <r>
    <x v="944"/>
    <d v="2003-08-12T00:00:00"/>
    <s v="Color"/>
    <s v="Drama"/>
    <s v="English"/>
    <s v="USA"/>
    <s v="PG-13"/>
    <s v="Julia Roberts"/>
    <x v="39"/>
    <n v="8000"/>
    <n v="12850"/>
    <n v="179"/>
    <n v="0"/>
    <n v="6.4"/>
    <n v="141"/>
    <n v="117"/>
    <n v="63695760"/>
    <n v="65000000"/>
    <n v="-1304240"/>
    <n v="-2.0065230769230769E-2"/>
    <n v="25.59197390769231"/>
    <n v="2003"/>
    <s v="avgust"/>
    <s v="Mike Newell"/>
    <x v="944"/>
    <s v="Underperformer"/>
    <s v="Medium Budget"/>
    <x v="0"/>
    <s v="Normal"/>
  </r>
  <r>
    <x v="945"/>
    <d v="1965-04-28T00:00:00"/>
    <s v="Color"/>
    <s v="Action"/>
    <s v="English"/>
    <s v="UK"/>
    <s v="Approved"/>
    <s v="Desmond Llewelyn"/>
    <x v="439"/>
    <n v="244"/>
    <n v="1164"/>
    <n v="92"/>
    <n v="0"/>
    <n v="7"/>
    <n v="129"/>
    <n v="130"/>
    <n v="63600000"/>
    <n v="9000000"/>
    <n v="54600000"/>
    <n v="6.0666666666666664"/>
    <n v="30.426666666666666"/>
    <n v="1965"/>
    <s v="aprel"/>
    <s v="Terence Young"/>
    <x v="945"/>
    <s v="Overperformer"/>
    <s v="High Budget"/>
    <x v="0"/>
    <s v="Normal"/>
  </r>
  <r>
    <x v="946"/>
    <d v="1997-03-30T00:00:00"/>
    <s v="Color"/>
    <s v="Action"/>
    <s v="English"/>
    <s v="France"/>
    <s v="PG-13"/>
    <s v="Milla Jovovich"/>
    <x v="213"/>
    <n v="14000"/>
    <n v="39319"/>
    <n v="0"/>
    <n v="18000"/>
    <n v="7.7"/>
    <n v="173"/>
    <n v="126"/>
    <n v="63540020"/>
    <n v="93000000"/>
    <n v="-29459980"/>
    <n v="-0.31677397849462363"/>
    <n v="32.473290408602153"/>
    <n v="1997"/>
    <s v="mart"/>
    <s v="Luc Besson"/>
    <x v="946"/>
    <s v="Underperformer"/>
    <s v="High Budget"/>
    <x v="0"/>
    <s v="Normal"/>
  </r>
  <r>
    <x v="947"/>
    <d v="2012-06-25T00:00:00"/>
    <s v="Color"/>
    <s v="Comedy"/>
    <s v="English"/>
    <s v="USA"/>
    <s v="PG-13"/>
    <s v="Meryl Streep"/>
    <x v="177"/>
    <n v="11000"/>
    <n v="19420"/>
    <n v="64"/>
    <n v="0"/>
    <n v="6.3"/>
    <n v="234"/>
    <n v="100"/>
    <n v="63536011"/>
    <n v="30000000"/>
    <n v="33536011"/>
    <n v="1.1178670333333334"/>
    <n v="25.647146813333332"/>
    <n v="2012"/>
    <s v="iyun"/>
    <s v="David Frankel"/>
    <x v="947"/>
    <s v="Normal"/>
    <s v="Medium Budget"/>
    <x v="0"/>
    <s v="Normal"/>
  </r>
  <r>
    <x v="948"/>
    <d v="2009-01-19T00:00:00"/>
    <s v="Color"/>
    <s v="Drama"/>
    <s v="English"/>
    <s v="USA"/>
    <s v="PG-13"/>
    <s v="Arliss Howard"/>
    <x v="205"/>
    <n v="152"/>
    <n v="568"/>
    <n v="124"/>
    <n v="13000"/>
    <n v="7.1"/>
    <n v="214"/>
    <n v="107"/>
    <n v="63411478"/>
    <n v="39000000"/>
    <n v="24411478"/>
    <n v="0.62593533333333329"/>
    <n v="29.950374133333334"/>
    <n v="2009"/>
    <s v="yanvar"/>
    <s v="Robert Schwentke"/>
    <x v="948"/>
    <s v="Normal"/>
    <s v="Medium Budget"/>
    <x v="0"/>
    <s v="Normal"/>
  </r>
  <r>
    <x v="949"/>
    <d v="1989-04-23T00:00:00"/>
    <s v="Color"/>
    <s v="Action"/>
    <s v="English"/>
    <s v="USA"/>
    <s v="R"/>
    <s v="Sylvester Stallone"/>
    <x v="440"/>
    <n v="13000"/>
    <n v="14432"/>
    <n v="96"/>
    <n v="0"/>
    <n v="6.3"/>
    <n v="45"/>
    <n v="97"/>
    <n v="63408614"/>
    <n v="55000000"/>
    <n v="8408614"/>
    <n v="0.15288389090909091"/>
    <n v="25.261153556363634"/>
    <n v="1989"/>
    <s v="aprel"/>
    <s v="Andrey Konchalovskiy"/>
    <x v="949"/>
    <s v="Normal"/>
    <s v="High Budget"/>
    <x v="0"/>
    <s v="Normal"/>
  </r>
  <r>
    <x v="950"/>
    <d v="1999-08-25T00:00:00"/>
    <s v="Color"/>
    <s v="Comedy"/>
    <s v="English"/>
    <s v="USA"/>
    <s v="PG-13"/>
    <s v="Paul Walker"/>
    <x v="441"/>
    <n v="23000"/>
    <n v="28734"/>
    <n v="7"/>
    <n v="0"/>
    <n v="5.8"/>
    <n v="96"/>
    <n v="95"/>
    <n v="63319509"/>
    <n v="10000000"/>
    <n v="53319509"/>
    <n v="5.3319508999999998"/>
    <n v="25.332780360000001"/>
    <n v="1999"/>
    <s v="avgust"/>
    <s v="Robert Iscove"/>
    <x v="950"/>
    <s v="Normal"/>
    <s v="Medium Budget"/>
    <x v="0"/>
    <s v="Normal"/>
  </r>
  <r>
    <x v="951"/>
    <d v="2007-07-27T00:00:00"/>
    <s v="Color"/>
    <s v="Horror"/>
    <s v="English"/>
    <s v="USA"/>
    <s v="R"/>
    <s v="Costas Mandylor"/>
    <x v="333"/>
    <n v="723"/>
    <n v="3492"/>
    <n v="163"/>
    <n v="0"/>
    <n v="5.9"/>
    <n v="190"/>
    <n v="96"/>
    <n v="63270259"/>
    <n v="10000000"/>
    <n v="53270259"/>
    <n v="5.3270258999999998"/>
    <n v="25.73081036"/>
    <n v="2007"/>
    <s v="iyul"/>
    <s v="Darren Lynn Bousman"/>
    <x v="951"/>
    <s v="Normal"/>
    <s v="Low Budget"/>
    <x v="0"/>
    <s v="Normal"/>
  </r>
  <r>
    <x v="952"/>
    <d v="2006-02-07T00:00:00"/>
    <s v="Color"/>
    <s v="Comedy"/>
    <s v="English"/>
    <s v="USA"/>
    <s v="PG-13"/>
    <s v="Boris Kodjoe"/>
    <x v="430"/>
    <n v="1000"/>
    <n v="5264"/>
    <n v="0"/>
    <n v="676"/>
    <n v="5"/>
    <n v="46"/>
    <n v="107"/>
    <n v="63231524"/>
    <n v="6000000"/>
    <n v="57231524"/>
    <n v="9.538587333333334"/>
    <n v="23.883034933333334"/>
    <n v="2006"/>
    <s v="fevral"/>
    <s v="Tyler Perry"/>
    <x v="952"/>
    <s v="Overperformer"/>
    <s v="Medium Budget"/>
    <x v="0"/>
    <s v="Normal"/>
  </r>
  <r>
    <x v="953"/>
    <d v="2006-05-10T00:00:00"/>
    <s v="Color"/>
    <s v="Comedy"/>
    <s v="English"/>
    <s v="USA"/>
    <s v="PG-13"/>
    <s v="Kate Winslet"/>
    <x v="105"/>
    <n v="14000"/>
    <n v="17423"/>
    <n v="278"/>
    <n v="19000"/>
    <n v="6.9"/>
    <n v="157"/>
    <n v="138"/>
    <n v="63224849"/>
    <n v="85000000"/>
    <n v="-21775151"/>
    <n v="-0.25617824705882353"/>
    <n v="29.397528701176469"/>
    <n v="2006"/>
    <s v="may"/>
    <s v="Nancy Meyers"/>
    <x v="953"/>
    <s v="Underperformer"/>
    <s v="Medium Budget"/>
    <x v="0"/>
    <s v="Normal"/>
  </r>
  <r>
    <x v="954"/>
    <d v="2010-04-13T00:00:00"/>
    <s v="Color"/>
    <s v="Action"/>
    <s v="English"/>
    <s v="USA"/>
    <s v="PG"/>
    <s v="Nicolas Cage"/>
    <x v="121"/>
    <n v="12000"/>
    <n v="13388"/>
    <n v="226"/>
    <n v="11000"/>
    <n v="6.1"/>
    <n v="235"/>
    <n v="109"/>
    <n v="63143812"/>
    <n v="150000000"/>
    <n v="-86856188"/>
    <n v="-0.57904125333333334"/>
    <n v="25.268383498666665"/>
    <n v="2010"/>
    <s v="aprel"/>
    <s v="Jon Turteltaub"/>
    <x v="954"/>
    <s v="Underperformer"/>
    <s v="High Budget"/>
    <x v="0"/>
    <s v="Normal"/>
  </r>
  <r>
    <x v="955"/>
    <d v="1996-04-14T00:00:00"/>
    <s v="Color"/>
    <s v="Adventure"/>
    <s v="English"/>
    <s v="USA"/>
    <s v="PG-13"/>
    <s v="Bruce Willis"/>
    <x v="442"/>
    <n v="13000"/>
    <n v="17035"/>
    <n v="406"/>
    <n v="0"/>
    <n v="6.8"/>
    <n v="63"/>
    <n v="81"/>
    <n v="63071133"/>
    <n v="12000000"/>
    <n v="51071133"/>
    <n v="4.2559277499999997"/>
    <n v="28.9023711"/>
    <n v="1996"/>
    <s v="aprel"/>
    <s v="Mike Judge"/>
    <x v="955"/>
    <s v="Normal"/>
    <s v="High Budget"/>
    <x v="0"/>
    <s v="Normal"/>
  </r>
  <r>
    <x v="956"/>
    <d v="2010-10-26T00:00:00"/>
    <s v="Color"/>
    <s v="Drama"/>
    <s v="English"/>
    <s v="USA"/>
    <s v="PG"/>
    <s v="Kelly Preston"/>
    <x v="443"/>
    <n v="742"/>
    <n v="2341"/>
    <n v="30"/>
    <n v="10000"/>
    <n v="5.8"/>
    <n v="123"/>
    <n v="107"/>
    <n v="62933793"/>
    <n v="20000000"/>
    <n v="42933793"/>
    <n v="2.1466896499999999"/>
    <n v="25.058675860000001"/>
    <n v="2010"/>
    <s v="oktyabr"/>
    <s v="Julie Anne Robinson"/>
    <x v="956"/>
    <s v="Normal"/>
    <s v="Medium Budget"/>
    <x v="0"/>
    <s v="Normal"/>
  </r>
  <r>
    <x v="957"/>
    <d v="2008-03-30T00:00:00"/>
    <s v="Color"/>
    <s v="Comedy"/>
    <s v="English"/>
    <s v="USA"/>
    <s v="R"/>
    <s v="Mila Kunis"/>
    <x v="159"/>
    <n v="15000"/>
    <n v="16758"/>
    <n v="89"/>
    <n v="0"/>
    <n v="7.2"/>
    <n v="253"/>
    <n v="118"/>
    <n v="62877175"/>
    <n v="30000000"/>
    <n v="32877175"/>
    <n v="1.0959058333333334"/>
    <n v="29.238362333333335"/>
    <n v="2008"/>
    <s v="mart"/>
    <s v="Nicholas Stoller"/>
    <x v="957"/>
    <s v="Normal"/>
    <s v="Medium Budget"/>
    <x v="0"/>
    <s v="Normal"/>
  </r>
  <r>
    <x v="958"/>
    <d v="1979-09-23T00:00:00"/>
    <s v="Color"/>
    <s v="Action"/>
    <s v="English"/>
    <s v="UK"/>
    <s v="PG"/>
    <s v="Desmond Llewelyn"/>
    <x v="444"/>
    <n v="244"/>
    <n v="1008"/>
    <n v="43"/>
    <n v="0"/>
    <n v="6.3"/>
    <n v="121"/>
    <n v="126"/>
    <n v="62700000"/>
    <n v="34000000"/>
    <n v="28700000"/>
    <n v="0.84411764705882353"/>
    <n v="25.537647058823527"/>
    <n v="1979"/>
    <s v="sentyabr"/>
    <s v="Lewis Gilbert"/>
    <x v="958"/>
    <s v="Normal"/>
    <s v="High Budget"/>
    <x v="0"/>
    <s v="Normal"/>
  </r>
  <r>
    <x v="959"/>
    <d v="2005-10-16T00:00:00"/>
    <s v="Color"/>
    <s v="Action"/>
    <s v="English"/>
    <s v="Germany"/>
    <s v="R"/>
    <s v="Jake Gyllenhaal"/>
    <x v="31"/>
    <n v="15000"/>
    <n v="15850"/>
    <n v="0"/>
    <n v="0"/>
    <n v="7.1"/>
    <n v="262"/>
    <n v="125"/>
    <n v="62647540"/>
    <n v="70000000"/>
    <n v="-7352460"/>
    <n v="-0.10503514285714285"/>
    <n v="28.357985942857141"/>
    <n v="2005"/>
    <s v="oktyabr"/>
    <s v="Sam Mendes"/>
    <x v="959"/>
    <s v="Underperformer"/>
    <s v="High Budget"/>
    <x v="0"/>
    <s v="Normal"/>
  </r>
  <r>
    <x v="960"/>
    <d v="2015-04-21T00:00:00"/>
    <s v="Color"/>
    <s v="Biography"/>
    <s v="English"/>
    <s v="USA"/>
    <s v="R"/>
    <s v="Johnny Depp"/>
    <x v="445"/>
    <n v="40000"/>
    <n v="63769"/>
    <n v="108"/>
    <n v="44000"/>
    <n v="7"/>
    <n v="391"/>
    <n v="123"/>
    <n v="62563543"/>
    <n v="53000000"/>
    <n v="9563543"/>
    <n v="0.1804442075471698"/>
    <n v="32.47217768301887"/>
    <n v="2015"/>
    <s v="aprel"/>
    <s v="Scott Cooper"/>
    <x v="960"/>
    <s v="Normal"/>
    <s v="Medium Budget"/>
    <x v="0"/>
    <s v="Normal"/>
  </r>
  <r>
    <x v="961"/>
    <d v="1992-03-17T00:00:00"/>
    <s v="Color"/>
    <s v="Crime"/>
    <s v="English"/>
    <s v="UK"/>
    <s v="R"/>
    <s v="Jim Broadbent"/>
    <x v="276"/>
    <n v="1000"/>
    <n v="2412"/>
    <n v="277"/>
    <n v="0"/>
    <n v="7.3"/>
    <n v="63"/>
    <n v="112"/>
    <n v="62549000"/>
    <n v="2300000"/>
    <n v="60249000"/>
    <n v="26.195217391304347"/>
    <n v="39.678086956521739"/>
    <n v="1992"/>
    <s v="mart"/>
    <s v="Neil Jordan"/>
    <x v="961"/>
    <s v="Overperformer"/>
    <s v="Medium Budget"/>
    <x v="0"/>
    <s v="Normal"/>
  </r>
  <r>
    <x v="962"/>
    <d v="2006-12-15T00:00:00"/>
    <s v="Color"/>
    <s v="Action"/>
    <s v="English"/>
    <s v="USA"/>
    <s v="PG-13"/>
    <s v="Amber Stevens West"/>
    <x v="78"/>
    <n v="584"/>
    <n v="1235"/>
    <n v="681"/>
    <n v="0"/>
    <n v="6"/>
    <n v="158"/>
    <n v="104"/>
    <n v="62494975"/>
    <n v="85000000"/>
    <n v="-22505025"/>
    <n v="-0.26476499999999997"/>
    <n v="23.894093999999999"/>
    <n v="2006"/>
    <s v="dekabr"/>
    <s v="Justin Lin"/>
    <x v="962"/>
    <s v="Underperformer"/>
    <s v="High Budget"/>
    <x v="0"/>
    <s v="Normal"/>
  </r>
  <r>
    <x v="963"/>
    <d v="2011-09-09T00:00:00"/>
    <s v="Color"/>
    <s v="Romance"/>
    <s v="English"/>
    <s v="USA"/>
    <s v="PG-13"/>
    <s v="Matt Damon"/>
    <x v="446"/>
    <n v="13000"/>
    <n v="14607"/>
    <n v="53"/>
    <n v="36000"/>
    <n v="7.1"/>
    <n v="413"/>
    <n v="106"/>
    <n v="62453315"/>
    <n v="50200000"/>
    <n v="12253315"/>
    <n v="0.24408994023904382"/>
    <n v="32.097635976095617"/>
    <n v="2011"/>
    <s v="sentyabr"/>
    <s v="George Nolfi"/>
    <x v="963"/>
    <s v="Normal"/>
    <s v="Medium Budget"/>
    <x v="0"/>
    <s v="Normal"/>
  </r>
  <r>
    <x v="964"/>
    <d v="2012-02-24T00:00:00"/>
    <s v="Color"/>
    <s v="Action"/>
    <s v="English"/>
    <s v="USA"/>
    <s v="R"/>
    <s v="Theo James"/>
    <x v="447"/>
    <n v="5000"/>
    <n v="5861"/>
    <n v="24"/>
    <n v="24000"/>
    <n v="6.4"/>
    <n v="242"/>
    <n v="88"/>
    <n v="62321039"/>
    <n v="70000000"/>
    <n v="-7678961"/>
    <n v="-0.10969944285714285"/>
    <n v="27.956120222857145"/>
    <n v="2012"/>
    <s v="fevral"/>
    <s v="MÃ¥ns MÃ¥rlind"/>
    <x v="964"/>
    <s v="Underperformer"/>
    <s v="High Budget"/>
    <x v="0"/>
    <s v="Normal"/>
  </r>
  <r>
    <x v="965"/>
    <d v="2006-03-14T00:00:00"/>
    <s v="Color"/>
    <s v="Action"/>
    <s v="English"/>
    <s v="USA"/>
    <s v="R"/>
    <s v="Sophia Myles"/>
    <x v="195"/>
    <n v="956"/>
    <n v="2998"/>
    <n v="235"/>
    <n v="0"/>
    <n v="6.8"/>
    <n v="206"/>
    <n v="102"/>
    <n v="62318875"/>
    <n v="50000000"/>
    <n v="12318875"/>
    <n v="0.2463775"/>
    <n v="27.298551"/>
    <n v="2006"/>
    <s v="mart"/>
    <s v="Len Wiseman"/>
    <x v="965"/>
    <s v="Normal"/>
    <s v="High Budget"/>
    <x v="0"/>
    <s v="Normal"/>
  </r>
  <r>
    <x v="966"/>
    <d v="1981-03-18T00:00:00"/>
    <s v="Color"/>
    <s v="Action"/>
    <s v="English"/>
    <s v="UK"/>
    <s v="PG"/>
    <s v="Julian Glover"/>
    <x v="415"/>
    <n v="844"/>
    <n v="2118"/>
    <n v="46"/>
    <n v="2000"/>
    <n v="6.8"/>
    <n v="112"/>
    <n v="127"/>
    <n v="62300000"/>
    <n v="28000000"/>
    <n v="34300000"/>
    <n v="1.2250000000000001"/>
    <n v="27.889999999999997"/>
    <n v="1981"/>
    <s v="mart"/>
    <s v="John Glen"/>
    <x v="966"/>
    <s v="Normal"/>
    <s v="High Budget"/>
    <x v="0"/>
    <s v="Normal"/>
  </r>
  <r>
    <x v="967"/>
    <d v="2010-11-06T00:00:00"/>
    <s v="Color"/>
    <s v="Drama"/>
    <s v="English"/>
    <s v="USA"/>
    <s v="R"/>
    <s v="Anthony Hopkins"/>
    <x v="108"/>
    <n v="12000"/>
    <n v="13071"/>
    <n v="394"/>
    <n v="0"/>
    <n v="5.8"/>
    <n v="357"/>
    <n v="119"/>
    <n v="61937495"/>
    <n v="150000000"/>
    <n v="-88062505"/>
    <n v="-0.58708336666666672"/>
    <n v="22.965166653333334"/>
    <n v="2010"/>
    <s v="noyabr"/>
    <s v="Joe Johnston"/>
    <x v="967"/>
    <s v="Underperformer"/>
    <s v="Medium Budget"/>
    <x v="0"/>
    <s v="High Buzz Mismatch"/>
  </r>
  <r>
    <x v="968"/>
    <d v="2013-09-23T00:00:00"/>
    <s v="Color"/>
    <s v="Action"/>
    <s v="English"/>
    <s v="USA"/>
    <s v="PG-13"/>
    <s v="Harrison Ford"/>
    <x v="111"/>
    <n v="11000"/>
    <n v="12908"/>
    <n v="151"/>
    <n v="123000"/>
    <n v="6.7"/>
    <n v="326"/>
    <n v="114"/>
    <n v="61656849"/>
    <n v="110000000"/>
    <n v="-48343151"/>
    <n v="-0.43948319090909088"/>
    <n v="38.924206723636367"/>
    <n v="2013"/>
    <s v="sentyabr"/>
    <s v="Gavin Hood"/>
    <x v="968"/>
    <s v="Underperformer"/>
    <s v="High Budget"/>
    <x v="0"/>
    <s v="Normal"/>
  </r>
  <r>
    <x v="969"/>
    <d v="2005-10-26T00:00:00"/>
    <s v="Color"/>
    <s v="Biography"/>
    <s v="English"/>
    <s v="USA"/>
    <s v="PG-13"/>
    <s v="Paddy Considine"/>
    <x v="47"/>
    <n v="680"/>
    <n v="2523"/>
    <n v="2000"/>
    <n v="0"/>
    <n v="8"/>
    <n v="201"/>
    <n v="144"/>
    <n v="61644321"/>
    <n v="88000000"/>
    <n v="-26355679"/>
    <n v="-0.29949635227272725"/>
    <n v="31.880201459090909"/>
    <n v="2005"/>
    <s v="oktyabr"/>
    <s v="Ron Howard"/>
    <x v="969"/>
    <s v="Underperformer"/>
    <s v="Medium Budget"/>
    <x v="0"/>
    <s v="High Buzz / High Score"/>
  </r>
  <r>
    <x v="970"/>
    <d v="1990-12-15T00:00:00"/>
    <s v="Color"/>
    <s v="Drama"/>
    <s v="English"/>
    <s v="USA"/>
    <s v="R"/>
    <s v="Julia Roberts"/>
    <x v="99"/>
    <n v="8000"/>
    <n v="10493"/>
    <n v="541"/>
    <n v="0"/>
    <n v="6.6"/>
    <n v="49"/>
    <n v="115"/>
    <n v="61490000"/>
    <n v="26000000"/>
    <n v="35490000"/>
    <n v="1.365"/>
    <n v="26.945999999999998"/>
    <n v="1990"/>
    <s v="dekabr"/>
    <s v="Joel Schumacher"/>
    <x v="970"/>
    <s v="Normal"/>
    <s v="Medium Budget"/>
    <x v="0"/>
    <s v="Normal"/>
  </r>
  <r>
    <x v="971"/>
    <d v="1983-06-27T00:00:00"/>
    <s v="Color"/>
    <s v="Adventure"/>
    <s v="English"/>
    <s v="USA"/>
    <s v="R"/>
    <s v="Beverly D'Angelo"/>
    <x v="272"/>
    <n v="816"/>
    <n v="3617"/>
    <n v="11000"/>
    <n v="0"/>
    <n v="7.4"/>
    <n v="55"/>
    <n v="98"/>
    <n v="61400000"/>
    <n v="15000000"/>
    <n v="46400000"/>
    <n v="3.0933333333333333"/>
    <n v="30.837333333333333"/>
    <n v="1983"/>
    <s v="iyun"/>
    <s v="Harold Ramis"/>
    <x v="971"/>
    <s v="Normal"/>
    <s v="High Budget"/>
    <x v="0"/>
    <s v="Normal"/>
  </r>
  <r>
    <x v="972"/>
    <d v="2007-01-05T00:00:00"/>
    <s v="Color"/>
    <s v="Drama"/>
    <s v="English"/>
    <s v="USA"/>
    <s v="PG-13"/>
    <s v="Chris Brown"/>
    <x v="448"/>
    <n v="997"/>
    <n v="3544"/>
    <n v="41"/>
    <n v="0"/>
    <n v="5.2"/>
    <n v="86"/>
    <n v="109"/>
    <n v="61356221"/>
    <n v="14000000"/>
    <n v="47356221"/>
    <n v="3.3825872142857141"/>
    <n v="22.153034885714288"/>
    <n v="2007"/>
    <s v="yanvar"/>
    <s v="Sylvain White"/>
    <x v="972"/>
    <s v="Normal"/>
    <s v="Medium Budget"/>
    <x v="0"/>
    <s v="Normal"/>
  </r>
  <r>
    <x v="973"/>
    <d v="1997-07-05T00:00:00"/>
    <s v="Color"/>
    <s v="Action"/>
    <s v="English"/>
    <s v="USA"/>
    <s v="PG-13"/>
    <s v="Alun Armstrong"/>
    <x v="222"/>
    <n v="192"/>
    <n v="475"/>
    <n v="176"/>
    <n v="0"/>
    <n v="6.2"/>
    <n v="64"/>
    <n v="116"/>
    <n v="61355436"/>
    <n v="68000000"/>
    <n v="-6644564"/>
    <n v="-9.7714176470588235E-2"/>
    <n v="24.760914329411765"/>
    <n v="1997"/>
    <s v="iyul"/>
    <s v="Phillip Noyce"/>
    <x v="973"/>
    <s v="Underperformer"/>
    <s v="High Budget"/>
    <x v="0"/>
    <s v="Normal"/>
  </r>
  <r>
    <x v="974"/>
    <d v="2000-05-30T00:00:00"/>
    <s v="Color"/>
    <s v="Horror"/>
    <s v="English"/>
    <s v="USA"/>
    <s v="R"/>
    <s v="Dylan Baker"/>
    <x v="345"/>
    <n v="812"/>
    <n v="2474"/>
    <n v="763"/>
    <n v="0"/>
    <n v="6.3"/>
    <n v="225"/>
    <n v="109"/>
    <n v="61280963"/>
    <n v="33000000"/>
    <n v="28280963"/>
    <n v="0.85699887878787884"/>
    <n v="25.542799551515152"/>
    <n v="2000"/>
    <s v="may"/>
    <s v="Tarsem Singh"/>
    <x v="974"/>
    <s v="Normal"/>
    <s v="Low Budget"/>
    <x v="0"/>
    <s v="Normal"/>
  </r>
  <r>
    <x v="975"/>
    <d v="2006-01-08T00:00:00"/>
    <s v="Color"/>
    <s v="Comedy"/>
    <s v="English"/>
    <s v="USA"/>
    <s v="PG"/>
    <s v="Robert Downey Jr."/>
    <x v="449"/>
    <n v="21000"/>
    <n v="24664"/>
    <n v="48"/>
    <n v="747"/>
    <n v="4.4000000000000004"/>
    <n v="76"/>
    <n v="98"/>
    <n v="61112916"/>
    <n v="50000000"/>
    <n v="11112916"/>
    <n v="0.22225832000000001"/>
    <n v="17.763603328000002"/>
    <n v="2006"/>
    <s v="yanvar"/>
    <s v="Brian Robbins"/>
    <x v="975"/>
    <s v="Normal"/>
    <s v="Medium Budget"/>
    <x v="0"/>
    <s v="High Buzz Mismatch"/>
  </r>
  <r>
    <x v="976"/>
    <d v="2011-03-06T00:00:00"/>
    <s v="Color"/>
    <s v="Action"/>
    <s v="English"/>
    <s v="UK"/>
    <s v="PG-13"/>
    <s v="Liam Neeson"/>
    <x v="319"/>
    <n v="14000"/>
    <n v="17152"/>
    <n v="174"/>
    <n v="29000"/>
    <n v="6.9"/>
    <n v="349"/>
    <n v="113"/>
    <n v="61094903"/>
    <n v="30000000"/>
    <n v="31094903"/>
    <n v="1.0364967666666667"/>
    <n v="30.914598706666666"/>
    <n v="2011"/>
    <s v="mart"/>
    <s v="Jaume Collet-Serra"/>
    <x v="976"/>
    <s v="Normal"/>
    <s v="High Budget"/>
    <x v="0"/>
    <s v="Normal"/>
  </r>
  <r>
    <x v="977"/>
    <d v="1997-12-11T00:00:00"/>
    <s v="Color"/>
    <s v="Drama"/>
    <s v="English"/>
    <s v="USA"/>
    <s v="R"/>
    <s v="Keanu Reeves"/>
    <x v="383"/>
    <n v="18000"/>
    <n v="45271"/>
    <n v="138"/>
    <n v="11000"/>
    <n v="7.5"/>
    <n v="117"/>
    <n v="136"/>
    <n v="60984028"/>
    <n v="57000000"/>
    <n v="3984028"/>
    <n v="6.9895228070175439E-2"/>
    <n v="31.12795809122807"/>
    <n v="1997"/>
    <s v="dekabr"/>
    <s v="Taylor Hackford"/>
    <x v="977"/>
    <s v="Normal"/>
    <s v="Medium Budget"/>
    <x v="0"/>
    <s v="Normal"/>
  </r>
  <r>
    <x v="978"/>
    <d v="2013-07-30T00:00:00"/>
    <s v="Color"/>
    <s v="Crime"/>
    <s v="English"/>
    <s v="USA"/>
    <s v="R"/>
    <s v="Hugh Jackman"/>
    <x v="450"/>
    <n v="20000"/>
    <n v="37321"/>
    <n v="777"/>
    <n v="86000"/>
    <n v="8.1"/>
    <n v="454"/>
    <n v="153"/>
    <n v="60962878"/>
    <n v="46000000"/>
    <n v="14962878"/>
    <n v="0.32527995652173913"/>
    <n v="41.130111982608696"/>
    <n v="2013"/>
    <s v="iyul"/>
    <s v="Denis Villeneuve"/>
    <x v="978"/>
    <s v="Normal"/>
    <s v="Medium Budget"/>
    <x v="0"/>
    <s v="High Buzz / High Score"/>
  </r>
  <r>
    <x v="979"/>
    <d v="2000-12-03T00:00:00"/>
    <s v="Color"/>
    <s v="Adventure"/>
    <s v="English"/>
    <s v="USA"/>
    <s v="PG"/>
    <s v="Don Cheadle"/>
    <x v="109"/>
    <n v="3000"/>
    <n v="4902"/>
    <n v="0"/>
    <n v="0"/>
    <n v="5.6"/>
    <n v="181"/>
    <n v="114"/>
    <n v="60874615"/>
    <n v="90000000"/>
    <n v="-29125385"/>
    <n v="-0.32361538888888891"/>
    <n v="22.270553844444443"/>
    <n v="2000"/>
    <s v="dekabr"/>
    <s v="Brian De Palma"/>
    <x v="979"/>
    <s v="Underperformer"/>
    <s v="High Budget"/>
    <x v="0"/>
    <s v="High Buzz Mismatch"/>
  </r>
  <r>
    <x v="980"/>
    <d v="2000-12-11T00:00:00"/>
    <s v="Color"/>
    <s v="Comedy"/>
    <s v="English"/>
    <s v="USA"/>
    <s v="PG-13"/>
    <s v="Adam Garcia"/>
    <x v="422"/>
    <n v="811"/>
    <n v="3106"/>
    <n v="18"/>
    <n v="0"/>
    <n v="5.6"/>
    <n v="155"/>
    <n v="107"/>
    <n v="60786269"/>
    <n v="45000000"/>
    <n v="15786269"/>
    <n v="0.35080597777777778"/>
    <n v="22.540322391111111"/>
    <n v="2000"/>
    <s v="dekabr"/>
    <s v="David McNally"/>
    <x v="980"/>
    <s v="Normal"/>
    <s v="Medium Budget"/>
    <x v="0"/>
    <s v="High Buzz Mismatch"/>
  </r>
  <r>
    <x v="981"/>
    <d v="2006-03-10T00:00:00"/>
    <s v="Color"/>
    <s v="Action"/>
    <s v="English"/>
    <s v="USA"/>
    <s v="PG-13"/>
    <s v="Jimmy Bennett"/>
    <x v="106"/>
    <n v="87000"/>
    <n v="92456"/>
    <n v="249"/>
    <n v="0"/>
    <n v="5.6"/>
    <n v="231"/>
    <n v="98"/>
    <n v="60655503"/>
    <n v="160000000"/>
    <n v="-99344497"/>
    <n v="-0.62090310625"/>
    <n v="22.151638757499999"/>
    <n v="2006"/>
    <s v="mart"/>
    <s v="Wolfgang Petersen"/>
    <x v="981"/>
    <s v="Underperformer"/>
    <s v="High Budget"/>
    <x v="0"/>
    <s v="High Buzz Mismatch"/>
  </r>
  <r>
    <x v="982"/>
    <d v="1999-04-25T00:00:00"/>
    <s v="Color"/>
    <s v="Action"/>
    <s v="English"/>
    <s v="USA"/>
    <s v="R"/>
    <s v="Judy Greer"/>
    <x v="158"/>
    <n v="2000"/>
    <n v="3743"/>
    <n v="737"/>
    <n v="3000"/>
    <n v="7.1"/>
    <n v="150"/>
    <n v="114"/>
    <n v="60652036"/>
    <n v="48000000"/>
    <n v="12652036"/>
    <n v="0.26358408333333333"/>
    <n v="28.805433633333333"/>
    <n v="1999"/>
    <s v="aprel"/>
    <s v="David O. Russell"/>
    <x v="982"/>
    <s v="Normal"/>
    <s v="High Budget"/>
    <x v="0"/>
    <s v="Normal"/>
  </r>
  <r>
    <x v="983"/>
    <d v="1996-05-18T00:00:00"/>
    <s v="Color"/>
    <s v="Comedy"/>
    <s v="English"/>
    <s v="USA"/>
    <s v="PG"/>
    <s v="Jim Belushi"/>
    <x v="204"/>
    <n v="854"/>
    <n v="4530"/>
    <n v="32"/>
    <n v="0"/>
    <n v="5.4"/>
    <n v="81"/>
    <n v="94"/>
    <n v="60573641"/>
    <n v="60000000"/>
    <n v="573641"/>
    <n v="9.5606833333333335E-3"/>
    <n v="21.603824273333334"/>
    <n v="1996"/>
    <s v="may"/>
    <s v="Brian Levant"/>
    <x v="983"/>
    <s v="Normal"/>
    <s v="Medium Budget"/>
    <x v="0"/>
    <s v="High Buzz Mismatch"/>
  </r>
  <r>
    <x v="984"/>
    <d v="2013-02-28T00:00:00"/>
    <s v="Color"/>
    <s v="Action"/>
    <s v="English"/>
    <s v="USA"/>
    <s v="PG-13"/>
    <s v="Will Smith"/>
    <x v="35"/>
    <n v="10000"/>
    <n v="14168"/>
    <n v="0"/>
    <n v="37000"/>
    <n v="4.9000000000000004"/>
    <n v="349"/>
    <n v="100"/>
    <n v="60522097"/>
    <n v="130000000"/>
    <n v="-69477903"/>
    <n v="-0.53444540769230764"/>
    <n v="23.086221836923077"/>
    <n v="2013"/>
    <s v="fevral"/>
    <s v="M. Night Shyamalan"/>
    <x v="984"/>
    <s v="Underperformer"/>
    <s v="High Budget"/>
    <x v="0"/>
    <s v="High Buzz Mismatch"/>
  </r>
  <r>
    <x v="985"/>
    <d v="1999-10-01T00:00:00"/>
    <s v="Color"/>
    <s v="Animation"/>
    <s v="English"/>
    <s v="USA"/>
    <s v="G"/>
    <s v="Quincy Jones"/>
    <x v="374"/>
    <n v="340"/>
    <n v="814"/>
    <n v="11"/>
    <n v="607"/>
    <n v="7.3"/>
    <n v="129"/>
    <n v="74"/>
    <n v="60507228"/>
    <n v="80000000"/>
    <n v="-19492772"/>
    <n v="-0.24365965000000001"/>
    <n v="29.163236139999999"/>
    <n v="1999"/>
    <s v="oktyabr"/>
    <s v="James Algar"/>
    <x v="985"/>
    <s v="Underperformer"/>
    <s v="High Budget"/>
    <x v="0"/>
    <s v="Normal"/>
  </r>
  <r>
    <x v="986"/>
    <d v="1997-07-02T00:00:00"/>
    <s v="Color"/>
    <s v="Crime"/>
    <s v="English"/>
    <s v="USA"/>
    <s v="R"/>
    <s v="Morgan Freeman"/>
    <x v="451"/>
    <n v="11000"/>
    <n v="14322"/>
    <n v="39"/>
    <n v="0"/>
    <n v="6.6"/>
    <n v="83"/>
    <n v="115"/>
    <n v="60491560"/>
    <n v="27000000"/>
    <n v="33491560"/>
    <n v="1.2404281481481481"/>
    <n v="26.896171259259258"/>
    <n v="1997"/>
    <s v="iyul"/>
    <s v="Gary Fleder"/>
    <x v="986"/>
    <s v="Normal"/>
    <s v="Medium Budget"/>
    <x v="0"/>
    <s v="Normal"/>
  </r>
  <r>
    <x v="987"/>
    <d v="2003-04-09T00:00:00"/>
    <s v="Color"/>
    <s v="Action"/>
    <s v="English"/>
    <s v="USA"/>
    <s v="PG-13"/>
    <s v="Fann Wong"/>
    <x v="452"/>
    <n v="154"/>
    <n v="428"/>
    <n v="71"/>
    <n v="955"/>
    <n v="6.2"/>
    <n v="165"/>
    <n v="114"/>
    <n v="60470220"/>
    <n v="50000000"/>
    <n v="10470220"/>
    <n v="0.20940439999999999"/>
    <n v="24.979261760000004"/>
    <n v="2003"/>
    <s v="aprel"/>
    <s v="David Dobkin"/>
    <x v="987"/>
    <s v="Normal"/>
    <s v="High Budget"/>
    <x v="0"/>
    <s v="Normal"/>
  </r>
  <r>
    <x v="988"/>
    <d v="2012-05-19T00:00:00"/>
    <s v="Color"/>
    <s v="Drama"/>
    <s v="English"/>
    <s v="USA"/>
    <s v="PG-13"/>
    <s v="Blythe Danner"/>
    <x v="453"/>
    <n v="713"/>
    <n v="1852"/>
    <n v="96"/>
    <n v="29000"/>
    <n v="6.5"/>
    <n v="170"/>
    <n v="101"/>
    <n v="60443237"/>
    <n v="25000000"/>
    <n v="35443237"/>
    <n v="1.41772948"/>
    <n v="29.467091791999998"/>
    <n v="2012"/>
    <s v="may"/>
    <s v="Scott Hicks"/>
    <x v="988"/>
    <s v="Normal"/>
    <s v="Medium Budget"/>
    <x v="0"/>
    <s v="Normal"/>
  </r>
  <r>
    <x v="989"/>
    <d v="2001-09-14T00:00:00"/>
    <s v="Color"/>
    <s v="Comedy"/>
    <s v="English"/>
    <s v="Germany"/>
    <s v="PG-13"/>
    <s v="Matthew McConaughey"/>
    <x v="199"/>
    <n v="11000"/>
    <n v="17533"/>
    <n v="163"/>
    <n v="0"/>
    <n v="5.2"/>
    <n v="108"/>
    <n v="103"/>
    <n v="60400856"/>
    <n v="35000000"/>
    <n v="25400856"/>
    <n v="0.7257387428571429"/>
    <n v="21.090295497142858"/>
    <n v="2001"/>
    <s v="sentyabr"/>
    <s v="Adam Shankman"/>
    <x v="989"/>
    <s v="Normal"/>
    <s v="Medium Budget"/>
    <x v="0"/>
    <s v="High Buzz Mismatch"/>
  </r>
  <r>
    <x v="990"/>
    <d v="2008-03-09T00:00:00"/>
    <s v="Color"/>
    <s v="Comedy"/>
    <s v="English"/>
    <s v="USA"/>
    <s v="R"/>
    <s v="J.K. Simmons"/>
    <x v="124"/>
    <n v="24000"/>
    <n v="36093"/>
    <n v="1000"/>
    <n v="0"/>
    <n v="7"/>
    <n v="341"/>
    <n v="96"/>
    <n v="60338891"/>
    <n v="37000000"/>
    <n v="23338891"/>
    <n v="0.63078083783783789"/>
    <n v="28.252312335135134"/>
    <n v="2008"/>
    <s v="mart"/>
    <s v="Ethan Coen"/>
    <x v="990"/>
    <s v="Normal"/>
    <s v="Medium Budget"/>
    <x v="0"/>
    <s v="Normal"/>
  </r>
  <r>
    <x v="991"/>
    <d v="1988-11-08T00:00:00"/>
    <s v="Color"/>
    <s v="Comedy"/>
    <s v="English"/>
    <s v="USA"/>
    <s v="PG-13"/>
    <s v="Bill Murray"/>
    <x v="173"/>
    <n v="13000"/>
    <n v="18734"/>
    <n v="503"/>
    <n v="11000"/>
    <n v="7"/>
    <n v="88"/>
    <n v="101"/>
    <n v="60328558"/>
    <n v="32000000"/>
    <n v="28328558"/>
    <n v="0.88526743750000003"/>
    <n v="29.454106975000002"/>
    <n v="1988"/>
    <s v="noyabr"/>
    <s v="Richard Donner"/>
    <x v="991"/>
    <s v="Normal"/>
    <s v="Medium Budget"/>
    <x v="0"/>
    <s v="Normal"/>
  </r>
  <r>
    <x v="992"/>
    <d v="2008-07-16T00:00:00"/>
    <s v="Color"/>
    <s v="Comedy"/>
    <s v="English"/>
    <s v="USA"/>
    <s v="PG-13"/>
    <s v="Tina Fey"/>
    <x v="454"/>
    <n v="2000"/>
    <n v="6930"/>
    <n v="5"/>
    <n v="0"/>
    <n v="6"/>
    <n v="145"/>
    <n v="99"/>
    <n v="60269340"/>
    <n v="30000000"/>
    <n v="30269340"/>
    <n v="1.0089779999999999"/>
    <n v="24.403591200000001"/>
    <n v="2008"/>
    <s v="iyul"/>
    <s v="Michael McCullers"/>
    <x v="992"/>
    <s v="Normal"/>
    <s v="Medium Budget"/>
    <x v="0"/>
    <s v="Normal"/>
  </r>
  <r>
    <x v="993"/>
    <d v="1996-09-28T00:00:00"/>
    <s v="Color"/>
    <s v="Comedy"/>
    <s v="English"/>
    <s v="USA"/>
    <s v="PG-13"/>
    <s v="Matthew Broderick"/>
    <x v="258"/>
    <n v="2000"/>
    <n v="3718"/>
    <n v="0"/>
    <n v="0"/>
    <n v="6"/>
    <n v="72"/>
    <n v="96"/>
    <n v="60154431"/>
    <n v="47000000"/>
    <n v="13154431"/>
    <n v="0.27988151063829786"/>
    <n v="24.111952604255318"/>
    <n v="1996"/>
    <s v="sentyabr"/>
    <s v="Ben Stiller"/>
    <x v="993"/>
    <s v="Normal"/>
    <s v="Medium Budget"/>
    <x v="0"/>
    <s v="Normal"/>
  </r>
  <r>
    <x v="994"/>
    <d v="2010-07-23T00:00:00"/>
    <s v="Color"/>
    <s v="Action"/>
    <s v="English"/>
    <s v="Germany"/>
    <s v="R"/>
    <s v="Milla Jovovich"/>
    <x v="357"/>
    <n v="14000"/>
    <n v="16098"/>
    <n v="545"/>
    <n v="19000"/>
    <n v="5.9"/>
    <n v="253"/>
    <n v="97"/>
    <n v="60128566"/>
    <n v="60000000"/>
    <n v="128566"/>
    <n v="2.1427666666666667E-3"/>
    <n v="25.500857106666668"/>
    <n v="2010"/>
    <s v="iyul"/>
    <s v="Paul W.S. Anderson"/>
    <x v="994"/>
    <s v="Normal"/>
    <s v="High Budget"/>
    <x v="0"/>
    <s v="High Buzz Mismatch"/>
  </r>
  <r>
    <x v="995"/>
    <d v="2010-09-18T00:00:00"/>
    <s v="Color"/>
    <s v="Comedy"/>
    <s v="English"/>
    <s v="USA"/>
    <s v="PG-13"/>
    <s v="Michael Jai White"/>
    <x v="430"/>
    <n v="2000"/>
    <n v="6657"/>
    <n v="0"/>
    <n v="0"/>
    <n v="4.4000000000000004"/>
    <n v="40"/>
    <n v="121"/>
    <n v="60072596"/>
    <n v="20000000"/>
    <n v="40072596"/>
    <n v="2.0036298000000001"/>
    <n v="18.401451920000003"/>
    <n v="2010"/>
    <s v="sentyabr"/>
    <s v="Tyler Perry"/>
    <x v="995"/>
    <s v="Normal"/>
    <s v="Medium Budget"/>
    <x v="0"/>
    <s v="Normal"/>
  </r>
  <r>
    <x v="996"/>
    <d v="2003-04-02T00:00:00"/>
    <s v="Color"/>
    <s v="Comedy"/>
    <s v="English"/>
    <s v="USA"/>
    <s v="R"/>
    <s v="Bernie Mac"/>
    <x v="455"/>
    <n v="1000"/>
    <n v="3151"/>
    <n v="72"/>
    <n v="10000"/>
    <n v="7.1"/>
    <n v="195"/>
    <n v="98"/>
    <n v="60057639"/>
    <n v="18000000"/>
    <n v="42057639"/>
    <n v="2.3365355000000001"/>
    <n v="30.334614199999997"/>
    <n v="2003"/>
    <s v="aprel"/>
    <s v="Terry Zwigoff"/>
    <x v="996"/>
    <s v="Normal"/>
    <s v="Medium Budget"/>
    <x v="0"/>
    <s v="Normal"/>
  </r>
  <r>
    <x v="997"/>
    <d v="1995-07-10T00:00:00"/>
    <s v="Color"/>
    <s v="Action"/>
    <s v="English"/>
    <s v="USA"/>
    <s v="R"/>
    <s v="Natasha Henstridge"/>
    <x v="419"/>
    <n v="900"/>
    <n v="1715"/>
    <n v="79"/>
    <n v="0"/>
    <n v="5.8"/>
    <n v="97"/>
    <n v="108"/>
    <n v="60054449"/>
    <n v="35000000"/>
    <n v="25054449"/>
    <n v="0.71584139999999996"/>
    <n v="23.486336559999998"/>
    <n v="1995"/>
    <s v="iyul"/>
    <s v="Roger Donaldson"/>
    <x v="997"/>
    <s v="Normal"/>
    <s v="High Budget"/>
    <x v="0"/>
    <s v="High Buzz Mismatch"/>
  </r>
  <r>
    <x v="998"/>
    <d v="1998-08-25T00:00:00"/>
    <s v="Color"/>
    <s v="Drama"/>
    <s v="English"/>
    <s v="USA"/>
    <s v="PG-13"/>
    <s v="Bill Cobbs"/>
    <x v="456"/>
    <n v="970"/>
    <n v="2860"/>
    <n v="0"/>
    <n v="0"/>
    <n v="5.9"/>
    <n v="65"/>
    <n v="114"/>
    <n v="60033780"/>
    <n v="30000000"/>
    <n v="30033780"/>
    <n v="1.001126"/>
    <n v="24.000450400000002"/>
    <n v="1998"/>
    <s v="avgust"/>
    <s v="Forest Whitaker"/>
    <x v="998"/>
    <s v="Normal"/>
    <s v="Medium Budget"/>
    <x v="0"/>
    <s v="Normal"/>
  </r>
  <r>
    <x v="999"/>
    <d v="2000-07-06T00:00:00"/>
    <s v="Color"/>
    <s v="Adventure"/>
    <s v="English"/>
    <s v="USA"/>
    <s v="PG"/>
    <s v="Chris Elliott"/>
    <x v="457"/>
    <n v="571"/>
    <n v="2241"/>
    <n v="13"/>
    <n v="0"/>
    <n v="4.9000000000000004"/>
    <n v="42"/>
    <n v="89"/>
    <n v="60008303"/>
    <n v="13000000"/>
    <n v="47008303"/>
    <n v="3.6160233076923078"/>
    <n v="21.046409323076926"/>
    <n v="2000"/>
    <s v="iyul"/>
    <s v="Chris Koch"/>
    <x v="999"/>
    <s v="Normal"/>
    <s v="High Budget"/>
    <x v="0"/>
    <s v="Normal"/>
  </r>
  <r>
    <x v="1000"/>
    <d v="1983-08-18T00:00:00"/>
    <s v="Color"/>
    <s v="Action"/>
    <s v="English"/>
    <s v="UK"/>
    <s v="PG"/>
    <s v="Margot Kidder"/>
    <x v="267"/>
    <n v="593"/>
    <n v="2329"/>
    <n v="44"/>
    <n v="0"/>
    <n v="4.9000000000000004"/>
    <n v="95"/>
    <n v="125"/>
    <n v="60000000"/>
    <n v="39000000"/>
    <n v="21000000"/>
    <n v="0.53846153846153844"/>
    <n v="19.815384615384616"/>
    <n v="1983"/>
    <s v="avgust"/>
    <s v="Richard Lester"/>
    <x v="1000"/>
    <s v="Normal"/>
    <s v="High Budget"/>
    <x v="0"/>
    <s v="High Buzz Mismatch"/>
  </r>
  <r>
    <x v="1001"/>
    <d v="2009-10-03T00:00:00"/>
    <s v="Color"/>
    <s v="Comedy"/>
    <s v="English"/>
    <s v="USA"/>
    <s v="R"/>
    <s v="Bono"/>
    <x v="206"/>
    <n v="468"/>
    <n v="2134"/>
    <n v="119"/>
    <n v="0"/>
    <n v="5.8"/>
    <n v="288"/>
    <n v="81"/>
    <n v="59992760"/>
    <n v="42000000"/>
    <n v="17992760"/>
    <n v="0.42839904761904762"/>
    <n v="23.371359619047617"/>
    <n v="2009"/>
    <s v="oktyabr"/>
    <s v="Larry Charles"/>
    <x v="1001"/>
    <s v="Normal"/>
    <s v="Medium Budget"/>
    <x v="0"/>
    <s v="High Buzz Mismatch"/>
  </r>
  <r>
    <x v="1002"/>
    <d v="2006-04-11T00:00:00"/>
    <s v="Color"/>
    <s v="Comedy"/>
    <s v="English"/>
    <s v="USA"/>
    <s v="R"/>
    <s v="Steve Carell"/>
    <x v="458"/>
    <n v="7000"/>
    <n v="7227"/>
    <n v="36"/>
    <n v="15000"/>
    <n v="7.9"/>
    <n v="270"/>
    <n v="101"/>
    <n v="59889948"/>
    <n v="8000000"/>
    <n v="51889948"/>
    <n v="6.4862434999999996"/>
    <n v="35.694497400000003"/>
    <n v="2006"/>
    <s v="aprel"/>
    <s v="Jonathan Dayton"/>
    <x v="1002"/>
    <s v="Overperformer"/>
    <s v="Medium Budget"/>
    <x v="0"/>
    <s v="Normal"/>
  </r>
  <r>
    <x v="1003"/>
    <d v="1991-11-13T00:00:00"/>
    <s v="Color"/>
    <s v="Comedy"/>
    <s v="English"/>
    <s v="USA"/>
    <s v="PG-13"/>
    <s v="Macaulay Culkin"/>
    <x v="408"/>
    <n v="3000"/>
    <n v="5433"/>
    <n v="6"/>
    <n v="0"/>
    <n v="6.8"/>
    <n v="31"/>
    <n v="102"/>
    <n v="59847242"/>
    <n v="16500000"/>
    <n v="43347242"/>
    <n v="2.6271055757575756"/>
    <n v="28.250842230303029"/>
    <n v="1991"/>
    <s v="noyabr"/>
    <s v="Howard Zieff"/>
    <x v="1003"/>
    <s v="Normal"/>
    <s v="Medium Budget"/>
    <x v="0"/>
    <s v="Normal"/>
  </r>
  <r>
    <x v="1004"/>
    <d v="1987-09-22T00:00:00"/>
    <s v="Color"/>
    <s v="Action"/>
    <s v="English"/>
    <s v="USA"/>
    <s v="R"/>
    <s v="Shane Black"/>
    <x v="223"/>
    <n v="1000"/>
    <n v="4223"/>
    <n v="323"/>
    <n v="13000"/>
    <n v="7.8"/>
    <n v="217"/>
    <n v="107"/>
    <n v="59735548"/>
    <n v="15000000"/>
    <n v="44735548"/>
    <n v="2.9823698666666667"/>
    <n v="33.692947946666663"/>
    <n v="1987"/>
    <s v="sentyabr"/>
    <s v="John McTiernan"/>
    <x v="1004"/>
    <s v="Normal"/>
    <s v="High Budget"/>
    <x v="0"/>
    <s v="Normal"/>
  </r>
  <r>
    <x v="1005"/>
    <d v="2010-10-08T00:00:00"/>
    <s v="Color"/>
    <s v="Biography"/>
    <s v="English"/>
    <s v="USA"/>
    <s v="PG"/>
    <s v="Scott Glenn"/>
    <x v="318"/>
    <n v="826"/>
    <n v="2259"/>
    <n v="130"/>
    <n v="0"/>
    <n v="7.2"/>
    <n v="160"/>
    <n v="123"/>
    <n v="59699513"/>
    <n v="35000000"/>
    <n v="24699513"/>
    <n v="0.70570037142857145"/>
    <n v="29.082280148571428"/>
    <n v="2010"/>
    <s v="oktyabr"/>
    <s v="Randall Wallace"/>
    <x v="1005"/>
    <s v="Normal"/>
    <s v="Medium Budget"/>
    <x v="0"/>
    <s v="Normal"/>
  </r>
  <r>
    <x v="1006"/>
    <d v="2014-06-25T00:00:00"/>
    <s v="Color"/>
    <s v="Biography"/>
    <s v="English"/>
    <s v="USA"/>
    <s v="PG-13"/>
    <s v="Roma Downey"/>
    <x v="459"/>
    <n v="329"/>
    <n v="775"/>
    <n v="25"/>
    <n v="15000"/>
    <n v="5.6"/>
    <n v="61"/>
    <n v="170"/>
    <n v="59696176"/>
    <n v="22000000"/>
    <n v="37696176"/>
    <n v="1.7134625454545453"/>
    <n v="24.585385018181817"/>
    <n v="2014"/>
    <s v="iyun"/>
    <s v="Christopher Spencer"/>
    <x v="1006"/>
    <s v="Normal"/>
    <s v="Medium Budget"/>
    <x v="0"/>
    <s v="Normal"/>
  </r>
  <r>
    <x v="1007"/>
    <d v="2012-04-15T00:00:00"/>
    <s v="Color"/>
    <s v="Comedy"/>
    <s v="English"/>
    <s v="USA"/>
    <s v="R"/>
    <s v="Sayed Badreya"/>
    <x v="206"/>
    <n v="600"/>
    <n v="1375"/>
    <n v="119"/>
    <n v="59000"/>
    <n v="6.4"/>
    <n v="313"/>
    <n v="99"/>
    <n v="59617068"/>
    <n v="65000000"/>
    <n v="-5382932"/>
    <n v="-8.2814338461538461E-2"/>
    <n v="31.466874264615385"/>
    <n v="2012"/>
    <s v="aprel"/>
    <s v="Larry Charles"/>
    <x v="1007"/>
    <s v="Underperformer"/>
    <s v="Medium Budget"/>
    <x v="0"/>
    <s v="Normal"/>
  </r>
  <r>
    <x v="1008"/>
    <d v="2003-04-19T00:00:00"/>
    <s v="Color"/>
    <s v="Horror"/>
    <s v="English"/>
    <s v="USA"/>
    <s v="R"/>
    <s v="Robert Downey Jr."/>
    <x v="460"/>
    <n v="21000"/>
    <n v="22318"/>
    <n v="326"/>
    <n v="0"/>
    <n v="5.8"/>
    <n v="207"/>
    <n v="98"/>
    <n v="59588068"/>
    <n v="40000000"/>
    <n v="19588068"/>
    <n v="0.48970170000000002"/>
    <n v="23.395880679999998"/>
    <n v="2003"/>
    <s v="aprel"/>
    <s v="Mathieu Kassovitz"/>
    <x v="1008"/>
    <s v="Normal"/>
    <s v="Low Budget"/>
    <x v="0"/>
    <s v="High Buzz Mismatch"/>
  </r>
  <r>
    <x v="1009"/>
    <d v="2004-03-08T00:00:00"/>
    <s v="Color"/>
    <s v="Comedy"/>
    <s v="English"/>
    <s v="USA"/>
    <s v="PG-13"/>
    <s v="Jon Lovitz"/>
    <x v="401"/>
    <n v="11000"/>
    <n v="13748"/>
    <n v="0"/>
    <n v="0"/>
    <n v="5.2"/>
    <n v="169"/>
    <n v="93"/>
    <n v="59475623"/>
    <n v="90000000"/>
    <n v="-30524377"/>
    <n v="-0.33915974444444447"/>
    <n v="20.664336102222222"/>
    <n v="2004"/>
    <s v="mart"/>
    <s v="Frank Oz"/>
    <x v="1009"/>
    <s v="Underperformer"/>
    <s v="Medium Budget"/>
    <x v="0"/>
    <s v="High Buzz Mismatch"/>
  </r>
  <r>
    <x v="1010"/>
    <d v="2003-03-22T00:00:00"/>
    <s v="Color"/>
    <s v="Comedy"/>
    <s v="English"/>
    <s v="UK"/>
    <s v="R"/>
    <s v="Colin Firth"/>
    <x v="461"/>
    <n v="14000"/>
    <n v="28886"/>
    <n v="628"/>
    <n v="52000"/>
    <n v="7.7"/>
    <n v="218"/>
    <n v="129"/>
    <n v="59365105"/>
    <n v="45000000"/>
    <n v="14365105"/>
    <n v="0.31922455555555557"/>
    <n v="36.127689822222223"/>
    <n v="2003"/>
    <s v="mart"/>
    <s v="Richard Curtis"/>
    <x v="1010"/>
    <s v="Normal"/>
    <s v="Medium Budget"/>
    <x v="0"/>
    <s v="Normal"/>
  </r>
  <r>
    <x v="1011"/>
    <d v="2014-10-25T00:00:00"/>
    <s v="Color"/>
    <s v="Adventure"/>
    <s v="English"/>
    <s v="USA"/>
    <s v="R"/>
    <s v="Bill Murray"/>
    <x v="462"/>
    <n v="13000"/>
    <n v="15082"/>
    <n v="0"/>
    <n v="149000"/>
    <n v="8.1"/>
    <n v="536"/>
    <n v="99"/>
    <n v="59073773"/>
    <n v="25000000"/>
    <n v="34073773"/>
    <n v="1.3629509200000001"/>
    <n v="47.845180367999994"/>
    <n v="2014"/>
    <s v="oktyabr"/>
    <s v="Wes Anderson"/>
    <x v="1011"/>
    <s v="Normal"/>
    <s v="High Budget"/>
    <x v="0"/>
    <s v="High Buzz / High Score"/>
  </r>
  <r>
    <x v="1012"/>
    <d v="2001-12-06T00:00:00"/>
    <s v="Color"/>
    <s v="Action"/>
    <s v="English"/>
    <s v="USA"/>
    <s v="PG-13"/>
    <s v="Joaquim de Almeida"/>
    <x v="417"/>
    <n v="578"/>
    <n v="2544"/>
    <n v="212"/>
    <n v="0"/>
    <n v="6.4"/>
    <n v="131"/>
    <n v="106"/>
    <n v="59068786"/>
    <n v="40000000"/>
    <n v="19068786"/>
    <n v="0.47671964999999999"/>
    <n v="25.790687860000002"/>
    <n v="2001"/>
    <s v="dekabr"/>
    <s v="John Moore"/>
    <x v="1012"/>
    <s v="Normal"/>
    <s v="High Budget"/>
    <x v="0"/>
    <s v="Normal"/>
  </r>
  <r>
    <x v="1013"/>
    <d v="2004-10-02T00:00:00"/>
    <s v="Color"/>
    <s v="Action"/>
    <s v="English"/>
    <s v="USA"/>
    <s v="PG-13"/>
    <s v="James Babson"/>
    <x v="287"/>
    <n v="366"/>
    <n v="1112"/>
    <n v="0"/>
    <n v="0"/>
    <n v="6.8"/>
    <n v="242"/>
    <n v="132"/>
    <n v="59035104"/>
    <n v="66000000"/>
    <n v="-6964896"/>
    <n v="-0.10552872727272727"/>
    <n v="27.15778850909091"/>
    <n v="2004"/>
    <s v="oktyabr"/>
    <s v="Guillermo del Toro"/>
    <x v="1013"/>
    <s v="Underperformer"/>
    <s v="High Budget"/>
    <x v="0"/>
    <s v="Normal"/>
  </r>
  <r>
    <x v="1014"/>
    <d v="1996-06-04T00:00:00"/>
    <s v="Color"/>
    <s v="Action"/>
    <s v="English"/>
    <s v="USA"/>
    <s v="R"/>
    <s v="Denzel Washington"/>
    <x v="257"/>
    <n v="18000"/>
    <n v="33233"/>
    <n v="380"/>
    <n v="975"/>
    <n v="6.6"/>
    <n v="65"/>
    <n v="116"/>
    <n v="58918501"/>
    <n v="46000000"/>
    <n v="12918501"/>
    <n v="0.28083697826086956"/>
    <n v="26.609834791304348"/>
    <n v="1996"/>
    <s v="iyun"/>
    <s v="Edward Zwick"/>
    <x v="1014"/>
    <s v="Normal"/>
    <s v="High Budget"/>
    <x v="0"/>
    <s v="Normal"/>
  </r>
  <r>
    <x v="1015"/>
    <d v="2004-09-16T00:00:00"/>
    <s v="Color"/>
    <s v="Action"/>
    <s v="English"/>
    <s v="USA"/>
    <s v="R"/>
    <s v="Ty Burrell"/>
    <x v="37"/>
    <n v="3000"/>
    <n v="10438"/>
    <n v="0"/>
    <n v="7000"/>
    <n v="7.4"/>
    <n v="287"/>
    <n v="110"/>
    <n v="58885635"/>
    <n v="26000000"/>
    <n v="32885635"/>
    <n v="1.2648321153846154"/>
    <n v="30.805932846153848"/>
    <n v="2004"/>
    <s v="sentyabr"/>
    <s v="Zack Snyder"/>
    <x v="1015"/>
    <s v="Normal"/>
    <s v="High Budget"/>
    <x v="0"/>
    <s v="Normal"/>
  </r>
  <r>
    <x v="1016"/>
    <d v="2015-08-03T00:00:00"/>
    <s v="Color"/>
    <s v="Adventure"/>
    <s v="English"/>
    <s v="USA"/>
    <s v="R"/>
    <s v="Chris Hemsworth"/>
    <x v="463"/>
    <n v="26000"/>
    <n v="40312"/>
    <n v="0"/>
    <n v="28000"/>
    <n v="6.1"/>
    <n v="204"/>
    <n v="99"/>
    <n v="58879132"/>
    <n v="31000000"/>
    <n v="27879132"/>
    <n v="0.89932683870967745"/>
    <n v="27.559730735483871"/>
    <n v="2015"/>
    <s v="avgust"/>
    <s v="John Francis Daley"/>
    <x v="1016"/>
    <s v="Normal"/>
    <s v="High Budget"/>
    <x v="0"/>
    <s v="Normal"/>
  </r>
  <r>
    <x v="1016"/>
    <d v="2015-08-03T00:00:00"/>
    <s v="Color"/>
    <s v="Adventure"/>
    <s v="English"/>
    <s v="USA"/>
    <s v="R"/>
    <s v="Chris Hemsworth"/>
    <x v="463"/>
    <n v="26000"/>
    <n v="40312"/>
    <n v="0"/>
    <n v="28000"/>
    <n v="6.1"/>
    <n v="204"/>
    <n v="99"/>
    <n v="58879132"/>
    <n v="31000000"/>
    <n v="27879132"/>
    <n v="0.89932683870967745"/>
    <n v="27.559730735483871"/>
    <n v="2015"/>
    <s v="avgust"/>
    <s v="John Francis Daley"/>
    <x v="1016"/>
    <s v="Normal"/>
    <s v="High Budget"/>
    <x v="0"/>
    <s v="Normal"/>
  </r>
  <r>
    <x v="1017"/>
    <d v="2007-03-25T00:00:00"/>
    <s v="Color"/>
    <s v="Animation"/>
    <s v="English"/>
    <s v="USA"/>
    <s v="PG"/>
    <s v="Jeff Bridges"/>
    <x v="464"/>
    <n v="12000"/>
    <n v="25590"/>
    <n v="9"/>
    <n v="0"/>
    <n v="6.8"/>
    <n v="154"/>
    <n v="85"/>
    <n v="58867694"/>
    <n v="100000000"/>
    <n v="-41132306"/>
    <n v="-0.41132306000000002"/>
    <n v="27.035470776"/>
    <n v="2007"/>
    <s v="mart"/>
    <s v="Ash Brannon"/>
    <x v="1017"/>
    <s v="Underperformer"/>
    <s v="High Budget"/>
    <x v="0"/>
    <s v="Normal"/>
  </r>
  <r>
    <x v="1018"/>
    <d v="1981-08-07T00:00:00"/>
    <s v="Color"/>
    <s v="Biography"/>
    <s v="English"/>
    <s v="UK"/>
    <s v="PG"/>
    <s v="Alice Krige"/>
    <x v="465"/>
    <n v="368"/>
    <n v="1651"/>
    <n v="46"/>
    <n v="0"/>
    <n v="7.2"/>
    <n v="90"/>
    <n v="125"/>
    <n v="58800000"/>
    <n v="5500000"/>
    <n v="53300000"/>
    <n v="9.6909090909090914"/>
    <n v="32.676363636363639"/>
    <n v="1981"/>
    <s v="avgust"/>
    <s v="Hugh Hudson"/>
    <x v="1018"/>
    <s v="Overperformer"/>
    <s v="Medium Budget"/>
    <x v="0"/>
    <s v="Normal"/>
  </r>
  <r>
    <x v="1019"/>
    <d v="2009-03-05T00:00:00"/>
    <s v="Color"/>
    <s v="Comedy"/>
    <s v="English"/>
    <s v="USA"/>
    <s v="PG"/>
    <s v="Anne Hathaway"/>
    <x v="466"/>
    <n v="11000"/>
    <n v="13794"/>
    <n v="56"/>
    <n v="0"/>
    <n v="5.4"/>
    <n v="152"/>
    <n v="89"/>
    <n v="58715510"/>
    <n v="30000000"/>
    <n v="28715510"/>
    <n v="0.95718366666666665"/>
    <n v="21.982873466666668"/>
    <n v="2009"/>
    <s v="mart"/>
    <s v="Gary Winick"/>
    <x v="1019"/>
    <s v="Normal"/>
    <s v="Medium Budget"/>
    <x v="0"/>
    <s v="High Buzz Mismatch"/>
  </r>
  <r>
    <x v="1020"/>
    <d v="2011-08-29T00:00:00"/>
    <s v="Color"/>
    <s v="Drama"/>
    <s v="English"/>
    <s v="USA"/>
    <s v="PG-13"/>
    <s v="Robert Pattinson"/>
    <x v="7"/>
    <n v="21000"/>
    <n v="36062"/>
    <n v="508"/>
    <n v="33000"/>
    <n v="6.9"/>
    <n v="279"/>
    <n v="120"/>
    <n v="58700247"/>
    <n v="38000000"/>
    <n v="20700247"/>
    <n v="0.54474334210526321"/>
    <n v="31.117897336842109"/>
    <n v="2011"/>
    <s v="avgust"/>
    <s v="Francis Lawrence"/>
    <x v="1020"/>
    <s v="Normal"/>
    <s v="Medium Budget"/>
    <x v="0"/>
    <s v="Normal"/>
  </r>
  <r>
    <x v="1021"/>
    <d v="2014-09-06T00:00:00"/>
    <s v="Color"/>
    <s v="Action"/>
    <s v="English"/>
    <s v="USA"/>
    <s v="PG-13"/>
    <s v="Gary Oldman"/>
    <x v="467"/>
    <n v="10000"/>
    <n v="14161"/>
    <n v="294"/>
    <n v="60000"/>
    <n v="6.2"/>
    <n v="492"/>
    <n v="117"/>
    <n v="58607007"/>
    <n v="100000000"/>
    <n v="-41392993"/>
    <n v="-0.41392993"/>
    <n v="30.634428028000002"/>
    <n v="2014"/>
    <s v="sentyabr"/>
    <s v="JosÃ© Padilha"/>
    <x v="1021"/>
    <s v="Underperformer"/>
    <s v="High Budget"/>
    <x v="0"/>
    <s v="Normal"/>
  </r>
  <r>
    <x v="1022"/>
    <d v="1989-10-06T00:00:00"/>
    <s v="Color"/>
    <s v="Crime"/>
    <s v="English"/>
    <s v="USA"/>
    <s v="R"/>
    <s v="Al Pacino"/>
    <x v="468"/>
    <n v="14000"/>
    <n v="15914"/>
    <n v="17"/>
    <n v="0"/>
    <n v="6.8"/>
    <n v="43"/>
    <n v="113"/>
    <n v="58571513"/>
    <n v="19000000"/>
    <n v="39571513"/>
    <n v="2.0827112105263157"/>
    <n v="28.033084484210526"/>
    <n v="1989"/>
    <s v="oktyabr"/>
    <s v="Harold Becker"/>
    <x v="1022"/>
    <s v="Normal"/>
    <s v="Medium Budget"/>
    <x v="0"/>
    <s v="Normal"/>
  </r>
  <r>
    <x v="1023"/>
    <d v="1992-09-05T00:00:00"/>
    <s v="Color"/>
    <s v="Comedy"/>
    <s v="English"/>
    <s v="USA"/>
    <s v="PG-13"/>
    <s v="Bruce Willis"/>
    <x v="25"/>
    <n v="13000"/>
    <n v="25599"/>
    <n v="0"/>
    <n v="8000"/>
    <n v="6.4"/>
    <n v="49"/>
    <n v="104"/>
    <n v="58422650"/>
    <n v="55000000"/>
    <n v="3422650"/>
    <n v="6.2230000000000001E-2"/>
    <n v="26.424892000000003"/>
    <n v="1992"/>
    <s v="sentyabr"/>
    <s v="Robert Zemeckis"/>
    <x v="1023"/>
    <s v="Normal"/>
    <s v="Medium Budget"/>
    <x v="0"/>
    <s v="Normal"/>
  </r>
  <r>
    <x v="1024"/>
    <d v="2010-01-11T00:00:00"/>
    <s v="Color"/>
    <s v="Comedy"/>
    <s v="English"/>
    <s v="USA"/>
    <s v="PG-13"/>
    <s v="Emma Stone"/>
    <x v="334"/>
    <n v="15000"/>
    <n v="16982"/>
    <n v="87"/>
    <n v="19000"/>
    <n v="7.1"/>
    <n v="262"/>
    <n v="92"/>
    <n v="58401464"/>
    <n v="8000000"/>
    <n v="50401464"/>
    <n v="6.3001829999999996"/>
    <n v="32.820073199999996"/>
    <n v="2010"/>
    <s v="yanvar"/>
    <s v="Will Gluck"/>
    <x v="1024"/>
    <s v="Overperformer"/>
    <s v="Medium Budget"/>
    <x v="0"/>
    <s v="Normal"/>
  </r>
  <r>
    <x v="1025"/>
    <d v="2006-03-15T00:00:00"/>
    <s v="Color"/>
    <s v="Adventure"/>
    <s v="English"/>
    <s v="USA"/>
    <s v="G"/>
    <s v="Will Ferrell"/>
    <x v="469"/>
    <n v="8000"/>
    <n v="11124"/>
    <n v="5"/>
    <n v="624"/>
    <n v="6.6"/>
    <n v="87"/>
    <n v="78"/>
    <n v="58336565"/>
    <n v="50000000"/>
    <n v="8336565"/>
    <n v="0.1667313"/>
    <n v="26.529092519999999"/>
    <n v="2006"/>
    <s v="mart"/>
    <s v="Matthew O'Callaghan"/>
    <x v="1025"/>
    <s v="Normal"/>
    <s v="High Budget"/>
    <x v="0"/>
    <s v="Normal"/>
  </r>
  <r>
    <x v="1026"/>
    <d v="2003-07-23T00:00:00"/>
    <s v="Color"/>
    <s v="Drama"/>
    <s v="English"/>
    <s v="USA"/>
    <s v="R"/>
    <s v="Robert Duvall"/>
    <x v="98"/>
    <n v="3000"/>
    <n v="5458"/>
    <n v="0"/>
    <n v="0"/>
    <n v="7.5"/>
    <n v="153"/>
    <n v="139"/>
    <n v="58328680"/>
    <n v="22000000"/>
    <n v="36328680"/>
    <n v="1.6513036363636364"/>
    <n v="30.660521454545453"/>
    <n v="2003"/>
    <s v="iyul"/>
    <s v="Kevin Costner"/>
    <x v="1026"/>
    <s v="Normal"/>
    <s v="Medium Budget"/>
    <x v="0"/>
    <s v="Normal"/>
  </r>
  <r>
    <x v="1027"/>
    <d v="1997-12-22T00:00:00"/>
    <s v="Color"/>
    <s v="Adventure"/>
    <s v="English"/>
    <s v="USA"/>
    <s v="G"/>
    <s v="Kirsten Dunst"/>
    <x v="470"/>
    <n v="4000"/>
    <n v="6017"/>
    <n v="383"/>
    <n v="0"/>
    <n v="7.1"/>
    <n v="78"/>
    <n v="94"/>
    <n v="58297830"/>
    <n v="50000000"/>
    <n v="8297830"/>
    <n v="0.16595660000000001"/>
    <n v="28.466382639999999"/>
    <n v="1997"/>
    <s v="dekabr"/>
    <s v="Don Bluth"/>
    <x v="1027"/>
    <s v="Normal"/>
    <s v="High Budget"/>
    <x v="0"/>
    <s v="Normal"/>
  </r>
  <r>
    <x v="1028"/>
    <d v="2006-06-30T00:00:00"/>
    <s v="Color"/>
    <s v="Comedy"/>
    <s v="English"/>
    <s v="USA"/>
    <s v="PG-13"/>
    <s v="Chazz Palminteri"/>
    <x v="400"/>
    <n v="979"/>
    <n v="6334"/>
    <n v="322"/>
    <n v="0"/>
    <n v="4.3"/>
    <n v="78"/>
    <n v="98"/>
    <n v="58255287"/>
    <n v="64000000"/>
    <n v="-5744713"/>
    <n v="-8.9761140624999999E-2"/>
    <n v="17.164095543749998"/>
    <n v="2006"/>
    <s v="iyun"/>
    <s v="Keenen Ivory Wayans"/>
    <x v="1028"/>
    <s v="Underperformer"/>
    <s v="Medium Budget"/>
    <x v="0"/>
    <s v="High Buzz Mismatch"/>
  </r>
  <r>
    <x v="1029"/>
    <d v="2013-12-08T00:00:00"/>
    <s v="Color"/>
    <s v="Adventure"/>
    <s v="English"/>
    <s v="USA"/>
    <s v="PG"/>
    <s v="Adam Scott"/>
    <x v="258"/>
    <n v="3000"/>
    <n v="5095"/>
    <n v="0"/>
    <n v="70000"/>
    <n v="7.3"/>
    <n v="362"/>
    <n v="114"/>
    <n v="58229120"/>
    <n v="90000000"/>
    <n v="-31770880"/>
    <n v="-0.35300977777777776"/>
    <n v="36.058796088888883"/>
    <n v="2013"/>
    <s v="dekabr"/>
    <s v="Ben Stiller"/>
    <x v="1029"/>
    <s v="Underperformer"/>
    <s v="High Budget"/>
    <x v="0"/>
    <s v="Normal"/>
  </r>
  <r>
    <x v="1030"/>
    <d v="1999-01-04T00:00:00"/>
    <s v="Color"/>
    <s v="Comedy"/>
    <s v="English"/>
    <s v="USA"/>
    <s v="PG"/>
    <s v="Robin Williams"/>
    <x v="28"/>
    <n v="49000"/>
    <n v="55254"/>
    <n v="0"/>
    <n v="0"/>
    <n v="6.8"/>
    <n v="93"/>
    <n v="132"/>
    <n v="58220776"/>
    <n v="100000000"/>
    <n v="-41779224"/>
    <n v="-0.41779223999999998"/>
    <n v="27.032883104"/>
    <n v="1999"/>
    <s v="yanvar"/>
    <s v="Chris Columbus"/>
    <x v="1030"/>
    <s v="Underperformer"/>
    <s v="Medium Budget"/>
    <x v="0"/>
    <s v="Normal"/>
  </r>
  <r>
    <x v="1031"/>
    <d v="2001-10-08T00:00:00"/>
    <s v="Black and White"/>
    <s v="Biography"/>
    <s v="English"/>
    <s v="USA"/>
    <s v="R"/>
    <s v="Will Smith"/>
    <x v="301"/>
    <n v="10000"/>
    <n v="14196"/>
    <n v="0"/>
    <n v="0"/>
    <n v="6.8"/>
    <n v="174"/>
    <n v="165"/>
    <n v="58183966"/>
    <n v="107000000"/>
    <n v="-48816034"/>
    <n v="-0.45622461682242993"/>
    <n v="27.017510153271026"/>
    <n v="2001"/>
    <s v="oktyabr"/>
    <s v="Michael Mann"/>
    <x v="1031"/>
    <s v="Underperformer"/>
    <s v="Medium Budget"/>
    <x v="0"/>
    <s v="Normal"/>
  </r>
  <r>
    <x v="1032"/>
    <d v="2004-09-04T00:00:00"/>
    <s v="Color"/>
    <s v="Adventure"/>
    <s v="English"/>
    <s v="USA"/>
    <s v="PG-13"/>
    <s v="Antony Starr"/>
    <x v="214"/>
    <n v="506"/>
    <n v="1266"/>
    <n v="65"/>
    <n v="0"/>
    <n v="5.9"/>
    <n v="94"/>
    <n v="95"/>
    <n v="58156435"/>
    <n v="19000000"/>
    <n v="39156435"/>
    <n v="2.0608650000000002"/>
    <n v="24.424346"/>
    <n v="2004"/>
    <s v="sentyabr"/>
    <s v="Steven Brill"/>
    <x v="1032"/>
    <s v="Normal"/>
    <s v="High Budget"/>
    <x v="0"/>
    <s v="Normal"/>
  </r>
  <r>
    <x v="1033"/>
    <d v="2008-07-14T00:00:00"/>
    <s v="Color"/>
    <s v="Drama"/>
    <s v="English"/>
    <s v="USA"/>
    <s v="PG-13"/>
    <s v="Cassie Ventura"/>
    <x v="221"/>
    <n v="158"/>
    <n v="816"/>
    <n v="209"/>
    <n v="0"/>
    <n v="6.2"/>
    <n v="97"/>
    <n v="98"/>
    <n v="58006147"/>
    <n v="23000000"/>
    <n v="35006147"/>
    <n v="1.5220063913043478"/>
    <n v="25.408802556521739"/>
    <n v="2008"/>
    <s v="iyul"/>
    <s v="Jon M. Chu"/>
    <x v="1033"/>
    <s v="Normal"/>
    <s v="Medium Budget"/>
    <x v="0"/>
    <s v="Normal"/>
  </r>
  <r>
    <x v="1034"/>
    <d v="2011-03-06T00:00:00"/>
    <s v="Color"/>
    <s v="Crime"/>
    <s v="English"/>
    <s v="USA"/>
    <s v="R"/>
    <s v="Matthew McConaughey"/>
    <x v="471"/>
    <n v="11000"/>
    <n v="13943"/>
    <n v="65"/>
    <n v="25000"/>
    <n v="7.3"/>
    <n v="274"/>
    <n v="118"/>
    <n v="57981889"/>
    <n v="40000000"/>
    <n v="17981889"/>
    <n v="0.44954722499999999"/>
    <n v="31.879818889999999"/>
    <n v="2011"/>
    <s v="mart"/>
    <s v="Brad Furman"/>
    <x v="1034"/>
    <s v="Normal"/>
    <s v="Medium Budget"/>
    <x v="0"/>
    <s v="Normal"/>
  </r>
  <r>
    <x v="1035"/>
    <d v="2004-04-08T00:00:00"/>
    <s v="Color"/>
    <s v="Comedy"/>
    <s v="English"/>
    <s v="USA"/>
    <s v="PG-13"/>
    <s v="Lisa Ann Walter"/>
    <x v="365"/>
    <n v="1000"/>
    <n v="2325"/>
    <n v="23"/>
    <n v="0"/>
    <n v="6.1"/>
    <n v="118"/>
    <n v="106"/>
    <n v="57887882"/>
    <n v="50000000"/>
    <n v="7887882"/>
    <n v="0.15775764"/>
    <n v="24.463103055999998"/>
    <n v="2004"/>
    <s v="aprel"/>
    <s v="Peter Chelsom"/>
    <x v="1035"/>
    <s v="Normal"/>
    <s v="Medium Budget"/>
    <x v="0"/>
    <s v="Normal"/>
  </r>
  <r>
    <x v="1036"/>
    <d v="2005-08-28T00:00:00"/>
    <s v="Color"/>
    <s v="Mystery"/>
    <s v="English"/>
    <s v="USA"/>
    <s v="PG-13"/>
    <s v="Robert Pine"/>
    <x v="282"/>
    <n v="332"/>
    <n v="1090"/>
    <n v="0"/>
    <n v="0"/>
    <n v="6.5"/>
    <n v="224"/>
    <n v="85"/>
    <n v="57859105"/>
    <n v="26000000"/>
    <n v="31859105"/>
    <n v="1.2253501923076924"/>
    <n v="26.490140076923076"/>
    <n v="2005"/>
    <s v="avgust"/>
    <s v="Wes Craven"/>
    <x v="1036"/>
    <s v="Normal"/>
    <s v="Medium Budget"/>
    <x v="0"/>
    <s v="Normal"/>
  </r>
  <r>
    <x v="1037"/>
    <d v="1963-12-14T00:00:00"/>
    <s v="Color"/>
    <s v="Biography"/>
    <s v="English"/>
    <s v="UK"/>
    <s v="Approved"/>
    <s v="Martin Landau"/>
    <x v="472"/>
    <n v="940"/>
    <n v="2957"/>
    <n v="311"/>
    <n v="0"/>
    <n v="7"/>
    <n v="72"/>
    <n v="251"/>
    <n v="57750000"/>
    <n v="31115000"/>
    <n v="26635000"/>
    <n v="0.8560179977502812"/>
    <n v="28.342407199100112"/>
    <n v="1963"/>
    <s v="dekabr"/>
    <s v="Joseph L. Mankiewicz"/>
    <x v="1037"/>
    <s v="Normal"/>
    <s v="Medium Budget"/>
    <x v="0"/>
    <s v="Normal"/>
  </r>
  <r>
    <x v="1038"/>
    <d v="2010-09-18T00:00:00"/>
    <s v="Color"/>
    <s v="Action"/>
    <s v="English"/>
    <s v="USA"/>
    <s v="PG-13"/>
    <s v="Paul Walker"/>
    <x v="473"/>
    <n v="23000"/>
    <n v="31529"/>
    <n v="34"/>
    <n v="0"/>
    <n v="6.2"/>
    <n v="119"/>
    <n v="107"/>
    <n v="57744720"/>
    <n v="20000000"/>
    <n v="37744720"/>
    <n v="1.8872359999999999"/>
    <n v="25.554894400000002"/>
    <n v="2010"/>
    <s v="sentyabr"/>
    <s v="John Luessenhop"/>
    <x v="1038"/>
    <s v="Normal"/>
    <s v="High Budget"/>
    <x v="0"/>
    <s v="Normal"/>
  </r>
  <r>
    <x v="1039"/>
    <d v="2006-02-27T00:00:00"/>
    <s v="Color"/>
    <s v="Comedy"/>
    <s v="English"/>
    <s v="USA"/>
    <s v="PG-13"/>
    <s v="Jon Lovitz"/>
    <x v="135"/>
    <n v="11000"/>
    <n v="13125"/>
    <n v="221"/>
    <n v="0"/>
    <n v="5.6"/>
    <n v="90"/>
    <n v="75"/>
    <n v="57651794"/>
    <n v="33000000"/>
    <n v="24651794"/>
    <n v="0.74702406060606064"/>
    <n v="22.698809624242422"/>
    <n v="2006"/>
    <s v="fevral"/>
    <s v="Dennis Dugan"/>
    <x v="1039"/>
    <s v="Normal"/>
    <s v="Medium Budget"/>
    <x v="0"/>
    <s v="High Buzz Mismatch"/>
  </r>
  <r>
    <x v="1040"/>
    <d v="2004-06-25T00:00:00"/>
    <s v="Color"/>
    <s v="Action"/>
    <s v="English"/>
    <s v="USA"/>
    <s v="PG-13"/>
    <s v="Vin Diesel"/>
    <x v="474"/>
    <n v="14000"/>
    <n v="17159"/>
    <n v="123"/>
    <n v="0"/>
    <n v="6.7"/>
    <n v="207"/>
    <n v="134"/>
    <n v="57637485"/>
    <n v="105000000"/>
    <n v="-47362515"/>
    <n v="-0.45107157142857141"/>
    <n v="26.619571371428574"/>
    <n v="2004"/>
    <s v="iyun"/>
    <s v="David Twohy"/>
    <x v="1040"/>
    <s v="Underperformer"/>
    <s v="High Budget"/>
    <x v="0"/>
    <s v="Normal"/>
  </r>
  <r>
    <x v="1041"/>
    <d v="1991-10-22T00:00:00"/>
    <s v="Color"/>
    <s v="Crime"/>
    <s v="English"/>
    <s v="USA"/>
    <s v="R"/>
    <s v="John Cothran"/>
    <x v="209"/>
    <n v="27"/>
    <n v="106"/>
    <n v="309"/>
    <n v="0"/>
    <n v="7.8"/>
    <n v="64"/>
    <n v="112"/>
    <n v="57504069"/>
    <n v="6000000"/>
    <n v="51504069"/>
    <n v="8.5840115000000008"/>
    <n v="34.633604599999998"/>
    <n v="1991"/>
    <s v="oktyabr"/>
    <s v="John Singleton"/>
    <x v="1041"/>
    <s v="Overperformer"/>
    <s v="Medium Budget"/>
    <x v="0"/>
    <s v="Normal"/>
  </r>
  <r>
    <x v="1042"/>
    <d v="1989-06-04T00:00:00"/>
    <s v="Color"/>
    <s v="Fantasy"/>
    <s v="English"/>
    <s v="USA"/>
    <s v="R"/>
    <s v="Miko Hughes"/>
    <x v="475"/>
    <n v="969"/>
    <n v="2987"/>
    <n v="52"/>
    <n v="0"/>
    <n v="6.6"/>
    <n v="98"/>
    <n v="103"/>
    <n v="57469179"/>
    <n v="11500000"/>
    <n v="45969179"/>
    <n v="3.9973199130434782"/>
    <n v="27.998927965217391"/>
    <n v="1989"/>
    <s v="iyun"/>
    <s v="Mary Lambert"/>
    <x v="1042"/>
    <s v="Normal"/>
    <s v="Low Budget"/>
    <x v="0"/>
    <s v="Normal"/>
  </r>
  <r>
    <x v="1043"/>
    <d v="2001-09-04T00:00:00"/>
    <s v="Black and White"/>
    <s v="Drama"/>
    <s v="English"/>
    <s v="USA"/>
    <s v="PG-13"/>
    <s v="Jim Broadbent"/>
    <x v="171"/>
    <n v="1000"/>
    <n v="2601"/>
    <n v="1000"/>
    <n v="10000"/>
    <n v="7.6"/>
    <n v="209"/>
    <n v="127"/>
    <n v="57386369"/>
    <n v="52500000"/>
    <n v="4886369"/>
    <n v="9.3073695238095236E-2"/>
    <n v="31.437229478095237"/>
    <n v="2001"/>
    <s v="sentyabr"/>
    <s v="Baz Luhrmann"/>
    <x v="1043"/>
    <s v="Normal"/>
    <s v="Medium Budget"/>
    <x v="0"/>
    <s v="Normal"/>
  </r>
  <r>
    <x v="1044"/>
    <d v="2006-04-11T00:00:00"/>
    <s v="Color"/>
    <s v="Adventure"/>
    <s v="English"/>
    <s v="Germany"/>
    <s v="R"/>
    <s v="Leonardo DiCaprio"/>
    <x v="257"/>
    <n v="29000"/>
    <n v="33160"/>
    <n v="380"/>
    <n v="14000"/>
    <n v="8"/>
    <n v="166"/>
    <n v="143"/>
    <n v="57366262"/>
    <n v="100000000"/>
    <n v="-42633738"/>
    <n v="-0.42633737999999999"/>
    <n v="33.229465048000002"/>
    <n v="2006"/>
    <s v="aprel"/>
    <s v="Edward Zwick"/>
    <x v="1044"/>
    <s v="Underperformer"/>
    <s v="High Budget"/>
    <x v="0"/>
    <s v="High Buzz / High Score"/>
  </r>
  <r>
    <x v="1045"/>
    <d v="1994-06-28T00:00:00"/>
    <s v="Color"/>
    <s v="Action"/>
    <s v="English"/>
    <s v="Peru"/>
    <s v="R"/>
    <s v="Sylvester Stallone"/>
    <x v="431"/>
    <n v="13000"/>
    <n v="13331"/>
    <n v="49"/>
    <n v="0"/>
    <n v="5.4"/>
    <n v="38"/>
    <n v="110"/>
    <n v="57362581"/>
    <n v="45000000"/>
    <n v="12362581"/>
    <n v="0.2747240222222222"/>
    <n v="21.70988960888889"/>
    <n v="1994"/>
    <s v="iyun"/>
    <s v="Luis Llosa"/>
    <x v="1045"/>
    <s v="Normal"/>
    <s v="High Budget"/>
    <x v="0"/>
    <s v="High Buzz Mismatch"/>
  </r>
  <r>
    <x v="1046"/>
    <d v="1974-04-13T00:00:00"/>
    <s v="Color"/>
    <s v="Crime"/>
    <s v="English"/>
    <s v="USA"/>
    <s v="R"/>
    <s v="Robert De Niro"/>
    <x v="193"/>
    <n v="22000"/>
    <n v="39960"/>
    <n v="0"/>
    <n v="14000"/>
    <n v="9"/>
    <n v="149"/>
    <n v="220"/>
    <n v="57300000"/>
    <n v="13000000"/>
    <n v="44300000"/>
    <n v="3.4076923076923076"/>
    <n v="38.763076923076923"/>
    <n v="1974"/>
    <s v="aprel"/>
    <s v="Francis Ford Coppola"/>
    <x v="1046"/>
    <s v="Normal"/>
    <s v="Medium Budget"/>
    <x v="0"/>
    <s v="High Buzz / High Score"/>
  </r>
  <r>
    <x v="1047"/>
    <d v="2000-01-06T00:00:00"/>
    <s v="Color"/>
    <s v="Comedy"/>
    <s v="English"/>
    <s v="USA"/>
    <s v="R"/>
    <s v="Bruce Willis"/>
    <x v="476"/>
    <n v="13000"/>
    <n v="17582"/>
    <n v="36"/>
    <n v="0"/>
    <n v="6.7"/>
    <n v="129"/>
    <n v="98"/>
    <n v="57262492"/>
    <n v="24000000"/>
    <n v="33262492"/>
    <n v="1.3859371666666667"/>
    <n v="27.354374866666667"/>
    <n v="2000"/>
    <s v="yanvar"/>
    <s v="Jonathan Lynn"/>
    <x v="1047"/>
    <s v="Normal"/>
    <s v="Medium Budget"/>
    <x v="0"/>
    <s v="Normal"/>
  </r>
  <r>
    <x v="1048"/>
    <d v="2000-05-17T00:00:00"/>
    <s v="Color"/>
    <s v="Comedy"/>
    <s v="English"/>
    <s v="USA"/>
    <s v="R"/>
    <s v="John Witherspoon"/>
    <x v="252"/>
    <n v="723"/>
    <n v="3939"/>
    <n v="41"/>
    <n v="0"/>
    <n v="6.1"/>
    <n v="55"/>
    <n v="98"/>
    <n v="57176582"/>
    <n v="9500000"/>
    <n v="47676582"/>
    <n v="5.0185875789473684"/>
    <n v="26.407435031578945"/>
    <n v="2000"/>
    <s v="may"/>
    <s v="Steve Carr"/>
    <x v="1048"/>
    <s v="Normal"/>
    <s v="Medium Budget"/>
    <x v="0"/>
    <s v="Normal"/>
  </r>
  <r>
    <x v="1049"/>
    <d v="2013-11-15T00:00:00"/>
    <s v="Color"/>
    <s v="Adventure"/>
    <s v="English"/>
    <s v="USA"/>
    <s v="PG"/>
    <s v="Brendan Fraser"/>
    <x v="477"/>
    <n v="3000"/>
    <n v="3361"/>
    <n v="7"/>
    <n v="0"/>
    <n v="5.9"/>
    <n v="83"/>
    <n v="89"/>
    <n v="57011847"/>
    <n v="40000000"/>
    <n v="17011847"/>
    <n v="0.425296175"/>
    <n v="23.77011847"/>
    <n v="2013"/>
    <s v="noyabr"/>
    <s v="Cal Brunker"/>
    <x v="1049"/>
    <s v="Normal"/>
    <s v="High Budget"/>
    <x v="0"/>
    <s v="High Buzz Mismatch"/>
  </r>
  <r>
    <x v="1050"/>
    <d v="2005-05-19T00:00:00"/>
    <s v="Color"/>
    <s v="Drama"/>
    <s v="English"/>
    <s v="USA"/>
    <s v="PG-13"/>
    <s v="Li Gong"/>
    <x v="59"/>
    <n v="879"/>
    <n v="2380"/>
    <n v="252"/>
    <n v="0"/>
    <n v="7.3"/>
    <n v="229"/>
    <n v="145"/>
    <n v="57010853"/>
    <n v="85000000"/>
    <n v="-27989147"/>
    <n v="-0.32928408235294115"/>
    <n v="29.068286367058821"/>
    <n v="2005"/>
    <s v="may"/>
    <s v="Rob Marshall"/>
    <x v="1050"/>
    <s v="Underperformer"/>
    <s v="Medium Budget"/>
    <x v="0"/>
    <s v="Normal"/>
  </r>
  <r>
    <x v="1051"/>
    <d v="2000-11-21T00:00:00"/>
    <s v="Color"/>
    <s v="Action"/>
    <s v="English"/>
    <s v="USA"/>
    <s v="PG-13"/>
    <s v="Xander Berkeley"/>
    <x v="327"/>
    <n v="485"/>
    <n v="939"/>
    <n v="9"/>
    <n v="0"/>
    <n v="6.6"/>
    <n v="146"/>
    <n v="110"/>
    <n v="56932305"/>
    <n v="55000000"/>
    <n v="1932305"/>
    <n v="3.5132818181818182E-2"/>
    <n v="26.414053127272727"/>
    <n v="2000"/>
    <s v="noyabr"/>
    <s v="Tom Dey"/>
    <x v="1051"/>
    <s v="Normal"/>
    <s v="High Budget"/>
    <x v="0"/>
    <s v="Normal"/>
  </r>
  <r>
    <x v="1052"/>
    <d v="1998-04-14T00:00:00"/>
    <s v="Color"/>
    <s v="Action"/>
    <s v="English"/>
    <s v="USA"/>
    <s v="PG-13"/>
    <s v="Leonardo DiCaprio"/>
    <x v="318"/>
    <n v="29000"/>
    <n v="29265"/>
    <n v="130"/>
    <n v="0"/>
    <n v="6.4"/>
    <n v="83"/>
    <n v="132"/>
    <n v="56876365"/>
    <n v="35000000"/>
    <n v="21876365"/>
    <n v="0.62503900000000001"/>
    <n v="25.850015600000003"/>
    <n v="1998"/>
    <s v="aprel"/>
    <s v="Randall Wallace"/>
    <x v="1052"/>
    <s v="Normal"/>
    <s v="High Budget"/>
    <x v="0"/>
    <s v="Normal"/>
  </r>
  <r>
    <x v="1053"/>
    <d v="2011-12-11T00:00:00"/>
    <s v="Color"/>
    <s v="Comedy"/>
    <s v="English"/>
    <s v="Spain"/>
    <s v="PG-13"/>
    <s v="Kurt Fuller"/>
    <x v="478"/>
    <n v="617"/>
    <n v="1289"/>
    <n v="11000"/>
    <n v="78000"/>
    <n v="7.7"/>
    <n v="487"/>
    <n v="94"/>
    <n v="56816662"/>
    <n v="17000000"/>
    <n v="39816662"/>
    <n v="2.3421565882352939"/>
    <n v="39.536862635294121"/>
    <n v="2011"/>
    <s v="dekabr"/>
    <s v="Woody Allen"/>
    <x v="1053"/>
    <s v="Normal"/>
    <s v="Medium Budget"/>
    <x v="0"/>
    <s v="Normal"/>
  </r>
  <r>
    <x v="1054"/>
    <d v="2008-01-27T00:00:00"/>
    <s v="Color"/>
    <s v="Horror"/>
    <s v="English"/>
    <s v="USA"/>
    <s v="R"/>
    <s v="Julie Benz"/>
    <x v="479"/>
    <n v="3000"/>
    <n v="5286"/>
    <n v="43"/>
    <n v="0"/>
    <n v="5.8"/>
    <n v="160"/>
    <n v="95"/>
    <n v="56729973"/>
    <n v="10800000"/>
    <n v="45929973"/>
    <n v="4.2527752777777774"/>
    <n v="24.901110111111109"/>
    <n v="2008"/>
    <s v="yanvar"/>
    <s v="David Hackl"/>
    <x v="1054"/>
    <s v="Normal"/>
    <s v="Low Budget"/>
    <x v="0"/>
    <s v="Normal"/>
  </r>
  <r>
    <x v="1055"/>
    <d v="2012-03-14T00:00:00"/>
    <s v="Color"/>
    <s v="Comedy"/>
    <s v="English"/>
    <s v="USA"/>
    <s v="R"/>
    <s v="Alyson Hannigan"/>
    <x v="480"/>
    <n v="3000"/>
    <n v="8398"/>
    <n v="22"/>
    <n v="39000"/>
    <n v="6.7"/>
    <n v="291"/>
    <n v="113"/>
    <n v="56724080"/>
    <n v="50000000"/>
    <n v="6724080"/>
    <n v="0.13448160000000001"/>
    <n v="30.75379264"/>
    <n v="2012"/>
    <s v="mart"/>
    <s v="Jon Hurwitz"/>
    <x v="1055"/>
    <s v="Normal"/>
    <s v="Medium Budget"/>
    <x v="0"/>
    <s v="Normal"/>
  </r>
  <r>
    <x v="1056"/>
    <d v="1968-07-12T00:00:00"/>
    <s v="Color"/>
    <s v="Adventure"/>
    <s v="English"/>
    <s v="UK"/>
    <s v="G"/>
    <s v="Keir Dullea"/>
    <x v="481"/>
    <n v="273"/>
    <n v="727"/>
    <n v="0"/>
    <n v="24000"/>
    <n v="8.3000000000000007"/>
    <n v="285"/>
    <n v="161"/>
    <n v="56715371"/>
    <n v="12000000"/>
    <n v="44715371"/>
    <n v="3.7262809166666666"/>
    <n v="37.090512366666665"/>
    <n v="1968"/>
    <s v="iyul"/>
    <s v="Stanley Kubrick"/>
    <x v="1056"/>
    <s v="Normal"/>
    <s v="High Budget"/>
    <x v="0"/>
    <s v="High Buzz / High Score"/>
  </r>
  <r>
    <x v="1057"/>
    <d v="1998-10-12T00:00:00"/>
    <s v="Color"/>
    <s v="Drama"/>
    <s v="English"/>
    <s v="USA"/>
    <s v="PG-13"/>
    <s v="Robert Duvall"/>
    <x v="482"/>
    <n v="3000"/>
    <n v="4713"/>
    <n v="234"/>
    <n v="1000"/>
    <n v="6.5"/>
    <n v="110"/>
    <n v="115"/>
    <n v="56702901"/>
    <n v="60000000"/>
    <n v="-3297099"/>
    <n v="-5.4951649999999998E-2"/>
    <n v="26.078019340000001"/>
    <n v="1998"/>
    <s v="oktyabr"/>
    <s v="Steven Zaillian"/>
    <x v="1057"/>
    <s v="Underperformer"/>
    <s v="Medium Budget"/>
    <x v="0"/>
    <s v="Normal"/>
  </r>
  <r>
    <x v="1058"/>
    <d v="2002-03-18T00:00:00"/>
    <s v="Color"/>
    <s v="Action"/>
    <s v="English"/>
    <s v="USA"/>
    <s v="PG-13"/>
    <s v="Mark Addy"/>
    <x v="483"/>
    <n v="891"/>
    <n v="1919"/>
    <n v="25"/>
    <n v="3000"/>
    <n v="5.9"/>
    <n v="124"/>
    <n v="96"/>
    <n v="56684819"/>
    <n v="80000000"/>
    <n v="-23315181"/>
    <n v="-0.29143976249999998"/>
    <n v="23.783424095000001"/>
    <n v="2002"/>
    <s v="mart"/>
    <s v="Simon Wells"/>
    <x v="1058"/>
    <s v="Underperformer"/>
    <s v="High Budget"/>
    <x v="0"/>
    <s v="High Buzz Mismatch"/>
  </r>
  <r>
    <x v="1059"/>
    <d v="2013-11-09T00:00:00"/>
    <s v="Color"/>
    <s v="Biography"/>
    <s v="English"/>
    <s v="USA"/>
    <s v="R"/>
    <s v="QuvenzhanÃ© Wallis"/>
    <x v="484"/>
    <n v="2000"/>
    <n v="4251"/>
    <n v="0"/>
    <n v="83000"/>
    <n v="8.1"/>
    <n v="597"/>
    <n v="134"/>
    <n v="56667870"/>
    <n v="20000000"/>
    <n v="36667870"/>
    <n v="1.8333934999999999"/>
    <n v="41.433357400000006"/>
    <n v="2013"/>
    <s v="noyabr"/>
    <s v="Steve McQueen"/>
    <x v="1059"/>
    <s v="Normal"/>
    <s v="Medium Budget"/>
    <x v="0"/>
    <s v="High Buzz / High Score"/>
  </r>
  <r>
    <x v="1060"/>
    <d v="1995-11-18T00:00:00"/>
    <s v="Color"/>
    <s v="Comedy"/>
    <s v="English"/>
    <s v="USA"/>
    <s v="PG-13"/>
    <s v="Donald Faison"/>
    <x v="485"/>
    <n v="927"/>
    <n v="1724"/>
    <n v="143"/>
    <n v="0"/>
    <n v="6.8"/>
    <n v="88"/>
    <n v="97"/>
    <n v="56631572"/>
    <n v="12000000"/>
    <n v="44631572"/>
    <n v="3.7192976666666668"/>
    <n v="28.687719066666666"/>
    <n v="1995"/>
    <s v="noyabr"/>
    <s v="Amy Heckerling"/>
    <x v="1060"/>
    <s v="Normal"/>
    <s v="Medium Budget"/>
    <x v="0"/>
    <s v="Normal"/>
  </r>
  <r>
    <x v="1061"/>
    <d v="2001-03-25T00:00:00"/>
    <s v="Color"/>
    <s v="Adventure"/>
    <s v="English"/>
    <s v="Canada"/>
    <s v="PG-13"/>
    <s v="Corinna Harney"/>
    <x v="71"/>
    <n v="779"/>
    <n v="1823"/>
    <n v="109"/>
    <n v="0"/>
    <n v="6.4"/>
    <n v="103"/>
    <n v="112"/>
    <n v="56607223"/>
    <n v="48000000"/>
    <n v="8607223"/>
    <n v="0.17931714583333333"/>
    <n v="25.671726858333336"/>
    <n v="2001"/>
    <s v="mart"/>
    <s v="Jerry Zucker"/>
    <x v="1061"/>
    <s v="Normal"/>
    <s v="High Budget"/>
    <x v="0"/>
    <s v="Normal"/>
  </r>
  <r>
    <x v="1062"/>
    <d v="1993-01-19T00:00:00"/>
    <s v="Color"/>
    <s v="Action"/>
    <s v="English"/>
    <s v="USA"/>
    <s v="R"/>
    <s v="Michael Biehn"/>
    <x v="154"/>
    <n v="2000"/>
    <n v="4453"/>
    <n v="170"/>
    <n v="11000"/>
    <n v="7.8"/>
    <n v="84"/>
    <n v="134"/>
    <n v="56505065"/>
    <n v="25000000"/>
    <n v="31505065"/>
    <n v="1.2602026"/>
    <n v="32.80408104"/>
    <n v="1993"/>
    <s v="yanvar"/>
    <s v="George P. Cosmatos"/>
    <x v="1062"/>
    <s v="Normal"/>
    <s v="High Budget"/>
    <x v="0"/>
    <s v="Normal"/>
  </r>
  <r>
    <x v="1063"/>
    <d v="2015-12-06T00:00:00"/>
    <s v="Color"/>
    <s v="Biography"/>
    <s v="English"/>
    <s v="USA"/>
    <s v="PG-13"/>
    <s v="Jennifer Lawrence"/>
    <x v="158"/>
    <n v="34000"/>
    <n v="75793"/>
    <n v="737"/>
    <n v="24000"/>
    <n v="6.6"/>
    <n v="315"/>
    <n v="124"/>
    <n v="56443482"/>
    <n v="60000000"/>
    <n v="-3556518"/>
    <n v="-5.9275300000000003E-2"/>
    <n v="28.776289879999997"/>
    <n v="2015"/>
    <s v="dekabr"/>
    <s v="David O. Russell"/>
    <x v="1063"/>
    <s v="Underperformer"/>
    <s v="Medium Budget"/>
    <x v="0"/>
    <s v="Normal"/>
  </r>
  <r>
    <x v="1064"/>
    <d v="2006-06-05T00:00:00"/>
    <s v="Color"/>
    <s v="Biography"/>
    <s v="English"/>
    <s v="UK"/>
    <s v="PG-13"/>
    <s v="Roger Allam"/>
    <x v="486"/>
    <n v="326"/>
    <n v="486"/>
    <n v="350"/>
    <n v="0"/>
    <n v="7.3"/>
    <n v="280"/>
    <n v="94"/>
    <n v="56437947"/>
    <n v="9800000"/>
    <n v="46637947"/>
    <n v="4.7589741836734696"/>
    <n v="31.103589673469386"/>
    <n v="2006"/>
    <s v="iyun"/>
    <s v="Stephen Frears"/>
    <x v="1064"/>
    <s v="Normal"/>
    <s v="Medium Budget"/>
    <x v="0"/>
    <s v="Normal"/>
  </r>
  <r>
    <x v="1065"/>
    <d v="2002-10-01T00:00:00"/>
    <s v="Color"/>
    <s v="Comedy"/>
    <s v="English"/>
    <s v="USA"/>
    <s v="PG-13"/>
    <s v="Leonard Roberts"/>
    <x v="487"/>
    <n v="962"/>
    <n v="2390"/>
    <n v="30"/>
    <n v="2000"/>
    <n v="5.7"/>
    <n v="64"/>
    <n v="118"/>
    <n v="56398162"/>
    <n v="20000000"/>
    <n v="36398162"/>
    <n v="1.8199080999999999"/>
    <n v="23.727963240000001"/>
    <n v="2002"/>
    <s v="oktyabr"/>
    <s v="Charles Stone III"/>
    <x v="1065"/>
    <s v="Normal"/>
    <s v="Medium Budget"/>
    <x v="0"/>
    <s v="Normal"/>
  </r>
  <r>
    <x v="1066"/>
    <d v="1990-12-25T00:00:00"/>
    <s v="Color"/>
    <s v="Fantasy"/>
    <s v="English"/>
    <s v="USA"/>
    <s v="PG-13"/>
    <s v="Johnny Depp"/>
    <x v="23"/>
    <n v="40000"/>
    <n v="42330"/>
    <n v="13000"/>
    <n v="16000"/>
    <n v="7.9"/>
    <n v="111"/>
    <n v="105"/>
    <n v="56362352"/>
    <n v="20000000"/>
    <n v="36362352"/>
    <n v="1.8181175999999999"/>
    <n v="33.927247040000005"/>
    <n v="1990"/>
    <s v="dekabr"/>
    <s v="Tim Burton"/>
    <x v="1066"/>
    <s v="Normal"/>
    <s v="Low Budget"/>
    <x v="0"/>
    <s v="Normal"/>
  </r>
  <r>
    <x v="1067"/>
    <d v="2003-07-29T00:00:00"/>
    <s v="Color"/>
    <s v="Comedy"/>
    <s v="English"/>
    <s v="USA"/>
    <s v="PG-13"/>
    <s v="Taran Killam"/>
    <x v="52"/>
    <n v="500"/>
    <n v="2020"/>
    <n v="189"/>
    <n v="0"/>
    <n v="5.4"/>
    <n v="97"/>
    <n v="95"/>
    <n v="56127162"/>
    <n v="18000000"/>
    <n v="38127162"/>
    <n v="2.1181756666666667"/>
    <n v="22.447270266666667"/>
    <n v="2003"/>
    <s v="iyul"/>
    <s v="Shawn Levy"/>
    <x v="1067"/>
    <s v="Normal"/>
    <s v="Medium Budget"/>
    <x v="0"/>
    <s v="Normal"/>
  </r>
  <r>
    <x v="1068"/>
    <d v="2015-03-06T00:00:00"/>
    <s v="Color"/>
    <s v="Action"/>
    <s v="English"/>
    <s v="USA"/>
    <s v="PG-13"/>
    <s v="Tim Blake Nelson"/>
    <x v="433"/>
    <n v="596"/>
    <n v="1261"/>
    <n v="128"/>
    <n v="41000"/>
    <n v="4.3"/>
    <n v="369"/>
    <n v="100"/>
    <n v="56114221"/>
    <n v="120000000"/>
    <n v="-63885779"/>
    <n v="-0.53238149166666671"/>
    <n v="21.087047403333329"/>
    <n v="2015"/>
    <s v="mart"/>
    <s v="Josh Trank"/>
    <x v="1068"/>
    <s v="Underperformer"/>
    <s v="High Budget"/>
    <x v="0"/>
    <s v="High Buzz Mismatch"/>
  </r>
  <r>
    <x v="1069"/>
    <d v="2001-06-26T00:00:00"/>
    <s v="Color"/>
    <s v="Action"/>
    <s v="English"/>
    <s v="USA"/>
    <s v="PG-13"/>
    <s v="Heath Ledger"/>
    <x v="309"/>
    <n v="13000"/>
    <n v="18761"/>
    <n v="241"/>
    <n v="0"/>
    <n v="6.9"/>
    <n v="167"/>
    <n v="144"/>
    <n v="56083966"/>
    <n v="65000000"/>
    <n v="-8916034"/>
    <n v="-0.13716975384615385"/>
    <n v="27.54513209846154"/>
    <n v="2001"/>
    <s v="iyun"/>
    <s v="Brian Helgeland"/>
    <x v="1069"/>
    <s v="Underperformer"/>
    <s v="High Budget"/>
    <x v="0"/>
    <s v="Normal"/>
  </r>
  <r>
    <x v="1070"/>
    <d v="2005-05-21T00:00:00"/>
    <s v="Color"/>
    <s v="Animation"/>
    <s v="English"/>
    <s v="UK"/>
    <s v="G"/>
    <s v="Mark Gatiss"/>
    <x v="488"/>
    <n v="567"/>
    <n v="1145"/>
    <n v="9"/>
    <n v="0"/>
    <n v="7.5"/>
    <n v="209"/>
    <n v="85"/>
    <n v="56068547"/>
    <n v="30000000"/>
    <n v="26068547"/>
    <n v="0.86895156666666662"/>
    <n v="30.347580626666666"/>
    <n v="2005"/>
    <s v="may"/>
    <s v="Steve Box"/>
    <x v="1070"/>
    <s v="Normal"/>
    <s v="High Budget"/>
    <x v="0"/>
    <s v="Normal"/>
  </r>
  <r>
    <x v="1071"/>
    <d v="2004-06-16T00:00:00"/>
    <s v="Color"/>
    <s v="Comedy"/>
    <s v="English"/>
    <s v="USA"/>
    <s v="PG-13"/>
    <s v="Jennifer Garner"/>
    <x v="466"/>
    <n v="3000"/>
    <n v="6742"/>
    <n v="56"/>
    <n v="0"/>
    <n v="6.1"/>
    <n v="119"/>
    <n v="98"/>
    <n v="56044241"/>
    <n v="37000000"/>
    <n v="19044241"/>
    <n v="0.51470921621621624"/>
    <n v="24.605883686486486"/>
    <n v="2004"/>
    <s v="iyun"/>
    <s v="Gary Winick"/>
    <x v="1071"/>
    <s v="Normal"/>
    <s v="Medium Budget"/>
    <x v="0"/>
    <s v="Normal"/>
  </r>
  <r>
    <x v="1072"/>
    <d v="2012-01-27T00:00:00"/>
    <s v="Color"/>
    <s v="Adventure"/>
    <s v="English"/>
    <s v="USA"/>
    <s v="PG"/>
    <s v="Anna Kendrick"/>
    <x v="489"/>
    <n v="10000"/>
    <n v="13597"/>
    <n v="28"/>
    <n v="12000"/>
    <n v="7"/>
    <n v="328"/>
    <n v="92"/>
    <n v="55994557"/>
    <n v="60000000"/>
    <n v="-4005443"/>
    <n v="-6.6757383333333337E-2"/>
    <n v="29.173297046666665"/>
    <n v="2012"/>
    <s v="yanvar"/>
    <s v="Chris Butler"/>
    <x v="1072"/>
    <s v="Underperformer"/>
    <s v="High Budget"/>
    <x v="0"/>
    <s v="Normal"/>
  </r>
  <r>
    <x v="1073"/>
    <d v="2000-08-13T00:00:00"/>
    <s v="Color"/>
    <s v="Action"/>
    <s v="English"/>
    <s v="USA"/>
    <s v="R"/>
    <s v="Jet Li"/>
    <x v="490"/>
    <n v="5000"/>
    <n v="9082"/>
    <n v="43"/>
    <n v="0"/>
    <n v="6.1"/>
    <n v="70"/>
    <n v="115"/>
    <n v="55973336"/>
    <n v="25000000"/>
    <n v="30973336"/>
    <n v="1.2389334400000001"/>
    <n v="24.895573375999998"/>
    <n v="2000"/>
    <s v="avgust"/>
    <s v="Andrzej Bartkowiak"/>
    <x v="1073"/>
    <s v="Normal"/>
    <s v="High Budget"/>
    <x v="0"/>
    <s v="Normal"/>
  </r>
  <r>
    <x v="1074"/>
    <d v="2014-12-13T00:00:00"/>
    <s v="Color"/>
    <s v="Action"/>
    <s v="English"/>
    <s v="USA"/>
    <s v="PG-13"/>
    <s v="Dominic Cooper"/>
    <x v="491"/>
    <n v="3000"/>
    <n v="5178"/>
    <n v="28"/>
    <n v="37000"/>
    <n v="6.3"/>
    <n v="261"/>
    <n v="92"/>
    <n v="55942830"/>
    <n v="70000000"/>
    <n v="-14057170"/>
    <n v="-0.20081671428571429"/>
    <n v="28.819673314285712"/>
    <n v="2014"/>
    <s v="dekabr"/>
    <s v="Gary Shore"/>
    <x v="1074"/>
    <s v="Underperformer"/>
    <s v="High Budget"/>
    <x v="0"/>
    <s v="Normal"/>
  </r>
  <r>
    <x v="1075"/>
    <d v="2005-09-25T00:00:00"/>
    <s v="Color"/>
    <s v="Drama"/>
    <s v="English"/>
    <s v="UK"/>
    <s v="PG-13"/>
    <s v="Deborah Kara Unger"/>
    <x v="492"/>
    <n v="494"/>
    <n v="2013"/>
    <n v="13"/>
    <n v="0"/>
    <n v="5.5"/>
    <n v="173"/>
    <n v="101"/>
    <n v="55865715"/>
    <n v="10000000"/>
    <n v="45865715"/>
    <n v="4.5865714999999998"/>
    <n v="23.834628599999998"/>
    <n v="2005"/>
    <s v="sentyabr"/>
    <s v="Geoffrey Sax"/>
    <x v="1075"/>
    <s v="Normal"/>
    <s v="Medium Budget"/>
    <x v="0"/>
    <s v="Normal"/>
  </r>
  <r>
    <x v="1076"/>
    <d v="2003-04-15T00:00:00"/>
    <s v="Color"/>
    <s v="Action"/>
    <s v="English"/>
    <s v="USA"/>
    <s v="R"/>
    <s v="Johnny Depp"/>
    <x v="253"/>
    <n v="40000"/>
    <n v="46186"/>
    <n v="0"/>
    <n v="0"/>
    <n v="6.4"/>
    <n v="178"/>
    <n v="102"/>
    <n v="55845943"/>
    <n v="29000000"/>
    <n v="26845943"/>
    <n v="0.92572217241379307"/>
    <n v="25.970288868965518"/>
    <n v="2003"/>
    <s v="aprel"/>
    <s v="Robert Rodriguez"/>
    <x v="1076"/>
    <s v="Normal"/>
    <s v="High Budget"/>
    <x v="0"/>
    <s v="Normal"/>
  </r>
  <r>
    <x v="1077"/>
    <d v="2005-12-22T00:00:00"/>
    <s v="Color"/>
    <s v="Comedy"/>
    <s v="English"/>
    <s v="USA"/>
    <s v="PG-13"/>
    <s v="Dwayne Johnson"/>
    <x v="143"/>
    <n v="12000"/>
    <n v="15889"/>
    <n v="473"/>
    <n v="0"/>
    <n v="5.7"/>
    <n v="161"/>
    <n v="118"/>
    <n v="55808744"/>
    <n v="53000000"/>
    <n v="2808744"/>
    <n v="5.2995169811320755E-2"/>
    <n v="22.821198067924531"/>
    <n v="2005"/>
    <s v="dekabr"/>
    <s v="F. Gary Gray"/>
    <x v="1077"/>
    <s v="Normal"/>
    <s v="Medium Budget"/>
    <x v="0"/>
    <s v="High Buzz Mismatch"/>
  </r>
  <r>
    <x v="1078"/>
    <d v="2011-12-07T00:00:00"/>
    <s v="Color"/>
    <s v="Comedy"/>
    <s v="English"/>
    <s v="USA"/>
    <s v="R"/>
    <s v="Mila Kunis"/>
    <x v="334"/>
    <n v="15000"/>
    <n v="20956"/>
    <n v="87"/>
    <n v="41000"/>
    <n v="6.6"/>
    <n v="238"/>
    <n v="109"/>
    <n v="55802754"/>
    <n v="35000000"/>
    <n v="20802754"/>
    <n v="0.59436440000000001"/>
    <n v="30.737745759999996"/>
    <n v="2011"/>
    <s v="dekabr"/>
    <s v="Will Gluck"/>
    <x v="1078"/>
    <s v="Normal"/>
    <s v="Medium Budget"/>
    <x v="0"/>
    <s v="Normal"/>
  </r>
  <r>
    <x v="1079"/>
    <d v="2001-09-07T00:00:00"/>
    <s v="Color"/>
    <s v="Comedy"/>
    <s v="English"/>
    <s v="USA"/>
    <s v="PG-13"/>
    <s v="Louis Lombardi"/>
    <x v="350"/>
    <n v="436"/>
    <n v="1203"/>
    <n v="42"/>
    <n v="1000"/>
    <n v="4.8"/>
    <n v="75"/>
    <n v="84"/>
    <n v="55762229"/>
    <n v="22000000"/>
    <n v="33762229"/>
    <n v="1.5346467727272728"/>
    <n v="19.91385870909091"/>
    <n v="2001"/>
    <s v="sentyabr"/>
    <s v="Luke Greenfield"/>
    <x v="1079"/>
    <s v="Normal"/>
    <s v="Medium Budget"/>
    <x v="0"/>
    <s v="Normal"/>
  </r>
  <r>
    <x v="1080"/>
    <d v="2013-12-15T00:00:00"/>
    <s v="Color"/>
    <s v="Adventure"/>
    <s v="English"/>
    <s v="USA"/>
    <s v="PG"/>
    <s v="Amy Poehler"/>
    <x v="493"/>
    <n v="1000"/>
    <n v="3104"/>
    <n v="39"/>
    <n v="0"/>
    <n v="5.9"/>
    <n v="118"/>
    <n v="91"/>
    <n v="55747724"/>
    <n v="55000000"/>
    <n v="747724"/>
    <n v="1.3594981818181818E-2"/>
    <n v="23.605437992727275"/>
    <n v="2013"/>
    <s v="dekabr"/>
    <s v="Jimmy Hayward"/>
    <x v="1080"/>
    <s v="Normal"/>
    <s v="High Budget"/>
    <x v="0"/>
    <s v="High Buzz Mismatch"/>
  </r>
  <r>
    <x v="1081"/>
    <d v="2013-08-11T00:00:00"/>
    <s v="Color"/>
    <s v="Action"/>
    <s v="English"/>
    <s v="Germany"/>
    <s v="R"/>
    <s v="Jeremy Renner"/>
    <x v="494"/>
    <n v="10000"/>
    <n v="11946"/>
    <n v="75"/>
    <n v="45000"/>
    <n v="6.1"/>
    <n v="349"/>
    <n v="98"/>
    <n v="55682070"/>
    <n v="50000000"/>
    <n v="5682070"/>
    <n v="0.1136414"/>
    <n v="28.94545656"/>
    <n v="2013"/>
    <s v="avgust"/>
    <s v="Tommy Wirkola"/>
    <x v="1081"/>
    <s v="Normal"/>
    <s v="High Budget"/>
    <x v="0"/>
    <s v="Normal"/>
  </r>
  <r>
    <x v="1082"/>
    <d v="2010-12-24T00:00:00"/>
    <s v="Color"/>
    <s v="Action"/>
    <s v="English"/>
    <s v="USA"/>
    <s v="PG"/>
    <s v="Abbie Cornish"/>
    <x v="37"/>
    <n v="2000"/>
    <n v="4286"/>
    <n v="0"/>
    <n v="16000"/>
    <n v="7"/>
    <n v="188"/>
    <n v="101"/>
    <n v="55673333"/>
    <n v="80000000"/>
    <n v="-24326667"/>
    <n v="-0.30408333749999999"/>
    <n v="29.478366665000003"/>
    <n v="2010"/>
    <s v="dekabr"/>
    <s v="Zack Snyder"/>
    <x v="1082"/>
    <s v="Underperformer"/>
    <s v="High Budget"/>
    <x v="0"/>
    <s v="Normal"/>
  </r>
  <r>
    <x v="1083"/>
    <d v="1999-11-10T00:00:00"/>
    <s v="Color"/>
    <s v="Drama"/>
    <s v="English"/>
    <s v="UK"/>
    <s v="R"/>
    <s v="Tom Cruise"/>
    <x v="481"/>
    <n v="10000"/>
    <n v="11424"/>
    <n v="0"/>
    <n v="10000"/>
    <n v="7.3"/>
    <n v="280"/>
    <n v="159"/>
    <n v="55637680"/>
    <n v="65000000"/>
    <n v="-9362320"/>
    <n v="-0.14403569230769231"/>
    <n v="30.142385723076924"/>
    <n v="1999"/>
    <s v="noyabr"/>
    <s v="Stanley Kubrick"/>
    <x v="1083"/>
    <s v="Underperformer"/>
    <s v="Medium Budget"/>
    <x v="0"/>
    <s v="Normal"/>
  </r>
  <r>
    <x v="1084"/>
    <d v="1998-10-24T00:00:00"/>
    <s v="Color"/>
    <s v="Crime"/>
    <s v="English"/>
    <s v="USA"/>
    <s v="R"/>
    <s v="Nicolas Cage"/>
    <x v="109"/>
    <n v="12000"/>
    <n v="15269"/>
    <n v="0"/>
    <n v="880"/>
    <n v="5.9"/>
    <n v="117"/>
    <n v="98"/>
    <n v="55585389"/>
    <n v="69000000"/>
    <n v="-13414611"/>
    <n v="-0.19441465217391304"/>
    <n v="23.610234139130437"/>
    <n v="1998"/>
    <s v="oktyabr"/>
    <s v="Brian De Palma"/>
    <x v="1084"/>
    <s v="Underperformer"/>
    <s v="Medium Budget"/>
    <x v="0"/>
    <s v="High Buzz Mismatch"/>
  </r>
  <r>
    <x v="1085"/>
    <d v="1983-04-23T00:00:00"/>
    <s v="Color"/>
    <s v="Action"/>
    <s v="English"/>
    <s v="UK"/>
    <s v="PG"/>
    <s v="Bernie Casey"/>
    <x v="38"/>
    <n v="180"/>
    <n v="762"/>
    <n v="883"/>
    <n v="0"/>
    <n v="6.2"/>
    <n v="89"/>
    <n v="121"/>
    <n v="55500000"/>
    <n v="36000000"/>
    <n v="19500000"/>
    <n v="0.54166666666666663"/>
    <n v="25.016666666666666"/>
    <n v="1983"/>
    <s v="aprel"/>
    <s v="Irvin Kershner"/>
    <x v="1085"/>
    <s v="Normal"/>
    <s v="High Budget"/>
    <x v="0"/>
    <s v="Normal"/>
  </r>
  <r>
    <x v="1086"/>
    <d v="1992-12-12T00:00:00"/>
    <s v="Color"/>
    <s v="Action"/>
    <s v="English"/>
    <s v="USA"/>
    <s v="R"/>
    <s v="Charles S. Dutton"/>
    <x v="129"/>
    <n v="534"/>
    <n v="1543"/>
    <n v="21000"/>
    <n v="0"/>
    <n v="6.4"/>
    <n v="210"/>
    <n v="145"/>
    <n v="55473600"/>
    <n v="50000000"/>
    <n v="5473600"/>
    <n v="0.109472"/>
    <n v="25.643788800000003"/>
    <n v="1992"/>
    <s v="dekabr"/>
    <s v="David Fincher"/>
    <x v="1086"/>
    <s v="Normal"/>
    <s v="High Budget"/>
    <x v="0"/>
    <s v="Normal"/>
  </r>
  <r>
    <x v="1087"/>
    <d v="1998-03-20T00:00:00"/>
    <s v="Color"/>
    <s v="Drama"/>
    <s v="English"/>
    <s v="USA"/>
    <s v="PG-13"/>
    <s v="Robin Williams"/>
    <x v="495"/>
    <n v="49000"/>
    <n v="49631"/>
    <n v="25"/>
    <n v="32000"/>
    <n v="7"/>
    <n v="121"/>
    <n v="113"/>
    <n v="55350897"/>
    <n v="85000000"/>
    <n v="-29649103"/>
    <n v="-0.34881297647058823"/>
    <n v="31.060474809411765"/>
    <n v="1998"/>
    <s v="mart"/>
    <s v="Vincent Ward"/>
    <x v="1087"/>
    <s v="Underperformer"/>
    <s v="Medium Budget"/>
    <x v="0"/>
    <s v="Normal"/>
  </r>
  <r>
    <x v="1088"/>
    <d v="1989-02-28T00:00:00"/>
    <s v="Color"/>
    <s v="Action"/>
    <s v="English"/>
    <s v="USA"/>
    <s v="PG"/>
    <s v="Leonard Nimoy"/>
    <x v="496"/>
    <n v="12000"/>
    <n v="14710"/>
    <n v="0"/>
    <n v="0"/>
    <n v="5.4"/>
    <n v="98"/>
    <n v="107"/>
    <n v="55210049"/>
    <n v="27800000"/>
    <n v="27410049"/>
    <n v="0.98597298561151081"/>
    <n v="21.994389194244604"/>
    <n v="1989"/>
    <s v="fevral"/>
    <s v="William Shatner"/>
    <x v="1088"/>
    <s v="Normal"/>
    <s v="High Budget"/>
    <x v="0"/>
    <s v="High Buzz Mismatch"/>
  </r>
  <r>
    <x v="1089"/>
    <d v="2007-09-21T00:00:00"/>
    <s v="Color"/>
    <s v="Comedy"/>
    <s v="English"/>
    <s v="USA"/>
    <s v="PG-13"/>
    <s v="Michael Jai White"/>
    <x v="430"/>
    <n v="2000"/>
    <n v="6510"/>
    <n v="0"/>
    <n v="1000"/>
    <n v="5.6"/>
    <n v="41"/>
    <n v="113"/>
    <n v="55184721"/>
    <n v="15000000"/>
    <n v="40184721"/>
    <n v="2.6789814000000001"/>
    <n v="23.571592559999999"/>
    <n v="2007"/>
    <s v="sentyabr"/>
    <s v="Tyler Perry"/>
    <x v="1089"/>
    <s v="Normal"/>
    <s v="Medium Budget"/>
    <x v="0"/>
    <s v="Normal"/>
  </r>
  <r>
    <x v="1090"/>
    <d v="2004-05-20T00:00:00"/>
    <s v="Color"/>
    <s v="Horror"/>
    <s v="English"/>
    <s v="USA"/>
    <s v="R"/>
    <s v="Michael Emerson"/>
    <x v="21"/>
    <n v="2000"/>
    <n v="5161"/>
    <n v="0"/>
    <n v="0"/>
    <n v="7.7"/>
    <n v="287"/>
    <n v="103"/>
    <n v="55153403"/>
    <n v="1200000"/>
    <n v="53953403"/>
    <n v="44.961169166666664"/>
    <n v="48.784467666666671"/>
    <n v="2004"/>
    <s v="may"/>
    <s v="James Wan"/>
    <x v="1090"/>
    <s v="Overperformer"/>
    <s v="Low Budget"/>
    <x v="0"/>
    <s v="Normal"/>
  </r>
  <r>
    <x v="1091"/>
    <d v="2011-12-01T00:00:00"/>
    <s v="Color"/>
    <s v="Action"/>
    <s v="English"/>
    <s v="USA"/>
    <s v="PG-13"/>
    <s v="Alex Pettyfer"/>
    <x v="293"/>
    <n v="15000"/>
    <n v="15608"/>
    <n v="154"/>
    <n v="27000"/>
    <n v="6.1"/>
    <n v="288"/>
    <n v="109"/>
    <n v="55092830"/>
    <n v="60000000"/>
    <n v="-4907170"/>
    <n v="-8.178616666666666E-2"/>
    <n v="27.06728553333333"/>
    <n v="2011"/>
    <s v="dekabr"/>
    <s v="D.J. Caruso"/>
    <x v="1091"/>
    <s v="Underperformer"/>
    <s v="High Budget"/>
    <x v="0"/>
    <s v="Normal"/>
  </r>
  <r>
    <x v="1092"/>
    <d v="2001-07-02T00:00:00"/>
    <s v="Color"/>
    <s v="Crime"/>
    <s v="English"/>
    <s v="USA"/>
    <s v="R"/>
    <s v="Oliver Platt"/>
    <x v="451"/>
    <n v="1000"/>
    <n v="3341"/>
    <n v="39"/>
    <n v="970"/>
    <n v="6.3"/>
    <n v="113"/>
    <n v="113"/>
    <n v="54997476"/>
    <n v="50000000"/>
    <n v="4997476"/>
    <n v="9.994952E-2"/>
    <n v="25.336979808000002"/>
    <n v="2001"/>
    <s v="iyul"/>
    <s v="Gary Fleder"/>
    <x v="1092"/>
    <s v="Normal"/>
    <s v="Medium Budget"/>
    <x v="0"/>
    <s v="Normal"/>
  </r>
  <r>
    <x v="1093"/>
    <d v="1997-04-08T00:00:00"/>
    <s v="Color"/>
    <s v="Action"/>
    <s v="English"/>
    <s v="USA"/>
    <s v="R"/>
    <s v="Michael Jai White"/>
    <x v="497"/>
    <n v="2000"/>
    <n v="7039"/>
    <n v="20"/>
    <n v="0"/>
    <n v="5.2"/>
    <n v="70"/>
    <n v="98"/>
    <n v="54967359"/>
    <n v="40000000"/>
    <n v="14967359"/>
    <n v="0.374183975"/>
    <n v="20.94967359"/>
    <n v="1997"/>
    <s v="aprel"/>
    <s v="Mark A.Z. DippÃ©"/>
    <x v="1093"/>
    <s v="Normal"/>
    <s v="High Budget"/>
    <x v="0"/>
    <s v="High Buzz Mismatch"/>
  </r>
  <r>
    <x v="1094"/>
    <d v="1997-09-06T00:00:00"/>
    <s v="Color"/>
    <s v="Action"/>
    <s v="English"/>
    <s v="USA"/>
    <s v="R"/>
    <s v="J.K. Simmons"/>
    <x v="498"/>
    <n v="24000"/>
    <n v="38227"/>
    <n v="105"/>
    <n v="0"/>
    <n v="6.3"/>
    <n v="83"/>
    <n v="124"/>
    <n v="54910560"/>
    <n v="60000000"/>
    <n v="-5089440"/>
    <n v="-8.4823999999999997E-2"/>
    <n v="25.166070399999999"/>
    <n v="1997"/>
    <s v="sentyabr"/>
    <s v="Michael Caton-Jones"/>
    <x v="1094"/>
    <s v="Underperformer"/>
    <s v="High Budget"/>
    <x v="0"/>
    <s v="Normal"/>
  </r>
  <r>
    <x v="1095"/>
    <d v="1980-02-21T00:00:00"/>
    <s v="Color"/>
    <s v="Drama"/>
    <s v="English"/>
    <s v="USA"/>
    <s v="R"/>
    <s v="Adam Baldwin"/>
    <x v="381"/>
    <n v="2000"/>
    <n v="5122"/>
    <n v="0"/>
    <n v="0"/>
    <n v="7.8"/>
    <n v="62"/>
    <n v="124"/>
    <n v="54800000"/>
    <n v="6000000"/>
    <n v="48800000"/>
    <n v="8.1333333333333329"/>
    <n v="34.453333333333333"/>
    <n v="1980"/>
    <s v="fevral"/>
    <s v="Robert Redford"/>
    <x v="1095"/>
    <s v="Normal"/>
    <s v="Medium Budget"/>
    <x v="0"/>
    <s v="Normal"/>
  </r>
  <r>
    <x v="1096"/>
    <d v="2012-12-15T00:00:00"/>
    <s v="Color"/>
    <s v="Action"/>
    <s v="English"/>
    <s v="USA"/>
    <s v="PG-13"/>
    <s v="Tom Hardy"/>
    <x v="218"/>
    <n v="27000"/>
    <n v="29808"/>
    <n v="368"/>
    <n v="18000"/>
    <n v="6.3"/>
    <n v="241"/>
    <n v="103"/>
    <n v="54758461"/>
    <n v="65000000"/>
    <n v="-10241539"/>
    <n v="-0.15756213846153846"/>
    <n v="26.936975144615385"/>
    <n v="2012"/>
    <s v="dekabr"/>
    <s v="McG"/>
    <x v="1096"/>
    <s v="Underperformer"/>
    <s v="High Budget"/>
    <x v="0"/>
    <s v="Normal"/>
  </r>
  <r>
    <x v="1097"/>
    <d v="2012-05-26T00:00:00"/>
    <s v="Color"/>
    <s v="Comedy"/>
    <s v="English"/>
    <s v="USA"/>
    <s v="R"/>
    <s v="Dax Flame"/>
    <x v="499"/>
    <n v="971"/>
    <n v="2043"/>
    <n v="166"/>
    <n v="29000"/>
    <n v="6.7"/>
    <n v="229"/>
    <n v="93"/>
    <n v="54724272"/>
    <n v="12000000"/>
    <n v="42724272"/>
    <n v="3.5603560000000001"/>
    <n v="31.1241424"/>
    <n v="2012"/>
    <s v="may"/>
    <s v="Nima Nourizadeh"/>
    <x v="1097"/>
    <s v="Normal"/>
    <s v="Medium Budget"/>
    <x v="0"/>
    <s v="Normal"/>
  </r>
  <r>
    <x v="1098"/>
    <d v="1997-01-03T00:00:00"/>
    <s v="Color"/>
    <s v="Action"/>
    <s v="English"/>
    <s v="USA"/>
    <s v="R"/>
    <s v="Jake Busey"/>
    <x v="232"/>
    <n v="660"/>
    <n v="2031"/>
    <n v="719"/>
    <n v="0"/>
    <n v="7.2"/>
    <n v="192"/>
    <n v="129"/>
    <n v="54700065"/>
    <n v="105000000"/>
    <n v="-50299935"/>
    <n v="-0.479047"/>
    <n v="28.6083812"/>
    <n v="1997"/>
    <s v="yanvar"/>
    <s v="Paul Verhoeven"/>
    <x v="1098"/>
    <s v="Underperformer"/>
    <s v="High Budget"/>
    <x v="0"/>
    <s v="Normal"/>
  </r>
  <r>
    <x v="1099"/>
    <d v="2011-09-20T00:00:00"/>
    <s v="Color"/>
    <s v="Mystery"/>
    <s v="English"/>
    <s v="USA"/>
    <s v="PG-13"/>
    <s v="Jake Gyllenhaal"/>
    <x v="500"/>
    <n v="15000"/>
    <n v="16034"/>
    <n v="0"/>
    <n v="56000"/>
    <n v="7.5"/>
    <n v="522"/>
    <n v="93"/>
    <n v="54696902"/>
    <n v="32000000"/>
    <n v="22696902"/>
    <n v="0.70927818750000005"/>
    <n v="35.883711275000003"/>
    <n v="2011"/>
    <s v="sentyabr"/>
    <s v="Duncan Jones"/>
    <x v="1099"/>
    <s v="Normal"/>
    <s v="Medium Budget"/>
    <x v="0"/>
    <s v="Normal"/>
  </r>
  <r>
    <x v="1100"/>
    <d v="2004-06-09T00:00:00"/>
    <s v="Color"/>
    <s v="Crime"/>
    <s v="English"/>
    <s v="Germany"/>
    <s v="R"/>
    <s v="Don Cheadle"/>
    <x v="501"/>
    <n v="3000"/>
    <n v="5732"/>
    <n v="549"/>
    <n v="18000"/>
    <n v="7.9"/>
    <n v="287"/>
    <n v="115"/>
    <n v="54557348"/>
    <n v="6500000"/>
    <n v="48057348"/>
    <n v="7.3934381538461542"/>
    <n v="36.357375261538458"/>
    <n v="2004"/>
    <s v="iyun"/>
    <s v="Paul Haggis"/>
    <x v="1100"/>
    <s v="Normal"/>
    <s v="Medium Budget"/>
    <x v="0"/>
    <s v="Normal"/>
  </r>
  <r>
    <x v="1101"/>
    <d v="2011-06-10T00:00:00"/>
    <s v="Color"/>
    <s v="Comedy"/>
    <s v="English"/>
    <s v="USA"/>
    <s v="PG-13"/>
    <s v="Robert De Niro"/>
    <x v="112"/>
    <n v="22000"/>
    <n v="23456"/>
    <n v="0"/>
    <n v="20000"/>
    <n v="5.7"/>
    <n v="200"/>
    <n v="113"/>
    <n v="54540525"/>
    <n v="56000000"/>
    <n v="-1459475"/>
    <n v="-2.6062053571428573E-2"/>
    <n v="24.789575178571429"/>
    <n v="2011"/>
    <s v="iyun"/>
    <s v="Garry Marshall"/>
    <x v="1101"/>
    <s v="Underperformer"/>
    <s v="Medium Budget"/>
    <x v="0"/>
    <s v="High Buzz Mismatch"/>
  </r>
  <r>
    <x v="1102"/>
    <d v="2014-07-08T00:00:00"/>
    <s v="Color"/>
    <s v="Comedy"/>
    <s v="English"/>
    <s v="USA"/>
    <s v="R"/>
    <s v="Kevin Spacey"/>
    <x v="157"/>
    <n v="18000"/>
    <n v="30571"/>
    <n v="51"/>
    <n v="12000"/>
    <n v="6.3"/>
    <n v="196"/>
    <n v="116"/>
    <n v="54414716"/>
    <n v="42000000"/>
    <n v="12414716"/>
    <n v="0.29558847619047618"/>
    <n v="26.518235390476189"/>
    <n v="2014"/>
    <s v="iyul"/>
    <s v="Sean Anders"/>
    <x v="1102"/>
    <s v="Normal"/>
    <s v="Medium Budget"/>
    <x v="0"/>
    <s v="Normal"/>
  </r>
  <r>
    <x v="1103"/>
    <d v="2012-01-08T00:00:00"/>
    <s v="Color"/>
    <s v="Drama"/>
    <s v="English"/>
    <s v="UK"/>
    <s v="PG-13"/>
    <s v="Daniel Radcliffe"/>
    <x v="502"/>
    <n v="11000"/>
    <n v="11946"/>
    <n v="43"/>
    <n v="29000"/>
    <n v="6.4"/>
    <n v="462"/>
    <n v="95"/>
    <n v="54322273"/>
    <n v="17000000"/>
    <n v="37322273"/>
    <n v="2.1954278235294118"/>
    <n v="29.378171129411765"/>
    <n v="2012"/>
    <s v="yanvar"/>
    <s v="James Watkins"/>
    <x v="1103"/>
    <s v="Normal"/>
    <s v="Medium Budget"/>
    <x v="0"/>
    <s v="Normal"/>
  </r>
  <r>
    <x v="1104"/>
    <d v="2013-10-10T00:00:00"/>
    <s v="Color"/>
    <s v="Horror"/>
    <s v="English"/>
    <s v="USA"/>
    <s v="R"/>
    <s v="Lou Taylor Pucci"/>
    <x v="503"/>
    <n v="394"/>
    <n v="673"/>
    <n v="201"/>
    <n v="70000"/>
    <n v="6.5"/>
    <n v="543"/>
    <n v="96"/>
    <n v="54239856"/>
    <n v="17000000"/>
    <n v="37239856"/>
    <n v="2.1905797647058822"/>
    <n v="33.876231905882349"/>
    <n v="2013"/>
    <s v="oktyabr"/>
    <s v="Fede Alvarez"/>
    <x v="1104"/>
    <s v="Normal"/>
    <s v="Low Budget"/>
    <x v="0"/>
    <s v="Normal"/>
  </r>
  <r>
    <x v="1105"/>
    <d v="2014-09-30T00:00:00"/>
    <s v="Color"/>
    <s v="Comedy"/>
    <s v="English"/>
    <s v="USA"/>
    <s v="PG"/>
    <s v="Manish Dayal"/>
    <x v="361"/>
    <n v="820"/>
    <n v="1484"/>
    <n v="529"/>
    <n v="55000"/>
    <n v="7.3"/>
    <n v="180"/>
    <n v="122"/>
    <n v="54235441"/>
    <n v="22000000"/>
    <n v="32235441"/>
    <n v="1.4652473181818182"/>
    <n v="35.286098927272725"/>
    <n v="2014"/>
    <s v="sentyabr"/>
    <s v="Lasse HallstrÃ¶m"/>
    <x v="1105"/>
    <s v="Normal"/>
    <s v="Medium Budget"/>
    <x v="0"/>
    <s v="Normal"/>
  </r>
  <r>
    <x v="1106"/>
    <d v="2002-11-13T00:00:00"/>
    <s v="Color"/>
    <s v="Action"/>
    <s v="English"/>
    <s v="UK"/>
    <s v="PG-13"/>
    <s v="Henry Cavill"/>
    <x v="132"/>
    <n v="15000"/>
    <n v="17152"/>
    <n v="58"/>
    <n v="0"/>
    <n v="7.7"/>
    <n v="138"/>
    <n v="131"/>
    <n v="54228104"/>
    <n v="35000000"/>
    <n v="19228104"/>
    <n v="0.54937440000000004"/>
    <n v="31.01974976"/>
    <n v="2002"/>
    <s v="noyabr"/>
    <s v="Kevin Reynolds"/>
    <x v="1106"/>
    <s v="Normal"/>
    <s v="High Budget"/>
    <x v="0"/>
    <s v="Normal"/>
  </r>
  <r>
    <x v="1107"/>
    <d v="1989-03-16T00:00:00"/>
    <s v="Color"/>
    <s v="Adventure"/>
    <s v="English"/>
    <s v="USA"/>
    <s v="PG-13"/>
    <s v="Michael Biehn"/>
    <x v="0"/>
    <n v="2000"/>
    <n v="4074"/>
    <n v="0"/>
    <n v="0"/>
    <n v="7.6"/>
    <n v="82"/>
    <n v="171"/>
    <n v="54222000"/>
    <n v="69500000"/>
    <n v="-15278000"/>
    <n v="-0.2198273381294964"/>
    <n v="30.312069064748201"/>
    <n v="1989"/>
    <s v="mart"/>
    <s v="James Cameron"/>
    <x v="1107"/>
    <s v="Underperformer"/>
    <s v="High Budget"/>
    <x v="0"/>
    <s v="Normal"/>
  </r>
  <r>
    <x v="1108"/>
    <d v="1987-11-05T00:00:00"/>
    <s v="Color"/>
    <s v="Biography"/>
    <s v="English"/>
    <s v="USA"/>
    <s v="PG-13"/>
    <s v="Esai Morales"/>
    <x v="504"/>
    <n v="699"/>
    <n v="936"/>
    <n v="7"/>
    <n v="0"/>
    <n v="6.8"/>
    <n v="18"/>
    <n v="108"/>
    <n v="54215416"/>
    <n v="6500000"/>
    <n v="47715416"/>
    <n v="7.3408332307692303"/>
    <n v="30.13633329230769"/>
    <n v="1987"/>
    <s v="noyabr"/>
    <s v="Luis Valdez"/>
    <x v="1108"/>
    <s v="Normal"/>
    <s v="Medium Budget"/>
    <x v="0"/>
    <s v="Normal"/>
  </r>
  <r>
    <x v="1109"/>
    <d v="1980-08-17T00:00:00"/>
    <s v="Color"/>
    <s v="Action"/>
    <s v="English"/>
    <s v="USA"/>
    <s v="R"/>
    <s v="John Belushi"/>
    <x v="179"/>
    <n v="1000"/>
    <n v="2566"/>
    <n v="644"/>
    <n v="14000"/>
    <n v="7.9"/>
    <n v="125"/>
    <n v="148"/>
    <n v="54200000"/>
    <n v="27000000"/>
    <n v="27200000"/>
    <n v="1.0074074074074073"/>
    <n v="33.40296296296296"/>
    <n v="1980"/>
    <s v="avgust"/>
    <s v="John Landis"/>
    <x v="1109"/>
    <s v="Normal"/>
    <s v="High Budget"/>
    <x v="0"/>
    <s v="Normal"/>
  </r>
  <r>
    <x v="1110"/>
    <d v="2007-10-06T00:00:00"/>
    <s v="Color"/>
    <s v="Action"/>
    <s v="English"/>
    <s v="Hong Kong"/>
    <s v="PG"/>
    <s v="Chris Evans"/>
    <x v="505"/>
    <n v="11000"/>
    <n v="16571"/>
    <n v="14"/>
    <n v="0"/>
    <n v="6.3"/>
    <n v="191"/>
    <n v="87"/>
    <n v="54132596"/>
    <n v="34000000"/>
    <n v="20132596"/>
    <n v="0.59213517647058822"/>
    <n v="25.436854070588236"/>
    <n v="2007"/>
    <s v="oktyabr"/>
    <s v="Kevin Munroe"/>
    <x v="1110"/>
    <s v="Normal"/>
    <s v="High Budget"/>
    <x v="0"/>
    <s v="Normal"/>
  </r>
  <r>
    <x v="1111"/>
    <d v="2015-02-02T00:00:00"/>
    <s v="Color"/>
    <s v="Crime"/>
    <s v="English"/>
    <s v="USA"/>
    <s v="R"/>
    <s v="Craig Stark"/>
    <x v="138"/>
    <n v="46000"/>
    <n v="49912"/>
    <n v="16000"/>
    <n v="114000"/>
    <n v="7.9"/>
    <n v="596"/>
    <n v="187"/>
    <n v="54116191"/>
    <n v="44000000"/>
    <n v="10116191"/>
    <n v="0.22991343181818183"/>
    <n v="43.091965372727273"/>
    <n v="2015"/>
    <s v="fevral"/>
    <s v="Quentin Tarantino"/>
    <x v="1111"/>
    <s v="Normal"/>
    <s v="Medium Budget"/>
    <x v="0"/>
    <s v="Normal"/>
  </r>
  <r>
    <x v="1112"/>
    <d v="2006-07-16T00:00:00"/>
    <s v="Color"/>
    <s v="Horror"/>
    <s v="English"/>
    <s v="Germany"/>
    <s v="R"/>
    <s v="Chelan Simmons"/>
    <x v="506"/>
    <n v="440"/>
    <n v="2420"/>
    <n v="70"/>
    <n v="0"/>
    <n v="5.8"/>
    <n v="216"/>
    <n v="86"/>
    <n v="54098051"/>
    <n v="25000000"/>
    <n v="29098051"/>
    <n v="1.1639220400000001"/>
    <n v="23.665568816"/>
    <n v="2006"/>
    <s v="iyul"/>
    <s v="James Wong"/>
    <x v="1112"/>
    <s v="Normal"/>
    <s v="Low Budget"/>
    <x v="0"/>
    <s v="Normal"/>
  </r>
  <r>
    <x v="1113"/>
    <d v="1982-02-11T00:00:00"/>
    <s v="Color"/>
    <s v="Drama"/>
    <s v="English"/>
    <s v="USA"/>
    <s v="R"/>
    <s v="Charlotte Rampling"/>
    <x v="507"/>
    <n v="844"/>
    <n v="2330"/>
    <n v="0"/>
    <n v="0"/>
    <n v="7.8"/>
    <n v="79"/>
    <n v="129"/>
    <n v="54000000"/>
    <n v="16000000"/>
    <n v="38000000"/>
    <n v="2.375"/>
    <n v="32.15"/>
    <n v="1982"/>
    <s v="fevral"/>
    <s v="Sidney Lumet"/>
    <x v="1113"/>
    <s v="Normal"/>
    <s v="Medium Budget"/>
    <x v="0"/>
    <s v="Normal"/>
  </r>
  <r>
    <x v="1114"/>
    <d v="2010-09-01T00:00:00"/>
    <s v="Color"/>
    <s v="Fantasy"/>
    <s v="English"/>
    <s v="USA"/>
    <s v="PG-13"/>
    <s v="Lin Shaye"/>
    <x v="21"/>
    <n v="852"/>
    <n v="3030"/>
    <n v="0"/>
    <n v="60000"/>
    <n v="6.8"/>
    <n v="445"/>
    <n v="103"/>
    <n v="53991137"/>
    <n v="1500000"/>
    <n v="52491137"/>
    <n v="34.99409133333333"/>
    <n v="47.197636533333331"/>
    <n v="2010"/>
    <s v="sentyabr"/>
    <s v="James Wan"/>
    <x v="1114"/>
    <s v="Overperformer"/>
    <s v="Low Budget"/>
    <x v="0"/>
    <s v="Normal"/>
  </r>
  <r>
    <x v="1115"/>
    <d v="1998-03-07T00:00:00"/>
    <s v="Color"/>
    <s v="Action"/>
    <s v="English"/>
    <s v="USA"/>
    <s v="PG-13"/>
    <s v="Kirsten Dunst"/>
    <x v="165"/>
    <n v="4000"/>
    <n v="8610"/>
    <n v="287"/>
    <n v="0"/>
    <n v="6.1"/>
    <n v="100"/>
    <n v="108"/>
    <n v="53955614"/>
    <n v="40000000"/>
    <n v="13955614"/>
    <n v="0.34889035000000002"/>
    <n v="24.539556139999998"/>
    <n v="1998"/>
    <s v="mart"/>
    <s v="Joe Dante"/>
    <x v="1115"/>
    <s v="Normal"/>
    <s v="High Budget"/>
    <x v="0"/>
    <s v="Normal"/>
  </r>
  <r>
    <x v="1116"/>
    <d v="2012-02-05T00:00:00"/>
    <s v="Color"/>
    <s v="Horror"/>
    <s v="English"/>
    <s v="USA"/>
    <s v="R"/>
    <s v="Matt Shively"/>
    <x v="279"/>
    <n v="235"/>
    <n v="799"/>
    <n v="24"/>
    <n v="26000"/>
    <n v="4.5999999999999996"/>
    <n v="248"/>
    <n v="96"/>
    <n v="53884821"/>
    <n v="5000000"/>
    <n v="48884821"/>
    <n v="9.7769642000000001"/>
    <n v="24.91078568"/>
    <n v="2012"/>
    <s v="fevral"/>
    <s v="Henry Joost"/>
    <x v="1116"/>
    <s v="Normal"/>
    <s v="Low Budget"/>
    <x v="0"/>
    <s v="Normal"/>
  </r>
  <r>
    <x v="1117"/>
    <d v="1997-11-29T00:00:00"/>
    <s v="Color"/>
    <s v="Comedy"/>
    <s v="English"/>
    <s v="USA"/>
    <s v="PG-13"/>
    <s v="Will Ferrell"/>
    <x v="41"/>
    <n v="8000"/>
    <n v="10557"/>
    <n v="116"/>
    <n v="0"/>
    <n v="7"/>
    <n v="129"/>
    <n v="68"/>
    <n v="53868030"/>
    <n v="17000000"/>
    <n v="36868030"/>
    <n v="2.1687076470588234"/>
    <n v="28.867483058823531"/>
    <n v="1997"/>
    <s v="noyabr"/>
    <s v="Jay Roach"/>
    <x v="1117"/>
    <s v="Normal"/>
    <s v="Medium Budget"/>
    <x v="0"/>
    <s v="Normal"/>
  </r>
  <r>
    <x v="1118"/>
    <d v="1996-05-05T00:00:00"/>
    <s v="Color"/>
    <s v="Comedy"/>
    <s v="English"/>
    <s v="USA"/>
    <s v="R"/>
    <s v="Don Johnson"/>
    <x v="508"/>
    <n v="982"/>
    <n v="3648"/>
    <n v="41"/>
    <n v="1000"/>
    <n v="6.3"/>
    <n v="48"/>
    <n v="135"/>
    <n v="53854588"/>
    <n v="45000000"/>
    <n v="8854588"/>
    <n v="0.19676862222222222"/>
    <n v="25.378707448888889"/>
    <n v="1996"/>
    <s v="may"/>
    <s v="Ron Shelton"/>
    <x v="1118"/>
    <s v="Normal"/>
    <s v="Medium Budget"/>
    <x v="0"/>
    <s v="Normal"/>
  </r>
  <r>
    <x v="1119"/>
    <d v="2015-06-20T00:00:00"/>
    <s v="Color"/>
    <s v="Comedy"/>
    <s v="English"/>
    <s v="USA"/>
    <s v="R"/>
    <s v="Will Smith"/>
    <x v="342"/>
    <n v="10000"/>
    <n v="11943"/>
    <n v="43"/>
    <n v="23000"/>
    <n v="6.6"/>
    <n v="279"/>
    <n v="105"/>
    <n v="53846915"/>
    <n v="50100000"/>
    <n v="3746915"/>
    <n v="7.4788722554890219E-2"/>
    <n v="28.729915489021955"/>
    <n v="2015"/>
    <s v="iyun"/>
    <s v="Glenn Ficarra"/>
    <x v="1119"/>
    <s v="Normal"/>
    <s v="Medium Budget"/>
    <x v="0"/>
    <s v="Normal"/>
  </r>
  <r>
    <x v="1120"/>
    <d v="2003-02-13T00:00:00"/>
    <s v="Color"/>
    <s v="Action"/>
    <s v="English"/>
    <s v="USA"/>
    <s v="PG-13"/>
    <s v="Ivana Milicevic"/>
    <x v="76"/>
    <n v="834"/>
    <n v="3637"/>
    <n v="610"/>
    <n v="0"/>
    <n v="6.3"/>
    <n v="196"/>
    <n v="119"/>
    <n v="53789313"/>
    <n v="60000000"/>
    <n v="-6210687"/>
    <n v="-0.10351145"/>
    <n v="25.158595420000001"/>
    <n v="2003"/>
    <s v="fevral"/>
    <s v="John Woo"/>
    <x v="1120"/>
    <s v="Underperformer"/>
    <s v="High Budget"/>
    <x v="0"/>
    <s v="Normal"/>
  </r>
  <r>
    <x v="1121"/>
    <d v="1988-11-16T00:00:00"/>
    <s v="Color"/>
    <s v="Action"/>
    <s v="English"/>
    <s v="USA"/>
    <s v="R"/>
    <s v="Sylvester Stallone"/>
    <x v="509"/>
    <n v="13000"/>
    <n v="14574"/>
    <n v="10"/>
    <n v="2000"/>
    <n v="5.7"/>
    <n v="84"/>
    <n v="87"/>
    <n v="53715611"/>
    <n v="63000000"/>
    <n v="-9284389"/>
    <n v="-0.14737125396825396"/>
    <n v="22.941051498412698"/>
    <n v="1988"/>
    <s v="noyabr"/>
    <s v="Peter MacDonald"/>
    <x v="1121"/>
    <s v="Underperformer"/>
    <s v="High Budget"/>
    <x v="0"/>
    <s v="High Buzz Mismatch"/>
  </r>
  <r>
    <x v="1122"/>
    <d v="2007-12-22T00:00:00"/>
    <s v="Color"/>
    <s v="Drama"/>
    <s v="English"/>
    <s v="USA"/>
    <s v="PG-13"/>
    <s v="Gerard Butler"/>
    <x v="510"/>
    <n v="18000"/>
    <n v="18726"/>
    <n v="98"/>
    <n v="20000"/>
    <n v="7.1"/>
    <n v="131"/>
    <n v="126"/>
    <n v="53680848"/>
    <n v="30000000"/>
    <n v="23680848"/>
    <n v="0.7893616"/>
    <n v="30.715744639999997"/>
    <n v="2007"/>
    <s v="dekabr"/>
    <s v="Richard LaGravenese"/>
    <x v="1122"/>
    <s v="Normal"/>
    <s v="Medium Budget"/>
    <x v="0"/>
    <s v="Normal"/>
  </r>
  <r>
    <x v="1123"/>
    <d v="2007-01-30T00:00:00"/>
    <s v="Color"/>
    <s v="Adventure"/>
    <s v="English"/>
    <s v="USA"/>
    <s v="R"/>
    <s v="Christian Bale"/>
    <x v="198"/>
    <n v="23000"/>
    <n v="33548"/>
    <n v="446"/>
    <n v="0"/>
    <n v="7.8"/>
    <n v="295"/>
    <n v="122"/>
    <n v="53574088"/>
    <n v="55000000"/>
    <n v="-1425912"/>
    <n v="-2.5925672727272728E-2"/>
    <n v="31.18962973090909"/>
    <n v="2007"/>
    <s v="yanvar"/>
    <s v="James Mangold"/>
    <x v="1123"/>
    <s v="Underperformer"/>
    <s v="High Budget"/>
    <x v="0"/>
    <s v="Normal"/>
  </r>
  <r>
    <x v="1124"/>
    <d v="2005-11-16T00:00:00"/>
    <s v="Color"/>
    <s v="Animation"/>
    <s v="English"/>
    <s v="USA"/>
    <s v="PG"/>
    <s v="Johnny Depp"/>
    <x v="23"/>
    <n v="40000"/>
    <n v="60683"/>
    <n v="13000"/>
    <n v="0"/>
    <n v="7.4"/>
    <n v="267"/>
    <n v="77"/>
    <n v="53337608"/>
    <n v="40000000"/>
    <n v="13337608"/>
    <n v="0.33344020000000002"/>
    <n v="29.733376080000003"/>
    <n v="2005"/>
    <s v="noyabr"/>
    <s v="Tim Burton"/>
    <x v="1124"/>
    <s v="Normal"/>
    <s v="High Budget"/>
    <x v="0"/>
    <s v="Normal"/>
  </r>
  <r>
    <x v="1125"/>
    <d v="2000-03-26T00:00:00"/>
    <s v="Color"/>
    <s v="Horror"/>
    <s v="English"/>
    <s v="USA"/>
    <s v="R"/>
    <s v="Daniel Roebuck"/>
    <x v="506"/>
    <n v="1000"/>
    <n v="3345"/>
    <n v="70"/>
    <n v="0"/>
    <n v="6.7"/>
    <n v="211"/>
    <n v="98"/>
    <n v="53302314"/>
    <n v="23000000"/>
    <n v="30302314"/>
    <n v="1.3174919130434783"/>
    <n v="27.326996765217391"/>
    <n v="2000"/>
    <s v="mart"/>
    <s v="James Wong"/>
    <x v="1125"/>
    <s v="Normal"/>
    <s v="Low Budget"/>
    <x v="0"/>
    <s v="Normal"/>
  </r>
  <r>
    <x v="1126"/>
    <d v="1996-09-20T00:00:00"/>
    <s v="Black and White"/>
    <s v="Crime"/>
    <s v="English"/>
    <s v="USA"/>
    <s v="R"/>
    <s v="Robert De Niro"/>
    <x v="122"/>
    <n v="22000"/>
    <n v="37076"/>
    <n v="272"/>
    <n v="0"/>
    <n v="7.5"/>
    <n v="73"/>
    <n v="147"/>
    <n v="53300852"/>
    <n v="44000000"/>
    <n v="9300852"/>
    <n v="0.21138299999999999"/>
    <n v="30.084553199999998"/>
    <n v="1996"/>
    <s v="sentyabr"/>
    <s v="Barry Levinson"/>
    <x v="1126"/>
    <s v="Normal"/>
    <s v="Medium Budget"/>
    <x v="0"/>
    <s v="Normal"/>
  </r>
  <r>
    <x v="1127"/>
    <d v="2012-10-27T00:00:00"/>
    <s v="Color"/>
    <s v="Horror"/>
    <s v="English"/>
    <s v="USA"/>
    <s v="R"/>
    <s v="Fernanda Andrade"/>
    <x v="511"/>
    <n v="403"/>
    <n v="988"/>
    <n v="19"/>
    <n v="12000"/>
    <n v="4.2"/>
    <n v="225"/>
    <n v="83"/>
    <n v="53245055"/>
    <n v="1000000"/>
    <n v="52245055"/>
    <n v="52.245055000000001"/>
    <n v="38.898022000000005"/>
    <n v="2012"/>
    <s v="oktyabr"/>
    <s v="William Brent Bell"/>
    <x v="1127"/>
    <s v="Overperformer"/>
    <s v="Low Budget"/>
    <x v="0"/>
    <s v="Normal"/>
  </r>
  <r>
    <x v="1128"/>
    <d v="2013-01-21T00:00:00"/>
    <s v="Color"/>
    <s v="Action"/>
    <s v="English"/>
    <s v="USA"/>
    <s v="PG-13"/>
    <s v="Bruce Willis"/>
    <x v="259"/>
    <n v="13000"/>
    <n v="25220"/>
    <n v="23"/>
    <n v="22000"/>
    <n v="6.7"/>
    <n v="234"/>
    <n v="116"/>
    <n v="53215979"/>
    <n v="84000000"/>
    <n v="-30784021"/>
    <n v="-0.36647644047619049"/>
    <n v="28.853409423809524"/>
    <n v="2013"/>
    <s v="yanvar"/>
    <s v="Dean Parisot"/>
    <x v="1128"/>
    <s v="Underperformer"/>
    <s v="High Budget"/>
    <x v="0"/>
    <s v="Normal"/>
  </r>
  <r>
    <x v="1129"/>
    <d v="1996-04-16T00:00:00"/>
    <s v="Color"/>
    <s v="Crime"/>
    <s v="English"/>
    <s v="USA"/>
    <s v="R"/>
    <s v="Joe Mantegna"/>
    <x v="512"/>
    <n v="1000"/>
    <n v="3174"/>
    <n v="154"/>
    <n v="613"/>
    <n v="6.1"/>
    <n v="31"/>
    <n v="101"/>
    <n v="53146000"/>
    <n v="20000000"/>
    <n v="33146000"/>
    <n v="1.6573"/>
    <n v="25.124219999999998"/>
    <n v="1996"/>
    <s v="aprel"/>
    <s v="John Schlesinger"/>
    <x v="1129"/>
    <s v="Normal"/>
    <s v="Medium Budget"/>
    <x v="0"/>
    <s v="Normal"/>
  </r>
  <r>
    <x v="1130"/>
    <d v="1990-07-11T00:00:00"/>
    <s v="Color"/>
    <s v="Comedy"/>
    <s v="English"/>
    <s v="USA"/>
    <s v="PG-13"/>
    <s v="Julian Sands"/>
    <x v="353"/>
    <n v="687"/>
    <n v="1440"/>
    <n v="155"/>
    <n v="0"/>
    <n v="6.3"/>
    <n v="74"/>
    <n v="103"/>
    <n v="53133888"/>
    <n v="31000000"/>
    <n v="22133888"/>
    <n v="0.71399638709677415"/>
    <n v="25.48559855483871"/>
    <n v="1990"/>
    <s v="iyul"/>
    <s v="Frank Marshall"/>
    <x v="1130"/>
    <s v="Normal"/>
    <s v="Medium Budget"/>
    <x v="0"/>
    <s v="Normal"/>
  </r>
  <r>
    <x v="1131"/>
    <d v="2006-07-02T00:00:00"/>
    <s v="Color"/>
    <s v="Drama"/>
    <s v="English"/>
    <s v="USA"/>
    <s v="PG-13"/>
    <s v="Christian Bale"/>
    <x v="3"/>
    <n v="23000"/>
    <n v="63986"/>
    <n v="22000"/>
    <n v="49000"/>
    <n v="8.5"/>
    <n v="341"/>
    <n v="130"/>
    <n v="53082743"/>
    <n v="40000000"/>
    <n v="13082743"/>
    <n v="0.32706857499999997"/>
    <n v="39.030827429999995"/>
    <n v="2006"/>
    <s v="iyul"/>
    <s v="Christopher Nolan"/>
    <x v="1131"/>
    <s v="Normal"/>
    <s v="Medium Budget"/>
    <x v="0"/>
    <s v="High Buzz / High Score"/>
  </r>
  <r>
    <x v="1132"/>
    <d v="2010-11-12T00:00:00"/>
    <s v="Color"/>
    <s v="Comedy"/>
    <s v="English"/>
    <s v="USA"/>
    <s v="PG"/>
    <s v="Vanessa Redgrave"/>
    <x v="466"/>
    <n v="898"/>
    <n v="1026"/>
    <n v="56"/>
    <n v="13000"/>
    <n v="6.5"/>
    <n v="159"/>
    <n v="105"/>
    <n v="53021560"/>
    <n v="30000000"/>
    <n v="23021560"/>
    <n v="0.76738533333333336"/>
    <n v="27.606954133333335"/>
    <n v="2010"/>
    <s v="noyabr"/>
    <s v="Gary Winick"/>
    <x v="1132"/>
    <s v="Normal"/>
    <s v="Medium Budget"/>
    <x v="0"/>
    <s v="Normal"/>
  </r>
  <r>
    <x v="1133"/>
    <d v="2001-06-29T00:00:00"/>
    <s v="Color"/>
    <s v="Biography"/>
    <s v="English"/>
    <s v="USA"/>
    <s v="R"/>
    <s v="Johnny Depp"/>
    <x v="513"/>
    <n v="40000"/>
    <n v="43453"/>
    <n v="47"/>
    <n v="13000"/>
    <n v="7.6"/>
    <n v="147"/>
    <n v="124"/>
    <n v="52937130"/>
    <n v="30000000"/>
    <n v="22937130"/>
    <n v="0.764571"/>
    <n v="32.005828399999999"/>
    <n v="2001"/>
    <s v="iyun"/>
    <s v="Ted Demme"/>
    <x v="1133"/>
    <s v="Normal"/>
    <s v="Medium Budget"/>
    <x v="0"/>
    <s v="Normal"/>
  </r>
  <r>
    <x v="1134"/>
    <d v="1992-06-18T00:00:00"/>
    <s v="Color"/>
    <s v="Comedy"/>
    <s v="English"/>
    <s v="USA"/>
    <s v="R"/>
    <s v="Fred Gwynne"/>
    <x v="476"/>
    <n v="886"/>
    <n v="3280"/>
    <n v="36"/>
    <n v="7000"/>
    <n v="7.5"/>
    <n v="54"/>
    <n v="120"/>
    <n v="52929168"/>
    <n v="11000000"/>
    <n v="41929168"/>
    <n v="3.8117425454545453"/>
    <n v="32.224697018181821"/>
    <n v="1992"/>
    <s v="iyun"/>
    <s v="Jonathan Lynn"/>
    <x v="1134"/>
    <s v="Normal"/>
    <s v="Medium Budget"/>
    <x v="0"/>
    <s v="Normal"/>
  </r>
  <r>
    <x v="1135"/>
    <d v="1999-11-27T00:00:00"/>
    <s v="Color"/>
    <s v="Comedy"/>
    <s v="English"/>
    <s v="USA"/>
    <s v="R"/>
    <s v="Paul Walker"/>
    <x v="449"/>
    <n v="23000"/>
    <n v="23369"/>
    <n v="48"/>
    <n v="0"/>
    <n v="6.4"/>
    <n v="67"/>
    <n v="106"/>
    <n v="52885587"/>
    <n v="16000000"/>
    <n v="36885587"/>
    <n v="2.3053491875000001"/>
    <n v="26.522139675000002"/>
    <n v="1999"/>
    <s v="noyabr"/>
    <s v="Brian Robbins"/>
    <x v="1135"/>
    <s v="Normal"/>
    <s v="Medium Budget"/>
    <x v="0"/>
    <s v="Normal"/>
  </r>
  <r>
    <x v="1136"/>
    <d v="1999-01-23T00:00:00"/>
    <s v="Color"/>
    <s v="Drama"/>
    <s v="English"/>
    <s v="USA"/>
    <s v="PG-13"/>
    <s v="Robin Wright"/>
    <x v="514"/>
    <n v="18000"/>
    <n v="19815"/>
    <n v="43"/>
    <n v="0"/>
    <n v="6.1"/>
    <n v="85"/>
    <n v="131"/>
    <n v="52799004"/>
    <n v="55000000"/>
    <n v="-2200996"/>
    <n v="-4.0018109090909089E-2"/>
    <n v="24.383992756363636"/>
    <n v="1999"/>
    <s v="yanvar"/>
    <s v="Luis Mandoki"/>
    <x v="1136"/>
    <s v="Underperformer"/>
    <s v="Medium Budget"/>
    <x v="0"/>
    <s v="Normal"/>
  </r>
  <r>
    <x v="1137"/>
    <d v="2002-10-24T00:00:00"/>
    <s v="Color"/>
    <s v="Drama"/>
    <s v="English"/>
    <s v="USA"/>
    <s v="R"/>
    <s v="Olivier Martinez"/>
    <x v="148"/>
    <n v="838"/>
    <n v="2583"/>
    <n v="213"/>
    <n v="0"/>
    <n v="6.7"/>
    <n v="152"/>
    <n v="124"/>
    <n v="52752475"/>
    <n v="50000000"/>
    <n v="2752475"/>
    <n v="5.5049500000000001E-2"/>
    <n v="26.8220198"/>
    <n v="2002"/>
    <s v="oktyabr"/>
    <s v="Adrian Lyne"/>
    <x v="1137"/>
    <s v="Normal"/>
    <s v="Medium Budget"/>
    <x v="0"/>
    <s v="Normal"/>
  </r>
  <r>
    <x v="1138"/>
    <d v="1994-12-09T00:00:00"/>
    <s v="Color"/>
    <s v="Comedy"/>
    <s v="English"/>
    <s v="UK"/>
    <s v="R"/>
    <s v="Kristin Scott Thomas"/>
    <x v="39"/>
    <n v="1000"/>
    <n v="1862"/>
    <n v="179"/>
    <n v="0"/>
    <n v="7.1"/>
    <n v="84"/>
    <n v="117"/>
    <n v="52700832"/>
    <n v="4500000"/>
    <n v="48200832"/>
    <n v="10.711296000000001"/>
    <n v="32.684518400000002"/>
    <n v="1994"/>
    <s v="dekabr"/>
    <s v="Mike Newell"/>
    <x v="1138"/>
    <s v="Normal"/>
    <s v="Medium Budget"/>
    <x v="0"/>
    <s v="Normal"/>
  </r>
  <r>
    <x v="1139"/>
    <d v="2011-11-17T00:00:00"/>
    <s v="Color"/>
    <s v="Comedy"/>
    <s v="English"/>
    <s v="USA"/>
    <s v="PG"/>
    <s v="Zachary Gordon"/>
    <x v="434"/>
    <n v="975"/>
    <n v="3567"/>
    <n v="42"/>
    <n v="0"/>
    <n v="6.6"/>
    <n v="103"/>
    <n v="99"/>
    <n v="52691009"/>
    <n v="21000000"/>
    <n v="31691009"/>
    <n v="1.5090956666666666"/>
    <n v="27.003638266666666"/>
    <n v="2011"/>
    <s v="noyabr"/>
    <s v="David Bowers"/>
    <x v="1139"/>
    <s v="Normal"/>
    <s v="Medium Budget"/>
    <x v="0"/>
    <s v="Normal"/>
  </r>
  <r>
    <x v="1140"/>
    <d v="2005-04-25T00:00:00"/>
    <s v="Color"/>
    <s v="Comedy"/>
    <s v="English"/>
    <s v="USA"/>
    <s v="PG"/>
    <s v="Josh Hutcherson"/>
    <x v="278"/>
    <n v="14000"/>
    <n v="27351"/>
    <n v="58"/>
    <n v="743"/>
    <n v="5.6"/>
    <n v="94"/>
    <n v="95"/>
    <n v="52580895"/>
    <n v="45000000"/>
    <n v="7580895"/>
    <n v="0.16846433333333333"/>
    <n v="22.541685733333331"/>
    <n v="2005"/>
    <s v="aprel"/>
    <s v="Jesse Dylan"/>
    <x v="1140"/>
    <s v="Normal"/>
    <s v="Medium Budget"/>
    <x v="0"/>
    <s v="High Buzz Mismatch"/>
  </r>
  <r>
    <x v="1141"/>
    <d v="2014-05-30T00:00:00"/>
    <s v="Color"/>
    <s v="Crime"/>
    <s v="English"/>
    <s v="USA"/>
    <s v="PG-13"/>
    <s v="Leslie Bibb"/>
    <x v="515"/>
    <n v="1000"/>
    <n v="2297"/>
    <n v="12"/>
    <n v="0"/>
    <n v="5.6"/>
    <n v="58"/>
    <n v="84"/>
    <n v="52543632"/>
    <n v="13200000"/>
    <n v="39343632"/>
    <n v="2.9805781818181818"/>
    <n v="23.592231272727272"/>
    <n v="2014"/>
    <s v="may"/>
    <s v="Sam Miller"/>
    <x v="1141"/>
    <s v="Normal"/>
    <s v="Medium Budget"/>
    <x v="0"/>
    <s v="Normal"/>
  </r>
  <r>
    <x v="1142"/>
    <d v="2013-03-12T00:00:00"/>
    <s v="Color"/>
    <s v="Comedy"/>
    <s v="English"/>
    <s v="USA"/>
    <s v="PG-13"/>
    <s v="Alicia Witt"/>
    <x v="430"/>
    <n v="975"/>
    <n v="3202"/>
    <n v="0"/>
    <n v="0"/>
    <n v="4.7"/>
    <n v="24"/>
    <n v="100"/>
    <n v="52528330"/>
    <n v="25000000"/>
    <n v="27528330"/>
    <n v="1.1011332"/>
    <n v="19.240453280000001"/>
    <n v="2013"/>
    <s v="mart"/>
    <s v="Tyler Perry"/>
    <x v="1142"/>
    <s v="Normal"/>
    <s v="Medium Budget"/>
    <x v="0"/>
    <s v="Normal"/>
  </r>
  <r>
    <x v="1143"/>
    <d v="2010-03-19T00:00:00"/>
    <s v="Color"/>
    <s v="Drama"/>
    <s v="English"/>
    <s v="USA"/>
    <s v="PG-13"/>
    <s v="Frank Langella"/>
    <x v="188"/>
    <n v="903"/>
    <n v="1579"/>
    <n v="0"/>
    <n v="13000"/>
    <n v="6.3"/>
    <n v="297"/>
    <n v="136"/>
    <n v="52474616"/>
    <n v="70000000"/>
    <n v="-17525384"/>
    <n v="-0.25036262857142855"/>
    <n v="26.399854948571427"/>
    <n v="2010"/>
    <s v="mart"/>
    <s v="Oliver Stone"/>
    <x v="1143"/>
    <s v="Underperformer"/>
    <s v="Medium Budget"/>
    <x v="0"/>
    <s v="Normal"/>
  </r>
  <r>
    <x v="1144"/>
    <d v="2015-05-12T00:00:00"/>
    <s v="Color"/>
    <s v="Drama"/>
    <s v="English"/>
    <s v="USA"/>
    <s v="R"/>
    <s v="Jake Gyllenhaal"/>
    <x v="290"/>
    <n v="15000"/>
    <n v="16881"/>
    <n v="845"/>
    <n v="44000"/>
    <n v="7.5"/>
    <n v="305"/>
    <n v="124"/>
    <n v="52418902"/>
    <n v="30000000"/>
    <n v="22418902"/>
    <n v="0.74729673333333335"/>
    <n v="34.698918693333333"/>
    <n v="2015"/>
    <s v="may"/>
    <s v="Antoine Fuqua"/>
    <x v="1144"/>
    <s v="Normal"/>
    <s v="Medium Budget"/>
    <x v="0"/>
    <s v="Normal"/>
  </r>
  <r>
    <x v="1145"/>
    <d v="2004-12-15T00:00:00"/>
    <s v="Color"/>
    <s v="Action"/>
    <s v="English"/>
    <s v="USA"/>
    <s v="R"/>
    <s v="Ryan Reynolds"/>
    <x v="516"/>
    <n v="16000"/>
    <n v="19764"/>
    <n v="687"/>
    <n v="0"/>
    <n v="5.9"/>
    <n v="185"/>
    <n v="122"/>
    <n v="52397389"/>
    <n v="65000000"/>
    <n v="-12602611"/>
    <n v="-0.19388632307692308"/>
    <n v="23.522445470769231"/>
    <n v="2004"/>
    <s v="dekabr"/>
    <s v="David S. Goyer"/>
    <x v="1145"/>
    <s v="Underperformer"/>
    <s v="High Budget"/>
    <x v="0"/>
    <s v="High Buzz Mismatch"/>
  </r>
  <r>
    <x v="1146"/>
    <d v="2001-08-06T00:00:00"/>
    <s v="Color"/>
    <s v="Comedy"/>
    <s v="English"/>
    <s v="USA"/>
    <s v="R"/>
    <s v="Bill Murray"/>
    <x v="462"/>
    <n v="13000"/>
    <n v="14609"/>
    <n v="0"/>
    <n v="0"/>
    <n v="7.6"/>
    <n v="220"/>
    <n v="110"/>
    <n v="52353636"/>
    <n v="21000000"/>
    <n v="31353636"/>
    <n v="1.4930302857142856"/>
    <n v="30.997212114285713"/>
    <n v="2001"/>
    <s v="avgust"/>
    <s v="Wes Anderson"/>
    <x v="1146"/>
    <s v="Normal"/>
    <s v="Medium Budget"/>
    <x v="0"/>
    <s v="Normal"/>
  </r>
  <r>
    <x v="1147"/>
    <d v="2006-02-28T00:00:00"/>
    <s v="Color"/>
    <s v="Drama"/>
    <s v="English"/>
    <s v="USA"/>
    <s v="PG"/>
    <s v="Keanu Reeves"/>
    <x v="517"/>
    <n v="18000"/>
    <n v="18693"/>
    <n v="18"/>
    <n v="0"/>
    <n v="6.8"/>
    <n v="175"/>
    <n v="99"/>
    <n v="52320979"/>
    <n v="40000000"/>
    <n v="12320979"/>
    <n v="0.30802447500000002"/>
    <n v="27.32320979"/>
    <n v="2006"/>
    <s v="fevral"/>
    <s v="Alejandro Agresti"/>
    <x v="1147"/>
    <s v="Normal"/>
    <s v="Medium Budget"/>
    <x v="0"/>
    <s v="Normal"/>
  </r>
  <r>
    <x v="1148"/>
    <d v="1986-11-18T00:00:00"/>
    <s v="Color"/>
    <s v="Drama"/>
    <s v="English"/>
    <s v="USA"/>
    <s v="R"/>
    <s v="Tom Cruise"/>
    <x v="200"/>
    <n v="10000"/>
    <n v="11895"/>
    <n v="17000"/>
    <n v="0"/>
    <n v="7"/>
    <n v="59"/>
    <n v="119"/>
    <n v="52293982"/>
    <n v="13800000"/>
    <n v="38493982"/>
    <n v="2.7894189855072464"/>
    <n v="29.1157675942029"/>
    <n v="1986"/>
    <s v="noyabr"/>
    <s v="Martin Scorsese"/>
    <x v="1148"/>
    <s v="Normal"/>
    <s v="Medium Budget"/>
    <x v="0"/>
    <s v="Normal"/>
  </r>
  <r>
    <x v="1149"/>
    <d v="1986-04-26T00:00:00"/>
    <s v="Color"/>
    <s v="Adventure"/>
    <s v="English"/>
    <s v="USA"/>
    <s v="R"/>
    <s v="Marshall Bell"/>
    <x v="180"/>
    <n v="217"/>
    <n v="644"/>
    <n v="0"/>
    <n v="24000"/>
    <n v="8.1"/>
    <n v="99"/>
    <n v="89"/>
    <n v="52287414"/>
    <n v="8000000"/>
    <n v="44287414"/>
    <n v="5.5359267499999998"/>
    <n v="37.014370699999994"/>
    <n v="1986"/>
    <s v="aprel"/>
    <s v="Rob Reiner"/>
    <x v="1149"/>
    <s v="Normal"/>
    <s v="High Budget"/>
    <x v="0"/>
    <s v="High Buzz / High Score"/>
  </r>
  <r>
    <x v="1150"/>
    <d v="2003-10-09T00:00:00"/>
    <s v="Color"/>
    <s v="Biography"/>
    <s v="English"/>
    <s v="USA"/>
    <s v="PG"/>
    <s v="Alfre Woodard"/>
    <x v="518"/>
    <n v="1000"/>
    <n v="4231"/>
    <n v="19"/>
    <n v="0"/>
    <n v="6.9"/>
    <n v="74"/>
    <n v="109"/>
    <n v="52277485"/>
    <n v="35000000"/>
    <n v="17277485"/>
    <n v="0.49364242857142859"/>
    <n v="27.797456971428574"/>
    <n v="2003"/>
    <s v="oktyabr"/>
    <s v="Michael Tollin"/>
    <x v="1150"/>
    <s v="Normal"/>
    <s v="Medium Budget"/>
    <x v="0"/>
    <s v="Normal"/>
  </r>
  <r>
    <x v="1151"/>
    <d v="2015-11-02T00:00:00"/>
    <s v="Color"/>
    <s v="Fantasy"/>
    <s v="English"/>
    <s v="Canada"/>
    <s v="PG-13"/>
    <s v="Lin Shaye"/>
    <x v="519"/>
    <n v="852"/>
    <n v="2426"/>
    <n v="482"/>
    <n v="29000"/>
    <n v="6.1"/>
    <n v="242"/>
    <n v="97"/>
    <n v="52200504"/>
    <n v="10000000"/>
    <n v="42200504"/>
    <n v="4.2200503999999999"/>
    <n v="28.988020159999998"/>
    <n v="2015"/>
    <s v="noyabr"/>
    <s v="Leigh Whannell"/>
    <x v="1151"/>
    <s v="Normal"/>
    <s v="Low Budget"/>
    <x v="0"/>
    <s v="Normal"/>
  </r>
  <r>
    <x v="1152"/>
    <d v="2014-06-20T00:00:00"/>
    <s v="Color"/>
    <s v="Biography"/>
    <s v="English"/>
    <s v="UK"/>
    <s v="PG-13"/>
    <s v="David Oyelowo"/>
    <x v="520"/>
    <n v="1000"/>
    <n v="3869"/>
    <n v="151"/>
    <n v="22000"/>
    <n v="7.5"/>
    <n v="364"/>
    <n v="128"/>
    <n v="52066000"/>
    <n v="20000000"/>
    <n v="32066000"/>
    <n v="1.6032999999999999"/>
    <n v="32.841320000000003"/>
    <n v="2014"/>
    <s v="iyun"/>
    <s v="Ava DuVernay"/>
    <x v="1152"/>
    <s v="Normal"/>
    <s v="Medium Budget"/>
    <x v="0"/>
    <s v="Normal"/>
  </r>
  <r>
    <x v="1153"/>
    <d v="1999-06-11T00:00:00"/>
    <s v="Color"/>
    <s v="Animation"/>
    <s v="English"/>
    <s v="USA"/>
    <s v="R"/>
    <s v="Minnie Driver"/>
    <x v="521"/>
    <n v="893"/>
    <n v="3003"/>
    <n v="406"/>
    <n v="0"/>
    <n v="7.8"/>
    <n v="163"/>
    <n v="81"/>
    <n v="52008288"/>
    <n v="21000000"/>
    <n v="31008288"/>
    <n v="1.4765851428571428"/>
    <n v="31.790634057142857"/>
    <n v="1999"/>
    <s v="iyun"/>
    <s v="Trey Parker"/>
    <x v="1153"/>
    <s v="Normal"/>
    <s v="High Budget"/>
    <x v="0"/>
    <s v="Normal"/>
  </r>
  <r>
    <x v="1154"/>
    <d v="2010-06-15T00:00:00"/>
    <s v="Color"/>
    <s v="Action"/>
    <s v="English"/>
    <s v="USA"/>
    <s v="R"/>
    <s v="Topher Grace"/>
    <x v="522"/>
    <n v="2000"/>
    <n v="4243"/>
    <n v="190"/>
    <n v="17000"/>
    <n v="6.4"/>
    <n v="351"/>
    <n v="107"/>
    <n v="52000688"/>
    <n v="40000000"/>
    <n v="12000688"/>
    <n v="0.30001719999999998"/>
    <n v="27.420006879999999"/>
    <n v="2010"/>
    <s v="iyun"/>
    <s v="NimrÃ³d Antal"/>
    <x v="1154"/>
    <s v="Normal"/>
    <s v="High Budget"/>
    <x v="0"/>
    <s v="Normal"/>
  </r>
  <r>
    <x v="1155"/>
    <d v="2013-05-24T00:00:00"/>
    <s v="Color"/>
    <s v="Crime"/>
    <s v="English"/>
    <s v="USA"/>
    <s v="R"/>
    <s v="Michael Imperioli"/>
    <x v="523"/>
    <n v="873"/>
    <n v="2812"/>
    <n v="122"/>
    <n v="23000"/>
    <n v="6.7"/>
    <n v="285"/>
    <n v="94"/>
    <n v="51872378"/>
    <n v="13000000"/>
    <n v="38872378"/>
    <n v="2.9901829230769232"/>
    <n v="30.29607316923077"/>
    <n v="2013"/>
    <s v="may"/>
    <s v="Brad Anderson"/>
    <x v="1155"/>
    <s v="Normal"/>
    <s v="Medium Budget"/>
    <x v="0"/>
    <s v="Normal"/>
  </r>
  <r>
    <x v="1156"/>
    <d v="2012-02-16T00:00:00"/>
    <s v="Color"/>
    <s v="Comedy"/>
    <s v="English"/>
    <s v="USA"/>
    <s v="PG"/>
    <s v="Jennifer Garner"/>
    <x v="524"/>
    <n v="3000"/>
    <n v="9069"/>
    <n v="54"/>
    <n v="11000"/>
    <n v="6.6"/>
    <n v="169"/>
    <n v="105"/>
    <n v="51853450"/>
    <n v="25000000"/>
    <n v="26853450"/>
    <n v="1.074138"/>
    <n v="27.929655199999999"/>
    <n v="2012"/>
    <s v="fevral"/>
    <s v="Peter Hedges"/>
    <x v="1156"/>
    <s v="Normal"/>
    <s v="Medium Budget"/>
    <x v="0"/>
    <s v="Normal"/>
  </r>
  <r>
    <x v="1157"/>
    <d v="2009-03-24T00:00:00"/>
    <s v="Color"/>
    <s v="Comedy"/>
    <s v="English"/>
    <s v="USA"/>
    <s v="R"/>
    <s v="Adam Sandler"/>
    <x v="161"/>
    <n v="11000"/>
    <n v="11852"/>
    <n v="0"/>
    <n v="0"/>
    <n v="6.4"/>
    <n v="230"/>
    <n v="153"/>
    <n v="51814190"/>
    <n v="75000000"/>
    <n v="-23185810"/>
    <n v="-0.30914413333333335"/>
    <n v="25.476342346666669"/>
    <n v="2009"/>
    <s v="mart"/>
    <s v="Judd Apatow"/>
    <x v="1157"/>
    <s v="Underperformer"/>
    <s v="Medium Budget"/>
    <x v="0"/>
    <s v="Normal"/>
  </r>
  <r>
    <x v="1158"/>
    <d v="2011-10-26T00:00:00"/>
    <s v="Color"/>
    <s v="Action"/>
    <s v="English"/>
    <s v="USA"/>
    <s v="PG-13"/>
    <s v="Nicolas Cage"/>
    <x v="525"/>
    <n v="12000"/>
    <n v="16121"/>
    <n v="83"/>
    <n v="18000"/>
    <n v="4.3"/>
    <n v="287"/>
    <n v="96"/>
    <n v="51774002"/>
    <n v="57000000"/>
    <n v="-5225998"/>
    <n v="-9.1684175438596485E-2"/>
    <n v="18.963326329824561"/>
    <n v="2011"/>
    <s v="oktyabr"/>
    <s v="Mark Neveldine"/>
    <x v="1158"/>
    <s v="Underperformer"/>
    <s v="High Budget"/>
    <x v="0"/>
    <s v="High Buzz Mismatch"/>
  </r>
  <r>
    <x v="1159"/>
    <d v="2000-03-16T00:00:00"/>
    <s v="Color"/>
    <s v="Drama"/>
    <s v="English"/>
    <s v="USA"/>
    <s v="PG-13"/>
    <s v="F. Murray Abraham"/>
    <x v="187"/>
    <n v="670"/>
    <n v="1801"/>
    <n v="835"/>
    <n v="0"/>
    <n v="7.3"/>
    <n v="137"/>
    <n v="136"/>
    <n v="51768623"/>
    <n v="43000000"/>
    <n v="8768623"/>
    <n v="0.20392146511627907"/>
    <n v="29.281568586046511"/>
    <n v="2000"/>
    <s v="mart"/>
    <s v="Gus Van Sant"/>
    <x v="1159"/>
    <s v="Normal"/>
    <s v="Medium Budget"/>
    <x v="0"/>
    <s v="Normal"/>
  </r>
  <r>
    <x v="1160"/>
    <d v="2001-10-26T00:00:00"/>
    <s v="Color"/>
    <s v="Action"/>
    <s v="English"/>
    <s v="USA"/>
    <s v="R"/>
    <s v="Michael Jai White"/>
    <x v="490"/>
    <n v="2000"/>
    <n v="5942"/>
    <n v="43"/>
    <n v="742"/>
    <n v="5.5"/>
    <n v="107"/>
    <n v="101"/>
    <n v="51758599"/>
    <n v="33000000"/>
    <n v="18758599"/>
    <n v="0.56844239393939389"/>
    <n v="22.301576957575758"/>
    <n v="2001"/>
    <s v="oktyabr"/>
    <s v="Andrzej Bartkowiak"/>
    <x v="1160"/>
    <s v="Normal"/>
    <s v="High Budget"/>
    <x v="0"/>
    <s v="High Buzz Mismatch"/>
  </r>
  <r>
    <x v="1161"/>
    <d v="2009-09-03T00:00:00"/>
    <s v="Color"/>
    <s v="Comedy"/>
    <s v="English"/>
    <s v="USA"/>
    <s v="PG-13"/>
    <s v="Eric Mendenhall"/>
    <x v="430"/>
    <n v="607"/>
    <n v="1465"/>
    <n v="0"/>
    <n v="1000"/>
    <n v="4.0999999999999996"/>
    <n v="36"/>
    <n v="113"/>
    <n v="51697449"/>
    <n v="13000000"/>
    <n v="38697449"/>
    <n v="2.9767268461538463"/>
    <n v="17.690690738461537"/>
    <n v="2009"/>
    <s v="sentyabr"/>
    <s v="Tyler Perry"/>
    <x v="1161"/>
    <s v="Normal"/>
    <s v="Medium Budget"/>
    <x v="0"/>
    <s v="Normal"/>
  </r>
  <r>
    <x v="1162"/>
    <d v="2004-09-03T00:00:00"/>
    <s v="Color"/>
    <s v="Biography"/>
    <s v="English"/>
    <s v="USA"/>
    <s v="PG"/>
    <s v="Johnny Depp"/>
    <x v="83"/>
    <n v="40000"/>
    <n v="58823"/>
    <n v="395"/>
    <n v="0"/>
    <n v="7.8"/>
    <n v="226"/>
    <n v="101"/>
    <n v="51676606"/>
    <n v="25000000"/>
    <n v="26676606"/>
    <n v="1.0670642400000001"/>
    <n v="31.626825696000001"/>
    <n v="2004"/>
    <s v="sentyabr"/>
    <s v="Marc Forster"/>
    <x v="1162"/>
    <s v="Normal"/>
    <s v="Medium Budget"/>
    <x v="0"/>
    <s v="Normal"/>
  </r>
  <r>
    <x v="1163"/>
    <d v="1984-02-19T00:00:00"/>
    <s v="Color"/>
    <s v="Biography"/>
    <s v="English"/>
    <s v="USA"/>
    <s v="R"/>
    <s v="Jeffrey Jones"/>
    <x v="254"/>
    <n v="692"/>
    <n v="3076"/>
    <n v="869"/>
    <n v="16000"/>
    <n v="8.3000000000000007"/>
    <n v="134"/>
    <n v="180"/>
    <n v="51600000"/>
    <n v="18000000"/>
    <n v="33600000"/>
    <n v="1.8666666666666667"/>
    <n v="35.546666666666674"/>
    <n v="1984"/>
    <s v="fevral"/>
    <s v="Milos Forman"/>
    <x v="1163"/>
    <s v="Normal"/>
    <s v="Medium Budget"/>
    <x v="0"/>
    <s v="High Buzz / High Score"/>
  </r>
  <r>
    <x v="1164"/>
    <d v="2011-02-02T00:00:00"/>
    <s v="Color"/>
    <s v="Action"/>
    <s v="English"/>
    <s v="USA"/>
    <s v="R"/>
    <s v="Liam Neeson"/>
    <x v="526"/>
    <n v="14000"/>
    <n v="16606"/>
    <n v="248"/>
    <n v="32000"/>
    <n v="6.8"/>
    <n v="408"/>
    <n v="117"/>
    <n v="51533608"/>
    <n v="25000000"/>
    <n v="26533608"/>
    <n v="1.0613443199999999"/>
    <n v="30.824537727999999"/>
    <n v="2011"/>
    <s v="fevral"/>
    <s v="Joe Carnahan"/>
    <x v="1164"/>
    <s v="Normal"/>
    <s v="High Budget"/>
    <x v="0"/>
    <s v="Normal"/>
  </r>
  <r>
    <x v="1165"/>
    <d v="2009-06-10T00:00:00"/>
    <s v="Color"/>
    <s v="Horror"/>
    <s v="English"/>
    <s v="USA"/>
    <s v="R"/>
    <s v="Jensen Ackles"/>
    <x v="527"/>
    <n v="10000"/>
    <n v="14159"/>
    <n v="71"/>
    <n v="0"/>
    <n v="5.5"/>
    <n v="264"/>
    <n v="101"/>
    <n v="51527787"/>
    <n v="15000000"/>
    <n v="36527787"/>
    <n v="2.4351858000000002"/>
    <n v="22.97407432"/>
    <n v="2009"/>
    <s v="iyun"/>
    <s v="Patrick Lussier"/>
    <x v="1165"/>
    <s v="Normal"/>
    <s v="Low Budget"/>
    <x v="0"/>
    <s v="Normal"/>
  </r>
  <r>
    <x v="1166"/>
    <d v="2003-08-28T00:00:00"/>
    <s v="Color"/>
    <s v="Action"/>
    <s v="English"/>
    <s v="UK"/>
    <s v="R"/>
    <s v="Sophia Myles"/>
    <x v="195"/>
    <n v="955"/>
    <n v="1777"/>
    <n v="235"/>
    <n v="0"/>
    <n v="7"/>
    <n v="226"/>
    <n v="133"/>
    <n v="51483949"/>
    <n v="22000000"/>
    <n v="29483949"/>
    <n v="1.3401795000000001"/>
    <n v="28.536071799999998"/>
    <n v="2003"/>
    <s v="avgust"/>
    <s v="Len Wiseman"/>
    <x v="1166"/>
    <s v="Normal"/>
    <s v="High Budget"/>
    <x v="0"/>
    <s v="Normal"/>
  </r>
  <r>
    <x v="1167"/>
    <d v="2003-10-07T00:00:00"/>
    <s v="Color"/>
    <s v="Mystery"/>
    <s v="English"/>
    <s v="USA"/>
    <s v="R"/>
    <s v="Clea DuVall"/>
    <x v="198"/>
    <n v="1000"/>
    <n v="3969"/>
    <n v="446"/>
    <n v="11000"/>
    <n v="7.3"/>
    <n v="136"/>
    <n v="91"/>
    <n v="51475962"/>
    <n v="30000000"/>
    <n v="21475962"/>
    <n v="0.71586539999999999"/>
    <n v="30.586346160000002"/>
    <n v="2003"/>
    <s v="oktyabr"/>
    <s v="James Mangold"/>
    <x v="1167"/>
    <s v="Normal"/>
    <s v="Medium Budget"/>
    <x v="0"/>
    <s v="Normal"/>
  </r>
  <r>
    <x v="1168"/>
    <d v="2002-01-03T00:00:00"/>
    <s v="Color"/>
    <s v="Comedy"/>
    <s v="English"/>
    <s v="USA"/>
    <s v="PG"/>
    <s v="Brenda Song"/>
    <x v="528"/>
    <n v="1000"/>
    <n v="3679"/>
    <n v="13"/>
    <n v="1000"/>
    <n v="5.0999999999999996"/>
    <n v="39"/>
    <n v="99"/>
    <n v="51432423"/>
    <n v="30000000"/>
    <n v="21432423"/>
    <n v="0.71441410000000005"/>
    <n v="20.785765640000001"/>
    <n v="2002"/>
    <s v="yanvar"/>
    <s v="John Schultz"/>
    <x v="1168"/>
    <s v="Normal"/>
    <s v="Medium Budget"/>
    <x v="0"/>
    <s v="High Buzz Mismatch"/>
  </r>
  <r>
    <x v="1169"/>
    <d v="2004-06-16T00:00:00"/>
    <s v="Color"/>
    <s v="Comedy"/>
    <s v="English"/>
    <s v="USA"/>
    <s v="PG"/>
    <s v="Dan Byrd"/>
    <x v="529"/>
    <n v="1000"/>
    <n v="3092"/>
    <n v="15"/>
    <n v="0"/>
    <n v="5.9"/>
    <n v="69"/>
    <n v="95"/>
    <n v="51431160"/>
    <n v="20000000"/>
    <n v="31431160"/>
    <n v="1.571558"/>
    <n v="24.228623200000001"/>
    <n v="2004"/>
    <s v="iyun"/>
    <s v="Mark Rosman"/>
    <x v="1169"/>
    <s v="Normal"/>
    <s v="Medium Budget"/>
    <x v="0"/>
    <s v="Normal"/>
  </r>
  <r>
    <x v="1170"/>
    <d v="2001-10-05T00:00:00"/>
    <s v="Color"/>
    <s v="Drama"/>
    <s v="English"/>
    <s v="USA"/>
    <s v="R"/>
    <s v="Bob Hoskins"/>
    <x v="530"/>
    <n v="5000"/>
    <n v="5103"/>
    <n v="218"/>
    <n v="0"/>
    <n v="7.6"/>
    <n v="187"/>
    <n v="131"/>
    <n v="51396781"/>
    <n v="68000000"/>
    <n v="-16603219"/>
    <n v="-0.24416498529411765"/>
    <n v="30.302334005882351"/>
    <n v="2001"/>
    <s v="oktyabr"/>
    <s v="Jean-Jacques Annaud"/>
    <x v="1170"/>
    <s v="Underperformer"/>
    <s v="Medium Budget"/>
    <x v="0"/>
    <s v="Normal"/>
  </r>
  <r>
    <x v="1171"/>
    <d v="1996-01-01T00:00:00"/>
    <s v="Color"/>
    <s v="Action"/>
    <s v="English"/>
    <s v="USA"/>
    <s v="PG-13"/>
    <s v="Dennis Quaid"/>
    <x v="174"/>
    <n v="2000"/>
    <n v="2710"/>
    <n v="357"/>
    <n v="0"/>
    <n v="6.4"/>
    <n v="60"/>
    <n v="103"/>
    <n v="51317350"/>
    <n v="57000000"/>
    <n v="-5682650"/>
    <n v="-9.9695614035087726E-2"/>
    <n v="25.560121754385968"/>
    <n v="1996"/>
    <s v="yanvar"/>
    <s v="Rob Cohen"/>
    <x v="1171"/>
    <s v="Underperformer"/>
    <s v="High Budget"/>
    <x v="0"/>
    <s v="Normal"/>
  </r>
  <r>
    <x v="1172"/>
    <d v="2004-12-15T00:00:00"/>
    <s v="Black and White"/>
    <s v="Drama"/>
    <s v="English"/>
    <s v="UK"/>
    <s v="PG-13"/>
    <s v="Gerard Butler"/>
    <x v="99"/>
    <n v="18000"/>
    <n v="20660"/>
    <n v="541"/>
    <n v="0"/>
    <n v="7.4"/>
    <n v="153"/>
    <n v="143"/>
    <n v="51225796"/>
    <n v="70000000"/>
    <n v="-18774204"/>
    <n v="-0.2682029142857143"/>
    <n v="29.492718834285714"/>
    <n v="2004"/>
    <s v="dekabr"/>
    <s v="Joel Schumacher"/>
    <x v="1172"/>
    <s v="Underperformer"/>
    <s v="Medium Budget"/>
    <x v="0"/>
    <s v="Normal"/>
  </r>
  <r>
    <x v="1173"/>
    <d v="1987-06-22T00:00:00"/>
    <s v="Color"/>
    <s v="Action"/>
    <s v="English"/>
    <s v="UK"/>
    <s v="PG"/>
    <s v="Joe Don Baker"/>
    <x v="415"/>
    <n v="387"/>
    <n v="1233"/>
    <n v="46"/>
    <n v="0"/>
    <n v="6.7"/>
    <n v="105"/>
    <n v="130"/>
    <n v="51185897"/>
    <n v="30000000"/>
    <n v="21185897"/>
    <n v="0.70619656666666664"/>
    <n v="27.082478626666667"/>
    <n v="1987"/>
    <s v="iyun"/>
    <s v="John Glen"/>
    <x v="1173"/>
    <s v="Normal"/>
    <s v="High Budget"/>
    <x v="0"/>
    <s v="Normal"/>
  </r>
  <r>
    <x v="1174"/>
    <d v="2014-12-03T00:00:00"/>
    <s v="Color"/>
    <s v="Adventure"/>
    <s v="English"/>
    <s v="USA"/>
    <s v="PG"/>
    <s v="Ty Burrell"/>
    <x v="328"/>
    <n v="3000"/>
    <n v="6089"/>
    <n v="33"/>
    <n v="10000"/>
    <n v="6.4"/>
    <n v="277"/>
    <n v="119"/>
    <n v="51178893"/>
    <n v="50000000"/>
    <n v="1178893"/>
    <n v="2.3577859999999999E-2"/>
    <n v="26.609431144000002"/>
    <n v="2014"/>
    <s v="dekabr"/>
    <s v="James Bobin"/>
    <x v="1174"/>
    <s v="Normal"/>
    <s v="High Budget"/>
    <x v="0"/>
    <s v="Normal"/>
  </r>
  <r>
    <x v="1175"/>
    <d v="1994-09-21T00:00:00"/>
    <s v="Color"/>
    <s v="Comedy"/>
    <s v="English"/>
    <s v="USA"/>
    <s v="PG-13"/>
    <s v="George Kennedy"/>
    <x v="147"/>
    <n v="3000"/>
    <n v="4767"/>
    <n v="88"/>
    <n v="1000"/>
    <n v="6.4"/>
    <n v="43"/>
    <n v="83"/>
    <n v="51109400"/>
    <n v="30000000"/>
    <n v="21109400"/>
    <n v="0.70364666666666664"/>
    <n v="25.981458666666668"/>
    <n v="1994"/>
    <s v="sentyabr"/>
    <s v="Peter Segal"/>
    <x v="1175"/>
    <s v="Normal"/>
    <s v="Medium Budget"/>
    <x v="0"/>
    <s v="Normal"/>
  </r>
  <r>
    <x v="1176"/>
    <d v="1964-05-29T00:00:00"/>
    <s v="Color"/>
    <s v="Action"/>
    <s v="English"/>
    <s v="UK"/>
    <s v="Approved"/>
    <s v="Honor Blackman"/>
    <x v="531"/>
    <n v="387"/>
    <n v="1198"/>
    <n v="82"/>
    <n v="0"/>
    <n v="7.8"/>
    <n v="164"/>
    <n v="110"/>
    <n v="51100000"/>
    <n v="3000000"/>
    <n v="48100000"/>
    <n v="16.033333333333335"/>
    <n v="37.61333333333333"/>
    <n v="1964"/>
    <s v="may"/>
    <s v="Guy Hamilton"/>
    <x v="1176"/>
    <s v="Normal"/>
    <s v="High Budget"/>
    <x v="0"/>
    <s v="Normal"/>
  </r>
  <r>
    <x v="1177"/>
    <d v="2005-04-03T00:00:00"/>
    <s v="Color"/>
    <s v="Drama"/>
    <s v="English"/>
    <s v="USA"/>
    <s v="R"/>
    <s v="Robert De Niro"/>
    <x v="532"/>
    <n v="22000"/>
    <n v="23328"/>
    <n v="21"/>
    <n v="0"/>
    <n v="5.9"/>
    <n v="180"/>
    <n v="101"/>
    <n v="51097664"/>
    <n v="30000000"/>
    <n v="21097664"/>
    <n v="0.70325546666666672"/>
    <n v="23.881302186666669"/>
    <n v="2005"/>
    <s v="aprel"/>
    <s v="John Polson"/>
    <x v="1177"/>
    <s v="Normal"/>
    <s v="Medium Budget"/>
    <x v="0"/>
    <s v="High Buzz Mismatch"/>
  </r>
  <r>
    <x v="1178"/>
    <d v="2005-11-12T00:00:00"/>
    <s v="Color"/>
    <s v="Action"/>
    <s v="English"/>
    <s v="USA"/>
    <s v="PG"/>
    <s v="Anne Hathaway"/>
    <x v="533"/>
    <n v="11000"/>
    <n v="14385"/>
    <n v="19"/>
    <n v="0"/>
    <n v="6.5"/>
    <n v="142"/>
    <n v="80"/>
    <n v="51053787"/>
    <n v="17500000"/>
    <n v="33553787"/>
    <n v="1.917359257142857"/>
    <n v="26.766943702857144"/>
    <n v="2005"/>
    <s v="noyabr"/>
    <s v="Cory Edwards"/>
    <x v="1178"/>
    <s v="Normal"/>
    <s v="High Budget"/>
    <x v="0"/>
    <s v="Normal"/>
  </r>
  <r>
    <x v="1179"/>
    <d v="1996-06-19T00:00:00"/>
    <s v="Color"/>
    <s v="Drama"/>
    <s v="English"/>
    <s v="USA"/>
    <s v="PG-13"/>
    <s v="Joe Mantegna"/>
    <x v="534"/>
    <n v="1000"/>
    <n v="3653"/>
    <n v="50"/>
    <n v="829"/>
    <n v="6.1"/>
    <n v="34"/>
    <n v="124"/>
    <n v="51045801"/>
    <n v="60000000"/>
    <n v="-8954199"/>
    <n v="-0.14923665"/>
    <n v="24.423205339999996"/>
    <n v="1996"/>
    <s v="iyun"/>
    <s v="Jon Avnet"/>
    <x v="1179"/>
    <s v="Underperformer"/>
    <s v="Medium Budget"/>
    <x v="0"/>
    <s v="Normal"/>
  </r>
  <r>
    <x v="1180"/>
    <d v="2005-04-16T00:00:00"/>
    <s v="Color"/>
    <s v="Adventure"/>
    <s v="English"/>
    <s v="USA"/>
    <s v="PG"/>
    <s v="Zooey Deschanel"/>
    <x v="535"/>
    <n v="11000"/>
    <n v="14073"/>
    <n v="37"/>
    <n v="10000"/>
    <n v="6.8"/>
    <n v="276"/>
    <n v="109"/>
    <n v="51019112"/>
    <n v="50000000"/>
    <n v="1019112"/>
    <n v="2.0382239999999999E-2"/>
    <n v="28.208152895999998"/>
    <n v="2005"/>
    <s v="aprel"/>
    <s v="Garth Jennings"/>
    <x v="1180"/>
    <s v="Normal"/>
    <s v="High Budget"/>
    <x v="0"/>
    <s v="Normal"/>
  </r>
  <r>
    <x v="1181"/>
    <d v="2007-08-20T00:00:00"/>
    <s v="Color"/>
    <s v="Drama"/>
    <s v="English"/>
    <s v="UK"/>
    <s v="R"/>
    <s v="Benedict Cumberbatch"/>
    <x v="536"/>
    <n v="19000"/>
    <n v="20499"/>
    <n v="456"/>
    <n v="12000"/>
    <n v="7.8"/>
    <n v="316"/>
    <n v="123"/>
    <n v="50921738"/>
    <n v="30000000"/>
    <n v="20921738"/>
    <n v="0.69739126666666662"/>
    <n v="32.678956506666665"/>
    <n v="2007"/>
    <s v="avgust"/>
    <s v="Joe Wright"/>
    <x v="1181"/>
    <s v="Normal"/>
    <s v="Medium Budget"/>
    <x v="0"/>
    <s v="Normal"/>
  </r>
  <r>
    <x v="1182"/>
    <d v="2006-05-13T00:00:00"/>
    <s v="Color"/>
    <s v="Action"/>
    <s v="Maya"/>
    <s v="USA"/>
    <s v="R"/>
    <s v="Rudy Youngblood"/>
    <x v="378"/>
    <n v="708"/>
    <n v="848"/>
    <n v="0"/>
    <n v="14000"/>
    <n v="7.8"/>
    <n v="283"/>
    <n v="139"/>
    <n v="50859889"/>
    <n v="40000000"/>
    <n v="10859889"/>
    <n v="0.27149722500000001"/>
    <n v="32.708598889999998"/>
    <n v="2006"/>
    <s v="may"/>
    <s v="Mel Gibson"/>
    <x v="1182"/>
    <s v="Normal"/>
    <s v="High Budget"/>
    <x v="0"/>
    <s v="Normal"/>
  </r>
  <r>
    <x v="1183"/>
    <d v="2014-10-06T00:00:00"/>
    <s v="Color"/>
    <s v="Fantasy"/>
    <s v="English"/>
    <s v="USA"/>
    <s v="PG-13"/>
    <s v="Lin Shaye"/>
    <x v="537"/>
    <n v="852"/>
    <n v="5056"/>
    <n v="10"/>
    <n v="18000"/>
    <n v="4.4000000000000004"/>
    <n v="183"/>
    <n v="89"/>
    <n v="50820940"/>
    <n v="5000000"/>
    <n v="45820940"/>
    <n v="9.1641879999999993"/>
    <n v="23.065675200000001"/>
    <n v="2014"/>
    <s v="oktyabr"/>
    <s v="Stiles White"/>
    <x v="1183"/>
    <s v="Normal"/>
    <s v="Low Budget"/>
    <x v="0"/>
    <s v="Normal"/>
  </r>
  <r>
    <x v="1184"/>
    <d v="2008-04-22T00:00:00"/>
    <s v="Color"/>
    <s v="Adventure"/>
    <s v="English"/>
    <s v="UK"/>
    <s v="G"/>
    <s v="Emma Watson"/>
    <x v="538"/>
    <n v="9000"/>
    <n v="13403"/>
    <n v="18"/>
    <n v="0"/>
    <n v="6.1"/>
    <n v="118"/>
    <n v="93"/>
    <n v="50818750"/>
    <n v="60000000"/>
    <n v="-9181250"/>
    <n v="-0.15302083333333333"/>
    <n v="24.338791666666665"/>
    <n v="2008"/>
    <s v="aprel"/>
    <s v="Sam Fell"/>
    <x v="1184"/>
    <s v="Underperformer"/>
    <s v="High Budget"/>
    <x v="0"/>
    <s v="Normal"/>
  </r>
  <r>
    <x v="1185"/>
    <d v="2005-09-17T00:00:00"/>
    <s v="Color"/>
    <s v="Drama"/>
    <s v="English"/>
    <s v="USA"/>
    <s v="R"/>
    <s v="Matt Damon"/>
    <x v="539"/>
    <n v="13000"/>
    <n v="14747"/>
    <n v="79"/>
    <n v="0"/>
    <n v="7"/>
    <n v="358"/>
    <n v="128"/>
    <n v="50815288"/>
    <n v="50000000"/>
    <n v="815288"/>
    <n v="1.6305759999999999E-2"/>
    <n v="28.006522304000001"/>
    <n v="2005"/>
    <s v="sentyabr"/>
    <s v="Stephen Gaghan"/>
    <x v="1185"/>
    <s v="Normal"/>
    <s v="Medium Budget"/>
    <x v="0"/>
    <s v="Normal"/>
  </r>
  <r>
    <x v="1186"/>
    <d v="2014-09-06T00:00:00"/>
    <s v="Color"/>
    <s v="Adventure"/>
    <s v="English"/>
    <s v="USA"/>
    <s v="PG"/>
    <s v="Isaac Hempstead Wright"/>
    <x v="540"/>
    <n v="874"/>
    <n v="3151"/>
    <n v="7"/>
    <n v="11000"/>
    <n v="6.8"/>
    <n v="219"/>
    <n v="96"/>
    <n v="50807639"/>
    <n v="60000000"/>
    <n v="-9192361"/>
    <n v="-0.15320601666666667"/>
    <n v="28.238717593333334"/>
    <n v="2014"/>
    <s v="sentyabr"/>
    <s v="Graham Annable"/>
    <x v="1186"/>
    <s v="Underperformer"/>
    <s v="High Budget"/>
    <x v="0"/>
    <s v="Normal"/>
  </r>
  <r>
    <x v="1187"/>
    <d v="2000-11-24T00:00:00"/>
    <s v="Color"/>
    <s v="Adventure"/>
    <s v="English"/>
    <s v="USA"/>
    <s v="PG"/>
    <s v="Frank Welker"/>
    <x v="144"/>
    <n v="2000"/>
    <n v="3372"/>
    <n v="10"/>
    <n v="0"/>
    <n v="6.9"/>
    <n v="82"/>
    <n v="89"/>
    <n v="50802661"/>
    <n v="95000000"/>
    <n v="-44197339"/>
    <n v="-0.46523514736842103"/>
    <n v="27.413905941052633"/>
    <n v="2000"/>
    <s v="noyabr"/>
    <s v="Bibo Bergeron"/>
    <x v="1187"/>
    <s v="Underperformer"/>
    <s v="High Budget"/>
    <x v="0"/>
    <s v="Normal"/>
  </r>
  <r>
    <x v="1188"/>
    <d v="1977-08-21T00:00:00"/>
    <s v="Black and White"/>
    <s v="Drama"/>
    <s v="English"/>
    <s v="USA"/>
    <s v="PG"/>
    <s v="Ryan O'Neal"/>
    <x v="541"/>
    <n v="385"/>
    <n v="669"/>
    <n v="0"/>
    <n v="0"/>
    <n v="7.4"/>
    <n v="56"/>
    <n v="175"/>
    <n v="50800000"/>
    <n v="26000000"/>
    <n v="24800000"/>
    <n v="0.9538461538461539"/>
    <n v="29.981538461538463"/>
    <n v="1977"/>
    <s v="avgust"/>
    <s v="Richard Attenborough"/>
    <x v="1188"/>
    <s v="Normal"/>
    <s v="Medium Budget"/>
    <x v="0"/>
    <s v="Normal"/>
  </r>
  <r>
    <x v="1189"/>
    <d v="1992-05-28T00:00:00"/>
    <s v="Color"/>
    <s v="Comedy"/>
    <s v="English"/>
    <s v="USA"/>
    <s v="PG"/>
    <s v="Lane Smith"/>
    <x v="349"/>
    <n v="633"/>
    <n v="3362"/>
    <n v="65"/>
    <n v="0"/>
    <n v="6.4"/>
    <n v="22"/>
    <n v="100"/>
    <n v="50752337"/>
    <n v="10000000"/>
    <n v="40752337"/>
    <n v="4.0752337000000001"/>
    <n v="27.230093480000001"/>
    <n v="1992"/>
    <s v="may"/>
    <s v="Stephen Herek"/>
    <x v="1189"/>
    <s v="Normal"/>
    <s v="Medium Budget"/>
    <x v="0"/>
    <s v="Normal"/>
  </r>
  <r>
    <x v="1190"/>
    <d v="2004-10-18T00:00:00"/>
    <s v="Color"/>
    <s v="Action"/>
    <s v="English"/>
    <s v="Germany"/>
    <s v="R"/>
    <s v="Milla Jovovich"/>
    <x v="542"/>
    <n v="14000"/>
    <n v="16791"/>
    <n v="38"/>
    <n v="0"/>
    <n v="6.2"/>
    <n v="191"/>
    <n v="98"/>
    <n v="50740078"/>
    <n v="45000000"/>
    <n v="5740078"/>
    <n v="0.1275572888888889"/>
    <n v="24.851022915555557"/>
    <n v="2004"/>
    <s v="oktyabr"/>
    <s v="Alexander Witt"/>
    <x v="1190"/>
    <s v="Normal"/>
    <s v="High Budget"/>
    <x v="0"/>
    <s v="Normal"/>
  </r>
  <r>
    <x v="1191"/>
    <d v="1995-07-16T00:00:00"/>
    <s v="Color"/>
    <s v="Action"/>
    <s v="English"/>
    <s v="USA"/>
    <s v="PG-13"/>
    <s v="Ken Howard"/>
    <x v="543"/>
    <n v="649"/>
    <n v="1725"/>
    <n v="34"/>
    <n v="0"/>
    <n v="5.8"/>
    <n v="53"/>
    <n v="114"/>
    <n v="50728000"/>
    <n v="22000000"/>
    <n v="28728000"/>
    <n v="1.3058181818181818"/>
    <n v="23.722327272727274"/>
    <n v="1995"/>
    <s v="iyul"/>
    <s v="Irwin Winkler"/>
    <x v="1191"/>
    <s v="Normal"/>
    <s v="High Budget"/>
    <x v="0"/>
    <s v="Normal"/>
  </r>
  <r>
    <x v="1192"/>
    <d v="1994-02-16T00:00:00"/>
    <s v="Color"/>
    <s v="Action"/>
    <s v="English"/>
    <s v="USA"/>
    <s v="R"/>
    <s v="Michael Wincott"/>
    <x v="172"/>
    <n v="720"/>
    <n v="2630"/>
    <n v="295"/>
    <n v="15000"/>
    <n v="7.6"/>
    <n v="118"/>
    <n v="98"/>
    <n v="50693162"/>
    <n v="23000000"/>
    <n v="27693162"/>
    <n v="1.2040505217391304"/>
    <n v="32.381620208695651"/>
    <n v="1994"/>
    <s v="fevral"/>
    <s v="Alex Proyas"/>
    <x v="1192"/>
    <s v="Normal"/>
    <s v="High Budget"/>
    <x v="0"/>
    <s v="Normal"/>
  </r>
  <r>
    <x v="1193"/>
    <d v="1999-07-26T00:00:00"/>
    <s v="Black and White"/>
    <s v="Biography"/>
    <s v="English"/>
    <s v="USA"/>
    <s v="R"/>
    <s v="Denzel Washington"/>
    <x v="544"/>
    <n v="18000"/>
    <n v="20516"/>
    <n v="278"/>
    <n v="0"/>
    <n v="7.6"/>
    <n v="65"/>
    <n v="146"/>
    <n v="50668906"/>
    <n v="38000000"/>
    <n v="12668906"/>
    <n v="0.33339226315789472"/>
    <n v="30.533356905263158"/>
    <n v="1999"/>
    <s v="iyul"/>
    <s v="Norman Jewison"/>
    <x v="1193"/>
    <s v="Normal"/>
    <s v="Medium Budget"/>
    <x v="0"/>
    <s v="Normal"/>
  </r>
  <r>
    <x v="1194"/>
    <d v="2007-11-10T00:00:00"/>
    <s v="Color"/>
    <s v="Action"/>
    <s v="English"/>
    <s v="France"/>
    <s v="R"/>
    <s v="Milla Jovovich"/>
    <x v="545"/>
    <n v="14000"/>
    <n v="16225"/>
    <n v="85"/>
    <n v="0"/>
    <n v="6.3"/>
    <n v="216"/>
    <n v="94"/>
    <n v="50648679"/>
    <n v="45000000"/>
    <n v="5648679"/>
    <n v="0.1255262"/>
    <n v="25.25021048"/>
    <n v="2007"/>
    <s v="noyabr"/>
    <s v="Russell Mulcahy"/>
    <x v="1194"/>
    <s v="Normal"/>
    <s v="High Budget"/>
    <x v="0"/>
    <s v="Normal"/>
  </r>
  <r>
    <x v="1195"/>
    <d v="1998-08-17T00:00:00"/>
    <s v="Color"/>
    <s v="Action"/>
    <s v="English"/>
    <s v="USA"/>
    <s v="PG"/>
    <s v="Charlize Theron"/>
    <x v="546"/>
    <n v="9000"/>
    <n v="10731"/>
    <n v="31"/>
    <n v="0"/>
    <n v="5.6"/>
    <n v="35"/>
    <n v="114"/>
    <n v="50628009"/>
    <n v="90000000"/>
    <n v="-39371991"/>
    <n v="-0.43746656666666667"/>
    <n v="22.225013373333333"/>
    <n v="1998"/>
    <s v="avgust"/>
    <s v="Ron Underwood"/>
    <x v="1195"/>
    <s v="Underperformer"/>
    <s v="High Budget"/>
    <x v="0"/>
    <s v="High Buzz Mismatch"/>
  </r>
  <r>
    <x v="1196"/>
    <d v="2014-07-15T00:00:00"/>
    <s v="Color"/>
    <s v="Action"/>
    <s v="English"/>
    <s v="USA"/>
    <s v="PG-13"/>
    <s v="Colm Feore"/>
    <x v="85"/>
    <n v="539"/>
    <n v="1411"/>
    <n v="0"/>
    <n v="17000"/>
    <n v="6.2"/>
    <n v="313"/>
    <n v="105"/>
    <n v="50549107"/>
    <n v="60000000"/>
    <n v="-9450893"/>
    <n v="-0.15751488333333333"/>
    <n v="26.436994046666666"/>
    <n v="2014"/>
    <s v="iyul"/>
    <s v="Kenneth Branagh"/>
    <x v="1196"/>
    <s v="Underperformer"/>
    <s v="High Budget"/>
    <x v="0"/>
    <s v="Normal"/>
  </r>
  <r>
    <x v="1197"/>
    <d v="2014-05-19T00:00:00"/>
    <s v="Color"/>
    <s v="Drama"/>
    <s v="English"/>
    <s v="USA"/>
    <s v="PG-13"/>
    <s v="ChloÃ« Grace Moretz"/>
    <x v="547"/>
    <n v="17000"/>
    <n v="20466"/>
    <n v="15"/>
    <n v="15000"/>
    <n v="6.8"/>
    <n v="141"/>
    <n v="107"/>
    <n v="50461335"/>
    <n v="11000000"/>
    <n v="39461335"/>
    <n v="3.5873940909090911"/>
    <n v="30.134957636363637"/>
    <n v="2014"/>
    <s v="may"/>
    <s v="R.J. Cutler"/>
    <x v="1197"/>
    <s v="Normal"/>
    <s v="Medium Budget"/>
    <x v="0"/>
    <s v="Normal"/>
  </r>
  <r>
    <x v="1198"/>
    <d v="2005-10-25T00:00:00"/>
    <s v="Color"/>
    <s v="Comedy"/>
    <s v="English"/>
    <s v="USA"/>
    <s v="PG-13"/>
    <s v="Cicely Tyson"/>
    <x v="548"/>
    <n v="907"/>
    <n v="2723"/>
    <n v="0"/>
    <n v="0"/>
    <n v="5.6"/>
    <n v="62"/>
    <n v="116"/>
    <n v="50382128"/>
    <n v="5500000"/>
    <n v="44882128"/>
    <n v="8.1603869090909082"/>
    <n v="25.664154763636361"/>
    <n v="2005"/>
    <s v="oktyabr"/>
    <s v="Darren Grant"/>
    <x v="1198"/>
    <s v="Normal"/>
    <s v="Medium Budget"/>
    <x v="0"/>
    <s v="Normal"/>
  </r>
  <r>
    <x v="1199"/>
    <d v="1985-04-06T00:00:00"/>
    <s v="Color"/>
    <s v="Action"/>
    <s v="English"/>
    <s v="UK"/>
    <s v="PG"/>
    <s v="Patrick Macnee"/>
    <x v="415"/>
    <n v="1000"/>
    <n v="2943"/>
    <n v="46"/>
    <n v="0"/>
    <n v="6.3"/>
    <n v="108"/>
    <n v="131"/>
    <n v="50300000"/>
    <n v="30000000"/>
    <n v="20300000"/>
    <n v="0.67666666666666664"/>
    <n v="25.470666666666666"/>
    <n v="1985"/>
    <s v="aprel"/>
    <s v="John Glen"/>
    <x v="1199"/>
    <s v="Normal"/>
    <s v="High Budget"/>
    <x v="0"/>
    <s v="Normal"/>
  </r>
  <r>
    <x v="1200"/>
    <d v="2010-04-27T00:00:00"/>
    <s v="Color"/>
    <s v="Comedy"/>
    <s v="English"/>
    <s v="USA"/>
    <s v="R"/>
    <s v="Charlie McDermott"/>
    <x v="549"/>
    <n v="496"/>
    <n v="1272"/>
    <n v="38"/>
    <n v="12000"/>
    <n v="6.4"/>
    <n v="265"/>
    <n v="101"/>
    <n v="50213619"/>
    <n v="36000000"/>
    <n v="14213619"/>
    <n v="0.39482275"/>
    <n v="26.957929100000001"/>
    <n v="2010"/>
    <s v="aprel"/>
    <s v="Steve Pink"/>
    <x v="1200"/>
    <s v="Normal"/>
    <s v="Medium Budget"/>
    <x v="0"/>
    <s v="Normal"/>
  </r>
  <r>
    <x v="1201"/>
    <d v="2002-06-10T00:00:00"/>
    <s v="Color"/>
    <s v="Action"/>
    <s v="English"/>
    <s v="USA"/>
    <s v="PG-13"/>
    <s v="Romany Malco"/>
    <x v="550"/>
    <n v="966"/>
    <n v="2018"/>
    <n v="11"/>
    <n v="797"/>
    <n v="5.3"/>
    <n v="81"/>
    <n v="98"/>
    <n v="50189179"/>
    <n v="60000000"/>
    <n v="-9810821"/>
    <n v="-0.16351368333333333"/>
    <n v="21.214294526666666"/>
    <n v="2002"/>
    <s v="iyun"/>
    <s v="Kevin Donovan"/>
    <x v="1201"/>
    <s v="Underperformer"/>
    <s v="High Budget"/>
    <x v="0"/>
    <s v="High Buzz Mismatch"/>
  </r>
  <r>
    <x v="1202"/>
    <d v="2001-01-21T00:00:00"/>
    <s v="Color"/>
    <s v="Drama"/>
    <s v="English"/>
    <s v="USA"/>
    <s v="PG-13"/>
    <s v="Kevin Spacey"/>
    <x v="551"/>
    <n v="18000"/>
    <n v="33615"/>
    <n v="34"/>
    <n v="0"/>
    <n v="7.4"/>
    <n v="140"/>
    <n v="120"/>
    <n v="50173190"/>
    <n v="48000000"/>
    <n v="2173190"/>
    <n v="4.5274791666666668E-2"/>
    <n v="29.618109916666668"/>
    <n v="2001"/>
    <s v="yanvar"/>
    <s v="Iain Softley"/>
    <x v="1202"/>
    <s v="Normal"/>
    <s v="Medium Budget"/>
    <x v="0"/>
    <s v="Normal"/>
  </r>
  <r>
    <x v="1203"/>
    <d v="2014-06-09T00:00:00"/>
    <s v="Color"/>
    <s v="Adventure"/>
    <s v="English"/>
    <s v="USA"/>
    <s v="PG"/>
    <s v="Channing Tatum"/>
    <x v="552"/>
    <n v="17000"/>
    <n v="19513"/>
    <n v="34"/>
    <n v="18000"/>
    <n v="7.3"/>
    <n v="156"/>
    <n v="95"/>
    <n v="50150619"/>
    <n v="50000000"/>
    <n v="150619"/>
    <n v="3.0123799999999998E-3"/>
    <n v="31.001204951999998"/>
    <n v="2014"/>
    <s v="iyun"/>
    <s v="Jorge R. GutiÃ©rrez"/>
    <x v="1203"/>
    <s v="Normal"/>
    <s v="High Budget"/>
    <x v="0"/>
    <s v="Normal"/>
  </r>
  <r>
    <x v="1204"/>
    <d v="1997-11-14T00:00:00"/>
    <s v="Color"/>
    <s v="Action"/>
    <s v="English"/>
    <s v="USA"/>
    <s v="R"/>
    <s v="Kathleen Quinlan"/>
    <x v="156"/>
    <n v="551"/>
    <n v="1874"/>
    <n v="84"/>
    <n v="0"/>
    <n v="6.9"/>
    <n v="72"/>
    <n v="93"/>
    <n v="50129186"/>
    <n v="36000000"/>
    <n v="14129186"/>
    <n v="0.39247738888888889"/>
    <n v="27.756990955555558"/>
    <n v="1997"/>
    <s v="noyabr"/>
    <s v="Jonathan Mostow"/>
    <x v="1204"/>
    <s v="Normal"/>
    <s v="High Budget"/>
    <x v="0"/>
    <s v="Normal"/>
  </r>
  <r>
    <x v="1205"/>
    <d v="1999-12-25T00:00:00"/>
    <s v="Color"/>
    <s v="Horror"/>
    <s v="English"/>
    <s v="USA"/>
    <s v="R"/>
    <s v="Nia Long"/>
    <x v="553"/>
    <n v="826"/>
    <n v="3004"/>
    <n v="9"/>
    <n v="0"/>
    <n v="6.2"/>
    <n v="131"/>
    <n v="103"/>
    <n v="50041732"/>
    <n v="29000000"/>
    <n v="21041732"/>
    <n v="0.72557696551724138"/>
    <n v="25.090230786206899"/>
    <n v="1999"/>
    <s v="dekabr"/>
    <s v="Rupert Wainwright"/>
    <x v="1205"/>
    <s v="Normal"/>
    <s v="Low Budget"/>
    <x v="0"/>
    <s v="Normal"/>
  </r>
  <r>
    <x v="1206"/>
    <d v="2004-01-29T00:00:00"/>
    <s v="Color"/>
    <s v="Animation"/>
    <s v="English"/>
    <s v="USA"/>
    <s v="PG"/>
    <s v="Steve Buscemi"/>
    <x v="554"/>
    <n v="12000"/>
    <n v="13607"/>
    <n v="6"/>
    <n v="304"/>
    <n v="5.4"/>
    <n v="104"/>
    <n v="76"/>
    <n v="50026353"/>
    <n v="110000000"/>
    <n v="-59973647"/>
    <n v="-0.54521497272727271"/>
    <n v="21.412314010909093"/>
    <n v="2004"/>
    <s v="yanvar"/>
    <s v="Will Finn"/>
    <x v="1206"/>
    <s v="Underperformer"/>
    <s v="High Budget"/>
    <x v="0"/>
    <s v="High Buzz Mismatch"/>
  </r>
  <r>
    <x v="1207"/>
    <d v="1995-02-15T00:00:00"/>
    <s v="Color"/>
    <s v="Action"/>
    <s v="English"/>
    <s v="USA"/>
    <s v="R"/>
    <s v="Peter Greene"/>
    <x v="555"/>
    <n v="789"/>
    <n v="2318"/>
    <n v="14"/>
    <n v="1000"/>
    <n v="5.4"/>
    <n v="47"/>
    <n v="92"/>
    <n v="50024083"/>
    <n v="60000000"/>
    <n v="-9975917"/>
    <n v="-0.16626528333333335"/>
    <n v="21.63349388666667"/>
    <n v="1995"/>
    <s v="fevral"/>
    <s v="Geoff Murphy"/>
    <x v="1207"/>
    <s v="Underperformer"/>
    <s v="High Budget"/>
    <x v="0"/>
    <s v="High Buzz Mismatch"/>
  </r>
  <r>
    <x v="1208"/>
    <d v="1993-08-18T00:00:00"/>
    <s v="Color"/>
    <s v="Action"/>
    <s v="English"/>
    <s v="USA"/>
    <s v="PG-13"/>
    <s v="F. Murray Abraham"/>
    <x v="223"/>
    <n v="670"/>
    <n v="2407"/>
    <n v="323"/>
    <n v="0"/>
    <n v="6.2"/>
    <n v="80"/>
    <n v="130"/>
    <n v="50016394"/>
    <n v="70000000"/>
    <n v="-19983606"/>
    <n v="-0.28548008571428574"/>
    <n v="24.685807965714286"/>
    <n v="1993"/>
    <s v="avgust"/>
    <s v="John McTiernan"/>
    <x v="1208"/>
    <s v="Underperformer"/>
    <s v="High Budget"/>
    <x v="0"/>
    <s v="Normal"/>
  </r>
  <r>
    <x v="1209"/>
    <d v="1997-11-29T00:00:00"/>
    <s v="Color"/>
    <s v="Action"/>
    <s v="English"/>
    <s v="USA"/>
    <s v="R"/>
    <s v="Clint Eastwood"/>
    <x v="20"/>
    <n v="16000"/>
    <n v="19139"/>
    <n v="16000"/>
    <n v="1000"/>
    <n v="6.7"/>
    <n v="76"/>
    <n v="121"/>
    <n v="50007168"/>
    <n v="50000000"/>
    <n v="7168"/>
    <n v="1.4336000000000001E-4"/>
    <n v="26.900057344"/>
    <n v="1997"/>
    <s v="noyabr"/>
    <s v="Clint Eastwood"/>
    <x v="1209"/>
    <s v="Normal"/>
    <s v="High Budget"/>
    <x v="0"/>
    <s v="Normal"/>
  </r>
  <r>
    <x v="1210"/>
    <d v="1994-01-02T00:00:00"/>
    <s v="Color"/>
    <s v="Drama"/>
    <s v="English"/>
    <s v="USA"/>
    <s v="PG"/>
    <s v="Christian Bale"/>
    <x v="556"/>
    <n v="23000"/>
    <n v="29370"/>
    <n v="44"/>
    <n v="0"/>
    <n v="7.3"/>
    <n v="27"/>
    <n v="115"/>
    <n v="50003300"/>
    <n v="15000000"/>
    <n v="35003300"/>
    <n v="2.3335533333333331"/>
    <n v="30.133421333333331"/>
    <n v="1994"/>
    <s v="yanvar"/>
    <s v="Gillian Armstrong"/>
    <x v="1210"/>
    <s v="Normal"/>
    <s v="Medium Budget"/>
    <x v="0"/>
    <s v="Normal"/>
  </r>
  <r>
    <x v="1211"/>
    <d v="1971-04-12T00:00:00"/>
    <s v="Color"/>
    <s v="Drama"/>
    <s v="English"/>
    <s v="USA"/>
    <s v="G"/>
    <s v="Topol"/>
    <x v="544"/>
    <n v="402"/>
    <n v="934"/>
    <n v="278"/>
    <n v="0"/>
    <n v="8"/>
    <n v="66"/>
    <n v="181"/>
    <n v="50000000"/>
    <n v="9000000"/>
    <n v="41000000"/>
    <n v="4.5555555555555554"/>
    <n v="33.822222222222223"/>
    <n v="1971"/>
    <s v="aprel"/>
    <s v="Norman Jewison"/>
    <x v="1211"/>
    <s v="Normal"/>
    <s v="Medium Budget"/>
    <x v="0"/>
    <s v="High Buzz / High Score"/>
  </r>
  <r>
    <x v="1212"/>
    <d v="1996-06-17T00:00:00"/>
    <s v="Color"/>
    <s v="Biography"/>
    <s v="English"/>
    <s v="USA"/>
    <s v="PG"/>
    <s v="Andrea Corr"/>
    <x v="557"/>
    <n v="57"/>
    <n v="164"/>
    <n v="317"/>
    <n v="0"/>
    <n v="6.3"/>
    <n v="76"/>
    <n v="135"/>
    <n v="49994804"/>
    <n v="55000000"/>
    <n v="-5005196"/>
    <n v="-9.1003563636363638E-2"/>
    <n v="25.163598574545453"/>
    <n v="1996"/>
    <s v="iyun"/>
    <s v="Alan Parker"/>
    <x v="1212"/>
    <s v="Underperformer"/>
    <s v="Medium Budget"/>
    <x v="0"/>
    <s v="Normal"/>
  </r>
  <r>
    <x v="1213"/>
    <d v="2001-08-21T00:00:00"/>
    <s v="Color"/>
    <s v="Comedy"/>
    <s v="English"/>
    <s v="USA"/>
    <s v="PG-13"/>
    <s v="Lilli Lavine"/>
    <x v="365"/>
    <n v="11"/>
    <n v="37"/>
    <n v="23"/>
    <n v="12000"/>
    <n v="6.9"/>
    <n v="122"/>
    <n v="82"/>
    <n v="49968653"/>
    <n v="28000000"/>
    <n v="21968653"/>
    <n v="0.78459475000000001"/>
    <n v="29.1138379"/>
    <n v="2001"/>
    <s v="avgust"/>
    <s v="Peter Chelsom"/>
    <x v="1213"/>
    <s v="Normal"/>
    <s v="Medium Budget"/>
    <x v="0"/>
    <s v="Normal"/>
  </r>
  <r>
    <x v="1214"/>
    <d v="2012-08-17T00:00:00"/>
    <s v="Color"/>
    <s v="Action"/>
    <s v="English"/>
    <s v="USA"/>
    <s v="PG-13"/>
    <s v="David Oyelowo"/>
    <x v="558"/>
    <n v="1000"/>
    <n v="4416"/>
    <n v="143"/>
    <n v="0"/>
    <n v="5.9"/>
    <n v="144"/>
    <n v="125"/>
    <n v="49875589"/>
    <n v="58000000"/>
    <n v="-8124411"/>
    <n v="-0.14007605172413792"/>
    <n v="23.543969579310346"/>
    <n v="2012"/>
    <s v="avgust"/>
    <s v="Anthony Hemingway"/>
    <x v="1214"/>
    <s v="Underperformer"/>
    <s v="High Budget"/>
    <x v="0"/>
    <s v="High Buzz Mismatch"/>
  </r>
  <r>
    <x v="1215"/>
    <d v="2013-05-24T00:00:00"/>
    <s v="Color"/>
    <s v="Comedy"/>
    <s v="English"/>
    <s v="USA"/>
    <s v="R"/>
    <s v="Dwayne Johnson"/>
    <x v="14"/>
    <n v="12000"/>
    <n v="13573"/>
    <n v="0"/>
    <n v="43000"/>
    <n v="6.5"/>
    <n v="335"/>
    <n v="129"/>
    <n v="49874933"/>
    <n v="26000000"/>
    <n v="23874933"/>
    <n v="0.9182666538461538"/>
    <n v="30.667306661538461"/>
    <n v="2013"/>
    <s v="may"/>
    <s v="Michael Bay"/>
    <x v="1215"/>
    <s v="Normal"/>
    <s v="Medium Budget"/>
    <x v="0"/>
    <s v="Normal"/>
  </r>
  <r>
    <x v="1216"/>
    <d v="1986-08-08T00:00:00"/>
    <s v="Color"/>
    <s v="Comedy"/>
    <s v="English"/>
    <s v="USA"/>
    <s v="PG"/>
    <s v="Brian Dennehy"/>
    <x v="255"/>
    <n v="954"/>
    <n v="2179"/>
    <n v="425"/>
    <n v="263"/>
    <n v="5.9"/>
    <n v="16"/>
    <n v="116"/>
    <n v="49851591"/>
    <n v="40000000"/>
    <n v="9851591"/>
    <n v="0.24628977499999999"/>
    <n v="23.72481591"/>
    <n v="1986"/>
    <s v="avgust"/>
    <s v="Ivan Reitman"/>
    <x v="1216"/>
    <s v="Normal"/>
    <s v="Medium Budget"/>
    <x v="0"/>
    <s v="High Buzz Mismatch"/>
  </r>
  <r>
    <x v="1217"/>
    <d v="1989-03-06T00:00:00"/>
    <s v="Color"/>
    <s v="Comedy"/>
    <s v="English"/>
    <s v="USA"/>
    <s v="R"/>
    <s v="Corbin Bernsen"/>
    <x v="559"/>
    <n v="1000"/>
    <n v="3435"/>
    <n v="42"/>
    <n v="0"/>
    <n v="7.2"/>
    <n v="57"/>
    <n v="107"/>
    <n v="49797148"/>
    <n v="11000000"/>
    <n v="38797148"/>
    <n v="3.5270134545454543"/>
    <n v="30.210805381818183"/>
    <n v="1989"/>
    <s v="mart"/>
    <s v="David S. Ward"/>
    <x v="1217"/>
    <s v="Normal"/>
    <s v="Medium Budget"/>
    <x v="0"/>
    <s v="Normal"/>
  </r>
  <r>
    <x v="1218"/>
    <d v="2008-12-19T00:00:00"/>
    <s v="Color"/>
    <s v="Adventure"/>
    <s v="English"/>
    <s v="Australia"/>
    <s v="PG-13"/>
    <s v="Essie Davis"/>
    <x v="171"/>
    <n v="309"/>
    <n v="921"/>
    <n v="1000"/>
    <n v="0"/>
    <n v="6.6"/>
    <n v="245"/>
    <n v="165"/>
    <n v="49551662"/>
    <n v="130000000"/>
    <n v="-80448338"/>
    <n v="-0.61883336923076926"/>
    <n v="26.152466652307691"/>
    <n v="2008"/>
    <s v="dekabr"/>
    <s v="Baz Luhrmann"/>
    <x v="1218"/>
    <s v="Underperformer"/>
    <s v="High Budget"/>
    <x v="0"/>
    <s v="Normal"/>
  </r>
  <r>
    <x v="1219"/>
    <d v="2009-05-08T00:00:00"/>
    <s v="Color"/>
    <s v="Comedy"/>
    <s v="English"/>
    <s v="USA"/>
    <s v="PG"/>
    <s v="Robin Williams"/>
    <x v="335"/>
    <n v="49000"/>
    <n v="53370"/>
    <n v="12"/>
    <n v="0"/>
    <n v="5.4"/>
    <n v="124"/>
    <n v="88"/>
    <n v="49474048"/>
    <n v="35000000"/>
    <n v="14474048"/>
    <n v="0.41354422857142858"/>
    <n v="21.765417691428574"/>
    <n v="2009"/>
    <s v="may"/>
    <s v="Walt Becker"/>
    <x v="1219"/>
    <s v="Normal"/>
    <s v="Medium Budget"/>
    <x v="0"/>
    <s v="High Buzz Mismatch"/>
  </r>
  <r>
    <x v="1220"/>
    <d v="2009-11-24T00:00:00"/>
    <s v="Color"/>
    <s v="Adventure"/>
    <s v="English"/>
    <s v="USA"/>
    <s v="PG-13"/>
    <s v="Will Ferrell"/>
    <x v="297"/>
    <n v="8000"/>
    <n v="10552"/>
    <n v="52"/>
    <n v="0"/>
    <n v="5.4"/>
    <n v="167"/>
    <n v="102"/>
    <n v="49392095"/>
    <n v="100000000"/>
    <n v="-50607905"/>
    <n v="-0.50607904999999997"/>
    <n v="21.397568380000003"/>
    <n v="2009"/>
    <s v="noyabr"/>
    <s v="Brad Silberling"/>
    <x v="1220"/>
    <s v="Underperformer"/>
    <s v="High Budget"/>
    <x v="0"/>
    <s v="High Buzz Mismatch"/>
  </r>
  <r>
    <x v="1221"/>
    <d v="1988-01-01T00:00:00"/>
    <s v="Color"/>
    <s v="Fantasy"/>
    <s v="English"/>
    <s v="USA"/>
    <s v="R"/>
    <s v="Tuesday Knight"/>
    <x v="236"/>
    <n v="130"/>
    <n v="450"/>
    <n v="212"/>
    <n v="0"/>
    <n v="5.7"/>
    <n v="102"/>
    <n v="99"/>
    <n v="49369900"/>
    <n v="7000000"/>
    <n v="42369900"/>
    <n v="6.0528428571428572"/>
    <n v="25.221137142857145"/>
    <n v="1988"/>
    <s v="yanvar"/>
    <s v="Renny Harlin"/>
    <x v="1221"/>
    <s v="Normal"/>
    <s v="Low Budget"/>
    <x v="0"/>
    <s v="Normal"/>
  </r>
  <r>
    <x v="1222"/>
    <d v="2009-02-27T00:00:00"/>
    <s v="Color"/>
    <s v="Drama"/>
    <s v="English"/>
    <s v="USA"/>
    <s v="PG-13"/>
    <s v="Jason Patric"/>
    <x v="343"/>
    <n v="673"/>
    <n v="1775"/>
    <n v="415"/>
    <n v="15000"/>
    <n v="7.4"/>
    <n v="148"/>
    <n v="109"/>
    <n v="49185998"/>
    <n v="30000000"/>
    <n v="19185998"/>
    <n v="0.63953326666666666"/>
    <n v="31.355813306666668"/>
    <n v="2009"/>
    <s v="fevral"/>
    <s v="Nick Cassavetes"/>
    <x v="1222"/>
    <s v="Normal"/>
    <s v="Medium Budget"/>
    <x v="0"/>
    <s v="Normal"/>
  </r>
  <r>
    <x v="1223"/>
    <d v="2012-10-03T00:00:00"/>
    <s v="Color"/>
    <s v="Horror"/>
    <s v="English"/>
    <s v="USA"/>
    <s v="PG-13"/>
    <s v="Kyra Sedgwick"/>
    <x v="560"/>
    <n v="941"/>
    <n v="2348"/>
    <n v="30"/>
    <n v="17000"/>
    <n v="5.9"/>
    <n v="264"/>
    <n v="92"/>
    <n v="49122319"/>
    <n v="14000000"/>
    <n v="35122319"/>
    <n v="2.5087370714285715"/>
    <n v="26.303494828571431"/>
    <n v="2012"/>
    <s v="oktyabr"/>
    <s v="Ole Bornedal"/>
    <x v="1223"/>
    <s v="Normal"/>
    <s v="Low Budget"/>
    <x v="0"/>
    <s v="Normal"/>
  </r>
  <r>
    <x v="1224"/>
    <d v="2007-02-20T00:00:00"/>
    <s v="Color"/>
    <s v="Comedy"/>
    <s v="English"/>
    <s v="USA"/>
    <s v="PG-13"/>
    <s v="Mekhi Phifer"/>
    <x v="561"/>
    <n v="1000"/>
    <n v="6554"/>
    <n v="17"/>
    <n v="0"/>
    <n v="6.1"/>
    <n v="37"/>
    <n v="117"/>
    <n v="49121934"/>
    <n v="13000000"/>
    <n v="36121934"/>
    <n v="2.7786103076923077"/>
    <n v="25.51144412307692"/>
    <n v="2007"/>
    <s v="fevral"/>
    <s v="Preston A. Whitmore II"/>
    <x v="1224"/>
    <s v="Normal"/>
    <s v="Medium Budget"/>
    <x v="0"/>
    <s v="Normal"/>
  </r>
  <r>
    <x v="1225"/>
    <d v="2007-09-01T00:00:00"/>
    <s v="Color"/>
    <s v="Crime"/>
    <s v="English"/>
    <s v="USA"/>
    <s v="R"/>
    <s v="Tom Wilkinson"/>
    <x v="251"/>
    <n v="1000"/>
    <n v="3284"/>
    <n v="209"/>
    <n v="0"/>
    <n v="7.3"/>
    <n v="299"/>
    <n v="119"/>
    <n v="49024969"/>
    <n v="25000000"/>
    <n v="24024969"/>
    <n v="0.96099875999999995"/>
    <n v="29.584399504"/>
    <n v="2007"/>
    <s v="sentyabr"/>
    <s v="Tony Gilroy"/>
    <x v="1225"/>
    <s v="Normal"/>
    <s v="Medium Budget"/>
    <x v="0"/>
    <s v="Normal"/>
  </r>
  <r>
    <x v="1226"/>
    <d v="2012-04-28T00:00:00"/>
    <s v="Color"/>
    <s v="Comedy"/>
    <s v="English"/>
    <s v="USA"/>
    <s v="PG"/>
    <s v="Zachary Gordon"/>
    <x v="434"/>
    <n v="975"/>
    <n v="3153"/>
    <n v="42"/>
    <n v="0"/>
    <n v="6.4"/>
    <n v="88"/>
    <n v="94"/>
    <n v="49002815"/>
    <n v="22000000"/>
    <n v="27002815"/>
    <n v="1.2274006818181817"/>
    <n v="26.090960272727273"/>
    <n v="2012"/>
    <s v="aprel"/>
    <s v="David Bowers"/>
    <x v="1226"/>
    <s v="Normal"/>
    <s v="Medium Budget"/>
    <x v="0"/>
    <s v="Normal"/>
  </r>
  <r>
    <x v="1227"/>
    <d v="2000-09-19T00:00:00"/>
    <s v="Color"/>
    <s v="Biography"/>
    <s v="English"/>
    <s v="USA"/>
    <s v="R"/>
    <s v="Robert De Niro"/>
    <x v="562"/>
    <n v="22000"/>
    <n v="36069"/>
    <n v="88"/>
    <n v="0"/>
    <n v="7.2"/>
    <n v="98"/>
    <n v="129"/>
    <n v="48814909"/>
    <n v="32000000"/>
    <n v="16814909"/>
    <n v="0.52546590625"/>
    <n v="29.010186362500001"/>
    <n v="2000"/>
    <s v="sentyabr"/>
    <s v="George Tillman Jr."/>
    <x v="1227"/>
    <s v="Normal"/>
    <s v="Medium Budget"/>
    <x v="0"/>
    <s v="Normal"/>
  </r>
  <r>
    <x v="1228"/>
    <d v="2006-11-06T00:00:00"/>
    <s v="Color"/>
    <s v="Crime"/>
    <s v="English"/>
    <s v="USA"/>
    <s v="PG-13"/>
    <s v="Jimmy Bennett"/>
    <x v="563"/>
    <n v="87000"/>
    <n v="101383"/>
    <n v="12"/>
    <n v="773"/>
    <n v="5.8"/>
    <n v="171"/>
    <n v="105"/>
    <n v="48745150"/>
    <n v="50000000"/>
    <n v="-1254850"/>
    <n v="-2.5097000000000001E-2"/>
    <n v="23.2672612"/>
    <n v="2006"/>
    <s v="noyabr"/>
    <s v="Richard Loncraine"/>
    <x v="1228"/>
    <s v="Normal"/>
    <s v="Medium Budget"/>
    <x v="0"/>
    <s v="High Buzz Mismatch"/>
  </r>
  <r>
    <x v="1229"/>
    <d v="2014-03-15T00:00:00"/>
    <s v="Color"/>
    <s v="Comedy"/>
    <s v="English"/>
    <s v="USA"/>
    <s v="R"/>
    <s v="Joe Lo Truglio"/>
    <x v="549"/>
    <n v="833"/>
    <n v="2800"/>
    <n v="38"/>
    <n v="0"/>
    <n v="6.1"/>
    <n v="90"/>
    <n v="100"/>
    <n v="48637684"/>
    <n v="12500000"/>
    <n v="36137684"/>
    <n v="2.8910147199999998"/>
    <n v="25.556405887999997"/>
    <n v="2014"/>
    <s v="mart"/>
    <s v="Steve Pink"/>
    <x v="1229"/>
    <s v="Normal"/>
    <s v="Medium Budget"/>
    <x v="0"/>
    <s v="Normal"/>
  </r>
  <r>
    <x v="1230"/>
    <d v="2006-03-03T00:00:00"/>
    <s v="Color"/>
    <s v="Comedy"/>
    <s v="English"/>
    <s v="USA"/>
    <s v="PG-13"/>
    <s v="Alyson Hannigan"/>
    <x v="564"/>
    <n v="3000"/>
    <n v="6539"/>
    <n v="64"/>
    <n v="806"/>
    <n v="2.7"/>
    <n v="99"/>
    <n v="85"/>
    <n v="48546578"/>
    <n v="20000000"/>
    <n v="28546578"/>
    <n v="1.4273289"/>
    <n v="11.451531560000001"/>
    <n v="2006"/>
    <s v="mart"/>
    <s v="Aaron Seltzer"/>
    <x v="1230"/>
    <s v="Normal"/>
    <s v="Medium Budget"/>
    <x v="0"/>
    <s v="Normal"/>
  </r>
  <r>
    <x v="1231"/>
    <d v="2005-04-03T00:00:00"/>
    <s v="Color"/>
    <s v="Action"/>
    <s v="English"/>
    <s v="USA"/>
    <s v="PG-13"/>
    <s v="Eileen Brennan"/>
    <x v="170"/>
    <n v="1000"/>
    <n v="4305"/>
    <n v="11"/>
    <n v="621"/>
    <n v="5"/>
    <n v="111"/>
    <n v="115"/>
    <n v="48472213"/>
    <n v="45000000"/>
    <n v="3472213"/>
    <n v="7.7160288888888887E-2"/>
    <n v="20.092964115555557"/>
    <n v="2005"/>
    <s v="aprel"/>
    <s v="John Pasquin"/>
    <x v="1231"/>
    <s v="Normal"/>
    <s v="High Budget"/>
    <x v="0"/>
    <s v="High Buzz Mismatch"/>
  </r>
  <r>
    <x v="1232"/>
    <d v="2011-10-25T00:00:00"/>
    <s v="Color"/>
    <s v="Comedy"/>
    <s v="English"/>
    <s v="USA"/>
    <s v="PG-13"/>
    <s v="Channing Tatum"/>
    <x v="47"/>
    <n v="17000"/>
    <n v="18510"/>
    <n v="2000"/>
    <n v="0"/>
    <n v="5.3"/>
    <n v="185"/>
    <n v="111"/>
    <n v="48430355"/>
    <n v="70000000"/>
    <n v="-21569645"/>
    <n v="-0.30813778571428574"/>
    <n v="21.076744885714284"/>
    <n v="2011"/>
    <s v="oktyabr"/>
    <s v="Ron Howard"/>
    <x v="1232"/>
    <s v="Underperformer"/>
    <s v="Medium Budget"/>
    <x v="0"/>
    <s v="High Buzz Mismatch"/>
  </r>
  <r>
    <x v="1233"/>
    <d v="2002-09-22T00:00:00"/>
    <s v="Color"/>
    <s v="Adventure"/>
    <s v="English"/>
    <s v="USA"/>
    <s v="G"/>
    <s v="Roger Rees"/>
    <x v="565"/>
    <n v="1000"/>
    <n v="3402"/>
    <n v="2"/>
    <n v="302"/>
    <n v="5.8"/>
    <n v="80"/>
    <n v="72"/>
    <n v="48423368"/>
    <n v="20000000"/>
    <n v="28423368"/>
    <n v="1.4211684"/>
    <n v="23.79866736"/>
    <n v="2002"/>
    <s v="sentyabr"/>
    <s v="Robin Budd"/>
    <x v="1233"/>
    <s v="Normal"/>
    <s v="High Budget"/>
    <x v="0"/>
    <s v="Normal"/>
  </r>
  <r>
    <x v="1234"/>
    <d v="2005-12-06T00:00:00"/>
    <s v="Color"/>
    <s v="Comedy"/>
    <s v="English"/>
    <s v="USA"/>
    <s v="PG-13"/>
    <s v="Jon Heder"/>
    <x v="260"/>
    <n v="970"/>
    <n v="2876"/>
    <n v="70"/>
    <n v="0"/>
    <n v="6.7"/>
    <n v="142"/>
    <n v="95"/>
    <n v="48291624"/>
    <n v="58000000"/>
    <n v="-9708376"/>
    <n v="-0.16738579310344828"/>
    <n v="26.733045682758622"/>
    <n v="2005"/>
    <s v="dekabr"/>
    <s v="Mark Waters"/>
    <x v="1234"/>
    <s v="Underperformer"/>
    <s v="Medium Budget"/>
    <x v="0"/>
    <s v="Normal"/>
  </r>
  <r>
    <x v="1235"/>
    <d v="1997-08-23T00:00:00"/>
    <s v="Color"/>
    <s v="Drama"/>
    <s v="English"/>
    <s v="USA"/>
    <s v="R"/>
    <s v="Deborah Kara Unger"/>
    <x v="129"/>
    <n v="495"/>
    <n v="1397"/>
    <n v="21000"/>
    <n v="25000"/>
    <n v="7.8"/>
    <n v="157"/>
    <n v="129"/>
    <n v="48265581"/>
    <n v="50000000"/>
    <n v="-1734419"/>
    <n v="-3.4688379999999998E-2"/>
    <n v="33.686124648000003"/>
    <n v="1997"/>
    <s v="avgust"/>
    <s v="David Fincher"/>
    <x v="1235"/>
    <s v="Normal"/>
    <s v="Medium Budget"/>
    <x v="0"/>
    <s v="Normal"/>
  </r>
  <r>
    <x v="1236"/>
    <d v="2008-04-27T00:00:00"/>
    <s v="Color"/>
    <s v="Comedy"/>
    <s v="English"/>
    <s v="USA"/>
    <s v="PG-13"/>
    <s v="Emma Stone"/>
    <x v="566"/>
    <n v="15000"/>
    <n v="18789"/>
    <n v="29"/>
    <n v="0"/>
    <n v="5.5"/>
    <n v="129"/>
    <n v="97"/>
    <n v="48237389"/>
    <n v="25000000"/>
    <n v="23237389"/>
    <n v="0.92949556"/>
    <n v="22.371798223999999"/>
    <n v="2008"/>
    <s v="aprel"/>
    <s v="Fred Wolf"/>
    <x v="1236"/>
    <s v="Normal"/>
    <s v="Medium Budget"/>
    <x v="0"/>
    <s v="High Buzz Mismatch"/>
  </r>
  <r>
    <x v="1237"/>
    <d v="1992-08-11T00:00:00"/>
    <s v="Color"/>
    <s v="Biography"/>
    <s v="English"/>
    <s v="USA"/>
    <s v="PG-13"/>
    <s v="Denzel Washington"/>
    <x v="329"/>
    <n v="18000"/>
    <n v="20143"/>
    <n v="0"/>
    <n v="0"/>
    <n v="7.7"/>
    <n v="61"/>
    <n v="202"/>
    <n v="48169908"/>
    <n v="33000000"/>
    <n v="15169908"/>
    <n v="0.45969418181818184"/>
    <n v="30.983877672727274"/>
    <n v="1992"/>
    <s v="avgust"/>
    <s v="Spike Lee"/>
    <x v="1237"/>
    <s v="Normal"/>
    <s v="Medium Budget"/>
    <x v="0"/>
    <s v="Normal"/>
  </r>
  <r>
    <x v="1238"/>
    <d v="1997-04-18T00:00:00"/>
    <s v="Color"/>
    <s v="Action"/>
    <s v="English"/>
    <s v="USA"/>
    <s v="R"/>
    <s v="Viggo Mortensen"/>
    <x v="65"/>
    <n v="10000"/>
    <n v="15569"/>
    <n v="0"/>
    <n v="2000"/>
    <n v="5.8"/>
    <n v="97"/>
    <n v="125"/>
    <n v="48154732"/>
    <n v="50000000"/>
    <n v="-1845268"/>
    <n v="-3.6905359999999998E-2"/>
    <n v="23.385237856"/>
    <n v="1997"/>
    <s v="aprel"/>
    <s v="Ridley Scott"/>
    <x v="1238"/>
    <s v="Normal"/>
    <s v="High Budget"/>
    <x v="0"/>
    <s v="High Buzz Mismatch"/>
  </r>
  <r>
    <x v="1239"/>
    <d v="2004-09-12T00:00:00"/>
    <s v="Color"/>
    <s v="Comedy"/>
    <s v="English"/>
    <s v="USA"/>
    <s v="PG"/>
    <s v="Dania Ramirez"/>
    <x v="57"/>
    <n v="1000"/>
    <n v="4604"/>
    <n v="38"/>
    <n v="531"/>
    <n v="4.3"/>
    <n v="59"/>
    <n v="93"/>
    <n v="48114556"/>
    <n v="26000000"/>
    <n v="22114556"/>
    <n v="0.85055984615384617"/>
    <n v="17.593323938461538"/>
    <n v="2004"/>
    <s v="sentyabr"/>
    <s v="Joel Zwick"/>
    <x v="1239"/>
    <s v="Normal"/>
    <s v="Medium Budget"/>
    <x v="0"/>
    <s v="High Buzz Mismatch"/>
  </r>
  <r>
    <x v="1240"/>
    <d v="1988-02-22T00:00:00"/>
    <s v="Color"/>
    <s v="Adventure"/>
    <s v="English"/>
    <s v="USA"/>
    <s v="G"/>
    <s v="Judith Barsi"/>
    <x v="470"/>
    <n v="912"/>
    <n v="1833"/>
    <n v="383"/>
    <n v="5000"/>
    <n v="7.3"/>
    <n v="24"/>
    <n v="69"/>
    <n v="48092846"/>
    <n v="12500000"/>
    <n v="35592846"/>
    <n v="2.84742768"/>
    <n v="30.838971072"/>
    <n v="1988"/>
    <s v="fevral"/>
    <s v="Don Bluth"/>
    <x v="1240"/>
    <s v="Normal"/>
    <s v="High Budget"/>
    <x v="0"/>
    <s v="Normal"/>
  </r>
  <r>
    <x v="1241"/>
    <d v="1997-10-28T00:00:00"/>
    <s v="Color"/>
    <s v="Action"/>
    <s v="English"/>
    <s v="USA"/>
    <s v="PG-13"/>
    <s v="Jason Patric"/>
    <x v="56"/>
    <n v="673"/>
    <n v="2027"/>
    <n v="101"/>
    <n v="894"/>
    <n v="3.7"/>
    <n v="79"/>
    <n v="121"/>
    <n v="48068396"/>
    <n v="160000000"/>
    <n v="-111931604"/>
    <n v="-0.699572525"/>
    <n v="14.60957099"/>
    <n v="1997"/>
    <s v="oktyabr"/>
    <s v="Jan de Bont"/>
    <x v="1241"/>
    <s v="Underperformer"/>
    <s v="High Budget"/>
    <x v="0"/>
    <s v="High Buzz Mismatch"/>
  </r>
  <r>
    <x v="1242"/>
    <d v="2012-12-14T00:00:00"/>
    <s v="Color"/>
    <s v="Horror"/>
    <s v="English"/>
    <s v="USA"/>
    <s v="R"/>
    <s v="Danielle Kotch"/>
    <x v="366"/>
    <n v="1000"/>
    <n v="2239"/>
    <n v="301"/>
    <n v="58000"/>
    <n v="6.8"/>
    <n v="411"/>
    <n v="110"/>
    <n v="48056940"/>
    <n v="3000000"/>
    <n v="45056940"/>
    <n v="15.018980000000001"/>
    <n v="39.007591999999995"/>
    <n v="2012"/>
    <s v="dekabr"/>
    <s v="Scott Derrickson"/>
    <x v="1242"/>
    <s v="Normal"/>
    <s v="Low Budget"/>
    <x v="0"/>
    <s v="Normal"/>
  </r>
  <r>
    <x v="1243"/>
    <d v="2010-10-12T00:00:00"/>
    <s v="Color"/>
    <s v="Action"/>
    <s v="English"/>
    <s v="UK"/>
    <s v="R"/>
    <s v="Elizabeth McGovern"/>
    <x v="167"/>
    <n v="553"/>
    <n v="2357"/>
    <n v="905"/>
    <n v="36000"/>
    <n v="7.7"/>
    <n v="447"/>
    <n v="117"/>
    <n v="48043505"/>
    <n v="30000000"/>
    <n v="18043505"/>
    <n v="0.60145016666666662"/>
    <n v="34.640580066666665"/>
    <n v="2010"/>
    <s v="oktyabr"/>
    <s v="Matthew Vaughn"/>
    <x v="1243"/>
    <s v="Normal"/>
    <s v="High Budget"/>
    <x v="0"/>
    <s v="Normal"/>
  </r>
  <r>
    <x v="1244"/>
    <d v="2008-05-15T00:00:00"/>
    <s v="Color"/>
    <s v="Adventure"/>
    <s v="English"/>
    <s v="USA"/>
    <s v="PG"/>
    <s v="Gerard Butler"/>
    <x v="567"/>
    <n v="18000"/>
    <n v="18178"/>
    <n v="3"/>
    <n v="0"/>
    <n v="6"/>
    <n v="139"/>
    <n v="96"/>
    <n v="48006503"/>
    <n v="37000000"/>
    <n v="11006503"/>
    <n v="0.29747305405405405"/>
    <n v="24.118989221621622"/>
    <n v="2008"/>
    <s v="may"/>
    <s v="Jennifer Flackett"/>
    <x v="1244"/>
    <s v="Normal"/>
    <s v="High Budget"/>
    <x v="0"/>
    <s v="Normal"/>
  </r>
  <r>
    <x v="1245"/>
    <d v="2003-05-22T00:00:00"/>
    <s v="Color"/>
    <s v="Adventure"/>
    <s v="English"/>
    <s v="USA"/>
    <s v="G"/>
    <s v="Haley Joel Osment"/>
    <x v="568"/>
    <n v="3000"/>
    <n v="4480"/>
    <n v="0"/>
    <n v="227"/>
    <n v="5.4"/>
    <n v="85"/>
    <n v="72"/>
    <n v="47887943"/>
    <n v="20000000"/>
    <n v="27887943"/>
    <n v="1.3943971500000001"/>
    <n v="22.180458860000002"/>
    <n v="2003"/>
    <s v="may"/>
    <s v="Steve Trenbirth"/>
    <x v="1245"/>
    <s v="Normal"/>
    <s v="High Budget"/>
    <x v="0"/>
    <s v="Normal"/>
  </r>
  <r>
    <x v="1246"/>
    <d v="2006-03-10T00:00:00"/>
    <s v="Color"/>
    <s v="Horror"/>
    <s v="English"/>
    <s v="USA"/>
    <s v="PG-13"/>
    <s v="Madeline Carroll"/>
    <x v="202"/>
    <n v="1000"/>
    <n v="2452"/>
    <n v="165"/>
    <n v="0"/>
    <n v="5"/>
    <n v="152"/>
    <n v="87"/>
    <n v="47860214"/>
    <n v="15000000"/>
    <n v="32860214"/>
    <n v="2.1906809333333332"/>
    <n v="20.876272373333332"/>
    <n v="2006"/>
    <s v="mart"/>
    <s v="Simon West"/>
    <x v="1246"/>
    <s v="Normal"/>
    <s v="Low Budget"/>
    <x v="0"/>
    <s v="Normal"/>
  </r>
  <r>
    <x v="1247"/>
    <d v="2007-10-22T00:00:00"/>
    <s v="Color"/>
    <s v="Drama"/>
    <s v="English"/>
    <s v="USA"/>
    <s v="PG-13"/>
    <s v="Nia Long"/>
    <x v="569"/>
    <n v="826"/>
    <n v="1825"/>
    <n v="9"/>
    <n v="0"/>
    <n v="5.9"/>
    <n v="184"/>
    <n v="96"/>
    <n v="47852604"/>
    <n v="20000000"/>
    <n v="27852604"/>
    <n v="1.3926301999999999"/>
    <n v="24.15705208"/>
    <n v="2007"/>
    <s v="oktyabr"/>
    <s v="Mennan Yapo"/>
    <x v="1247"/>
    <s v="Normal"/>
    <s v="Medium Budget"/>
    <x v="0"/>
    <s v="Normal"/>
  </r>
  <r>
    <x v="1248"/>
    <d v="2002-04-26T00:00:00"/>
    <s v="Color"/>
    <s v="Adventure"/>
    <s v="English"/>
    <s v="USA"/>
    <s v="PG"/>
    <s v="Frankie Muniz"/>
    <x v="52"/>
    <n v="934"/>
    <n v="3707"/>
    <n v="189"/>
    <n v="896"/>
    <n v="5.4"/>
    <n v="69"/>
    <n v="88"/>
    <n v="47811275"/>
    <n v="15000000"/>
    <n v="32811275"/>
    <n v="2.1874183333333335"/>
    <n v="22.564567333333336"/>
    <n v="2002"/>
    <s v="aprel"/>
    <s v="Shawn Levy"/>
    <x v="1248"/>
    <s v="Normal"/>
    <s v="High Budget"/>
    <x v="0"/>
    <s v="Normal"/>
  </r>
  <r>
    <x v="1249"/>
    <d v="2005-01-24T00:00:00"/>
    <s v="Black and White"/>
    <s v="Horror"/>
    <s v="English"/>
    <s v="USA"/>
    <s v="PG-13"/>
    <s v="Gena Rowlands"/>
    <x v="551"/>
    <n v="545"/>
    <n v="1274"/>
    <n v="34"/>
    <n v="0"/>
    <n v="6.5"/>
    <n v="193"/>
    <n v="104"/>
    <n v="47806295"/>
    <n v="43000000"/>
    <n v="4806295"/>
    <n v="0.1117743023255814"/>
    <n v="26.044709720930232"/>
    <n v="2005"/>
    <s v="yanvar"/>
    <s v="Iain Softley"/>
    <x v="1249"/>
    <s v="Normal"/>
    <s v="Low Budget"/>
    <x v="0"/>
    <s v="Normal"/>
  </r>
  <r>
    <x v="1250"/>
    <d v="2004-12-09T00:00:00"/>
    <s v="Color"/>
    <s v="Mystery"/>
    <s v="English"/>
    <s v="USA"/>
    <s v="PG-13"/>
    <s v="Johnny Depp"/>
    <x v="570"/>
    <n v="40000"/>
    <n v="41293"/>
    <n v="192"/>
    <n v="0"/>
    <n v="6.6"/>
    <n v="195"/>
    <n v="96"/>
    <n v="47781388"/>
    <n v="40000000"/>
    <n v="7781388"/>
    <n v="0.1945347"/>
    <n v="26.477813879999999"/>
    <n v="2004"/>
    <s v="dekabr"/>
    <s v="David Koepp"/>
    <x v="1250"/>
    <s v="Normal"/>
    <s v="Medium Budget"/>
    <x v="0"/>
    <s v="Normal"/>
  </r>
  <r>
    <x v="1251"/>
    <d v="1997-02-05T00:00:00"/>
    <s v="Color"/>
    <s v="Action"/>
    <s v="English"/>
    <s v="USA"/>
    <s v="R"/>
    <s v="Gary Dourdan"/>
    <x v="571"/>
    <n v="1000"/>
    <n v="3090"/>
    <n v="0"/>
    <n v="0"/>
    <n v="6.3"/>
    <n v="223"/>
    <n v="116"/>
    <n v="47748610"/>
    <n v="75000000"/>
    <n v="-27251390"/>
    <n v="-0.36335186666666669"/>
    <n v="25.054659253333334"/>
    <n v="1997"/>
    <s v="fevral"/>
    <s v="Jean-Pierre Jeunet"/>
    <x v="1251"/>
    <s v="Underperformer"/>
    <s v="High Budget"/>
    <x v="0"/>
    <s v="Normal"/>
  </r>
  <r>
    <x v="1252"/>
    <d v="2003-02-21T00:00:00"/>
    <s v="Color"/>
    <s v="Action"/>
    <s v="English"/>
    <s v="USA"/>
    <s v="PG-13"/>
    <s v="Dwayne Johnson"/>
    <x v="66"/>
    <n v="12000"/>
    <n v="16930"/>
    <n v="532"/>
    <n v="0"/>
    <n v="6.7"/>
    <n v="151"/>
    <n v="104"/>
    <n v="47592825"/>
    <n v="85000000"/>
    <n v="-37407175"/>
    <n v="-0.44008441176470586"/>
    <n v="26.62396623529412"/>
    <n v="2003"/>
    <s v="fevral"/>
    <s v="Peter Berg"/>
    <x v="1252"/>
    <s v="Underperformer"/>
    <s v="High Budget"/>
    <x v="0"/>
    <s v="Normal"/>
  </r>
  <r>
    <x v="1253"/>
    <d v="2014-07-07T00:00:00"/>
    <s v="Color"/>
    <s v="Action"/>
    <s v="English"/>
    <s v="USA"/>
    <s v="PG-13"/>
    <s v="Matt Walsh"/>
    <x v="572"/>
    <n v="490"/>
    <n v="1367"/>
    <n v="77"/>
    <n v="15000"/>
    <n v="5.8"/>
    <n v="228"/>
    <n v="89"/>
    <n v="47553512"/>
    <n v="50000000"/>
    <n v="-2446488"/>
    <n v="-4.8929760000000003E-2"/>
    <n v="24.680428096"/>
    <n v="2014"/>
    <s v="iyul"/>
    <s v="Steven Quale"/>
    <x v="1253"/>
    <s v="Normal"/>
    <s v="High Budget"/>
    <x v="0"/>
    <s v="High Buzz Mismatch"/>
  </r>
  <r>
    <x v="1254"/>
    <d v="2009-08-23T00:00:00"/>
    <s v="Color"/>
    <s v="Drama"/>
    <s v="English"/>
    <s v="USA"/>
    <s v="R"/>
    <s v="Mo'Nique"/>
    <x v="242"/>
    <n v="940"/>
    <n v="3277"/>
    <n v="304"/>
    <n v="12000"/>
    <n v="7.3"/>
    <n v="323"/>
    <n v="109"/>
    <n v="47536959"/>
    <n v="10000000"/>
    <n v="37536959"/>
    <n v="3.7536958999999999"/>
    <n v="31.901478359999999"/>
    <n v="2009"/>
    <s v="avgust"/>
    <s v="Lee Daniels"/>
    <x v="1254"/>
    <s v="Normal"/>
    <s v="Medium Budget"/>
    <x v="0"/>
    <s v="Normal"/>
  </r>
  <r>
    <x v="1255"/>
    <d v="1997-10-02T00:00:00"/>
    <s v="Color"/>
    <s v="Action"/>
    <s v="English"/>
    <s v="USA"/>
    <s v="PG-13"/>
    <s v="Don Cheadle"/>
    <x v="224"/>
    <n v="3000"/>
    <n v="5062"/>
    <n v="81"/>
    <n v="2000"/>
    <n v="5.4"/>
    <n v="84"/>
    <n v="104"/>
    <n v="47474112"/>
    <n v="90000000"/>
    <n v="-42525888"/>
    <n v="-0.47250986666666667"/>
    <n v="21.610996053333334"/>
    <n v="1997"/>
    <s v="oktyabr"/>
    <s v="Mick Jackson"/>
    <x v="1255"/>
    <s v="Underperformer"/>
    <s v="High Budget"/>
    <x v="0"/>
    <s v="High Buzz Mismatch"/>
  </r>
  <r>
    <x v="1256"/>
    <d v="2007-11-02T00:00:00"/>
    <s v="Color"/>
    <s v="Action"/>
    <s v="English"/>
    <s v="USA"/>
    <s v="R"/>
    <s v="Jennifer Garner"/>
    <x v="66"/>
    <n v="3000"/>
    <n v="5187"/>
    <n v="532"/>
    <n v="0"/>
    <n v="7.1"/>
    <n v="234"/>
    <n v="110"/>
    <n v="47456450"/>
    <n v="70000000"/>
    <n v="-22543550"/>
    <n v="-0.3220507142857143"/>
    <n v="28.271179714285712"/>
    <n v="2007"/>
    <s v="noyabr"/>
    <s v="Peter Berg"/>
    <x v="1256"/>
    <s v="Underperformer"/>
    <s v="High Budget"/>
    <x v="0"/>
    <s v="Normal"/>
  </r>
  <r>
    <x v="1257"/>
    <d v="2005-08-01T00:00:00"/>
    <s v="Color"/>
    <s v="Action"/>
    <s v="English"/>
    <s v="USA"/>
    <s v="R"/>
    <s v="Liam Neeson"/>
    <x v="65"/>
    <n v="14000"/>
    <n v="19600"/>
    <n v="0"/>
    <n v="0"/>
    <n v="7.2"/>
    <n v="239"/>
    <n v="194"/>
    <n v="47396698"/>
    <n v="130000000"/>
    <n v="-82603302"/>
    <n v="-0.63541001538461539"/>
    <n v="28.545835993846154"/>
    <n v="2005"/>
    <s v="avgust"/>
    <s v="Ridley Scott"/>
    <x v="1257"/>
    <s v="Underperformer"/>
    <s v="High Budget"/>
    <x v="0"/>
    <s v="Normal"/>
  </r>
  <r>
    <x v="1258"/>
    <d v="1998-12-05T00:00:00"/>
    <s v="Color"/>
    <s v="Action"/>
    <s v="English"/>
    <s v="USA"/>
    <s v="R"/>
    <s v="Tom Hanks"/>
    <x v="6"/>
    <n v="15000"/>
    <n v="44998"/>
    <n v="14000"/>
    <n v="22000"/>
    <n v="8.6"/>
    <n v="219"/>
    <n v="169"/>
    <n v="216119491"/>
    <n v="70000000"/>
    <n v="146119491"/>
    <n v="2.0874212999999999"/>
    <n v="37.434968519999998"/>
    <n v="1998"/>
    <s v="dekabr"/>
    <s v="Steven Spielberg"/>
    <x v="1258"/>
    <s v="Normal"/>
    <s v="High Budget"/>
    <x v="0"/>
    <s v="High Buzz / High Score"/>
  </r>
  <r>
    <x v="1259"/>
    <d v="2015-02-08T00:00:00"/>
    <s v="Color"/>
    <s v="Action"/>
    <s v="English"/>
    <s v="USA"/>
    <s v="PG-13"/>
    <s v="Channing Tatum"/>
    <x v="40"/>
    <n v="17000"/>
    <n v="47334"/>
    <n v="0"/>
    <n v="44000"/>
    <n v="5.4"/>
    <n v="384"/>
    <n v="127"/>
    <n v="47375327"/>
    <n v="176000000"/>
    <n v="-128624673"/>
    <n v="-0.73082200568181821"/>
    <n v="25.707671197727272"/>
    <n v="2015"/>
    <s v="fevral"/>
    <s v="Lana Wachowski"/>
    <x v="1259"/>
    <s v="Underperformer"/>
    <s v="High Budget"/>
    <x v="0"/>
    <s v="High Buzz Mismatch"/>
  </r>
  <r>
    <x v="1260"/>
    <d v="2012-05-07T00:00:00"/>
    <s v="Black and White"/>
    <s v="Crime"/>
    <s v="English"/>
    <s v="USA"/>
    <s v="R"/>
    <s v="DemiÃ¡n Bichir"/>
    <x v="188"/>
    <n v="749"/>
    <n v="1948"/>
    <n v="0"/>
    <n v="28000"/>
    <n v="6.5"/>
    <n v="339"/>
    <n v="141"/>
    <n v="47307550"/>
    <n v="45000000"/>
    <n v="2307550"/>
    <n v="5.1278888888888888E-2"/>
    <n v="28.820511555555555"/>
    <n v="2012"/>
    <s v="may"/>
    <s v="Oliver Stone"/>
    <x v="1260"/>
    <s v="Normal"/>
    <s v="Medium Budget"/>
    <x v="0"/>
    <s v="Normal"/>
  </r>
  <r>
    <x v="1261"/>
    <d v="2003-09-05T00:00:00"/>
    <s v="Color"/>
    <s v="Action"/>
    <s v="English"/>
    <s v="USA"/>
    <s v="PG"/>
    <s v="Daniel Roebuck"/>
    <x v="573"/>
    <n v="1000"/>
    <n v="3037"/>
    <n v="91"/>
    <n v="542"/>
    <n v="5"/>
    <n v="79"/>
    <n v="102"/>
    <n v="47285499"/>
    <n v="26000000"/>
    <n v="21285499"/>
    <n v="0.81867303846153849"/>
    <n v="20.381669215384616"/>
    <n v="2003"/>
    <s v="sentyabr"/>
    <s v="Harald Zwart"/>
    <x v="1261"/>
    <s v="Normal"/>
    <s v="High Budget"/>
    <x v="0"/>
    <s v="High Buzz Mismatch"/>
  </r>
  <r>
    <x v="1262"/>
    <d v="2005-09-12T00:00:00"/>
    <s v="Color"/>
    <s v="Horror"/>
    <s v="English"/>
    <s v="USA"/>
    <s v="R"/>
    <s v="Jay Hernandez"/>
    <x v="574"/>
    <n v="1000"/>
    <n v="2990"/>
    <n v="0"/>
    <n v="0"/>
    <n v="5.9"/>
    <n v="303"/>
    <n v="93"/>
    <n v="47277326"/>
    <n v="4800000"/>
    <n v="42477326"/>
    <n v="8.8494429166666659"/>
    <n v="27.139777166666669"/>
    <n v="2005"/>
    <s v="sentyabr"/>
    <s v="Eli Roth"/>
    <x v="1262"/>
    <s v="Normal"/>
    <s v="Low Budget"/>
    <x v="0"/>
    <s v="Normal"/>
  </r>
  <r>
    <x v="1263"/>
    <d v="2005-05-07T00:00:00"/>
    <s v="Color"/>
    <s v="Comedy"/>
    <s v="English"/>
    <s v="USA"/>
    <s v="PG"/>
    <s v="Colin Firth"/>
    <x v="575"/>
    <n v="14000"/>
    <n v="17278"/>
    <n v="52"/>
    <n v="0"/>
    <n v="6.6"/>
    <n v="128"/>
    <n v="97"/>
    <n v="47124400"/>
    <n v="25000000"/>
    <n v="22124400"/>
    <n v="0.88497599999999998"/>
    <n v="26.753990399999999"/>
    <n v="2005"/>
    <s v="may"/>
    <s v="Kirk Jones"/>
    <x v="1263"/>
    <s v="Normal"/>
    <s v="Medium Budget"/>
    <x v="0"/>
    <s v="Normal"/>
  </r>
  <r>
    <x v="1264"/>
    <d v="2014-12-22T00:00:00"/>
    <s v="Color"/>
    <s v="Crime"/>
    <s v="English"/>
    <s v="USA"/>
    <s v="R"/>
    <s v="Robert Downey Jr."/>
    <x v="452"/>
    <n v="21000"/>
    <n v="30183"/>
    <n v="71"/>
    <n v="47000"/>
    <n v="7.4"/>
    <n v="276"/>
    <n v="141"/>
    <n v="47105085"/>
    <n v="50000000"/>
    <n v="-2894915"/>
    <n v="-5.78983E-2"/>
    <n v="34.276840679999999"/>
    <n v="2014"/>
    <s v="dekabr"/>
    <s v="David Dobkin"/>
    <x v="1264"/>
    <s v="Normal"/>
    <s v="Medium Budget"/>
    <x v="0"/>
    <s v="Normal"/>
  </r>
  <r>
    <x v="1265"/>
    <d v="2001-08-13T00:00:00"/>
    <s v="Color"/>
    <s v="Comedy"/>
    <s v="English"/>
    <s v="USA"/>
    <s v="PG-13"/>
    <s v="Hugh Jackman"/>
    <x v="198"/>
    <n v="20000"/>
    <n v="22209"/>
    <n v="446"/>
    <n v="0"/>
    <n v="6.4"/>
    <n v="125"/>
    <n v="123"/>
    <n v="47095453"/>
    <n v="48000000"/>
    <n v="-904547"/>
    <n v="-1.8844729166666668E-2"/>
    <n v="25.592462108333336"/>
    <n v="2001"/>
    <s v="avgust"/>
    <s v="James Mangold"/>
    <x v="1265"/>
    <s v="Normal"/>
    <s v="Medium Budget"/>
    <x v="0"/>
    <s v="Normal"/>
  </r>
  <r>
    <x v="1266"/>
    <d v="2014-03-13T00:00:00"/>
    <s v="Color"/>
    <s v="Biography"/>
    <s v="English"/>
    <s v="USA"/>
    <s v="R"/>
    <s v="Johnny Cannizzaro"/>
    <x v="20"/>
    <n v="880"/>
    <n v="2281"/>
    <n v="16000"/>
    <n v="16000"/>
    <n v="6.9"/>
    <n v="249"/>
    <n v="134"/>
    <n v="47034272"/>
    <n v="40000000"/>
    <n v="7034272"/>
    <n v="0.17585680000000001"/>
    <n v="29.270342720000002"/>
    <n v="2014"/>
    <s v="mart"/>
    <s v="Clint Eastwood"/>
    <x v="1266"/>
    <s v="Normal"/>
    <s v="Medium Budget"/>
    <x v="0"/>
    <s v="Normal"/>
  </r>
  <r>
    <x v="1267"/>
    <d v="2010-04-08T00:00:00"/>
    <s v="Color"/>
    <s v="Action"/>
    <s v="English"/>
    <s v="USA"/>
    <s v="PG-13"/>
    <s v="Tom Selleck"/>
    <x v="308"/>
    <n v="19000"/>
    <n v="25206"/>
    <n v="126"/>
    <n v="0"/>
    <n v="5.4"/>
    <n v="140"/>
    <n v="100"/>
    <n v="47000485"/>
    <n v="75000000"/>
    <n v="-27999515"/>
    <n v="-0.37332686666666665"/>
    <n v="21.450669253333334"/>
    <n v="2010"/>
    <s v="aprel"/>
    <s v="Robert Luketic"/>
    <x v="1267"/>
    <s v="Underperformer"/>
    <s v="High Budget"/>
    <x v="0"/>
    <s v="High Buzz Mismatch"/>
  </r>
  <r>
    <x v="1268"/>
    <d v="1978-08-27T00:00:00"/>
    <s v="Color"/>
    <s v="Horror"/>
    <s v="English"/>
    <s v="USA"/>
    <s v="R"/>
    <s v="Jamie Lee Curtis"/>
    <x v="576"/>
    <n v="2000"/>
    <n v="4400"/>
    <n v="0"/>
    <n v="12000"/>
    <n v="7.9"/>
    <n v="318"/>
    <n v="101"/>
    <n v="47000000"/>
    <n v="300000"/>
    <n v="46700000"/>
    <n v="155.66666666666666"/>
    <n v="95.066666666666677"/>
    <n v="1978"/>
    <s v="avgust"/>
    <s v="John Carpenter"/>
    <x v="1268"/>
    <s v="Normal"/>
    <s v="Low Budget"/>
    <x v="1"/>
    <s v="Normal"/>
  </r>
  <r>
    <x v="1269"/>
    <d v="2006-09-29T00:00:00"/>
    <s v="Color"/>
    <s v="Adventure"/>
    <s v="English"/>
    <s v="Canada"/>
    <s v="R"/>
    <s v="Radha Mitchell"/>
    <x v="577"/>
    <n v="992"/>
    <n v="1933"/>
    <n v="50"/>
    <n v="0"/>
    <n v="6.6"/>
    <n v="267"/>
    <n v="132"/>
    <n v="46982632"/>
    <n v="50000000"/>
    <n v="-3017368"/>
    <n v="-6.0347360000000003E-2"/>
    <n v="26.375861055999998"/>
    <n v="2006"/>
    <s v="sentyabr"/>
    <s v="Christophe Gans"/>
    <x v="1269"/>
    <s v="Normal"/>
    <s v="High Budget"/>
    <x v="0"/>
    <s v="Normal"/>
  </r>
  <r>
    <x v="1270"/>
    <d v="2007-06-23T00:00:00"/>
    <s v="Color"/>
    <s v="Action"/>
    <s v="English"/>
    <s v="USA"/>
    <s v="R"/>
    <s v="Tate Donovan"/>
    <x v="290"/>
    <n v="650"/>
    <n v="1640"/>
    <n v="845"/>
    <n v="0"/>
    <n v="7.2"/>
    <n v="198"/>
    <n v="124"/>
    <n v="46975183"/>
    <n v="61000000"/>
    <n v="-14024817"/>
    <n v="-0.22991503278688524"/>
    <n v="28.708033986885248"/>
    <n v="2007"/>
    <s v="iyun"/>
    <s v="Antoine Fuqua"/>
    <x v="1270"/>
    <s v="Underperformer"/>
    <s v="High Budget"/>
    <x v="0"/>
    <s v="Normal"/>
  </r>
  <r>
    <x v="1271"/>
    <d v="2015-11-14T00:00:00"/>
    <s v="Color"/>
    <s v="Action"/>
    <s v="English"/>
    <s v="USA"/>
    <s v="R"/>
    <s v="Edgar Arreola"/>
    <x v="450"/>
    <n v="455"/>
    <n v="1467"/>
    <n v="777"/>
    <n v="59000"/>
    <n v="7.6"/>
    <n v="478"/>
    <n v="121"/>
    <n v="46875468"/>
    <n v="30000000"/>
    <n v="16875468"/>
    <n v="0.5625156"/>
    <n v="36.525006239999996"/>
    <n v="2015"/>
    <s v="noyabr"/>
    <s v="Denis Villeneuve"/>
    <x v="1271"/>
    <s v="Normal"/>
    <s v="High Budget"/>
    <x v="0"/>
    <s v="Normal"/>
  </r>
  <r>
    <x v="1272"/>
    <d v="1990-07-15T00:00:00"/>
    <s v="Color"/>
    <s v="Biography"/>
    <s v="English"/>
    <s v="USA"/>
    <s v="R"/>
    <s v="Robert De Niro"/>
    <x v="200"/>
    <n v="22000"/>
    <n v="24783"/>
    <n v="17000"/>
    <n v="25000"/>
    <n v="8.6999999999999993"/>
    <n v="192"/>
    <n v="146"/>
    <n v="46836394"/>
    <n v="25000000"/>
    <n v="21836394"/>
    <n v="0.87345576000000003"/>
    <n v="37.649382304"/>
    <n v="1990"/>
    <s v="iyul"/>
    <s v="Martin Scorsese"/>
    <x v="1272"/>
    <s v="Normal"/>
    <s v="Medium Budget"/>
    <x v="0"/>
    <s v="High Buzz / High Score"/>
  </r>
  <r>
    <x v="1273"/>
    <d v="1994-04-05T00:00:00"/>
    <s v="Color"/>
    <s v="Action"/>
    <s v="English"/>
    <s v="USA"/>
    <s v="PG-13"/>
    <s v="Meryl Streep"/>
    <x v="240"/>
    <n v="11000"/>
    <n v="12161"/>
    <n v="161"/>
    <n v="0"/>
    <n v="6.3"/>
    <n v="42"/>
    <n v="111"/>
    <n v="46815748"/>
    <n v="45000000"/>
    <n v="1815748"/>
    <n v="4.0349955555555553E-2"/>
    <n v="25.21613998222222"/>
    <n v="1994"/>
    <s v="aprel"/>
    <s v="Curtis Hanson"/>
    <x v="1273"/>
    <s v="Normal"/>
    <s v="High Budget"/>
    <x v="0"/>
    <s v="Normal"/>
  </r>
  <r>
    <x v="1274"/>
    <d v="1977-08-01T00:00:00"/>
    <s v="Color"/>
    <s v="Action"/>
    <s v="English"/>
    <s v="UK"/>
    <s v="PG"/>
    <s v="Caroline Munro"/>
    <x v="444"/>
    <n v="456"/>
    <n v="1326"/>
    <n v="43"/>
    <n v="0"/>
    <n v="7.1"/>
    <n v="112"/>
    <n v="123"/>
    <n v="46800000"/>
    <n v="14000000"/>
    <n v="32800000"/>
    <n v="2.342857142857143"/>
    <n v="29.337142857142855"/>
    <n v="1977"/>
    <s v="avgust"/>
    <s v="Lewis Gilbert"/>
    <x v="1274"/>
    <s v="Normal"/>
    <s v="High Budget"/>
    <x v="0"/>
    <s v="Normal"/>
  </r>
  <r>
    <x v="1275"/>
    <d v="2000-03-01T00:00:00"/>
    <s v="Color"/>
    <s v="Comedy"/>
    <s v="English"/>
    <s v="USA"/>
    <s v="PG-13"/>
    <s v="Jennifer Garner"/>
    <x v="578"/>
    <n v="3000"/>
    <n v="6454"/>
    <n v="8"/>
    <n v="0"/>
    <n v="5.5"/>
    <n v="106"/>
    <n v="83"/>
    <n v="46729374"/>
    <n v="13000000"/>
    <n v="33729374"/>
    <n v="2.5945672307692309"/>
    <n v="23.037826892307692"/>
    <n v="2000"/>
    <s v="mart"/>
    <s v="Danny Leiner"/>
    <x v="1275"/>
    <s v="Normal"/>
    <s v="Medium Budget"/>
    <x v="0"/>
    <s v="Normal"/>
  </r>
  <r>
    <x v="1276"/>
    <d v="1982-07-07T00:00:00"/>
    <s v="Color"/>
    <s v="Action"/>
    <s v="English"/>
    <s v="USA"/>
    <s v="PG"/>
    <s v="Clint Eastwood"/>
    <x v="20"/>
    <n v="16000"/>
    <n v="16805"/>
    <n v="16000"/>
    <n v="0"/>
    <n v="5.9"/>
    <n v="43"/>
    <n v="136"/>
    <n v="46700000"/>
    <n v="21000000"/>
    <n v="25700000"/>
    <n v="1.2238095238095239"/>
    <n v="24.089523809523811"/>
    <n v="1982"/>
    <s v="iyul"/>
    <s v="Clint Eastwood"/>
    <x v="1276"/>
    <s v="Normal"/>
    <s v="High Budget"/>
    <x v="0"/>
    <s v="Normal"/>
  </r>
  <r>
    <x v="1277"/>
    <d v="1998-09-30T00:00:00"/>
    <s v="Color"/>
    <s v="Comedy"/>
    <s v="English"/>
    <s v="USA"/>
    <s v="PG-13"/>
    <s v="Goran Visnjic"/>
    <x v="579"/>
    <n v="1000"/>
    <n v="4294"/>
    <n v="165"/>
    <n v="0"/>
    <n v="6.1"/>
    <n v="92"/>
    <n v="104"/>
    <n v="46611204"/>
    <n v="48000000"/>
    <n v="-1388796"/>
    <n v="-2.8933250000000001E-2"/>
    <n v="24.3884267"/>
    <n v="1998"/>
    <s v="sentyabr"/>
    <s v="Griffin Dunne"/>
    <x v="1277"/>
    <s v="Normal"/>
    <s v="Medium Budget"/>
    <x v="0"/>
    <s v="Normal"/>
  </r>
  <r>
    <x v="1278"/>
    <d v="2002-11-04T00:00:00"/>
    <s v="Color"/>
    <s v="Crime"/>
    <s v="English"/>
    <s v="USA"/>
    <s v="R"/>
    <s v="Radha Mitchell"/>
    <x v="99"/>
    <n v="991"/>
    <n v="2562"/>
    <n v="541"/>
    <n v="0"/>
    <n v="7.1"/>
    <n v="216"/>
    <n v="81"/>
    <n v="46563158"/>
    <n v="13000000"/>
    <n v="33563158"/>
    <n v="2.5817813846153848"/>
    <n v="29.432712553846152"/>
    <n v="2002"/>
    <s v="noyabr"/>
    <s v="Joel Schumacher"/>
    <x v="1278"/>
    <s v="Normal"/>
    <s v="Medium Budget"/>
    <x v="0"/>
    <s v="Normal"/>
  </r>
  <r>
    <x v="1279"/>
    <d v="2003-09-04T00:00:00"/>
    <s v="Color"/>
    <s v="Horror"/>
    <s v="English"/>
    <s v="USA"/>
    <s v="R"/>
    <s v="Sarah Carter"/>
    <x v="426"/>
    <n v="748"/>
    <n v="3172"/>
    <n v="160"/>
    <n v="0"/>
    <n v="6.2"/>
    <n v="175"/>
    <n v="90"/>
    <n v="46455802"/>
    <n v="26000000"/>
    <n v="20455802"/>
    <n v="0.78676161538461542"/>
    <n v="25.114704646153847"/>
    <n v="2003"/>
    <s v="sentyabr"/>
    <s v="David R. Ellis"/>
    <x v="1279"/>
    <s v="Normal"/>
    <s v="Low Budget"/>
    <x v="0"/>
    <s v="Normal"/>
  </r>
  <r>
    <x v="1280"/>
    <d v="2011-08-06T00:00:00"/>
    <s v="Color"/>
    <s v="Adventure"/>
    <s v="English"/>
    <s v="UK"/>
    <s v="PG"/>
    <s v="Jim Broadbent"/>
    <x v="580"/>
    <n v="1000"/>
    <n v="2707"/>
    <n v="6"/>
    <n v="0"/>
    <n v="7.1"/>
    <n v="190"/>
    <n v="97"/>
    <n v="46440491"/>
    <n v="100000000"/>
    <n v="-53559509"/>
    <n v="-0.53559509000000005"/>
    <n v="28.185761963999997"/>
    <n v="2011"/>
    <s v="avgust"/>
    <s v="Sarah Smith"/>
    <x v="1280"/>
    <s v="Underperformer"/>
    <s v="High Budget"/>
    <x v="0"/>
    <s v="Normal"/>
  </r>
  <r>
    <x v="1281"/>
    <d v="2011-06-17T00:00:00"/>
    <s v="Color"/>
    <s v="Comedy"/>
    <s v="English"/>
    <s v="UK"/>
    <s v="PG-13"/>
    <s v="Tom Wilkinson"/>
    <x v="299"/>
    <n v="1000"/>
    <n v="1898"/>
    <n v="108"/>
    <n v="48000"/>
    <n v="7.3"/>
    <n v="264"/>
    <n v="124"/>
    <n v="46377022"/>
    <n v="10000000"/>
    <n v="36377022"/>
    <n v="3.6377022000000001"/>
    <n v="35.455080879999997"/>
    <n v="2011"/>
    <s v="iyun"/>
    <s v="John Madden"/>
    <x v="1281"/>
    <s v="Normal"/>
    <s v="Medium Budget"/>
    <x v="0"/>
    <s v="Normal"/>
  </r>
  <r>
    <x v="1282"/>
    <d v="2005-09-13T00:00:00"/>
    <s v="Color"/>
    <s v="Drama"/>
    <s v="English"/>
    <s v="USA"/>
    <s v="PG-13"/>
    <s v="Barry Watson"/>
    <x v="581"/>
    <n v="526"/>
    <n v="1383"/>
    <n v="19"/>
    <n v="1000"/>
    <n v="4.0999999999999996"/>
    <n v="140"/>
    <n v="89"/>
    <n v="46363118"/>
    <n v="20000000"/>
    <n v="26363118"/>
    <n v="1.3181559"/>
    <n v="17.027262360000002"/>
    <n v="2005"/>
    <s v="sentyabr"/>
    <s v="Stephen Kay"/>
    <x v="1282"/>
    <s v="Normal"/>
    <s v="Medium Budget"/>
    <x v="0"/>
    <s v="Normal"/>
  </r>
  <r>
    <x v="1283"/>
    <d v="1996-10-26T00:00:00"/>
    <s v="Color"/>
    <s v="Drama"/>
    <s v="English"/>
    <s v="USA"/>
    <s v="PG-13"/>
    <s v="Leonardo DiCaprio"/>
    <x v="171"/>
    <n v="29000"/>
    <n v="33791"/>
    <n v="1000"/>
    <n v="10000"/>
    <n v="6.8"/>
    <n v="106"/>
    <n v="120"/>
    <n v="46338728"/>
    <n v="14500000"/>
    <n v="31838728"/>
    <n v="2.1957743448275862"/>
    <n v="29.078309737931033"/>
    <n v="1996"/>
    <s v="oktyabr"/>
    <s v="Baz Luhrmann"/>
    <x v="1283"/>
    <s v="Normal"/>
    <s v="Medium Budget"/>
    <x v="0"/>
    <s v="Normal"/>
  </r>
  <r>
    <x v="1284"/>
    <d v="1963-11-27T00:00:00"/>
    <s v="Color"/>
    <s v="Action"/>
    <s v="English"/>
    <s v="USA"/>
    <s v="Approved"/>
    <s v="Jonathan Winters"/>
    <x v="582"/>
    <n v="924"/>
    <n v="4109"/>
    <n v="176"/>
    <n v="0"/>
    <n v="7.6"/>
    <n v="61"/>
    <n v="197"/>
    <n v="46300000"/>
    <n v="9400000"/>
    <n v="36900000"/>
    <n v="3.9255319148936172"/>
    <n v="31.970212765957445"/>
    <n v="1963"/>
    <s v="noyabr"/>
    <s v="Stanley Kramer"/>
    <x v="1284"/>
    <s v="Normal"/>
    <s v="High Budget"/>
    <x v="0"/>
    <s v="Normal"/>
  </r>
  <r>
    <x v="1285"/>
    <d v="2014-12-09T00:00:00"/>
    <s v="Color"/>
    <s v="Comedy"/>
    <s v="English"/>
    <s v="USA"/>
    <s v="PG-13"/>
    <s v="Bella Thorne"/>
    <x v="141"/>
    <n v="35000"/>
    <n v="49743"/>
    <n v="153"/>
    <n v="12000"/>
    <n v="6.5"/>
    <n v="173"/>
    <n v="117"/>
    <n v="46280507"/>
    <n v="40000000"/>
    <n v="6280507"/>
    <n v="0.15701267499999999"/>
    <n v="27.262805069999999"/>
    <n v="2014"/>
    <s v="dekabr"/>
    <s v="Frank Coraci"/>
    <x v="1285"/>
    <s v="Normal"/>
    <s v="Medium Budget"/>
    <x v="0"/>
    <s v="Normal"/>
  </r>
  <r>
    <x v="1286"/>
    <d v="2008-05-19T00:00:00"/>
    <s v="Color"/>
    <s v="Comedy"/>
    <s v="English"/>
    <s v="USA"/>
    <s v="PG-13"/>
    <s v="Busy Philipps"/>
    <x v="583"/>
    <n v="1000"/>
    <n v="4298"/>
    <n v="10"/>
    <n v="3000"/>
    <n v="5.8"/>
    <n v="128"/>
    <n v="101"/>
    <n v="46012734"/>
    <n v="40000000"/>
    <n v="6012734"/>
    <n v="0.15031834999999999"/>
    <n v="23.560127340000001"/>
    <n v="2008"/>
    <s v="may"/>
    <s v="Paul Weiland"/>
    <x v="1286"/>
    <s v="Normal"/>
    <s v="Medium Budget"/>
    <x v="0"/>
    <s v="High Buzz Mismatch"/>
  </r>
  <r>
    <x v="1287"/>
    <d v="2013-06-13T00:00:00"/>
    <s v="Color"/>
    <s v="Action"/>
    <s v="English"/>
    <s v="USA"/>
    <s v="R"/>
    <s v="Ryan Gosling"/>
    <x v="379"/>
    <n v="33000"/>
    <n v="34738"/>
    <n v="181"/>
    <n v="40000"/>
    <n v="6.7"/>
    <n v="415"/>
    <n v="113"/>
    <n v="45996718"/>
    <n v="60000000"/>
    <n v="-14003282"/>
    <n v="-0.23338803333333333"/>
    <n v="30.706644786666669"/>
    <n v="2013"/>
    <s v="iyun"/>
    <s v="Ruben Fleischer"/>
    <x v="1287"/>
    <s v="Underperformer"/>
    <s v="High Budget"/>
    <x v="0"/>
    <s v="Normal"/>
  </r>
  <r>
    <x v="1288"/>
    <d v="2004-08-17T00:00:00"/>
    <s v="Color"/>
    <s v="Action"/>
    <s v="English"/>
    <s v="USA"/>
    <s v="PG-13"/>
    <s v="Dwayne Johnson"/>
    <x v="584"/>
    <n v="12000"/>
    <n v="14146"/>
    <n v="10"/>
    <n v="0"/>
    <n v="6.2"/>
    <n v="117"/>
    <n v="86"/>
    <n v="45860039"/>
    <n v="56000000"/>
    <n v="-10139961"/>
    <n v="-0.18107073214285715"/>
    <n v="24.727571707142857"/>
    <n v="2004"/>
    <s v="avgust"/>
    <s v="Kevin Bray"/>
    <x v="1288"/>
    <s v="Underperformer"/>
    <s v="High Budget"/>
    <x v="0"/>
    <s v="Normal"/>
  </r>
  <r>
    <x v="1289"/>
    <d v="1997-06-24T00:00:00"/>
    <s v="Color"/>
    <s v="Comedy"/>
    <s v="English"/>
    <s v="UK"/>
    <s v="R"/>
    <s v="Tom Wilkinson"/>
    <x v="585"/>
    <n v="1000"/>
    <n v="2323"/>
    <n v="11"/>
    <n v="0"/>
    <n v="7.2"/>
    <n v="122"/>
    <n v="91"/>
    <n v="45857453"/>
    <n v="3500000"/>
    <n v="42357453"/>
    <n v="12.102129428571429"/>
    <n v="33.640851771428572"/>
    <n v="1997"/>
    <s v="iyun"/>
    <s v="Peter Cattaneo"/>
    <x v="1289"/>
    <s v="Normal"/>
    <s v="Medium Budget"/>
    <x v="0"/>
    <s v="Normal"/>
  </r>
  <r>
    <x v="1290"/>
    <d v="1997-01-22T00:00:00"/>
    <s v="Color"/>
    <s v="Crime"/>
    <s v="English"/>
    <s v="USA"/>
    <s v="PG-13"/>
    <s v="Matt Damon"/>
    <x v="193"/>
    <n v="13000"/>
    <n v="16762"/>
    <n v="0"/>
    <n v="0"/>
    <n v="7.1"/>
    <n v="91"/>
    <n v="135"/>
    <n v="45856732"/>
    <n v="40000000"/>
    <n v="5856732"/>
    <n v="0.1464183"/>
    <n v="28.45856732"/>
    <n v="1997"/>
    <s v="yanvar"/>
    <s v="Francis Ford Coppola"/>
    <x v="1290"/>
    <s v="Normal"/>
    <s v="Medium Budget"/>
    <x v="0"/>
    <s v="Normal"/>
  </r>
  <r>
    <x v="1291"/>
    <d v="2009-02-03T00:00:00"/>
    <s v="Color"/>
    <s v="Action"/>
    <s v="English"/>
    <s v="USA"/>
    <s v="R"/>
    <s v="Craig Parker"/>
    <x v="586"/>
    <n v="978"/>
    <n v="2184"/>
    <n v="148"/>
    <n v="0"/>
    <n v="6.6"/>
    <n v="164"/>
    <n v="92"/>
    <n v="45802315"/>
    <n v="35000000"/>
    <n v="10802315"/>
    <n v="0.30863757142857146"/>
    <n v="26.523455028571426"/>
    <n v="2009"/>
    <s v="fevral"/>
    <s v="Patrick Tatopoulos"/>
    <x v="1291"/>
    <s v="Normal"/>
    <s v="High Budget"/>
    <x v="0"/>
    <s v="Normal"/>
  </r>
  <r>
    <x v="1292"/>
    <d v="2010-09-23T00:00:00"/>
    <s v="Color"/>
    <s v="Horror"/>
    <s v="English"/>
    <s v="Canada"/>
    <s v="R"/>
    <s v="Costas Mandylor"/>
    <x v="587"/>
    <n v="723"/>
    <n v="1978"/>
    <n v="52"/>
    <n v="12000"/>
    <n v="5.6"/>
    <n v="178"/>
    <n v="90"/>
    <n v="45670855"/>
    <n v="20000000"/>
    <n v="25670855"/>
    <n v="1.2835427500000001"/>
    <n v="24.113417099999999"/>
    <n v="2010"/>
    <s v="sentyabr"/>
    <s v="Kevin Greutert"/>
    <x v="1292"/>
    <s v="Normal"/>
    <s v="Low Budget"/>
    <x v="0"/>
    <s v="Normal"/>
  </r>
  <r>
    <x v="1293"/>
    <d v="1989-10-09T00:00:00"/>
    <s v="Color"/>
    <s v="Action"/>
    <s v="English"/>
    <s v="USA"/>
    <s v="R"/>
    <s v="Stephen Root"/>
    <x v="65"/>
    <n v="939"/>
    <n v="1748"/>
    <n v="0"/>
    <n v="0"/>
    <n v="6.6"/>
    <n v="63"/>
    <n v="125"/>
    <n v="45645204"/>
    <n v="30000000"/>
    <n v="15645204"/>
    <n v="0.52150680000000005"/>
    <n v="26.60860272"/>
    <n v="1989"/>
    <s v="oktyabr"/>
    <s v="Ridley Scott"/>
    <x v="1293"/>
    <s v="Normal"/>
    <s v="High Budget"/>
    <x v="0"/>
    <s v="Normal"/>
  </r>
  <r>
    <x v="1294"/>
    <d v="2000-01-19T00:00:00"/>
    <s v="Color"/>
    <s v="Animation"/>
    <s v="English"/>
    <s v="USA"/>
    <s v="G"/>
    <s v="Kath Soucie"/>
    <x v="588"/>
    <n v="304"/>
    <n v="575"/>
    <n v="25"/>
    <n v="347"/>
    <n v="6.3"/>
    <n v="89"/>
    <n v="77"/>
    <n v="45542421"/>
    <n v="30000000"/>
    <n v="15542421"/>
    <n v="0.51808069999999995"/>
    <n v="25.44193228"/>
    <n v="2000"/>
    <s v="yanvar"/>
    <s v="Jun Falkenstein"/>
    <x v="1294"/>
    <s v="Normal"/>
    <s v="High Budget"/>
    <x v="0"/>
    <s v="Normal"/>
  </r>
  <r>
    <x v="1295"/>
    <d v="2012-11-02T00:00:00"/>
    <s v="Color"/>
    <s v="Adventure"/>
    <s v="English"/>
    <s v="USA"/>
    <s v="PG-13"/>
    <s v="Bruce Willis"/>
    <x v="462"/>
    <n v="13000"/>
    <n v="27911"/>
    <n v="0"/>
    <n v="71000"/>
    <n v="7.8"/>
    <n v="487"/>
    <n v="94"/>
    <n v="45507053"/>
    <n v="16000000"/>
    <n v="29507053"/>
    <n v="1.8441908124999999"/>
    <n v="39.037676325"/>
    <n v="2012"/>
    <s v="noyabr"/>
    <s v="Wes Anderson"/>
    <x v="1295"/>
    <s v="Normal"/>
    <s v="High Budget"/>
    <x v="0"/>
    <s v="Normal"/>
  </r>
  <r>
    <x v="1296"/>
    <d v="2000-10-06T00:00:00"/>
    <s v="Color"/>
    <s v="Adventure"/>
    <s v="English"/>
    <s v="UK"/>
    <s v="PG-13"/>
    <s v="Holly Hunter"/>
    <x v="589"/>
    <n v="1000"/>
    <n v="3066"/>
    <n v="0"/>
    <n v="16000"/>
    <n v="7.8"/>
    <n v="197"/>
    <n v="107"/>
    <n v="45506619"/>
    <n v="26000000"/>
    <n v="19506619"/>
    <n v="0.75025457692307695"/>
    <n v="33.100101830769226"/>
    <n v="2000"/>
    <s v="oktyabr"/>
    <s v="Joel Coen"/>
    <x v="1296"/>
    <s v="Normal"/>
    <s v="High Budget"/>
    <x v="0"/>
    <s v="Normal"/>
  </r>
  <r>
    <x v="1297"/>
    <d v="1992-01-09T00:00:00"/>
    <s v="Color"/>
    <s v="Adventure"/>
    <s v="English"/>
    <s v="USA"/>
    <s v="PG-13"/>
    <s v="Lorraine Bracco"/>
    <x v="223"/>
    <n v="472"/>
    <n v="519"/>
    <n v="323"/>
    <n v="694"/>
    <n v="6"/>
    <n v="25"/>
    <n v="106"/>
    <n v="45500797"/>
    <n v="40000000"/>
    <n v="5500797"/>
    <n v="0.13751992499999999"/>
    <n v="24.12440797"/>
    <n v="1992"/>
    <s v="yanvar"/>
    <s v="John McTiernan"/>
    <x v="1297"/>
    <s v="Normal"/>
    <s v="High Budget"/>
    <x v="0"/>
    <s v="Normal"/>
  </r>
  <r>
    <x v="1298"/>
    <d v="2004-09-18T00:00:00"/>
    <s v="Color"/>
    <s v="Comedy"/>
    <s v="English"/>
    <s v="USA"/>
    <s v="PG-13"/>
    <s v="Scarlett Johansson"/>
    <x v="162"/>
    <n v="19000"/>
    <n v="28493"/>
    <n v="80"/>
    <n v="736"/>
    <n v="6.5"/>
    <n v="157"/>
    <n v="109"/>
    <n v="45489752"/>
    <n v="26000000"/>
    <n v="19489752"/>
    <n v="0.74960584615384618"/>
    <n v="26.373442338461537"/>
    <n v="2004"/>
    <s v="sentyabr"/>
    <s v="Paul Weitz"/>
    <x v="1298"/>
    <s v="Normal"/>
    <s v="Medium Budget"/>
    <x v="0"/>
    <s v="Normal"/>
  </r>
  <r>
    <x v="1299"/>
    <d v="2015-06-28T00:00:00"/>
    <s v="Color"/>
    <s v="Action"/>
    <s v="English"/>
    <s v="USA"/>
    <s v="PG-13"/>
    <s v="Henry Cavill"/>
    <x v="79"/>
    <n v="15000"/>
    <n v="15735"/>
    <n v="0"/>
    <n v="43000"/>
    <n v="7.3"/>
    <n v="362"/>
    <n v="116"/>
    <n v="45434443"/>
    <n v="75000000"/>
    <n v="-29565557"/>
    <n v="-0.39420742666666669"/>
    <n v="33.34231702933333"/>
    <n v="2015"/>
    <s v="iyun"/>
    <s v="Guy Ritchie"/>
    <x v="1299"/>
    <s v="Underperformer"/>
    <s v="High Budget"/>
    <x v="0"/>
    <s v="Normal"/>
  </r>
  <r>
    <x v="1300"/>
    <d v="2005-10-17T00:00:00"/>
    <s v="Color"/>
    <s v="Action"/>
    <s v="Spanish"/>
    <s v="USA"/>
    <s v="PG"/>
    <s v="Michael Emerson"/>
    <x v="130"/>
    <n v="2000"/>
    <n v="2864"/>
    <n v="258"/>
    <n v="951"/>
    <n v="5.9"/>
    <n v="137"/>
    <n v="129"/>
    <n v="45356386"/>
    <n v="75000000"/>
    <n v="-29643614"/>
    <n v="-0.39524818666666667"/>
    <n v="23.537000725333332"/>
    <n v="2005"/>
    <s v="oktyabr"/>
    <s v="Martin Campbell"/>
    <x v="1300"/>
    <s v="Underperformer"/>
    <s v="High Budget"/>
    <x v="0"/>
    <s v="High Buzz Mismatch"/>
  </r>
  <r>
    <x v="1301"/>
    <d v="2012-02-02T00:00:00"/>
    <s v="Color"/>
    <s v="Action"/>
    <s v="English"/>
    <s v="USA"/>
    <s v="PG"/>
    <s v="Salma Hayek"/>
    <x v="141"/>
    <n v="4000"/>
    <n v="6727"/>
    <n v="153"/>
    <n v="17000"/>
    <n v="6.5"/>
    <n v="154"/>
    <n v="105"/>
    <n v="45290318"/>
    <n v="42000000"/>
    <n v="3290318"/>
    <n v="7.8340904761904764E-2"/>
    <n v="27.731336361904763"/>
    <n v="2012"/>
    <s v="fevral"/>
    <s v="Frank Coraci"/>
    <x v="1301"/>
    <s v="Normal"/>
    <s v="High Budget"/>
    <x v="0"/>
    <s v="Normal"/>
  </r>
  <r>
    <x v="1302"/>
    <d v="2001-11-02T00:00:00"/>
    <s v="Color"/>
    <s v="Crime"/>
    <s v="English"/>
    <s v="USA"/>
    <s v="PG-13"/>
    <s v="Steve Buscemi"/>
    <x v="468"/>
    <n v="12000"/>
    <n v="13390"/>
    <n v="17"/>
    <n v="361"/>
    <n v="5.5"/>
    <n v="98"/>
    <n v="89"/>
    <n v="45207112"/>
    <n v="53000000"/>
    <n v="-7792888"/>
    <n v="-0.14703562264150943"/>
    <n v="21.977285750943398"/>
    <n v="2001"/>
    <s v="noyabr"/>
    <s v="Harold Becker"/>
    <x v="1302"/>
    <s v="Underperformer"/>
    <s v="Medium Budget"/>
    <x v="0"/>
    <s v="High Buzz Mismatch"/>
  </r>
  <r>
    <x v="1303"/>
    <d v="2001-07-14T00:00:00"/>
    <s v="Color"/>
    <s v="Comedy"/>
    <s v="English"/>
    <s v="Germany"/>
    <s v="PG-13"/>
    <s v="Milla Jovovich"/>
    <x v="258"/>
    <n v="14000"/>
    <n v="34565"/>
    <n v="0"/>
    <n v="0"/>
    <n v="6.6"/>
    <n v="135"/>
    <n v="90"/>
    <n v="45162741"/>
    <n v="28000000"/>
    <n v="17162741"/>
    <n v="0.61295503571428567"/>
    <n v="26.645182014285712"/>
    <n v="2001"/>
    <s v="iyul"/>
    <s v="Ben Stiller"/>
    <x v="1303"/>
    <s v="Normal"/>
    <s v="Medium Budget"/>
    <x v="0"/>
    <s v="Normal"/>
  </r>
  <r>
    <x v="1304"/>
    <d v="2014-10-19T00:00:00"/>
    <s v="Black and White"/>
    <s v="Drama"/>
    <s v="English"/>
    <s v="South Africa"/>
    <s v="PG-13"/>
    <s v="Jeff Bridges"/>
    <x v="222"/>
    <n v="12000"/>
    <n v="36064"/>
    <n v="176"/>
    <n v="58000"/>
    <n v="6.5"/>
    <n v="198"/>
    <n v="97"/>
    <n v="45089048"/>
    <n v="25000000"/>
    <n v="20089048"/>
    <n v="0.80356192000000004"/>
    <n v="32.121424767999997"/>
    <n v="2014"/>
    <s v="oktyabr"/>
    <s v="Phillip Noyce"/>
    <x v="1304"/>
    <s v="Normal"/>
    <s v="Medium Budget"/>
    <x v="0"/>
    <s v="Normal"/>
  </r>
  <r>
    <x v="1305"/>
    <d v="2002-03-11T00:00:00"/>
    <s v="Color"/>
    <s v="Drama"/>
    <s v="English"/>
    <s v="UK"/>
    <s v="R"/>
    <s v="Noah Huntley"/>
    <x v="181"/>
    <n v="133"/>
    <n v="241"/>
    <n v="0"/>
    <n v="11000"/>
    <n v="7.6"/>
    <n v="224"/>
    <n v="113"/>
    <n v="45063889"/>
    <n v="8000000"/>
    <n v="37063889"/>
    <n v="4.6329861250000004"/>
    <n v="33.353194449999997"/>
    <n v="2002"/>
    <s v="mart"/>
    <s v="Danny Boyle"/>
    <x v="1305"/>
    <s v="Normal"/>
    <s v="Medium Budget"/>
    <x v="0"/>
    <s v="Normal"/>
  </r>
  <r>
    <x v="1306"/>
    <d v="2011-12-09T00:00:00"/>
    <s v="Color"/>
    <s v="Comedy"/>
    <s v="English"/>
    <s v="USA"/>
    <s v="R"/>
    <s v="Jenna Fischer"/>
    <x v="118"/>
    <n v="966"/>
    <n v="3393"/>
    <n v="101"/>
    <n v="10000"/>
    <n v="5.9"/>
    <n v="237"/>
    <n v="111"/>
    <n v="45045037"/>
    <n v="36000000"/>
    <n v="9045037"/>
    <n v="0.2512510277777778"/>
    <n v="24.700500411111111"/>
    <n v="2011"/>
    <s v="dekabr"/>
    <s v="Bobby Farrelly"/>
    <x v="1306"/>
    <s v="Normal"/>
    <s v="Medium Budget"/>
    <x v="0"/>
    <s v="High Buzz Mismatch"/>
  </r>
  <r>
    <x v="1307"/>
    <d v="2015-04-03T00:00:00"/>
    <s v="Color"/>
    <s v="Biography"/>
    <s v="English"/>
    <s v="USA"/>
    <s v="R"/>
    <s v="Billy Crudup"/>
    <x v="590"/>
    <n v="745"/>
    <n v="1058"/>
    <n v="310"/>
    <n v="80000"/>
    <n v="8.1"/>
    <n v="474"/>
    <n v="128"/>
    <n v="44988180"/>
    <n v="20000000"/>
    <n v="24988180"/>
    <n v="1.249409"/>
    <n v="40.8997636"/>
    <n v="2015"/>
    <s v="aprel"/>
    <s v="Tom McCarthy"/>
    <x v="1307"/>
    <s v="Normal"/>
    <s v="Medium Budget"/>
    <x v="0"/>
    <s v="High Buzz / High Score"/>
  </r>
  <r>
    <x v="1308"/>
    <d v="2000-08-23T00:00:00"/>
    <s v="Color"/>
    <s v="Crime"/>
    <s v="English"/>
    <s v="USA"/>
    <s v="PG-13"/>
    <s v="Dennis Quaid"/>
    <x v="591"/>
    <n v="2000"/>
    <n v="4045"/>
    <n v="40"/>
    <n v="0"/>
    <n v="7.3"/>
    <n v="168"/>
    <n v="118"/>
    <n v="44983704"/>
    <n v="31000000"/>
    <n v="13983704"/>
    <n v="0.45108722580645161"/>
    <n v="29.380434890322579"/>
    <n v="2000"/>
    <s v="avgust"/>
    <s v="Gregory Hoblit"/>
    <x v="1308"/>
    <s v="Normal"/>
    <s v="Medium Budget"/>
    <x v="0"/>
    <s v="Normal"/>
  </r>
  <r>
    <x v="1309"/>
    <d v="1997-07-15T00:00:00"/>
    <s v="Color"/>
    <s v="Crime"/>
    <s v="English"/>
    <s v="USA"/>
    <s v="R"/>
    <s v="Robert De Niro"/>
    <x v="198"/>
    <n v="22000"/>
    <n v="40117"/>
    <n v="446"/>
    <n v="2000"/>
    <n v="6.9"/>
    <n v="131"/>
    <n v="120"/>
    <n v="44886089"/>
    <n v="10000000"/>
    <n v="34886089"/>
    <n v="3.4886089"/>
    <n v="29.195443560000001"/>
    <n v="1997"/>
    <s v="iyul"/>
    <s v="James Mangold"/>
    <x v="1309"/>
    <s v="Normal"/>
    <s v="Medium Budget"/>
    <x v="0"/>
    <s v="Normal"/>
  </r>
  <r>
    <x v="1310"/>
    <d v="2010-08-27T00:00:00"/>
    <s v="Color"/>
    <s v="Action"/>
    <s v="English"/>
    <s v="USA"/>
    <s v="R"/>
    <s v="Bruce Willis"/>
    <x v="592"/>
    <n v="13000"/>
    <n v="14483"/>
    <n v="0"/>
    <n v="0"/>
    <n v="5.6"/>
    <n v="203"/>
    <n v="107"/>
    <n v="44867349"/>
    <n v="37000000"/>
    <n v="7867349"/>
    <n v="0.21263105405405405"/>
    <n v="22.485052421621621"/>
    <n v="2010"/>
    <s v="avgust"/>
    <s v="Kevin Smith"/>
    <x v="1310"/>
    <s v="Normal"/>
    <s v="High Budget"/>
    <x v="0"/>
    <s v="High Buzz Mismatch"/>
  </r>
  <r>
    <x v="1311"/>
    <d v="1996-09-28T00:00:00"/>
    <s v="Color"/>
    <s v="Drama"/>
    <s v="English"/>
    <s v="USA"/>
    <s v="R"/>
    <s v="Joseph Gordon-Levitt"/>
    <x v="593"/>
    <n v="23000"/>
    <n v="26907"/>
    <n v="13"/>
    <n v="353"/>
    <n v="5.6"/>
    <n v="28"/>
    <n v="118"/>
    <n v="44834712"/>
    <n v="44000000"/>
    <n v="834712"/>
    <n v="1.8970727272727271E-2"/>
    <n v="22.442888290909089"/>
    <n v="1996"/>
    <s v="sentyabr"/>
    <s v="Brian Gibson"/>
    <x v="1311"/>
    <s v="Normal"/>
    <s v="Medium Budget"/>
    <x v="0"/>
    <s v="High Buzz Mismatch"/>
  </r>
  <r>
    <x v="1312"/>
    <d v="1987-08-19T00:00:00"/>
    <s v="Color"/>
    <s v="Action"/>
    <s v="English"/>
    <s v="USA"/>
    <s v="X"/>
    <s v="John Saxon"/>
    <x v="228"/>
    <n v="506"/>
    <n v="1584"/>
    <n v="55"/>
    <n v="0"/>
    <n v="6.6"/>
    <n v="131"/>
    <n v="88"/>
    <n v="44793200"/>
    <n v="4500000"/>
    <n v="40293200"/>
    <n v="8.9540444444444436"/>
    <n v="29.981617777777778"/>
    <n v="1987"/>
    <s v="avgust"/>
    <s v="Chuck Russell"/>
    <x v="1312"/>
    <s v="Normal"/>
    <s v="High Budget"/>
    <x v="0"/>
    <s v="Normal"/>
  </r>
  <r>
    <x v="1313"/>
    <d v="2000-09-15T00:00:00"/>
    <s v="Color"/>
    <s v="Comedy"/>
    <s v="English"/>
    <s v="USA"/>
    <s v="PG-13"/>
    <s v="Keanu Reeves"/>
    <x v="594"/>
    <n v="18000"/>
    <n v="24024"/>
    <n v="41"/>
    <n v="0"/>
    <n v="6.5"/>
    <n v="118"/>
    <n v="118"/>
    <n v="44737059"/>
    <n v="50000000"/>
    <n v="-5262941"/>
    <n v="-0.10525882"/>
    <n v="25.957896472000002"/>
    <n v="2000"/>
    <s v="sentyabr"/>
    <s v="Howard Deutch"/>
    <x v="1313"/>
    <s v="Normal"/>
    <s v="Medium Budget"/>
    <x v="0"/>
    <s v="Normal"/>
  </r>
  <r>
    <x v="1314"/>
    <d v="1988-06-25T00:00:00"/>
    <s v="Color"/>
    <s v="Action"/>
    <s v="English"/>
    <s v="USA"/>
    <s v="R"/>
    <s v="Jack Palance"/>
    <x v="595"/>
    <n v="549"/>
    <n v="1747"/>
    <n v="58"/>
    <n v="0"/>
    <n v="6.8"/>
    <n v="50"/>
    <n v="107"/>
    <n v="44726644"/>
    <n v="13000000"/>
    <n v="31726644"/>
    <n v="2.4405110769230771"/>
    <n v="28.176204430769229"/>
    <n v="1988"/>
    <s v="iyun"/>
    <s v="Christopher Cain"/>
    <x v="1314"/>
    <s v="Normal"/>
    <s v="High Budget"/>
    <x v="0"/>
    <s v="Normal"/>
  </r>
  <r>
    <x v="1315"/>
    <d v="1983-03-05T00:00:00"/>
    <s v="Color"/>
    <s v="Crime"/>
    <s v="English"/>
    <s v="USA"/>
    <s v="R"/>
    <s v="Al Pacino"/>
    <x v="109"/>
    <n v="14000"/>
    <n v="16464"/>
    <n v="0"/>
    <n v="19000"/>
    <n v="8.3000000000000007"/>
    <n v="147"/>
    <n v="142"/>
    <n v="44700000"/>
    <n v="25000000"/>
    <n v="19700000"/>
    <n v="0.78800000000000003"/>
    <n v="35.415199999999999"/>
    <n v="1983"/>
    <s v="mart"/>
    <s v="Brian De Palma"/>
    <x v="1315"/>
    <s v="Normal"/>
    <s v="Medium Budget"/>
    <x v="0"/>
    <s v="High Buzz / High Score"/>
  </r>
  <r>
    <x v="1316"/>
    <d v="2011-02-05T00:00:00"/>
    <s v="Black and White"/>
    <s v="Comedy"/>
    <s v="English"/>
    <s v="France"/>
    <s v="PG-13"/>
    <s v="BÃ©rÃ©nice Bejo"/>
    <x v="596"/>
    <n v="996"/>
    <n v="4606"/>
    <n v="405"/>
    <n v="30000"/>
    <n v="8"/>
    <n v="576"/>
    <n v="100"/>
    <n v="44667095"/>
    <n v="15000000"/>
    <n v="29667095"/>
    <n v="1.9778063333333333"/>
    <n v="35.791122533333336"/>
    <n v="2011"/>
    <s v="fevral"/>
    <s v="Michel Hazanavicius"/>
    <x v="1316"/>
    <s v="Normal"/>
    <s v="Medium Budget"/>
    <x v="0"/>
    <s v="High Buzz / High Score"/>
  </r>
  <r>
    <x v="1317"/>
    <d v="2013-04-11T00:00:00"/>
    <s v="Color"/>
    <s v="Comedy"/>
    <s v="English"/>
    <s v="USA"/>
    <s v="PG-13"/>
    <s v="Josh Gad"/>
    <x v="52"/>
    <n v="1000"/>
    <n v="5081"/>
    <n v="189"/>
    <n v="22000"/>
    <n v="6.3"/>
    <n v="246"/>
    <n v="125"/>
    <n v="44665963"/>
    <n v="58000000"/>
    <n v="-13334037"/>
    <n v="-0.22989718965517242"/>
    <n v="27.30804112413793"/>
    <n v="2013"/>
    <s v="aprel"/>
    <s v="Shawn Levy"/>
    <x v="1317"/>
    <s v="Underperformer"/>
    <s v="Medium Budget"/>
    <x v="0"/>
    <s v="Normal"/>
  </r>
  <r>
    <x v="1318"/>
    <d v="1998-07-29T00:00:00"/>
    <s v="Color"/>
    <s v="Drama"/>
    <s v="English"/>
    <s v="USA"/>
    <s v="PG-13"/>
    <s v="Anthony Hopkins"/>
    <x v="62"/>
    <n v="12000"/>
    <n v="23950"/>
    <n v="102"/>
    <n v="10000"/>
    <n v="7.1"/>
    <n v="98"/>
    <n v="178"/>
    <n v="44606335"/>
    <n v="90000000"/>
    <n v="-45393665"/>
    <n v="-0.50437405555555559"/>
    <n v="29.198250377777775"/>
    <n v="1998"/>
    <s v="iyul"/>
    <s v="Martin Brest"/>
    <x v="1318"/>
    <s v="Underperformer"/>
    <s v="Medium Budget"/>
    <x v="0"/>
    <s v="Normal"/>
  </r>
  <r>
    <x v="1319"/>
    <d v="2003-02-05T00:00:00"/>
    <s v="Color"/>
    <s v="Drama"/>
    <s v="English"/>
    <s v="USA"/>
    <s v="R"/>
    <s v="Scarlett Johansson"/>
    <x v="597"/>
    <n v="19000"/>
    <n v="32015"/>
    <n v="0"/>
    <n v="17000"/>
    <n v="7.8"/>
    <n v="265"/>
    <n v="101"/>
    <n v="44566004"/>
    <n v="4000000"/>
    <n v="40566004"/>
    <n v="10.141501"/>
    <n v="36.956600399999999"/>
    <n v="2003"/>
    <s v="fevral"/>
    <s v="Sofia Coppola"/>
    <x v="1319"/>
    <s v="Normal"/>
    <s v="Medium Budget"/>
    <x v="0"/>
    <s v="Normal"/>
  </r>
  <r>
    <x v="1320"/>
    <d v="2004-02-16T00:00:00"/>
    <s v="Color"/>
    <s v="Comedy"/>
    <s v="English"/>
    <s v="USA"/>
    <s v="PG"/>
    <s v="Jon Heder"/>
    <x v="360"/>
    <n v="970"/>
    <n v="3950"/>
    <n v="100"/>
    <n v="0"/>
    <n v="6.9"/>
    <n v="220"/>
    <n v="92"/>
    <n v="44540956"/>
    <n v="400000"/>
    <n v="44140956"/>
    <n v="110.35239"/>
    <n v="71.740956000000011"/>
    <n v="2004"/>
    <s v="fevral"/>
    <s v="Jared Hess"/>
    <x v="1320"/>
    <s v="Normal"/>
    <s v="Medium Budget"/>
    <x v="0"/>
    <s v="Normal"/>
  </r>
  <r>
    <x v="1321"/>
    <d v="1998-10-23T00:00:00"/>
    <s v="Color"/>
    <s v="Action"/>
    <s v="English"/>
    <s v="Germany"/>
    <s v="R"/>
    <s v="Kevin Spacey"/>
    <x v="143"/>
    <n v="18000"/>
    <n v="20152"/>
    <n v="473"/>
    <n v="3000"/>
    <n v="7.3"/>
    <n v="68"/>
    <n v="140"/>
    <n v="44484065"/>
    <n v="50000000"/>
    <n v="-5515935"/>
    <n v="-0.11031870000000001"/>
    <n v="29.45587252"/>
    <n v="1998"/>
    <s v="oktyabr"/>
    <s v="F. Gary Gray"/>
    <x v="1321"/>
    <s v="Normal"/>
    <s v="High Budget"/>
    <x v="0"/>
    <s v="Normal"/>
  </r>
  <r>
    <x v="1322"/>
    <d v="2015-07-09T00:00:00"/>
    <s v="Color"/>
    <s v="Biography"/>
    <s v="English"/>
    <s v="USA"/>
    <s v="PG"/>
    <s v="Morgan Saylor"/>
    <x v="598"/>
    <n v="427"/>
    <n v="952"/>
    <n v="51"/>
    <n v="21000"/>
    <n v="7.4"/>
    <n v="113"/>
    <n v="129"/>
    <n v="44469602"/>
    <n v="17000000"/>
    <n v="27469602"/>
    <n v="1.6158589411764706"/>
    <n v="32.346343576470588"/>
    <n v="2015"/>
    <s v="iyul"/>
    <s v="Niki Caro"/>
    <x v="1322"/>
    <s v="Normal"/>
    <s v="Medium Budget"/>
    <x v="0"/>
    <s v="Normal"/>
  </r>
  <r>
    <x v="1323"/>
    <d v="2013-03-04T00:00:00"/>
    <s v="Color"/>
    <s v="Comedy"/>
    <s v="Spanish"/>
    <s v="Mexico"/>
    <s v="PG-13"/>
    <s v="Eugenio Derbez"/>
    <x v="599"/>
    <n v="399"/>
    <n v="688"/>
    <n v="399"/>
    <n v="14000"/>
    <n v="7.6"/>
    <n v="41"/>
    <n v="115"/>
    <n v="44456509"/>
    <n v="5000000"/>
    <n v="39456509"/>
    <n v="7.8913017999999999"/>
    <n v="34.95652072"/>
    <n v="2013"/>
    <s v="mart"/>
    <s v="Eugenio Derbez"/>
    <x v="1323"/>
    <s v="Normal"/>
    <s v="Medium Budget"/>
    <x v="0"/>
    <s v="Normal"/>
  </r>
  <r>
    <x v="1324"/>
    <d v="1997-03-16T00:00:00"/>
    <s v="Color"/>
    <s v="Action"/>
    <s v="English"/>
    <s v="USA"/>
    <s v="R"/>
    <s v="Kelly Preston"/>
    <x v="266"/>
    <n v="742"/>
    <n v="2457"/>
    <n v="176"/>
    <n v="0"/>
    <n v="6.7"/>
    <n v="49"/>
    <n v="98"/>
    <n v="44455658"/>
    <n v="25000000"/>
    <n v="19455658"/>
    <n v="0.77822632000000003"/>
    <n v="27.111290528000001"/>
    <n v="1997"/>
    <s v="mart"/>
    <s v="Steve Oedekerk"/>
    <x v="1324"/>
    <s v="Normal"/>
    <s v="High Budget"/>
    <x v="0"/>
    <s v="Normal"/>
  </r>
  <r>
    <x v="1325"/>
    <d v="1994-03-25T00:00:00"/>
    <s v="Color"/>
    <s v="Action"/>
    <s v="English"/>
    <s v="Canada"/>
    <s v="R"/>
    <s v="Mia Sara"/>
    <x v="421"/>
    <n v="664"/>
    <n v="2010"/>
    <n v="0"/>
    <n v="0"/>
    <n v="5.8"/>
    <n v="62"/>
    <n v="99"/>
    <n v="44450000"/>
    <n v="27000000"/>
    <n v="17450000"/>
    <n v="0.64629629629629626"/>
    <n v="23.458518518518517"/>
    <n v="1994"/>
    <s v="mart"/>
    <s v="Peter Hyams"/>
    <x v="1325"/>
    <s v="Normal"/>
    <s v="High Budget"/>
    <x v="0"/>
    <s v="High Buzz Mismatch"/>
  </r>
  <r>
    <x v="1326"/>
    <d v="1993-12-02T00:00:00"/>
    <s v="Black and White"/>
    <s v="Biography"/>
    <s v="English"/>
    <s v="USA"/>
    <s v="R"/>
    <s v="Liam Neeson"/>
    <x v="6"/>
    <n v="14000"/>
    <n v="15233"/>
    <n v="14000"/>
    <n v="41000"/>
    <n v="8.9"/>
    <n v="174"/>
    <n v="185"/>
    <n v="96067179"/>
    <n v="22000000"/>
    <n v="74067179"/>
    <n v="3.3666899545454547"/>
    <n v="41.046675981818183"/>
    <n v="1993"/>
    <s v="dekabr"/>
    <s v="Steven Spielberg"/>
    <x v="1326"/>
    <s v="Normal"/>
    <s v="Medium Budget"/>
    <x v="0"/>
    <s v="High Buzz / High Score"/>
  </r>
  <r>
    <x v="1327"/>
    <d v="2014-06-04T00:00:00"/>
    <s v="Color"/>
    <s v="Comedy"/>
    <s v="English"/>
    <s v="USA"/>
    <s v="PG-13"/>
    <s v="Bill Murray"/>
    <x v="600"/>
    <n v="13000"/>
    <n v="20330"/>
    <n v="51"/>
    <n v="33000"/>
    <n v="7.3"/>
    <n v="275"/>
    <n v="102"/>
    <n v="44134898"/>
    <n v="13000000"/>
    <n v="31134898"/>
    <n v="2.3949921538461538"/>
    <n v="33.457996861538462"/>
    <n v="2014"/>
    <s v="iyun"/>
    <s v="Theodore Melfi"/>
    <x v="1327"/>
    <s v="Normal"/>
    <s v="Medium Budget"/>
    <x v="0"/>
    <s v="Normal"/>
  </r>
  <r>
    <x v="1328"/>
    <d v="1987-11-09T00:00:00"/>
    <s v="Color"/>
    <s v="Biography"/>
    <s v="English"/>
    <s v="China"/>
    <s v="PG-13"/>
    <s v="Cary-Hiroyuki Tagawa"/>
    <x v="601"/>
    <n v="1000"/>
    <n v="2451"/>
    <n v="973"/>
    <n v="0"/>
    <n v="7.8"/>
    <n v="75"/>
    <n v="219"/>
    <n v="43984230"/>
    <n v="23000000"/>
    <n v="20984230"/>
    <n v="0.91235782608695648"/>
    <n v="31.564943130434781"/>
    <n v="1987"/>
    <s v="noyabr"/>
    <s v="Bernardo Bertolucci"/>
    <x v="1328"/>
    <s v="Normal"/>
    <s v="Medium Budget"/>
    <x v="0"/>
    <s v="Normal"/>
  </r>
  <r>
    <x v="1329"/>
    <d v="2009-08-18T00:00:00"/>
    <s v="Color"/>
    <s v="Drama"/>
    <s v="English"/>
    <s v="USA"/>
    <s v="PG-13"/>
    <s v="Michael Imperioli"/>
    <x v="17"/>
    <n v="873"/>
    <n v="2370"/>
    <n v="0"/>
    <n v="16000"/>
    <n v="6.7"/>
    <n v="308"/>
    <n v="135"/>
    <n v="43982842"/>
    <n v="65000000"/>
    <n v="-21017158"/>
    <n v="-0.32334089230769231"/>
    <n v="28.270663643076926"/>
    <n v="2009"/>
    <s v="avgust"/>
    <s v="Peter Jackson"/>
    <x v="1329"/>
    <s v="Underperformer"/>
    <s v="Medium Budget"/>
    <x v="0"/>
    <s v="Normal"/>
  </r>
  <r>
    <x v="1330"/>
    <d v="2008-03-29T00:00:00"/>
    <s v="Color"/>
    <s v="Action"/>
    <s v="English"/>
    <s v="USA"/>
    <s v="PG"/>
    <s v="Scott Porter"/>
    <x v="40"/>
    <n v="690"/>
    <n v="902"/>
    <n v="0"/>
    <n v="0"/>
    <n v="6.1"/>
    <n v="284"/>
    <n v="135"/>
    <n v="43929341"/>
    <n v="120000000"/>
    <n v="-76070659"/>
    <n v="-0.63392215833333332"/>
    <n v="24.146431136666664"/>
    <n v="2008"/>
    <s v="mart"/>
    <s v="Lana Wachowski"/>
    <x v="1330"/>
    <s v="Underperformer"/>
    <s v="High Budget"/>
    <x v="0"/>
    <s v="Normal"/>
  </r>
  <r>
    <x v="1331"/>
    <d v="2001-05-10T00:00:00"/>
    <s v="Color"/>
    <s v="Action"/>
    <s v="English"/>
    <s v="USA"/>
    <s v="PG-13"/>
    <s v="Jason Statham"/>
    <x v="506"/>
    <n v="26000"/>
    <n v="32831"/>
    <n v="70"/>
    <n v="0"/>
    <n v="5.9"/>
    <n v="98"/>
    <n v="85"/>
    <n v="43905746"/>
    <n v="49000000"/>
    <n v="-5094254"/>
    <n v="-0.10396436734693877"/>
    <n v="23.558414253061226"/>
    <n v="2001"/>
    <s v="may"/>
    <s v="James Wong"/>
    <x v="1331"/>
    <s v="Normal"/>
    <s v="High Budget"/>
    <x v="0"/>
    <s v="High Buzz Mismatch"/>
  </r>
  <r>
    <x v="1332"/>
    <d v="2005-08-04T00:00:00"/>
    <s v="Color"/>
    <s v="Comedy"/>
    <s v="English"/>
    <s v="USA"/>
    <s v="PG-13"/>
    <s v="Stockard Channing"/>
    <x v="602"/>
    <n v="944"/>
    <n v="4879"/>
    <n v="30"/>
    <n v="0"/>
    <n v="5.9"/>
    <n v="120"/>
    <n v="98"/>
    <n v="43894863"/>
    <n v="30000000"/>
    <n v="13894863"/>
    <n v="0.46316210000000002"/>
    <n v="23.78526484"/>
    <n v="2005"/>
    <s v="avgust"/>
    <s v="Gary David Goldberg"/>
    <x v="1332"/>
    <s v="Normal"/>
    <s v="Medium Budget"/>
    <x v="0"/>
    <s v="High Buzz Mismatch"/>
  </r>
  <r>
    <x v="1333"/>
    <d v="2011-05-20T00:00:00"/>
    <s v="Color"/>
    <s v="Biography"/>
    <s v="English"/>
    <s v="USA"/>
    <s v="PG"/>
    <s v="Dennis Quaid"/>
    <x v="603"/>
    <n v="2000"/>
    <n v="5024"/>
    <n v="80"/>
    <n v="15000"/>
    <n v="7.1"/>
    <n v="110"/>
    <n v="106"/>
    <n v="43853424"/>
    <n v="18000000"/>
    <n v="25853424"/>
    <n v="1.4363013333333334"/>
    <n v="30.474520533333333"/>
    <n v="2011"/>
    <s v="may"/>
    <s v="Sean McNamara"/>
    <x v="1333"/>
    <s v="Normal"/>
    <s v="Medium Budget"/>
    <x v="0"/>
    <s v="Normal"/>
  </r>
  <r>
    <x v="1334"/>
    <d v="1987-04-03T00:00:00"/>
    <s v="Color"/>
    <s v="Crime"/>
    <s v="English"/>
    <s v="USA"/>
    <s v="R"/>
    <s v="Hal Holbrook"/>
    <x v="188"/>
    <n v="826"/>
    <n v="1607"/>
    <n v="0"/>
    <n v="0"/>
    <n v="7.4"/>
    <n v="114"/>
    <n v="126"/>
    <n v="43848100"/>
    <n v="15000000"/>
    <n v="28848100"/>
    <n v="1.9232066666666667"/>
    <n v="30.369282666666667"/>
    <n v="1987"/>
    <s v="aprel"/>
    <s v="Oliver Stone"/>
    <x v="1334"/>
    <s v="Normal"/>
    <s v="Medium Budget"/>
    <x v="0"/>
    <s v="Normal"/>
  </r>
  <r>
    <x v="1335"/>
    <d v="2008-10-21T00:00:00"/>
    <s v="Color"/>
    <s v="Horror"/>
    <s v="English"/>
    <s v="USA"/>
    <s v="PG-13"/>
    <s v="Ming-Na Wen"/>
    <x v="604"/>
    <n v="2000"/>
    <n v="4867"/>
    <n v="29"/>
    <n v="1000"/>
    <n v="3.9"/>
    <n v="146"/>
    <n v="89"/>
    <n v="43818159"/>
    <n v="20000000"/>
    <n v="23818159"/>
    <n v="1.1909079499999999"/>
    <n v="16.176363180000003"/>
    <n v="2008"/>
    <s v="oktyabr"/>
    <s v="Nelson McCormick"/>
    <x v="1335"/>
    <s v="Normal"/>
    <s v="Low Budget"/>
    <x v="0"/>
    <s v="Normal"/>
  </r>
  <r>
    <x v="1336"/>
    <d v="1971-09-03T00:00:00"/>
    <s v="Color"/>
    <s v="Action"/>
    <s v="English"/>
    <s v="UK"/>
    <s v="GP"/>
    <s v="Desmond Llewelyn"/>
    <x v="531"/>
    <n v="244"/>
    <n v="1105"/>
    <n v="82"/>
    <n v="0"/>
    <n v="6.7"/>
    <n v="120"/>
    <n v="120"/>
    <n v="43800000"/>
    <n v="7200000"/>
    <n v="36600000"/>
    <n v="5.083333333333333"/>
    <n v="28.833333333333336"/>
    <n v="1971"/>
    <s v="sentyabr"/>
    <s v="Guy Hamilton"/>
    <x v="1336"/>
    <s v="Normal"/>
    <s v="High Budget"/>
    <x v="0"/>
    <s v="Normal"/>
  </r>
  <r>
    <x v="1337"/>
    <d v="2007-06-21T00:00:00"/>
    <s v="Color"/>
    <s v="Comedy"/>
    <s v="English"/>
    <s v="USA"/>
    <s v="PG-13"/>
    <s v="Robin Williams"/>
    <x v="311"/>
    <n v="49000"/>
    <n v="52566"/>
    <n v="42"/>
    <n v="913"/>
    <n v="5.3"/>
    <n v="120"/>
    <n v="91"/>
    <n v="43792641"/>
    <n v="35000000"/>
    <n v="8792641"/>
    <n v="0.25121831428571428"/>
    <n v="21.391787325714287"/>
    <n v="2007"/>
    <s v="iyun"/>
    <s v="Ken Kwapis"/>
    <x v="1337"/>
    <s v="Normal"/>
    <s v="Medium Budget"/>
    <x v="0"/>
    <s v="High Buzz Mismatch"/>
  </r>
  <r>
    <x v="1338"/>
    <d v="2015-10-15T00:00:00"/>
    <s v="Color"/>
    <s v="Mystery"/>
    <s v="English"/>
    <s v="USA"/>
    <s v="R"/>
    <s v="Busy Philipps"/>
    <x v="605"/>
    <n v="1000"/>
    <n v="3215"/>
    <n v="0"/>
    <n v="15000"/>
    <n v="7.1"/>
    <n v="297"/>
    <n v="108"/>
    <n v="43771291"/>
    <n v="5000000"/>
    <n v="38771291"/>
    <n v="7.7542581999999998"/>
    <n v="33.001703280000001"/>
    <n v="2015"/>
    <s v="oktyabr"/>
    <s v="Joel Edgerton"/>
    <x v="1338"/>
    <s v="Normal"/>
    <s v="Medium Budget"/>
    <x v="0"/>
    <s v="Normal"/>
  </r>
  <r>
    <x v="1339"/>
    <d v="1961-05-03T00:00:00"/>
    <s v="Color"/>
    <s v="Crime"/>
    <s v="English"/>
    <s v="USA"/>
    <s v="Unrated"/>
    <s v="Rita Moreno"/>
    <x v="606"/>
    <n v="804"/>
    <n v="1802"/>
    <n v="34"/>
    <n v="0"/>
    <n v="7.6"/>
    <n v="120"/>
    <n v="152"/>
    <n v="43650000"/>
    <n v="6000000"/>
    <n v="37650000"/>
    <n v="6.2750000000000004"/>
    <n v="32.909999999999997"/>
    <n v="1961"/>
    <s v="may"/>
    <s v="Jerome Robbins"/>
    <x v="1339"/>
    <s v="Normal"/>
    <s v="Medium Budget"/>
    <x v="0"/>
    <s v="Normal"/>
  </r>
  <r>
    <x v="1340"/>
    <d v="2003-07-16T00:00:00"/>
    <s v="Color"/>
    <s v="Comedy"/>
    <s v="English"/>
    <s v="USA"/>
    <s v="PG-13"/>
    <s v="Raoul Bova"/>
    <x v="607"/>
    <n v="727"/>
    <n v="1310"/>
    <n v="22"/>
    <n v="0"/>
    <n v="6.7"/>
    <n v="111"/>
    <n v="113"/>
    <n v="43601508"/>
    <n v="18000000"/>
    <n v="25601508"/>
    <n v="1.4223060000000001"/>
    <n v="27.368922400000002"/>
    <n v="2003"/>
    <s v="iyul"/>
    <s v="Audrey Wells"/>
    <x v="1340"/>
    <s v="Normal"/>
    <s v="Medium Budget"/>
    <x v="0"/>
    <s v="Normal"/>
  </r>
  <r>
    <x v="1341"/>
    <d v="2010-11-28T00:00:00"/>
    <s v="Color"/>
    <s v="Action"/>
    <s v="English"/>
    <s v="USA"/>
    <s v="PG"/>
    <s v="Jack McBrayer"/>
    <x v="149"/>
    <n v="975"/>
    <n v="3326"/>
    <n v="62"/>
    <n v="0"/>
    <n v="4.3"/>
    <n v="91"/>
    <n v="82"/>
    <n v="43575716"/>
    <n v="85000000"/>
    <n v="-41424284"/>
    <n v="-0.48734451764705883"/>
    <n v="17.005062192941175"/>
    <n v="2010"/>
    <s v="noyabr"/>
    <s v="Brad Peyton"/>
    <x v="1341"/>
    <s v="Underperformer"/>
    <s v="High Budget"/>
    <x v="0"/>
    <s v="High Buzz Mismatch"/>
  </r>
  <r>
    <x v="1342"/>
    <d v="2014-08-29T00:00:00"/>
    <s v="Color"/>
    <s v="Action"/>
    <s v="English"/>
    <s v="USA"/>
    <s v="PG-13"/>
    <s v="Rami Malek"/>
    <x v="608"/>
    <n v="3000"/>
    <n v="7081"/>
    <n v="76"/>
    <n v="32000"/>
    <n v="6.5"/>
    <n v="327"/>
    <n v="132"/>
    <n v="43568507"/>
    <n v="66000000"/>
    <n v="-22431493"/>
    <n v="-0.33987110606060605"/>
    <n v="29.064051557575755"/>
    <n v="2014"/>
    <s v="avgust"/>
    <s v="Scott Waugh"/>
    <x v="1342"/>
    <s v="Underperformer"/>
    <s v="High Budget"/>
    <x v="0"/>
    <s v="Normal"/>
  </r>
  <r>
    <x v="1343"/>
    <d v="2006-07-20T00:00:00"/>
    <s v="Color"/>
    <s v="Drama"/>
    <s v="English"/>
    <s v="USA"/>
    <s v="PG"/>
    <s v="Matthew McConaughey"/>
    <x v="218"/>
    <n v="11000"/>
    <n v="12088"/>
    <n v="368"/>
    <n v="0"/>
    <n v="7.1"/>
    <n v="96"/>
    <n v="131"/>
    <n v="43532294"/>
    <n v="65000000"/>
    <n v="-21467706"/>
    <n v="-0.33027240000000002"/>
    <n v="28.267891039999999"/>
    <n v="2006"/>
    <s v="iyul"/>
    <s v="McG"/>
    <x v="1343"/>
    <s v="Underperformer"/>
    <s v="Medium Budget"/>
    <x v="0"/>
    <s v="Normal"/>
  </r>
  <r>
    <x v="1344"/>
    <d v="1997-09-26T00:00:00"/>
    <s v="Color"/>
    <s v="Comedy"/>
    <s v="English"/>
    <s v="USA"/>
    <s v="R"/>
    <s v="Vanessa Williams"/>
    <x v="562"/>
    <n v="1000"/>
    <n v="4737"/>
    <n v="88"/>
    <n v="508"/>
    <n v="6.9"/>
    <n v="34"/>
    <n v="115"/>
    <n v="43490057"/>
    <n v="7500000"/>
    <n v="35990057"/>
    <n v="4.7986742666666666"/>
    <n v="29.570269706666668"/>
    <n v="1997"/>
    <s v="sentyabr"/>
    <s v="George Tillman Jr."/>
    <x v="1344"/>
    <s v="Normal"/>
    <s v="Medium Budget"/>
    <x v="0"/>
    <s v="Normal"/>
  </r>
  <r>
    <x v="1345"/>
    <d v="2003-07-09T00:00:00"/>
    <s v="Color"/>
    <s v="Action"/>
    <s v="English"/>
    <s v="USA"/>
    <s v="R"/>
    <s v="Bruce Willis"/>
    <x v="290"/>
    <n v="13000"/>
    <n v="16580"/>
    <n v="845"/>
    <n v="0"/>
    <n v="6.6"/>
    <n v="89"/>
    <n v="142"/>
    <n v="43426961"/>
    <n v="70000000"/>
    <n v="-26573039"/>
    <n v="-0.37961484285714286"/>
    <n v="26.248154062857143"/>
    <n v="2003"/>
    <s v="iyul"/>
    <s v="Antoine Fuqua"/>
    <x v="1345"/>
    <s v="Underperformer"/>
    <s v="High Budget"/>
    <x v="0"/>
    <s v="Normal"/>
  </r>
  <r>
    <x v="1346"/>
    <d v="2009-10-05T00:00:00"/>
    <s v="Color"/>
    <s v="Adventure"/>
    <s v="English"/>
    <s v="USA"/>
    <s v="PG-13"/>
    <s v="Olivia Wilde"/>
    <x v="272"/>
    <n v="10000"/>
    <n v="12258"/>
    <n v="11000"/>
    <n v="0"/>
    <n v="4.9000000000000004"/>
    <n v="170"/>
    <n v="100"/>
    <n v="43337279"/>
    <n v="60000000"/>
    <n v="-16662721"/>
    <n v="-0.27771201666666667"/>
    <n v="19.488915193333334"/>
    <n v="2009"/>
    <s v="oktyabr"/>
    <s v="Harold Ramis"/>
    <x v="1346"/>
    <s v="Underperformer"/>
    <s v="High Budget"/>
    <x v="0"/>
    <s v="High Buzz Mismatch"/>
  </r>
  <r>
    <x v="1347"/>
    <d v="2010-12-03T00:00:00"/>
    <s v="Color"/>
    <s v="Crime"/>
    <s v="English"/>
    <s v="UK"/>
    <s v="R"/>
    <s v="Bojana Novakovic"/>
    <x v="130"/>
    <n v="2000"/>
    <n v="7053"/>
    <n v="258"/>
    <n v="0"/>
    <n v="6.6"/>
    <n v="258"/>
    <n v="117"/>
    <n v="43290977"/>
    <n v="80000000"/>
    <n v="-36709023"/>
    <n v="-0.45886278749999998"/>
    <n v="26.216454884999997"/>
    <n v="2010"/>
    <s v="dekabr"/>
    <s v="Martin Campbell"/>
    <x v="1347"/>
    <s v="Underperformer"/>
    <s v="Medium Budget"/>
    <x v="0"/>
    <s v="Normal"/>
  </r>
  <r>
    <x v="1348"/>
    <d v="2015-07-02T00:00:00"/>
    <s v="Color"/>
    <s v="Adventure"/>
    <s v="English"/>
    <s v="UK"/>
    <s v="PG-13"/>
    <s v="Michael Kelly"/>
    <x v="380"/>
    <n v="963"/>
    <n v="2131"/>
    <n v="175"/>
    <n v="40000"/>
    <n v="7.1"/>
    <n v="361"/>
    <n v="121"/>
    <n v="43247140"/>
    <n v="55000000"/>
    <n v="-11752860"/>
    <n v="-0.21368836363636365"/>
    <n v="32.314524654545451"/>
    <n v="2015"/>
    <s v="iyul"/>
    <s v="Baltasar KormÃ¡kur"/>
    <x v="1348"/>
    <s v="Underperformer"/>
    <s v="High Budget"/>
    <x v="0"/>
    <s v="Normal"/>
  </r>
  <r>
    <x v="1349"/>
    <d v="2002-09-02T00:00:00"/>
    <s v="Color"/>
    <s v="Action"/>
    <s v="English"/>
    <s v="USA"/>
    <s v="PG-13"/>
    <s v="Tom Hardy"/>
    <x v="412"/>
    <n v="27000"/>
    <n v="31224"/>
    <n v="53"/>
    <n v="0"/>
    <n v="6.4"/>
    <n v="172"/>
    <n v="116"/>
    <n v="43119879"/>
    <n v="60000000"/>
    <n v="-16880121"/>
    <n v="-0.28133534999999998"/>
    <n v="25.48746586"/>
    <n v="2002"/>
    <s v="sentyabr"/>
    <s v="Stuart Baird"/>
    <x v="1349"/>
    <s v="Underperformer"/>
    <s v="High Budget"/>
    <x v="0"/>
    <s v="Normal"/>
  </r>
  <r>
    <x v="1350"/>
    <d v="1967-02-23T00:00:00"/>
    <s v="Color"/>
    <s v="Action"/>
    <s v="English"/>
    <s v="UK"/>
    <s v="Approved"/>
    <s v="Donald Pleasence"/>
    <x v="444"/>
    <n v="742"/>
    <n v="2127"/>
    <n v="43"/>
    <n v="0"/>
    <n v="6.9"/>
    <n v="130"/>
    <n v="117"/>
    <n v="43100000"/>
    <n v="9500000"/>
    <n v="33600000"/>
    <n v="3.5368421052631578"/>
    <n v="29.014736842105265"/>
    <n v="1967"/>
    <s v="fevral"/>
    <s v="Lewis Gilbert"/>
    <x v="1350"/>
    <s v="Normal"/>
    <s v="High Budget"/>
    <x v="0"/>
    <s v="Normal"/>
  </r>
  <r>
    <x v="1351"/>
    <d v="2007-05-10T00:00:00"/>
    <s v="Color"/>
    <s v="Comedy"/>
    <s v="English"/>
    <s v="USA"/>
    <s v="PG"/>
    <s v="ZoÃ« Kravitz"/>
    <x v="453"/>
    <n v="943"/>
    <n v="3497"/>
    <n v="96"/>
    <n v="0"/>
    <n v="6.3"/>
    <n v="171"/>
    <n v="104"/>
    <n v="43097652"/>
    <n v="28000000"/>
    <n v="15097652"/>
    <n v="0.53920185714285718"/>
    <n v="25.415680742857141"/>
    <n v="2007"/>
    <s v="may"/>
    <s v="Scott Hicks"/>
    <x v="1351"/>
    <s v="Normal"/>
    <s v="Medium Budget"/>
    <x v="0"/>
    <s v="Normal"/>
  </r>
  <r>
    <x v="1352"/>
    <d v="2005-07-06T00:00:00"/>
    <s v="Color"/>
    <s v="Action"/>
    <s v="English"/>
    <s v="France"/>
    <s v="PG-13"/>
    <s v="Jason Statham"/>
    <x v="137"/>
    <n v="26000"/>
    <n v="29050"/>
    <n v="255"/>
    <n v="0"/>
    <n v="6.3"/>
    <n v="163"/>
    <n v="87"/>
    <n v="43095600"/>
    <n v="32000000"/>
    <n v="11095600"/>
    <n v="0.34673749999999998"/>
    <n v="25.338694999999998"/>
    <n v="2005"/>
    <s v="iyul"/>
    <s v="Louis Leterrier"/>
    <x v="1352"/>
    <s v="Normal"/>
    <s v="High Budget"/>
    <x v="0"/>
    <s v="Normal"/>
  </r>
  <r>
    <x v="1353"/>
    <d v="2002-08-24T00:00:00"/>
    <s v="Color"/>
    <s v="Action"/>
    <s v="English"/>
    <s v="USA"/>
    <s v="PG-13"/>
    <s v="Christian Bale"/>
    <x v="344"/>
    <n v="23000"/>
    <n v="53024"/>
    <n v="38"/>
    <n v="0"/>
    <n v="6.2"/>
    <n v="138"/>
    <n v="101"/>
    <n v="43060566"/>
    <n v="60000000"/>
    <n v="-16939434"/>
    <n v="-0.28232390000000002"/>
    <n v="24.687070439999999"/>
    <n v="2002"/>
    <s v="avgust"/>
    <s v="Rob Bowman"/>
    <x v="1353"/>
    <s v="Underperformer"/>
    <s v="High Budget"/>
    <x v="0"/>
    <s v="Normal"/>
  </r>
  <r>
    <x v="1354"/>
    <d v="1997-05-04T00:00:00"/>
    <s v="Color"/>
    <s v="Comedy"/>
    <s v="English"/>
    <s v="USA"/>
    <s v="R"/>
    <s v="Robert De Niro"/>
    <x v="122"/>
    <n v="22000"/>
    <n v="29252"/>
    <n v="272"/>
    <n v="12000"/>
    <n v="7.1"/>
    <n v="130"/>
    <n v="97"/>
    <n v="43022524"/>
    <n v="15000000"/>
    <n v="28022524"/>
    <n v="1.8681682666666666"/>
    <n v="30.347267306666666"/>
    <n v="1997"/>
    <s v="may"/>
    <s v="Barry Levinson"/>
    <x v="1354"/>
    <s v="Normal"/>
    <s v="Medium Budget"/>
    <x v="0"/>
    <s v="Normal"/>
  </r>
  <r>
    <x v="1355"/>
    <d v="2013-10-14T00:00:00"/>
    <s v="Color"/>
    <s v="Action"/>
    <s v="English"/>
    <s v="USA"/>
    <s v="PG-13"/>
    <s v="Dwayne Johnson"/>
    <x v="609"/>
    <n v="12000"/>
    <n v="15800"/>
    <n v="29"/>
    <n v="12000"/>
    <n v="6.5"/>
    <n v="238"/>
    <n v="112"/>
    <n v="42919096"/>
    <n v="15000000"/>
    <n v="27919096"/>
    <n v="1.8612730666666666"/>
    <n v="27.944509226666664"/>
    <n v="2013"/>
    <s v="oktyabr"/>
    <s v="Ric Roman Waugh"/>
    <x v="1355"/>
    <s v="Normal"/>
    <s v="High Budget"/>
    <x v="0"/>
    <s v="Normal"/>
  </r>
  <r>
    <x v="1356"/>
    <d v="1997-04-19T00:00:00"/>
    <s v="Color"/>
    <s v="Action"/>
    <s v="English"/>
    <s v="USA"/>
    <s v="R"/>
    <s v="Harrison Ford"/>
    <x v="294"/>
    <n v="11000"/>
    <n v="26088"/>
    <n v="79"/>
    <n v="979"/>
    <n v="6.1"/>
    <n v="66"/>
    <n v="111"/>
    <n v="42877165"/>
    <n v="86000000"/>
    <n v="-43122835"/>
    <n v="-0.50142831395348841"/>
    <n v="24.297328674418601"/>
    <n v="1997"/>
    <s v="aprel"/>
    <s v="Alan J. Pakula"/>
    <x v="1356"/>
    <s v="Underperformer"/>
    <s v="High Budget"/>
    <x v="0"/>
    <s v="Normal"/>
  </r>
  <r>
    <x v="1357"/>
    <d v="2010-06-26T00:00:00"/>
    <s v="Color"/>
    <s v="Adventure"/>
    <s v="English"/>
    <s v="USA"/>
    <s v="PG"/>
    <s v="James Corden"/>
    <x v="88"/>
    <n v="480"/>
    <n v="1173"/>
    <n v="11"/>
    <n v="0"/>
    <n v="4.9000000000000004"/>
    <n v="184"/>
    <n v="85"/>
    <n v="42776259"/>
    <n v="112000000"/>
    <n v="-69223741"/>
    <n v="-0.61806911607142856"/>
    <n v="19.352772353571432"/>
    <n v="2010"/>
    <s v="iyun"/>
    <s v="Rob Letterman"/>
    <x v="1357"/>
    <s v="Underperformer"/>
    <s v="High Budget"/>
    <x v="0"/>
    <s v="High Buzz Mismatch"/>
  </r>
  <r>
    <x v="1358"/>
    <d v="1995-03-27T00:00:00"/>
    <s v="Color"/>
    <s v="Drama"/>
    <s v="English"/>
    <s v="USA"/>
    <s v="PG"/>
    <s v="Alan Rickman"/>
    <x v="201"/>
    <n v="25000"/>
    <n v="41059"/>
    <n v="0"/>
    <n v="0"/>
    <n v="7.7"/>
    <n v="69"/>
    <n v="136"/>
    <n v="42700000"/>
    <n v="16500000"/>
    <n v="26200000"/>
    <n v="1.5878787878787879"/>
    <n v="31.435151515151517"/>
    <n v="1995"/>
    <s v="mart"/>
    <s v="Ang Lee"/>
    <x v="1358"/>
    <s v="Normal"/>
    <s v="Medium Budget"/>
    <x v="0"/>
    <s v="Normal"/>
  </r>
  <r>
    <x v="1359"/>
    <d v="2003-04-07T00:00:00"/>
    <s v="Color"/>
    <s v="Adventure"/>
    <s v="English"/>
    <s v="USA"/>
    <s v="PG"/>
    <s v="Clayton Snyder"/>
    <x v="610"/>
    <n v="925"/>
    <n v="3423"/>
    <n v="13"/>
    <n v="0"/>
    <n v="5.3"/>
    <n v="66"/>
    <n v="94"/>
    <n v="42672630"/>
    <n v="17000000"/>
    <n v="25672630"/>
    <n v="1.510154705882353"/>
    <n v="21.80406188235294"/>
    <n v="2003"/>
    <s v="aprel"/>
    <s v="Jim Fall"/>
    <x v="1359"/>
    <s v="Normal"/>
    <s v="High Budget"/>
    <x v="0"/>
    <s v="Normal"/>
  </r>
  <r>
    <x v="1360"/>
    <d v="1993-05-18T00:00:00"/>
    <s v="Color"/>
    <s v="Action"/>
    <s v="English"/>
    <s v="USA"/>
    <s v="PG"/>
    <s v="Paige Turco"/>
    <x v="611"/>
    <n v="533"/>
    <n v="1254"/>
    <n v="8"/>
    <n v="1000"/>
    <n v="4.8"/>
    <n v="60"/>
    <n v="96"/>
    <n v="42660000"/>
    <n v="17000000"/>
    <n v="25660000"/>
    <n v="1.5094117647058825"/>
    <n v="19.903764705882352"/>
    <n v="1993"/>
    <s v="may"/>
    <s v="Stuart Gillard"/>
    <x v="1360"/>
    <s v="Normal"/>
    <s v="High Budget"/>
    <x v="0"/>
    <s v="Normal"/>
  </r>
  <r>
    <x v="1361"/>
    <d v="2015-08-20T00:00:00"/>
    <s v="Color"/>
    <s v="Adventure"/>
    <s v="English"/>
    <s v="USA"/>
    <s v="PG"/>
    <s v="Jay Hernandez"/>
    <x v="246"/>
    <n v="1000"/>
    <n v="2851"/>
    <n v="132"/>
    <n v="33000"/>
    <n v="6.8"/>
    <n v="61"/>
    <n v="111"/>
    <n v="42652003"/>
    <n v="20000000"/>
    <n v="22652003"/>
    <n v="1.13260015"/>
    <n v="30.953040059999999"/>
    <n v="2015"/>
    <s v="avgust"/>
    <s v="Boaz Yakin"/>
    <x v="1361"/>
    <s v="Normal"/>
    <s v="High Budget"/>
    <x v="0"/>
    <s v="Normal"/>
  </r>
  <r>
    <x v="1362"/>
    <d v="2009-04-16T00:00:00"/>
    <s v="Color"/>
    <s v="Drama"/>
    <s v="English"/>
    <s v="USA"/>
    <s v="PG-13"/>
    <s v="Gary Oldman"/>
    <x v="516"/>
    <n v="10000"/>
    <n v="12183"/>
    <n v="687"/>
    <n v="0"/>
    <n v="4.8"/>
    <n v="178"/>
    <n v="89"/>
    <n v="42638165"/>
    <n v="16000000"/>
    <n v="26638165"/>
    <n v="1.6648853125"/>
    <n v="19.865954124999998"/>
    <n v="2009"/>
    <s v="aprel"/>
    <s v="David S. Goyer"/>
    <x v="1362"/>
    <s v="Normal"/>
    <s v="Medium Budget"/>
    <x v="0"/>
    <s v="Normal"/>
  </r>
  <r>
    <x v="1363"/>
    <d v="2014-10-05T00:00:00"/>
    <s v="Color"/>
    <s v="Comedy"/>
    <s v="English"/>
    <s v="USA"/>
    <s v="R"/>
    <s v="Liam Neeson"/>
    <x v="70"/>
    <n v="14000"/>
    <n v="28927"/>
    <n v="3000"/>
    <n v="24000"/>
    <n v="6.1"/>
    <n v="303"/>
    <n v="136"/>
    <n v="42615685"/>
    <n v="40000000"/>
    <n v="2615685"/>
    <n v="6.5392124999999995E-2"/>
    <n v="26.826156849999997"/>
    <n v="2014"/>
    <s v="oktyabr"/>
    <s v="Seth MacFarlane"/>
    <x v="1363"/>
    <s v="Normal"/>
    <s v="Medium Budget"/>
    <x v="0"/>
    <s v="Normal"/>
  </r>
  <r>
    <x v="1364"/>
    <d v="1994-11-11T00:00:00"/>
    <s v="Color"/>
    <s v="Action"/>
    <s v="English"/>
    <s v="USA"/>
    <s v="R"/>
    <s v="Louis Lombardi"/>
    <x v="179"/>
    <n v="437"/>
    <n v="1093"/>
    <n v="644"/>
    <n v="669"/>
    <n v="5.5"/>
    <n v="36"/>
    <n v="104"/>
    <n v="42610000"/>
    <n v="55000000"/>
    <n v="-12390000"/>
    <n v="-0.22527272727272726"/>
    <n v="21.976790909090909"/>
    <n v="1994"/>
    <s v="noyabr"/>
    <s v="John Landis"/>
    <x v="1364"/>
    <s v="Underperformer"/>
    <s v="High Budget"/>
    <x v="0"/>
    <s v="High Buzz Mismatch"/>
  </r>
  <r>
    <x v="1365"/>
    <d v="2015-10-08T00:00:00"/>
    <s v="Color"/>
    <s v="Comedy"/>
    <s v="English"/>
    <s v="USA"/>
    <s v="PG-13"/>
    <s v="Adam Scott"/>
    <x v="612"/>
    <n v="3000"/>
    <n v="4567"/>
    <n v="66"/>
    <n v="27000"/>
    <n v="6.2"/>
    <n v="198"/>
    <n v="98"/>
    <n v="42592530"/>
    <n v="15000000"/>
    <n v="27592530"/>
    <n v="1.839502"/>
    <n v="28.2358008"/>
    <n v="2015"/>
    <s v="oktyabr"/>
    <s v="Michael Dougherty"/>
    <x v="1365"/>
    <s v="Normal"/>
    <s v="Medium Budget"/>
    <x v="0"/>
    <s v="Normal"/>
  </r>
  <r>
    <x v="1366"/>
    <d v="2011-07-03T00:00:00"/>
    <s v="Color"/>
    <s v="Horror"/>
    <s v="English"/>
    <s v="USA"/>
    <s v="R"/>
    <s v="Emma Bell"/>
    <x v="572"/>
    <n v="703"/>
    <n v="3074"/>
    <n v="77"/>
    <n v="20000"/>
    <n v="5.9"/>
    <n v="277"/>
    <n v="92"/>
    <n v="42575718"/>
    <n v="40000000"/>
    <n v="2575718"/>
    <n v="6.4392950000000004E-2"/>
    <n v="25.625757180000001"/>
    <n v="2011"/>
    <s v="iyul"/>
    <s v="Steven Quale"/>
    <x v="1366"/>
    <s v="Normal"/>
    <s v="Low Budget"/>
    <x v="0"/>
    <s v="High Buzz Mismatch"/>
  </r>
  <r>
    <x v="1367"/>
    <d v="2015-10-05T00:00:00"/>
    <s v="Color"/>
    <s v="Drama"/>
    <s v="English"/>
    <s v="USA"/>
    <s v="PG-13"/>
    <s v="Harrison Ford"/>
    <x v="613"/>
    <n v="11000"/>
    <n v="15327"/>
    <n v="43"/>
    <n v="34000"/>
    <n v="7.2"/>
    <n v="214"/>
    <n v="112"/>
    <n v="42478175"/>
    <n v="25000000"/>
    <n v="17478175"/>
    <n v="0.69912700000000005"/>
    <n v="32.479650800000002"/>
    <n v="2015"/>
    <s v="oktyabr"/>
    <s v="Lee Toland Krieger"/>
    <x v="1367"/>
    <s v="Normal"/>
    <s v="Medium Budget"/>
    <x v="0"/>
    <s v="Normal"/>
  </r>
  <r>
    <x v="1368"/>
    <d v="1995-07-27T00:00:00"/>
    <s v="Color"/>
    <s v="Biography"/>
    <s v="English"/>
    <s v="USA"/>
    <s v="R"/>
    <s v="Robert De Niro"/>
    <x v="200"/>
    <n v="22000"/>
    <n v="24183"/>
    <n v="17000"/>
    <n v="11000"/>
    <n v="8.1999999999999993"/>
    <n v="133"/>
    <n v="178"/>
    <n v="42438300"/>
    <n v="52000000"/>
    <n v="-9561700"/>
    <n v="-0.18387884615384614"/>
    <n v="33.826448461538462"/>
    <n v="1995"/>
    <s v="iyul"/>
    <s v="Martin Scorsese"/>
    <x v="1368"/>
    <s v="Underperformer"/>
    <s v="Medium Budget"/>
    <x v="0"/>
    <s v="High Buzz / High Score"/>
  </r>
  <r>
    <x v="1369"/>
    <d v="2010-04-01T00:00:00"/>
    <s v="Color"/>
    <s v="Drama"/>
    <s v="English"/>
    <s v="USA"/>
    <s v="PG-13"/>
    <s v="Alyson Stoner"/>
    <x v="221"/>
    <n v="2000"/>
    <n v="4059"/>
    <n v="209"/>
    <n v="16000"/>
    <n v="6.2"/>
    <n v="138"/>
    <n v="107"/>
    <n v="42385520"/>
    <n v="30000000"/>
    <n v="12385520"/>
    <n v="0.41285066666666664"/>
    <n v="26.56514026666667"/>
    <n v="2010"/>
    <s v="aprel"/>
    <s v="Jon M. Chu"/>
    <x v="1369"/>
    <s v="Normal"/>
    <s v="Medium Budget"/>
    <x v="0"/>
    <s v="Normal"/>
  </r>
  <r>
    <x v="1370"/>
    <d v="1981-04-04T00:00:00"/>
    <s v="Color"/>
    <s v="Adventure"/>
    <s v="English"/>
    <s v="UK"/>
    <s v="PG"/>
    <s v="Shelley Duvall"/>
    <x v="614"/>
    <n v="629"/>
    <n v="2730"/>
    <n v="0"/>
    <n v="0"/>
    <n v="7"/>
    <n v="139"/>
    <n v="103"/>
    <n v="42365600"/>
    <n v="5000000"/>
    <n v="37365600"/>
    <n v="7.4731199999999998"/>
    <n v="30.989248"/>
    <n v="1981"/>
    <s v="aprel"/>
    <s v="Terry Gilliam"/>
    <x v="1370"/>
    <s v="Normal"/>
    <s v="High Budget"/>
    <x v="0"/>
    <s v="Normal"/>
  </r>
  <r>
    <x v="1371"/>
    <d v="2012-12-26T00:00:00"/>
    <s v="Color"/>
    <s v="Action"/>
    <s v="English"/>
    <s v="Germany"/>
    <s v="R"/>
    <s v="Milla Jovovich"/>
    <x v="357"/>
    <n v="14000"/>
    <n v="17913"/>
    <n v="545"/>
    <n v="32000"/>
    <n v="5.4"/>
    <n v="239"/>
    <n v="96"/>
    <n v="42345531"/>
    <n v="65000000"/>
    <n v="-22654469"/>
    <n v="-0.34853029230769234"/>
    <n v="24.660587883076925"/>
    <n v="2012"/>
    <s v="dekabr"/>
    <s v="Paul W.S. Anderson"/>
    <x v="1371"/>
    <s v="Underperformer"/>
    <s v="High Budget"/>
    <x v="0"/>
    <s v="High Buzz Mismatch"/>
  </r>
  <r>
    <x v="1372"/>
    <d v="2014-08-09T00:00:00"/>
    <s v="Color"/>
    <s v="Comedy"/>
    <s v="English"/>
    <s v="USA"/>
    <s v="R"/>
    <s v="Emma Stone"/>
    <x v="101"/>
    <n v="15000"/>
    <n v="21668"/>
    <n v="0"/>
    <n v="114000"/>
    <n v="7.8"/>
    <n v="588"/>
    <n v="119"/>
    <n v="42335698"/>
    <n v="18000000"/>
    <n v="24335698"/>
    <n v="1.3519832222222221"/>
    <n v="43.140793288888887"/>
    <n v="2014"/>
    <s v="avgust"/>
    <s v="Alejandro G. IÃ±Ã¡rritu"/>
    <x v="1372"/>
    <s v="Normal"/>
    <s v="Medium Budget"/>
    <x v="0"/>
    <s v="Normal"/>
  </r>
  <r>
    <x v="1373"/>
    <d v="2006-12-07T00:00:00"/>
    <s v="Color"/>
    <s v="Drama"/>
    <s v="English"/>
    <s v="USA"/>
    <s v="PG-13"/>
    <s v="Bryce Dallas Howard"/>
    <x v="35"/>
    <n v="3000"/>
    <n v="5609"/>
    <n v="0"/>
    <n v="0"/>
    <n v="5.6"/>
    <n v="284"/>
    <n v="110"/>
    <n v="42272747"/>
    <n v="70000000"/>
    <n v="-27727253"/>
    <n v="-0.39610361428571428"/>
    <n v="22.241558554285714"/>
    <n v="2006"/>
    <s v="dekabr"/>
    <s v="M. Night Shyamalan"/>
    <x v="1373"/>
    <s v="Underperformer"/>
    <s v="Medium Budget"/>
    <x v="0"/>
    <s v="High Buzz Mismatch"/>
  </r>
  <r>
    <x v="1374"/>
    <d v="2009-03-10T00:00:00"/>
    <s v="Color"/>
    <s v="Adventure"/>
    <s v="English"/>
    <s v="Spain"/>
    <s v="PG"/>
    <s v="Dwayne Johnson"/>
    <x v="615"/>
    <n v="12000"/>
    <n v="22668"/>
    <n v="2"/>
    <n v="0"/>
    <n v="6.1"/>
    <n v="156"/>
    <n v="91"/>
    <n v="42194060"/>
    <n v="70000000"/>
    <n v="-27805940"/>
    <n v="-0.3972277142857143"/>
    <n v="24.241108914285714"/>
    <n v="2009"/>
    <s v="mart"/>
    <s v="Jorge Blanco"/>
    <x v="1374"/>
    <s v="Underperformer"/>
    <s v="High Budget"/>
    <x v="0"/>
    <s v="Normal"/>
  </r>
  <r>
    <x v="1375"/>
    <d v="2008-01-20T00:00:00"/>
    <s v="Color"/>
    <s v="Comedy"/>
    <s v="English"/>
    <s v="USA"/>
    <s v="PG-13"/>
    <s v="Mo'Nique"/>
    <x v="403"/>
    <n v="940"/>
    <n v="3565"/>
    <n v="92"/>
    <n v="464"/>
    <n v="5.3"/>
    <n v="76"/>
    <n v="114"/>
    <n v="42168445"/>
    <n v="35000000"/>
    <n v="7168445"/>
    <n v="0.20481271428571429"/>
    <n v="21.328325085714283"/>
    <n v="2008"/>
    <s v="yanvar"/>
    <s v="Malcolm D. Lee"/>
    <x v="1375"/>
    <s v="Normal"/>
    <s v="Medium Budget"/>
    <x v="0"/>
    <s v="High Buzz Mismatch"/>
  </r>
  <r>
    <x v="1376"/>
    <d v="2005-07-22T00:00:00"/>
    <s v="Color"/>
    <s v="Comedy"/>
    <s v="English"/>
    <s v="USA"/>
    <s v="PG-13"/>
    <s v="Jimmy Fallon"/>
    <x v="118"/>
    <n v="787"/>
    <n v="1827"/>
    <n v="101"/>
    <n v="0"/>
    <n v="6.2"/>
    <n v="124"/>
    <n v="104"/>
    <n v="42071069"/>
    <n v="30000000"/>
    <n v="12071069"/>
    <n v="0.40236896666666666"/>
    <n v="24.960947586666666"/>
    <n v="2005"/>
    <s v="iyul"/>
    <s v="Bobby Farrelly"/>
    <x v="1376"/>
    <s v="Normal"/>
    <s v="Medium Budget"/>
    <x v="0"/>
    <s v="Normal"/>
  </r>
  <r>
    <x v="1377"/>
    <d v="2009-09-09T00:00:00"/>
    <s v="Color"/>
    <s v="Horror"/>
    <s v="English"/>
    <s v="USA"/>
    <s v="PG-13"/>
    <s v="Bojana Novakovic"/>
    <x v="13"/>
    <n v="2000"/>
    <n v="5642"/>
    <n v="0"/>
    <n v="11000"/>
    <n v="6.6"/>
    <n v="397"/>
    <n v="99"/>
    <n v="42057340"/>
    <n v="30000000"/>
    <n v="12057340"/>
    <n v="0.40191133333333334"/>
    <n v="27.660764533333332"/>
    <n v="2009"/>
    <s v="sentyabr"/>
    <s v="Sam Raimi"/>
    <x v="1377"/>
    <s v="Normal"/>
    <s v="Low Budget"/>
    <x v="0"/>
    <s v="Normal"/>
  </r>
  <r>
    <x v="1378"/>
    <d v="2004-12-28T00:00:00"/>
    <s v="Color"/>
    <s v="Comedy"/>
    <s v="English"/>
    <s v="USA"/>
    <s v="PG-13"/>
    <s v="Adam Sandler"/>
    <x v="166"/>
    <n v="11000"/>
    <n v="12522"/>
    <n v="274"/>
    <n v="0"/>
    <n v="6.5"/>
    <n v="124"/>
    <n v="131"/>
    <n v="42044321"/>
    <n v="80000000"/>
    <n v="-37955679"/>
    <n v="-0.4744459875"/>
    <n v="25.810221604999999"/>
    <n v="2004"/>
    <s v="dekabr"/>
    <s v="James L. Brooks"/>
    <x v="1378"/>
    <s v="Underperformer"/>
    <s v="Medium Budget"/>
    <x v="0"/>
    <s v="Normal"/>
  </r>
  <r>
    <x v="1379"/>
    <d v="2012-04-06T00:00:00"/>
    <s v="Color"/>
    <s v="Fantasy"/>
    <s v="English"/>
    <s v="USA"/>
    <s v="R"/>
    <s v="Chris Hemsworth"/>
    <x v="616"/>
    <n v="26000"/>
    <n v="29551"/>
    <n v="246"/>
    <n v="66000"/>
    <n v="7"/>
    <n v="634"/>
    <n v="95"/>
    <n v="42043633"/>
    <n v="30000000"/>
    <n v="12043633"/>
    <n v="0.40145443333333336"/>
    <n v="34.760581773333335"/>
    <n v="2012"/>
    <s v="aprel"/>
    <s v="Drew Goddard"/>
    <x v="1379"/>
    <s v="Normal"/>
    <s v="Low Budget"/>
    <x v="0"/>
    <s v="Normal"/>
  </r>
  <r>
    <x v="1380"/>
    <d v="2014-02-20T00:00:00"/>
    <s v="Color"/>
    <s v="Drama"/>
    <s v="English"/>
    <s v="USA"/>
    <s v="PG"/>
    <s v="Morgan Freeman"/>
    <x v="392"/>
    <n v="11000"/>
    <n v="13904"/>
    <n v="188"/>
    <n v="0"/>
    <n v="6.4"/>
    <n v="54"/>
    <n v="107"/>
    <n v="42019483"/>
    <n v="36000000"/>
    <n v="6019483"/>
    <n v="0.16720786111111111"/>
    <n v="25.666883144444444"/>
    <n v="2014"/>
    <s v="fevral"/>
    <s v="Charles Martin Smith"/>
    <x v="1380"/>
    <s v="Normal"/>
    <s v="Medium Budget"/>
    <x v="0"/>
    <s v="Normal"/>
  </r>
  <r>
    <x v="1381"/>
    <d v="2013-05-18T00:00:00"/>
    <s v="Color"/>
    <s v="Action"/>
    <s v="English"/>
    <s v="USA"/>
    <s v="R"/>
    <s v="Vin Diesel"/>
    <x v="474"/>
    <n v="14000"/>
    <n v="17551"/>
    <n v="123"/>
    <n v="39000"/>
    <n v="6.4"/>
    <n v="302"/>
    <n v="127"/>
    <n v="41997790"/>
    <n v="38000000"/>
    <n v="3997790"/>
    <n v="0.10520500000000001"/>
    <n v="29.542082000000001"/>
    <n v="2013"/>
    <s v="may"/>
    <s v="David Twohy"/>
    <x v="1381"/>
    <s v="Normal"/>
    <s v="High Budget"/>
    <x v="0"/>
    <s v="Normal"/>
  </r>
  <r>
    <x v="1382"/>
    <d v="1997-01-15T00:00:00"/>
    <s v="Color"/>
    <s v="Biography"/>
    <s v="English"/>
    <s v="USA"/>
    <s v="R"/>
    <s v="Johnny Depp"/>
    <x v="39"/>
    <n v="40000"/>
    <n v="56014"/>
    <n v="179"/>
    <n v="0"/>
    <n v="7.8"/>
    <n v="117"/>
    <n v="147"/>
    <n v="41954997"/>
    <n v="35000000"/>
    <n v="6954997"/>
    <n v="0.19871420000000001"/>
    <n v="31.279485680000001"/>
    <n v="1997"/>
    <s v="yanvar"/>
    <s v="Mike Newell"/>
    <x v="1382"/>
    <s v="Normal"/>
    <s v="Medium Budget"/>
    <x v="0"/>
    <s v="Normal"/>
  </r>
  <r>
    <x v="1383"/>
    <d v="1991-02-07T00:00:00"/>
    <s v="Color"/>
    <s v="Comedy"/>
    <s v="English"/>
    <s v="USA"/>
    <s v="R"/>
    <s v="Jeff Bridges"/>
    <x v="614"/>
    <n v="12000"/>
    <n v="12947"/>
    <n v="0"/>
    <n v="12000"/>
    <n v="7.6"/>
    <n v="84"/>
    <n v="137"/>
    <n v="41895491"/>
    <n v="24000000"/>
    <n v="17895491"/>
    <n v="0.74564545833333329"/>
    <n v="31.898258183333333"/>
    <n v="1991"/>
    <s v="fevral"/>
    <s v="Terry Gilliam"/>
    <x v="1383"/>
    <s v="Normal"/>
    <s v="Medium Budget"/>
    <x v="0"/>
    <s v="Normal"/>
  </r>
  <r>
    <x v="1384"/>
    <d v="2001-03-06T00:00:00"/>
    <s v="Color"/>
    <s v="Horror"/>
    <s v="English"/>
    <s v="USA"/>
    <s v="R"/>
    <s v="Shannon Elizabeth"/>
    <x v="617"/>
    <n v="1000"/>
    <n v="3023"/>
    <n v="17"/>
    <n v="0"/>
    <n v="5.5"/>
    <n v="149"/>
    <n v="91"/>
    <n v="41867960"/>
    <n v="20000000"/>
    <n v="21867960"/>
    <n v="1.0933980000000001"/>
    <n v="22.4373592"/>
    <n v="2001"/>
    <s v="mart"/>
    <s v="Steve Beck"/>
    <x v="1384"/>
    <s v="Normal"/>
    <s v="Low Budget"/>
    <x v="0"/>
    <s v="Normal"/>
  </r>
  <r>
    <x v="1385"/>
    <d v="2004-01-11T00:00:00"/>
    <s v="Color"/>
    <s v="Horror"/>
    <s v="English"/>
    <s v="USA"/>
    <s v="R"/>
    <s v="James D'Arcy"/>
    <x v="236"/>
    <n v="613"/>
    <n v="1970"/>
    <n v="212"/>
    <n v="893"/>
    <n v="5.0999999999999996"/>
    <n v="167"/>
    <n v="125"/>
    <n v="41814863"/>
    <n v="50000000"/>
    <n v="-8185137"/>
    <n v="-0.16370274000000001"/>
    <n v="20.423818904000001"/>
    <n v="2004"/>
    <s v="yanvar"/>
    <s v="Renny Harlin"/>
    <x v="1385"/>
    <s v="Normal"/>
    <s v="Low Budget"/>
    <x v="0"/>
    <s v="High Buzz Mismatch"/>
  </r>
  <r>
    <x v="1386"/>
    <d v="2007-06-16T00:00:00"/>
    <s v="Color"/>
    <s v="Action"/>
    <s v="English"/>
    <s v="USA"/>
    <s v="R"/>
    <s v="Sam Trammell"/>
    <x v="618"/>
    <n v="1000"/>
    <n v="4324"/>
    <n v="25"/>
    <n v="0"/>
    <n v="4.7"/>
    <n v="211"/>
    <n v="102"/>
    <n v="41797066"/>
    <n v="40000000"/>
    <n v="1797066"/>
    <n v="4.4926649999999999E-2"/>
    <n v="18.81797066"/>
    <n v="2007"/>
    <s v="iyun"/>
    <s v="Colin Strause"/>
    <x v="1386"/>
    <s v="Normal"/>
    <s v="High Budget"/>
    <x v="0"/>
    <s v="High Buzz Mismatch"/>
  </r>
  <r>
    <x v="1387"/>
    <d v="2006-07-14T00:00:00"/>
    <s v="Color"/>
    <s v="Horror"/>
    <s v="English"/>
    <s v="USA"/>
    <s v="R"/>
    <s v="Dan Byrd"/>
    <x v="619"/>
    <n v="1000"/>
    <n v="4500"/>
    <n v="192"/>
    <n v="0"/>
    <n v="6.4"/>
    <n v="265"/>
    <n v="108"/>
    <n v="41777564"/>
    <n v="15000000"/>
    <n v="26777564"/>
    <n v="1.7851709333333334"/>
    <n v="26.314068373333335"/>
    <n v="2006"/>
    <s v="iyul"/>
    <s v="Alexandre Aja"/>
    <x v="1387"/>
    <s v="Normal"/>
    <s v="Low Budget"/>
    <x v="0"/>
    <s v="Normal"/>
  </r>
  <r>
    <x v="1388"/>
    <d v="1998-01-12T00:00:00"/>
    <s v="Color"/>
    <s v="Action"/>
    <s v="English"/>
    <s v="UK"/>
    <s v="R"/>
    <s v="Robert De Niro"/>
    <x v="620"/>
    <n v="22000"/>
    <n v="24270"/>
    <n v="287"/>
    <n v="0"/>
    <n v="7.3"/>
    <n v="149"/>
    <n v="122"/>
    <n v="41609593"/>
    <n v="55000000"/>
    <n v="-13390407"/>
    <n v="-0.24346194545454544"/>
    <n v="29.10261522181818"/>
    <n v="1998"/>
    <s v="yanvar"/>
    <s v="John Frankenheimer"/>
    <x v="1388"/>
    <s v="Underperformer"/>
    <s v="High Budget"/>
    <x v="0"/>
    <s v="Normal"/>
  </r>
  <r>
    <x v="1389"/>
    <d v="2002-11-07T00:00:00"/>
    <s v="Color"/>
    <s v="Drama"/>
    <s v="English"/>
    <s v="USA"/>
    <s v="PG-13"/>
    <s v="Meryl Streep"/>
    <x v="621"/>
    <n v="11000"/>
    <n v="12624"/>
    <n v="335"/>
    <n v="0"/>
    <n v="7.6"/>
    <n v="174"/>
    <n v="114"/>
    <n v="41597830"/>
    <n v="25000000"/>
    <n v="16597830"/>
    <n v="0.66391319999999998"/>
    <n v="30.665565279999999"/>
    <n v="2002"/>
    <s v="noyabr"/>
    <s v="Stephen Daldry"/>
    <x v="1389"/>
    <s v="Normal"/>
    <s v="Medium Budget"/>
    <x v="0"/>
    <s v="Normal"/>
  </r>
  <r>
    <x v="1390"/>
    <d v="2002-11-28T00:00:00"/>
    <s v="Color"/>
    <s v="Crime"/>
    <s v="English"/>
    <s v="USA"/>
    <s v="PG-13"/>
    <s v="Morgan Freeman"/>
    <x v="622"/>
    <n v="11000"/>
    <n v="15571"/>
    <n v="73"/>
    <n v="893"/>
    <n v="6.3"/>
    <n v="114"/>
    <n v="115"/>
    <n v="41543207"/>
    <n v="42000000"/>
    <n v="-456793"/>
    <n v="-1.0876023809523809E-2"/>
    <n v="25.284949590476192"/>
    <n v="2002"/>
    <s v="noyabr"/>
    <s v="Carl Franklin"/>
    <x v="1390"/>
    <s v="Normal"/>
    <s v="Medium Budget"/>
    <x v="0"/>
    <s v="Normal"/>
  </r>
  <r>
    <x v="1391"/>
    <d v="2001-06-25T00:00:00"/>
    <s v="Color"/>
    <s v="Comedy"/>
    <s v="English"/>
    <s v="USA"/>
    <s v="PG-13"/>
    <s v="Bruce Willis"/>
    <x v="122"/>
    <n v="13000"/>
    <n v="13934"/>
    <n v="272"/>
    <n v="0"/>
    <n v="6.6"/>
    <n v="132"/>
    <n v="123"/>
    <n v="41523271"/>
    <n v="80000000"/>
    <n v="-38476729"/>
    <n v="-0.48095911250000001"/>
    <n v="26.207616354999999"/>
    <n v="2001"/>
    <s v="iyun"/>
    <s v="Barry Levinson"/>
    <x v="1391"/>
    <s v="Underperformer"/>
    <s v="Medium Budget"/>
    <x v="0"/>
    <s v="Normal"/>
  </r>
  <r>
    <x v="1392"/>
    <d v="1990-06-20T00:00:00"/>
    <s v="Color"/>
    <s v="Comedy"/>
    <s v="English"/>
    <s v="USA"/>
    <s v="PG-13"/>
    <s v="Christopher Lee"/>
    <x v="165"/>
    <n v="16000"/>
    <n v="19610"/>
    <n v="287"/>
    <n v="0"/>
    <n v="6.3"/>
    <n v="105"/>
    <n v="106"/>
    <n v="41482207"/>
    <n v="50000000"/>
    <n v="-8517793"/>
    <n v="-0.17035586"/>
    <n v="25.131857655999998"/>
    <n v="1990"/>
    <s v="iyun"/>
    <s v="Joe Dante"/>
    <x v="1392"/>
    <s v="Normal"/>
    <s v="Medium Budget"/>
    <x v="0"/>
    <s v="Normal"/>
  </r>
  <r>
    <x v="1393"/>
    <d v="2003-04-14T00:00:00"/>
    <s v="Color"/>
    <s v="Comedy"/>
    <s v="English"/>
    <s v="USA"/>
    <s v="PG"/>
    <s v="Haley Joel Osment"/>
    <x v="623"/>
    <n v="3000"/>
    <n v="9638"/>
    <n v="23"/>
    <n v="0"/>
    <n v="7.6"/>
    <n v="82"/>
    <n v="111"/>
    <n v="41407470"/>
    <n v="30000000"/>
    <n v="11407470"/>
    <n v="0.380249"/>
    <n v="30.552099599999998"/>
    <n v="2003"/>
    <s v="aprel"/>
    <s v="Tim McCanlies"/>
    <x v="1393"/>
    <s v="Normal"/>
    <s v="Medium Budget"/>
    <x v="0"/>
    <s v="Normal"/>
  </r>
  <r>
    <x v="1394"/>
    <d v="1985-01-22T00:00:00"/>
    <s v="Color"/>
    <s v="Western"/>
    <s v="English"/>
    <s v="USA"/>
    <s v="R"/>
    <s v="Clint Eastwood"/>
    <x v="20"/>
    <n v="16000"/>
    <n v="17209"/>
    <n v="16000"/>
    <n v="0"/>
    <n v="7.3"/>
    <n v="38"/>
    <n v="115"/>
    <n v="41400000"/>
    <n v="6900000"/>
    <n v="34500000"/>
    <n v="5"/>
    <n v="31.2"/>
    <n v="1985"/>
    <s v="yanvar"/>
    <s v="Clint Eastwood"/>
    <x v="1394"/>
    <s v="Normal"/>
    <s v="Low Budget"/>
    <x v="0"/>
    <s v="Normal"/>
  </r>
  <r>
    <x v="1395"/>
    <d v="1986-11-30T00:00:00"/>
    <s v="Color"/>
    <s v="Comedy"/>
    <s v="English"/>
    <s v="USA"/>
    <s v="PG-13"/>
    <s v="Nicolas Cage"/>
    <x v="193"/>
    <n v="12000"/>
    <n v="14672"/>
    <n v="0"/>
    <n v="0"/>
    <n v="6.3"/>
    <n v="44"/>
    <n v="103"/>
    <n v="41382841"/>
    <n v="18000000"/>
    <n v="23382841"/>
    <n v="1.2990467222222222"/>
    <n v="25.71961868888889"/>
    <n v="1986"/>
    <s v="noyabr"/>
    <s v="Francis Ford Coppola"/>
    <x v="1395"/>
    <s v="Normal"/>
    <s v="Medium Budget"/>
    <x v="0"/>
    <s v="Normal"/>
  </r>
  <r>
    <x v="1396"/>
    <d v="2001-04-24T00:00:00"/>
    <s v="Color"/>
    <s v="Drama"/>
    <s v="English"/>
    <s v="UK"/>
    <s v="R"/>
    <s v="Kristin Scott Thomas"/>
    <x v="624"/>
    <n v="1000"/>
    <n v="3261"/>
    <n v="500"/>
    <n v="0"/>
    <n v="7.3"/>
    <n v="187"/>
    <n v="131"/>
    <n v="41300105"/>
    <n v="19800000"/>
    <n v="21500105"/>
    <n v="1.085863888888889"/>
    <n v="29.634345555555555"/>
    <n v="2001"/>
    <s v="aprel"/>
    <s v="Robert Altman"/>
    <x v="1396"/>
    <s v="Normal"/>
    <s v="Medium Budget"/>
    <x v="0"/>
    <s v="Normal"/>
  </r>
  <r>
    <x v="1397"/>
    <d v="1997-02-10T00:00:00"/>
    <s v="Color"/>
    <s v="Action"/>
    <s v="English"/>
    <s v="USA"/>
    <s v="R"/>
    <s v="Armin Mueller-Stahl"/>
    <x v="183"/>
    <n v="294"/>
    <n v="1289"/>
    <n v="75"/>
    <n v="0"/>
    <n v="5.9"/>
    <n v="93"/>
    <n v="124"/>
    <n v="41256277"/>
    <n v="50000000"/>
    <n v="-8743723"/>
    <n v="-0.17487446000000001"/>
    <n v="23.530050216000003"/>
    <n v="1997"/>
    <s v="fevral"/>
    <s v="Mimi Leder"/>
    <x v="1397"/>
    <s v="Normal"/>
    <s v="High Budget"/>
    <x v="0"/>
    <s v="High Buzz Mismatch"/>
  </r>
  <r>
    <x v="1398"/>
    <d v="1996-12-15T00:00:00"/>
    <s v="Color"/>
    <s v="Comedy"/>
    <s v="English"/>
    <s v="USA"/>
    <s v="PG-13"/>
    <s v="Jeff Bridges"/>
    <x v="386"/>
    <n v="12000"/>
    <n v="13716"/>
    <n v="0"/>
    <n v="0"/>
    <n v="6.5"/>
    <n v="27"/>
    <n v="122"/>
    <n v="41252428"/>
    <n v="42000000"/>
    <n v="-747572"/>
    <n v="-1.7799333333333334E-2"/>
    <n v="25.992880266666667"/>
    <n v="1996"/>
    <s v="dekabr"/>
    <s v="Barbra Streisand"/>
    <x v="1398"/>
    <s v="Normal"/>
    <s v="Medium Budget"/>
    <x v="0"/>
    <s v="Normal"/>
  </r>
  <r>
    <x v="1399"/>
    <d v="2002-12-04T00:00:00"/>
    <s v="Color"/>
    <s v="Drama"/>
    <s v="English"/>
    <s v="USA"/>
    <s v="PG"/>
    <s v="Lauren German"/>
    <x v="199"/>
    <n v="683"/>
    <n v="2436"/>
    <n v="163"/>
    <n v="19000"/>
    <n v="7.4"/>
    <n v="80"/>
    <n v="101"/>
    <n v="41227069"/>
    <n v="11000000"/>
    <n v="30227069"/>
    <n v="2.7479153636363636"/>
    <n v="32.599166145454546"/>
    <n v="2002"/>
    <s v="dekabr"/>
    <s v="Adam Shankman"/>
    <x v="1399"/>
    <s v="Normal"/>
    <s v="Medium Budget"/>
    <x v="0"/>
    <s v="Normal"/>
  </r>
  <r>
    <x v="1400"/>
    <d v="2012-03-18T00:00:00"/>
    <s v="Color"/>
    <s v="Comedy"/>
    <s v="English"/>
    <s v="USA"/>
    <s v="PG-13"/>
    <s v="Anna Kendrick"/>
    <x v="575"/>
    <n v="10000"/>
    <n v="13396"/>
    <n v="52"/>
    <n v="14000"/>
    <n v="5.7"/>
    <n v="170"/>
    <n v="110"/>
    <n v="41102171"/>
    <n v="40000000"/>
    <n v="1102171"/>
    <n v="2.7554275E-2"/>
    <n v="24.211021710000001"/>
    <n v="2012"/>
    <s v="mart"/>
    <s v="Kirk Jones"/>
    <x v="1400"/>
    <s v="Normal"/>
    <s v="Medium Budget"/>
    <x v="0"/>
    <s v="High Buzz Mismatch"/>
  </r>
  <r>
    <x v="1401"/>
    <d v="1997-03-13T00:00:00"/>
    <s v="Color"/>
    <s v="Action"/>
    <s v="English"/>
    <s v="USA"/>
    <s v="R"/>
    <s v="Heather Locklear"/>
    <x v="63"/>
    <n v="695"/>
    <n v="2530"/>
    <n v="420"/>
    <n v="666"/>
    <n v="6.1"/>
    <n v="29"/>
    <n v="97"/>
    <n v="41067398"/>
    <n v="25000000"/>
    <n v="16067398"/>
    <n v="0.64269591999999998"/>
    <n v="24.723678367999998"/>
    <n v="1997"/>
    <s v="mart"/>
    <s v="Brett Ratner"/>
    <x v="1401"/>
    <s v="Normal"/>
    <s v="High Budget"/>
    <x v="0"/>
    <s v="Normal"/>
  </r>
  <r>
    <x v="1402"/>
    <d v="2010-11-15T00:00:00"/>
    <s v="Color"/>
    <s v="Drama"/>
    <s v="English"/>
    <s v="France"/>
    <s v="PG-13"/>
    <s v="Caleb Landry Jones"/>
    <x v="625"/>
    <n v="463"/>
    <n v="1958"/>
    <n v="13"/>
    <n v="0"/>
    <n v="5.6"/>
    <n v="311"/>
    <n v="87"/>
    <n v="40990055"/>
    <n v="1800000"/>
    <n v="39190055"/>
    <n v="21.772252777777776"/>
    <n v="31.108901111111109"/>
    <n v="2010"/>
    <s v="noyabr"/>
    <s v="Daniel Stamm"/>
    <x v="1402"/>
    <s v="Normal"/>
    <s v="Medium Budget"/>
    <x v="0"/>
    <s v="Normal"/>
  </r>
  <r>
    <x v="1403"/>
    <d v="2012-03-14T00:00:00"/>
    <s v="Color"/>
    <s v="Crime"/>
    <s v="English"/>
    <s v="USA"/>
    <s v="R"/>
    <s v="Jake Gyllenhaal"/>
    <x v="336"/>
    <n v="15000"/>
    <n v="27788"/>
    <n v="453"/>
    <n v="38000"/>
    <n v="7.7"/>
    <n v="355"/>
    <n v="109"/>
    <n v="40983001"/>
    <n v="7000000"/>
    <n v="33983001"/>
    <n v="4.8547144285714285"/>
    <n v="36.541885771428568"/>
    <n v="2012"/>
    <s v="mart"/>
    <s v="David Ayer"/>
    <x v="1403"/>
    <s v="Normal"/>
    <s v="Medium Budget"/>
    <x v="0"/>
    <s v="Normal"/>
  </r>
  <r>
    <x v="1404"/>
    <d v="2011-04-13T00:00:00"/>
    <s v="Color"/>
    <s v="Drama"/>
    <s v="English"/>
    <s v="USA"/>
    <s v="R"/>
    <s v="Ryan Gosling"/>
    <x v="369"/>
    <n v="33000"/>
    <n v="57077"/>
    <n v="0"/>
    <n v="22000"/>
    <n v="7.1"/>
    <n v="421"/>
    <n v="101"/>
    <n v="40962534"/>
    <n v="12500000"/>
    <n v="28462534"/>
    <n v="2.27700272"/>
    <n v="31.510801087999997"/>
    <n v="2011"/>
    <s v="aprel"/>
    <s v="George Clooney"/>
    <x v="1404"/>
    <s v="Normal"/>
    <s v="Medium Budget"/>
    <x v="0"/>
    <s v="Normal"/>
  </r>
  <r>
    <x v="1405"/>
    <d v="1998-12-29T00:00:00"/>
    <s v="Color"/>
    <s v="Action"/>
    <s v="English"/>
    <s v="USA"/>
    <s v="R"/>
    <s v="Denzel Washington"/>
    <x v="257"/>
    <n v="18000"/>
    <n v="32563"/>
    <n v="380"/>
    <n v="0"/>
    <n v="6.3"/>
    <n v="120"/>
    <n v="116"/>
    <n v="40932372"/>
    <n v="70000000"/>
    <n v="-29067628"/>
    <n v="-0.41525182857142856"/>
    <n v="25.033899268571428"/>
    <n v="1998"/>
    <s v="dekabr"/>
    <s v="Edward Zwick"/>
    <x v="1405"/>
    <s v="Underperformer"/>
    <s v="High Budget"/>
    <x v="0"/>
    <s v="Normal"/>
  </r>
  <r>
    <x v="1406"/>
    <d v="2002-12-26T00:00:00"/>
    <s v="Color"/>
    <s v="Action"/>
    <s v="English"/>
    <s v="USA"/>
    <s v="R"/>
    <s v="Nicolas Cage"/>
    <x v="76"/>
    <n v="12000"/>
    <n v="15046"/>
    <n v="610"/>
    <n v="0"/>
    <n v="6"/>
    <n v="152"/>
    <n v="153"/>
    <n v="40911830"/>
    <n v="115000000"/>
    <n v="-74088170"/>
    <n v="-0.64424495652173908"/>
    <n v="23.742302017391303"/>
    <n v="2002"/>
    <s v="dekabr"/>
    <s v="John Woo"/>
    <x v="1406"/>
    <s v="Underperformer"/>
    <s v="High Budget"/>
    <x v="0"/>
    <s v="Normal"/>
  </r>
  <r>
    <x v="1407"/>
    <d v="2003-09-08T00:00:00"/>
    <s v="Color"/>
    <s v="Crime"/>
    <s v="English"/>
    <s v="USA"/>
    <s v="R"/>
    <s v="Denzel Washington"/>
    <x v="622"/>
    <n v="18000"/>
    <n v="19739"/>
    <n v="73"/>
    <n v="1000"/>
    <n v="6.5"/>
    <n v="124"/>
    <n v="114"/>
    <n v="40905277"/>
    <n v="50000000"/>
    <n v="-9094723"/>
    <n v="-0.18189446000000001"/>
    <n v="26.027242216000001"/>
    <n v="2003"/>
    <s v="sentyabr"/>
    <s v="Carl Franklin"/>
    <x v="1407"/>
    <s v="Normal"/>
    <s v="Medium Budget"/>
    <x v="0"/>
    <s v="Normal"/>
  </r>
  <r>
    <x v="1408"/>
    <d v="1999-03-30T00:00:00"/>
    <s v="Color"/>
    <s v="Horror"/>
    <s v="English"/>
    <s v="USA"/>
    <s v="R"/>
    <s v="Jeffrey Combs"/>
    <x v="626"/>
    <n v="885"/>
    <n v="2872"/>
    <n v="37"/>
    <n v="0"/>
    <n v="5.6"/>
    <n v="147"/>
    <n v="93"/>
    <n v="40846082"/>
    <n v="19000000"/>
    <n v="21846082"/>
    <n v="1.1497937894736843"/>
    <n v="22.859917515789473"/>
    <n v="1999"/>
    <s v="mart"/>
    <s v="William Malone"/>
    <x v="1408"/>
    <s v="Normal"/>
    <s v="Low Budget"/>
    <x v="0"/>
    <s v="Normal"/>
  </r>
  <r>
    <x v="1409"/>
    <d v="2008-01-23T00:00:00"/>
    <s v="Color"/>
    <s v="Action"/>
    <s v="English"/>
    <s v="Canada"/>
    <s v="PG-13"/>
    <s v="Mila Kunis"/>
    <x v="417"/>
    <n v="15000"/>
    <n v="16249"/>
    <n v="212"/>
    <n v="0"/>
    <n v="5.4"/>
    <n v="228"/>
    <n v="103"/>
    <n v="40687294"/>
    <n v="35000000"/>
    <n v="5687294"/>
    <n v="0.16249411428571428"/>
    <n v="21.664997645714287"/>
    <n v="2008"/>
    <s v="yanvar"/>
    <s v="John Moore"/>
    <x v="1409"/>
    <s v="Normal"/>
    <s v="High Budget"/>
    <x v="0"/>
    <s v="High Buzz Mismatch"/>
  </r>
  <r>
    <x v="1410"/>
    <d v="2002-06-17T00:00:00"/>
    <s v="Color"/>
    <s v="Comedy"/>
    <s v="English"/>
    <s v="UK"/>
    <s v="PG-13"/>
    <s v="Sharon Small"/>
    <x v="34"/>
    <n v="66"/>
    <n v="74"/>
    <n v="129"/>
    <n v="0"/>
    <n v="7.1"/>
    <n v="158"/>
    <n v="101"/>
    <n v="40566655"/>
    <n v="30000000"/>
    <n v="10566655"/>
    <n v="0.35222183333333335"/>
    <n v="28.540888733333333"/>
    <n v="2002"/>
    <s v="iyun"/>
    <s v="Chris Weitz"/>
    <x v="1410"/>
    <s v="Normal"/>
    <s v="Medium Budget"/>
    <x v="0"/>
    <s v="Normal"/>
  </r>
  <r>
    <x v="1411"/>
    <d v="2009-02-12T00:00:00"/>
    <s v="Color"/>
    <s v="Comedy"/>
    <s v="English"/>
    <s v="USA"/>
    <s v="PG-13"/>
    <s v="Julia Roberts"/>
    <x v="251"/>
    <n v="8000"/>
    <n v="10623"/>
    <n v="209"/>
    <n v="0"/>
    <n v="6.2"/>
    <n v="211"/>
    <n v="125"/>
    <n v="40559930"/>
    <n v="60000000"/>
    <n v="-19440070"/>
    <n v="-0.32400116666666667"/>
    <n v="24.670399533333335"/>
    <n v="2009"/>
    <s v="fevral"/>
    <s v="Tony Gilroy"/>
    <x v="1411"/>
    <s v="Underperformer"/>
    <s v="Medium Budget"/>
    <x v="0"/>
    <s v="Normal"/>
  </r>
  <r>
    <x v="1412"/>
    <d v="1989-03-20T00:00:00"/>
    <s v="Color"/>
    <s v="Adventure"/>
    <s v="English"/>
    <s v="USA"/>
    <s v="PG"/>
    <s v="Keanu Reeves"/>
    <x v="349"/>
    <n v="18000"/>
    <n v="20795"/>
    <n v="65"/>
    <n v="0"/>
    <n v="6.9"/>
    <n v="81"/>
    <n v="90"/>
    <n v="40485039"/>
    <n v="10000000"/>
    <n v="30485039"/>
    <n v="3.0485039"/>
    <n v="28.819401560000003"/>
    <n v="1989"/>
    <s v="mart"/>
    <s v="Stephen Herek"/>
    <x v="1412"/>
    <s v="Normal"/>
    <s v="High Budget"/>
    <x v="0"/>
    <s v="Normal"/>
  </r>
  <r>
    <x v="1413"/>
    <d v="2002-10-03T00:00:00"/>
    <s v="Color"/>
    <s v="Comedy"/>
    <s v="English"/>
    <s v="USA"/>
    <s v="PG"/>
    <s v="Jennifer Esposito"/>
    <x v="627"/>
    <n v="911"/>
    <n v="3058"/>
    <n v="11"/>
    <n v="1000"/>
    <n v="3.3"/>
    <n v="56"/>
    <n v="80"/>
    <n v="40363530"/>
    <n v="16000000"/>
    <n v="24363530"/>
    <n v="1.522720625"/>
    <n v="13.909088249999998"/>
    <n v="2002"/>
    <s v="oktyabr"/>
    <s v="Perry Andelin Blake"/>
    <x v="1413"/>
    <s v="Normal"/>
    <s v="Medium Budget"/>
    <x v="0"/>
    <s v="Normal"/>
  </r>
  <r>
    <x v="1414"/>
    <d v="2001-08-17T00:00:00"/>
    <s v="Color"/>
    <s v="Comedy"/>
    <s v="English"/>
    <s v="USA"/>
    <s v="PG-13"/>
    <s v="Sarah Silverman"/>
    <x v="628"/>
    <n v="931"/>
    <n v="2912"/>
    <n v="7"/>
    <n v="989"/>
    <n v="6.2"/>
    <n v="116"/>
    <n v="123"/>
    <n v="40334024"/>
    <n v="35000000"/>
    <n v="5334024"/>
    <n v="0.15240068571428572"/>
    <n v="24.959860274285717"/>
    <n v="2001"/>
    <s v="avgust"/>
    <s v="David Mirkin"/>
    <x v="1414"/>
    <s v="Normal"/>
    <s v="Medium Budget"/>
    <x v="0"/>
    <s v="Normal"/>
  </r>
  <r>
    <x v="1415"/>
    <d v="2001-05-27T00:00:00"/>
    <s v="Color"/>
    <s v="Drama"/>
    <s v="English"/>
    <s v="USA"/>
    <s v="PG-13"/>
    <s v="Dianne Wiest"/>
    <x v="629"/>
    <n v="967"/>
    <n v="3152"/>
    <n v="24"/>
    <n v="15000"/>
    <n v="7.6"/>
    <n v="129"/>
    <n v="132"/>
    <n v="40270895"/>
    <n v="22000000"/>
    <n v="18270895"/>
    <n v="0.83049522727272729"/>
    <n v="32.232198090909094"/>
    <n v="2001"/>
    <s v="may"/>
    <s v="Jessie Nelson"/>
    <x v="1415"/>
    <s v="Normal"/>
    <s v="Medium Budget"/>
    <x v="0"/>
    <s v="Normal"/>
  </r>
  <r>
    <x v="1416"/>
    <d v="2011-06-13T00:00:00"/>
    <s v="Color"/>
    <s v="Action"/>
    <s v="English"/>
    <s v="USA"/>
    <s v="PG-13"/>
    <s v="Jessica Barden"/>
    <x v="536"/>
    <n v="157"/>
    <n v="257"/>
    <n v="456"/>
    <n v="38000"/>
    <n v="6.8"/>
    <n v="417"/>
    <n v="111"/>
    <n v="40247512"/>
    <n v="30000000"/>
    <n v="10247512"/>
    <n v="0.34158373333333331"/>
    <n v="31.136633493333335"/>
    <n v="2011"/>
    <s v="iyun"/>
    <s v="Joe Wright"/>
    <x v="1416"/>
    <s v="Normal"/>
    <s v="High Budget"/>
    <x v="0"/>
    <s v="Normal"/>
  </r>
  <r>
    <x v="1417"/>
    <d v="2001-04-08T00:00:00"/>
    <s v="Color"/>
    <s v="Drama"/>
    <s v="English"/>
    <s v="USA"/>
    <s v="PG-13"/>
    <s v="Keanu Reeves"/>
    <x v="449"/>
    <n v="18000"/>
    <n v="18630"/>
    <n v="48"/>
    <n v="0"/>
    <n v="6.3"/>
    <n v="85"/>
    <n v="106"/>
    <n v="40219708"/>
    <n v="21000000"/>
    <n v="19219708"/>
    <n v="0.91522419047619052"/>
    <n v="25.566089676190476"/>
    <n v="2001"/>
    <s v="aprel"/>
    <s v="Brian Robbins"/>
    <x v="1417"/>
    <s v="Normal"/>
    <s v="Medium Budget"/>
    <x v="0"/>
    <s v="Normal"/>
  </r>
  <r>
    <x v="1418"/>
    <d v="2007-08-19T00:00:00"/>
    <s v="Color"/>
    <s v="Drama"/>
    <s v="English"/>
    <s v="USA"/>
    <s v="R"/>
    <s v="Jim Meskimen"/>
    <x v="630"/>
    <n v="272"/>
    <n v="533"/>
    <n v="0"/>
    <n v="16000"/>
    <n v="8.1"/>
    <n v="398"/>
    <n v="158"/>
    <n v="40218903"/>
    <n v="25000000"/>
    <n v="15218903"/>
    <n v="0.60875612000000001"/>
    <n v="34.243502448000001"/>
    <n v="2007"/>
    <s v="avgust"/>
    <s v="Paul Thomas Anderson"/>
    <x v="1418"/>
    <s v="Normal"/>
    <s v="Medium Budget"/>
    <x v="0"/>
    <s v="High Buzz / High Score"/>
  </r>
  <r>
    <x v="1419"/>
    <d v="2004-05-27T00:00:00"/>
    <s v="Color"/>
    <s v="Comedy"/>
    <s v="English"/>
    <s v="UK"/>
    <s v="R"/>
    <s v="Colin Firth"/>
    <x v="631"/>
    <n v="14000"/>
    <n v="15634"/>
    <n v="17"/>
    <n v="0"/>
    <n v="5.9"/>
    <n v="143"/>
    <n v="108"/>
    <n v="40203020"/>
    <n v="40000000"/>
    <n v="203020"/>
    <n v="5.0755000000000002E-3"/>
    <n v="23.602030200000002"/>
    <n v="2004"/>
    <s v="may"/>
    <s v="Beeban Kidron"/>
    <x v="1419"/>
    <s v="Normal"/>
    <s v="Medium Budget"/>
    <x v="0"/>
    <s v="High Buzz Mismatch"/>
  </r>
  <r>
    <x v="1420"/>
    <d v="2004-10-30T00:00:00"/>
    <s v="Color"/>
    <s v="Action"/>
    <s v="English"/>
    <s v="USA"/>
    <s v="PG-13"/>
    <s v="Frances Conroy"/>
    <x v="632"/>
    <n v="827"/>
    <n v="3144"/>
    <n v="26"/>
    <n v="0"/>
    <n v="3.3"/>
    <n v="212"/>
    <n v="87"/>
    <n v="40198710"/>
    <n v="100000000"/>
    <n v="-59801290"/>
    <n v="-0.59801289999999996"/>
    <n v="12.96079484"/>
    <n v="2004"/>
    <s v="oktyabr"/>
    <s v="Pitof"/>
    <x v="1420"/>
    <s v="Underperformer"/>
    <s v="High Budget"/>
    <x v="0"/>
    <s v="High Buzz Mismatch"/>
  </r>
  <r>
    <x v="1421"/>
    <d v="2010-09-07T00:00:00"/>
    <s v="Color"/>
    <s v="Action"/>
    <s v="English"/>
    <s v="USA"/>
    <s v="R"/>
    <s v="Dennis Quaid"/>
    <x v="633"/>
    <n v="2000"/>
    <n v="3889"/>
    <n v="124"/>
    <n v="0"/>
    <n v="5.2"/>
    <n v="226"/>
    <n v="100"/>
    <n v="40168080"/>
    <n v="26000000"/>
    <n v="14168080"/>
    <n v="0.54492615384615384"/>
    <n v="21.017970461538461"/>
    <n v="2010"/>
    <s v="sentyabr"/>
    <s v="Scott Stewart"/>
    <x v="1421"/>
    <s v="Normal"/>
    <s v="High Budget"/>
    <x v="0"/>
    <s v="High Buzz Mismatch"/>
  </r>
  <r>
    <x v="1422"/>
    <d v="1993-09-28T00:00:00"/>
    <s v="Color"/>
    <s v="Drama"/>
    <s v="English"/>
    <s v="New Zealand"/>
    <s v="R"/>
    <s v="Holly Hunter"/>
    <x v="634"/>
    <n v="1000"/>
    <n v="1051"/>
    <n v="319"/>
    <n v="0"/>
    <n v="7.6"/>
    <n v="83"/>
    <n v="121"/>
    <n v="40158000"/>
    <n v="7000000"/>
    <n v="33158000"/>
    <n v="4.7368571428571427"/>
    <n v="32.294742857142857"/>
    <n v="1993"/>
    <s v="sentyabr"/>
    <s v="Jane Campion"/>
    <x v="1422"/>
    <s v="Normal"/>
    <s v="Medium Budget"/>
    <x v="0"/>
    <s v="Normal"/>
  </r>
  <r>
    <x v="1423"/>
    <d v="2006-07-03T00:00:00"/>
    <s v="Color"/>
    <s v="Comedy"/>
    <s v="English"/>
    <s v="USA"/>
    <s v="PG-13"/>
    <s v="Will Ferrell"/>
    <x v="83"/>
    <n v="8000"/>
    <n v="8362"/>
    <n v="395"/>
    <n v="13000"/>
    <n v="7.6"/>
    <n v="253"/>
    <n v="113"/>
    <n v="40137776"/>
    <n v="38000000"/>
    <n v="2137776"/>
    <n v="5.6257263157894734E-2"/>
    <n v="31.722502905263156"/>
    <n v="2006"/>
    <s v="iyul"/>
    <s v="Marc Forster"/>
    <x v="1423"/>
    <s v="Normal"/>
    <s v="Medium Budget"/>
    <x v="0"/>
    <s v="Normal"/>
  </r>
  <r>
    <x v="1424"/>
    <d v="2002-12-06T00:00:00"/>
    <s v="Color"/>
    <s v="Drama"/>
    <s v="English"/>
    <s v="USA"/>
    <s v="PG-13"/>
    <s v="Faizon Love"/>
    <x v="635"/>
    <n v="585"/>
    <n v="1165"/>
    <n v="134"/>
    <n v="0"/>
    <n v="5.6"/>
    <n v="69"/>
    <n v="104"/>
    <n v="40118420"/>
    <n v="30000000"/>
    <n v="10118420"/>
    <n v="0.33728066666666667"/>
    <n v="22.534912266666666"/>
    <n v="2002"/>
    <s v="dekabr"/>
    <s v="John Stockwell"/>
    <x v="1424"/>
    <s v="Normal"/>
    <s v="Medium Budget"/>
    <x v="0"/>
    <s v="High Buzz Mismatch"/>
  </r>
  <r>
    <x v="1425"/>
    <d v="2008-01-04T00:00:00"/>
    <s v="Color"/>
    <s v="Action"/>
    <s v="English"/>
    <s v="USA"/>
    <s v="R"/>
    <s v="Robert De Niro"/>
    <x v="534"/>
    <n v="22000"/>
    <n v="38809"/>
    <n v="50"/>
    <n v="0"/>
    <n v="6"/>
    <n v="198"/>
    <n v="101"/>
    <n v="40076438"/>
    <n v="60000000"/>
    <n v="-19923562"/>
    <n v="-0.33205936666666669"/>
    <n v="23.867176253333334"/>
    <n v="2008"/>
    <s v="yanvar"/>
    <s v="Jon Avnet"/>
    <x v="1425"/>
    <s v="Underperformer"/>
    <s v="High Budget"/>
    <x v="0"/>
    <s v="Normal"/>
  </r>
  <r>
    <x v="1426"/>
    <d v="2004-03-02T00:00:00"/>
    <s v="Color"/>
    <s v="Drama"/>
    <s v="English"/>
    <s v="USA"/>
    <s v="PG-13"/>
    <s v="Jennifer Freeman"/>
    <x v="636"/>
    <n v="389"/>
    <n v="1792"/>
    <n v="548"/>
    <n v="0"/>
    <n v="3.5"/>
    <n v="58"/>
    <n v="95"/>
    <n v="40066497"/>
    <n v="8000000"/>
    <n v="32066497"/>
    <n v="4.0083121249999998"/>
    <n v="15.60332485"/>
    <n v="2004"/>
    <s v="mart"/>
    <s v="Chris Stokes"/>
    <x v="1426"/>
    <s v="Normal"/>
    <s v="Medium Budget"/>
    <x v="0"/>
    <s v="Normal"/>
  </r>
  <r>
    <x v="1427"/>
    <d v="1998-04-20T00:00:00"/>
    <s v="Color"/>
    <s v="Horror"/>
    <s v="English"/>
    <s v="USA"/>
    <s v="R"/>
    <s v="Jordana Brewster"/>
    <x v="253"/>
    <n v="4000"/>
    <n v="12170"/>
    <n v="0"/>
    <n v="0"/>
    <n v="6.4"/>
    <n v="154"/>
    <n v="104"/>
    <n v="40064955"/>
    <n v="15000000"/>
    <n v="25064955"/>
    <n v="1.6709970000000001"/>
    <n v="26.2683988"/>
    <n v="1998"/>
    <s v="aprel"/>
    <s v="Robert Rodriguez"/>
    <x v="1427"/>
    <s v="Normal"/>
    <s v="Low Budget"/>
    <x v="0"/>
    <s v="Normal"/>
  </r>
  <r>
    <x v="1428"/>
    <d v="2002-09-03T00:00:00"/>
    <s v="Color"/>
    <s v="Action"/>
    <s v="English"/>
    <s v="USA"/>
    <s v="R"/>
    <s v="Raymond Cruz"/>
    <x v="100"/>
    <n v="672"/>
    <n v="1460"/>
    <n v="99"/>
    <n v="941"/>
    <n v="5.5"/>
    <n v="135"/>
    <n v="108"/>
    <n v="40048332"/>
    <n v="85000000"/>
    <n v="-44951668"/>
    <n v="-0.52884315294117645"/>
    <n v="21.88256273882353"/>
    <n v="2002"/>
    <s v="sentyabr"/>
    <s v="Andrew Davis"/>
    <x v="1428"/>
    <s v="Underperformer"/>
    <s v="High Budget"/>
    <x v="0"/>
    <s v="High Buzz Mismatch"/>
  </r>
  <r>
    <x v="1429"/>
    <d v="2013-04-02T00:00:00"/>
    <s v="Color"/>
    <s v="Comedy"/>
    <s v="English"/>
    <s v="USA"/>
    <s v="R"/>
    <s v="Essence Atkins"/>
    <x v="637"/>
    <n v="713"/>
    <n v="3421"/>
    <n v="89"/>
    <n v="0"/>
    <n v="5.0999999999999996"/>
    <n v="129"/>
    <n v="86"/>
    <n v="40041683"/>
    <n v="2500000"/>
    <n v="37541683"/>
    <n v="15.0166732"/>
    <n v="26.406669279999999"/>
    <n v="2013"/>
    <s v="aprel"/>
    <s v="Michael Tiddes"/>
    <x v="1429"/>
    <s v="Normal"/>
    <s v="Medium Budget"/>
    <x v="0"/>
    <s v="Normal"/>
  </r>
  <r>
    <x v="1430"/>
    <d v="1998-06-13T00:00:00"/>
    <s v="Color"/>
    <s v="Horror"/>
    <s v="English"/>
    <s v="USA"/>
    <s v="R"/>
    <s v="Muse Watson"/>
    <x v="638"/>
    <n v="45000"/>
    <n v="49847"/>
    <n v="41"/>
    <n v="891"/>
    <n v="4.5999999999999996"/>
    <n v="125"/>
    <n v="100"/>
    <n v="39989008"/>
    <n v="24000000"/>
    <n v="15989008"/>
    <n v="0.66620866666666667"/>
    <n v="18.755583466666664"/>
    <n v="1998"/>
    <s v="iyun"/>
    <s v="Danny Cannon"/>
    <x v="1430"/>
    <s v="Normal"/>
    <s v="Low Budget"/>
    <x v="0"/>
    <s v="High Buzz Mismatch"/>
  </r>
  <r>
    <x v="1431"/>
    <d v="2002-11-28T00:00:00"/>
    <s v="Color"/>
    <s v="Adventure"/>
    <s v="English"/>
    <s v="USA"/>
    <s v="PG"/>
    <s v="Alfre Woodard"/>
    <x v="639"/>
    <n v="1000"/>
    <n v="2908"/>
    <n v="0"/>
    <n v="187"/>
    <n v="5.2"/>
    <n v="38"/>
    <n v="85"/>
    <n v="39880476"/>
    <n v="25000000"/>
    <n v="14880476"/>
    <n v="0.59521904000000003"/>
    <n v="21.056787616000001"/>
    <n v="2002"/>
    <s v="noyabr"/>
    <s v="Cathy Malkasian"/>
    <x v="1431"/>
    <s v="Normal"/>
    <s v="High Budget"/>
    <x v="0"/>
    <s v="High Buzz Mismatch"/>
  </r>
  <r>
    <x v="1432"/>
    <d v="2006-01-24T00:00:00"/>
    <s v="Color"/>
    <s v="Drama"/>
    <s v="English"/>
    <s v="USA"/>
    <s v="PG-13"/>
    <s v="Rufus Sewell"/>
    <x v="153"/>
    <n v="3000"/>
    <n v="4210"/>
    <n v="168"/>
    <n v="15000"/>
    <n v="7.6"/>
    <n v="236"/>
    <n v="110"/>
    <n v="39825798"/>
    <n v="16000000"/>
    <n v="23825798"/>
    <n v="1.4891123749999999"/>
    <n v="32.495644949999999"/>
    <n v="2006"/>
    <s v="yanvar"/>
    <s v="Neil Burger"/>
    <x v="1432"/>
    <s v="Normal"/>
    <s v="Medium Budget"/>
    <x v="0"/>
    <s v="Normal"/>
  </r>
  <r>
    <x v="1433"/>
    <d v="1980-10-13T00:00:00"/>
    <s v="Color"/>
    <s v="Comedy"/>
    <s v="English"/>
    <s v="USA"/>
    <s v="R"/>
    <s v="Bill Murray"/>
    <x v="272"/>
    <n v="13000"/>
    <n v="14921"/>
    <n v="11000"/>
    <n v="0"/>
    <n v="7.4"/>
    <n v="71"/>
    <n v="98"/>
    <n v="39800000"/>
    <n v="6000000"/>
    <n v="33800000"/>
    <n v="5.6333333333333337"/>
    <n v="31.853333333333335"/>
    <n v="1980"/>
    <s v="oktyabr"/>
    <s v="Harold Ramis"/>
    <x v="1433"/>
    <s v="Normal"/>
    <s v="Medium Budget"/>
    <x v="0"/>
    <s v="Normal"/>
  </r>
  <r>
    <x v="1434"/>
    <d v="2000-03-10T00:00:00"/>
    <s v="Color"/>
    <s v="Adventure"/>
    <s v="English"/>
    <s v="USA"/>
    <s v="R"/>
    <s v="Leonardo DiCaprio"/>
    <x v="181"/>
    <n v="29000"/>
    <n v="29461"/>
    <n v="0"/>
    <n v="0"/>
    <n v="6.6"/>
    <n v="118"/>
    <n v="119"/>
    <n v="39778599"/>
    <n v="50000000"/>
    <n v="-10221401"/>
    <n v="-0.20442801999999999"/>
    <n v="26.318228791999999"/>
    <n v="2000"/>
    <s v="mart"/>
    <s v="Danny Boyle"/>
    <x v="1434"/>
    <s v="Normal"/>
    <s v="High Budget"/>
    <x v="0"/>
    <s v="Normal"/>
  </r>
  <r>
    <x v="1435"/>
    <d v="2007-10-07T00:00:00"/>
    <s v="Color"/>
    <s v="Adventure"/>
    <s v="English"/>
    <s v="USA"/>
    <s v="PG-13"/>
    <s v="David Carradine"/>
    <x v="640"/>
    <n v="926"/>
    <n v="4293"/>
    <n v="82"/>
    <n v="0"/>
    <n v="2.2999999999999998"/>
    <n v="112"/>
    <n v="93"/>
    <n v="39737645"/>
    <n v="20000000"/>
    <n v="19737645"/>
    <n v="0.98688224999999996"/>
    <n v="9.5947528999999996"/>
    <n v="2007"/>
    <s v="oktyabr"/>
    <s v="Jason Friedberg"/>
    <x v="1435"/>
    <s v="Normal"/>
    <s v="High Budget"/>
    <x v="0"/>
    <s v="High Buzz Mismatch"/>
  </r>
  <r>
    <x v="1436"/>
    <d v="2004-04-07T00:00:00"/>
    <s v="Color"/>
    <s v="Comedy"/>
    <s v="English"/>
    <s v="USA"/>
    <s v="R"/>
    <s v="J.K. Simmons"/>
    <x v="124"/>
    <n v="24000"/>
    <n v="41701"/>
    <n v="1000"/>
    <n v="0"/>
    <n v="6.2"/>
    <n v="193"/>
    <n v="104"/>
    <n v="39692139"/>
    <n v="35000000"/>
    <n v="4692139"/>
    <n v="0.13406111428571429"/>
    <n v="24.853624445714285"/>
    <n v="2004"/>
    <s v="aprel"/>
    <s v="Ethan Coen"/>
    <x v="1436"/>
    <s v="Normal"/>
    <s v="Medium Budget"/>
    <x v="0"/>
    <s v="Normal"/>
  </r>
  <r>
    <x v="1437"/>
    <d v="2007-02-18T00:00:00"/>
    <s v="Color"/>
    <s v="Action"/>
    <s v="English"/>
    <s v="France"/>
    <s v="R"/>
    <s v="Henry Ian Cusick"/>
    <x v="641"/>
    <n v="866"/>
    <n v="2124"/>
    <n v="87"/>
    <n v="0"/>
    <n v="6.3"/>
    <n v="193"/>
    <n v="94"/>
    <n v="39687528"/>
    <n v="24000000"/>
    <n v="15687528"/>
    <n v="0.65364699999999998"/>
    <n v="25.461458799999999"/>
    <n v="2007"/>
    <s v="fevral"/>
    <s v="Xavier Gens"/>
    <x v="1437"/>
    <s v="Normal"/>
    <s v="High Budget"/>
    <x v="0"/>
    <s v="Normal"/>
  </r>
  <r>
    <x v="1438"/>
    <d v="1997-11-13T00:00:00"/>
    <s v="Color"/>
    <s v="Crime"/>
    <s v="English"/>
    <s v="USA"/>
    <s v="R"/>
    <s v="Robert De Niro"/>
    <x v="138"/>
    <n v="22000"/>
    <n v="25522"/>
    <n v="16000"/>
    <n v="0"/>
    <n v="7.5"/>
    <n v="140"/>
    <n v="154"/>
    <n v="39647595"/>
    <n v="12000000"/>
    <n v="27647595"/>
    <n v="2.3039662500000002"/>
    <n v="30.9215865"/>
    <n v="1997"/>
    <s v="noyabr"/>
    <s v="Quentin Tarantino"/>
    <x v="1438"/>
    <s v="Normal"/>
    <s v="Medium Budget"/>
    <x v="0"/>
    <s v="Normal"/>
  </r>
  <r>
    <x v="1439"/>
    <d v="2007-11-06T00:00:00"/>
    <s v="Color"/>
    <s v="Horror"/>
    <s v="English"/>
    <s v="USA"/>
    <s v="R"/>
    <s v="Danny Huston"/>
    <x v="33"/>
    <n v="430"/>
    <n v="814"/>
    <n v="171"/>
    <n v="0"/>
    <n v="6.6"/>
    <n v="304"/>
    <n v="113"/>
    <n v="39568996"/>
    <n v="32000000"/>
    <n v="7568996"/>
    <n v="0.23653112500000001"/>
    <n v="26.494612449999998"/>
    <n v="2007"/>
    <s v="noyabr"/>
    <s v="David Slade"/>
    <x v="1439"/>
    <s v="Normal"/>
    <s v="Low Budget"/>
    <x v="0"/>
    <s v="Normal"/>
  </r>
  <r>
    <x v="1440"/>
    <d v="1974-08-21T00:00:00"/>
    <s v="Color"/>
    <s v="Adventure"/>
    <s v="English"/>
    <s v="USA"/>
    <s v="G"/>
    <s v="Frances Bavier"/>
    <x v="642"/>
    <n v="407"/>
    <n v="1090"/>
    <n v="24"/>
    <n v="816"/>
    <n v="6.1"/>
    <n v="5"/>
    <n v="86"/>
    <n v="39552600"/>
    <n v="500000"/>
    <n v="39052600"/>
    <n v="78.105199999999996"/>
    <n v="55.723680000000002"/>
    <n v="1974"/>
    <s v="avgust"/>
    <s v="Joe Camp"/>
    <x v="1440"/>
    <s v="Normal"/>
    <s v="High Budget"/>
    <x v="0"/>
    <s v="Normal"/>
  </r>
  <r>
    <x v="1441"/>
    <d v="2002-07-13T00:00:00"/>
    <s v="Color"/>
    <s v="Action"/>
    <s v="English"/>
    <s v="UK"/>
    <s v="R"/>
    <s v="Milla Jovovich"/>
    <x v="357"/>
    <n v="14000"/>
    <n v="17902"/>
    <n v="545"/>
    <n v="0"/>
    <n v="6.7"/>
    <n v="226"/>
    <n v="100"/>
    <n v="39532308"/>
    <n v="33000000"/>
    <n v="6532308"/>
    <n v="0.19794872727272728"/>
    <n v="26.879179490909092"/>
    <n v="2002"/>
    <s v="iyul"/>
    <s v="Paul W.S. Anderson"/>
    <x v="1441"/>
    <s v="Normal"/>
    <s v="High Budget"/>
    <x v="0"/>
    <s v="Normal"/>
  </r>
  <r>
    <x v="1442"/>
    <d v="1993-06-19T00:00:00"/>
    <s v="Color"/>
    <s v="Comedy"/>
    <s v="English"/>
    <s v="USA"/>
    <s v="PG"/>
    <s v="Vinessa Shaw"/>
    <x v="323"/>
    <n v="580"/>
    <n v="1275"/>
    <n v="197"/>
    <n v="16000"/>
    <n v="6.7"/>
    <n v="36"/>
    <n v="96"/>
    <n v="39514713"/>
    <n v="28000000"/>
    <n v="11514713"/>
    <n v="0.41123975000000002"/>
    <n v="28.564495900000001"/>
    <n v="1993"/>
    <s v="iyun"/>
    <s v="Kenny Ortega"/>
    <x v="1442"/>
    <s v="Normal"/>
    <s v="Medium Budget"/>
    <x v="0"/>
    <s v="Normal"/>
  </r>
  <r>
    <x v="1443"/>
    <d v="2006-07-26T00:00:00"/>
    <s v="Color"/>
    <s v="Horror"/>
    <s v="English"/>
    <s v="USA"/>
    <s v="R"/>
    <s v="Matt Bomer"/>
    <x v="93"/>
    <n v="20000"/>
    <n v="26402"/>
    <n v="473"/>
    <n v="0"/>
    <n v="5.9"/>
    <n v="196"/>
    <n v="83"/>
    <n v="39511038"/>
    <n v="16000000"/>
    <n v="23511038"/>
    <n v="1.469439875"/>
    <n v="24.187775950000002"/>
    <n v="2006"/>
    <s v="iyul"/>
    <s v="Jonathan Liebesman"/>
    <x v="1443"/>
    <s v="Normal"/>
    <s v="Low Budget"/>
    <x v="0"/>
    <s v="Normal"/>
  </r>
  <r>
    <x v="1444"/>
    <d v="2009-08-04T00:00:00"/>
    <s v="Color"/>
    <s v="Drama"/>
    <s v="English"/>
    <s v="USA"/>
    <s v="R"/>
    <s v="Jeff Bridges"/>
    <x v="445"/>
    <n v="12000"/>
    <n v="13172"/>
    <n v="108"/>
    <n v="0"/>
    <n v="7.3"/>
    <n v="273"/>
    <n v="112"/>
    <n v="39462438"/>
    <n v="7000000"/>
    <n v="32462438"/>
    <n v="4.6374911428571428"/>
    <n v="31.054996457142856"/>
    <n v="2009"/>
    <s v="avgust"/>
    <s v="Scott Cooper"/>
    <x v="1444"/>
    <s v="Normal"/>
    <s v="Medium Budget"/>
    <x v="0"/>
    <s v="Normal"/>
  </r>
  <r>
    <x v="1445"/>
    <d v="2000-03-12T00:00:00"/>
    <s v="Color"/>
    <s v="Comedy"/>
    <s v="English"/>
    <s v="USA"/>
    <s v="PG-13"/>
    <s v="Adam Sandler"/>
    <x v="214"/>
    <n v="11000"/>
    <n v="25190"/>
    <n v="65"/>
    <n v="0"/>
    <n v="5.3"/>
    <n v="87"/>
    <n v="90"/>
    <n v="39442871"/>
    <n v="80000000"/>
    <n v="-40557129"/>
    <n v="-0.50696411249999995"/>
    <n v="20.997214355000001"/>
    <n v="2000"/>
    <s v="mart"/>
    <s v="Steven Brill"/>
    <x v="1445"/>
    <s v="Underperformer"/>
    <s v="Medium Budget"/>
    <x v="0"/>
    <s v="High Buzz Mismatch"/>
  </r>
  <r>
    <x v="1446"/>
    <d v="2010-05-29T00:00:00"/>
    <s v="Color"/>
    <s v="Drama"/>
    <s v="English"/>
    <s v="USA"/>
    <s v="PG-13"/>
    <s v="Eric Dane"/>
    <x v="643"/>
    <n v="2000"/>
    <n v="4315"/>
    <n v="59"/>
    <n v="19000"/>
    <n v="6.4"/>
    <n v="197"/>
    <n v="119"/>
    <n v="39440655"/>
    <n v="55000000"/>
    <n v="-15559345"/>
    <n v="-0.2828971818181818"/>
    <n v="27.386841127272728"/>
    <n v="2010"/>
    <s v="may"/>
    <s v="Steve Antin"/>
    <x v="1446"/>
    <s v="Underperformer"/>
    <s v="Medium Budget"/>
    <x v="0"/>
    <s v="Normal"/>
  </r>
  <r>
    <x v="1447"/>
    <d v="2003-06-26T00:00:00"/>
    <s v="Color"/>
    <s v="Adventure"/>
    <s v="English"/>
    <s v="USA"/>
    <s v="PG"/>
    <s v="Elizabeth Daily"/>
    <x v="644"/>
    <n v="971"/>
    <n v="3017"/>
    <n v="0"/>
    <n v="329"/>
    <n v="5.6"/>
    <n v="45"/>
    <n v="80"/>
    <n v="39399750"/>
    <n v="25000000"/>
    <n v="14399750"/>
    <n v="0.57599"/>
    <n v="22.663295999999999"/>
    <n v="2003"/>
    <s v="iyun"/>
    <s v="John Eng"/>
    <x v="1447"/>
    <s v="Normal"/>
    <s v="High Budget"/>
    <x v="0"/>
    <s v="High Buzz Mismatch"/>
  </r>
  <r>
    <x v="1448"/>
    <d v="2008-05-30T00:00:00"/>
    <s v="Color"/>
    <s v="Action"/>
    <s v="English"/>
    <s v="USA"/>
    <s v="R"/>
    <s v="Leonardo DiCaprio"/>
    <x v="65"/>
    <n v="29000"/>
    <n v="29824"/>
    <n v="0"/>
    <n v="0"/>
    <n v="7.1"/>
    <n v="238"/>
    <n v="128"/>
    <n v="39380442"/>
    <n v="70000000"/>
    <n v="-30619558"/>
    <n v="-0.43742225714285715"/>
    <n v="28.225031097142857"/>
    <n v="2008"/>
    <s v="may"/>
    <s v="Ridley Scott"/>
    <x v="1448"/>
    <s v="Underperformer"/>
    <s v="High Budget"/>
    <x v="0"/>
    <s v="Normal"/>
  </r>
  <r>
    <x v="1449"/>
    <d v="2014-08-26T00:00:00"/>
    <s v="Color"/>
    <s v="Action"/>
    <s v="English"/>
    <s v="USA"/>
    <s v="PG-13"/>
    <s v="Jason Statham"/>
    <x v="645"/>
    <n v="26000"/>
    <n v="52610"/>
    <n v="385"/>
    <n v="56000"/>
    <n v="6.1"/>
    <n v="320"/>
    <n v="131"/>
    <n v="39292022"/>
    <n v="90000000"/>
    <n v="-50707978"/>
    <n v="-0.5634219777777778"/>
    <n v="29.774631208888884"/>
    <n v="2014"/>
    <s v="avgust"/>
    <s v="Patrick Hughes"/>
    <x v="1449"/>
    <s v="Underperformer"/>
    <s v="High Budget"/>
    <x v="0"/>
    <s v="Normal"/>
  </r>
  <r>
    <x v="1450"/>
    <d v="2008-04-04T00:00:00"/>
    <s v="Color"/>
    <s v="Crime"/>
    <s v="English"/>
    <s v="USA"/>
    <s v="PG-13"/>
    <s v="Jay Hernandez"/>
    <x v="646"/>
    <n v="1000"/>
    <n v="2382"/>
    <n v="119"/>
    <n v="0"/>
    <n v="6.1"/>
    <n v="165"/>
    <n v="110"/>
    <n v="39263506"/>
    <n v="22000000"/>
    <n v="17263506"/>
    <n v="0.78470481818181814"/>
    <n v="24.713881927272727"/>
    <n v="2008"/>
    <s v="aprel"/>
    <s v="Neil LaBute"/>
    <x v="1450"/>
    <s v="Normal"/>
    <s v="Medium Budget"/>
    <x v="0"/>
    <s v="Normal"/>
  </r>
  <r>
    <x v="1451"/>
    <d v="1999-01-14T00:00:00"/>
    <s v="Color"/>
    <s v="Drama"/>
    <s v="English"/>
    <s v="USA"/>
    <s v="PG-13"/>
    <s v="Bai Ling"/>
    <x v="113"/>
    <n v="582"/>
    <n v="804"/>
    <n v="72"/>
    <n v="0"/>
    <n v="6.7"/>
    <n v="91"/>
    <n v="148"/>
    <n v="39251128"/>
    <n v="75000000"/>
    <n v="-35748872"/>
    <n v="-0.47665162666666666"/>
    <n v="26.609339349333332"/>
    <n v="1999"/>
    <s v="yanvar"/>
    <s v="Andy Tennant"/>
    <x v="1451"/>
    <s v="Underperformer"/>
    <s v="Medium Budget"/>
    <x v="0"/>
    <s v="Normal"/>
  </r>
  <r>
    <x v="1452"/>
    <d v="2000-08-08T00:00:00"/>
    <s v="Color"/>
    <s v="Horror"/>
    <s v="English"/>
    <s v="USA"/>
    <s v="R"/>
    <s v="Vin Diesel"/>
    <x v="474"/>
    <n v="14000"/>
    <n v="16196"/>
    <n v="123"/>
    <n v="5000"/>
    <n v="7.1"/>
    <n v="214"/>
    <n v="112"/>
    <n v="39235088"/>
    <n v="23000000"/>
    <n v="16235088"/>
    <n v="0.70587339130434779"/>
    <n v="29.182349356521737"/>
    <n v="2000"/>
    <s v="avgust"/>
    <s v="David Twohy"/>
    <x v="1452"/>
    <s v="Normal"/>
    <s v="Low Budget"/>
    <x v="0"/>
    <s v="Normal"/>
  </r>
  <r>
    <x v="1453"/>
    <d v="1977-05-17T00:00:00"/>
    <s v="Color"/>
    <s v="Comedy"/>
    <s v="English"/>
    <s v="USA"/>
    <s v="PG"/>
    <s v="Woody Allen"/>
    <x v="478"/>
    <n v="11000"/>
    <n v="12691"/>
    <n v="11000"/>
    <n v="0"/>
    <n v="8.1"/>
    <n v="154"/>
    <n v="93"/>
    <n v="39200000"/>
    <n v="4000000"/>
    <n v="35200000"/>
    <n v="8.8000000000000007"/>
    <n v="35.92"/>
    <n v="1977"/>
    <s v="may"/>
    <s v="Woody Allen"/>
    <x v="1453"/>
    <s v="Normal"/>
    <s v="Medium Budget"/>
    <x v="0"/>
    <s v="High Buzz / High Score"/>
  </r>
  <r>
    <x v="1454"/>
    <d v="2005-07-13T00:00:00"/>
    <s v="Color"/>
    <s v="Action"/>
    <s v="English"/>
    <s v="USA"/>
    <s v="PG"/>
    <s v="Taylor Lautner"/>
    <x v="253"/>
    <n v="12000"/>
    <n v="14899"/>
    <n v="0"/>
    <n v="0"/>
    <n v="3.5"/>
    <n v="66"/>
    <n v="93"/>
    <n v="39177541"/>
    <n v="50000000"/>
    <n v="-10822459"/>
    <n v="-0.21644917999999999"/>
    <n v="13.913420328000001"/>
    <n v="2005"/>
    <s v="iyul"/>
    <s v="Robert Rodriguez"/>
    <x v="1454"/>
    <s v="Normal"/>
    <s v="High Budget"/>
    <x v="0"/>
    <s v="High Buzz Mismatch"/>
  </r>
  <r>
    <x v="1455"/>
    <d v="2002-03-10T00:00:00"/>
    <s v="Color"/>
    <s v="Crime"/>
    <s v="English"/>
    <s v="USA"/>
    <s v="PG-13"/>
    <s v="Bill Cobbs"/>
    <x v="210"/>
    <n v="970"/>
    <n v="3770"/>
    <n v="150"/>
    <n v="0"/>
    <n v="5.6"/>
    <n v="98"/>
    <n v="115"/>
    <n v="39177215"/>
    <n v="38000000"/>
    <n v="1177215"/>
    <n v="3.0979342105263159E-2"/>
    <n v="22.412391736842103"/>
    <n v="2002"/>
    <s v="mart"/>
    <s v="Michael Apted"/>
    <x v="1455"/>
    <s v="Normal"/>
    <s v="Medium Budget"/>
    <x v="0"/>
    <s v="High Buzz Mismatch"/>
  </r>
  <r>
    <x v="1456"/>
    <d v="2006-01-08T00:00:00"/>
    <s v="Color"/>
    <s v="Horror"/>
    <s v="English"/>
    <s v="USA"/>
    <s v="PG-13"/>
    <s v="Sarah Michelle Gellar"/>
    <x v="261"/>
    <n v="4000"/>
    <n v="5746"/>
    <n v="70"/>
    <n v="930"/>
    <n v="5"/>
    <n v="131"/>
    <n v="137"/>
    <n v="39143839"/>
    <n v="20000000"/>
    <n v="19143839"/>
    <n v="0.95719195000000001"/>
    <n v="20.47587678"/>
    <n v="2006"/>
    <s v="yanvar"/>
    <s v="Takashi Shimizu"/>
    <x v="1456"/>
    <s v="Normal"/>
    <s v="Low Budget"/>
    <x v="0"/>
    <s v="High Buzz Mismatch"/>
  </r>
  <r>
    <x v="1457"/>
    <d v="2010-03-13T00:00:00"/>
    <s v="Color"/>
    <s v="Horror"/>
    <s v="English"/>
    <s v="USA"/>
    <s v="R"/>
    <s v="Radha Mitchell"/>
    <x v="413"/>
    <n v="991"/>
    <n v="2609"/>
    <n v="42"/>
    <n v="0"/>
    <n v="6.5"/>
    <n v="308"/>
    <n v="101"/>
    <n v="39103378"/>
    <n v="20000000"/>
    <n v="19103378"/>
    <n v="0.95516889999999999"/>
    <n v="26.382067559999999"/>
    <n v="2010"/>
    <s v="mart"/>
    <s v="Breck Eisner"/>
    <x v="1457"/>
    <s v="Normal"/>
    <s v="Low Budget"/>
    <x v="0"/>
    <s v="Normal"/>
  </r>
  <r>
    <x v="1458"/>
    <d v="2011-04-28T00:00:00"/>
    <s v="Color"/>
    <s v="Comedy"/>
    <s v="English"/>
    <s v="USA"/>
    <s v="PG-13"/>
    <s v="Ashley Williams"/>
    <x v="350"/>
    <n v="969"/>
    <n v="2371"/>
    <n v="42"/>
    <n v="13000"/>
    <n v="5.9"/>
    <n v="128"/>
    <n v="112"/>
    <n v="39026186"/>
    <n v="35000000"/>
    <n v="4026186"/>
    <n v="0.11503388571428572"/>
    <n v="24.946013554285717"/>
    <n v="2011"/>
    <s v="aprel"/>
    <s v="Luke Greenfield"/>
    <x v="1458"/>
    <s v="Normal"/>
    <s v="Medium Budget"/>
    <x v="0"/>
    <s v="High Buzz Mismatch"/>
  </r>
  <r>
    <x v="1459"/>
    <d v="1995-09-20T00:00:00"/>
    <s v="Color"/>
    <s v="Crime"/>
    <s v="English"/>
    <s v="UK"/>
    <s v="R"/>
    <s v="Lois Smith"/>
    <x v="647"/>
    <n v="276"/>
    <n v="903"/>
    <n v="0"/>
    <n v="0"/>
    <n v="7.6"/>
    <n v="77"/>
    <n v="122"/>
    <n v="39025000"/>
    <n v="11000000"/>
    <n v="28025000"/>
    <n v="2.5477272727272728"/>
    <n v="31.419090909090908"/>
    <n v="1995"/>
    <s v="sentyabr"/>
    <s v="Tim Robbins"/>
    <x v="1459"/>
    <s v="Normal"/>
    <s v="Medium Budget"/>
    <x v="0"/>
    <s v="Normal"/>
  </r>
  <r>
    <x v="1460"/>
    <d v="2005-04-16T00:00:00"/>
    <s v="Color"/>
    <s v="Comedy"/>
    <s v="English"/>
    <s v="USA"/>
    <s v="PG"/>
    <s v="Mike Vogel"/>
    <x v="311"/>
    <n v="2000"/>
    <n v="6862"/>
    <n v="42"/>
    <n v="0"/>
    <n v="6.6"/>
    <n v="88"/>
    <n v="119"/>
    <n v="39008741"/>
    <n v="25000000"/>
    <n v="14008741"/>
    <n v="0.56034963999999998"/>
    <n v="26.624139855999999"/>
    <n v="2005"/>
    <s v="aprel"/>
    <s v="Ken Kwapis"/>
    <x v="1460"/>
    <s v="Normal"/>
    <s v="Medium Budget"/>
    <x v="0"/>
    <s v="Normal"/>
  </r>
  <r>
    <x v="1461"/>
    <d v="1998-11-26T00:00:00"/>
    <s v="Color"/>
    <s v="Comedy"/>
    <s v="English"/>
    <s v="France"/>
    <s v="R"/>
    <s v="Maura Tierney"/>
    <x v="423"/>
    <n v="509"/>
    <n v="1409"/>
    <n v="0"/>
    <n v="688"/>
    <n v="6.7"/>
    <n v="117"/>
    <n v="143"/>
    <n v="38966057"/>
    <n v="65000000"/>
    <n v="-26033943"/>
    <n v="-0.40052219999999999"/>
    <n v="26.708591120000001"/>
    <n v="1998"/>
    <s v="noyabr"/>
    <s v="Mike Nichols"/>
    <x v="1461"/>
    <s v="Underperformer"/>
    <s v="Medium Budget"/>
    <x v="0"/>
    <s v="Normal"/>
  </r>
  <r>
    <x v="1462"/>
    <d v="2014-05-18T00:00:00"/>
    <s v="Color"/>
    <s v="Adventure"/>
    <s v="English"/>
    <s v="USA"/>
    <s v="PG"/>
    <s v="Teo Halm"/>
    <x v="648"/>
    <n v="803"/>
    <n v="1921"/>
    <n v="13"/>
    <n v="0"/>
    <n v="5.8"/>
    <n v="112"/>
    <n v="91"/>
    <n v="38916903"/>
    <n v="13000000"/>
    <n v="25916903"/>
    <n v="1.993607923076923"/>
    <n v="23.99744316923077"/>
    <n v="2014"/>
    <s v="may"/>
    <s v="Dave Green"/>
    <x v="1462"/>
    <s v="Normal"/>
    <s v="High Budget"/>
    <x v="0"/>
    <s v="Normal"/>
  </r>
  <r>
    <x v="1463"/>
    <d v="1986-03-01T00:00:00"/>
    <s v="Color"/>
    <s v="Comedy"/>
    <s v="English"/>
    <s v="USA"/>
    <s v="PG-13"/>
    <s v="Bill Murray"/>
    <x v="401"/>
    <n v="13000"/>
    <n v="15308"/>
    <n v="0"/>
    <n v="0"/>
    <n v="6.9"/>
    <n v="63"/>
    <n v="102"/>
    <n v="38747385"/>
    <n v="25000000"/>
    <n v="13747385"/>
    <n v="0.54989540000000003"/>
    <n v="27.819958160000002"/>
    <n v="1986"/>
    <s v="mart"/>
    <s v="Frank Oz"/>
    <x v="1463"/>
    <s v="Normal"/>
    <s v="Medium Budget"/>
    <x v="0"/>
    <s v="Normal"/>
  </r>
  <r>
    <x v="1464"/>
    <d v="1996-08-26T00:00:00"/>
    <s v="Color"/>
    <s v="Comedy"/>
    <s v="English"/>
    <s v="USA"/>
    <s v="PG-13"/>
    <s v="Adam Sandler"/>
    <x v="135"/>
    <n v="11000"/>
    <n v="13162"/>
    <n v="221"/>
    <n v="0"/>
    <n v="7"/>
    <n v="77"/>
    <n v="92"/>
    <n v="38624000"/>
    <n v="12000000"/>
    <n v="26624000"/>
    <n v="2.2186666666666666"/>
    <n v="28.887466666666668"/>
    <n v="1996"/>
    <s v="avgust"/>
    <s v="Dennis Dugan"/>
    <x v="1464"/>
    <s v="Normal"/>
    <s v="Medium Budget"/>
    <x v="0"/>
    <s v="Normal"/>
  </r>
  <r>
    <x v="1465"/>
    <d v="1994-10-03T00:00:00"/>
    <s v="Color"/>
    <s v="Action"/>
    <s v="English"/>
    <s v="USA"/>
    <s v="R"/>
    <s v="Mike Starr"/>
    <x v="649"/>
    <n v="854"/>
    <n v="1860"/>
    <n v="0"/>
    <n v="812"/>
    <n v="4.4000000000000004"/>
    <n v="47"/>
    <n v="101"/>
    <n v="38590500"/>
    <n v="50000000"/>
    <n v="-11409500"/>
    <n v="-0.22819"/>
    <n v="17.589924"/>
    <n v="1994"/>
    <s v="oktyabr"/>
    <s v="Steven Seagal"/>
    <x v="1465"/>
    <s v="Normal"/>
    <s v="High Budget"/>
    <x v="0"/>
    <s v="High Buzz Mismatch"/>
  </r>
  <r>
    <x v="1466"/>
    <d v="1996-06-16T00:00:00"/>
    <s v="Color"/>
    <s v="Adventure"/>
    <s v="English"/>
    <s v="USA"/>
    <s v="R"/>
    <s v="Tom Wilkinson"/>
    <x v="411"/>
    <n v="1000"/>
    <n v="1752"/>
    <n v="81"/>
    <n v="0"/>
    <n v="6.8"/>
    <n v="62"/>
    <n v="110"/>
    <n v="38553833"/>
    <n v="55000000"/>
    <n v="-16446167"/>
    <n v="-0.2990212181818182"/>
    <n v="27.080391512727271"/>
    <n v="1996"/>
    <s v="iyun"/>
    <s v="Stephen Hopkins"/>
    <x v="1466"/>
    <s v="Underperformer"/>
    <s v="High Budget"/>
    <x v="0"/>
    <s v="Normal"/>
  </r>
  <r>
    <x v="1467"/>
    <d v="2014-04-27T00:00:00"/>
    <s v="Color"/>
    <s v="Comedy"/>
    <s v="English"/>
    <s v="USA"/>
    <s v="R"/>
    <s v="James Wilcox"/>
    <x v="298"/>
    <n v="683"/>
    <n v="1488"/>
    <n v="52"/>
    <n v="0"/>
    <n v="5.0999999999999996"/>
    <n v="201"/>
    <n v="94"/>
    <n v="38543473"/>
    <n v="40000000"/>
    <n v="-1456527"/>
    <n v="-3.6413174999999999E-2"/>
    <n v="20.38543473"/>
    <n v="2014"/>
    <s v="aprel"/>
    <s v="Jake Kasdan"/>
    <x v="1467"/>
    <s v="Normal"/>
    <s v="Medium Budget"/>
    <x v="0"/>
    <s v="High Buzz Mismatch"/>
  </r>
  <r>
    <x v="1468"/>
    <d v="2009-11-28T00:00:00"/>
    <s v="Color"/>
    <s v="Action"/>
    <s v="English"/>
    <s v="USA"/>
    <s v="PG-13"/>
    <s v="Bruce Willis"/>
    <x v="156"/>
    <n v="13000"/>
    <n v="18132"/>
    <n v="84"/>
    <n v="0"/>
    <n v="6.3"/>
    <n v="258"/>
    <n v="89"/>
    <n v="38542418"/>
    <n v="80000000"/>
    <n v="-41457582"/>
    <n v="-0.51821977500000005"/>
    <n v="24.992712089999998"/>
    <n v="2009"/>
    <s v="noyabr"/>
    <s v="Jonathan Mostow"/>
    <x v="1468"/>
    <s v="Underperformer"/>
    <s v="High Budget"/>
    <x v="0"/>
    <s v="Normal"/>
  </r>
  <r>
    <x v="1469"/>
    <d v="2011-11-30T00:00:00"/>
    <s v="Color"/>
    <s v="Action"/>
    <s v="English"/>
    <s v="USA"/>
    <s v="PG"/>
    <s v="Alexa PenaVega"/>
    <x v="253"/>
    <n v="2000"/>
    <n v="4311"/>
    <n v="0"/>
    <n v="0"/>
    <n v="3.6"/>
    <n v="76"/>
    <n v="89"/>
    <n v="38536376"/>
    <n v="27000000"/>
    <n v="11536376"/>
    <n v="0.4272731851851852"/>
    <n v="14.570909274074074"/>
    <n v="2011"/>
    <s v="noyabr"/>
    <s v="Robert Rodriguez"/>
    <x v="1469"/>
    <s v="Normal"/>
    <s v="High Budget"/>
    <x v="0"/>
    <s v="High Buzz Mismatch"/>
  </r>
  <r>
    <x v="1470"/>
    <d v="2012-06-05T00:00:00"/>
    <s v="Color"/>
    <s v="Comedy"/>
    <s v="English"/>
    <s v="USA"/>
    <s v="PG-13"/>
    <s v="James Martin Kelly"/>
    <x v="199"/>
    <n v="394"/>
    <n v="712"/>
    <n v="163"/>
    <n v="33000"/>
    <n v="5.9"/>
    <n v="360"/>
    <n v="136"/>
    <n v="38509342"/>
    <n v="75000000"/>
    <n v="-36490658"/>
    <n v="-0.48654210666666664"/>
    <n v="26.705383157333337"/>
    <n v="2012"/>
    <s v="iyun"/>
    <s v="Adam Shankman"/>
    <x v="1470"/>
    <s v="Underperformer"/>
    <s v="Medium Budget"/>
    <x v="0"/>
    <s v="High Buzz Mismatch"/>
  </r>
  <r>
    <x v="1471"/>
    <d v="2006-09-04T00:00:00"/>
    <s v="Color"/>
    <s v="Crime"/>
    <s v="English"/>
    <s v="USA"/>
    <s v="PG-13"/>
    <s v="Dwayne Johnson"/>
    <x v="650"/>
    <n v="12000"/>
    <n v="15811"/>
    <n v="21"/>
    <n v="0"/>
    <n v="6.9"/>
    <n v="85"/>
    <n v="125"/>
    <n v="38432823"/>
    <n v="30000000"/>
    <n v="8432823"/>
    <n v="0.28109410000000001"/>
    <n v="27.712437640000001"/>
    <n v="2006"/>
    <s v="sentyabr"/>
    <s v="Phil Joanou"/>
    <x v="1471"/>
    <s v="Normal"/>
    <s v="Medium Budget"/>
    <x v="0"/>
    <s v="Normal"/>
  </r>
  <r>
    <x v="1472"/>
    <d v="1988-07-30T00:00:00"/>
    <s v="Color"/>
    <s v="Action"/>
    <s v="English"/>
    <s v="USA"/>
    <s v="R"/>
    <s v="Robert De Niro"/>
    <x v="62"/>
    <n v="22000"/>
    <n v="23866"/>
    <n v="102"/>
    <n v="0"/>
    <n v="7.6"/>
    <n v="77"/>
    <n v="126"/>
    <n v="38413606"/>
    <n v="30000000"/>
    <n v="8413606"/>
    <n v="0.28045353333333334"/>
    <n v="30.51218141333333"/>
    <n v="1988"/>
    <s v="iyul"/>
    <s v="Martin Brest"/>
    <x v="1472"/>
    <s v="Normal"/>
    <s v="High Budget"/>
    <x v="0"/>
    <s v="Normal"/>
  </r>
  <r>
    <x v="1473"/>
    <d v="1984-09-07T00:00:00"/>
    <s v="Color"/>
    <s v="Action"/>
    <s v="English"/>
    <s v="UK"/>
    <s v="R"/>
    <s v="Michael Biehn"/>
    <x v="0"/>
    <n v="2000"/>
    <n v="3582"/>
    <n v="0"/>
    <n v="13000"/>
    <n v="8.1"/>
    <n v="204"/>
    <n v="107"/>
    <n v="38400000"/>
    <n v="6500000"/>
    <n v="31900000"/>
    <n v="4.907692307692308"/>
    <n v="35.663076923076922"/>
    <n v="1984"/>
    <s v="sentyabr"/>
    <s v="James Cameron"/>
    <x v="1473"/>
    <s v="Normal"/>
    <s v="High Budget"/>
    <x v="0"/>
    <s v="High Buzz / High Score"/>
  </r>
  <r>
    <x v="1474"/>
    <d v="2005-04-09T00:00:00"/>
    <s v="Color"/>
    <s v="Drama"/>
    <s v="English"/>
    <s v="France"/>
    <s v="PG"/>
    <s v="Talulah Riley"/>
    <x v="536"/>
    <n v="422"/>
    <n v="1083"/>
    <n v="456"/>
    <n v="17000"/>
    <n v="7.8"/>
    <n v="177"/>
    <n v="135"/>
    <n v="38372662"/>
    <n v="28000000"/>
    <n v="10372662"/>
    <n v="0.37045221428571429"/>
    <n v="33.048180885714288"/>
    <n v="2005"/>
    <s v="aprel"/>
    <s v="Joe Wright"/>
    <x v="1474"/>
    <s v="Normal"/>
    <s v="Medium Budget"/>
    <x v="0"/>
    <s v="Normal"/>
  </r>
  <r>
    <x v="1475"/>
    <d v="2006-11-18T00:00:00"/>
    <s v="Color"/>
    <s v="Adventure"/>
    <s v="English"/>
    <s v="USA"/>
    <s v="PG-13"/>
    <s v="LL Cool J"/>
    <x v="312"/>
    <n v="1000"/>
    <n v="3757"/>
    <n v="61"/>
    <n v="0"/>
    <n v="6.4"/>
    <n v="99"/>
    <n v="112"/>
    <n v="38360195"/>
    <n v="45000000"/>
    <n v="-6639805"/>
    <n v="-0.14755122222222222"/>
    <n v="25.540979511111111"/>
    <n v="2006"/>
    <s v="noyabr"/>
    <s v="Wayne Wang"/>
    <x v="1475"/>
    <s v="Normal"/>
    <s v="High Budget"/>
    <x v="0"/>
    <s v="Normal"/>
  </r>
  <r>
    <x v="1476"/>
    <d v="2007-11-01T00:00:00"/>
    <s v="Color"/>
    <s v="Adventure"/>
    <s v="English"/>
    <s v="UK"/>
    <s v="PG-13"/>
    <s v="Henry Cavill"/>
    <x v="167"/>
    <n v="15000"/>
    <n v="16034"/>
    <n v="905"/>
    <n v="15000"/>
    <n v="7.7"/>
    <n v="228"/>
    <n v="127"/>
    <n v="38345403"/>
    <n v="70000000"/>
    <n v="-31654597"/>
    <n v="-0.45220852857142857"/>
    <n v="32.11911658857143"/>
    <n v="2007"/>
    <s v="noyabr"/>
    <s v="Matthew Vaughn"/>
    <x v="1476"/>
    <s v="Underperformer"/>
    <s v="High Budget"/>
    <x v="0"/>
    <s v="Normal"/>
  </r>
  <r>
    <x v="1477"/>
    <d v="2015-06-09T00:00:00"/>
    <s v="Color"/>
    <s v="Drama"/>
    <s v="English"/>
    <s v="UK"/>
    <s v="PG-13"/>
    <s v="Julie Walters"/>
    <x v="651"/>
    <n v="838"/>
    <n v="995"/>
    <n v="34"/>
    <n v="36000"/>
    <n v="7.5"/>
    <n v="351"/>
    <n v="111"/>
    <n v="38317535"/>
    <n v="11000000"/>
    <n v="27317535"/>
    <n v="2.4834122727272727"/>
    <n v="34.593364909090909"/>
    <n v="2015"/>
    <s v="iyun"/>
    <s v="John Crowley"/>
    <x v="1477"/>
    <s v="Normal"/>
    <s v="Medium Budget"/>
    <x v="0"/>
    <s v="Normal"/>
  </r>
  <r>
    <x v="1478"/>
    <d v="2013-03-09T00:00:00"/>
    <s v="Color"/>
    <s v="Action"/>
    <s v="English"/>
    <s v="USA"/>
    <s v="PG-13"/>
    <s v="Keanu Reeves"/>
    <x v="652"/>
    <n v="18000"/>
    <n v="20965"/>
    <n v="47"/>
    <n v="35000"/>
    <n v="6.3"/>
    <n v="218"/>
    <n v="128"/>
    <n v="38297305"/>
    <n v="175000000"/>
    <n v="-136702695"/>
    <n v="-0.78115825714285714"/>
    <n v="28.387536697142856"/>
    <n v="2013"/>
    <s v="mart"/>
    <s v="Carl Rinsch"/>
    <x v="1478"/>
    <s v="Underperformer"/>
    <s v="High Budget"/>
    <x v="0"/>
    <s v="Normal"/>
  </r>
  <r>
    <x v="1479"/>
    <d v="2008-05-09T00:00:00"/>
    <s v="Color"/>
    <s v="Comedy"/>
    <s v="English"/>
    <s v="USA"/>
    <s v="PG-13"/>
    <s v="Carmen Electra"/>
    <x v="640"/>
    <n v="869"/>
    <n v="3854"/>
    <n v="82"/>
    <n v="0"/>
    <n v="2.7"/>
    <n v="111"/>
    <n v="86"/>
    <n v="38232624"/>
    <n v="30000000"/>
    <n v="8232624"/>
    <n v="0.27442080000000002"/>
    <n v="10.909768320000001"/>
    <n v="2008"/>
    <s v="may"/>
    <s v="Jason Friedberg"/>
    <x v="1479"/>
    <s v="Normal"/>
    <s v="Medium Budget"/>
    <x v="0"/>
    <s v="High Buzz Mismatch"/>
  </r>
  <r>
    <x v="1480"/>
    <d v="2002-08-22T00:00:00"/>
    <s v="Color"/>
    <s v="Action"/>
    <s v="English"/>
    <s v="USA"/>
    <s v="PG-13"/>
    <s v="Dave Chappelle"/>
    <x v="403"/>
    <n v="744"/>
    <n v="3001"/>
    <n v="92"/>
    <n v="0"/>
    <n v="5.8"/>
    <n v="81"/>
    <n v="86"/>
    <n v="38230435"/>
    <n v="25000000"/>
    <n v="13230435"/>
    <n v="0.52921739999999995"/>
    <n v="23.411686960000001"/>
    <n v="2002"/>
    <s v="avgust"/>
    <s v="Malcolm D. Lee"/>
    <x v="1480"/>
    <s v="Normal"/>
    <s v="High Budget"/>
    <x v="0"/>
    <s v="High Buzz Mismatch"/>
  </r>
  <r>
    <x v="1481"/>
    <d v="1999-02-22T00:00:00"/>
    <s v="Color"/>
    <s v="Drama"/>
    <s v="English"/>
    <s v="USA"/>
    <s v="R"/>
    <s v="Sarah Michelle Gellar"/>
    <x v="653"/>
    <n v="4000"/>
    <n v="6223"/>
    <n v="16"/>
    <n v="0"/>
    <n v="6.9"/>
    <n v="101"/>
    <n v="97"/>
    <n v="38201895"/>
    <n v="10500000"/>
    <n v="27701895"/>
    <n v="2.6382757142857143"/>
    <n v="28.655310285714286"/>
    <n v="1999"/>
    <s v="fevral"/>
    <s v="Roger Kumble"/>
    <x v="1481"/>
    <s v="Normal"/>
    <s v="Medium Budget"/>
    <x v="0"/>
    <s v="Normal"/>
  </r>
  <r>
    <x v="1482"/>
    <d v="2011-02-13T00:00:00"/>
    <s v="Color"/>
    <s v="Horror"/>
    <s v="English"/>
    <s v="USA"/>
    <s v="R"/>
    <s v="Alison Brie"/>
    <x v="282"/>
    <n v="2000"/>
    <n v="4486"/>
    <n v="0"/>
    <n v="26000"/>
    <n v="6.2"/>
    <n v="420"/>
    <n v="111"/>
    <n v="38176892"/>
    <n v="40000000"/>
    <n v="-1823108"/>
    <n v="-4.5577699999999999E-2"/>
    <n v="27.381768920000003"/>
    <n v="2011"/>
    <s v="fevral"/>
    <s v="Wes Craven"/>
    <x v="1482"/>
    <s v="Normal"/>
    <s v="Low Budget"/>
    <x v="0"/>
    <s v="Normal"/>
  </r>
  <r>
    <x v="1483"/>
    <d v="1999-03-26T00:00:00"/>
    <s v="Color"/>
    <s v="Comedy"/>
    <s v="English"/>
    <s v="USA"/>
    <s v="PG-13"/>
    <s v="Joseph Gordon-Levitt"/>
    <x v="654"/>
    <n v="23000"/>
    <n v="37907"/>
    <n v="19"/>
    <n v="10000"/>
    <n v="7.2"/>
    <n v="133"/>
    <n v="97"/>
    <n v="38176108"/>
    <n v="16000000"/>
    <n v="22176108"/>
    <n v="1.38600675"/>
    <n v="30.354402700000001"/>
    <n v="1999"/>
    <s v="mart"/>
    <s v="Gil Junger"/>
    <x v="1483"/>
    <s v="Normal"/>
    <s v="Medium Budget"/>
    <x v="0"/>
    <s v="Normal"/>
  </r>
  <r>
    <x v="1484"/>
    <d v="2000-10-26T00:00:00"/>
    <s v="Color"/>
    <s v="Comedy"/>
    <s v="English"/>
    <s v="USA"/>
    <s v="R"/>
    <s v="Bernie Mac"/>
    <x v="329"/>
    <n v="1000"/>
    <n v="1964"/>
    <n v="0"/>
    <n v="290"/>
    <n v="6.6"/>
    <n v="53"/>
    <n v="115"/>
    <n v="38168022"/>
    <n v="3000000"/>
    <n v="35168022"/>
    <n v="11.722674"/>
    <n v="31.118069599999998"/>
    <n v="2000"/>
    <s v="oktyabr"/>
    <s v="Spike Lee"/>
    <x v="1484"/>
    <s v="Normal"/>
    <s v="Medium Budget"/>
    <x v="0"/>
    <s v="Normal"/>
  </r>
  <r>
    <x v="1485"/>
    <d v="1987-03-29T00:00:00"/>
    <s v="Color"/>
    <s v="Action"/>
    <s v="English"/>
    <s v="USA"/>
    <s v="R"/>
    <s v="Yaphet Kotto"/>
    <x v="655"/>
    <n v="581"/>
    <n v="2373"/>
    <n v="343"/>
    <n v="0"/>
    <n v="6.6"/>
    <n v="120"/>
    <n v="101"/>
    <n v="38122105"/>
    <n v="27000000"/>
    <n v="11122105"/>
    <n v="0.41192981481481483"/>
    <n v="26.564771925925925"/>
    <n v="1987"/>
    <s v="mart"/>
    <s v="Paul Michael Glaser"/>
    <x v="1485"/>
    <s v="Normal"/>
    <s v="High Budget"/>
    <x v="0"/>
    <s v="Normal"/>
  </r>
  <r>
    <x v="1486"/>
    <d v="2002-06-24T00:00:00"/>
    <s v="Color"/>
    <s v="Adventure"/>
    <s v="English"/>
    <s v="USA"/>
    <s v="PG"/>
    <s v="Joseph Gordon-Levitt"/>
    <x v="73"/>
    <n v="23000"/>
    <n v="26940"/>
    <n v="63"/>
    <n v="0"/>
    <n v="7.1"/>
    <n v="127"/>
    <n v="95"/>
    <n v="38120554"/>
    <n v="140000000"/>
    <n v="-101879446"/>
    <n v="-0.72771032857142859"/>
    <n v="28.108915868571426"/>
    <n v="2002"/>
    <s v="iyun"/>
    <s v="Ron Clements"/>
    <x v="1486"/>
    <s v="Underperformer"/>
    <s v="High Budget"/>
    <x v="0"/>
    <s v="Normal"/>
  </r>
  <r>
    <x v="1487"/>
    <d v="1987-11-09T00:00:00"/>
    <s v="Color"/>
    <s v="Adventure"/>
    <s v="English"/>
    <s v="USA"/>
    <s v="PG"/>
    <s v="Joan Rivers"/>
    <x v="230"/>
    <n v="1000"/>
    <n v="2936"/>
    <n v="0"/>
    <n v="13000"/>
    <n v="7.1"/>
    <n v="103"/>
    <n v="96"/>
    <n v="38119483"/>
    <n v="22700000"/>
    <n v="15419483"/>
    <n v="0.67927237885462555"/>
    <n v="29.971708951541849"/>
    <n v="1987"/>
    <s v="noyabr"/>
    <s v="Mel Brooks"/>
    <x v="1487"/>
    <s v="Normal"/>
    <s v="High Budget"/>
    <x v="0"/>
    <s v="Normal"/>
  </r>
  <r>
    <x v="1488"/>
    <d v="2009-11-04T00:00:00"/>
    <s v="Color"/>
    <s v="Action"/>
    <s v="English"/>
    <s v="USA"/>
    <s v="R"/>
    <s v="ShÃ´ Kosugi"/>
    <x v="402"/>
    <n v="330"/>
    <n v="701"/>
    <n v="160"/>
    <n v="0"/>
    <n v="6.4"/>
    <n v="235"/>
    <n v="99"/>
    <n v="38105077"/>
    <n v="40000000"/>
    <n v="-1894923"/>
    <n v="-4.7373075000000001E-2"/>
    <n v="25.581050770000001"/>
    <n v="2009"/>
    <s v="noyabr"/>
    <s v="James McTeigue"/>
    <x v="1488"/>
    <s v="Normal"/>
    <s v="High Budget"/>
    <x v="0"/>
    <s v="Normal"/>
  </r>
  <r>
    <x v="1489"/>
    <d v="1994-11-28T00:00:00"/>
    <s v="Color"/>
    <s v="Comedy"/>
    <s v="English"/>
    <s v="USA"/>
    <s v="PG"/>
    <s v="Macaulay Culkin"/>
    <x v="270"/>
    <n v="3000"/>
    <n v="4634"/>
    <n v="80"/>
    <n v="0"/>
    <n v="5.2"/>
    <n v="19"/>
    <n v="95"/>
    <n v="38087756"/>
    <n v="40000000"/>
    <n v="-1912244"/>
    <n v="-4.7806099999999997E-2"/>
    <n v="20.78087756"/>
    <n v="1994"/>
    <s v="noyabr"/>
    <s v="Donald Petrie"/>
    <x v="1489"/>
    <s v="Normal"/>
    <s v="Medium Budget"/>
    <x v="0"/>
    <s v="High Buzz Mismatch"/>
  </r>
  <r>
    <x v="1490"/>
    <d v="2008-12-30T00:00:00"/>
    <s v="Color"/>
    <s v="Adventure"/>
    <s v="English"/>
    <s v="USA"/>
    <s v="R"/>
    <s v="Danneel Ackles"/>
    <x v="480"/>
    <n v="1000"/>
    <n v="4065"/>
    <n v="22"/>
    <n v="0"/>
    <n v="6.6"/>
    <n v="153"/>
    <n v="102"/>
    <n v="38087366"/>
    <n v="12000000"/>
    <n v="26087366"/>
    <n v="2.1739471666666668"/>
    <n v="27.269578866666667"/>
    <n v="2008"/>
    <s v="dekabr"/>
    <s v="Jon Hurwitz"/>
    <x v="1490"/>
    <s v="Normal"/>
    <s v="High Budget"/>
    <x v="0"/>
    <s v="Normal"/>
  </r>
  <r>
    <x v="1491"/>
    <d v="1998-01-20T00:00:00"/>
    <s v="Color"/>
    <s v="Horror"/>
    <s v="English"/>
    <s v="USA"/>
    <s v="R"/>
    <s v="Alicia Witt"/>
    <x v="656"/>
    <n v="975"/>
    <n v="3500"/>
    <n v="9"/>
    <n v="0"/>
    <n v="5.5"/>
    <n v="101"/>
    <n v="99"/>
    <n v="38048637"/>
    <n v="14000000"/>
    <n v="24048637"/>
    <n v="1.7177597857142857"/>
    <n v="22.687103914285714"/>
    <n v="1998"/>
    <s v="yanvar"/>
    <s v="Jamie Blanks"/>
    <x v="1491"/>
    <s v="Normal"/>
    <s v="Low Budget"/>
    <x v="0"/>
    <s v="Normal"/>
  </r>
  <r>
    <x v="1492"/>
    <d v="1991-03-10T00:00:00"/>
    <s v="Color"/>
    <s v="Adventure"/>
    <s v="English"/>
    <s v="USA"/>
    <s v="PG"/>
    <s v="Keanu Reeves"/>
    <x v="382"/>
    <n v="18000"/>
    <n v="20188"/>
    <n v="12"/>
    <n v="0"/>
    <n v="6.2"/>
    <n v="43"/>
    <n v="93"/>
    <n v="38037513"/>
    <n v="20000000"/>
    <n v="18037513"/>
    <n v="0.90187565000000003"/>
    <n v="25.16075026"/>
    <n v="1991"/>
    <s v="mart"/>
    <s v="Peter Hewitt"/>
    <x v="1492"/>
    <s v="Normal"/>
    <s v="High Budget"/>
    <x v="0"/>
    <s v="Normal"/>
  </r>
  <r>
    <x v="1493"/>
    <d v="2002-02-17T00:00:00"/>
    <s v="Color"/>
    <s v="Comedy"/>
    <s v="English"/>
    <s v="USA"/>
    <s v="R"/>
    <s v="Emmanuelle Vaugier"/>
    <x v="657"/>
    <n v="1000"/>
    <n v="3294"/>
    <n v="36"/>
    <n v="2000"/>
    <n v="5.6"/>
    <n v="140"/>
    <n v="96"/>
    <n v="37939782"/>
    <n v="17000000"/>
    <n v="20939782"/>
    <n v="1.2317518823529412"/>
    <n v="23.092700752941173"/>
    <n v="2002"/>
    <s v="fevral"/>
    <s v="Michael Lehmann"/>
    <x v="1493"/>
    <s v="Normal"/>
    <s v="Medium Budget"/>
    <x v="0"/>
    <s v="Normal"/>
  </r>
  <r>
    <x v="1494"/>
    <d v="2011-07-28T00:00:00"/>
    <s v="Color"/>
    <s v="Action"/>
    <s v="English"/>
    <s v="USA"/>
    <s v="PG-13"/>
    <s v="Brandon T. Jackson"/>
    <x v="404"/>
    <n v="918"/>
    <n v="3500"/>
    <n v="14"/>
    <n v="0"/>
    <n v="4.4000000000000004"/>
    <n v="88"/>
    <n v="113"/>
    <n v="37911876"/>
    <n v="32000000"/>
    <n v="5911876"/>
    <n v="0.18474612500000001"/>
    <n v="17.673898450000003"/>
    <n v="2011"/>
    <s v="iyul"/>
    <s v="John Whitesell"/>
    <x v="1494"/>
    <s v="Normal"/>
    <s v="High Budget"/>
    <x v="0"/>
    <s v="High Buzz Mismatch"/>
  </r>
  <r>
    <x v="1495"/>
    <d v="1997-06-04T00:00:00"/>
    <s v="Color"/>
    <s v="Adventure"/>
    <s v="English"/>
    <s v="USA"/>
    <s v="PG-13"/>
    <s v="Brad Pitt"/>
    <x v="530"/>
    <n v="11000"/>
    <n v="12226"/>
    <n v="218"/>
    <n v="0"/>
    <n v="7"/>
    <n v="76"/>
    <n v="136"/>
    <n v="37901509"/>
    <n v="70000000"/>
    <n v="-32098491"/>
    <n v="-0.45854987142857145"/>
    <n v="27.81658005142857"/>
    <n v="1997"/>
    <s v="iyun"/>
    <s v="Jean-Jacques Annaud"/>
    <x v="1495"/>
    <s v="Underperformer"/>
    <s v="High Budget"/>
    <x v="0"/>
    <s v="Normal"/>
  </r>
  <r>
    <x v="1496"/>
    <d v="2005-03-17T00:00:00"/>
    <s v="Color"/>
    <s v="Action"/>
    <s v="English"/>
    <s v="USA"/>
    <s v="PG-13"/>
    <s v="Matt Damon"/>
    <x v="614"/>
    <n v="13000"/>
    <n v="27114"/>
    <n v="0"/>
    <n v="0"/>
    <n v="5.9"/>
    <n v="233"/>
    <n v="118"/>
    <n v="37899638"/>
    <n v="88000000"/>
    <n v="-50100362"/>
    <n v="-0.56932229545454549"/>
    <n v="23.372271081818184"/>
    <n v="2005"/>
    <s v="mart"/>
    <s v="Terry Gilliam"/>
    <x v="1496"/>
    <s v="Underperformer"/>
    <s v="High Budget"/>
    <x v="0"/>
    <s v="High Buzz Mismatch"/>
  </r>
  <r>
    <x v="1497"/>
    <d v="2001-04-03T00:00:00"/>
    <s v="Color"/>
    <s v="Comedy"/>
    <s v="English"/>
    <s v="USA"/>
    <s v="R"/>
    <s v="Chris Evans"/>
    <x v="658"/>
    <n v="11000"/>
    <n v="15369"/>
    <n v="11"/>
    <n v="0"/>
    <n v="5.7"/>
    <n v="97"/>
    <n v="99"/>
    <n v="37882551"/>
    <n v="16000000"/>
    <n v="21882551"/>
    <n v="1.3676594375"/>
    <n v="23.347063775000002"/>
    <n v="2001"/>
    <s v="aprel"/>
    <s v="Joel Gallen"/>
    <x v="1497"/>
    <s v="Normal"/>
    <s v="Medium Budget"/>
    <x v="0"/>
    <s v="Normal"/>
  </r>
  <r>
    <x v="1498"/>
    <d v="2000-05-10T00:00:00"/>
    <s v="Color"/>
    <s v="Comedy"/>
    <s v="English"/>
    <s v="USA"/>
    <s v="PG-13"/>
    <s v="Brendan Fraser"/>
    <x v="272"/>
    <n v="3000"/>
    <n v="5390"/>
    <n v="11000"/>
    <n v="0"/>
    <n v="6"/>
    <n v="125"/>
    <n v="93"/>
    <n v="37879996"/>
    <n v="48000000"/>
    <n v="-10120004"/>
    <n v="-0.21083341666666666"/>
    <n v="23.915666633333334"/>
    <n v="2000"/>
    <s v="may"/>
    <s v="Harold Ramis"/>
    <x v="1498"/>
    <s v="Normal"/>
    <s v="Medium Budget"/>
    <x v="0"/>
    <s v="Normal"/>
  </r>
  <r>
    <x v="1499"/>
    <d v="2014-06-12T00:00:00"/>
    <s v="Color"/>
    <s v="Adventure"/>
    <s v="English"/>
    <s v="USA"/>
    <s v="R"/>
    <s v="Michiel Huisman"/>
    <x v="659"/>
    <n v="2000"/>
    <n v="4896"/>
    <n v="212"/>
    <n v="38000"/>
    <n v="7.1"/>
    <n v="349"/>
    <n v="115"/>
    <n v="37877959"/>
    <n v="15000000"/>
    <n v="22877959"/>
    <n v="1.5251972666666667"/>
    <n v="32.810078906666661"/>
    <n v="2014"/>
    <s v="iyun"/>
    <s v="Jean-Marc VallÃ©e"/>
    <x v="1499"/>
    <s v="Normal"/>
    <s v="High Budget"/>
    <x v="0"/>
    <s v="Normal"/>
  </r>
  <r>
    <x v="1500"/>
    <d v="2003-08-18T00:00:00"/>
    <s v="Color"/>
    <s v="Comedy"/>
    <s v="English"/>
    <s v="USA"/>
    <s v="PG-13"/>
    <s v="Bernie Mac"/>
    <x v="660"/>
    <n v="1000"/>
    <n v="4537"/>
    <n v="0"/>
    <n v="638"/>
    <n v="5.4"/>
    <n v="44"/>
    <n v="95"/>
    <n v="37788228"/>
    <n v="35200000"/>
    <n v="2588228"/>
    <n v="7.3529204545454543E-2"/>
    <n v="21.693211681818184"/>
    <n v="2003"/>
    <s v="avgust"/>
    <s v="Chris Rock"/>
    <x v="1500"/>
    <s v="Normal"/>
    <s v="Medium Budget"/>
    <x v="0"/>
    <s v="High Buzz Mismatch"/>
  </r>
  <r>
    <x v="1501"/>
    <d v="2008-04-26T00:00:00"/>
    <s v="Color"/>
    <s v="Drama"/>
    <s v="English"/>
    <s v="USA"/>
    <s v="PG-13"/>
    <s v="Nate Parker"/>
    <x v="661"/>
    <n v="664"/>
    <n v="3376"/>
    <n v="107"/>
    <n v="0"/>
    <n v="7.3"/>
    <n v="109"/>
    <n v="110"/>
    <n v="37766350"/>
    <n v="11000000"/>
    <n v="26766350"/>
    <n v="2.4333045454545457"/>
    <n v="30.173321818181819"/>
    <n v="2008"/>
    <s v="aprel"/>
    <s v="Gina Prince-Bythewood"/>
    <x v="1501"/>
    <s v="Normal"/>
    <s v="Medium Budget"/>
    <x v="0"/>
    <s v="Normal"/>
  </r>
  <r>
    <x v="1502"/>
    <d v="2004-12-02T00:00:00"/>
    <s v="Color"/>
    <s v="Action"/>
    <s v="English"/>
    <s v="USA"/>
    <s v="PG"/>
    <s v="Angelina Jolie Pitt"/>
    <x v="662"/>
    <n v="11000"/>
    <n v="12871"/>
    <n v="14"/>
    <n v="0"/>
    <n v="6.1"/>
    <n v="197"/>
    <n v="106"/>
    <n v="37760080"/>
    <n v="70000000"/>
    <n v="-32239920"/>
    <n v="-0.46057028571428571"/>
    <n v="24.215771885714283"/>
    <n v="2004"/>
    <s v="dekabr"/>
    <s v="Kerry Conran"/>
    <x v="1502"/>
    <s v="Underperformer"/>
    <s v="High Budget"/>
    <x v="0"/>
    <s v="Normal"/>
  </r>
  <r>
    <x v="1503"/>
    <d v="1996-08-13T00:00:00"/>
    <s v="Color"/>
    <s v="Action"/>
    <s v="English"/>
    <s v="USA"/>
    <s v="PG-13"/>
    <s v="Natalie Portman"/>
    <x v="23"/>
    <n v="20000"/>
    <n v="22590"/>
    <n v="13000"/>
    <n v="0"/>
    <n v="6.3"/>
    <n v="132"/>
    <n v="106"/>
    <n v="37754208"/>
    <n v="70000000"/>
    <n v="-32245792"/>
    <n v="-0.4606541714285714"/>
    <n v="25.015738331428572"/>
    <n v="1996"/>
    <s v="avgust"/>
    <s v="Tim Burton"/>
    <x v="1503"/>
    <s v="Underperformer"/>
    <s v="High Budget"/>
    <x v="0"/>
    <s v="Normal"/>
  </r>
  <r>
    <x v="1504"/>
    <d v="2000-01-05T00:00:00"/>
    <s v="Color"/>
    <s v="Drama"/>
    <s v="English"/>
    <s v="USA"/>
    <s v="PG-13"/>
    <s v="J.K. Simmons"/>
    <x v="663"/>
    <n v="24000"/>
    <n v="26938"/>
    <n v="643"/>
    <n v="0"/>
    <n v="5.5"/>
    <n v="101"/>
    <n v="103"/>
    <n v="37752931"/>
    <n v="40000000"/>
    <n v="-2247069"/>
    <n v="-5.6176724999999997E-2"/>
    <n v="21.977529310000001"/>
    <n v="2000"/>
    <s v="yanvar"/>
    <s v="Joan Chen"/>
    <x v="1504"/>
    <s v="Normal"/>
    <s v="Medium Budget"/>
    <x v="0"/>
    <s v="High Buzz Mismatch"/>
  </r>
  <r>
    <x v="1505"/>
    <d v="2013-05-15T00:00:00"/>
    <s v="Color"/>
    <s v="Drama"/>
    <s v="English"/>
    <s v="USA"/>
    <s v="R"/>
    <s v="Benedict Cumberbatch"/>
    <x v="664"/>
    <n v="19000"/>
    <n v="39690"/>
    <n v="53"/>
    <n v="30000"/>
    <n v="7.3"/>
    <n v="322"/>
    <n v="121"/>
    <n v="37738400"/>
    <n v="25000000"/>
    <n v="12738400"/>
    <n v="0.50953599999999999"/>
    <n v="32.403814400000002"/>
    <n v="2013"/>
    <s v="may"/>
    <s v="John Wells"/>
    <x v="1505"/>
    <s v="Normal"/>
    <s v="Medium Budget"/>
    <x v="0"/>
    <s v="Normal"/>
  </r>
  <r>
    <x v="1506"/>
    <d v="2013-10-30T00:00:00"/>
    <s v="Color"/>
    <s v="Biography"/>
    <s v="English"/>
    <s v="UK"/>
    <s v="PG-13"/>
    <s v="Steve Coogan"/>
    <x v="486"/>
    <n v="1000"/>
    <n v="2376"/>
    <n v="350"/>
    <n v="37000"/>
    <n v="7.6"/>
    <n v="354"/>
    <n v="98"/>
    <n v="37707719"/>
    <n v="12000000"/>
    <n v="25707719"/>
    <n v="2.1423099166666666"/>
    <n v="34.956923966666665"/>
    <n v="2013"/>
    <s v="oktyabr"/>
    <s v="Stephen Frears"/>
    <x v="1506"/>
    <s v="Normal"/>
    <s v="Medium Budget"/>
    <x v="0"/>
    <s v="Normal"/>
  </r>
  <r>
    <x v="1507"/>
    <d v="1998-07-16T00:00:00"/>
    <s v="Color"/>
    <s v="Comedy"/>
    <s v="English"/>
    <s v="USA"/>
    <s v="R"/>
    <s v="Richard Lawson"/>
    <x v="414"/>
    <n v="508"/>
    <n v="1660"/>
    <n v="8"/>
    <n v="0"/>
    <n v="5.5"/>
    <n v="29"/>
    <n v="124"/>
    <n v="37672350"/>
    <n v="20000000"/>
    <n v="17672350"/>
    <n v="0.88361749999999994"/>
    <n v="22.353446999999999"/>
    <n v="1998"/>
    <s v="iyul"/>
    <s v="Kevin Rodney Sullivan"/>
    <x v="1507"/>
    <s v="Normal"/>
    <s v="Medium Budget"/>
    <x v="0"/>
    <s v="High Buzz Mismatch"/>
  </r>
  <r>
    <x v="1508"/>
    <d v="2011-04-17T00:00:00"/>
    <s v="Color"/>
    <s v="Fantasy"/>
    <s v="English"/>
    <s v="USA"/>
    <s v="PG-13"/>
    <s v="Gary Oldman"/>
    <x v="92"/>
    <n v="10000"/>
    <n v="15369"/>
    <n v="308"/>
    <n v="20000"/>
    <n v="5.4"/>
    <n v="291"/>
    <n v="100"/>
    <n v="37652565"/>
    <n v="42000000"/>
    <n v="-4347435"/>
    <n v="-0.10351035714285714"/>
    <n v="23.558595857142858"/>
    <n v="2011"/>
    <s v="aprel"/>
    <s v="Catherine Hardwicke"/>
    <x v="1508"/>
    <s v="Normal"/>
    <s v="Low Budget"/>
    <x v="0"/>
    <s v="High Buzz Mismatch"/>
  </r>
  <r>
    <x v="1509"/>
    <d v="2006-04-27T00:00:00"/>
    <s v="Color"/>
    <s v="Drama"/>
    <s v="Spanish"/>
    <s v="Spain"/>
    <s v="R"/>
    <s v="Ivana Baquero"/>
    <x v="287"/>
    <n v="634"/>
    <n v="1322"/>
    <n v="0"/>
    <n v="27000"/>
    <n v="8.1999999999999993"/>
    <n v="406"/>
    <n v="112"/>
    <n v="37623143"/>
    <n v="13500000"/>
    <n v="24123143"/>
    <n v="1.7868994814814816"/>
    <n v="36.214759792592595"/>
    <n v="2006"/>
    <s v="aprel"/>
    <s v="Guillermo del Toro"/>
    <x v="1509"/>
    <s v="Normal"/>
    <s v="Medium Budget"/>
    <x v="0"/>
    <s v="High Buzz / High Score"/>
  </r>
  <r>
    <x v="1510"/>
    <d v="2006-11-08T00:00:00"/>
    <s v="Color"/>
    <s v="Drama"/>
    <s v="English"/>
    <s v="USA"/>
    <s v="PG"/>
    <s v="Keisha Castle-Hughes"/>
    <x v="92"/>
    <n v="446"/>
    <n v="966"/>
    <n v="308"/>
    <n v="0"/>
    <n v="6.8"/>
    <n v="122"/>
    <n v="101"/>
    <n v="37617947"/>
    <n v="30000000"/>
    <n v="7617947"/>
    <n v="0.25393156666666666"/>
    <n v="27.301572626666665"/>
    <n v="2006"/>
    <s v="noyabr"/>
    <s v="Catherine Hardwicke"/>
    <x v="1510"/>
    <s v="Normal"/>
    <s v="Medium Budget"/>
    <x v="0"/>
    <s v="Normal"/>
  </r>
  <r>
    <x v="1511"/>
    <d v="1995-01-09T00:00:00"/>
    <s v="Color"/>
    <s v="Action"/>
    <s v="English"/>
    <s v="USA"/>
    <s v="PG-13"/>
    <s v="Julia Ormond"/>
    <x v="71"/>
    <n v="919"/>
    <n v="1695"/>
    <n v="109"/>
    <n v="0"/>
    <n v="5.9"/>
    <n v="53"/>
    <n v="134"/>
    <n v="37600435"/>
    <n v="55000000"/>
    <n v="-17399565"/>
    <n v="-0.31635572727272726"/>
    <n v="23.473457709090912"/>
    <n v="1995"/>
    <s v="yanvar"/>
    <s v="Jerry Zucker"/>
    <x v="1511"/>
    <s v="Underperformer"/>
    <s v="High Budget"/>
    <x v="0"/>
    <s v="High Buzz Mismatch"/>
  </r>
  <r>
    <x v="1512"/>
    <d v="1982-08-12T00:00:00"/>
    <s v="Color"/>
    <s v="Adventure"/>
    <s v="English"/>
    <s v="USA"/>
    <s v="R"/>
    <s v="William Smith"/>
    <x v="665"/>
    <n v="919"/>
    <n v="2024"/>
    <n v="468"/>
    <n v="0"/>
    <n v="6.9"/>
    <n v="166"/>
    <n v="129"/>
    <n v="37567440"/>
    <n v="20000000"/>
    <n v="17567440"/>
    <n v="0.87837200000000004"/>
    <n v="27.951348800000002"/>
    <n v="1982"/>
    <s v="avgust"/>
    <s v="John Milius"/>
    <x v="1512"/>
    <s v="Normal"/>
    <s v="High Budget"/>
    <x v="0"/>
    <s v="Normal"/>
  </r>
  <r>
    <x v="1513"/>
    <d v="2003-11-11T00:00:00"/>
    <s v="Color"/>
    <s v="Comedy"/>
    <s v="English"/>
    <s v="USA"/>
    <s v="PG"/>
    <s v="Liam Aiken"/>
    <x v="666"/>
    <n v="818"/>
    <n v="2164"/>
    <n v="9"/>
    <n v="309"/>
    <n v="5.0999999999999996"/>
    <n v="52"/>
    <n v="87"/>
    <n v="37566230"/>
    <n v="17000000"/>
    <n v="20566230"/>
    <n v="1.2097782352941175"/>
    <n v="20.914811294117644"/>
    <n v="2003"/>
    <s v="noyabr"/>
    <s v="John Hoffman"/>
    <x v="1513"/>
    <s v="Normal"/>
    <s v="Medium Budget"/>
    <x v="0"/>
    <s v="Normal"/>
  </r>
  <r>
    <x v="1514"/>
    <d v="2011-08-10T00:00:00"/>
    <s v="Color"/>
    <s v="Action"/>
    <s v="English"/>
    <s v="USA"/>
    <s v="PG-13"/>
    <s v="Matt Bomer"/>
    <x v="667"/>
    <n v="20000"/>
    <n v="34011"/>
    <n v="487"/>
    <n v="52000"/>
    <n v="6.7"/>
    <n v="360"/>
    <n v="109"/>
    <n v="37553932"/>
    <n v="40000000"/>
    <n v="-2446068"/>
    <n v="-6.1151700000000003E-2"/>
    <n v="31.975539319999999"/>
    <n v="2011"/>
    <s v="avgust"/>
    <s v="Andrew Niccol"/>
    <x v="1514"/>
    <s v="Normal"/>
    <s v="High Budget"/>
    <x v="0"/>
    <s v="Normal"/>
  </r>
  <r>
    <x v="1515"/>
    <d v="2012-09-16T00:00:00"/>
    <s v="Color"/>
    <s v="Action"/>
    <s v="English"/>
    <s v="USA"/>
    <s v="R"/>
    <s v="Rufus Sewell"/>
    <x v="194"/>
    <n v="3000"/>
    <n v="8281"/>
    <n v="335"/>
    <n v="98000"/>
    <n v="5.9"/>
    <n v="393"/>
    <n v="105"/>
    <n v="37516013"/>
    <n v="69000000"/>
    <n v="-31483987"/>
    <n v="-0.45628966666666665"/>
    <n v="33.217484133333336"/>
    <n v="2012"/>
    <s v="sentyabr"/>
    <s v="Timur Bekmambetov"/>
    <x v="1515"/>
    <s v="Underperformer"/>
    <s v="High Budget"/>
    <x v="0"/>
    <s v="High Buzz Mismatch"/>
  </r>
  <r>
    <x v="1516"/>
    <d v="2004-02-03T00:00:00"/>
    <s v="Color"/>
    <s v="Comedy"/>
    <s v="English"/>
    <s v="USA"/>
    <s v="PG-13"/>
    <s v="Amber Valletta"/>
    <x v="112"/>
    <n v="627"/>
    <n v="2052"/>
    <n v="0"/>
    <n v="718"/>
    <n v="6"/>
    <n v="93"/>
    <n v="119"/>
    <n v="37486138"/>
    <n v="50000000"/>
    <n v="-12513862"/>
    <n v="-0.25027724000000001"/>
    <n v="23.971689103999999"/>
    <n v="2004"/>
    <s v="fevral"/>
    <s v="Garry Marshall"/>
    <x v="1516"/>
    <s v="Normal"/>
    <s v="Medium Budget"/>
    <x v="0"/>
    <s v="Normal"/>
  </r>
  <r>
    <x v="1517"/>
    <d v="2010-07-26T00:00:00"/>
    <s v="Color"/>
    <s v="Comedy"/>
    <s v="English"/>
    <s v="USA"/>
    <s v="PG-13"/>
    <s v="Danneel Ackles"/>
    <x v="668"/>
    <n v="1000"/>
    <n v="3356"/>
    <n v="16"/>
    <n v="0"/>
    <n v="5.3"/>
    <n v="148"/>
    <n v="104"/>
    <n v="37481242"/>
    <n v="35000000"/>
    <n v="2481242"/>
    <n v="7.089262857142857E-2"/>
    <n v="21.228357051428571"/>
    <n v="2010"/>
    <s v="iyul"/>
    <s v="Alan Poul"/>
    <x v="1517"/>
    <s v="Normal"/>
    <s v="Medium Budget"/>
    <x v="0"/>
    <s v="High Buzz Mismatch"/>
  </r>
  <r>
    <x v="1518"/>
    <d v="2009-03-20T00:00:00"/>
    <s v="Color"/>
    <s v="Biography"/>
    <s v="English"/>
    <s v="USA"/>
    <s v="PG-13"/>
    <s v="Matt Damon"/>
    <x v="20"/>
    <n v="13000"/>
    <n v="24458"/>
    <n v="16000"/>
    <n v="23000"/>
    <n v="7.4"/>
    <n v="306"/>
    <n v="134"/>
    <n v="37479778"/>
    <n v="60000000"/>
    <n v="-22520222"/>
    <n v="-0.37533703333333335"/>
    <n v="31.749865186666668"/>
    <n v="2009"/>
    <s v="mart"/>
    <s v="Clint Eastwood"/>
    <x v="1518"/>
    <s v="Underperformer"/>
    <s v="Medium Budget"/>
    <x v="0"/>
    <s v="Normal"/>
  </r>
  <r>
    <x v="1519"/>
    <d v="2001-06-21T00:00:00"/>
    <s v="Color"/>
    <s v="Horror"/>
    <s v="English"/>
    <s v="Germany"/>
    <s v="R"/>
    <s v="Eileen Brennan"/>
    <x v="669"/>
    <n v="1000"/>
    <n v="1982"/>
    <n v="108"/>
    <n v="0"/>
    <n v="6.1"/>
    <n v="190"/>
    <n v="90"/>
    <n v="37470017"/>
    <n v="10000000"/>
    <n v="27470017"/>
    <n v="2.7470017000000002"/>
    <n v="25.498800679999999"/>
    <n v="2001"/>
    <s v="iyun"/>
    <s v="Victor Salva"/>
    <x v="1519"/>
    <s v="Normal"/>
    <s v="Low Budget"/>
    <x v="0"/>
    <s v="Normal"/>
  </r>
  <r>
    <x v="1520"/>
    <d v="2006-09-03T00:00:00"/>
    <s v="Color"/>
    <s v="Comedy"/>
    <s v="English"/>
    <s v="USA"/>
    <s v="PG-13"/>
    <s v="Robin Williams"/>
    <x v="122"/>
    <n v="49000"/>
    <n v="52571"/>
    <n v="272"/>
    <n v="0"/>
    <n v="6.2"/>
    <n v="111"/>
    <n v="115"/>
    <n v="37442180"/>
    <n v="20000000"/>
    <n v="17442180"/>
    <n v="0.87210900000000002"/>
    <n v="25.148843599999999"/>
    <n v="2006"/>
    <s v="sentyabr"/>
    <s v="Barry Levinson"/>
    <x v="1520"/>
    <s v="Normal"/>
    <s v="Medium Budget"/>
    <x v="0"/>
    <s v="Normal"/>
  </r>
  <r>
    <x v="1521"/>
    <d v="2015-01-12T00:00:00"/>
    <s v="Color"/>
    <s v="Drama"/>
    <s v="English"/>
    <s v="USA"/>
    <s v="PG-13"/>
    <s v="Tiago Riani"/>
    <x v="562"/>
    <n v="989"/>
    <n v="3386"/>
    <n v="88"/>
    <n v="23000"/>
    <n v="7.1"/>
    <n v="117"/>
    <n v="128"/>
    <n v="37432299"/>
    <n v="34000000"/>
    <n v="3432299"/>
    <n v="0.10094997058823529"/>
    <n v="30.740379988235293"/>
    <n v="2015"/>
    <s v="yanvar"/>
    <s v="George Tillman Jr."/>
    <x v="1521"/>
    <s v="Normal"/>
    <s v="Medium Budget"/>
    <x v="0"/>
    <s v="Normal"/>
  </r>
  <r>
    <x v="1522"/>
    <d v="2011-01-16T00:00:00"/>
    <s v="Color"/>
    <s v="Adventure"/>
    <s v="English"/>
    <s v="USA"/>
    <s v="R"/>
    <s v="Bobby Lee"/>
    <x v="226"/>
    <n v="176"/>
    <n v="390"/>
    <n v="99"/>
    <n v="42000"/>
    <n v="7"/>
    <n v="342"/>
    <n v="109"/>
    <n v="37371385"/>
    <n v="40000000"/>
    <n v="-2628615"/>
    <n v="-6.5715375000000006E-2"/>
    <n v="32.173713849999999"/>
    <n v="2011"/>
    <s v="yanvar"/>
    <s v="Greg Mottola"/>
    <x v="1522"/>
    <s v="Normal"/>
    <s v="High Budget"/>
    <x v="0"/>
    <s v="Normal"/>
  </r>
  <r>
    <x v="1523"/>
    <d v="1998-03-30T00:00:00"/>
    <s v="Color"/>
    <s v="Crime"/>
    <s v="English"/>
    <s v="USA"/>
    <s v="R"/>
    <s v="Don Cheadle"/>
    <x v="103"/>
    <n v="3000"/>
    <n v="3768"/>
    <n v="0"/>
    <n v="0"/>
    <n v="7"/>
    <n v="158"/>
    <n v="123"/>
    <n v="37339525"/>
    <n v="48000000"/>
    <n v="-10660475"/>
    <n v="-0.22209322916666666"/>
    <n v="27.911162708333332"/>
    <n v="1998"/>
    <s v="mart"/>
    <s v="Steven Soderbergh"/>
    <x v="1523"/>
    <s v="Normal"/>
    <s v="Medium Budget"/>
    <x v="0"/>
    <s v="Normal"/>
  </r>
  <r>
    <x v="1524"/>
    <d v="2011-02-27T00:00:00"/>
    <s v="Color"/>
    <s v="Biography"/>
    <s v="English"/>
    <s v="USA"/>
    <s v="R"/>
    <s v="Leonardo DiCaprio"/>
    <x v="20"/>
    <n v="29000"/>
    <n v="36258"/>
    <n v="16000"/>
    <n v="16000"/>
    <n v="6.6"/>
    <n v="392"/>
    <n v="137"/>
    <n v="37304950"/>
    <n v="35000000"/>
    <n v="2304950"/>
    <n v="6.5855714285714281E-2"/>
    <n v="28.026342285714286"/>
    <n v="2011"/>
    <s v="fevral"/>
    <s v="Clint Eastwood"/>
    <x v="1524"/>
    <s v="Normal"/>
    <s v="Medium Budget"/>
    <x v="0"/>
    <s v="Normal"/>
  </r>
  <r>
    <x v="1525"/>
    <d v="2011-01-02T00:00:00"/>
    <s v="Color"/>
    <s v="Drama"/>
    <s v="English"/>
    <s v="USA"/>
    <s v="PG-13"/>
    <s v="Leighton Meester"/>
    <x v="670"/>
    <n v="3000"/>
    <n v="5349"/>
    <n v="26"/>
    <n v="0"/>
    <n v="4.8"/>
    <n v="138"/>
    <n v="91"/>
    <n v="37300107"/>
    <n v="16000000"/>
    <n v="21300107"/>
    <n v="1.3312566875"/>
    <n v="19.732502674999999"/>
    <n v="2011"/>
    <s v="yanvar"/>
    <s v="Christian E. Christiansen"/>
    <x v="1525"/>
    <s v="Normal"/>
    <s v="Medium Budget"/>
    <x v="0"/>
    <s v="Normal"/>
  </r>
  <r>
    <x v="1526"/>
    <d v="2011-10-22T00:00:00"/>
    <s v="Color"/>
    <s v="Comedy"/>
    <s v="English"/>
    <s v="USA"/>
    <s v="PG-13"/>
    <s v="Gary Dourdan"/>
    <x v="671"/>
    <n v="1000"/>
    <n v="5959"/>
    <n v="70"/>
    <n v="0"/>
    <n v="5.7"/>
    <n v="52"/>
    <n v="112"/>
    <n v="37295394"/>
    <n v="6600000"/>
    <n v="30695394"/>
    <n v="4.6508172727272727"/>
    <n v="24.660326909090909"/>
    <n v="2011"/>
    <s v="oktyabr"/>
    <s v="Salim Akil"/>
    <x v="1526"/>
    <s v="Normal"/>
    <s v="Medium Budget"/>
    <x v="0"/>
    <s v="Normal"/>
  </r>
  <r>
    <x v="1527"/>
    <d v="2002-08-16T00:00:00"/>
    <s v="Color"/>
    <s v="Comedy"/>
    <s v="English"/>
    <s v="USA"/>
    <s v="PG-13"/>
    <s v="Britney Spears"/>
    <x v="672"/>
    <n v="1000"/>
    <n v="1531"/>
    <n v="33"/>
    <n v="0"/>
    <n v="3.3"/>
    <n v="111"/>
    <n v="93"/>
    <n v="37188667"/>
    <n v="12000000"/>
    <n v="25188667"/>
    <n v="2.0990555833333335"/>
    <n v="14.039622233333333"/>
    <n v="2002"/>
    <s v="avgust"/>
    <s v="Tamra Davis"/>
    <x v="1527"/>
    <s v="Normal"/>
    <s v="Medium Budget"/>
    <x v="0"/>
    <s v="Normal"/>
  </r>
  <r>
    <x v="1528"/>
    <d v="2012-05-16T00:00:00"/>
    <s v="Color"/>
    <s v="Comedy"/>
    <s v="English"/>
    <s v="USA"/>
    <s v="PG-13"/>
    <s v="Miriam Margolyes"/>
    <x v="134"/>
    <n v="405"/>
    <n v="1070"/>
    <n v="98"/>
    <n v="0"/>
    <n v="5.8"/>
    <n v="147"/>
    <n v="95"/>
    <n v="37101011"/>
    <n v="40000000"/>
    <n v="-2898989"/>
    <n v="-7.2474725000000004E-2"/>
    <n v="23.171010110000001"/>
    <n v="2012"/>
    <s v="may"/>
    <s v="Anne Fletcher"/>
    <x v="1528"/>
    <s v="Normal"/>
    <s v="Medium Budget"/>
    <x v="0"/>
    <s v="High Buzz Mismatch"/>
  </r>
  <r>
    <x v="1529"/>
    <d v="2011-10-01T00:00:00"/>
    <s v="Color"/>
    <s v="Action"/>
    <s v="English"/>
    <s v="Germany"/>
    <s v="R"/>
    <s v="Bianca Kajlich"/>
    <x v="379"/>
    <n v="731"/>
    <n v="1987"/>
    <n v="181"/>
    <n v="0"/>
    <n v="6.1"/>
    <n v="220"/>
    <n v="83"/>
    <n v="37053924"/>
    <n v="28000000"/>
    <n v="9053924"/>
    <n v="0.3233544285714286"/>
    <n v="24.52934177142857"/>
    <n v="2011"/>
    <s v="oktyabr"/>
    <s v="Ruben Fleischer"/>
    <x v="1529"/>
    <s v="Normal"/>
    <s v="High Budget"/>
    <x v="0"/>
    <s v="Normal"/>
  </r>
  <r>
    <x v="1530"/>
    <d v="2000-05-05T00:00:00"/>
    <s v="Color"/>
    <s v="Comedy"/>
    <s v="English"/>
    <s v="USA"/>
    <s v="PG-13"/>
    <s v="Lisa Edelstein"/>
    <x v="673"/>
    <n v="955"/>
    <n v="5404"/>
    <n v="0"/>
    <n v="0"/>
    <n v="6.4"/>
    <n v="148"/>
    <n v="128"/>
    <n v="37036404"/>
    <n v="30000000"/>
    <n v="7036404"/>
    <n v="0.2345468"/>
    <n v="25.693818720000003"/>
    <n v="2000"/>
    <s v="may"/>
    <s v="Edward Norton"/>
    <x v="1530"/>
    <s v="Normal"/>
    <s v="Medium Budget"/>
    <x v="0"/>
    <s v="Normal"/>
  </r>
  <r>
    <x v="1531"/>
    <d v="2011-06-03T00:00:00"/>
    <s v="Color"/>
    <s v="Comedy"/>
    <s v="English"/>
    <s v="USA"/>
    <s v="R"/>
    <s v="Ryan Reynolds"/>
    <x v="452"/>
    <n v="16000"/>
    <n v="28045"/>
    <n v="71"/>
    <n v="13000"/>
    <n v="6.4"/>
    <n v="215"/>
    <n v="118"/>
    <n v="37035845"/>
    <n v="52000000"/>
    <n v="-14964155"/>
    <n v="-0.28777221153846155"/>
    <n v="26.784891115384617"/>
    <n v="2011"/>
    <s v="iyun"/>
    <s v="David Dobkin"/>
    <x v="1531"/>
    <s v="Underperformer"/>
    <s v="Medium Budget"/>
    <x v="0"/>
    <s v="Normal"/>
  </r>
  <r>
    <x v="1532"/>
    <d v="2000-07-23T00:00:00"/>
    <s v="Color"/>
    <s v="Comedy"/>
    <s v="English"/>
    <s v="USA"/>
    <s v="PG-13"/>
    <s v="Steve Buscemi"/>
    <x v="69"/>
    <n v="12000"/>
    <n v="23864"/>
    <n v="84"/>
    <n v="0"/>
    <n v="6"/>
    <n v="116"/>
    <n v="103"/>
    <n v="37035515"/>
    <n v="43000000"/>
    <n v="-5964485"/>
    <n v="-0.13870895348837209"/>
    <n v="23.94451641860465"/>
    <n v="2000"/>
    <s v="iyul"/>
    <s v="Betty Thomas"/>
    <x v="1532"/>
    <s v="Normal"/>
    <s v="Medium Budget"/>
    <x v="0"/>
    <s v="Normal"/>
  </r>
  <r>
    <x v="1533"/>
    <d v="1999-04-03T00:00:00"/>
    <s v="Color"/>
    <s v="Drama"/>
    <s v="English"/>
    <s v="USA"/>
    <s v="R"/>
    <s v="Brad Pitt"/>
    <x v="129"/>
    <n v="11000"/>
    <n v="13209"/>
    <n v="21000"/>
    <n v="48000"/>
    <n v="8.8000000000000007"/>
    <n v="315"/>
    <n v="151"/>
    <n v="37023395"/>
    <n v="63000000"/>
    <n v="-25976605"/>
    <n v="-0.41232706349206349"/>
    <n v="39.835069174603177"/>
    <n v="1999"/>
    <s v="aprel"/>
    <s v="David Fincher"/>
    <x v="1533"/>
    <s v="Underperformer"/>
    <s v="Medium Budget"/>
    <x v="0"/>
    <s v="High Buzz / High Score"/>
  </r>
  <r>
    <x v="1534"/>
    <d v="2002-02-19T00:00:00"/>
    <s v="Color"/>
    <s v="Action"/>
    <s v="English"/>
    <s v="USA"/>
    <s v="PG"/>
    <s v="Michael Biehn"/>
    <x v="317"/>
    <n v="2000"/>
    <n v="3917"/>
    <n v="906"/>
    <n v="874"/>
    <n v="5.2"/>
    <n v="69"/>
    <n v="94"/>
    <n v="36985501"/>
    <n v="26000000"/>
    <n v="10985501"/>
    <n v="0.42251926923076921"/>
    <n v="21.056407707692308"/>
    <n v="2002"/>
    <s v="fevral"/>
    <s v="Jonathan Frakes"/>
    <x v="1534"/>
    <s v="Normal"/>
    <s v="High Budget"/>
    <x v="0"/>
    <s v="High Buzz Mismatch"/>
  </r>
  <r>
    <x v="1535"/>
    <d v="1998-11-03T00:00:00"/>
    <s v="Color"/>
    <s v="Drama"/>
    <s v="English"/>
    <s v="USA"/>
    <s v="PG-13"/>
    <s v="Peter Coyote"/>
    <x v="122"/>
    <n v="548"/>
    <n v="1044"/>
    <n v="272"/>
    <n v="0"/>
    <n v="6"/>
    <n v="108"/>
    <n v="134"/>
    <n v="36976367"/>
    <n v="75000000"/>
    <n v="-38023633"/>
    <n v="-0.50698177333333339"/>
    <n v="23.797207290666666"/>
    <n v="1998"/>
    <s v="noyabr"/>
    <s v="Barry Levinson"/>
    <x v="1535"/>
    <s v="Underperformer"/>
    <s v="Medium Budget"/>
    <x v="0"/>
    <s v="Normal"/>
  </r>
  <r>
    <x v="1536"/>
    <d v="2012-05-16T00:00:00"/>
    <s v="Color"/>
    <s v="Comedy"/>
    <s v="English"/>
    <s v="USA"/>
    <s v="R"/>
    <s v="Adam Sandler"/>
    <x v="157"/>
    <n v="11000"/>
    <n v="16484"/>
    <n v="51"/>
    <n v="12000"/>
    <n v="5.6"/>
    <n v="157"/>
    <n v="116"/>
    <n v="36931089"/>
    <n v="70000000"/>
    <n v="-33068911"/>
    <n v="-0.47241301428571431"/>
    <n v="23.411034794285712"/>
    <n v="2012"/>
    <s v="may"/>
    <s v="Sean Anders"/>
    <x v="1536"/>
    <s v="Underperformer"/>
    <s v="Medium Budget"/>
    <x v="0"/>
    <s v="High Buzz Mismatch"/>
  </r>
  <r>
    <x v="1537"/>
    <d v="2006-11-08T00:00:00"/>
    <s v="Color"/>
    <s v="Action"/>
    <s v="English"/>
    <s v="Germany"/>
    <s v="PG-13"/>
    <s v="Bruce Willis"/>
    <x v="173"/>
    <n v="13000"/>
    <n v="15053"/>
    <n v="503"/>
    <n v="0"/>
    <n v="6.6"/>
    <n v="199"/>
    <n v="102"/>
    <n v="36883539"/>
    <n v="52000000"/>
    <n v="-15116461"/>
    <n v="-0.29070117307692306"/>
    <n v="26.283719530769229"/>
    <n v="2006"/>
    <s v="noyabr"/>
    <s v="Richard Donner"/>
    <x v="1537"/>
    <s v="Underperformer"/>
    <s v="High Budget"/>
    <x v="0"/>
    <s v="Normal"/>
  </r>
  <r>
    <x v="1538"/>
    <d v="2001-05-15T00:00:00"/>
    <s v="Color"/>
    <s v="Action"/>
    <s v="English"/>
    <s v="France"/>
    <s v="R"/>
    <s v="Jet Li"/>
    <x v="674"/>
    <n v="5000"/>
    <n v="7945"/>
    <n v="20"/>
    <n v="0"/>
    <n v="6.6"/>
    <n v="116"/>
    <n v="98"/>
    <n v="36833473"/>
    <n v="25000000"/>
    <n v="11833473"/>
    <n v="0.47333892"/>
    <n v="26.589335567999999"/>
    <n v="2001"/>
    <s v="may"/>
    <s v="Chris Nahon"/>
    <x v="1538"/>
    <s v="Normal"/>
    <s v="High Budget"/>
    <x v="0"/>
    <s v="Normal"/>
  </r>
  <r>
    <x v="1539"/>
    <d v="1999-03-09T00:00:00"/>
    <s v="Color"/>
    <s v="Comedy"/>
    <s v="English"/>
    <s v="USA"/>
    <s v="PG"/>
    <s v="Steven Anthony Lawrence"/>
    <x v="270"/>
    <n v="1000"/>
    <n v="2151"/>
    <n v="80"/>
    <n v="448"/>
    <n v="4.9000000000000004"/>
    <n v="49"/>
    <n v="94"/>
    <n v="36830057"/>
    <n v="65000000"/>
    <n v="-28169943"/>
    <n v="-0.43338373846153844"/>
    <n v="19.471446504615386"/>
    <n v="1999"/>
    <s v="mart"/>
    <s v="Donald Petrie"/>
    <x v="1539"/>
    <s v="Underperformer"/>
    <s v="Medium Budget"/>
    <x v="0"/>
    <s v="High Buzz Mismatch"/>
  </r>
  <r>
    <x v="1540"/>
    <d v="1993-07-12T00:00:00"/>
    <s v="Color"/>
    <s v="Adventure"/>
    <s v="English"/>
    <s v="USA"/>
    <s v="R"/>
    <s v="Illeana Douglas"/>
    <x v="353"/>
    <n v="344"/>
    <n v="2054"/>
    <n v="155"/>
    <n v="0"/>
    <n v="7.1"/>
    <n v="43"/>
    <n v="120"/>
    <n v="36733909"/>
    <n v="32000000"/>
    <n v="4733909"/>
    <n v="0.14793465624999999"/>
    <n v="28.459173862499998"/>
    <n v="1993"/>
    <s v="iyul"/>
    <s v="Frank Marshall"/>
    <x v="1540"/>
    <s v="Normal"/>
    <s v="High Budget"/>
    <x v="0"/>
    <s v="Normal"/>
  </r>
  <r>
    <x v="1541"/>
    <d v="2001-01-14T00:00:00"/>
    <s v="Color"/>
    <s v="Animation"/>
    <s v="English"/>
    <s v="USA"/>
    <s v="G"/>
    <s v="Diedrich Bader"/>
    <x v="675"/>
    <n v="759"/>
    <n v="2197"/>
    <n v="6"/>
    <n v="227"/>
    <n v="6.5"/>
    <n v="44"/>
    <n v="82"/>
    <n v="36696761"/>
    <n v="23000000"/>
    <n v="13696761"/>
    <n v="0.59551134782608695"/>
    <n v="26.260904539130436"/>
    <n v="2001"/>
    <s v="yanvar"/>
    <s v="Chuck Sheetz"/>
    <x v="1541"/>
    <s v="Normal"/>
    <s v="High Budget"/>
    <x v="0"/>
    <s v="Normal"/>
  </r>
  <r>
    <x v="1542"/>
    <d v="2011-01-11T00:00:00"/>
    <s v="Color"/>
    <s v="Action"/>
    <s v="English"/>
    <s v="France"/>
    <s v="PG-13"/>
    <s v="Jordi MollÃ "/>
    <x v="185"/>
    <n v="877"/>
    <n v="3432"/>
    <n v="118"/>
    <n v="15000"/>
    <n v="6.4"/>
    <n v="201"/>
    <n v="112"/>
    <n v="36665854"/>
    <n v="40000000"/>
    <n v="-3334146"/>
    <n v="-8.3353650000000001E-2"/>
    <n v="27.066658540000002"/>
    <n v="2011"/>
    <s v="yanvar"/>
    <s v="Olivier Megaton"/>
    <x v="1542"/>
    <s v="Normal"/>
    <s v="High Budget"/>
    <x v="0"/>
    <s v="Normal"/>
  </r>
  <r>
    <x v="1543"/>
    <d v="2010-12-16T00:00:00"/>
    <s v="Color"/>
    <s v="Comedy"/>
    <s v="English"/>
    <s v="USA"/>
    <s v="PG-13"/>
    <s v="Diedrich Bader"/>
    <x v="640"/>
    <n v="759"/>
    <n v="2898"/>
    <n v="82"/>
    <n v="16000"/>
    <n v="3.5"/>
    <n v="122"/>
    <n v="82"/>
    <n v="36658108"/>
    <n v="20000000"/>
    <n v="16658108"/>
    <n v="0.83290540000000002"/>
    <n v="15.93316216"/>
    <n v="2010"/>
    <s v="dekabr"/>
    <s v="Jason Friedberg"/>
    <x v="1543"/>
    <s v="Normal"/>
    <s v="Medium Budget"/>
    <x v="0"/>
    <s v="High Buzz Mismatch"/>
  </r>
  <r>
    <x v="1544"/>
    <d v="2007-11-05T00:00:00"/>
    <s v="Color"/>
    <s v="Biography"/>
    <s v="English"/>
    <s v="Germany"/>
    <s v="PG-13"/>
    <s v="Hunter Parrish"/>
    <x v="510"/>
    <n v="2000"/>
    <n v="3994"/>
    <n v="98"/>
    <n v="10000"/>
    <n v="7.5"/>
    <n v="84"/>
    <n v="123"/>
    <n v="36581633"/>
    <n v="21000000"/>
    <n v="15581633"/>
    <n v="0.74198252380952379"/>
    <n v="31.29679300952381"/>
    <n v="2007"/>
    <s v="noyabr"/>
    <s v="Richard LaGravenese"/>
    <x v="1544"/>
    <s v="Normal"/>
    <s v="Medium Budget"/>
    <x v="0"/>
    <s v="Normal"/>
  </r>
  <r>
    <x v="1545"/>
    <d v="1979-05-05T00:00:00"/>
    <s v="Color"/>
    <s v="Biography"/>
    <s v="English"/>
    <s v="USA"/>
    <s v="PG"/>
    <s v="Clint Eastwood"/>
    <x v="676"/>
    <n v="16000"/>
    <n v="17568"/>
    <n v="152"/>
    <n v="0"/>
    <n v="7.6"/>
    <n v="53"/>
    <n v="112"/>
    <n v="36500000"/>
    <n v="8000000"/>
    <n v="28500000"/>
    <n v="3.5625"/>
    <n v="31.824999999999999"/>
    <n v="1979"/>
    <s v="may"/>
    <s v="Don Siegel"/>
    <x v="1545"/>
    <s v="Normal"/>
    <s v="Medium Budget"/>
    <x v="0"/>
    <s v="Normal"/>
  </r>
  <r>
    <x v="1546"/>
    <d v="2014-11-26T00:00:00"/>
    <s v="Color"/>
    <s v="Biography"/>
    <s v="English"/>
    <s v="USA"/>
    <s v="PG"/>
    <s v="Jon Hamm"/>
    <x v="677"/>
    <n v="4000"/>
    <n v="6393"/>
    <n v="44"/>
    <n v="10000"/>
    <n v="7"/>
    <n v="151"/>
    <n v="124"/>
    <n v="36447959"/>
    <n v="25000000"/>
    <n v="11447959"/>
    <n v="0.45791836000000002"/>
    <n v="29.183167344000001"/>
    <n v="2014"/>
    <s v="noyabr"/>
    <s v="Craig Gillespie"/>
    <x v="1546"/>
    <s v="Normal"/>
    <s v="Medium Budget"/>
    <x v="0"/>
    <s v="Normal"/>
  </r>
  <r>
    <x v="1547"/>
    <d v="1998-01-01T00:00:00"/>
    <s v="Color"/>
    <s v="Drama"/>
    <s v="English"/>
    <s v="USA"/>
    <s v="R"/>
    <s v="Nick Stahl"/>
    <x v="678"/>
    <n v="648"/>
    <n v="1937"/>
    <n v="0"/>
    <n v="0"/>
    <n v="7.6"/>
    <n v="156"/>
    <n v="215"/>
    <n v="36385763"/>
    <n v="52000000"/>
    <n v="-15614237"/>
    <n v="-0.30027378846153846"/>
    <n v="30.279890484615382"/>
    <n v="1998"/>
    <s v="yanvar"/>
    <s v="Terrence Malick"/>
    <x v="1547"/>
    <s v="Underperformer"/>
    <s v="Medium Budget"/>
    <x v="0"/>
    <s v="Normal"/>
  </r>
  <r>
    <x v="1548"/>
    <d v="2011-03-14T00:00:00"/>
    <s v="Color"/>
    <s v="Action"/>
    <s v="English"/>
    <s v="USA"/>
    <s v="PG-13"/>
    <s v="Jon Hamm"/>
    <x v="37"/>
    <n v="4000"/>
    <n v="7067"/>
    <n v="0"/>
    <n v="42000"/>
    <n v="6.1"/>
    <n v="435"/>
    <n v="128"/>
    <n v="36381716"/>
    <n v="82000000"/>
    <n v="-45618284"/>
    <n v="-0.55632053658536584"/>
    <n v="28.377471785365852"/>
    <n v="2011"/>
    <s v="mart"/>
    <s v="Zack Snyder"/>
    <x v="1548"/>
    <s v="Underperformer"/>
    <s v="High Budget"/>
    <x v="0"/>
    <s v="Normal"/>
  </r>
  <r>
    <x v="1549"/>
    <d v="1999-02-17T00:00:00"/>
    <s v="Color"/>
    <s v="Mystery"/>
    <s v="English"/>
    <s v="Germany"/>
    <s v="R"/>
    <s v="Nicolas Cage"/>
    <x v="99"/>
    <n v="12000"/>
    <n v="12970"/>
    <n v="541"/>
    <n v="0"/>
    <n v="6.5"/>
    <n v="138"/>
    <n v="123"/>
    <n v="36283504"/>
    <n v="40000000"/>
    <n v="-3716496"/>
    <n v="-9.2912400000000006E-2"/>
    <n v="25.962835040000002"/>
    <n v="1999"/>
    <s v="fevral"/>
    <s v="Joel Schumacher"/>
    <x v="1549"/>
    <s v="Normal"/>
    <s v="Medium Budget"/>
    <x v="0"/>
    <s v="Normal"/>
  </r>
  <r>
    <x v="1550"/>
    <d v="2006-02-23T00:00:00"/>
    <s v="Color"/>
    <s v="Action"/>
    <s v="English"/>
    <s v="USA"/>
    <s v="PG-13"/>
    <s v="Blair Brown"/>
    <x v="241"/>
    <n v="310"/>
    <n v="1352"/>
    <n v="69"/>
    <n v="690"/>
    <n v="6.1"/>
    <n v="161"/>
    <n v="107"/>
    <n v="36279230"/>
    <n v="60000000"/>
    <n v="-23720770"/>
    <n v="-0.39534616666666667"/>
    <n v="24.31086153333333"/>
    <n v="2006"/>
    <s v="fevral"/>
    <s v="Clark Johnson"/>
    <x v="1550"/>
    <s v="Underperformer"/>
    <s v="High Budget"/>
    <x v="0"/>
    <s v="Normal"/>
  </r>
  <r>
    <x v="1551"/>
    <d v="1982-01-23T00:00:00"/>
    <s v="Color"/>
    <s v="Horror"/>
    <s v="English"/>
    <s v="USA"/>
    <s v="R"/>
    <s v="Richard Brooker"/>
    <x v="679"/>
    <n v="72"/>
    <n v="174"/>
    <n v="49"/>
    <n v="0"/>
    <n v="5.7"/>
    <n v="235"/>
    <n v="91"/>
    <n v="36200000"/>
    <n v="4000000"/>
    <n v="32200000"/>
    <n v="8.0500000000000007"/>
    <n v="26.020000000000003"/>
    <n v="1982"/>
    <s v="yanvar"/>
    <s v="Steve Miner"/>
    <x v="1551"/>
    <s v="Normal"/>
    <s v="Low Budget"/>
    <x v="0"/>
    <s v="Normal"/>
  </r>
  <r>
    <x v="1552"/>
    <d v="1985-11-04T00:00:00"/>
    <s v="Color"/>
    <s v="Action"/>
    <s v="English"/>
    <s v="Australia"/>
    <s v="PG-13"/>
    <s v="Tina Turner"/>
    <x v="89"/>
    <n v="794"/>
    <n v="1529"/>
    <n v="750"/>
    <n v="0"/>
    <n v="6.2"/>
    <n v="117"/>
    <n v="107"/>
    <n v="36200000"/>
    <n v="12305523"/>
    <n v="23894477"/>
    <n v="1.9417685050850744"/>
    <n v="25.576707402034032"/>
    <n v="1985"/>
    <s v="noyabr"/>
    <s v="George Miller"/>
    <x v="1552"/>
    <s v="Normal"/>
    <s v="High Budget"/>
    <x v="0"/>
    <s v="Normal"/>
  </r>
  <r>
    <x v="1553"/>
    <d v="2013-11-06T00:00:00"/>
    <s v="Color"/>
    <s v="Adventure"/>
    <s v="English"/>
    <s v="USA"/>
    <s v="PG"/>
    <s v="Charlie Rowe"/>
    <x v="680"/>
    <n v="882"/>
    <n v="1971"/>
    <n v="43"/>
    <n v="0"/>
    <n v="5.2"/>
    <n v="113"/>
    <n v="87"/>
    <n v="36073232"/>
    <n v="80000000"/>
    <n v="-43926768"/>
    <n v="-0.54908460000000003"/>
    <n v="20.580366160000001"/>
    <n v="2013"/>
    <s v="noyabr"/>
    <s v="Barry Cook"/>
    <x v="1553"/>
    <s v="Underperformer"/>
    <s v="High Budget"/>
    <x v="0"/>
    <s v="High Buzz Mismatch"/>
  </r>
  <r>
    <x v="1554"/>
    <d v="2008-12-10T00:00:00"/>
    <s v="Color"/>
    <s v="Action"/>
    <s v="English"/>
    <s v="USA"/>
    <s v="R"/>
    <s v="Jason Statham"/>
    <x v="357"/>
    <n v="26000"/>
    <n v="28643"/>
    <n v="545"/>
    <n v="0"/>
    <n v="6.4"/>
    <n v="230"/>
    <n v="111"/>
    <n v="36064910"/>
    <n v="45000000"/>
    <n v="-8935090"/>
    <n v="-0.19855755555555554"/>
    <n v="25.520576977777779"/>
    <n v="2008"/>
    <s v="dekabr"/>
    <s v="Paul W.S. Anderson"/>
    <x v="1554"/>
    <s v="Normal"/>
    <s v="High Budget"/>
    <x v="0"/>
    <s v="Normal"/>
  </r>
  <r>
    <x v="1555"/>
    <d v="1996-06-18T00:00:00"/>
    <s v="Color"/>
    <s v="Action"/>
    <s v="English"/>
    <s v="USA"/>
    <s v="R"/>
    <s v="Vivica A. Fox"/>
    <x v="143"/>
    <n v="890"/>
    <n v="3661"/>
    <n v="473"/>
    <n v="0"/>
    <n v="6.8"/>
    <n v="29"/>
    <n v="123"/>
    <n v="36049108"/>
    <n v="9000000"/>
    <n v="27049108"/>
    <n v="3.0054564444444445"/>
    <n v="28.402182577777776"/>
    <n v="1996"/>
    <s v="iyun"/>
    <s v="F. Gary Gray"/>
    <x v="1555"/>
    <s v="Normal"/>
    <s v="High Budget"/>
    <x v="0"/>
    <s v="Normal"/>
  </r>
  <r>
    <x v="1556"/>
    <d v="2000-11-29T00:00:00"/>
    <s v="Color"/>
    <s v="Comedy"/>
    <s v="English"/>
    <s v="Germany"/>
    <s v="PG-13"/>
    <s v="Adam Arkin"/>
    <x v="681"/>
    <n v="374"/>
    <n v="1238"/>
    <n v="0"/>
    <n v="390"/>
    <n v="4.7"/>
    <n v="82"/>
    <n v="94"/>
    <n v="36037909"/>
    <n v="60000000"/>
    <n v="-23962091"/>
    <n v="-0.39936818333333335"/>
    <n v="18.679252726666668"/>
    <n v="2000"/>
    <s v="noyabr"/>
    <s v="Diane Keaton"/>
    <x v="1556"/>
    <s v="Underperformer"/>
    <s v="Medium Budget"/>
    <x v="0"/>
    <s v="High Buzz Mismatch"/>
  </r>
  <r>
    <x v="1557"/>
    <d v="2005-07-15T00:00:00"/>
    <s v="Color"/>
    <s v="Drama"/>
    <s v="English"/>
    <s v="USA"/>
    <s v="R"/>
    <s v="Denis O'Hare"/>
    <x v="396"/>
    <n v="896"/>
    <n v="2019"/>
    <n v="101"/>
    <n v="0"/>
    <n v="6.6"/>
    <n v="116"/>
    <n v="112"/>
    <n v="36020063"/>
    <n v="22000000"/>
    <n v="14020063"/>
    <n v="0.63727559090909092"/>
    <n v="26.654910236363634"/>
    <n v="2005"/>
    <s v="iyul"/>
    <s v="Mikael HÃ¥fstrÃ¶m"/>
    <x v="1557"/>
    <s v="Normal"/>
    <s v="Medium Budget"/>
    <x v="0"/>
    <s v="Normal"/>
  </r>
  <r>
    <x v="1558"/>
    <d v="1952-10-23T00:00:00"/>
    <s v="Color"/>
    <s v="Drama"/>
    <s v="English"/>
    <s v="USA"/>
    <s v="Not Rated"/>
    <s v="Gloria Grahame"/>
    <x v="682"/>
    <n v="232"/>
    <n v="825"/>
    <n v="309"/>
    <n v="625"/>
    <n v="6.7"/>
    <n v="44"/>
    <n v="152"/>
    <n v="36000000"/>
    <n v="4000000"/>
    <n v="32000000"/>
    <n v="8"/>
    <n v="30.0625"/>
    <n v="1952"/>
    <s v="oktyabr"/>
    <s v="Cecil B. DeMille"/>
    <x v="1558"/>
    <s v="Normal"/>
    <s v="Medium Budget"/>
    <x v="0"/>
    <s v="Normal"/>
  </r>
  <r>
    <x v="1559"/>
    <d v="1953-05-15T00:00:00"/>
    <s v="Color"/>
    <s v="Drama"/>
    <s v="English"/>
    <s v="USA"/>
    <s v="Unrated"/>
    <s v="Richard Burton"/>
    <x v="683"/>
    <n v="726"/>
    <n v="1920"/>
    <n v="28"/>
    <n v="0"/>
    <n v="6.8"/>
    <n v="42"/>
    <n v="135"/>
    <n v="36000000"/>
    <n v="5000000"/>
    <n v="31000000"/>
    <n v="6.2"/>
    <n v="29.68"/>
    <n v="1953"/>
    <s v="may"/>
    <s v="Henry Koster"/>
    <x v="1559"/>
    <s v="Normal"/>
    <s v="Medium Budget"/>
    <x v="0"/>
    <s v="Normal"/>
  </r>
  <r>
    <x v="1560"/>
    <d v="2003-09-17T00:00:00"/>
    <s v="Color"/>
    <s v="Comedy"/>
    <s v="English"/>
    <s v="USA"/>
    <s v="PG"/>
    <s v="Colin Firth"/>
    <x v="684"/>
    <n v="14000"/>
    <n v="16400"/>
    <n v="29"/>
    <n v="0"/>
    <n v="5.8"/>
    <n v="66"/>
    <n v="105"/>
    <n v="35990505"/>
    <n v="20000000"/>
    <n v="15990505"/>
    <n v="0.79952524999999997"/>
    <n v="23.519810100000001"/>
    <n v="2003"/>
    <s v="sentyabr"/>
    <s v="Dennie Gordon"/>
    <x v="1560"/>
    <s v="Normal"/>
    <s v="Medium Budget"/>
    <x v="0"/>
    <s v="High Buzz Mismatch"/>
  </r>
  <r>
    <x v="1561"/>
    <d v="1997-01-20T00:00:00"/>
    <s v="Color"/>
    <s v="Action"/>
    <s v="English"/>
    <s v="USA"/>
    <s v="PG-13"/>
    <s v="Brian Thompson"/>
    <x v="341"/>
    <n v="663"/>
    <n v="2266"/>
    <n v="40"/>
    <n v="1000"/>
    <n v="3.7"/>
    <n v="59"/>
    <n v="95"/>
    <n v="35927406"/>
    <n v="30000000"/>
    <n v="5927406"/>
    <n v="0.19758020000000001"/>
    <n v="14.97903208"/>
    <n v="1997"/>
    <s v="yanvar"/>
    <s v="John R. Leonetti"/>
    <x v="1561"/>
    <s v="Normal"/>
    <s v="High Budget"/>
    <x v="0"/>
    <s v="High Buzz Mismatch"/>
  </r>
  <r>
    <x v="1562"/>
    <d v="2001-10-07T00:00:00"/>
    <s v="Color"/>
    <s v="Crime"/>
    <s v="English"/>
    <s v="USA"/>
    <s v="R"/>
    <s v="Tom Wilkinson"/>
    <x v="685"/>
    <n v="1000"/>
    <n v="3970"/>
    <n v="143"/>
    <n v="951"/>
    <n v="7.5"/>
    <n v="179"/>
    <n v="138"/>
    <n v="35918429"/>
    <n v="1700000"/>
    <n v="34218429"/>
    <n v="20.128487647058822"/>
    <n v="38.146495058823533"/>
    <n v="2001"/>
    <s v="oktyabr"/>
    <s v="Todd Field"/>
    <x v="1562"/>
    <s v="Normal"/>
    <s v="Medium Budget"/>
    <x v="0"/>
    <s v="Normal"/>
  </r>
  <r>
    <x v="1563"/>
    <d v="2014-01-23T00:00:00"/>
    <s v="Color"/>
    <s v="Biography"/>
    <s v="English"/>
    <s v="UK"/>
    <s v="PG-13"/>
    <s v="Eddie Redmayne"/>
    <x v="686"/>
    <n v="13000"/>
    <n v="14100"/>
    <n v="120"/>
    <n v="90000"/>
    <n v="7.7"/>
    <n v="419"/>
    <n v="123"/>
    <n v="35887263"/>
    <n v="15000000"/>
    <n v="20887263"/>
    <n v="1.3924841999999999"/>
    <n v="40.356993680000002"/>
    <n v="2014"/>
    <s v="yanvar"/>
    <s v="James Marsh"/>
    <x v="1563"/>
    <s v="Normal"/>
    <s v="Medium Budget"/>
    <x v="0"/>
    <s v="Normal"/>
  </r>
  <r>
    <x v="1564"/>
    <d v="1996-08-07T00:00:00"/>
    <s v="Color"/>
    <s v="Biography"/>
    <s v="English"/>
    <s v="Australia"/>
    <s v="PG-13"/>
    <s v="Noah Taylor"/>
    <x v="453"/>
    <n v="509"/>
    <n v="888"/>
    <n v="96"/>
    <n v="0"/>
    <n v="7.7"/>
    <n v="71"/>
    <n v="105"/>
    <n v="35811509"/>
    <n v="5500000"/>
    <n v="30311509"/>
    <n v="5.5111834545454546"/>
    <n v="33.00447338181818"/>
    <n v="1996"/>
    <s v="avgust"/>
    <s v="Scott Hicks"/>
    <x v="1564"/>
    <s v="Normal"/>
    <s v="Medium Budget"/>
    <x v="0"/>
    <s v="Normal"/>
  </r>
  <r>
    <x v="1565"/>
    <d v="2005-01-23T00:00:00"/>
    <s v="Color"/>
    <s v="Action"/>
    <s v="English"/>
    <s v="USA"/>
    <s v="PG-13"/>
    <s v="Scarlett Johansson"/>
    <x v="14"/>
    <n v="19000"/>
    <n v="34839"/>
    <n v="0"/>
    <n v="0"/>
    <n v="6.9"/>
    <n v="257"/>
    <n v="136"/>
    <n v="35799026"/>
    <n v="126000000"/>
    <n v="-90200974"/>
    <n v="-0.71588074603174601"/>
    <n v="27.313647701587303"/>
    <n v="2005"/>
    <s v="yanvar"/>
    <s v="Michael Bay"/>
    <x v="1565"/>
    <s v="Underperformer"/>
    <s v="High Budget"/>
    <x v="0"/>
    <s v="Normal"/>
  </r>
  <r>
    <x v="1566"/>
    <d v="2008-02-18T00:00:00"/>
    <s v="Color"/>
    <s v="Crime"/>
    <s v="English"/>
    <s v="USA"/>
    <s v="R"/>
    <s v="Angelina Jolie Pitt"/>
    <x v="20"/>
    <n v="11000"/>
    <n v="12840"/>
    <n v="16000"/>
    <n v="14000"/>
    <n v="7.8"/>
    <n v="264"/>
    <n v="141"/>
    <n v="35707327"/>
    <n v="55000000"/>
    <n v="-19292673"/>
    <n v="-0.35077587272727273"/>
    <n v="32.459689650909091"/>
    <n v="2008"/>
    <s v="fevral"/>
    <s v="Clint Eastwood"/>
    <x v="1566"/>
    <s v="Underperformer"/>
    <s v="Medium Budget"/>
    <x v="0"/>
    <s v="Normal"/>
  </r>
  <r>
    <x v="1567"/>
    <d v="2006-09-26T00:00:00"/>
    <s v="Color"/>
    <s v="Action"/>
    <s v="English"/>
    <s v="UK"/>
    <s v="R"/>
    <s v="Ryan Reynolds"/>
    <x v="526"/>
    <n v="16000"/>
    <n v="19410"/>
    <n v="248"/>
    <n v="3000"/>
    <n v="6.7"/>
    <n v="186"/>
    <n v="109"/>
    <n v="35635046"/>
    <n v="17000000"/>
    <n v="18635046"/>
    <n v="1.0961791764705882"/>
    <n v="27.538471670588237"/>
    <n v="2006"/>
    <s v="sentyabr"/>
    <s v="Joe Carnahan"/>
    <x v="1567"/>
    <s v="Normal"/>
    <s v="High Budget"/>
    <x v="0"/>
    <s v="Normal"/>
  </r>
  <r>
    <x v="1568"/>
    <d v="1995-12-18T00:00:00"/>
    <s v="Color"/>
    <s v="Drama"/>
    <s v="English"/>
    <s v="USA"/>
    <s v="PG"/>
    <s v="Steve Coogan"/>
    <x v="401"/>
    <n v="1000"/>
    <n v="2965"/>
    <n v="0"/>
    <n v="0"/>
    <n v="5.9"/>
    <n v="25"/>
    <n v="96"/>
    <n v="35617599"/>
    <n v="45000000"/>
    <n v="-9382401"/>
    <n v="-0.20849780000000001"/>
    <n v="23.516600880000002"/>
    <n v="1995"/>
    <s v="dekabr"/>
    <s v="Frank Oz"/>
    <x v="1568"/>
    <s v="Normal"/>
    <s v="Medium Budget"/>
    <x v="0"/>
    <s v="High Buzz Mismatch"/>
  </r>
  <r>
    <x v="1569"/>
    <d v="2010-11-29T00:00:00"/>
    <s v="Color"/>
    <s v="Crime"/>
    <s v="English"/>
    <s v="USA"/>
    <s v="R"/>
    <s v="Violante Placido"/>
    <x v="687"/>
    <n v="978"/>
    <n v="1454"/>
    <n v="210"/>
    <n v="10000"/>
    <n v="6.3"/>
    <n v="333"/>
    <n v="105"/>
    <n v="35596227"/>
    <n v="20000000"/>
    <n v="15596227"/>
    <n v="0.77981135000000001"/>
    <n v="26.511924539999999"/>
    <n v="2010"/>
    <s v="noyabr"/>
    <s v="Anton Corbijn"/>
    <x v="1569"/>
    <s v="Normal"/>
    <s v="Medium Budget"/>
    <x v="0"/>
    <s v="Normal"/>
  </r>
  <r>
    <x v="1570"/>
    <d v="2011-02-02T00:00:00"/>
    <s v="Color"/>
    <s v="Comedy"/>
    <s v="English"/>
    <s v="USA"/>
    <s v="PG-13"/>
    <s v="Tom Hanks"/>
    <x v="688"/>
    <n v="15000"/>
    <n v="16827"/>
    <n v="15000"/>
    <n v="0"/>
    <n v="6.1"/>
    <n v="218"/>
    <n v="98"/>
    <n v="35565975"/>
    <n v="30000000"/>
    <n v="5565975"/>
    <n v="0.18553249999999999"/>
    <n v="24.474212999999999"/>
    <n v="2011"/>
    <s v="fevral"/>
    <s v="Tom Hanks"/>
    <x v="1570"/>
    <s v="Normal"/>
    <s v="Medium Budget"/>
    <x v="0"/>
    <s v="Normal"/>
  </r>
  <r>
    <x v="1571"/>
    <d v="1997-08-05T00:00:00"/>
    <s v="Color"/>
    <s v="Biography"/>
    <s v="English"/>
    <s v="USA"/>
    <s v="PG"/>
    <s v="Jon Seda"/>
    <x v="689"/>
    <n v="565"/>
    <n v="1735"/>
    <n v="16"/>
    <n v="0"/>
    <n v="6.7"/>
    <n v="37"/>
    <n v="127"/>
    <n v="35422828"/>
    <n v="20000000"/>
    <n v="15422828"/>
    <n v="0.77114139999999998"/>
    <n v="27.10845656"/>
    <n v="1997"/>
    <s v="avgust"/>
    <s v="Gregory Nava"/>
    <x v="1571"/>
    <s v="Normal"/>
    <s v="Medium Budget"/>
    <x v="0"/>
    <s v="Normal"/>
  </r>
  <r>
    <x v="1572"/>
    <d v="1973-08-09T00:00:00"/>
    <s v="Color"/>
    <s v="Action"/>
    <s v="English"/>
    <s v="UK"/>
    <s v="PG"/>
    <s v="Yaphet Kotto"/>
    <x v="531"/>
    <n v="581"/>
    <n v="1865"/>
    <n v="82"/>
    <n v="0"/>
    <n v="6.8"/>
    <n v="136"/>
    <n v="121"/>
    <n v="35400000"/>
    <n v="7000000"/>
    <n v="28400000"/>
    <n v="4.0571428571428569"/>
    <n v="28.822857142857142"/>
    <n v="1973"/>
    <s v="avgust"/>
    <s v="Guy Hamilton"/>
    <x v="1572"/>
    <s v="Normal"/>
    <s v="High Budget"/>
    <x v="0"/>
    <s v="Normal"/>
  </r>
  <r>
    <x v="1573"/>
    <d v="2015-08-05T00:00:00"/>
    <s v="Color"/>
    <s v="Mystery"/>
    <s v="English"/>
    <s v="USA"/>
    <s v="R"/>
    <s v="Ryan Guzman"/>
    <x v="174"/>
    <n v="3000"/>
    <n v="4807"/>
    <n v="357"/>
    <n v="8000"/>
    <n v="4.5999999999999996"/>
    <n v="149"/>
    <n v="91"/>
    <n v="35385560"/>
    <n v="4000000"/>
    <n v="31385560"/>
    <n v="7.8463900000000004"/>
    <n v="22.338556000000001"/>
    <n v="2015"/>
    <s v="avgust"/>
    <s v="Rob Cohen"/>
    <x v="1573"/>
    <s v="Normal"/>
    <s v="Medium Budget"/>
    <x v="0"/>
    <s v="Normal"/>
  </r>
  <r>
    <x v="1574"/>
    <d v="1995-08-19T00:00:00"/>
    <s v="Color"/>
    <s v="Action"/>
    <s v="English"/>
    <s v="USA"/>
    <s v="R"/>
    <s v="Vincent Pastore"/>
    <x v="690"/>
    <n v="584"/>
    <n v="1132"/>
    <n v="29"/>
    <n v="617"/>
    <n v="5.6"/>
    <n v="40"/>
    <n v="105"/>
    <n v="35324232"/>
    <n v="68000000"/>
    <n v="-32675768"/>
    <n v="-0.48052600000000001"/>
    <n v="22.269489599999996"/>
    <n v="1995"/>
    <s v="avgust"/>
    <s v="Joseph Ruben"/>
    <x v="1574"/>
    <s v="Underperformer"/>
    <s v="High Budget"/>
    <x v="0"/>
    <s v="High Buzz Mismatch"/>
  </r>
  <r>
    <x v="1575"/>
    <d v="2012-01-18T00:00:00"/>
    <s v="Black and White"/>
    <s v="Animation"/>
    <s v="English"/>
    <s v="USA"/>
    <s v="PG"/>
    <s v="Martin Landau"/>
    <x v="23"/>
    <n v="940"/>
    <n v="4774"/>
    <n v="13000"/>
    <n v="25000"/>
    <n v="7"/>
    <n v="370"/>
    <n v="87"/>
    <n v="35287788"/>
    <n v="39000000"/>
    <n v="-3712212"/>
    <n v="-9.5184923076923084E-2"/>
    <n v="30.461926030769231"/>
    <n v="2012"/>
    <s v="yanvar"/>
    <s v="Tim Burton"/>
    <x v="1575"/>
    <s v="Normal"/>
    <s v="High Budget"/>
    <x v="0"/>
    <s v="Normal"/>
  </r>
  <r>
    <x v="1576"/>
    <d v="2006-08-17T00:00:00"/>
    <s v="Color"/>
    <s v="Drama"/>
    <s v="English"/>
    <s v="USA"/>
    <s v="R"/>
    <s v="Charlie Hunnam"/>
    <x v="43"/>
    <n v="16000"/>
    <n v="16479"/>
    <n v="0"/>
    <n v="17000"/>
    <n v="7.9"/>
    <n v="372"/>
    <n v="109"/>
    <n v="35286428"/>
    <n v="76000000"/>
    <n v="-40713572"/>
    <n v="-0.53570489473684213"/>
    <n v="33.085718042105263"/>
    <n v="2006"/>
    <s v="avgust"/>
    <s v="Alfonso CuarÃ³n"/>
    <x v="1576"/>
    <s v="Underperformer"/>
    <s v="Medium Budget"/>
    <x v="0"/>
    <s v="Normal"/>
  </r>
  <r>
    <x v="1577"/>
    <d v="2013-09-01T00:00:00"/>
    <s v="Color"/>
    <s v="Drama"/>
    <s v="English"/>
    <s v="USA"/>
    <s v="R"/>
    <s v="ChloÃ« Grace Moretz"/>
    <x v="691"/>
    <n v="17000"/>
    <n v="20051"/>
    <n v="108"/>
    <n v="39000"/>
    <n v="5.9"/>
    <n v="359"/>
    <n v="100"/>
    <n v="35266619"/>
    <n v="30000000"/>
    <n v="5266619"/>
    <n v="0.17555396666666667"/>
    <n v="27.570221586666666"/>
    <n v="2013"/>
    <s v="sentyabr"/>
    <s v="Kimberly Peirce"/>
    <x v="1577"/>
    <s v="Normal"/>
    <s v="Medium Budget"/>
    <x v="0"/>
    <s v="High Buzz Mismatch"/>
  </r>
  <r>
    <x v="1578"/>
    <d v="2000-04-22T00:00:00"/>
    <s v="Color"/>
    <s v="Comedy"/>
    <s v="English"/>
    <s v="USA"/>
    <s v="PG"/>
    <s v="Taylor Negron"/>
    <x v="204"/>
    <n v="1000"/>
    <n v="6299"/>
    <n v="32"/>
    <n v="500"/>
    <n v="3.6"/>
    <n v="57"/>
    <n v="90"/>
    <n v="35231365"/>
    <n v="60000000"/>
    <n v="-24768635"/>
    <n v="-0.41281058333333331"/>
    <n v="14.284875766666667"/>
    <n v="2000"/>
    <s v="aprel"/>
    <s v="Brian Levant"/>
    <x v="1578"/>
    <s v="Underperformer"/>
    <s v="Medium Budget"/>
    <x v="0"/>
    <s v="High Buzz Mismatch"/>
  </r>
  <r>
    <x v="1579"/>
    <d v="2002-06-27T00:00:00"/>
    <s v="Color"/>
    <s v="Drama"/>
    <s v="English"/>
    <s v="USA"/>
    <s v="PG-13"/>
    <s v="Debra Messing"/>
    <x v="692"/>
    <n v="650"/>
    <n v="1651"/>
    <n v="89"/>
    <n v="0"/>
    <n v="6.5"/>
    <n v="166"/>
    <n v="119"/>
    <n v="35228696"/>
    <n v="32000000"/>
    <n v="3228696"/>
    <n v="0.10089674999999999"/>
    <n v="26.040358699999999"/>
    <n v="2002"/>
    <s v="iyun"/>
    <s v="Mark Pellington"/>
    <x v="1579"/>
    <s v="Normal"/>
    <s v="Medium Budget"/>
    <x v="0"/>
    <s v="Normal"/>
  </r>
  <r>
    <x v="1580"/>
    <d v="1991-07-01T00:00:00"/>
    <s v="Color"/>
    <s v="Biography"/>
    <s v="English"/>
    <s v="USA"/>
    <s v="R"/>
    <s v="Michael Wincott"/>
    <x v="188"/>
    <n v="720"/>
    <n v="3044"/>
    <n v="0"/>
    <n v="0"/>
    <n v="7.2"/>
    <n v="82"/>
    <n v="140"/>
    <n v="35183792"/>
    <n v="38000000"/>
    <n v="-2816208"/>
    <n v="-7.4110736842105257E-2"/>
    <n v="28.77035570526316"/>
    <n v="1991"/>
    <s v="iyul"/>
    <s v="Oliver Stone"/>
    <x v="1580"/>
    <s v="Normal"/>
    <s v="Medium Budget"/>
    <x v="0"/>
    <s v="Normal"/>
  </r>
  <r>
    <x v="1581"/>
    <d v="2002-02-13T00:00:00"/>
    <s v="Color"/>
    <s v="Drama"/>
    <s v="English"/>
    <s v="UK"/>
    <s v="PG-13"/>
    <s v="Liam Neeson"/>
    <x v="305"/>
    <n v="14000"/>
    <n v="15149"/>
    <n v="0"/>
    <n v="0"/>
    <n v="6.7"/>
    <n v="136"/>
    <n v="138"/>
    <n v="35168677"/>
    <n v="100000000"/>
    <n v="-64831323"/>
    <n v="-0.64831322999999996"/>
    <n v="26.540674708000001"/>
    <n v="2002"/>
    <s v="fevral"/>
    <s v="Kathryn Bigelow"/>
    <x v="1581"/>
    <s v="Underperformer"/>
    <s v="Medium Budget"/>
    <x v="0"/>
    <s v="Normal"/>
  </r>
  <r>
    <x v="1582"/>
    <d v="1999-01-27T00:00:00"/>
    <s v="Color"/>
    <s v="Drama"/>
    <s v="English"/>
    <s v="USA"/>
    <s v="PG-13"/>
    <s v="J.K. Simmons"/>
    <x v="13"/>
    <n v="24000"/>
    <n v="25469"/>
    <n v="0"/>
    <n v="0"/>
    <n v="6.5"/>
    <n v="113"/>
    <n v="137"/>
    <n v="35168395"/>
    <n v="50000000"/>
    <n v="-14831605"/>
    <n v="-0.29663210000000001"/>
    <n v="25.881347160000001"/>
    <n v="1999"/>
    <s v="yanvar"/>
    <s v="Sam Raimi"/>
    <x v="1582"/>
    <s v="Normal"/>
    <s v="Medium Budget"/>
    <x v="0"/>
    <s v="Normal"/>
  </r>
  <r>
    <x v="1583"/>
    <d v="2003-09-29T00:00:00"/>
    <s v="Color"/>
    <s v="Horror"/>
    <s v="English"/>
    <s v="USA"/>
    <s v="R"/>
    <s v="Nicki Aycox"/>
    <x v="669"/>
    <n v="296"/>
    <n v="1340"/>
    <n v="108"/>
    <n v="0"/>
    <n v="5.6"/>
    <n v="167"/>
    <n v="104"/>
    <n v="35143332"/>
    <n v="17000000"/>
    <n v="18143332"/>
    <n v="1.0672548235294117"/>
    <n v="22.826901929411765"/>
    <n v="2003"/>
    <s v="sentyabr"/>
    <s v="Victor Salva"/>
    <x v="1583"/>
    <s v="Normal"/>
    <s v="Low Budget"/>
    <x v="0"/>
    <s v="Normal"/>
  </r>
  <r>
    <x v="1584"/>
    <d v="2003-05-07T00:00:00"/>
    <s v="Color"/>
    <s v="Comedy"/>
    <s v="English"/>
    <s v="USA"/>
    <s v="PG-13"/>
    <s v="Cedric the Entertainer"/>
    <x v="589"/>
    <n v="436"/>
    <n v="1395"/>
    <n v="0"/>
    <n v="0"/>
    <n v="6.3"/>
    <n v="161"/>
    <n v="100"/>
    <n v="35096190"/>
    <n v="60000000"/>
    <n v="-24903810"/>
    <n v="-0.41506349999999997"/>
    <n v="25.033974600000001"/>
    <n v="2003"/>
    <s v="may"/>
    <s v="Joel Coen"/>
    <x v="1584"/>
    <s v="Underperformer"/>
    <s v="Medium Budget"/>
    <x v="0"/>
    <s v="Normal"/>
  </r>
  <r>
    <x v="1585"/>
    <d v="2007-12-06T00:00:00"/>
    <s v="Color"/>
    <s v="Mystery"/>
    <s v="English"/>
    <s v="USA"/>
    <s v="R"/>
    <s v="Logan Lerman"/>
    <x v="99"/>
    <n v="8000"/>
    <n v="10938"/>
    <n v="541"/>
    <n v="10000"/>
    <n v="6.4"/>
    <n v="224"/>
    <n v="98"/>
    <n v="35063732"/>
    <n v="32000000"/>
    <n v="3063732"/>
    <n v="9.5741624999999997E-2"/>
    <n v="26.638296650000001"/>
    <n v="2007"/>
    <s v="dekabr"/>
    <s v="Joel Schumacher"/>
    <x v="1585"/>
    <s v="Normal"/>
    <s v="Medium Budget"/>
    <x v="0"/>
    <s v="Normal"/>
  </r>
  <r>
    <x v="1586"/>
    <d v="2012-07-11T00:00:00"/>
    <s v="Color"/>
    <s v="Drama"/>
    <s v="English"/>
    <s v="USA"/>
    <s v="PG-13"/>
    <s v="Ryan Guzman"/>
    <x v="693"/>
    <n v="3000"/>
    <n v="4863"/>
    <n v="35"/>
    <n v="19000"/>
    <n v="6.5"/>
    <n v="121"/>
    <n v="99"/>
    <n v="35057332"/>
    <n v="33000000"/>
    <n v="2057332"/>
    <n v="6.2343393939393942E-2"/>
    <n v="27.924937357575757"/>
    <n v="2012"/>
    <s v="iyul"/>
    <s v="Scott Speer"/>
    <x v="1586"/>
    <s v="Normal"/>
    <s v="Medium Budget"/>
    <x v="0"/>
    <s v="Normal"/>
  </r>
  <r>
    <x v="1587"/>
    <d v="2011-10-02T00:00:00"/>
    <s v="Color"/>
    <s v="Crime"/>
    <s v="English"/>
    <s v="USA"/>
    <s v="R"/>
    <s v="Ryan Gosling"/>
    <x v="694"/>
    <n v="33000"/>
    <n v="34337"/>
    <n v="0"/>
    <n v="81000"/>
    <n v="7.8"/>
    <n v="676"/>
    <n v="100"/>
    <n v="35054909"/>
    <n v="15000000"/>
    <n v="20054909"/>
    <n v="1.3369939333333334"/>
    <n v="39.834797573333333"/>
    <n v="2011"/>
    <s v="oktyabr"/>
    <s v="Nicolas Winding Refn"/>
    <x v="1587"/>
    <s v="Normal"/>
    <s v="Medium Budget"/>
    <x v="0"/>
    <s v="Normal"/>
  </r>
  <r>
    <x v="1588"/>
    <d v="2011-01-14T00:00:00"/>
    <s v="Color"/>
    <s v="Adventure"/>
    <s v="English"/>
    <s v="USA"/>
    <s v="R"/>
    <s v="Patton Oswalt"/>
    <x v="695"/>
    <n v="786"/>
    <n v="2462"/>
    <n v="12"/>
    <n v="21000"/>
    <n v="6.3"/>
    <n v="161"/>
    <n v="90"/>
    <n v="35033759"/>
    <n v="19000000"/>
    <n v="16033759"/>
    <n v="0.84388205263157889"/>
    <n v="27.637552821052633"/>
    <n v="2011"/>
    <s v="yanvar"/>
    <s v="Todd Strauss-Schulson"/>
    <x v="1588"/>
    <s v="Normal"/>
    <s v="High Budget"/>
    <x v="0"/>
    <s v="Normal"/>
  </r>
  <r>
    <x v="1589"/>
    <d v="2010-06-25T00:00:00"/>
    <s v="Color"/>
    <s v="Action"/>
    <s v="English"/>
    <s v="France"/>
    <s v="R"/>
    <s v="Matt Damon"/>
    <x v="67"/>
    <n v="13000"/>
    <n v="13761"/>
    <n v="521"/>
    <n v="0"/>
    <n v="6.9"/>
    <n v="266"/>
    <n v="115"/>
    <n v="35024475"/>
    <n v="100000000"/>
    <n v="-64975525"/>
    <n v="-0.64975525000000001"/>
    <n v="27.3400979"/>
    <n v="2010"/>
    <s v="iyun"/>
    <s v="Paul Greengrass"/>
    <x v="1589"/>
    <s v="Underperformer"/>
    <s v="High Budget"/>
    <x v="0"/>
    <s v="Normal"/>
  </r>
  <r>
    <x v="1590"/>
    <d v="2000-08-28T00:00:00"/>
    <s v="Color"/>
    <s v="Action"/>
    <s v="English"/>
    <s v="USA"/>
    <s v="PG-13"/>
    <s v="Paul Walker"/>
    <x v="174"/>
    <n v="23000"/>
    <n v="26652"/>
    <n v="357"/>
    <n v="0"/>
    <n v="5.6"/>
    <n v="102"/>
    <n v="106"/>
    <n v="35007180"/>
    <n v="15000000"/>
    <n v="20007180"/>
    <n v="1.333812"/>
    <n v="22.933524799999997"/>
    <n v="2000"/>
    <s v="avgust"/>
    <s v="Rob Cohen"/>
    <x v="1590"/>
    <s v="Normal"/>
    <s v="High Budget"/>
    <x v="0"/>
    <s v="Normal"/>
  </r>
  <r>
    <x v="1591"/>
    <d v="2007-12-28T00:00:00"/>
    <s v="Color"/>
    <s v="Comedy"/>
    <s v="English"/>
    <s v="USA"/>
    <s v="R"/>
    <s v="Dane Cook"/>
    <x v="696"/>
    <n v="1000"/>
    <n v="2822"/>
    <n v="7"/>
    <n v="0"/>
    <n v="5.6"/>
    <n v="127"/>
    <n v="101"/>
    <n v="35000629"/>
    <n v="25000000"/>
    <n v="10000629"/>
    <n v="0.40002515999999999"/>
    <n v="22.560010064"/>
    <n v="2007"/>
    <s v="dekabr"/>
    <s v="Mark Helfrich"/>
    <x v="1591"/>
    <s v="Normal"/>
    <s v="Medium Budget"/>
    <x v="0"/>
    <s v="High Buzz Mismatch"/>
  </r>
  <r>
    <x v="1592"/>
    <d v="2015-02-20T00:00:00"/>
    <s v="Color"/>
    <s v="Adventure"/>
    <s v="English"/>
    <s v="USA"/>
    <s v="PG"/>
    <s v="Hugh Jackman"/>
    <x v="536"/>
    <n v="20000"/>
    <n v="21393"/>
    <n v="456"/>
    <n v="24000"/>
    <n v="5.8"/>
    <n v="256"/>
    <n v="111"/>
    <n v="34964818"/>
    <n v="150000000"/>
    <n v="-115035182"/>
    <n v="-0.76690121333333339"/>
    <n v="25.293239514666663"/>
    <n v="2015"/>
    <s v="fevral"/>
    <s v="Joe Wright"/>
    <x v="1592"/>
    <s v="Underperformer"/>
    <s v="High Budget"/>
    <x v="0"/>
    <s v="High Buzz Mismatch"/>
  </r>
  <r>
    <x v="1593"/>
    <d v="2011-04-23T00:00:00"/>
    <s v="Color"/>
    <s v="Comedy"/>
    <s v="English"/>
    <s v="USA"/>
    <s v="R"/>
    <s v="Joseph Gordon-Levitt"/>
    <x v="427"/>
    <n v="23000"/>
    <n v="39807"/>
    <n v="129"/>
    <n v="40000"/>
    <n v="7.7"/>
    <n v="327"/>
    <n v="100"/>
    <n v="34963967"/>
    <n v="8000000"/>
    <n v="26963967"/>
    <n v="3.370495875"/>
    <n v="36.148198350000001"/>
    <n v="2011"/>
    <s v="aprel"/>
    <s v="Jonathan Levine"/>
    <x v="1593"/>
    <s v="Normal"/>
    <s v="Medium Budget"/>
    <x v="0"/>
    <s v="Normal"/>
  </r>
  <r>
    <x v="1594"/>
    <d v="1991-09-25T00:00:00"/>
    <s v="Color"/>
    <s v="Comedy"/>
    <s v="English"/>
    <s v="USA"/>
    <s v="R"/>
    <s v="Johnny Depp"/>
    <x v="697"/>
    <n v="40000"/>
    <n v="42002"/>
    <n v="54"/>
    <n v="963"/>
    <n v="4.9000000000000004"/>
    <n v="91"/>
    <n v="93"/>
    <n v="34872293"/>
    <n v="8500000"/>
    <n v="26372293"/>
    <n v="3.1026227058823528"/>
    <n v="20.937349082352942"/>
    <n v="1991"/>
    <s v="sentyabr"/>
    <s v="Rachel Talalay"/>
    <x v="1594"/>
    <s v="Normal"/>
    <s v="Medium Budget"/>
    <x v="0"/>
    <s v="Normal"/>
  </r>
  <r>
    <x v="1595"/>
    <d v="1991-07-21T00:00:00"/>
    <s v="Color"/>
    <s v="Adventure"/>
    <s v="English"/>
    <s v="USA"/>
    <s v="PG"/>
    <s v="Seymour Cassel"/>
    <x v="107"/>
    <n v="327"/>
    <n v="552"/>
    <n v="116"/>
    <n v="0"/>
    <n v="6.7"/>
    <n v="10"/>
    <n v="107"/>
    <n v="34793160"/>
    <n v="14000000"/>
    <n v="20793160"/>
    <n v="1.4852257142857144"/>
    <n v="27.394090285714288"/>
    <n v="1991"/>
    <s v="iyul"/>
    <s v="Randal Kleiser"/>
    <x v="1595"/>
    <s v="Normal"/>
    <s v="High Budget"/>
    <x v="0"/>
    <s v="Normal"/>
  </r>
  <r>
    <x v="1596"/>
    <d v="1996-06-24T00:00:00"/>
    <s v="Color"/>
    <s v="Comedy"/>
    <s v="English"/>
    <s v="USA"/>
    <s v="R"/>
    <s v="Faizon Love"/>
    <x v="698"/>
    <n v="585"/>
    <n v="3023"/>
    <n v="0"/>
    <n v="559"/>
    <n v="5.6"/>
    <n v="11"/>
    <n v="108"/>
    <n v="34746109"/>
    <n v="8000000"/>
    <n v="26746109"/>
    <n v="3.3432636250000001"/>
    <n v="23.793205449999999"/>
    <n v="1996"/>
    <s v="iyun"/>
    <s v="Martin Lawrence"/>
    <x v="1596"/>
    <s v="Normal"/>
    <s v="Medium Budget"/>
    <x v="0"/>
    <s v="Normal"/>
  </r>
  <r>
    <x v="1597"/>
    <d v="2006-02-14T00:00:00"/>
    <s v="Color"/>
    <s v="Drama"/>
    <s v="English"/>
    <s v="USA"/>
    <s v="PG-13"/>
    <s v="Alfre Woodard"/>
    <x v="699"/>
    <n v="1000"/>
    <n v="3797"/>
    <n v="3"/>
    <n v="0"/>
    <n v="6.7"/>
    <n v="101"/>
    <n v="118"/>
    <n v="34703228"/>
    <n v="30000000"/>
    <n v="4703228"/>
    <n v="0.15677426666666666"/>
    <n v="26.862709706666667"/>
    <n v="2006"/>
    <s v="fevral"/>
    <s v="Liz Friedlander"/>
    <x v="1597"/>
    <s v="Normal"/>
    <s v="Medium Budget"/>
    <x v="0"/>
    <s v="Normal"/>
  </r>
  <r>
    <x v="1598"/>
    <d v="1988-01-30T00:00:00"/>
    <s v="Color"/>
    <s v="Drama"/>
    <s v="English"/>
    <s v="USA"/>
    <s v="R"/>
    <s v="Keanu Reeves"/>
    <x v="486"/>
    <n v="18000"/>
    <n v="35501"/>
    <n v="350"/>
    <n v="0"/>
    <n v="7.7"/>
    <n v="51"/>
    <n v="119"/>
    <n v="34700000"/>
    <n v="14000000"/>
    <n v="20700000"/>
    <n v="1.4785714285714286"/>
    <n v="31.391428571428573"/>
    <n v="1988"/>
    <s v="yanvar"/>
    <s v="Stephen Frears"/>
    <x v="1598"/>
    <s v="Normal"/>
    <s v="Medium Budget"/>
    <x v="0"/>
    <s v="Normal"/>
  </r>
  <r>
    <x v="1599"/>
    <d v="1989-11-17T00:00:00"/>
    <s v="Color"/>
    <s v="Action"/>
    <s v="English"/>
    <s v="UK"/>
    <s v="PG-13"/>
    <s v="Robert Davi"/>
    <x v="415"/>
    <n v="683"/>
    <n v="2371"/>
    <n v="46"/>
    <n v="0"/>
    <n v="6.6"/>
    <n v="117"/>
    <n v="133"/>
    <n v="34667015"/>
    <n v="32000000"/>
    <n v="2667015"/>
    <n v="8.3344218750000004E-2"/>
    <n v="26.4333376875"/>
    <n v="1989"/>
    <s v="noyabr"/>
    <s v="John Glen"/>
    <x v="1599"/>
    <s v="Normal"/>
    <s v="High Budget"/>
    <x v="0"/>
    <s v="Normal"/>
  </r>
  <r>
    <x v="1600"/>
    <d v="2005-11-22T00:00:00"/>
    <s v="Color"/>
    <s v="Action"/>
    <s v="English"/>
    <s v="USA"/>
    <s v="R"/>
    <s v="Jimmy Bennett"/>
    <x v="700"/>
    <n v="87000"/>
    <n v="103354"/>
    <n v="17"/>
    <n v="0"/>
    <n v="6.6"/>
    <n v="152"/>
    <n v="113"/>
    <n v="34636443"/>
    <n v="52000000"/>
    <n v="-17363557"/>
    <n v="-0.33391455769230771"/>
    <n v="26.266434176923074"/>
    <n v="2005"/>
    <s v="noyabr"/>
    <s v="Florent-Emilio Siri"/>
    <x v="1600"/>
    <s v="Underperformer"/>
    <s v="High Budget"/>
    <x v="0"/>
    <s v="Normal"/>
  </r>
  <r>
    <x v="1601"/>
    <d v="2003-09-01T00:00:00"/>
    <s v="Color"/>
    <s v="Action"/>
    <s v="English"/>
    <s v="USA"/>
    <s v="R"/>
    <s v="Jet Li"/>
    <x v="490"/>
    <n v="5000"/>
    <n v="6867"/>
    <n v="43"/>
    <n v="1000"/>
    <n v="5.8"/>
    <n v="109"/>
    <n v="101"/>
    <n v="34604054"/>
    <n v="30000000"/>
    <n v="4604054"/>
    <n v="0.15346846666666666"/>
    <n v="23.361387386666667"/>
    <n v="2003"/>
    <s v="sentyabr"/>
    <s v="Andrzej Bartkowiak"/>
    <x v="1601"/>
    <s v="Normal"/>
    <s v="High Budget"/>
    <x v="0"/>
    <s v="High Buzz Mismatch"/>
  </r>
  <r>
    <x v="1602"/>
    <d v="1999-06-04T00:00:00"/>
    <s v="Color"/>
    <s v="Biography"/>
    <s v="English"/>
    <s v="UK"/>
    <s v="R"/>
    <s v="Matt Price"/>
    <x v="254"/>
    <n v="134"/>
    <n v="209"/>
    <n v="869"/>
    <n v="0"/>
    <n v="7.4"/>
    <n v="140"/>
    <n v="118"/>
    <n v="34580635"/>
    <n v="52000000"/>
    <n v="-17419365"/>
    <n v="-0.33498778846153848"/>
    <n v="29.466004884615387"/>
    <n v="1999"/>
    <s v="iyun"/>
    <s v="Milos Forman"/>
    <x v="1602"/>
    <s v="Underperformer"/>
    <s v="Medium Budget"/>
    <x v="0"/>
    <s v="Normal"/>
  </r>
  <r>
    <x v="1603"/>
    <d v="2000-11-02T00:00:00"/>
    <s v="Color"/>
    <s v="Drama"/>
    <s v="English"/>
    <s v="USA"/>
    <s v="PG-13"/>
    <s v="Bruce Greenwood"/>
    <x v="419"/>
    <n v="981"/>
    <n v="1825"/>
    <n v="79"/>
    <n v="0"/>
    <n v="7.3"/>
    <n v="162"/>
    <n v="145"/>
    <n v="34566746"/>
    <n v="80000000"/>
    <n v="-45433254"/>
    <n v="-0.56791567499999995"/>
    <n v="28.972833729999998"/>
    <n v="2000"/>
    <s v="noyabr"/>
    <s v="Roger Donaldson"/>
    <x v="1603"/>
    <s v="Underperformer"/>
    <s v="Medium Budget"/>
    <x v="0"/>
    <s v="Normal"/>
  </r>
  <r>
    <x v="1604"/>
    <d v="2000-03-22T00:00:00"/>
    <s v="Color"/>
    <s v="Action"/>
    <s v="English"/>
    <s v="USA"/>
    <s v="PG-13"/>
    <s v="Robert Duvall"/>
    <x v="217"/>
    <n v="3000"/>
    <n v="5839"/>
    <n v="55"/>
    <n v="0"/>
    <n v="5.9"/>
    <n v="170"/>
    <n v="123"/>
    <n v="34543701"/>
    <n v="82000000"/>
    <n v="-47456299"/>
    <n v="-0.57873535365853657"/>
    <n v="23.368505858536587"/>
    <n v="2000"/>
    <s v="mart"/>
    <s v="Roger Spottiswoode"/>
    <x v="1604"/>
    <s v="Underperformer"/>
    <s v="High Budget"/>
    <x v="0"/>
    <s v="High Buzz Mismatch"/>
  </r>
  <r>
    <x v="1605"/>
    <d v="2015-12-05T00:00:00"/>
    <s v="Color"/>
    <s v="Biography"/>
    <s v="English"/>
    <s v="UK"/>
    <s v="PG-13"/>
    <s v="Will Smith"/>
    <x v="701"/>
    <n v="10000"/>
    <n v="13371"/>
    <n v="15"/>
    <n v="23000"/>
    <n v="7.1"/>
    <n v="219"/>
    <n v="123"/>
    <n v="34531832"/>
    <n v="35000000"/>
    <n v="-468168"/>
    <n v="-1.3376228571428572E-2"/>
    <n v="30.694649508571427"/>
    <n v="2015"/>
    <s v="dekabr"/>
    <s v="Peter Landesman"/>
    <x v="1605"/>
    <s v="Normal"/>
    <s v="Medium Budget"/>
    <x v="0"/>
    <s v="Normal"/>
  </r>
  <r>
    <x v="1606"/>
    <d v="2011-06-11T00:00:00"/>
    <s v="Color"/>
    <s v="Drama"/>
    <s v="English"/>
    <s v="USA"/>
    <s v="PG-13"/>
    <s v="Ben Davies"/>
    <x v="702"/>
    <n v="690"/>
    <n v="2300"/>
    <n v="589"/>
    <n v="10000"/>
    <n v="7"/>
    <n v="34"/>
    <n v="129"/>
    <n v="34522221"/>
    <n v="2000000"/>
    <n v="32522221"/>
    <n v="16.261110500000001"/>
    <n v="35.504444200000002"/>
    <n v="2011"/>
    <s v="iyun"/>
    <s v="Alex Kendrick"/>
    <x v="1606"/>
    <s v="Normal"/>
    <s v="Medium Budget"/>
    <x v="0"/>
    <s v="Normal"/>
  </r>
  <r>
    <x v="1607"/>
    <d v="2015-01-27T00:00:00"/>
    <s v="Color"/>
    <s v="Action"/>
    <s v="English"/>
    <s v="USA"/>
    <s v="PG-13"/>
    <s v="Jim Gaffigan"/>
    <x v="134"/>
    <n v="472"/>
    <n v="1679"/>
    <n v="98"/>
    <n v="0"/>
    <n v="5.0999999999999996"/>
    <n v="155"/>
    <n v="87"/>
    <n v="34507079"/>
    <n v="35000000"/>
    <n v="-492921"/>
    <n v="-1.4083457142857143E-2"/>
    <n v="20.394366617142857"/>
    <n v="2015"/>
    <s v="yanvar"/>
    <s v="Anne Fletcher"/>
    <x v="1607"/>
    <s v="Normal"/>
    <s v="High Budget"/>
    <x v="0"/>
    <s v="High Buzz Mismatch"/>
  </r>
  <r>
    <x v="1608"/>
    <d v="2003-04-13T00:00:00"/>
    <s v="Color"/>
    <s v="Biography"/>
    <s v="English"/>
    <s v="USA"/>
    <s v="R"/>
    <s v="Charlize Theron"/>
    <x v="703"/>
    <n v="9000"/>
    <n v="11736"/>
    <n v="260"/>
    <n v="0"/>
    <n v="7.3"/>
    <n v="185"/>
    <n v="109"/>
    <n v="34468224"/>
    <n v="4500000"/>
    <n v="29968224"/>
    <n v="6.6596053333333334"/>
    <n v="31.863842133333332"/>
    <n v="2003"/>
    <s v="aprel"/>
    <s v="Patty Jenkins"/>
    <x v="1608"/>
    <s v="Normal"/>
    <s v="Medium Budget"/>
    <x v="0"/>
    <s v="Normal"/>
  </r>
  <r>
    <x v="1609"/>
    <d v="2012-08-07T00:00:00"/>
    <s v="Color"/>
    <s v="Action"/>
    <s v="English"/>
    <s v="USA"/>
    <s v="R"/>
    <s v="Will Forte"/>
    <x v="704"/>
    <n v="622"/>
    <n v="2488"/>
    <n v="82"/>
    <n v="15000"/>
    <n v="5.7"/>
    <n v="265"/>
    <n v="102"/>
    <n v="34350553"/>
    <n v="68000000"/>
    <n v="-33649447"/>
    <n v="-0.49484480882352944"/>
    <n v="24.102062076470588"/>
    <n v="2012"/>
    <s v="avgust"/>
    <s v="Akiva Schaffer"/>
    <x v="1609"/>
    <s v="Underperformer"/>
    <s v="High Budget"/>
    <x v="0"/>
    <s v="High Buzz Mismatch"/>
  </r>
  <r>
    <x v="1610"/>
    <d v="2013-10-29T00:00:00"/>
    <s v="Color"/>
    <s v="Horror"/>
    <s v="English"/>
    <s v="USA"/>
    <s v="R"/>
    <s v="Gunnar Hansen"/>
    <x v="473"/>
    <n v="383"/>
    <n v="1945"/>
    <n v="34"/>
    <n v="16000"/>
    <n v="4.8"/>
    <n v="282"/>
    <n v="92"/>
    <n v="34334256"/>
    <n v="11000000"/>
    <n v="23334256"/>
    <n v="2.1212960000000001"/>
    <n v="21.6485184"/>
    <n v="2013"/>
    <s v="oktyabr"/>
    <s v="John Luessenhop"/>
    <x v="1610"/>
    <s v="Normal"/>
    <s v="Low Budget"/>
    <x v="0"/>
    <s v="Normal"/>
  </r>
  <r>
    <x v="1611"/>
    <d v="2003-10-25T00:00:00"/>
    <s v="Color"/>
    <s v="Comedy"/>
    <s v="English"/>
    <s v="USA"/>
    <s v="PG-13"/>
    <s v="Greg Grunberg"/>
    <x v="404"/>
    <n v="833"/>
    <n v="4435"/>
    <n v="14"/>
    <n v="0"/>
    <n v="5.0999999999999996"/>
    <n v="37"/>
    <n v="86"/>
    <n v="34308901"/>
    <n v="16000000"/>
    <n v="18308901"/>
    <n v="1.1443063124999999"/>
    <n v="20.857722525"/>
    <n v="2003"/>
    <s v="oktyabr"/>
    <s v="John Whitesell"/>
    <x v="1611"/>
    <s v="Normal"/>
    <s v="Medium Budget"/>
    <x v="0"/>
    <s v="Normal"/>
  </r>
  <r>
    <x v="1612"/>
    <d v="2006-03-28T00:00:00"/>
    <s v="Color"/>
    <s v="Drama"/>
    <s v="English"/>
    <s v="France"/>
    <s v="R"/>
    <s v="Brad Pitt"/>
    <x v="101"/>
    <n v="11000"/>
    <n v="11248"/>
    <n v="0"/>
    <n v="0"/>
    <n v="7.5"/>
    <n v="285"/>
    <n v="143"/>
    <n v="34300771"/>
    <n v="25000000"/>
    <n v="9300771"/>
    <n v="0.37203083999999997"/>
    <n v="30.148812335999999"/>
    <n v="2006"/>
    <s v="mart"/>
    <s v="Alejandro G. IÃ±Ã¡rritu"/>
    <x v="1612"/>
    <s v="Normal"/>
    <s v="Medium Budget"/>
    <x v="0"/>
    <s v="Normal"/>
  </r>
  <r>
    <x v="1613"/>
    <d v="2004-05-03T00:00:00"/>
    <s v="Color"/>
    <s v="Action"/>
    <s v="English"/>
    <s v="Germany"/>
    <s v="R"/>
    <s v="Anthony Hopkins"/>
    <x v="188"/>
    <n v="12000"/>
    <n v="24598"/>
    <n v="0"/>
    <n v="0"/>
    <n v="5.5"/>
    <n v="248"/>
    <n v="206"/>
    <n v="34293771"/>
    <n v="155000000"/>
    <n v="-120706229"/>
    <n v="-0.77874986451612904"/>
    <n v="21.688500054193547"/>
    <n v="2004"/>
    <s v="may"/>
    <s v="Oliver Stone"/>
    <x v="1613"/>
    <s v="Underperformer"/>
    <s v="High Budget"/>
    <x v="0"/>
    <s v="High Buzz Mismatch"/>
  </r>
  <r>
    <x v="1614"/>
    <d v="2014-09-01T00:00:00"/>
    <s v="Color"/>
    <s v="Comedy"/>
    <s v="English"/>
    <s v="USA"/>
    <s v="R"/>
    <s v="Tina Fey"/>
    <x v="52"/>
    <n v="2000"/>
    <n v="4662"/>
    <n v="189"/>
    <n v="14000"/>
    <n v="6.6"/>
    <n v="156"/>
    <n v="103"/>
    <n v="34290142"/>
    <n v="19800000"/>
    <n v="14490142"/>
    <n v="0.7318253535353535"/>
    <n v="28.092730141414137"/>
    <n v="2014"/>
    <s v="sentyabr"/>
    <s v="Shawn Levy"/>
    <x v="1614"/>
    <s v="Normal"/>
    <s v="Medium Budget"/>
    <x v="0"/>
    <s v="Normal"/>
  </r>
  <r>
    <x v="1615"/>
    <d v="2003-03-23T00:00:00"/>
    <s v="Color"/>
    <s v="Action"/>
    <s v="English"/>
    <s v="USA"/>
    <s v="R"/>
    <s v="Connie Nielsen"/>
    <x v="82"/>
    <n v="933"/>
    <n v="2248"/>
    <n v="607"/>
    <n v="0"/>
    <n v="6"/>
    <n v="135"/>
    <n v="94"/>
    <n v="34238611"/>
    <n v="55000000"/>
    <n v="-20761389"/>
    <n v="-0.37747979999999998"/>
    <n v="23.849008080000001"/>
    <n v="2003"/>
    <s v="mart"/>
    <s v="William Friedkin"/>
    <x v="1615"/>
    <s v="Underperformer"/>
    <s v="High Budget"/>
    <x v="0"/>
    <s v="Normal"/>
  </r>
  <r>
    <x v="1616"/>
    <d v="2008-09-02T00:00:00"/>
    <s v="Color"/>
    <s v="Drama"/>
    <s v="English"/>
    <s v="USA"/>
    <s v="R"/>
    <s v="Kate Winslet"/>
    <x v="621"/>
    <n v="14000"/>
    <n v="14504"/>
    <n v="335"/>
    <n v="15000"/>
    <n v="7.6"/>
    <n v="299"/>
    <n v="124"/>
    <n v="34180954"/>
    <n v="32000000"/>
    <n v="2180954"/>
    <n v="6.8154812499999995E-2"/>
    <n v="31.927261925"/>
    <n v="2008"/>
    <s v="sentyabr"/>
    <s v="Stephen Daldry"/>
    <x v="1616"/>
    <s v="Normal"/>
    <s v="Medium Budget"/>
    <x v="0"/>
    <s v="Normal"/>
  </r>
  <r>
    <x v="1617"/>
    <d v="2004-10-13T00:00:00"/>
    <s v="Color"/>
    <s v="Drama"/>
    <s v="English"/>
    <s v="USA"/>
    <s v="R"/>
    <s v="Kate Winslet"/>
    <x v="302"/>
    <n v="14000"/>
    <n v="19364"/>
    <n v="1000"/>
    <n v="52000"/>
    <n v="8.3000000000000007"/>
    <n v="273"/>
    <n v="108"/>
    <n v="34126138"/>
    <n v="20000000"/>
    <n v="14126138"/>
    <n v="0.70630689999999996"/>
    <n v="38.682522760000005"/>
    <n v="2004"/>
    <s v="oktyabr"/>
    <s v="Michel Gondry"/>
    <x v="1617"/>
    <s v="Normal"/>
    <s v="Medium Budget"/>
    <x v="0"/>
    <s v="High Buzz / High Score"/>
  </r>
  <r>
    <x v="1618"/>
    <d v="2000-07-04T00:00:00"/>
    <s v="Color"/>
    <s v="Drama"/>
    <s v="English"/>
    <s v="USA"/>
    <s v="PG"/>
    <s v="Clint Howard"/>
    <x v="387"/>
    <n v="1000"/>
    <n v="2515"/>
    <n v="13"/>
    <n v="0"/>
    <n v="7"/>
    <n v="79"/>
    <n v="95"/>
    <n v="34099640"/>
    <n v="5000000"/>
    <n v="29099640"/>
    <n v="5.819928"/>
    <n v="30.3279712"/>
    <n v="2000"/>
    <s v="iyul"/>
    <s v="Jay Russell"/>
    <x v="1618"/>
    <s v="Normal"/>
    <s v="Medium Budget"/>
    <x v="0"/>
    <s v="Normal"/>
  </r>
  <r>
    <x v="1619"/>
    <d v="1999-03-27T00:00:00"/>
    <s v="Color"/>
    <s v="Drama"/>
    <s v="English"/>
    <s v="USA"/>
    <s v="R"/>
    <s v="Anthony Hopkins"/>
    <x v="121"/>
    <n v="12000"/>
    <n v="13406"/>
    <n v="226"/>
    <n v="0"/>
    <n v="6.5"/>
    <n v="100"/>
    <n v="126"/>
    <n v="34098563"/>
    <n v="55000000"/>
    <n v="-20901437"/>
    <n v="-0.38002612727272728"/>
    <n v="25.847989549090908"/>
    <n v="1999"/>
    <s v="mart"/>
    <s v="Jon Turteltaub"/>
    <x v="1619"/>
    <s v="Underperformer"/>
    <s v="Medium Budget"/>
    <x v="0"/>
    <s v="Normal"/>
  </r>
  <r>
    <x v="1620"/>
    <d v="1999-11-20T00:00:00"/>
    <s v="Color"/>
    <s v="Comedy"/>
    <s v="English"/>
    <s v="USA"/>
    <s v="R"/>
    <s v="Harold Perrineau"/>
    <x v="403"/>
    <n v="1000"/>
    <n v="5420"/>
    <n v="92"/>
    <n v="0"/>
    <n v="6.7"/>
    <n v="32"/>
    <n v="120"/>
    <n v="34074895"/>
    <n v="9000000"/>
    <n v="25074895"/>
    <n v="2.7860994444444445"/>
    <n v="27.91443977777778"/>
    <n v="1999"/>
    <s v="noyabr"/>
    <s v="Malcolm D. Lee"/>
    <x v="1620"/>
    <s v="Normal"/>
    <s v="Medium Budget"/>
    <x v="0"/>
    <s v="Normal"/>
  </r>
  <r>
    <x v="1621"/>
    <d v="2015-12-29T00:00:00"/>
    <s v="Color"/>
    <s v="Comedy"/>
    <s v="English"/>
    <s v="USA"/>
    <s v="PG-13"/>
    <s v="Bella Thorne"/>
    <x v="705"/>
    <n v="35000"/>
    <n v="36892"/>
    <n v="17"/>
    <n v="8000"/>
    <n v="6.5"/>
    <n v="132"/>
    <n v="101"/>
    <n v="34017854"/>
    <n v="8500000"/>
    <n v="25517854"/>
    <n v="3.0021004705882355"/>
    <n v="28.000840188235294"/>
    <n v="2015"/>
    <s v="dekabr"/>
    <s v="Ari Sandel"/>
    <x v="1621"/>
    <s v="Normal"/>
    <s v="Medium Budget"/>
    <x v="0"/>
    <s v="Normal"/>
  </r>
  <r>
    <x v="1622"/>
    <d v="2006-05-21T00:00:00"/>
    <s v="Color"/>
    <s v="Action"/>
    <s v="English"/>
    <s v="Germany"/>
    <s v="R"/>
    <s v="Lin Shaye"/>
    <x v="426"/>
    <n v="852"/>
    <n v="2604"/>
    <n v="160"/>
    <n v="4000"/>
    <n v="5.6"/>
    <n v="285"/>
    <n v="105"/>
    <n v="34014398"/>
    <n v="33000000"/>
    <n v="1014398"/>
    <n v="3.0739333333333334E-2"/>
    <n v="22.812295733333329"/>
    <n v="2006"/>
    <s v="may"/>
    <s v="David R. Ellis"/>
    <x v="1622"/>
    <s v="Normal"/>
    <s v="High Budget"/>
    <x v="0"/>
    <s v="High Buzz Mismatch"/>
  </r>
  <r>
    <x v="1623"/>
    <d v="2004-10-01T00:00:00"/>
    <s v="Color"/>
    <s v="Drama"/>
    <s v="English"/>
    <s v="USA"/>
    <s v="R"/>
    <s v="Natalie Portman"/>
    <x v="423"/>
    <n v="20000"/>
    <n v="28027"/>
    <n v="0"/>
    <n v="12000"/>
    <n v="7.3"/>
    <n v="212"/>
    <n v="98"/>
    <n v="33987757"/>
    <n v="27000000"/>
    <n v="6987757"/>
    <n v="0.25880581481481479"/>
    <n v="30.503522325925925"/>
    <n v="2004"/>
    <s v="oktyabr"/>
    <s v="Mike Nichols"/>
    <x v="1623"/>
    <s v="Normal"/>
    <s v="Medium Budget"/>
    <x v="0"/>
    <s v="Normal"/>
  </r>
  <r>
    <x v="1624"/>
    <d v="1997-10-12T00:00:00"/>
    <s v="Color"/>
    <s v="Horror"/>
    <s v="English"/>
    <s v="UK"/>
    <s v="R"/>
    <s v="John Kapelos"/>
    <x v="421"/>
    <n v="510"/>
    <n v="1976"/>
    <n v="0"/>
    <n v="956"/>
    <n v="5.7"/>
    <n v="95"/>
    <n v="110"/>
    <n v="33927476"/>
    <n v="40000000"/>
    <n v="-6072524"/>
    <n v="-0.15181310000000001"/>
    <n v="22.834874760000002"/>
    <n v="1997"/>
    <s v="oktyabr"/>
    <s v="Peter Hyams"/>
    <x v="1624"/>
    <s v="Normal"/>
    <s v="Low Budget"/>
    <x v="0"/>
    <s v="High Buzz Mismatch"/>
  </r>
  <r>
    <x v="1625"/>
    <d v="1999-01-05T00:00:00"/>
    <s v="Color"/>
    <s v="Comedy"/>
    <s v="English"/>
    <s v="UK"/>
    <s v="PG-13"/>
    <s v="Jeanne Tripplehorn"/>
    <x v="706"/>
    <n v="711"/>
    <n v="2913"/>
    <n v="6"/>
    <n v="445"/>
    <n v="5.8"/>
    <n v="90"/>
    <n v="102"/>
    <n v="33864342"/>
    <n v="40000000"/>
    <n v="-6135658"/>
    <n v="-0.15339145000000001"/>
    <n v="23.183143419999997"/>
    <n v="1999"/>
    <s v="yanvar"/>
    <s v="Kelly Makin"/>
    <x v="1625"/>
    <s v="Normal"/>
    <s v="Medium Budget"/>
    <x v="0"/>
    <s v="High Buzz Mismatch"/>
  </r>
  <r>
    <x v="1626"/>
    <d v="2009-08-09T00:00:00"/>
    <s v="Color"/>
    <s v="Comedy"/>
    <s v="English"/>
    <s v="USA"/>
    <s v="PG-13"/>
    <s v="Bradley Cooper"/>
    <x v="707"/>
    <n v="14000"/>
    <n v="16461"/>
    <n v="3"/>
    <n v="0"/>
    <n v="4.8"/>
    <n v="128"/>
    <n v="99"/>
    <n v="33860010"/>
    <n v="15000000"/>
    <n v="18860010"/>
    <n v="1.257334"/>
    <n v="19.702933599999998"/>
    <n v="2009"/>
    <s v="avgust"/>
    <s v="Phil Traill"/>
    <x v="1626"/>
    <s v="Normal"/>
    <s v="Medium Budget"/>
    <x v="0"/>
    <s v="Normal"/>
  </r>
  <r>
    <x v="1627"/>
    <d v="2003-09-13T00:00:00"/>
    <s v="Color"/>
    <s v="Comedy"/>
    <s v="English"/>
    <s v="USA"/>
    <s v="PG-13"/>
    <s v="Matt Damon"/>
    <x v="118"/>
    <n v="13000"/>
    <n v="14036"/>
    <n v="101"/>
    <n v="0"/>
    <n v="5.8"/>
    <n v="123"/>
    <n v="118"/>
    <n v="33828318"/>
    <n v="55000000"/>
    <n v="-21171682"/>
    <n v="-0.38493967272727275"/>
    <n v="23.046024130909089"/>
    <n v="2003"/>
    <s v="sentyabr"/>
    <s v="Bobby Farrelly"/>
    <x v="1627"/>
    <s v="Underperformer"/>
    <s v="Medium Budget"/>
    <x v="0"/>
    <s v="High Buzz Mismatch"/>
  </r>
  <r>
    <x v="1628"/>
    <d v="2000-07-04T00:00:00"/>
    <s v="Color"/>
    <s v="Comedy"/>
    <s v="English"/>
    <s v="USA"/>
    <s v="PG-13"/>
    <s v="Natalie Portman"/>
    <x v="708"/>
    <n v="20000"/>
    <n v="22383"/>
    <n v="18"/>
    <n v="0"/>
    <n v="6.8"/>
    <n v="78"/>
    <n v="120"/>
    <n v="33771174"/>
    <n v="15000000"/>
    <n v="18771174"/>
    <n v="1.2514116"/>
    <n v="27.70056464"/>
    <n v="2000"/>
    <s v="iyul"/>
    <s v="Matt Williams"/>
    <x v="1628"/>
    <s v="Normal"/>
    <s v="Medium Budget"/>
    <x v="0"/>
    <s v="Normal"/>
  </r>
  <r>
    <x v="1629"/>
    <d v="2006-10-21T00:00:00"/>
    <s v="Color"/>
    <s v="Comedy"/>
    <s v="English"/>
    <s v="USA"/>
    <s v="PG-13"/>
    <s v="Channing Tatum"/>
    <x v="322"/>
    <n v="17000"/>
    <n v="20109"/>
    <n v="99"/>
    <n v="0"/>
    <n v="6.4"/>
    <n v="91"/>
    <n v="105"/>
    <n v="33687630"/>
    <n v="20000000"/>
    <n v="13687630"/>
    <n v="0.68438149999999998"/>
    <n v="25.873752600000003"/>
    <n v="2006"/>
    <s v="oktyabr"/>
    <s v="Andy Fickman"/>
    <x v="1629"/>
    <s v="Normal"/>
    <s v="Medium Budget"/>
    <x v="0"/>
    <s v="Normal"/>
  </r>
  <r>
    <x v="1630"/>
    <d v="2003-03-27T00:00:00"/>
    <s v="Color"/>
    <s v="Drama"/>
    <s v="English"/>
    <s v="USA"/>
    <s v="R"/>
    <s v="Morgan Freeman"/>
    <x v="709"/>
    <n v="11000"/>
    <n v="12194"/>
    <n v="759"/>
    <n v="4000"/>
    <n v="5.5"/>
    <n v="175"/>
    <n v="136"/>
    <n v="33685268"/>
    <n v="68000000"/>
    <n v="-34314732"/>
    <n v="-0.50462841176470585"/>
    <n v="22.198148635294118"/>
    <n v="2003"/>
    <s v="mart"/>
    <s v="Lawrence Kasdan"/>
    <x v="1630"/>
    <s v="Underperformer"/>
    <s v="Medium Budget"/>
    <x v="0"/>
    <s v="High Buzz Mismatch"/>
  </r>
  <r>
    <x v="1631"/>
    <d v="2004-09-24T00:00:00"/>
    <s v="Color"/>
    <s v="Action"/>
    <s v="English"/>
    <s v="USA"/>
    <s v="R"/>
    <s v="Laura Harring"/>
    <x v="710"/>
    <n v="669"/>
    <n v="2114"/>
    <n v="36"/>
    <n v="4000"/>
    <n v="6.5"/>
    <n v="192"/>
    <n v="140"/>
    <n v="33682273"/>
    <n v="33000000"/>
    <n v="682273"/>
    <n v="2.0674939393939395E-2"/>
    <n v="26.408269975757573"/>
    <n v="2004"/>
    <s v="sentyabr"/>
    <s v="Jonathan Hensleigh"/>
    <x v="1631"/>
    <s v="Normal"/>
    <s v="High Budget"/>
    <x v="0"/>
    <s v="Normal"/>
  </r>
  <r>
    <x v="1632"/>
    <d v="2010-06-02T00:00:00"/>
    <s v="Color"/>
    <s v="Comedy"/>
    <s v="English"/>
    <s v="USA"/>
    <s v="PG"/>
    <s v="Emma Stone"/>
    <x v="327"/>
    <n v="15000"/>
    <n v="20061"/>
    <n v="9"/>
    <n v="0"/>
    <n v="4.2"/>
    <n v="98"/>
    <n v="87"/>
    <n v="33643461"/>
    <n v="50000000"/>
    <n v="-16356539"/>
    <n v="-0.32713078000000001"/>
    <n v="16.669147688000002"/>
    <n v="2010"/>
    <s v="iyun"/>
    <s v="Tom Dey"/>
    <x v="1632"/>
    <s v="Normal"/>
    <s v="Medium Budget"/>
    <x v="0"/>
    <s v="High Buzz Mismatch"/>
  </r>
  <r>
    <x v="1633"/>
    <d v="2014-11-06T00:00:00"/>
    <s v="Color"/>
    <s v="Crime"/>
    <s v="English"/>
    <s v="USA"/>
    <s v="R"/>
    <s v="George Kennedy"/>
    <x v="117"/>
    <n v="3000"/>
    <n v="3784"/>
    <n v="81"/>
    <n v="0"/>
    <n v="6"/>
    <n v="175"/>
    <n v="111"/>
    <n v="33631221"/>
    <n v="25000000"/>
    <n v="8631221"/>
    <n v="0.34524884"/>
    <n v="24.138099535999999"/>
    <n v="2014"/>
    <s v="noyabr"/>
    <s v="Rupert Wyatt"/>
    <x v="1633"/>
    <s v="Normal"/>
    <s v="Medium Budget"/>
    <x v="0"/>
    <s v="Normal"/>
  </r>
  <r>
    <x v="1634"/>
    <d v="2013-03-29T00:00:00"/>
    <s v="Color"/>
    <s v="Action"/>
    <s v="English"/>
    <s v="USA"/>
    <s v="PG-13"/>
    <s v="Ryan Reynolds"/>
    <x v="205"/>
    <n v="16000"/>
    <n v="31549"/>
    <n v="124"/>
    <n v="20000"/>
    <n v="5.6"/>
    <n v="208"/>
    <n v="96"/>
    <n v="33592415"/>
    <n v="130000000"/>
    <n v="-96407585"/>
    <n v="-0.74159680769230774"/>
    <n v="24.103361276923074"/>
    <n v="2013"/>
    <s v="mart"/>
    <s v="Robert Schwentke"/>
    <x v="1634"/>
    <s v="Underperformer"/>
    <s v="High Budget"/>
    <x v="0"/>
    <s v="High Buzz Mismatch"/>
  </r>
  <r>
    <x v="1635"/>
    <d v="2010-12-18T00:00:00"/>
    <s v="Color"/>
    <s v="Horror"/>
    <s v="English"/>
    <s v="USA"/>
    <s v="PG-13"/>
    <s v="Bojana Novakovic"/>
    <x v="711"/>
    <n v="2000"/>
    <n v="5628"/>
    <n v="66"/>
    <n v="16000"/>
    <n v="6.3"/>
    <n v="273"/>
    <n v="80"/>
    <n v="33583175"/>
    <n v="10000000"/>
    <n v="23583175"/>
    <n v="2.3583175000000001"/>
    <n v="27.743327000000001"/>
    <n v="2010"/>
    <s v="dekabr"/>
    <s v="John Erick Dowdle"/>
    <x v="1635"/>
    <s v="Normal"/>
    <s v="Low Budget"/>
    <x v="0"/>
    <s v="Normal"/>
  </r>
  <r>
    <x v="1636"/>
    <d v="2006-05-09T00:00:00"/>
    <s v="Color"/>
    <s v="Drama"/>
    <s v="English"/>
    <s v="USA"/>
    <s v="R"/>
    <s v="Paul Walker"/>
    <x v="20"/>
    <n v="23000"/>
    <n v="24468"/>
    <n v="16000"/>
    <n v="0"/>
    <n v="7.1"/>
    <n v="279"/>
    <n v="135"/>
    <n v="33574332"/>
    <n v="90000000"/>
    <n v="-56425668"/>
    <n v="-0.62695186666666669"/>
    <n v="28.149219253333332"/>
    <n v="2006"/>
    <s v="may"/>
    <s v="Clint Eastwood"/>
    <x v="1636"/>
    <s v="Underperformer"/>
    <s v="Medium Budget"/>
    <x v="0"/>
    <s v="Normal"/>
  </r>
  <r>
    <x v="1637"/>
    <d v="2005-08-13T00:00:00"/>
    <s v="Color"/>
    <s v="Drama"/>
    <s v="English"/>
    <s v="UK"/>
    <s v="R"/>
    <s v="Archie Panjabi"/>
    <x v="712"/>
    <n v="883"/>
    <n v="1565"/>
    <n v="353"/>
    <n v="0"/>
    <n v="7.5"/>
    <n v="226"/>
    <n v="129"/>
    <n v="33565375"/>
    <n v="15000000"/>
    <n v="18565375"/>
    <n v="1.2376916666666666"/>
    <n v="30.495076666666666"/>
    <n v="2005"/>
    <s v="avgust"/>
    <s v="Fernando Meirelles"/>
    <x v="1637"/>
    <s v="Normal"/>
    <s v="Medium Budget"/>
    <x v="0"/>
    <s v="Normal"/>
  </r>
  <r>
    <x v="1638"/>
    <d v="2000-03-01T00:00:00"/>
    <s v="Color"/>
    <s v="Drama"/>
    <s v="English"/>
    <s v="USA"/>
    <s v="PG-13"/>
    <s v="Kevin Spacey"/>
    <x v="183"/>
    <n v="18000"/>
    <n v="23920"/>
    <n v="75"/>
    <n v="16000"/>
    <n v="7.2"/>
    <n v="157"/>
    <n v="123"/>
    <n v="33508922"/>
    <n v="40000000"/>
    <n v="-6491078"/>
    <n v="-0.16227695"/>
    <n v="30.33508922"/>
    <n v="2000"/>
    <s v="mart"/>
    <s v="Mimi Leder"/>
    <x v="1638"/>
    <s v="Normal"/>
    <s v="Medium Budget"/>
    <x v="0"/>
    <s v="Normal"/>
  </r>
  <r>
    <x v="1639"/>
    <d v="2008-06-13T00:00:00"/>
    <s v="Color"/>
    <s v="Comedy"/>
    <s v="English"/>
    <s v="USA"/>
    <s v="R"/>
    <s v="Will Ferrell"/>
    <x v="713"/>
    <n v="8000"/>
    <n v="10026"/>
    <n v="3"/>
    <n v="0"/>
    <n v="5.8"/>
    <n v="164"/>
    <n v="99"/>
    <n v="33472850"/>
    <n v="55000000"/>
    <n v="-21527150"/>
    <n v="-0.39140272727272729"/>
    <n v="23.043438909090909"/>
    <n v="2008"/>
    <s v="iyun"/>
    <s v="Kent Alterman"/>
    <x v="1639"/>
    <s v="Underperformer"/>
    <s v="Medium Budget"/>
    <x v="0"/>
    <s v="High Buzz Mismatch"/>
  </r>
  <r>
    <x v="1640"/>
    <d v="2008-05-19T00:00:00"/>
    <s v="Color"/>
    <s v="Drama"/>
    <s v="English"/>
    <s v="USA"/>
    <s v="PG"/>
    <s v="Kirk Cameron"/>
    <x v="702"/>
    <n v="848"/>
    <n v="1164"/>
    <n v="589"/>
    <n v="0"/>
    <n v="6.5"/>
    <n v="50"/>
    <n v="122"/>
    <n v="33451479"/>
    <n v="500000"/>
    <n v="32951479"/>
    <n v="65.902957999999998"/>
    <n v="52.361183199999999"/>
    <n v="2008"/>
    <s v="may"/>
    <s v="Alex Kendrick"/>
    <x v="1640"/>
    <s v="Normal"/>
    <s v="Medium Budget"/>
    <x v="0"/>
    <s v="Normal"/>
  </r>
  <r>
    <x v="1641"/>
    <d v="1994-01-25T00:00:00"/>
    <s v="Color"/>
    <s v="Action"/>
    <s v="English"/>
    <s v="Japan"/>
    <s v="PG-13"/>
    <s v="Ming-Na Wen"/>
    <x v="714"/>
    <n v="2000"/>
    <n v="5443"/>
    <n v="133"/>
    <n v="0"/>
    <n v="3.8"/>
    <n v="63"/>
    <n v="102"/>
    <n v="33423521"/>
    <n v="35000000"/>
    <n v="-1576479"/>
    <n v="-4.5042257142857145E-2"/>
    <n v="15.181983097142856"/>
    <n v="1994"/>
    <s v="yanvar"/>
    <s v="Steven E. de Souza"/>
    <x v="1641"/>
    <s v="Normal"/>
    <s v="High Budget"/>
    <x v="0"/>
    <s v="High Buzz Mismatch"/>
  </r>
  <r>
    <x v="1642"/>
    <d v="2001-07-08T00:00:00"/>
    <s v="Color"/>
    <s v="Adventure"/>
    <s v="English"/>
    <s v="USA"/>
    <s v="PG-13"/>
    <s v="Tom Wilkinson"/>
    <x v="654"/>
    <n v="1000"/>
    <n v="2643"/>
    <n v="19"/>
    <n v="0"/>
    <n v="4.8"/>
    <n v="46"/>
    <n v="95"/>
    <n v="33422806"/>
    <n v="50000000"/>
    <n v="-16577194"/>
    <n v="-0.33154388000000001"/>
    <n v="19.067382448"/>
    <n v="2001"/>
    <s v="iyul"/>
    <s v="Gil Junger"/>
    <x v="1642"/>
    <s v="Normal"/>
    <s v="High Budget"/>
    <x v="0"/>
    <s v="High Buzz Mismatch"/>
  </r>
  <r>
    <x v="1643"/>
    <d v="2008-02-01T00:00:00"/>
    <s v="Color"/>
    <s v="Drama"/>
    <s v="English"/>
    <s v="USA"/>
    <s v="PG-13"/>
    <s v="Philip Seymour Hoffman"/>
    <x v="715"/>
    <n v="22000"/>
    <n v="33903"/>
    <n v="53"/>
    <n v="0"/>
    <n v="7.5"/>
    <n v="293"/>
    <n v="104"/>
    <n v="33422556"/>
    <n v="20000000"/>
    <n v="13422556"/>
    <n v="0.67112780000000005"/>
    <n v="30.268451120000002"/>
    <n v="2008"/>
    <s v="fevral"/>
    <s v="John Patrick Shanley"/>
    <x v="1643"/>
    <s v="Normal"/>
    <s v="Medium Budget"/>
    <x v="0"/>
    <s v="Normal"/>
  </r>
  <r>
    <x v="1644"/>
    <d v="2013-08-28T00:00:00"/>
    <s v="Color"/>
    <s v="Drama"/>
    <s v="English"/>
    <s v="USA"/>
    <s v="PG-13"/>
    <s v="Sally Hawkins"/>
    <x v="478"/>
    <n v="594"/>
    <n v="1353"/>
    <n v="11000"/>
    <n v="36000"/>
    <n v="7.3"/>
    <n v="415"/>
    <n v="98"/>
    <n v="33404871"/>
    <n v="18000000"/>
    <n v="15404871"/>
    <n v="0.85582616666666667"/>
    <n v="33.142330466666664"/>
    <n v="2013"/>
    <s v="avgust"/>
    <s v="Woody Allen"/>
    <x v="1644"/>
    <s v="Normal"/>
    <s v="Medium Budget"/>
    <x v="0"/>
    <s v="Normal"/>
  </r>
  <r>
    <x v="1645"/>
    <d v="2009-09-07T00:00:00"/>
    <s v="Color"/>
    <s v="Horror"/>
    <s v="English"/>
    <s v="USA"/>
    <s v="R"/>
    <s v="Scout Taylor-Compton"/>
    <x v="716"/>
    <n v="908"/>
    <n v="3226"/>
    <n v="0"/>
    <n v="3000"/>
    <n v="4.9000000000000004"/>
    <n v="220"/>
    <n v="119"/>
    <n v="33386128"/>
    <n v="15000000"/>
    <n v="18386128"/>
    <n v="1.2257418666666666"/>
    <n v="20.390296746666667"/>
    <n v="2009"/>
    <s v="sentyabr"/>
    <s v="Rob Zombie"/>
    <x v="1645"/>
    <s v="Normal"/>
    <s v="Low Budget"/>
    <x v="0"/>
    <s v="Normal"/>
  </r>
  <r>
    <x v="1646"/>
    <d v="2001-03-11T00:00:00"/>
    <s v="Color"/>
    <s v="Action"/>
    <s v="English"/>
    <s v="USA"/>
    <s v="PG"/>
    <s v="Leslie Bibb"/>
    <x v="404"/>
    <n v="1000"/>
    <n v="4194"/>
    <n v="14"/>
    <n v="393"/>
    <n v="5.4"/>
    <n v="51"/>
    <n v="94"/>
    <n v="33357476"/>
    <n v="35000000"/>
    <n v="-1642524"/>
    <n v="-4.6929257142857145E-2"/>
    <n v="21.620528297142858"/>
    <n v="2001"/>
    <s v="mart"/>
    <s v="John Whitesell"/>
    <x v="1646"/>
    <s v="Normal"/>
    <s v="High Budget"/>
    <x v="0"/>
    <s v="High Buzz Mismatch"/>
  </r>
  <r>
    <x v="1647"/>
    <d v="2012-04-15T00:00:00"/>
    <s v="Color"/>
    <s v="Documentary"/>
    <s v="English"/>
    <s v="USA"/>
    <s v="PG"/>
    <s v="Barack Obama"/>
    <x v="717"/>
    <n v="871"/>
    <n v="1111"/>
    <n v="67"/>
    <n v="0"/>
    <n v="5.0999999999999996"/>
    <n v="30"/>
    <n v="87"/>
    <n v="33349949"/>
    <n v="2500000"/>
    <n v="30849949"/>
    <n v="12.339979599999999"/>
    <n v="25.335991839999998"/>
    <n v="2012"/>
    <s v="aprel"/>
    <s v="Dinesh D'Souza"/>
    <x v="1647"/>
    <s v="Normal"/>
    <s v="Low Budget"/>
    <x v="0"/>
    <s v="Normal"/>
  </r>
  <r>
    <x v="1648"/>
    <d v="1996-02-12T00:00:00"/>
    <s v="Color"/>
    <s v="Action"/>
    <s v="English"/>
    <s v="USA"/>
    <s v="R"/>
    <s v="Melina Kanakaredes"/>
    <x v="236"/>
    <n v="394"/>
    <n v="1531"/>
    <n v="212"/>
    <n v="4000"/>
    <n v="6.7"/>
    <n v="94"/>
    <n v="121"/>
    <n v="33328051"/>
    <n v="65000000"/>
    <n v="-31671949"/>
    <n v="-0.48726075384615386"/>
    <n v="27.005095698461538"/>
    <n v="1996"/>
    <s v="fevral"/>
    <s v="Renny Harlin"/>
    <x v="1648"/>
    <s v="Underperformer"/>
    <s v="High Budget"/>
    <x v="0"/>
    <s v="Normal"/>
  </r>
  <r>
    <x v="1649"/>
    <d v="2009-02-17T00:00:00"/>
    <s v="Color"/>
    <s v="Comedy"/>
    <s v="English"/>
    <s v="USA"/>
    <s v="R"/>
    <s v="Matt Damon"/>
    <x v="103"/>
    <n v="13000"/>
    <n v="16031"/>
    <n v="0"/>
    <n v="0"/>
    <n v="6.5"/>
    <n v="248"/>
    <n v="108"/>
    <n v="33313582"/>
    <n v="21000000"/>
    <n v="12313582"/>
    <n v="0.58636104761904762"/>
    <n v="26.234544419047619"/>
    <n v="2009"/>
    <s v="fevral"/>
    <s v="Steven Soderbergh"/>
    <x v="1649"/>
    <s v="Normal"/>
    <s v="Medium Budget"/>
    <x v="0"/>
    <s v="Normal"/>
  </r>
  <r>
    <x v="1650"/>
    <d v="2015-02-17T00:00:00"/>
    <s v="Color"/>
    <s v="Biography"/>
    <s v="English"/>
    <s v="UK"/>
    <s v="PG-13"/>
    <s v="Ryan Reynolds"/>
    <x v="718"/>
    <n v="16000"/>
    <n v="17866"/>
    <n v="64"/>
    <n v="34000"/>
    <n v="7.3"/>
    <n v="203"/>
    <n v="109"/>
    <n v="33305037"/>
    <n v="11000000"/>
    <n v="22305037"/>
    <n v="2.0277306363636365"/>
    <n v="33.411092254545451"/>
    <n v="2015"/>
    <s v="fevral"/>
    <s v="Simon Curtis"/>
    <x v="1650"/>
    <s v="Normal"/>
    <s v="Medium Budget"/>
    <x v="0"/>
    <s v="Normal"/>
  </r>
  <r>
    <x v="1650"/>
    <d v="2015-02-17T00:00:00"/>
    <s v="Color"/>
    <s v="Biography"/>
    <s v="English"/>
    <s v="UK"/>
    <s v="PG-13"/>
    <s v="Ryan Reynolds"/>
    <x v="718"/>
    <n v="16000"/>
    <n v="17866"/>
    <n v="64"/>
    <n v="34000"/>
    <n v="7.3"/>
    <n v="203"/>
    <n v="109"/>
    <n v="33305037"/>
    <n v="11000000"/>
    <n v="22305037"/>
    <n v="2.0277306363636365"/>
    <n v="33.411092254545451"/>
    <n v="2015"/>
    <s v="fevral"/>
    <s v="Simon Curtis"/>
    <x v="1650"/>
    <s v="Normal"/>
    <s v="Medium Budget"/>
    <x v="0"/>
    <s v="Normal"/>
  </r>
  <r>
    <x v="1651"/>
    <d v="1988-06-10T00:00:00"/>
    <s v="Color"/>
    <s v="Fantasy"/>
    <s v="English"/>
    <s v="USA"/>
    <s v="R"/>
    <s v="Catherine Hicks"/>
    <x v="719"/>
    <n v="311"/>
    <n v="760"/>
    <n v="85"/>
    <n v="0"/>
    <n v="6.5"/>
    <n v="142"/>
    <n v="87"/>
    <n v="33244684"/>
    <n v="9000000"/>
    <n v="24244684"/>
    <n v="2.6938537777777776"/>
    <n v="27.077541511111111"/>
    <n v="1988"/>
    <s v="iyun"/>
    <s v="Tom Holland"/>
    <x v="1651"/>
    <s v="Normal"/>
    <s v="Low Budget"/>
    <x v="0"/>
    <s v="Normal"/>
  </r>
  <r>
    <x v="1652"/>
    <d v="2001-10-26T00:00:00"/>
    <s v="Black and White"/>
    <s v="Comedy"/>
    <s v="French"/>
    <s v="France"/>
    <s v="R"/>
    <s v="Mathieu Kassovitz"/>
    <x v="571"/>
    <n v="326"/>
    <n v="809"/>
    <n v="0"/>
    <n v="39000"/>
    <n v="8.4"/>
    <n v="242"/>
    <n v="122"/>
    <n v="33201661"/>
    <n v="77000000"/>
    <n v="-43798339"/>
    <n v="-0.5688095974025974"/>
    <n v="37.272476161038959"/>
    <n v="2001"/>
    <s v="oktyabr"/>
    <s v="Jean-Pierre Jeunet"/>
    <x v="1652"/>
    <s v="Underperformer"/>
    <s v="Medium Budget"/>
    <x v="0"/>
    <s v="High Buzz / High Score"/>
  </r>
  <r>
    <x v="1653"/>
    <d v="1985-12-18T00:00:00"/>
    <s v="Color"/>
    <s v="Action"/>
    <s v="English"/>
    <s v="USA"/>
    <s v="PG-13"/>
    <s v="Scott Glenn"/>
    <x v="709"/>
    <n v="826"/>
    <n v="1154"/>
    <n v="759"/>
    <n v="0"/>
    <n v="7.2"/>
    <n v="46"/>
    <n v="133"/>
    <n v="33200000"/>
    <n v="26000000"/>
    <n v="7200000"/>
    <n v="0.27692307692307694"/>
    <n v="28.910769230769233"/>
    <n v="1985"/>
    <s v="dekabr"/>
    <s v="Lawrence Kasdan"/>
    <x v="1653"/>
    <s v="Normal"/>
    <s v="High Budget"/>
    <x v="0"/>
    <s v="Normal"/>
  </r>
  <r>
    <x v="1654"/>
    <d v="2002-11-01T00:00:00"/>
    <s v="Color"/>
    <s v="Action"/>
    <s v="English"/>
    <s v="USA"/>
    <s v="PG-13"/>
    <s v="Gary Cole"/>
    <x v="69"/>
    <n v="989"/>
    <n v="1576"/>
    <n v="84"/>
    <n v="531"/>
    <n v="5.4"/>
    <n v="105"/>
    <n v="97"/>
    <n v="33105600"/>
    <n v="70000000"/>
    <n v="-36894400"/>
    <n v="-0.52706285714285717"/>
    <n v="21.442274857142859"/>
    <n v="2002"/>
    <s v="noyabr"/>
    <s v="Betty Thomas"/>
    <x v="1654"/>
    <s v="Underperformer"/>
    <s v="High Budget"/>
    <x v="0"/>
    <s v="High Buzz Mismatch"/>
  </r>
  <r>
    <x v="1655"/>
    <d v="2015-05-25T00:00:00"/>
    <s v="Color"/>
    <s v="Comedy"/>
    <s v="English"/>
    <s v="UK"/>
    <s v="PG"/>
    <s v="Tina Desai"/>
    <x v="299"/>
    <n v="220"/>
    <n v="583"/>
    <n v="108"/>
    <n v="21000"/>
    <n v="6.6"/>
    <n v="158"/>
    <n v="122"/>
    <n v="33071558"/>
    <n v="10000000"/>
    <n v="23071558"/>
    <n v="2.3071557999999999"/>
    <n v="29.42286232"/>
    <n v="2015"/>
    <s v="may"/>
    <s v="John Madden"/>
    <x v="1655"/>
    <s v="Normal"/>
    <s v="Medium Budget"/>
    <x v="0"/>
    <s v="Normal"/>
  </r>
  <r>
    <x v="1656"/>
    <d v="2007-04-15T00:00:00"/>
    <s v="Color"/>
    <s v="Crime"/>
    <s v="English"/>
    <s v="USA"/>
    <s v="R"/>
    <s v="Robert Downey Jr."/>
    <x v="129"/>
    <n v="21000"/>
    <n v="36928"/>
    <n v="21000"/>
    <n v="12000"/>
    <n v="7.7"/>
    <n v="377"/>
    <n v="162"/>
    <n v="33048353"/>
    <n v="65000000"/>
    <n v="-31951647"/>
    <n v="-0.4915638"/>
    <n v="31.803374479999999"/>
    <n v="2007"/>
    <s v="aprel"/>
    <s v="David Fincher"/>
    <x v="1656"/>
    <s v="Underperformer"/>
    <s v="Medium Budget"/>
    <x v="0"/>
    <s v="Normal"/>
  </r>
  <r>
    <x v="1657"/>
    <d v="2011-06-26T00:00:00"/>
    <s v="Color"/>
    <s v="Drama"/>
    <s v="English"/>
    <s v="USA"/>
    <s v="PG-13"/>
    <s v="Anthony Hopkins"/>
    <x v="396"/>
    <n v="12000"/>
    <n v="19904"/>
    <n v="101"/>
    <n v="23000"/>
    <n v="6"/>
    <n v="267"/>
    <n v="114"/>
    <n v="33037754"/>
    <n v="37000000"/>
    <n v="-3962246"/>
    <n v="-0.10708772972972973"/>
    <n v="26.257164908108109"/>
    <n v="2011"/>
    <s v="iyun"/>
    <s v="Mikael HÃ¥fstrÃ¶m"/>
    <x v="1657"/>
    <s v="Normal"/>
    <s v="Medium Budget"/>
    <x v="0"/>
    <s v="Normal"/>
  </r>
  <r>
    <x v="1658"/>
    <d v="2000-01-12T00:00:00"/>
    <s v="Color"/>
    <s v="Action"/>
    <s v="English"/>
    <s v="USA"/>
    <s v="R"/>
    <s v="Gerard Butler"/>
    <x v="527"/>
    <n v="18000"/>
    <n v="23344"/>
    <n v="71"/>
    <n v="0"/>
    <n v="4.9000000000000004"/>
    <n v="122"/>
    <n v="99"/>
    <n v="33000377"/>
    <n v="28000000"/>
    <n v="5000377"/>
    <n v="0.17858489285714285"/>
    <n v="19.67143395714286"/>
    <n v="2000"/>
    <s v="yanvar"/>
    <s v="Patrick Lussier"/>
    <x v="1658"/>
    <s v="Normal"/>
    <s v="High Budget"/>
    <x v="0"/>
    <s v="High Buzz Mismatch"/>
  </r>
  <r>
    <x v="1659"/>
    <d v="1985-07-26T00:00:00"/>
    <s v="Color"/>
    <s v="Action"/>
    <s v="English"/>
    <s v="USA"/>
    <s v="PG-13"/>
    <s v="Mike Starr"/>
    <x v="720"/>
    <n v="854"/>
    <n v="3394"/>
    <n v="78"/>
    <n v="0"/>
    <n v="6.9"/>
    <n v="55"/>
    <n v="109"/>
    <n v="33000000"/>
    <n v="10000000"/>
    <n v="23000000"/>
    <n v="2.2999999999999998"/>
    <n v="28.520000000000003"/>
    <n v="1985"/>
    <s v="iyul"/>
    <s v="Michael Schultz"/>
    <x v="1659"/>
    <s v="Normal"/>
    <s v="High Budget"/>
    <x v="0"/>
    <s v="Normal"/>
  </r>
  <r>
    <x v="1660"/>
    <d v="2002-02-24T00:00:00"/>
    <s v="Color"/>
    <s v="Comedy"/>
    <s v="English"/>
    <s v="USA"/>
    <s v="R"/>
    <s v="John Witherspoon"/>
    <x v="721"/>
    <n v="723"/>
    <n v="3712"/>
    <n v="7"/>
    <n v="981"/>
    <n v="5.8"/>
    <n v="26"/>
    <n v="85"/>
    <n v="32983713"/>
    <n v="20000000"/>
    <n v="12983713"/>
    <n v="0.64918564999999995"/>
    <n v="23.557774259999999"/>
    <n v="2002"/>
    <s v="fevral"/>
    <s v="Marcus Raboy"/>
    <x v="1660"/>
    <s v="Normal"/>
    <s v="Medium Budget"/>
    <x v="0"/>
    <s v="High Buzz Mismatch"/>
  </r>
  <r>
    <x v="1661"/>
    <d v="1998-06-15T00:00:00"/>
    <s v="Color"/>
    <s v="Action"/>
    <s v="English"/>
    <s v="USA"/>
    <s v="R"/>
    <s v="Bruce Willis"/>
    <x v="468"/>
    <n v="13000"/>
    <n v="16536"/>
    <n v="17"/>
    <n v="0"/>
    <n v="6.1"/>
    <n v="79"/>
    <n v="111"/>
    <n v="32940507"/>
    <n v="60000000"/>
    <n v="-27059493"/>
    <n v="-0.45099155000000002"/>
    <n v="24.219603379999999"/>
    <n v="1998"/>
    <s v="iyun"/>
    <s v="Harold Becker"/>
    <x v="1661"/>
    <s v="Underperformer"/>
    <s v="High Budget"/>
    <x v="0"/>
    <s v="Normal"/>
  </r>
  <r>
    <x v="1662"/>
    <d v="1996-04-15T00:00:00"/>
    <s v="Color"/>
    <s v="Action"/>
    <s v="English"/>
    <s v="USA"/>
    <s v="PG-13"/>
    <s v="Sylvester Stallone"/>
    <x v="174"/>
    <n v="13000"/>
    <n v="25126"/>
    <n v="357"/>
    <n v="0"/>
    <n v="5.8"/>
    <n v="61"/>
    <n v="114"/>
    <n v="32885565"/>
    <n v="80000000"/>
    <n v="-47114435"/>
    <n v="-0.58893043749999996"/>
    <n v="22.964427824999998"/>
    <n v="1996"/>
    <s v="aprel"/>
    <s v="Rob Cohen"/>
    <x v="1662"/>
    <s v="Underperformer"/>
    <s v="High Budget"/>
    <x v="0"/>
    <s v="High Buzz Mismatch"/>
  </r>
  <r>
    <x v="1663"/>
    <d v="2008-09-12T00:00:00"/>
    <s v="Color"/>
    <s v="Comedy"/>
    <s v="English"/>
    <s v="USA"/>
    <s v="PG-13"/>
    <s v="Lisa Ann Walter"/>
    <x v="214"/>
    <n v="1000"/>
    <n v="3239"/>
    <n v="65"/>
    <n v="702"/>
    <n v="5.7"/>
    <n v="146"/>
    <n v="102"/>
    <n v="32853640"/>
    <n v="40000000"/>
    <n v="-7146360"/>
    <n v="-0.17865900000000001"/>
    <n v="22.798736399999999"/>
    <n v="2008"/>
    <s v="sentyabr"/>
    <s v="Steven Brill"/>
    <x v="1663"/>
    <s v="Normal"/>
    <s v="Medium Budget"/>
    <x v="0"/>
    <s v="High Buzz Mismatch"/>
  </r>
  <r>
    <x v="1664"/>
    <d v="1996-05-07T00:00:00"/>
    <s v="Color"/>
    <s v="Comedy"/>
    <s v="English"/>
    <s v="USA"/>
    <s v="R"/>
    <s v="Demi Moore"/>
    <x v="722"/>
    <n v="2000"/>
    <n v="3016"/>
    <n v="31"/>
    <n v="877"/>
    <n v="4.3"/>
    <n v="51"/>
    <n v="117"/>
    <n v="32800000"/>
    <n v="40000000"/>
    <n v="-7200000"/>
    <n v="-0.18"/>
    <n v="17.215700000000002"/>
    <n v="1996"/>
    <s v="may"/>
    <s v="Andrew Bergman"/>
    <x v="1664"/>
    <s v="Normal"/>
    <s v="Medium Budget"/>
    <x v="0"/>
    <s v="High Buzz Mismatch"/>
  </r>
  <r>
    <x v="1665"/>
    <d v="2004-02-16T00:00:00"/>
    <s v="Color"/>
    <s v="Action"/>
    <s v="English"/>
    <s v="USA"/>
    <s v="R"/>
    <s v="Jeremy Shada"/>
    <x v="521"/>
    <n v="860"/>
    <n v="2609"/>
    <n v="406"/>
    <n v="0"/>
    <n v="7.2"/>
    <n v="233"/>
    <n v="98"/>
    <n v="32774834"/>
    <n v="30000000"/>
    <n v="2774834"/>
    <n v="9.2494466666666664E-2"/>
    <n v="28.836997786666668"/>
    <n v="2004"/>
    <s v="fevral"/>
    <s v="Trey Parker"/>
    <x v="1665"/>
    <s v="Normal"/>
    <s v="High Budget"/>
    <x v="0"/>
    <s v="Normal"/>
  </r>
  <r>
    <x v="1666"/>
    <d v="2010-06-24T00:00:00"/>
    <s v="Color"/>
    <s v="Drama"/>
    <s v="English"/>
    <s v="USA"/>
    <s v="PG-13"/>
    <s v="Matt Damon"/>
    <x v="20"/>
    <n v="13000"/>
    <n v="14344"/>
    <n v="16000"/>
    <n v="16000"/>
    <n v="6.5"/>
    <n v="315"/>
    <n v="129"/>
    <n v="32741596"/>
    <n v="50000000"/>
    <n v="-17258404"/>
    <n v="-0.34516807999999999"/>
    <n v="27.461932768"/>
    <n v="2010"/>
    <s v="iyun"/>
    <s v="Clint Eastwood"/>
    <x v="1666"/>
    <s v="Normal"/>
    <s v="Medium Budget"/>
    <x v="0"/>
    <s v="Normal"/>
  </r>
  <r>
    <x v="1667"/>
    <d v="2009-06-10T00:00:00"/>
    <s v="Color"/>
    <s v="Crime"/>
    <s v="English"/>
    <s v="USA"/>
    <s v="R"/>
    <s v="Tony Goldwyn"/>
    <x v="723"/>
    <n v="956"/>
    <n v="3861"/>
    <n v="29"/>
    <n v="0"/>
    <n v="6.6"/>
    <n v="241"/>
    <n v="114"/>
    <n v="32721635"/>
    <n v="15000000"/>
    <n v="17721635"/>
    <n v="1.1814423333333333"/>
    <n v="26.872576933333331"/>
    <n v="2009"/>
    <s v="iyun"/>
    <s v="Dennis Iliadis"/>
    <x v="1667"/>
    <s v="Normal"/>
    <s v="Medium Budget"/>
    <x v="0"/>
    <s v="Normal"/>
  </r>
  <r>
    <x v="1668"/>
    <d v="2005-07-07T00:00:00"/>
    <s v="Color"/>
    <s v="Drama"/>
    <s v="English"/>
    <s v="USA"/>
    <s v="PG"/>
    <s v="Ken Howard"/>
    <x v="724"/>
    <n v="649"/>
    <n v="1400"/>
    <n v="61"/>
    <n v="0"/>
    <n v="6.9"/>
    <n v="75"/>
    <n v="98"/>
    <n v="32701088"/>
    <n v="32000000"/>
    <n v="701088"/>
    <n v="2.1909000000000001E-2"/>
    <n v="27.608763600000003"/>
    <n v="2005"/>
    <s v="iyul"/>
    <s v="John Gatins"/>
    <x v="1668"/>
    <s v="Normal"/>
    <s v="Medium Budget"/>
    <x v="0"/>
    <s v="Normal"/>
  </r>
  <r>
    <x v="1669"/>
    <d v="1999-02-18T00:00:00"/>
    <s v="Color"/>
    <s v="Action"/>
    <s v="English"/>
    <s v="USA"/>
    <s v="R"/>
    <s v="Tony Curran"/>
    <x v="223"/>
    <n v="845"/>
    <n v="1815"/>
    <n v="323"/>
    <n v="0"/>
    <n v="6.6"/>
    <n v="85"/>
    <n v="102"/>
    <n v="32694788"/>
    <n v="85000000"/>
    <n v="-52305212"/>
    <n v="-0.61535543529411763"/>
    <n v="26.153857825882351"/>
    <n v="1999"/>
    <s v="fevral"/>
    <s v="John McTiernan"/>
    <x v="1669"/>
    <s v="Underperformer"/>
    <s v="High Budget"/>
    <x v="0"/>
    <s v="Normal"/>
  </r>
  <r>
    <x v="1670"/>
    <d v="2000-07-12T00:00:00"/>
    <s v="Color"/>
    <s v="Comedy"/>
    <s v="English"/>
    <s v="USA"/>
    <s v="PG"/>
    <s v="Minnie Driver"/>
    <x v="725"/>
    <n v="893"/>
    <n v="3946"/>
    <n v="597"/>
    <n v="0"/>
    <n v="6.9"/>
    <n v="106"/>
    <n v="115"/>
    <n v="32662299"/>
    <n v="24000000"/>
    <n v="8662299"/>
    <n v="0.36092912500000002"/>
    <n v="27.744371650000001"/>
    <n v="2000"/>
    <s v="iyul"/>
    <s v="Bonnie Hunt"/>
    <x v="1670"/>
    <s v="Normal"/>
    <s v="Medium Budget"/>
    <x v="0"/>
    <s v="Normal"/>
  </r>
  <r>
    <x v="1671"/>
    <d v="2005-09-26T00:00:00"/>
    <s v="Color"/>
    <s v="Comedy"/>
    <s v="English"/>
    <s v="USA"/>
    <s v="PG"/>
    <s v="Cicely Tyson"/>
    <x v="312"/>
    <n v="907"/>
    <n v="3462"/>
    <n v="61"/>
    <n v="1000"/>
    <n v="6.4"/>
    <n v="96"/>
    <n v="106"/>
    <n v="32645546"/>
    <n v="14000000"/>
    <n v="18645546"/>
    <n v="1.3318247142857143"/>
    <n v="26.232729885714289"/>
    <n v="2005"/>
    <s v="sentyabr"/>
    <s v="Wayne Wang"/>
    <x v="1671"/>
    <s v="Normal"/>
    <s v="Medium Budget"/>
    <x v="0"/>
    <s v="Normal"/>
  </r>
  <r>
    <x v="1672"/>
    <d v="2001-04-23T00:00:00"/>
    <s v="Color"/>
    <s v="Action"/>
    <s v="English"/>
    <s v="USA"/>
    <s v="PG-13"/>
    <s v="Sylvester Stallone"/>
    <x v="236"/>
    <n v="13000"/>
    <n v="14780"/>
    <n v="212"/>
    <n v="886"/>
    <n v="4.5"/>
    <n v="109"/>
    <n v="116"/>
    <n v="32616869"/>
    <n v="72000000"/>
    <n v="-39383131"/>
    <n v="-0.5469879305555555"/>
    <n v="17.869804827777777"/>
    <n v="2001"/>
    <s v="aprel"/>
    <s v="Renny Harlin"/>
    <x v="1672"/>
    <s v="Underperformer"/>
    <s v="High Budget"/>
    <x v="0"/>
    <s v="High Buzz Mismatch"/>
  </r>
  <r>
    <x v="1673"/>
    <d v="1984-02-21T00:00:00"/>
    <s v="Color"/>
    <s v="Horror"/>
    <s v="English"/>
    <s v="USA"/>
    <s v="R"/>
    <s v="Judie Aronson"/>
    <x v="726"/>
    <n v="158"/>
    <n v="467"/>
    <n v="17"/>
    <n v="0"/>
    <n v="5.9"/>
    <n v="166"/>
    <n v="97"/>
    <n v="32600000"/>
    <n v="1800000"/>
    <n v="30800000"/>
    <n v="17.111111111111111"/>
    <n v="30.444444444444446"/>
    <n v="1984"/>
    <s v="fevral"/>
    <s v="Joseph Zito"/>
    <x v="1673"/>
    <s v="Normal"/>
    <s v="Low Budget"/>
    <x v="0"/>
    <s v="Normal"/>
  </r>
  <r>
    <x v="1674"/>
    <d v="2000-09-17T00:00:00"/>
    <s v="Color"/>
    <s v="Action"/>
    <s v="English"/>
    <s v="USA"/>
    <s v="R"/>
    <s v="Pamela Reed"/>
    <x v="383"/>
    <n v="324"/>
    <n v="1013"/>
    <n v="138"/>
    <n v="892"/>
    <n v="6.2"/>
    <n v="134"/>
    <n v="135"/>
    <n v="32598931"/>
    <n v="65000000"/>
    <n v="-32401069"/>
    <n v="-0.49847798461538462"/>
    <n v="24.689808806153849"/>
    <n v="2000"/>
    <s v="sentyabr"/>
    <s v="Taylor Hackford"/>
    <x v="1674"/>
    <s v="Underperformer"/>
    <s v="High Budget"/>
    <x v="0"/>
    <s v="Normal"/>
  </r>
  <r>
    <x v="1675"/>
    <d v="2007-09-25T00:00:00"/>
    <s v="Color"/>
    <s v="Comedy"/>
    <s v="English"/>
    <s v="UK"/>
    <s v="PG"/>
    <s v="Lily Atkinson"/>
    <x v="727"/>
    <n v="328"/>
    <n v="794"/>
    <n v="68"/>
    <n v="0"/>
    <n v="6.3"/>
    <n v="151"/>
    <n v="90"/>
    <n v="32553210"/>
    <n v="25000000"/>
    <n v="7553210"/>
    <n v="0.30212840000000002"/>
    <n v="25.320851359999999"/>
    <n v="2007"/>
    <s v="sentyabr"/>
    <s v="Steve Bendelack"/>
    <x v="1675"/>
    <s v="Normal"/>
    <s v="Medium Budget"/>
    <x v="0"/>
    <s v="Normal"/>
  </r>
  <r>
    <x v="1676"/>
    <d v="2002-03-11T00:00:00"/>
    <s v="Color"/>
    <s v="Comedy"/>
    <s v="English"/>
    <s v="UK"/>
    <s v="PG-13"/>
    <s v="Archie Panjabi"/>
    <x v="728"/>
    <n v="883"/>
    <n v="2201"/>
    <n v="98"/>
    <n v="0"/>
    <n v="6.7"/>
    <n v="161"/>
    <n v="112"/>
    <n v="32541719"/>
    <n v="3500159"/>
    <n v="29041560"/>
    <n v="8.297211640956883"/>
    <n v="30.118884656382754"/>
    <n v="2002"/>
    <s v="mart"/>
    <s v="Gurinder Chadha"/>
    <x v="1676"/>
    <s v="Normal"/>
    <s v="Medium Budget"/>
    <x v="0"/>
    <s v="Normal"/>
  </r>
  <r>
    <x v="1677"/>
    <d v="2000-06-06T00:00:00"/>
    <s v="Color"/>
    <s v="Adventure"/>
    <s v="English"/>
    <s v="USA"/>
    <s v="R"/>
    <s v="Philip Seymour Hoffman"/>
    <x v="151"/>
    <n v="22000"/>
    <n v="36897"/>
    <n v="488"/>
    <n v="15000"/>
    <n v="7.9"/>
    <n v="149"/>
    <n v="152"/>
    <n v="32522352"/>
    <n v="60000000"/>
    <n v="-27477648"/>
    <n v="-0.4579608"/>
    <n v="32.916815679999999"/>
    <n v="2000"/>
    <s v="iyun"/>
    <s v="Cameron Crowe"/>
    <x v="1677"/>
    <s v="Underperformer"/>
    <s v="High Budget"/>
    <x v="0"/>
    <s v="Normal"/>
  </r>
  <r>
    <x v="1678"/>
    <d v="2002-07-10T00:00:00"/>
    <s v="Black and White"/>
    <s v="Biography"/>
    <s v="English"/>
    <s v="France"/>
    <s v="R"/>
    <s v="Emilia Fox"/>
    <x v="729"/>
    <n v="396"/>
    <n v="1075"/>
    <n v="2000"/>
    <n v="21000"/>
    <n v="8.5"/>
    <n v="193"/>
    <n v="150"/>
    <n v="32519322"/>
    <n v="35000000"/>
    <n v="-2480678"/>
    <n v="-7.0876514285714287E-2"/>
    <n v="36.071649394285714"/>
    <n v="2002"/>
    <s v="iyul"/>
    <s v="Roman Polanski"/>
    <x v="1678"/>
    <s v="Normal"/>
    <s v="Medium Budget"/>
    <x v="0"/>
    <s v="High Buzz / High Score"/>
  </r>
  <r>
    <x v="1679"/>
    <d v="2014-12-07T00:00:00"/>
    <s v="Color"/>
    <s v="Fantasy"/>
    <s v="English"/>
    <s v="USA"/>
    <s v="R"/>
    <s v="Richard Cabral"/>
    <x v="730"/>
    <n v="510"/>
    <n v="2161"/>
    <n v="52"/>
    <n v="10000"/>
    <n v="5"/>
    <n v="220"/>
    <n v="101"/>
    <n v="32453345"/>
    <n v="5000000"/>
    <n v="27453345"/>
    <n v="5.4906689999999996"/>
    <n v="23.196267599999999"/>
    <n v="2014"/>
    <s v="dekabr"/>
    <s v="Christopher Landon"/>
    <x v="1679"/>
    <s v="Normal"/>
    <s v="Low Budget"/>
    <x v="0"/>
    <s v="Normal"/>
  </r>
  <r>
    <x v="1680"/>
    <d v="2009-02-16T00:00:00"/>
    <s v="Color"/>
    <s v="Comedy"/>
    <s v="English"/>
    <s v="USA"/>
    <s v="R"/>
    <s v="Kevin Spacey"/>
    <x v="731"/>
    <n v="18000"/>
    <n v="32474"/>
    <n v="293"/>
    <n v="15000"/>
    <n v="6.2"/>
    <n v="271"/>
    <n v="94"/>
    <n v="32416109"/>
    <n v="25000000"/>
    <n v="7416109"/>
    <n v="0.29664436"/>
    <n v="26.418657744000001"/>
    <n v="2009"/>
    <s v="fevral"/>
    <s v="Grant Heslov"/>
    <x v="1680"/>
    <s v="Normal"/>
    <s v="Medium Budget"/>
    <x v="0"/>
    <s v="Normal"/>
  </r>
  <r>
    <x v="1681"/>
    <d v="2009-01-25T00:00:00"/>
    <s v="Color"/>
    <s v="Comedy"/>
    <s v="English"/>
    <s v="USA"/>
    <s v="PG-13"/>
    <s v="Joseph Gordon-Levitt"/>
    <x v="45"/>
    <n v="23000"/>
    <n v="54075"/>
    <n v="464"/>
    <n v="40000"/>
    <n v="7.7"/>
    <n v="331"/>
    <n v="95"/>
    <n v="32391374"/>
    <n v="7500000"/>
    <n v="24891374"/>
    <n v="3.3188498666666666"/>
    <n v="36.127539946666666"/>
    <n v="2009"/>
    <s v="yanvar"/>
    <s v="Marc Webb"/>
    <x v="1681"/>
    <s v="Normal"/>
    <s v="Medium Budget"/>
    <x v="0"/>
    <s v="Normal"/>
  </r>
  <r>
    <x v="1682"/>
    <d v="1998-01-14T00:00:00"/>
    <s v="Color"/>
    <s v="Comedy"/>
    <s v="English"/>
    <s v="Canada"/>
    <s v="R"/>
    <s v="Alexis Arquette"/>
    <x v="352"/>
    <n v="285"/>
    <n v="667"/>
    <n v="31"/>
    <n v="0"/>
    <n v="5.3"/>
    <n v="114"/>
    <n v="89"/>
    <n v="32368960"/>
    <n v="25000000"/>
    <n v="7368960"/>
    <n v="0.29475839999999998"/>
    <n v="21.317903359999999"/>
    <n v="1998"/>
    <s v="yanvar"/>
    <s v="Ronny Yu"/>
    <x v="1682"/>
    <s v="Normal"/>
    <s v="Medium Budget"/>
    <x v="0"/>
    <s v="High Buzz Mismatch"/>
  </r>
  <r>
    <x v="1683"/>
    <d v="2010-11-18T00:00:00"/>
    <s v="Color"/>
    <s v="Comedy"/>
    <s v="English"/>
    <s v="USA"/>
    <s v="R"/>
    <s v="Jake Gyllenhaal"/>
    <x v="257"/>
    <n v="15000"/>
    <n v="31278"/>
    <n v="380"/>
    <n v="24000"/>
    <n v="6.7"/>
    <n v="219"/>
    <n v="112"/>
    <n v="32357532"/>
    <n v="30000000"/>
    <n v="2357532"/>
    <n v="7.8584399999999999E-2"/>
    <n v="29.231433759999998"/>
    <n v="2010"/>
    <s v="noyabr"/>
    <s v="Edward Zwick"/>
    <x v="1683"/>
    <s v="Normal"/>
    <s v="Medium Budget"/>
    <x v="0"/>
    <s v="Normal"/>
  </r>
  <r>
    <x v="1684"/>
    <d v="1995-11-10T00:00:00"/>
    <s v="Color"/>
    <s v="Action"/>
    <s v="Cantonese"/>
    <s v="Hong Kong"/>
    <s v="R"/>
    <s v="FranÃ§oise Yip"/>
    <x v="732"/>
    <n v="186"/>
    <n v="407"/>
    <n v="7"/>
    <n v="0"/>
    <n v="6.7"/>
    <n v="62"/>
    <n v="89"/>
    <n v="32333860"/>
    <n v="7500000"/>
    <n v="24833860"/>
    <n v="3.3111813333333333"/>
    <n v="28.124472533333336"/>
    <n v="1995"/>
    <s v="noyabr"/>
    <s v="Stanley Tong"/>
    <x v="1684"/>
    <s v="Normal"/>
    <s v="High Budget"/>
    <x v="0"/>
    <s v="Normal"/>
  </r>
  <r>
    <x v="1685"/>
    <d v="2014-10-28T00:00:00"/>
    <s v="Color"/>
    <s v="Crime"/>
    <s v="English"/>
    <s v="USA"/>
    <s v="R"/>
    <s v="Jake Gyllenhaal"/>
    <x v="733"/>
    <n v="15000"/>
    <n v="15554"/>
    <n v="66"/>
    <n v="65000"/>
    <n v="7.9"/>
    <n v="534"/>
    <n v="117"/>
    <n v="32279955"/>
    <n v="8500000"/>
    <n v="23779955"/>
    <n v="2.7976417647058822"/>
    <n v="39.219056705882352"/>
    <n v="2014"/>
    <s v="oktyabr"/>
    <s v="Dan Gilroy"/>
    <x v="1685"/>
    <s v="Normal"/>
    <s v="Medium Budget"/>
    <x v="0"/>
    <s v="Normal"/>
  </r>
  <r>
    <x v="1686"/>
    <d v="2013-04-04T00:00:00"/>
    <s v="Color"/>
    <s v="Comedy"/>
    <s v="English"/>
    <s v="USA"/>
    <s v="R"/>
    <s v="David Jason Perez"/>
    <x v="734"/>
    <n v="1000"/>
    <n v="1385"/>
    <n v="15"/>
    <n v="0"/>
    <n v="6.7"/>
    <n v="26"/>
    <n v="75"/>
    <n v="32230907"/>
    <n v="2500000"/>
    <n v="29730907"/>
    <n v="11.892362800000001"/>
    <n v="31.556945120000002"/>
    <n v="2013"/>
    <s v="aprel"/>
    <s v="Leslie Small"/>
    <x v="1686"/>
    <s v="Normal"/>
    <s v="Medium Budget"/>
    <x v="0"/>
    <s v="Normal"/>
  </r>
  <r>
    <x v="1687"/>
    <d v="2008-11-04T00:00:00"/>
    <s v="Color"/>
    <s v="Comedy"/>
    <s v="English"/>
    <s v="USA"/>
    <s v="PG-13"/>
    <s v="Justin Timberlake"/>
    <x v="735"/>
    <n v="3000"/>
    <n v="6658"/>
    <n v="12"/>
    <n v="0"/>
    <n v="3.8"/>
    <n v="150"/>
    <n v="87"/>
    <n v="32178777"/>
    <n v="62000000"/>
    <n v="-29821223"/>
    <n v="-0.48098746774193546"/>
    <n v="15.007605012903225"/>
    <n v="2008"/>
    <s v="noyabr"/>
    <s v="Marco Schnabel"/>
    <x v="1687"/>
    <s v="Underperformer"/>
    <s v="Medium Budget"/>
    <x v="0"/>
    <s v="High Buzz Mismatch"/>
  </r>
  <r>
    <x v="1688"/>
    <d v="2013-04-01T00:00:00"/>
    <s v="Color"/>
    <s v="Crime"/>
    <s v="English"/>
    <s v="USA"/>
    <s v="R"/>
    <s v="Channing Tatum"/>
    <x v="103"/>
    <n v="17000"/>
    <n v="18469"/>
    <n v="0"/>
    <n v="29000"/>
    <n v="7.1"/>
    <n v="450"/>
    <n v="106"/>
    <n v="32154410"/>
    <n v="30000000"/>
    <n v="2154410"/>
    <n v="7.1813666666666665E-2"/>
    <n v="31.328725466666665"/>
    <n v="2013"/>
    <s v="aprel"/>
    <s v="Steven Soderbergh"/>
    <x v="1688"/>
    <s v="Normal"/>
    <s v="Medium Budget"/>
    <x v="0"/>
    <s v="Normal"/>
  </r>
  <r>
    <x v="1689"/>
    <d v="2001-03-15T00:00:00"/>
    <s v="Color"/>
    <s v="Action"/>
    <s v="English"/>
    <s v="USA"/>
    <s v="PG-13"/>
    <s v="Steve Buscemi"/>
    <x v="736"/>
    <n v="12000"/>
    <n v="15015"/>
    <n v="6"/>
    <n v="0"/>
    <n v="6.4"/>
    <n v="166"/>
    <n v="106"/>
    <n v="32131830"/>
    <n v="137000000"/>
    <n v="-104868170"/>
    <n v="-0.76546109489051095"/>
    <n v="25.293815562043797"/>
    <n v="2001"/>
    <s v="mart"/>
    <s v="Hironobu Sakaguchi"/>
    <x v="1689"/>
    <s v="Underperformer"/>
    <s v="High Budget"/>
    <x v="0"/>
    <s v="Normal"/>
  </r>
  <r>
    <x v="1690"/>
    <d v="2003-03-15T00:00:00"/>
    <s v="Color"/>
    <s v="Horror"/>
    <s v="English"/>
    <s v="USA"/>
    <s v="PG-13"/>
    <s v="Sullivan Stapleton"/>
    <x v="93"/>
    <n v="1000"/>
    <n v="2212"/>
    <n v="474"/>
    <n v="2000"/>
    <n v="4.9000000000000004"/>
    <n v="140"/>
    <n v="96"/>
    <n v="32131483"/>
    <n v="11000000"/>
    <n v="21131483"/>
    <n v="1.9210439090909091"/>
    <n v="20.568417563636363"/>
    <n v="2003"/>
    <s v="mart"/>
    <s v="Jonathan Liebesman"/>
    <x v="1690"/>
    <s v="Normal"/>
    <s v="Low Budget"/>
    <x v="0"/>
    <s v="Normal"/>
  </r>
  <r>
    <x v="1691"/>
    <d v="2002-10-26T00:00:00"/>
    <s v="Color"/>
    <s v="Comedy"/>
    <s v="English"/>
    <s v="USA"/>
    <s v="R"/>
    <s v="Robert De Niro"/>
    <x v="272"/>
    <n v="22000"/>
    <n v="22889"/>
    <n v="11000"/>
    <n v="846"/>
    <n v="5.9"/>
    <n v="105"/>
    <n v="96"/>
    <n v="32122249"/>
    <n v="60000000"/>
    <n v="-27877751"/>
    <n v="-0.46462918333333331"/>
    <n v="23.498748326666668"/>
    <n v="2002"/>
    <s v="oktyabr"/>
    <s v="Harold Ramis"/>
    <x v="1691"/>
    <s v="Underperformer"/>
    <s v="Medium Budget"/>
    <x v="0"/>
    <s v="High Buzz Mismatch"/>
  </r>
  <r>
    <x v="1692"/>
    <d v="1992-05-28T00:00:00"/>
    <s v="Color"/>
    <s v="Horror"/>
    <s v="English"/>
    <s v="UK"/>
    <s v="R"/>
    <s v="Jeff Fahey"/>
    <x v="737"/>
    <n v="535"/>
    <n v="1109"/>
    <n v="32"/>
    <n v="0"/>
    <n v="5.4"/>
    <n v="48"/>
    <n v="140"/>
    <n v="32101000"/>
    <n v="10000000"/>
    <n v="22101000"/>
    <n v="2.2101000000000002"/>
    <n v="22.48404"/>
    <n v="1992"/>
    <s v="may"/>
    <s v="Brett Leonard"/>
    <x v="1692"/>
    <s v="Normal"/>
    <s v="Low Budget"/>
    <x v="0"/>
    <s v="Normal"/>
  </r>
  <r>
    <x v="1693"/>
    <d v="2001-10-21T00:00:00"/>
    <s v="Color"/>
    <s v="Comedy"/>
    <s v="English"/>
    <s v="USA"/>
    <s v="PG-13"/>
    <s v="Bernie Mac"/>
    <x v="277"/>
    <n v="1000"/>
    <n v="3664"/>
    <n v="39"/>
    <n v="304"/>
    <n v="5.5"/>
    <n v="64"/>
    <n v="94"/>
    <n v="32095318"/>
    <n v="45000000"/>
    <n v="-12904682"/>
    <n v="-0.28677071111111113"/>
    <n v="21.915691715555557"/>
    <n v="2001"/>
    <s v="oktyabr"/>
    <s v="Sam Weisman"/>
    <x v="1693"/>
    <s v="Normal"/>
    <s v="Medium Budget"/>
    <x v="0"/>
    <s v="High Buzz Mismatch"/>
  </r>
  <r>
    <x v="1694"/>
    <d v="1994-09-25T00:00:00"/>
    <s v="Color"/>
    <s v="Action"/>
    <s v="English"/>
    <s v="USA"/>
    <s v="PG-13"/>
    <s v="Jonathan Winters"/>
    <x v="545"/>
    <n v="924"/>
    <n v="2711"/>
    <n v="85"/>
    <n v="0"/>
    <n v="6"/>
    <n v="70"/>
    <n v="93"/>
    <n v="32055248"/>
    <n v="25000000"/>
    <n v="7055248"/>
    <n v="0.28220992"/>
    <n v="24.112883967999998"/>
    <n v="1994"/>
    <s v="sentyabr"/>
    <s v="Russell Mulcahy"/>
    <x v="1694"/>
    <s v="Normal"/>
    <s v="High Budget"/>
    <x v="0"/>
    <s v="Normal"/>
  </r>
  <r>
    <x v="1695"/>
    <d v="1995-11-13T00:00:00"/>
    <s v="Color"/>
    <s v="Crime"/>
    <s v="English"/>
    <s v="USA"/>
    <s v="R"/>
    <s v="William McNamara"/>
    <x v="331"/>
    <n v="10000"/>
    <n v="12338"/>
    <n v="36"/>
    <n v="0"/>
    <n v="6.6"/>
    <n v="57"/>
    <n v="123"/>
    <n v="32051917"/>
    <n v="20000000"/>
    <n v="12051917"/>
    <n v="0.60259585000000004"/>
    <n v="26.641038339999998"/>
    <n v="1995"/>
    <s v="noyabr"/>
    <s v="Jon Amiel"/>
    <x v="1695"/>
    <s v="Normal"/>
    <s v="Medium Budget"/>
    <x v="0"/>
    <s v="Normal"/>
  </r>
  <r>
    <x v="1696"/>
    <d v="2005-01-29T00:00:00"/>
    <s v="Color"/>
    <s v="Horror"/>
    <s v="English"/>
    <s v="Australia"/>
    <s v="R"/>
    <s v="Robert Ri'chard"/>
    <x v="319"/>
    <n v="730"/>
    <n v="2178"/>
    <n v="174"/>
    <n v="0"/>
    <n v="5.3"/>
    <n v="228"/>
    <n v="108"/>
    <n v="32048809"/>
    <n v="30000000"/>
    <n v="2048809"/>
    <n v="6.829363333333334E-2"/>
    <n v="21.227317453333331"/>
    <n v="2005"/>
    <s v="yanvar"/>
    <s v="Jaume Collet-Serra"/>
    <x v="1696"/>
    <s v="Normal"/>
    <s v="Low Budget"/>
    <x v="0"/>
    <s v="High Buzz Mismatch"/>
  </r>
  <r>
    <x v="1697"/>
    <d v="2013-12-28T00:00:00"/>
    <s v="Color"/>
    <s v="Comedy"/>
    <s v="English"/>
    <s v="USA"/>
    <s v="PG-13"/>
    <s v="Marisa Saks"/>
    <x v="403"/>
    <n v="31000"/>
    <n v="34319"/>
    <n v="92"/>
    <n v="13000"/>
    <n v="3.5"/>
    <n v="153"/>
    <n v="88"/>
    <n v="32014289"/>
    <n v="20000000"/>
    <n v="12014289"/>
    <n v="0.60071445000000001"/>
    <n v="15.540285780000001"/>
    <n v="2013"/>
    <s v="dekabr"/>
    <s v="Malcolm D. Lee"/>
    <x v="1697"/>
    <s v="Normal"/>
    <s v="Medium Budget"/>
    <x v="0"/>
    <s v="High Buzz Mismatch"/>
  </r>
  <r>
    <x v="1698"/>
    <d v="2004-04-06T00:00:00"/>
    <s v="Color"/>
    <s v="Action"/>
    <s v="English"/>
    <s v="USA"/>
    <s v="PG-13"/>
    <s v="Richard Burgi"/>
    <x v="426"/>
    <n v="550"/>
    <n v="1102"/>
    <n v="160"/>
    <n v="2000"/>
    <n v="6.5"/>
    <n v="127"/>
    <n v="94"/>
    <n v="32003620"/>
    <n v="25000000"/>
    <n v="7003620"/>
    <n v="0.28014480000000003"/>
    <n v="26.312057920000001"/>
    <n v="2004"/>
    <s v="aprel"/>
    <s v="David R. Ellis"/>
    <x v="1698"/>
    <s v="Normal"/>
    <s v="High Budget"/>
    <x v="0"/>
    <s v="Normal"/>
  </r>
  <r>
    <x v="1699"/>
    <d v="1993-06-02T00:00:00"/>
    <s v="Color"/>
    <s v="Drama"/>
    <s v="English"/>
    <s v="USA"/>
    <s v="PG"/>
    <s v="Richard E. Grant"/>
    <x v="200"/>
    <n v="554"/>
    <n v="1068"/>
    <n v="17000"/>
    <n v="0"/>
    <n v="7.2"/>
    <n v="56"/>
    <n v="139"/>
    <n v="32000000"/>
    <n v="30000000"/>
    <n v="2000000"/>
    <n v="6.6666666666666666E-2"/>
    <n v="28.826666666666668"/>
    <n v="1993"/>
    <s v="iyun"/>
    <s v="Martin Scorsese"/>
    <x v="1699"/>
    <s v="Normal"/>
    <s v="Medium Budget"/>
    <x v="0"/>
    <s v="Normal"/>
  </r>
  <r>
    <x v="1700"/>
    <d v="1960-11-04T00:00:00"/>
    <s v="Black and White"/>
    <s v="Horror"/>
    <s v="English"/>
    <s v="USA"/>
    <s v="R"/>
    <s v="Janet Leigh"/>
    <x v="738"/>
    <n v="606"/>
    <n v="1885"/>
    <n v="13000"/>
    <n v="18000"/>
    <n v="8.5"/>
    <n v="290"/>
    <n v="108"/>
    <n v="32000000"/>
    <n v="806947"/>
    <n v="31193053"/>
    <n v="38.655640333256088"/>
    <n v="51.262256133302429"/>
    <n v="1960"/>
    <s v="noyabr"/>
    <s v="Alfred Hitchcock"/>
    <x v="1700"/>
    <s v="Normal"/>
    <s v="Low Budget"/>
    <x v="0"/>
    <s v="High Buzz / High Score"/>
  </r>
  <r>
    <x v="1701"/>
    <d v="2015-10-13T00:00:00"/>
    <s v="Color"/>
    <s v="Drama"/>
    <s v="English"/>
    <s v="USA"/>
    <s v="PG-13"/>
    <s v="Nat Wolff"/>
    <x v="739"/>
    <n v="733"/>
    <n v="2753"/>
    <n v="14"/>
    <n v="0"/>
    <n v="6.4"/>
    <n v="191"/>
    <n v="109"/>
    <n v="31990064"/>
    <n v="12000000"/>
    <n v="19990064"/>
    <n v="1.6658386666666667"/>
    <n v="26.266335466666668"/>
    <n v="2015"/>
    <s v="oktyabr"/>
    <s v="Jake Schreier"/>
    <x v="1701"/>
    <s v="Normal"/>
    <s v="Medium Budget"/>
    <x v="0"/>
    <s v="Normal"/>
  </r>
  <r>
    <x v="1702"/>
    <d v="1995-12-26T00:00:00"/>
    <s v="Color"/>
    <s v="Drama"/>
    <s v="English"/>
    <s v="USA"/>
    <s v="R"/>
    <s v="Nicolas Cage"/>
    <x v="740"/>
    <n v="12000"/>
    <n v="14823"/>
    <n v="81"/>
    <n v="0"/>
    <n v="7.6"/>
    <n v="123"/>
    <n v="111"/>
    <n v="31968347"/>
    <n v="3600000"/>
    <n v="28368347"/>
    <n v="7.8800963888888891"/>
    <n v="33.552038555555555"/>
    <n v="1995"/>
    <s v="dekabr"/>
    <s v="Mike Figgis"/>
    <x v="1702"/>
    <s v="Normal"/>
    <s v="Medium Budget"/>
    <x v="0"/>
    <s v="Normal"/>
  </r>
  <r>
    <x v="1703"/>
    <d v="1980-06-16T00:00:00"/>
    <s v="Color"/>
    <s v="Mystery"/>
    <s v="English"/>
    <s v="USA"/>
    <s v="X"/>
    <s v="Angie Dickinson"/>
    <x v="109"/>
    <n v="754"/>
    <n v="2442"/>
    <n v="0"/>
    <n v="0"/>
    <n v="7.1"/>
    <n v="121"/>
    <n v="104"/>
    <n v="31899000"/>
    <n v="6500000"/>
    <n v="25399000"/>
    <n v="3.9075384615384614"/>
    <n v="29.963015384615382"/>
    <n v="1980"/>
    <s v="iyun"/>
    <s v="Brian De Palma"/>
    <x v="1703"/>
    <s v="Normal"/>
    <s v="Medium Budget"/>
    <x v="0"/>
    <s v="Normal"/>
  </r>
  <r>
    <x v="1704"/>
    <d v="2002-02-09T00:00:00"/>
    <s v="Color"/>
    <s v="Crime"/>
    <s v="English"/>
    <s v="USA"/>
    <s v="R"/>
    <s v="Ryan Gosling"/>
    <x v="741"/>
    <n v="33000"/>
    <n v="34606"/>
    <n v="58"/>
    <n v="0"/>
    <n v="6.1"/>
    <n v="136"/>
    <n v="115"/>
    <n v="31874869"/>
    <n v="50000000"/>
    <n v="-18125131"/>
    <n v="-0.36250262"/>
    <n v="24.254998951999998"/>
    <n v="2002"/>
    <s v="fevral"/>
    <s v="Barbet Schroeder"/>
    <x v="1704"/>
    <s v="Normal"/>
    <s v="Medium Budget"/>
    <x v="0"/>
    <s v="Normal"/>
  </r>
  <r>
    <x v="1705"/>
    <d v="2008-04-10T00:00:00"/>
    <s v="Color"/>
    <s v="Biography"/>
    <s v="English"/>
    <s v="USA"/>
    <s v="R"/>
    <s v="James Franco"/>
    <x v="187"/>
    <n v="11000"/>
    <n v="13189"/>
    <n v="835"/>
    <n v="10000"/>
    <n v="7.6"/>
    <n v="324"/>
    <n v="128"/>
    <n v="31838002"/>
    <n v="20000000"/>
    <n v="11838002"/>
    <n v="0.59190010000000004"/>
    <n v="31.636760039999999"/>
    <n v="2008"/>
    <s v="aprel"/>
    <s v="Gus Van Sant"/>
    <x v="1705"/>
    <s v="Normal"/>
    <s v="Medium Budget"/>
    <x v="0"/>
    <s v="Normal"/>
  </r>
  <r>
    <x v="1706"/>
    <d v="2011-07-27T00:00:00"/>
    <s v="Color"/>
    <s v="Adventure"/>
    <s v="English"/>
    <s v="USA"/>
    <s v="PG-13"/>
    <s v="Tom Hanks"/>
    <x v="621"/>
    <n v="15000"/>
    <n v="15595"/>
    <n v="335"/>
    <n v="39000"/>
    <n v="6.9"/>
    <n v="283"/>
    <n v="129"/>
    <n v="31836745"/>
    <n v="40000000"/>
    <n v="-8163255"/>
    <n v="-0.20408137500000001"/>
    <n v="31.418367450000002"/>
    <n v="2011"/>
    <s v="iyul"/>
    <s v="Stephen Daldry"/>
    <x v="1706"/>
    <s v="Normal"/>
    <s v="High Budget"/>
    <x v="0"/>
    <s v="Normal"/>
  </r>
  <r>
    <x v="1707"/>
    <d v="1999-12-26T00:00:00"/>
    <s v="Color"/>
    <s v="Action"/>
    <s v="English"/>
    <s v="USA"/>
    <s v="R"/>
    <s v="Oliver Platt"/>
    <x v="679"/>
    <n v="1000"/>
    <n v="3313"/>
    <n v="49"/>
    <n v="2000"/>
    <n v="5.6"/>
    <n v="152"/>
    <n v="82"/>
    <n v="31768374"/>
    <n v="27000000"/>
    <n v="4768374"/>
    <n v="0.17660644444444445"/>
    <n v="22.670642577777777"/>
    <n v="1999"/>
    <s v="dekabr"/>
    <s v="Steve Miner"/>
    <x v="1707"/>
    <s v="Normal"/>
    <s v="High Budget"/>
    <x v="0"/>
    <s v="High Buzz Mismatch"/>
  </r>
  <r>
    <x v="1708"/>
    <d v="2009-05-21T00:00:00"/>
    <s v="Color"/>
    <s v="Action"/>
    <s v="English"/>
    <s v="USA"/>
    <s v="PG-13"/>
    <s v="Martin Landau"/>
    <x v="742"/>
    <n v="940"/>
    <n v="1594"/>
    <n v="30"/>
    <n v="13000"/>
    <n v="7.1"/>
    <n v="263"/>
    <n v="79"/>
    <n v="31743332"/>
    <n v="30000000"/>
    <n v="1743332"/>
    <n v="5.8111066666666669E-2"/>
    <n v="29.723244426666668"/>
    <n v="2009"/>
    <s v="may"/>
    <s v="Shane Acker"/>
    <x v="1708"/>
    <s v="Normal"/>
    <s v="High Budget"/>
    <x v="0"/>
    <s v="Normal"/>
  </r>
  <r>
    <x v="1709"/>
    <d v="2005-03-08T00:00:00"/>
    <s v="Color"/>
    <s v="Action"/>
    <s v="English"/>
    <s v="USA"/>
    <s v="PG-13"/>
    <s v="Sam Shepard"/>
    <x v="174"/>
    <n v="820"/>
    <n v="2705"/>
    <n v="357"/>
    <n v="0"/>
    <n v="5"/>
    <n v="145"/>
    <n v="121"/>
    <n v="31704416"/>
    <n v="135000000"/>
    <n v="-103295584"/>
    <n v="-0.76515247407407405"/>
    <n v="19.693939010370372"/>
    <n v="2005"/>
    <s v="mart"/>
    <s v="Rob Cohen"/>
    <x v="1709"/>
    <s v="Underperformer"/>
    <s v="High Budget"/>
    <x v="0"/>
    <s v="High Buzz Mismatch"/>
  </r>
  <r>
    <x v="1710"/>
    <d v="2008-11-10T00:00:00"/>
    <s v="Color"/>
    <s v="Horror"/>
    <s v="English"/>
    <s v="USA"/>
    <s v="R"/>
    <s v="Andrew Fiscella"/>
    <x v="711"/>
    <n v="137000"/>
    <n v="140268"/>
    <n v="66"/>
    <n v="0"/>
    <n v="6"/>
    <n v="198"/>
    <n v="89"/>
    <n v="31691811"/>
    <n v="12000000"/>
    <n v="19691811"/>
    <n v="1.64098425"/>
    <n v="24.656393699999999"/>
    <n v="2008"/>
    <s v="noyabr"/>
    <s v="John Erick Dowdle"/>
    <x v="1710"/>
    <s v="Normal"/>
    <s v="Low Budget"/>
    <x v="0"/>
    <s v="Normal"/>
  </r>
  <r>
    <x v="1711"/>
    <d v="2009-05-12T00:00:00"/>
    <s v="Color"/>
    <s v="Biography"/>
    <s v="English"/>
    <s v="UK"/>
    <s v="PG-13"/>
    <s v="Robert Downey Jr."/>
    <x v="536"/>
    <n v="21000"/>
    <n v="23745"/>
    <n v="456"/>
    <n v="0"/>
    <n v="6.7"/>
    <n v="210"/>
    <n v="117"/>
    <n v="31670931"/>
    <n v="60000000"/>
    <n v="-28329069"/>
    <n v="-0.47215115000000002"/>
    <n v="26.61113954"/>
    <n v="2009"/>
    <s v="may"/>
    <s v="Joe Wright"/>
    <x v="1711"/>
    <s v="Underperformer"/>
    <s v="Medium Budget"/>
    <x v="0"/>
    <s v="Normal"/>
  </r>
  <r>
    <x v="1712"/>
    <d v="2007-03-20T00:00:00"/>
    <s v="Color"/>
    <s v="Drama"/>
    <s v="English"/>
    <s v="USA"/>
    <s v="PG"/>
    <s v="Robin Williams"/>
    <x v="743"/>
    <n v="49000"/>
    <n v="50927"/>
    <n v="59"/>
    <n v="18000"/>
    <n v="7.5"/>
    <n v="148"/>
    <n v="114"/>
    <n v="31655091"/>
    <n v="30000000"/>
    <n v="1655091"/>
    <n v="5.5169700000000002E-2"/>
    <n v="31.822067880000002"/>
    <n v="2007"/>
    <s v="mart"/>
    <s v="Kirsten Sheridan"/>
    <x v="1712"/>
    <s v="Normal"/>
    <s v="Medium Budget"/>
    <x v="0"/>
    <s v="Normal"/>
  </r>
  <r>
    <x v="1713"/>
    <d v="2012-08-25T00:00:00"/>
    <s v="Color"/>
    <s v="Drama"/>
    <s v="English"/>
    <s v="Canada"/>
    <s v="PG-13"/>
    <s v="Jennifer Lawrence"/>
    <x v="744"/>
    <n v="34000"/>
    <n v="35717"/>
    <n v="13"/>
    <n v="10000"/>
    <n v="5.6"/>
    <n v="224"/>
    <n v="101"/>
    <n v="31607598"/>
    <n v="6900000"/>
    <n v="24707598"/>
    <n v="3.5808113043478262"/>
    <n v="24.832324521739128"/>
    <n v="2012"/>
    <s v="avgust"/>
    <s v="Mark Tonderai"/>
    <x v="1713"/>
    <s v="Normal"/>
    <s v="Medium Budget"/>
    <x v="0"/>
    <s v="Normal"/>
  </r>
  <r>
    <x v="1714"/>
    <d v="1995-07-11T00:00:00"/>
    <s v="Color"/>
    <s v="Adventure"/>
    <s v="English"/>
    <s v="USA"/>
    <s v="R"/>
    <s v="Liam Neeson"/>
    <x v="498"/>
    <n v="14000"/>
    <n v="16125"/>
    <n v="105"/>
    <n v="0"/>
    <n v="6.9"/>
    <n v="44"/>
    <n v="139"/>
    <n v="31600000"/>
    <n v="28000000"/>
    <n v="3600000"/>
    <n v="0.12857142857142856"/>
    <n v="27.651428571428571"/>
    <n v="1995"/>
    <s v="iyul"/>
    <s v="Michael Caton-Jones"/>
    <x v="1714"/>
    <s v="Normal"/>
    <s v="High Budget"/>
    <x v="0"/>
    <s v="Normal"/>
  </r>
  <r>
    <x v="1715"/>
    <d v="2001-08-21T00:00:00"/>
    <s v="Color"/>
    <s v="Horror"/>
    <s v="English"/>
    <s v="USA"/>
    <s v="R"/>
    <s v="Johnny Depp"/>
    <x v="310"/>
    <n v="40000"/>
    <n v="41636"/>
    <n v="117"/>
    <n v="0"/>
    <n v="6.8"/>
    <n v="208"/>
    <n v="122"/>
    <n v="31598308"/>
    <n v="35000000"/>
    <n v="-3401692"/>
    <n v="-9.7191200000000005E-2"/>
    <n v="27.16112352"/>
    <n v="2001"/>
    <s v="avgust"/>
    <s v="Albert Hughes"/>
    <x v="1715"/>
    <s v="Normal"/>
    <s v="Low Budget"/>
    <x v="0"/>
    <s v="Normal"/>
  </r>
  <r>
    <x v="1716"/>
    <d v="2002-11-18T00:00:00"/>
    <s v="Color"/>
    <s v="Drama"/>
    <s v="English"/>
    <s v="USA"/>
    <s v="R"/>
    <s v="Robin Williams"/>
    <x v="745"/>
    <n v="49000"/>
    <n v="52138"/>
    <n v="132"/>
    <n v="0"/>
    <n v="6.8"/>
    <n v="207"/>
    <n v="96"/>
    <n v="31597131"/>
    <n v="12000000"/>
    <n v="19597131"/>
    <n v="1.6330942500000001"/>
    <n v="27.853237700000001"/>
    <n v="2002"/>
    <s v="noyabr"/>
    <s v="Mark Romanek"/>
    <x v="1716"/>
    <s v="Normal"/>
    <s v="Medium Budget"/>
    <x v="0"/>
    <s v="Normal"/>
  </r>
  <r>
    <x v="1717"/>
    <d v="2005-06-09T00:00:00"/>
    <s v="Color"/>
    <s v="Comedy"/>
    <s v="English"/>
    <s v="USA"/>
    <s v="PG-13"/>
    <s v="Jack Davenport"/>
    <x v="746"/>
    <n v="1000"/>
    <n v="2666"/>
    <n v="6"/>
    <n v="0"/>
    <n v="6.1"/>
    <n v="103"/>
    <n v="90"/>
    <n v="31585300"/>
    <n v="15000000"/>
    <n v="16585300"/>
    <n v="1.1056866666666667"/>
    <n v="24.842274666666665"/>
    <n v="2005"/>
    <s v="iyun"/>
    <s v="Clare Kilner"/>
    <x v="1717"/>
    <s v="Normal"/>
    <s v="Medium Budget"/>
    <x v="0"/>
    <s v="Normal"/>
  </r>
  <r>
    <x v="1718"/>
    <d v="2010-12-29T00:00:00"/>
    <s v="Color"/>
    <s v="Comedy"/>
    <s v="English"/>
    <s v="USA"/>
    <s v="R"/>
    <s v="Mike Vogel"/>
    <x v="747"/>
    <n v="2000"/>
    <n v="5707"/>
    <n v="14"/>
    <n v="0"/>
    <n v="6.4"/>
    <n v="180"/>
    <n v="104"/>
    <n v="31584722"/>
    <n v="20000000"/>
    <n v="11584722"/>
    <n v="0.57923610000000003"/>
    <n v="25.83169444"/>
    <n v="2010"/>
    <s v="dekabr"/>
    <s v="Jim Field Smith"/>
    <x v="1718"/>
    <s v="Normal"/>
    <s v="Medium Budget"/>
    <x v="0"/>
    <s v="Normal"/>
  </r>
  <r>
    <x v="1719"/>
    <d v="2015-09-07T00:00:00"/>
    <s v="Color"/>
    <s v="Action"/>
    <s v="English"/>
    <s v="USA"/>
    <s v="R"/>
    <s v="Hugh Jackman"/>
    <x v="247"/>
    <n v="20000"/>
    <n v="23051"/>
    <n v="662"/>
    <n v="67000"/>
    <n v="6.9"/>
    <n v="371"/>
    <n v="120"/>
    <n v="31569268"/>
    <n v="49000000"/>
    <n v="-17430732"/>
    <n v="-0.35572922448979594"/>
    <n v="34.157708310204086"/>
    <n v="2015"/>
    <s v="sentyabr"/>
    <s v="Neill Blomkamp"/>
    <x v="1719"/>
    <s v="Normal"/>
    <s v="High Budget"/>
    <x v="0"/>
    <s v="Normal"/>
  </r>
  <r>
    <x v="1720"/>
    <d v="2014-07-10T00:00:00"/>
    <s v="Color"/>
    <s v="Horror"/>
    <s v="English"/>
    <s v="USA"/>
    <s v="R"/>
    <s v="Shelley Hennig"/>
    <x v="748"/>
    <n v="707"/>
    <n v="1565"/>
    <n v="6"/>
    <n v="13000"/>
    <n v="5.7"/>
    <n v="270"/>
    <n v="83"/>
    <n v="31537320"/>
    <n v="1000000"/>
    <n v="30537320"/>
    <n v="30.537320000000001"/>
    <n v="36.314927999999995"/>
    <n v="2014"/>
    <s v="iyul"/>
    <s v="Levan Gabriadze"/>
    <x v="1720"/>
    <s v="Normal"/>
    <s v="Low Budget"/>
    <x v="0"/>
    <s v="Normal"/>
  </r>
  <r>
    <x v="1721"/>
    <d v="2004-10-22T00:00:00"/>
    <s v="Color"/>
    <s v="Action"/>
    <s v="English"/>
    <s v="USA"/>
    <s v="PG-13"/>
    <s v="Nicholas Gonzalez"/>
    <x v="749"/>
    <n v="601"/>
    <n v="2730"/>
    <n v="27"/>
    <n v="686"/>
    <n v="4.5999999999999996"/>
    <n v="94"/>
    <n v="97"/>
    <n v="31526393"/>
    <n v="25000000"/>
    <n v="6526393"/>
    <n v="0.26105571999999999"/>
    <n v="18.573022287999997"/>
    <n v="2004"/>
    <s v="oktyabr"/>
    <s v="Dwight H. Little"/>
    <x v="1721"/>
    <s v="Normal"/>
    <s v="High Budget"/>
    <x v="0"/>
    <s v="High Buzz Mismatch"/>
  </r>
  <r>
    <x v="1722"/>
    <d v="2005-11-23T00:00:00"/>
    <s v="Black and White"/>
    <s v="Biography"/>
    <s v="English"/>
    <s v="USA"/>
    <s v="PG"/>
    <s v="Robert Downey Jr."/>
    <x v="369"/>
    <n v="21000"/>
    <n v="22745"/>
    <n v="0"/>
    <n v="0"/>
    <n v="7.5"/>
    <n v="351"/>
    <n v="93"/>
    <n v="31501218"/>
    <n v="7500000"/>
    <n v="24001218"/>
    <n v="3.2001624"/>
    <n v="31.280064960000001"/>
    <n v="2005"/>
    <s v="noyabr"/>
    <s v="George Clooney"/>
    <x v="1722"/>
    <s v="Normal"/>
    <s v="Medium Budget"/>
    <x v="0"/>
    <s v="Normal"/>
  </r>
  <r>
    <x v="1723"/>
    <d v="2010-07-30T00:00:00"/>
    <s v="Color"/>
    <s v="Action"/>
    <s v="English"/>
    <s v="USA"/>
    <s v="PG-13"/>
    <s v="Anna Kendrick"/>
    <x v="750"/>
    <n v="10000"/>
    <n v="12687"/>
    <n v="1000"/>
    <n v="36000"/>
    <n v="7.5"/>
    <n v="393"/>
    <n v="112"/>
    <n v="31494270"/>
    <n v="60000000"/>
    <n v="-28505730"/>
    <n v="-0.4750955"/>
    <n v="33.409961799999998"/>
    <n v="2010"/>
    <s v="iyul"/>
    <s v="Edgar Wright"/>
    <x v="1723"/>
    <s v="Underperformer"/>
    <s v="High Budget"/>
    <x v="0"/>
    <s v="Normal"/>
  </r>
  <r>
    <x v="1724"/>
    <d v="2005-11-11T00:00:00"/>
    <s v="Color"/>
    <s v="Crime"/>
    <s v="English"/>
    <s v="USA"/>
    <s v="R"/>
    <s v="Viggo Mortensen"/>
    <x v="751"/>
    <n v="10000"/>
    <n v="12754"/>
    <n v="0"/>
    <n v="0"/>
    <n v="7.5"/>
    <n v="441"/>
    <n v="96"/>
    <n v="31493782"/>
    <n v="32000000"/>
    <n v="-506218"/>
    <n v="-1.5819312499999998E-2"/>
    <n v="29.993672275000002"/>
    <n v="2005"/>
    <s v="noyabr"/>
    <s v="David Cronenberg"/>
    <x v="1724"/>
    <s v="Normal"/>
    <s v="Medium Budget"/>
    <x v="0"/>
    <s v="Normal"/>
  </r>
  <r>
    <x v="1725"/>
    <d v="2008-06-03T00:00:00"/>
    <s v="Color"/>
    <s v="Comedy"/>
    <s v="English"/>
    <s v="USA"/>
    <s v="PG-13"/>
    <s v="Ari Graynor"/>
    <x v="752"/>
    <n v="904"/>
    <n v="2807"/>
    <n v="6"/>
    <n v="0"/>
    <n v="6.7"/>
    <n v="166"/>
    <n v="90"/>
    <n v="31487293"/>
    <n v="9000000"/>
    <n v="22487293"/>
    <n v="2.4985881111111112"/>
    <n v="27.799435244444446"/>
    <n v="2008"/>
    <s v="iyun"/>
    <s v="Peter Sollett"/>
    <x v="1725"/>
    <s v="Normal"/>
    <s v="Medium Budget"/>
    <x v="0"/>
    <s v="Normal"/>
  </r>
  <r>
    <x v="1726"/>
    <d v="2006-10-10T00:00:00"/>
    <s v="Color"/>
    <s v="Drama"/>
    <s v="English"/>
    <s v="USA"/>
    <s v="R"/>
    <s v="Christian Clemenson"/>
    <x v="67"/>
    <n v="97"/>
    <n v="313"/>
    <n v="521"/>
    <n v="0"/>
    <n v="7.6"/>
    <n v="279"/>
    <n v="111"/>
    <n v="31471430"/>
    <n v="15000000"/>
    <n v="16471430"/>
    <n v="1.0980953333333334"/>
    <n v="30.839238133333332"/>
    <n v="2006"/>
    <s v="oktyabr"/>
    <s v="Paul Greengrass"/>
    <x v="1726"/>
    <s v="Normal"/>
    <s v="Medium Budget"/>
    <x v="0"/>
    <s v="Normal"/>
  </r>
  <r>
    <x v="1727"/>
    <d v="2008-05-05T00:00:00"/>
    <s v="Color"/>
    <s v="Comedy"/>
    <s v="English"/>
    <s v="USA"/>
    <s v="R"/>
    <s v="Gerry Bednob"/>
    <x v="592"/>
    <n v="218"/>
    <n v="638"/>
    <n v="0"/>
    <n v="0"/>
    <n v="6.6"/>
    <n v="247"/>
    <n v="101"/>
    <n v="31452765"/>
    <n v="24000000"/>
    <n v="7452765"/>
    <n v="0.31053187500000001"/>
    <n v="26.52421275"/>
    <n v="2008"/>
    <s v="may"/>
    <s v="Kevin Smith"/>
    <x v="1727"/>
    <s v="Normal"/>
    <s v="Medium Budget"/>
    <x v="0"/>
    <s v="Normal"/>
  </r>
  <r>
    <x v="1728"/>
    <d v="2008-02-18T00:00:00"/>
    <s v="Color"/>
    <s v="Horror"/>
    <s v="English"/>
    <s v="USA"/>
    <s v="PG-13"/>
    <s v="ChloÃ« Grace Moretz"/>
    <x v="753"/>
    <n v="17000"/>
    <n v="18765"/>
    <n v="0"/>
    <n v="0"/>
    <n v="5.4"/>
    <n v="172"/>
    <n v="92"/>
    <n v="31397498"/>
    <n v="12000000"/>
    <n v="19397498"/>
    <n v="1.6164581666666666"/>
    <n v="22.246583266666669"/>
    <n v="2008"/>
    <s v="fevral"/>
    <s v="David Moreau"/>
    <x v="1728"/>
    <s v="Normal"/>
    <s v="Low Budget"/>
    <x v="0"/>
    <s v="Normal"/>
  </r>
  <r>
    <x v="1729"/>
    <d v="2001-01-12T00:00:00"/>
    <s v="Color"/>
    <s v="Drama"/>
    <s v="English"/>
    <s v="USA"/>
    <s v="R"/>
    <s v="Heath Ledger"/>
    <x v="83"/>
    <n v="13000"/>
    <n v="13707"/>
    <n v="395"/>
    <n v="0"/>
    <n v="7.1"/>
    <n v="153"/>
    <n v="112"/>
    <n v="31252964"/>
    <n v="4000000"/>
    <n v="27252964"/>
    <n v="6.8132409999999997"/>
    <n v="31.1252964"/>
    <n v="2001"/>
    <s v="yanvar"/>
    <s v="Marc Forster"/>
    <x v="1729"/>
    <s v="Normal"/>
    <s v="Medium Budget"/>
    <x v="0"/>
    <s v="Normal"/>
  </r>
  <r>
    <x v="1730"/>
    <d v="2008-05-17T00:00:00"/>
    <s v="Color"/>
    <s v="Comedy"/>
    <s v="English"/>
    <s v="USA"/>
    <s v="PG-13"/>
    <s v="Robert Baker"/>
    <x v="369"/>
    <n v="142"/>
    <n v="589"/>
    <n v="0"/>
    <n v="472"/>
    <n v="6"/>
    <n v="186"/>
    <n v="114"/>
    <n v="31199215"/>
    <n v="58000000"/>
    <n v="-26800785"/>
    <n v="-0.46208250000000001"/>
    <n v="23.862366999999999"/>
    <n v="2008"/>
    <s v="may"/>
    <s v="George Clooney"/>
    <x v="1730"/>
    <s v="Underperformer"/>
    <s v="Medium Budget"/>
    <x v="0"/>
    <s v="Normal"/>
  </r>
  <r>
    <x v="1731"/>
    <d v="2004-07-23T00:00:00"/>
    <s v="Color"/>
    <s v="Comedy"/>
    <s v="English"/>
    <s v="USA"/>
    <s v="PG-13"/>
    <s v="Vanessa Williams"/>
    <x v="754"/>
    <n v="1000"/>
    <n v="5006"/>
    <n v="4"/>
    <n v="243"/>
    <n v="4.3"/>
    <n v="45"/>
    <n v="97"/>
    <n v="31179516"/>
    <n v="12000000"/>
    <n v="19179516"/>
    <n v="1.598293"/>
    <n v="17.8636172"/>
    <n v="2004"/>
    <s v="iyul"/>
    <s v="Christopher Erskin"/>
    <x v="1731"/>
    <s v="Normal"/>
    <s v="Medium Budget"/>
    <x v="0"/>
    <s v="Normal"/>
  </r>
  <r>
    <x v="1732"/>
    <d v="2013-04-02T00:00:00"/>
    <s v="Color"/>
    <s v="Fantasy"/>
    <s v="English"/>
    <s v="USA"/>
    <s v="PG-13"/>
    <s v="Aidan Turner"/>
    <x v="573"/>
    <n v="5000"/>
    <n v="10247"/>
    <n v="91"/>
    <n v="44000"/>
    <n v="6"/>
    <n v="212"/>
    <n v="130"/>
    <n v="31165421"/>
    <n v="60000000"/>
    <n v="-28834579"/>
    <n v="-0.48057631666666667"/>
    <n v="28.207769473333336"/>
    <n v="2013"/>
    <s v="aprel"/>
    <s v="Harald Zwart"/>
    <x v="1732"/>
    <s v="Underperformer"/>
    <s v="Low Budget"/>
    <x v="0"/>
    <s v="Normal"/>
  </r>
  <r>
    <x v="1733"/>
    <d v="2001-06-25T00:00:00"/>
    <s v="Color"/>
    <s v="Comedy"/>
    <s v="English"/>
    <s v="USA"/>
    <s v="R"/>
    <s v="Hector Elizondo"/>
    <x v="278"/>
    <n v="995"/>
    <n v="6105"/>
    <n v="58"/>
    <n v="0"/>
    <n v="6.2"/>
    <n v="34"/>
    <n v="93"/>
    <n v="31155435"/>
    <n v="12000000"/>
    <n v="19155435"/>
    <n v="1.5962862499999999"/>
    <n v="25.4385145"/>
    <n v="2001"/>
    <s v="iyun"/>
    <s v="Jesse Dylan"/>
    <x v="1733"/>
    <s v="Normal"/>
    <s v="Medium Budget"/>
    <x v="0"/>
    <s v="Normal"/>
  </r>
  <r>
    <x v="1734"/>
    <d v="2010-12-30T00:00:00"/>
    <s v="Color"/>
    <s v="Drama"/>
    <s v="English"/>
    <s v="USA"/>
    <s v="R"/>
    <s v="Tom Wilkinson"/>
    <x v="299"/>
    <n v="1000"/>
    <n v="1136"/>
    <n v="108"/>
    <n v="0"/>
    <n v="6.9"/>
    <n v="258"/>
    <n v="113"/>
    <n v="31146570"/>
    <n v="20000000"/>
    <n v="11146570"/>
    <n v="0.5573285"/>
    <n v="27.822931400000002"/>
    <n v="2010"/>
    <s v="dekabr"/>
    <s v="John Madden"/>
    <x v="1734"/>
    <s v="Normal"/>
    <s v="Medium Budget"/>
    <x v="0"/>
    <s v="Normal"/>
  </r>
  <r>
    <x v="1735"/>
    <d v="2010-12-29T00:00:00"/>
    <s v="Color"/>
    <s v="Drama"/>
    <s v="English"/>
    <s v="USA"/>
    <s v="PG-13"/>
    <s v="Augustus Prew"/>
    <x v="438"/>
    <n v="405"/>
    <n v="1066"/>
    <n v="23"/>
    <n v="0"/>
    <n v="6.5"/>
    <n v="117"/>
    <n v="99"/>
    <n v="31136950"/>
    <n v="44000000"/>
    <n v="-12863050"/>
    <n v="-0.29234204545454545"/>
    <n v="25.883063181818184"/>
    <n v="2010"/>
    <s v="dekabr"/>
    <s v="Burr Steers"/>
    <x v="1735"/>
    <s v="Normal"/>
    <s v="Medium Budget"/>
    <x v="0"/>
    <s v="Normal"/>
  </r>
  <r>
    <x v="1736"/>
    <d v="2003-05-24T00:00:00"/>
    <s v="Color"/>
    <s v="Action"/>
    <s v="English"/>
    <s v="USA"/>
    <s v="PG-13"/>
    <s v="Glenn Morshower"/>
    <x v="331"/>
    <n v="894"/>
    <n v="1439"/>
    <n v="36"/>
    <n v="0"/>
    <n v="5.4"/>
    <n v="149"/>
    <n v="135"/>
    <n v="31111260"/>
    <n v="60000000"/>
    <n v="-28888740"/>
    <n v="-0.48147899999999999"/>
    <n v="21.407408400000001"/>
    <n v="2003"/>
    <s v="may"/>
    <s v="Jon Amiel"/>
    <x v="1736"/>
    <s v="Underperformer"/>
    <s v="High Budget"/>
    <x v="0"/>
    <s v="High Buzz Mismatch"/>
  </r>
  <r>
    <x v="1737"/>
    <d v="1999-10-06T00:00:00"/>
    <s v="Color"/>
    <s v="Drama"/>
    <s v="English"/>
    <s v="USA"/>
    <s v="R"/>
    <s v="Harrison Ford"/>
    <x v="115"/>
    <n v="11000"/>
    <n v="16710"/>
    <n v="521"/>
    <n v="295"/>
    <n v="5.0999999999999996"/>
    <n v="96"/>
    <n v="133"/>
    <n v="31054924"/>
    <n v="64000000"/>
    <n v="-32945076"/>
    <n v="-0.5147668125"/>
    <n v="20.223593274999999"/>
    <n v="1999"/>
    <s v="oktyabr"/>
    <s v="Sydney Pollack"/>
    <x v="1737"/>
    <s v="Underperformer"/>
    <s v="Medium Budget"/>
    <x v="0"/>
    <s v="High Buzz Mismatch"/>
  </r>
  <r>
    <x v="1738"/>
    <d v="2012-07-04T00:00:00"/>
    <s v="Color"/>
    <s v="Adventure"/>
    <s v="English"/>
    <s v="UK"/>
    <s v="PG"/>
    <s v="Salma Hayek"/>
    <x v="271"/>
    <n v="4000"/>
    <n v="6254"/>
    <n v="91"/>
    <n v="0"/>
    <n v="6.7"/>
    <n v="238"/>
    <n v="88"/>
    <n v="31051126"/>
    <n v="55000000"/>
    <n v="-23948874"/>
    <n v="-0.43543407272727275"/>
    <n v="26.625826370909092"/>
    <n v="2012"/>
    <s v="iyul"/>
    <s v="Peter Lord"/>
    <x v="1738"/>
    <s v="Underperformer"/>
    <s v="High Budget"/>
    <x v="0"/>
    <s v="Normal"/>
  </r>
  <r>
    <x v="1739"/>
    <d v="2010-11-17T00:00:00"/>
    <s v="Color"/>
    <s v="Comedy"/>
    <s v="English"/>
    <s v="USA"/>
    <s v="PG-13"/>
    <s v="Noah Bean"/>
    <x v="243"/>
    <n v="293"/>
    <n v="621"/>
    <n v="50"/>
    <n v="0"/>
    <n v="6.5"/>
    <n v="212"/>
    <n v="107"/>
    <n v="30993544"/>
    <n v="40000000"/>
    <n v="-9006456"/>
    <n v="-0.22516140000000001"/>
    <n v="25.909935440000002"/>
    <n v="2010"/>
    <s v="noyabr"/>
    <s v="Roger Michell"/>
    <x v="1739"/>
    <s v="Normal"/>
    <s v="Medium Budget"/>
    <x v="0"/>
    <s v="Normal"/>
  </r>
  <r>
    <x v="1740"/>
    <d v="2005-09-14T00:00:00"/>
    <s v="Color"/>
    <s v="Biography"/>
    <s v="English"/>
    <s v="USA"/>
    <s v="R"/>
    <s v="50 Cent"/>
    <x v="755"/>
    <n v="1000"/>
    <n v="3969"/>
    <n v="260"/>
    <n v="0"/>
    <n v="5"/>
    <n v="98"/>
    <n v="117"/>
    <n v="30981850"/>
    <n v="40000000"/>
    <n v="-9018150"/>
    <n v="-0.22545375000000001"/>
    <n v="19.9098185"/>
    <n v="2005"/>
    <s v="sentyabr"/>
    <s v="Jim Sheridan"/>
    <x v="1740"/>
    <s v="Normal"/>
    <s v="Medium Budget"/>
    <x v="0"/>
    <s v="High Buzz Mismatch"/>
  </r>
  <r>
    <x v="1741"/>
    <d v="2012-06-14T00:00:00"/>
    <s v="Color"/>
    <s v="Comedy"/>
    <s v="English"/>
    <s v="USA"/>
    <s v="PG-13"/>
    <s v="Dolly Parton"/>
    <x v="756"/>
    <n v="1000"/>
    <n v="3389"/>
    <n v="650"/>
    <n v="0"/>
    <n v="5.7"/>
    <n v="98"/>
    <n v="118"/>
    <n v="30920167"/>
    <n v="25000000"/>
    <n v="5920167"/>
    <n v="0.23680667999999999"/>
    <n v="22.894722672"/>
    <n v="2012"/>
    <s v="iyun"/>
    <s v="Todd Graff"/>
    <x v="1741"/>
    <s v="Normal"/>
    <s v="Medium Budget"/>
    <x v="0"/>
    <s v="High Buzz Mismatch"/>
  </r>
  <r>
    <x v="1742"/>
    <d v="1974-04-12T00:00:00"/>
    <s v="Color"/>
    <s v="Horror"/>
    <s v="English"/>
    <s v="USA"/>
    <s v="R"/>
    <s v="Gunnar Hansen"/>
    <x v="372"/>
    <n v="383"/>
    <n v="1094"/>
    <n v="365"/>
    <n v="0"/>
    <n v="7.5"/>
    <n v="277"/>
    <n v="88"/>
    <n v="30859000"/>
    <n v="83532"/>
    <n v="30775468"/>
    <n v="368.42728535172148"/>
    <n v="177.3709141406886"/>
    <n v="1974"/>
    <s v="aprel"/>
    <s v="Tobe Hooper"/>
    <x v="1742"/>
    <s v="Normal"/>
    <s v="Low Budget"/>
    <x v="1"/>
    <s v="Normal"/>
  </r>
  <r>
    <x v="1743"/>
    <d v="1987-07-17T00:00:00"/>
    <s v="Color"/>
    <s v="Adventure"/>
    <s v="English"/>
    <s v="USA"/>
    <s v="PG"/>
    <s v="Robin Wright"/>
    <x v="180"/>
    <n v="18000"/>
    <n v="20060"/>
    <n v="0"/>
    <n v="33000"/>
    <n v="8.1"/>
    <n v="185"/>
    <n v="98"/>
    <n v="30857814"/>
    <n v="16000000"/>
    <n v="14857814"/>
    <n v="0.92861337499999996"/>
    <n v="36.071445349999998"/>
    <n v="1987"/>
    <s v="iyul"/>
    <s v="Rob Reiner"/>
    <x v="1743"/>
    <s v="Normal"/>
    <s v="High Budget"/>
    <x v="0"/>
    <s v="High Buzz / High Score"/>
  </r>
  <r>
    <x v="1744"/>
    <d v="2000-10-13T00:00:00"/>
    <s v="Color"/>
    <s v="Drama"/>
    <s v="English"/>
    <s v="USA"/>
    <s v="PG-13"/>
    <s v="Matt Damon"/>
    <x v="381"/>
    <n v="13000"/>
    <n v="34774"/>
    <n v="0"/>
    <n v="0"/>
    <n v="6.7"/>
    <n v="125"/>
    <n v="126"/>
    <n v="30695227"/>
    <n v="60000000"/>
    <n v="-29304773"/>
    <n v="-0.48841288333333333"/>
    <n v="26.604634846666666"/>
    <n v="2000"/>
    <s v="oktyabr"/>
    <s v="Robert Redford"/>
    <x v="1744"/>
    <s v="Underperformer"/>
    <s v="Medium Budget"/>
    <x v="0"/>
    <s v="Normal"/>
  </r>
  <r>
    <x v="1745"/>
    <d v="2008-07-30T00:00:00"/>
    <s v="Color"/>
    <s v="Horror"/>
    <s v="English"/>
    <s v="USA"/>
    <s v="R"/>
    <s v="Jason Flemyng"/>
    <x v="619"/>
    <n v="1000"/>
    <n v="3185"/>
    <n v="192"/>
    <n v="5000"/>
    <n v="6.2"/>
    <n v="208"/>
    <n v="112"/>
    <n v="30691439"/>
    <n v="35000000"/>
    <n v="-4308561"/>
    <n v="-0.12310174285714286"/>
    <n v="25.250759302857144"/>
    <n v="2008"/>
    <s v="iyul"/>
    <s v="Alexandre Aja"/>
    <x v="1745"/>
    <s v="Normal"/>
    <s v="Low Budget"/>
    <x v="0"/>
    <s v="Normal"/>
  </r>
  <r>
    <x v="1746"/>
    <d v="2014-06-25T00:00:00"/>
    <s v="Color"/>
    <s v="Action"/>
    <s v="English"/>
    <s v="USA"/>
    <s v="PG-13"/>
    <s v="Connie Nielsen"/>
    <x v="218"/>
    <n v="933"/>
    <n v="1286"/>
    <n v="368"/>
    <n v="10000"/>
    <n v="6.2"/>
    <n v="211"/>
    <n v="123"/>
    <n v="30688364"/>
    <n v="28000000"/>
    <n v="2688364"/>
    <n v="9.6013000000000001E-2"/>
    <n v="25.8384052"/>
    <n v="2014"/>
    <s v="iyun"/>
    <s v="McG"/>
    <x v="1746"/>
    <s v="Normal"/>
    <s v="High Budget"/>
    <x v="0"/>
    <s v="Normal"/>
  </r>
  <r>
    <x v="1747"/>
    <d v="1990-07-08T00:00:00"/>
    <s v="Color"/>
    <s v="Action"/>
    <s v="English"/>
    <s v="USA"/>
    <s v="R"/>
    <s v="Adam Baldwin"/>
    <x v="411"/>
    <n v="2000"/>
    <n v="4722"/>
    <n v="81"/>
    <n v="0"/>
    <n v="6.2"/>
    <n v="119"/>
    <n v="103"/>
    <n v="30669413"/>
    <n v="35000000"/>
    <n v="-4330587"/>
    <n v="-0.12373105714285715"/>
    <n v="24.750507577142859"/>
    <n v="1990"/>
    <s v="iyul"/>
    <s v="Stephen Hopkins"/>
    <x v="1747"/>
    <s v="Normal"/>
    <s v="High Budget"/>
    <x v="0"/>
    <s v="Normal"/>
  </r>
  <r>
    <x v="1748"/>
    <d v="2013-04-07T00:00:00"/>
    <s v="Color"/>
    <s v="Comedy"/>
    <s v="English"/>
    <s v="USA"/>
    <s v="PG-13"/>
    <s v="Jack Reynor"/>
    <x v="757"/>
    <n v="390"/>
    <n v="1006"/>
    <n v="31"/>
    <n v="0"/>
    <n v="6.4"/>
    <n v="168"/>
    <n v="105"/>
    <n v="30659817"/>
    <n v="26000000"/>
    <n v="4659817"/>
    <n v="0.17922373076923076"/>
    <n v="25.671689492307692"/>
    <n v="2013"/>
    <s v="aprel"/>
    <s v="Ken Scott"/>
    <x v="1748"/>
    <s v="Normal"/>
    <s v="Medium Budget"/>
    <x v="0"/>
    <s v="Normal"/>
  </r>
  <r>
    <x v="1749"/>
    <d v="1999-05-24T00:00:00"/>
    <s v="Color"/>
    <s v="Adventure"/>
    <s v="English"/>
    <s v="USA"/>
    <s v="R"/>
    <s v="Matt Damon"/>
    <x v="592"/>
    <n v="13000"/>
    <n v="16693"/>
    <n v="0"/>
    <n v="10000"/>
    <n v="7.4"/>
    <n v="206"/>
    <n v="130"/>
    <n v="30651422"/>
    <n v="10000000"/>
    <n v="20651422"/>
    <n v="2.0651421999999999"/>
    <n v="31.426056880000001"/>
    <n v="1999"/>
    <s v="may"/>
    <s v="Kevin Smith"/>
    <x v="1749"/>
    <s v="Normal"/>
    <s v="High Budget"/>
    <x v="0"/>
    <s v="Normal"/>
  </r>
  <r>
    <x v="1750"/>
    <d v="1999-09-30T00:00:00"/>
    <s v="Color"/>
    <s v="Comedy"/>
    <s v="English"/>
    <s v="USA"/>
    <s v="PG-13"/>
    <s v="Will Ferrell"/>
    <x v="758"/>
    <n v="8000"/>
    <n v="10792"/>
    <n v="54"/>
    <n v="2000"/>
    <n v="5"/>
    <n v="43"/>
    <n v="81"/>
    <n v="30628981"/>
    <n v="14000000"/>
    <n v="16628981"/>
    <n v="1.1877843571428572"/>
    <n v="20.675113742857143"/>
    <n v="1999"/>
    <s v="sentyabr"/>
    <s v="Bruce McCulloch"/>
    <x v="1750"/>
    <s v="Normal"/>
    <s v="Medium Budget"/>
    <x v="0"/>
    <s v="Normal"/>
  </r>
  <r>
    <x v="1751"/>
    <d v="2014-01-29T00:00:00"/>
    <s v="Color"/>
    <s v="Horror"/>
    <s v="English"/>
    <s v="USA"/>
    <s v="R"/>
    <s v="Olivia Munn"/>
    <x v="366"/>
    <n v="2000"/>
    <n v="5697"/>
    <n v="301"/>
    <n v="18000"/>
    <n v="6.2"/>
    <n v="242"/>
    <n v="118"/>
    <n v="30523568"/>
    <n v="30000000"/>
    <n v="523568"/>
    <n v="1.7452266666666667E-2"/>
    <n v="26.606980906666667"/>
    <n v="2014"/>
    <s v="yanvar"/>
    <s v="Scott Derrickson"/>
    <x v="1751"/>
    <s v="Normal"/>
    <s v="Low Budget"/>
    <x v="0"/>
    <s v="Normal"/>
  </r>
  <r>
    <x v="1752"/>
    <d v="2014-04-17T00:00:00"/>
    <s v="Color"/>
    <s v="Biography"/>
    <s v="English"/>
    <s v="USA"/>
    <s v="PG-13"/>
    <s v="Tika Sumpter"/>
    <x v="125"/>
    <n v="521"/>
    <n v="2060"/>
    <n v="150"/>
    <n v="11000"/>
    <n v="6.9"/>
    <n v="165"/>
    <n v="139"/>
    <n v="30513940"/>
    <n v="30000000"/>
    <n v="513940"/>
    <n v="1.7131333333333332E-2"/>
    <n v="28.706852533333336"/>
    <n v="2014"/>
    <s v="aprel"/>
    <s v="Tate Taylor"/>
    <x v="1752"/>
    <s v="Normal"/>
    <s v="Medium Budget"/>
    <x v="0"/>
    <s v="Normal"/>
  </r>
  <r>
    <x v="1753"/>
    <d v="2003-09-28T00:00:00"/>
    <s v="Color"/>
    <s v="Adventure"/>
    <s v="English"/>
    <s v="USA"/>
    <s v="R"/>
    <s v="Blanchard Ryan"/>
    <x v="759"/>
    <n v="48"/>
    <n v="67"/>
    <n v="9"/>
    <n v="0"/>
    <n v="5.7"/>
    <n v="235"/>
    <n v="79"/>
    <n v="30500882"/>
    <n v="500000"/>
    <n v="30000882"/>
    <n v="60.001764000000001"/>
    <n v="46.800705600000001"/>
    <n v="2003"/>
    <s v="sentyabr"/>
    <s v="Chris Kentis"/>
    <x v="1753"/>
    <s v="Normal"/>
    <s v="High Budget"/>
    <x v="0"/>
    <s v="Normal"/>
  </r>
  <r>
    <x v="1754"/>
    <d v="1983-10-30T00:00:00"/>
    <s v="Color"/>
    <s v="Drama"/>
    <s v="English"/>
    <s v="UK"/>
    <s v="PG"/>
    <s v="Miriam Margolyes"/>
    <x v="386"/>
    <n v="405"/>
    <n v="914"/>
    <n v="0"/>
    <n v="0"/>
    <n v="6.6"/>
    <n v="16"/>
    <n v="132"/>
    <n v="30400000"/>
    <n v="12000000"/>
    <n v="18400000"/>
    <n v="1.5333333333333334"/>
    <n v="27.013333333333332"/>
    <n v="1983"/>
    <s v="oktyabr"/>
    <s v="Barbra Streisand"/>
    <x v="1754"/>
    <s v="Normal"/>
    <s v="Medium Budget"/>
    <x v="0"/>
    <s v="Normal"/>
  </r>
  <r>
    <x v="1755"/>
    <d v="1996-10-08T00:00:00"/>
    <s v="Color"/>
    <s v="Comedy"/>
    <s v="English"/>
    <s v="USA"/>
    <s v="PG"/>
    <s v="Austin Pendleton"/>
    <x v="476"/>
    <n v="592"/>
    <n v="2176"/>
    <n v="36"/>
    <n v="478"/>
    <n v="5.7"/>
    <n v="23"/>
    <n v="93"/>
    <n v="30400000"/>
    <n v="39000000"/>
    <n v="-8600000"/>
    <n v="-0.22051282051282051"/>
    <n v="22.759594871794871"/>
    <n v="1996"/>
    <s v="oktyabr"/>
    <s v="Jonathan Lynn"/>
    <x v="1755"/>
    <s v="Normal"/>
    <s v="Medium Budget"/>
    <x v="0"/>
    <s v="High Buzz Mismatch"/>
  </r>
  <r>
    <x v="1756"/>
    <d v="1998-07-21T00:00:00"/>
    <s v="Color"/>
    <s v="Comedy"/>
    <s v="English"/>
    <s v="USA"/>
    <s v="PG-13"/>
    <s v="Will Ferrell"/>
    <x v="760"/>
    <n v="8000"/>
    <n v="9271"/>
    <n v="12"/>
    <n v="0"/>
    <n v="6.2"/>
    <n v="63"/>
    <n v="82"/>
    <n v="30324946"/>
    <n v="17000000"/>
    <n v="13324946"/>
    <n v="0.78382035294117647"/>
    <n v="25.11352814117647"/>
    <n v="1998"/>
    <s v="iyul"/>
    <s v="John Fortenberry"/>
    <x v="1756"/>
    <s v="Normal"/>
    <s v="Medium Budget"/>
    <x v="0"/>
    <s v="Normal"/>
  </r>
  <r>
    <x v="1757"/>
    <d v="2002-05-29T00:00:00"/>
    <s v="Color"/>
    <s v="Drama"/>
    <s v="English"/>
    <s v="USA"/>
    <s v="R"/>
    <s v="Aaliyah"/>
    <x v="761"/>
    <n v="775"/>
    <n v="3001"/>
    <n v="48"/>
    <n v="0"/>
    <n v="5.2"/>
    <n v="137"/>
    <n v="101"/>
    <n v="30307804"/>
    <n v="35000000"/>
    <n v="-4692196"/>
    <n v="-0.13406274285714287"/>
    <n v="20.746374902857145"/>
    <n v="2002"/>
    <s v="may"/>
    <s v="Michael Rymer"/>
    <x v="1757"/>
    <s v="Normal"/>
    <s v="Medium Budget"/>
    <x v="0"/>
    <s v="High Buzz Mismatch"/>
  </r>
  <r>
    <x v="1758"/>
    <d v="2002-06-25T00:00:00"/>
    <s v="Color"/>
    <s v="Comedy"/>
    <s v="English"/>
    <s v="USA"/>
    <s v="R"/>
    <s v="Erika Christensen"/>
    <x v="762"/>
    <n v="931"/>
    <n v="1917"/>
    <n v="7"/>
    <n v="744"/>
    <n v="5.6"/>
    <n v="92"/>
    <n v="98"/>
    <n v="30306281"/>
    <n v="10000000"/>
    <n v="20306281"/>
    <n v="2.0306280999999999"/>
    <n v="23.286651239999998"/>
    <n v="2002"/>
    <s v="iyun"/>
    <s v="Bob Dolman"/>
    <x v="1758"/>
    <s v="Normal"/>
    <s v="Medium Budget"/>
    <x v="0"/>
    <s v="Normal"/>
  </r>
  <r>
    <x v="1759"/>
    <d v="1995-02-21T00:00:00"/>
    <s v="Black and White"/>
    <s v="Action"/>
    <s v="English"/>
    <s v="France"/>
    <s v="R"/>
    <s v="Muse Watson"/>
    <x v="173"/>
    <n v="45000"/>
    <n v="58528"/>
    <n v="503"/>
    <n v="0"/>
    <n v="6.3"/>
    <n v="61"/>
    <n v="132"/>
    <n v="30306268"/>
    <n v="50000000"/>
    <n v="-19693732"/>
    <n v="-0.39387464"/>
    <n v="25.042450144"/>
    <n v="1995"/>
    <s v="fevral"/>
    <s v="Richard Donner"/>
    <x v="1759"/>
    <s v="Normal"/>
    <s v="High Budget"/>
    <x v="0"/>
    <s v="Normal"/>
  </r>
  <r>
    <x v="1760"/>
    <d v="2002-07-23T00:00:00"/>
    <s v="Color"/>
    <s v="Comedy"/>
    <s v="English"/>
    <s v="USA"/>
    <s v="R"/>
    <s v="Jamie Lee Curtis"/>
    <x v="763"/>
    <n v="2000"/>
    <n v="5440"/>
    <n v="28"/>
    <n v="0"/>
    <n v="4.0999999999999996"/>
    <n v="151"/>
    <n v="94"/>
    <n v="30259652"/>
    <n v="15000000"/>
    <n v="15259652"/>
    <n v="1.0173101333333334"/>
    <n v="16.806924053333333"/>
    <n v="2002"/>
    <s v="iyul"/>
    <s v="Rick Rosenthal"/>
    <x v="1760"/>
    <s v="Normal"/>
    <s v="Medium Budget"/>
    <x v="0"/>
    <s v="Normal"/>
  </r>
  <r>
    <x v="1761"/>
    <d v="2007-07-12T00:00:00"/>
    <s v="Color"/>
    <s v="Biography"/>
    <s v="English"/>
    <s v="USA"/>
    <s v="PG-13"/>
    <s v="Denzel Washington"/>
    <x v="764"/>
    <n v="18000"/>
    <n v="22745"/>
    <n v="18000"/>
    <n v="0"/>
    <n v="7.6"/>
    <n v="112"/>
    <n v="126"/>
    <n v="30226144"/>
    <n v="15000000"/>
    <n v="15226144"/>
    <n v="1.0150762666666666"/>
    <n v="30.806030506666666"/>
    <n v="2007"/>
    <s v="iyul"/>
    <s v="Denzel Washington"/>
    <x v="1761"/>
    <s v="Normal"/>
    <s v="Medium Budget"/>
    <x v="0"/>
    <s v="Normal"/>
  </r>
  <r>
    <x v="1762"/>
    <d v="2003-06-28T00:00:00"/>
    <s v="Color"/>
    <s v="Drama"/>
    <s v="English"/>
    <s v="USA"/>
    <s v="PG-13"/>
    <s v="Christian Monzon"/>
    <x v="765"/>
    <n v="2000"/>
    <n v="4868"/>
    <n v="23"/>
    <n v="0"/>
    <n v="5.3"/>
    <n v="97"/>
    <n v="94"/>
    <n v="30222640"/>
    <n v="25000000"/>
    <n v="5222640"/>
    <n v="0.2089056"/>
    <n v="21.283562239999998"/>
    <n v="2003"/>
    <s v="iyun"/>
    <s v="Bille Woodruff"/>
    <x v="1762"/>
    <s v="Normal"/>
    <s v="Medium Budget"/>
    <x v="0"/>
    <s v="High Buzz Mismatch"/>
  </r>
  <r>
    <x v="1763"/>
    <d v="2010-02-18T00:00:00"/>
    <s v="Color"/>
    <s v="Comedy"/>
    <s v="English"/>
    <s v="USA"/>
    <s v="PG-13"/>
    <s v="Shelley Conn"/>
    <x v="166"/>
    <n v="273"/>
    <n v="993"/>
    <n v="274"/>
    <n v="0"/>
    <n v="5.3"/>
    <n v="168"/>
    <n v="121"/>
    <n v="30212620"/>
    <n v="120000000"/>
    <n v="-89787380"/>
    <n v="-0.74822816666666669"/>
    <n v="20.900708733333332"/>
    <n v="2010"/>
    <s v="fevral"/>
    <s v="James L. Brooks"/>
    <x v="1763"/>
    <s v="Underperformer"/>
    <s v="Medium Budget"/>
    <x v="0"/>
    <s v="High Buzz Mismatch"/>
  </r>
  <r>
    <x v="1764"/>
    <d v="2000-10-11T00:00:00"/>
    <s v="Color"/>
    <s v="Action"/>
    <s v="English"/>
    <s v="USA"/>
    <s v="R"/>
    <s v="Michael Biehn"/>
    <x v="766"/>
    <n v="2000"/>
    <n v="3753"/>
    <n v="18"/>
    <n v="470"/>
    <n v="5.7"/>
    <n v="110"/>
    <n v="116"/>
    <n v="30199105"/>
    <n v="40000000"/>
    <n v="-9800895"/>
    <n v="-0.24502237499999999"/>
    <n v="22.748991050000001"/>
    <n v="2000"/>
    <s v="oktyabr"/>
    <s v="Christian Duguay"/>
    <x v="1764"/>
    <s v="Normal"/>
    <s v="High Budget"/>
    <x v="0"/>
    <s v="High Buzz Mismatch"/>
  </r>
  <r>
    <x v="1765"/>
    <d v="2002-11-16T00:00:00"/>
    <s v="Color"/>
    <s v="Action"/>
    <s v="English"/>
    <s v="USA"/>
    <s v="PG-13"/>
    <s v="Anthony Hopkins"/>
    <x v="99"/>
    <n v="12000"/>
    <n v="12993"/>
    <n v="541"/>
    <n v="792"/>
    <n v="5.6"/>
    <n v="128"/>
    <n v="116"/>
    <n v="30157016"/>
    <n v="70000000"/>
    <n v="-39842984"/>
    <n v="-0.56918548571428573"/>
    <n v="22.251525805714284"/>
    <n v="2002"/>
    <s v="noyabr"/>
    <s v="Joel Schumacher"/>
    <x v="1765"/>
    <s v="Underperformer"/>
    <s v="High Budget"/>
    <x v="0"/>
    <s v="High Buzz Mismatch"/>
  </r>
  <r>
    <x v="1766"/>
    <d v="2014-06-03T00:00:00"/>
    <s v="Color"/>
    <s v="Drama"/>
    <s v="English"/>
    <s v="USA"/>
    <s v="PG"/>
    <s v="Jessie T. Usher"/>
    <x v="321"/>
    <n v="116"/>
    <n v="525"/>
    <n v="49"/>
    <n v="0"/>
    <n v="6.7"/>
    <n v="50"/>
    <n v="115"/>
    <n v="30127963"/>
    <n v="15000000"/>
    <n v="15127963"/>
    <n v="1.0085308666666666"/>
    <n v="27.203412346666667"/>
    <n v="2014"/>
    <s v="iyun"/>
    <s v="Thomas Carter"/>
    <x v="1766"/>
    <s v="Normal"/>
    <s v="Medium Budget"/>
    <x v="0"/>
    <s v="Normal"/>
  </r>
  <r>
    <x v="1767"/>
    <d v="2008-08-10T00:00:00"/>
    <s v="Color"/>
    <s v="Adventure"/>
    <s v="English"/>
    <s v="USA"/>
    <s v="G"/>
    <s v="Cheryl Hines"/>
    <x v="95"/>
    <n v="541"/>
    <n v="2268"/>
    <n v="16"/>
    <n v="279"/>
    <n v="4.5"/>
    <n v="85"/>
    <n v="81"/>
    <n v="30105968"/>
    <n v="37000000"/>
    <n v="-6894032"/>
    <n v="-0.18632518918918919"/>
    <n v="17.953369924324324"/>
    <n v="2008"/>
    <s v="avgust"/>
    <s v="Kirk De Micco"/>
    <x v="1767"/>
    <s v="Normal"/>
    <s v="High Budget"/>
    <x v="0"/>
    <s v="High Buzz Mismatch"/>
  </r>
  <r>
    <x v="1768"/>
    <d v="1991-11-10T00:00:00"/>
    <s v="Color"/>
    <s v="Action"/>
    <s v="English"/>
    <s v="USA"/>
    <s v="R"/>
    <s v="Bolo Yeung"/>
    <x v="767"/>
    <n v="633"/>
    <n v="874"/>
    <n v="23"/>
    <n v="0"/>
    <n v="5.5"/>
    <n v="40"/>
    <n v="110"/>
    <n v="30102717"/>
    <n v="15000000"/>
    <n v="15102717"/>
    <n v="1.0068478000000001"/>
    <n v="22.40273912"/>
    <n v="1991"/>
    <s v="noyabr"/>
    <s v="Sheldon Lettich"/>
    <x v="1768"/>
    <s v="Normal"/>
    <s v="High Budget"/>
    <x v="0"/>
    <s v="Normal"/>
  </r>
  <r>
    <x v="1769"/>
    <d v="2000-06-15T00:00:00"/>
    <s v="Color"/>
    <s v="Comedy"/>
    <s v="English"/>
    <s v="UK"/>
    <s v="R"/>
    <s v="Jason Statham"/>
    <x v="79"/>
    <n v="26000"/>
    <n v="39175"/>
    <n v="0"/>
    <n v="27000"/>
    <n v="8.3000000000000007"/>
    <n v="151"/>
    <n v="104"/>
    <n v="30093107"/>
    <n v="6000000"/>
    <n v="24093107"/>
    <n v="4.015517833333333"/>
    <n v="37.506207133333341"/>
    <n v="2000"/>
    <s v="iyun"/>
    <s v="Guy Ritchie"/>
    <x v="1769"/>
    <s v="Normal"/>
    <s v="Medium Budget"/>
    <x v="0"/>
    <s v="High Buzz / High Score"/>
  </r>
  <r>
    <x v="1770"/>
    <d v="2002-07-04T00:00:00"/>
    <s v="Color"/>
    <s v="Horror"/>
    <s v="English"/>
    <s v="USA"/>
    <s v="R"/>
    <s v="Isaiah Washington"/>
    <x v="617"/>
    <n v="534"/>
    <n v="1083"/>
    <n v="17"/>
    <n v="0"/>
    <n v="5.5"/>
    <n v="156"/>
    <n v="91"/>
    <n v="30079316"/>
    <n v="35000000"/>
    <n v="-4920684"/>
    <n v="-0.14059097142857144"/>
    <n v="21.943763611428572"/>
    <n v="2002"/>
    <s v="iyul"/>
    <s v="Steve Beck"/>
    <x v="1770"/>
    <s v="Normal"/>
    <s v="Low Budget"/>
    <x v="0"/>
    <s v="High Buzz Mismatch"/>
  </r>
  <r>
    <x v="1771"/>
    <d v="2002-08-15T00:00:00"/>
    <s v="Color"/>
    <s v="Drama"/>
    <s v="English"/>
    <s v="USA"/>
    <s v="PG-13"/>
    <s v="Joe Morton"/>
    <x v="55"/>
    <n v="780"/>
    <n v="2109"/>
    <n v="293"/>
    <n v="0"/>
    <n v="6.1"/>
    <n v="117"/>
    <n v="104"/>
    <n v="30063805"/>
    <n v="60000000"/>
    <n v="-29936195"/>
    <n v="-0.49893658333333335"/>
    <n v="24.200425366666664"/>
    <n v="2002"/>
    <s v="avgust"/>
    <s v="Tom Shadyac"/>
    <x v="1771"/>
    <s v="Underperformer"/>
    <s v="Medium Budget"/>
    <x v="0"/>
    <s v="Normal"/>
  </r>
  <r>
    <x v="1772"/>
    <d v="2001-08-15T00:00:00"/>
    <s v="Color"/>
    <s v="Comedy"/>
    <s v="English"/>
    <s v="USA"/>
    <s v="R"/>
    <s v="Will Ferrell"/>
    <x v="592"/>
    <n v="8000"/>
    <n v="11632"/>
    <n v="0"/>
    <n v="0"/>
    <n v="6.9"/>
    <n v="181"/>
    <n v="104"/>
    <n v="30059386"/>
    <n v="22000000"/>
    <n v="8059386"/>
    <n v="0.36633572727272729"/>
    <n v="27.746534290909093"/>
    <n v="2001"/>
    <s v="avgust"/>
    <s v="Kevin Smith"/>
    <x v="1772"/>
    <s v="Normal"/>
    <s v="Medium Budget"/>
    <x v="0"/>
    <s v="Normal"/>
  </r>
  <r>
    <x v="1773"/>
    <d v="1989-09-01T00:00:00"/>
    <s v="Color"/>
    <s v="Action"/>
    <s v="English"/>
    <s v="USA"/>
    <s v="R"/>
    <s v="Ben Gazzara"/>
    <x v="768"/>
    <n v="623"/>
    <n v="2484"/>
    <n v="9"/>
    <n v="0"/>
    <n v="6.5"/>
    <n v="83"/>
    <n v="114"/>
    <n v="30050028"/>
    <n v="17000000"/>
    <n v="13050028"/>
    <n v="0.7676487058823529"/>
    <n v="26.30705948235294"/>
    <n v="1989"/>
    <s v="sentyabr"/>
    <s v="Rowdy Herrington"/>
    <x v="1773"/>
    <s v="Normal"/>
    <s v="High Budget"/>
    <x v="0"/>
    <s v="Normal"/>
  </r>
  <r>
    <x v="1774"/>
    <d v="2008-07-04T00:00:00"/>
    <s v="Color"/>
    <s v="Crime"/>
    <s v="English"/>
    <s v="UK"/>
    <s v="R"/>
    <s v="Jason Statham"/>
    <x v="419"/>
    <n v="26000"/>
    <n v="27755"/>
    <n v="79"/>
    <n v="0"/>
    <n v="7.3"/>
    <n v="222"/>
    <n v="111"/>
    <n v="30028592"/>
    <n v="20000000"/>
    <n v="10028592"/>
    <n v="0.50142960000000003"/>
    <n v="29.400571839999998"/>
    <n v="2008"/>
    <s v="iyul"/>
    <s v="Roger Donaldson"/>
    <x v="1774"/>
    <s v="Normal"/>
    <s v="Medium Budget"/>
    <x v="0"/>
    <s v="Normal"/>
  </r>
  <r>
    <x v="1775"/>
    <d v="2003-03-19T00:00:00"/>
    <s v="Color"/>
    <s v="Action"/>
    <s v="English"/>
    <s v="USA"/>
    <s v="PG-13"/>
    <s v="Harrison Ford"/>
    <x v="508"/>
    <n v="11000"/>
    <n v="14028"/>
    <n v="41"/>
    <n v="648"/>
    <n v="5.3"/>
    <n v="132"/>
    <n v="116"/>
    <n v="30013346"/>
    <n v="75000000"/>
    <n v="-44986654"/>
    <n v="-0.59982205333333338"/>
    <n v="21.024871178666668"/>
    <n v="2003"/>
    <s v="mart"/>
    <s v="Ron Shelton"/>
    <x v="1775"/>
    <s v="Underperformer"/>
    <s v="High Budget"/>
    <x v="0"/>
    <s v="High Buzz Mismatch"/>
  </r>
  <r>
    <x v="1776"/>
    <d v="1998-07-04T00:00:00"/>
    <s v="Color"/>
    <s v="Biography"/>
    <s v="English"/>
    <s v="UK"/>
    <s v="R"/>
    <s v="Fanny Ardant"/>
    <x v="769"/>
    <n v="288"/>
    <n v="1006"/>
    <n v="159"/>
    <n v="0"/>
    <n v="7.5"/>
    <n v="141"/>
    <n v="124"/>
    <n v="30012990"/>
    <n v="25000000"/>
    <n v="5012990"/>
    <n v="0.20051959999999999"/>
    <n v="30.08020784"/>
    <n v="1998"/>
    <s v="iyul"/>
    <s v="Shekhar Kapur"/>
    <x v="1776"/>
    <s v="Normal"/>
    <s v="Medium Budget"/>
    <x v="0"/>
    <s v="Normal"/>
  </r>
  <r>
    <x v="1777"/>
    <d v="1985-03-28T00:00:00"/>
    <s v="Color"/>
    <s v="Fantasy"/>
    <s v="English"/>
    <s v="USA"/>
    <s v="R"/>
    <s v="Clu Gulager"/>
    <x v="770"/>
    <n v="426"/>
    <n v="1472"/>
    <n v="28"/>
    <n v="0"/>
    <n v="5.4"/>
    <n v="138"/>
    <n v="87"/>
    <n v="30000000"/>
    <n v="2200000"/>
    <n v="27800000"/>
    <n v="12.636363636363637"/>
    <n v="26.654545454545456"/>
    <n v="1985"/>
    <s v="mart"/>
    <s v="Jack Sholder"/>
    <x v="1777"/>
    <s v="Normal"/>
    <s v="Low Budget"/>
    <x v="0"/>
    <s v="Normal"/>
  </r>
  <r>
    <x v="1778"/>
    <d v="2009-12-15T00:00:00"/>
    <s v="Color"/>
    <s v="Action"/>
    <s v="English"/>
    <s v="Australia"/>
    <s v="R"/>
    <s v="Jay Laga'aia"/>
    <x v="771"/>
    <n v="125"/>
    <n v="189"/>
    <n v="35"/>
    <n v="0"/>
    <n v="6.5"/>
    <n v="292"/>
    <n v="98"/>
    <n v="29975979"/>
    <n v="20000000"/>
    <n v="9975979"/>
    <n v="0.49879895000000002"/>
    <n v="26.19951958"/>
    <n v="2009"/>
    <s v="dekabr"/>
    <s v="Michael Spierig"/>
    <x v="1778"/>
    <s v="Normal"/>
    <s v="High Budget"/>
    <x v="0"/>
    <s v="Normal"/>
  </r>
  <r>
    <x v="1779"/>
    <d v="2011-04-14T00:00:00"/>
    <s v="Color"/>
    <s v="Biography"/>
    <s v="English"/>
    <s v="UK"/>
    <s v="PG-13"/>
    <s v="Meryl Streep"/>
    <x v="175"/>
    <n v="11000"/>
    <n v="12894"/>
    <n v="58"/>
    <n v="18000"/>
    <n v="6.4"/>
    <n v="331"/>
    <n v="105"/>
    <n v="29959436"/>
    <n v="13000000"/>
    <n v="16959436"/>
    <n v="1.3045720000000001"/>
    <n v="27.921828800000004"/>
    <n v="2011"/>
    <s v="aprel"/>
    <s v="Phyllida Lloyd"/>
    <x v="1779"/>
    <s v="Normal"/>
    <s v="Medium Budget"/>
    <x v="0"/>
    <s v="Normal"/>
  </r>
  <r>
    <x v="1780"/>
    <d v="2013-01-10T00:00:00"/>
    <s v="Color"/>
    <s v="Comedy"/>
    <s v="English"/>
    <s v="USA"/>
    <s v="PG-13"/>
    <s v="Robert De Niro"/>
    <x v="147"/>
    <n v="22000"/>
    <n v="36009"/>
    <n v="88"/>
    <n v="12000"/>
    <n v="6.4"/>
    <n v="211"/>
    <n v="113"/>
    <n v="29802761"/>
    <n v="40000000"/>
    <n v="-10197239"/>
    <n v="-0.254930975"/>
    <n v="26.69802761"/>
    <n v="2013"/>
    <s v="yanvar"/>
    <s v="Peter Segal"/>
    <x v="1780"/>
    <s v="Normal"/>
    <s v="Medium Budget"/>
    <x v="0"/>
    <s v="Normal"/>
  </r>
  <r>
    <x v="1781"/>
    <d v="2001-07-24T00:00:00"/>
    <s v="Color"/>
    <s v="Biography"/>
    <s v="English"/>
    <s v="USA"/>
    <s v="PG-13"/>
    <s v="Rosie Perez"/>
    <x v="249"/>
    <n v="919"/>
    <n v="4796"/>
    <n v="545"/>
    <n v="0"/>
    <n v="6.4"/>
    <n v="89"/>
    <n v="132"/>
    <n v="29781453"/>
    <n v="48000000"/>
    <n v="-18218547"/>
    <n v="-0.37955306249999998"/>
    <n v="25.448178775000002"/>
    <n v="2001"/>
    <s v="iyul"/>
    <s v="Penny Marshall"/>
    <x v="1781"/>
    <s v="Normal"/>
    <s v="Medium Budget"/>
    <x v="0"/>
    <s v="Normal"/>
  </r>
  <r>
    <x v="1782"/>
    <d v="1998-03-29T00:00:00"/>
    <s v="Color"/>
    <s v="Crime"/>
    <s v="English"/>
    <s v="USA"/>
    <s v="R"/>
    <s v="Bill Murray"/>
    <x v="772"/>
    <n v="13000"/>
    <n v="14275"/>
    <n v="39"/>
    <n v="0"/>
    <n v="6.5"/>
    <n v="69"/>
    <n v="115"/>
    <n v="29753944"/>
    <n v="20000000"/>
    <n v="9753944"/>
    <n v="0.4876972"/>
    <n v="26.195078880000001"/>
    <n v="1998"/>
    <s v="mart"/>
    <s v="John McNaughton"/>
    <x v="1782"/>
    <s v="Normal"/>
    <s v="Medium Budget"/>
    <x v="0"/>
    <s v="Normal"/>
  </r>
  <r>
    <x v="1783"/>
    <d v="1999-03-07T00:00:00"/>
    <s v="Color"/>
    <s v="Action"/>
    <s v="English"/>
    <s v="USA"/>
    <s v="PG-13"/>
    <s v="Janeane Garofalo"/>
    <x v="773"/>
    <n v="1000"/>
    <n v="3986"/>
    <n v="18"/>
    <n v="0"/>
    <n v="6"/>
    <n v="125"/>
    <n v="121"/>
    <n v="29655590"/>
    <n v="65000000"/>
    <n v="-35344410"/>
    <n v="-0.54376015384615384"/>
    <n v="23.782495938461537"/>
    <n v="1999"/>
    <s v="mart"/>
    <s v="Kinka Usher"/>
    <x v="1783"/>
    <s v="Underperformer"/>
    <s v="High Budget"/>
    <x v="0"/>
    <s v="Normal"/>
  </r>
  <r>
    <x v="1784"/>
    <d v="2009-05-27T00:00:00"/>
    <s v="Color"/>
    <s v="Comedy"/>
    <s v="English"/>
    <s v="USA"/>
    <s v="PG-13"/>
    <s v="Michael Kelly"/>
    <x v="315"/>
    <n v="963"/>
    <n v="3150"/>
    <n v="30"/>
    <n v="0"/>
    <n v="4.7"/>
    <n v="133"/>
    <n v="103"/>
    <n v="29580087"/>
    <n v="58000000"/>
    <n v="-28419913"/>
    <n v="-0.4899985"/>
    <n v="18.604000599999999"/>
    <n v="2009"/>
    <s v="may"/>
    <s v="Marc Lawrence"/>
    <x v="1784"/>
    <s v="Underperformer"/>
    <s v="Medium Budget"/>
    <x v="0"/>
    <s v="High Buzz Mismatch"/>
  </r>
  <r>
    <x v="1785"/>
    <d v="1983-01-12T00:00:00"/>
    <s v="Color"/>
    <s v="Fantasy"/>
    <s v="English"/>
    <s v="USA"/>
    <s v="PG"/>
    <s v="Albert Brooks"/>
    <x v="165"/>
    <n v="745"/>
    <n v="1954"/>
    <n v="287"/>
    <n v="0"/>
    <n v="6.5"/>
    <n v="78"/>
    <n v="101"/>
    <n v="29500000"/>
    <n v="10000000"/>
    <n v="19500000"/>
    <n v="1.95"/>
    <n v="26.78"/>
    <n v="1983"/>
    <s v="yanvar"/>
    <s v="Joe Dante"/>
    <x v="1785"/>
    <s v="Normal"/>
    <s v="Low Budget"/>
    <x v="0"/>
    <s v="Normal"/>
  </r>
  <r>
    <x v="1786"/>
    <d v="1994-01-30T00:00:00"/>
    <s v="Color"/>
    <s v="Action"/>
    <s v="English"/>
    <s v="USA"/>
    <s v="R"/>
    <s v="Jada Pinkett Smith"/>
    <x v="400"/>
    <n v="851"/>
    <n v="3190"/>
    <n v="322"/>
    <n v="368"/>
    <n v="5.8"/>
    <n v="8"/>
    <n v="100"/>
    <n v="29392418"/>
    <n v="10000000"/>
    <n v="19392418"/>
    <n v="1.9392418"/>
    <n v="24.012496719999998"/>
    <n v="1994"/>
    <s v="yanvar"/>
    <s v="Keenen Ivory Wayans"/>
    <x v="1786"/>
    <s v="Normal"/>
    <s v="High Budget"/>
    <x v="0"/>
    <s v="Normal"/>
  </r>
  <r>
    <x v="1787"/>
    <d v="2000-11-02T00:00:00"/>
    <s v="Color"/>
    <s v="Crime"/>
    <s v="English"/>
    <s v="USA"/>
    <s v="R"/>
    <s v="Rufus Sewell"/>
    <x v="228"/>
    <n v="3000"/>
    <n v="4565"/>
    <n v="55"/>
    <n v="394"/>
    <n v="5.0999999999999996"/>
    <n v="100"/>
    <n v="107"/>
    <n v="29374178"/>
    <n v="40000000"/>
    <n v="-10625822"/>
    <n v="-0.26564555000000001"/>
    <n v="20.333141779999998"/>
    <n v="2000"/>
    <s v="noyabr"/>
    <s v="Chuck Russell"/>
    <x v="1787"/>
    <s v="Normal"/>
    <s v="Medium Budget"/>
    <x v="0"/>
    <s v="High Buzz Mismatch"/>
  </r>
  <r>
    <x v="1788"/>
    <d v="2004-10-20T00:00:00"/>
    <s v="Color"/>
    <s v="Comedy"/>
    <s v="English"/>
    <s v="Germany"/>
    <s v="PG"/>
    <s v="Adam Garcia"/>
    <x v="774"/>
    <n v="811"/>
    <n v="2167"/>
    <n v="10"/>
    <n v="810"/>
    <n v="4.5999999999999996"/>
    <n v="74"/>
    <n v="89"/>
    <n v="29302097"/>
    <n v="15000000"/>
    <n v="14302097"/>
    <n v="0.95347313333333328"/>
    <n v="18.86238925333333"/>
    <n v="2004"/>
    <s v="oktyabr"/>
    <s v="Sara Sugarman"/>
    <x v="1788"/>
    <s v="Normal"/>
    <s v="Medium Budget"/>
    <x v="0"/>
    <s v="High Buzz Mismatch"/>
  </r>
  <r>
    <x v="1789"/>
    <d v="1997-01-15T00:00:00"/>
    <s v="Color"/>
    <s v="Comedy"/>
    <s v="English"/>
    <s v="UK"/>
    <s v="PG"/>
    <s v="Jason Flemyng"/>
    <x v="775"/>
    <n v="1000"/>
    <n v="2176"/>
    <n v="14"/>
    <n v="0"/>
    <n v="3.3"/>
    <n v="33"/>
    <n v="93"/>
    <n v="29247405"/>
    <n v="25000000"/>
    <n v="4247405"/>
    <n v="0.1698962"/>
    <n v="13.267958479999999"/>
    <n v="1997"/>
    <s v="yanvar"/>
    <s v="Bob Spiers"/>
    <x v="1789"/>
    <s v="Normal"/>
    <s v="Medium Budget"/>
    <x v="0"/>
    <s v="High Buzz Mismatch"/>
  </r>
  <r>
    <x v="1790"/>
    <d v="1979-05-08T00:00:00"/>
    <s v="Color"/>
    <s v="Drama"/>
    <s v="English"/>
    <s v="USA"/>
    <s v="R"/>
    <s v="David Keith"/>
    <x v="776"/>
    <n v="563"/>
    <n v="1097"/>
    <n v="43"/>
    <n v="1000"/>
    <n v="6.9"/>
    <n v="32"/>
    <n v="125"/>
    <n v="29200000"/>
    <n v="8500000"/>
    <n v="20700000"/>
    <n v="2.4352941176470586"/>
    <n v="28.674117647058825"/>
    <n v="1979"/>
    <s v="may"/>
    <s v="Mark Rydell"/>
    <x v="1790"/>
    <s v="Normal"/>
    <s v="Medium Budget"/>
    <x v="0"/>
    <s v="Normal"/>
  </r>
  <r>
    <x v="1791"/>
    <d v="2011-03-29T00:00:00"/>
    <s v="Color"/>
    <s v="Action"/>
    <s v="English"/>
    <s v="USA"/>
    <s v="PG-13"/>
    <s v="Josh Wingate"/>
    <x v="633"/>
    <n v="865"/>
    <n v="1417"/>
    <n v="124"/>
    <n v="20000"/>
    <n v="5.7"/>
    <n v="225"/>
    <n v="87"/>
    <n v="29136626"/>
    <n v="60000000"/>
    <n v="-30863374"/>
    <n v="-0.51438956666666669"/>
    <n v="24.594244173333333"/>
    <n v="2011"/>
    <s v="mart"/>
    <s v="Scott Stewart"/>
    <x v="1791"/>
    <s v="Underperformer"/>
    <s v="High Budget"/>
    <x v="0"/>
    <s v="High Buzz Mismatch"/>
  </r>
  <r>
    <x v="1792"/>
    <d v="2011-05-27T00:00:00"/>
    <s v="Color"/>
    <s v="Action"/>
    <s v="English"/>
    <s v="USA"/>
    <s v="R"/>
    <s v="Jason Statham"/>
    <x v="202"/>
    <n v="26000"/>
    <n v="27834"/>
    <n v="165"/>
    <n v="16000"/>
    <n v="6.6"/>
    <n v="252"/>
    <n v="93"/>
    <n v="29113588"/>
    <n v="40000000"/>
    <n v="-10886412"/>
    <n v="-0.27216030000000002"/>
    <n v="27.89113588"/>
    <n v="2011"/>
    <s v="may"/>
    <s v="Simon West"/>
    <x v="1792"/>
    <s v="Normal"/>
    <s v="High Budget"/>
    <x v="0"/>
    <s v="Normal"/>
  </r>
  <r>
    <x v="1793"/>
    <d v="1998-05-10T00:00:00"/>
    <s v="Color"/>
    <s v="Comedy"/>
    <s v="English"/>
    <s v="USA"/>
    <s v="R"/>
    <s v="Liam Aiken"/>
    <x v="777"/>
    <n v="818"/>
    <n v="1450"/>
    <n v="13"/>
    <n v="849"/>
    <n v="6"/>
    <n v="65"/>
    <n v="111"/>
    <n v="29106737"/>
    <n v="15000000"/>
    <n v="14106737"/>
    <n v="0.94044913333333335"/>
    <n v="24.461079653333336"/>
    <n v="1998"/>
    <s v="may"/>
    <s v="Nicholas Hytner"/>
    <x v="1793"/>
    <s v="Normal"/>
    <s v="Medium Budget"/>
    <x v="0"/>
    <s v="Normal"/>
  </r>
  <r>
    <x v="1794"/>
    <d v="2005-09-20T00:00:00"/>
    <s v="Color"/>
    <s v="Drama"/>
    <s v="English"/>
    <s v="USA"/>
    <s v="PG-13"/>
    <s v="Rosario Dawson"/>
    <x v="28"/>
    <n v="3000"/>
    <n v="5917"/>
    <n v="0"/>
    <n v="3000"/>
    <n v="7"/>
    <n v="146"/>
    <n v="135"/>
    <n v="29077547"/>
    <n v="40000000"/>
    <n v="-10922453"/>
    <n v="-0.27306132500000002"/>
    <n v="28.190775470000002"/>
    <n v="2005"/>
    <s v="sentyabr"/>
    <s v="Chris Columbus"/>
    <x v="1794"/>
    <s v="Normal"/>
    <s v="Medium Budget"/>
    <x v="0"/>
    <s v="Normal"/>
  </r>
  <r>
    <x v="1795"/>
    <d v="2010-12-29T00:00:00"/>
    <s v="Color"/>
    <s v="Comedy"/>
    <s v="English"/>
    <s v="UK"/>
    <s v="PG"/>
    <s v="Daniel Mays"/>
    <x v="778"/>
    <n v="287"/>
    <n v="855"/>
    <n v="24"/>
    <n v="0"/>
    <n v="6.1"/>
    <n v="97"/>
    <n v="109"/>
    <n v="28995450"/>
    <n v="35000000"/>
    <n v="-6004550"/>
    <n v="-0.17155857142857142"/>
    <n v="24.331376571428571"/>
    <n v="2010"/>
    <s v="dekabr"/>
    <s v="Susanna White"/>
    <x v="1795"/>
    <s v="Normal"/>
    <s v="Medium Budget"/>
    <x v="0"/>
    <s v="Normal"/>
  </r>
  <r>
    <x v="1796"/>
    <d v="2002-03-12T00:00:00"/>
    <s v="Color"/>
    <s v="Comedy"/>
    <s v="English"/>
    <s v="USA"/>
    <s v="PG-13"/>
    <s v="Zooey Deschanel"/>
    <x v="779"/>
    <n v="11000"/>
    <n v="12687"/>
    <n v="13"/>
    <n v="1000"/>
    <n v="5.9"/>
    <n v="49"/>
    <n v="92"/>
    <n v="28972187"/>
    <n v="13000000"/>
    <n v="15972187"/>
    <n v="1.2286297692307693"/>
    <n v="24.191451907692311"/>
    <n v="2002"/>
    <s v="mart"/>
    <s v="Ed Decter"/>
    <x v="1796"/>
    <s v="Normal"/>
    <s v="Medium Budget"/>
    <x v="0"/>
    <s v="Normal"/>
  </r>
  <r>
    <x v="1797"/>
    <d v="1999-08-26T00:00:00"/>
    <s v="Color"/>
    <s v="Biography"/>
    <s v="English"/>
    <s v="USA"/>
    <s v="R"/>
    <s v="Al Pacino"/>
    <x v="301"/>
    <n v="14000"/>
    <n v="18216"/>
    <n v="0"/>
    <n v="0"/>
    <n v="7.9"/>
    <n v="209"/>
    <n v="157"/>
    <n v="28965197"/>
    <n v="68000000"/>
    <n v="-39034803"/>
    <n v="-0.57404122058823526"/>
    <n v="31.370383511764707"/>
    <n v="1999"/>
    <s v="avgust"/>
    <s v="Michael Mann"/>
    <x v="1797"/>
    <s v="Underperformer"/>
    <s v="Medium Budget"/>
    <x v="0"/>
    <s v="Normal"/>
  </r>
  <r>
    <x v="1798"/>
    <d v="2000-10-20T00:00:00"/>
    <s v="Color"/>
    <s v="Crime"/>
    <s v="English"/>
    <s v="USA"/>
    <s v="R"/>
    <s v="Keanu Reeves"/>
    <x v="780"/>
    <n v="18000"/>
    <n v="18688"/>
    <n v="10"/>
    <n v="463"/>
    <n v="5.3"/>
    <n v="103"/>
    <n v="97"/>
    <n v="28927720"/>
    <n v="33000000"/>
    <n v="-4072280"/>
    <n v="-0.12340242424242424"/>
    <n v="21.196939030303028"/>
    <n v="2000"/>
    <s v="oktyabr"/>
    <s v="Joe Charbanic"/>
    <x v="1798"/>
    <s v="Normal"/>
    <s v="Medium Budget"/>
    <x v="0"/>
    <s v="High Buzz Mismatch"/>
  </r>
  <r>
    <x v="1799"/>
    <d v="2013-08-27T00:00:00"/>
    <s v="Color"/>
    <s v="Documentary"/>
    <s v="English"/>
    <s v="USA"/>
    <s v="PG"/>
    <s v="Harry Styles"/>
    <x v="781"/>
    <n v="773"/>
    <n v="2787"/>
    <n v="293"/>
    <n v="0"/>
    <n v="4.0999999999999996"/>
    <n v="83"/>
    <n v="106"/>
    <n v="28873374"/>
    <n v="10000000"/>
    <n v="18873374"/>
    <n v="1.8873374000000001"/>
    <n v="17.154934959999999"/>
    <n v="2013"/>
    <s v="avgust"/>
    <s v="Morgan Spurlock"/>
    <x v="1799"/>
    <s v="Normal"/>
    <s v="Low Budget"/>
    <x v="0"/>
    <s v="Normal"/>
  </r>
  <r>
    <x v="1800"/>
    <d v="1999-07-02T00:00:00"/>
    <s v="Color"/>
    <s v="Biography"/>
    <s v="English"/>
    <s v="USA"/>
    <s v="R"/>
    <s v="Angelina Jolie Pitt"/>
    <x v="198"/>
    <n v="11000"/>
    <n v="13433"/>
    <n v="446"/>
    <n v="0"/>
    <n v="7.3"/>
    <n v="133"/>
    <n v="127"/>
    <n v="28871190"/>
    <n v="24000000"/>
    <n v="4871190"/>
    <n v="0.20296624999999999"/>
    <n v="29.2811865"/>
    <n v="1999"/>
    <s v="iyul"/>
    <s v="James Mangold"/>
    <x v="1800"/>
    <s v="Normal"/>
    <s v="Medium Budget"/>
    <x v="0"/>
    <s v="Normal"/>
  </r>
  <r>
    <x v="1801"/>
    <d v="2014-03-05T00:00:00"/>
    <s v="Color"/>
    <s v="Drama"/>
    <s v="English"/>
    <s v="USA"/>
    <s v="R"/>
    <s v="Jennifer Garner"/>
    <x v="255"/>
    <n v="3000"/>
    <n v="3757"/>
    <n v="425"/>
    <n v="14000"/>
    <n v="6.8"/>
    <n v="159"/>
    <n v="110"/>
    <n v="28831145"/>
    <n v="25000000"/>
    <n v="3831145"/>
    <n v="0.15324579999999999"/>
    <n v="28.661298319999997"/>
    <n v="2014"/>
    <s v="mart"/>
    <s v="Ivan Reitman"/>
    <x v="1801"/>
    <s v="Normal"/>
    <s v="Medium Budget"/>
    <x v="0"/>
    <s v="Normal"/>
  </r>
  <r>
    <x v="1802"/>
    <d v="2015-10-10T00:00:00"/>
    <s v="Color"/>
    <s v="Action"/>
    <s v="English"/>
    <s v="USA"/>
    <s v="PG-13"/>
    <s v="Ray Winstone"/>
    <x v="782"/>
    <n v="1000"/>
    <n v="3962"/>
    <n v="19"/>
    <n v="37000"/>
    <n v="5.3"/>
    <n v="163"/>
    <n v="114"/>
    <n v="28772222"/>
    <n v="105000000"/>
    <n v="-76227778"/>
    <n v="-0.72597883809523811"/>
    <n v="24.609608464761902"/>
    <n v="2015"/>
    <s v="oktyabr"/>
    <s v="Ericson Core"/>
    <x v="1802"/>
    <s v="Underperformer"/>
    <s v="High Budget"/>
    <x v="0"/>
    <s v="High Buzz Mismatch"/>
  </r>
  <r>
    <x v="1803"/>
    <d v="2013-07-24T00:00:00"/>
    <s v="Color"/>
    <s v="Action"/>
    <s v="English"/>
    <s v="USA"/>
    <s v="R"/>
    <s v="ChloÃ« Grace Moretz"/>
    <x v="783"/>
    <n v="17000"/>
    <n v="19168"/>
    <n v="65"/>
    <n v="36000"/>
    <n v="6.6"/>
    <n v="350"/>
    <n v="103"/>
    <n v="28751715"/>
    <n v="28000000"/>
    <n v="751715"/>
    <n v="2.6846964285714287E-2"/>
    <n v="30.010738785714285"/>
    <n v="2013"/>
    <s v="iyul"/>
    <s v="Jeff Wadlow"/>
    <x v="1803"/>
    <s v="Normal"/>
    <s v="High Budget"/>
    <x v="0"/>
    <s v="Normal"/>
  </r>
  <r>
    <x v="1804"/>
    <d v="2005-05-28T00:00:00"/>
    <s v="Color"/>
    <s v="Biography"/>
    <s v="English"/>
    <s v="Canada"/>
    <s v="R"/>
    <s v="Philip Seymour Hoffman"/>
    <x v="377"/>
    <n v="22000"/>
    <n v="22140"/>
    <n v="152"/>
    <n v="0"/>
    <n v="7.4"/>
    <n v="271"/>
    <n v="110"/>
    <n v="28747570"/>
    <n v="7000000"/>
    <n v="21747570"/>
    <n v="3.1067957142857141"/>
    <n v="30.842718285714287"/>
    <n v="2005"/>
    <s v="may"/>
    <s v="Bennett Miller"/>
    <x v="1804"/>
    <s v="Normal"/>
    <s v="Medium Budget"/>
    <x v="0"/>
    <s v="Normal"/>
  </r>
  <r>
    <x v="1805"/>
    <d v="2001-07-28T00:00:00"/>
    <s v="Black and White"/>
    <s v="Crime"/>
    <s v="English"/>
    <s v="USA"/>
    <s v="R"/>
    <s v="Mo'Nique"/>
    <x v="209"/>
    <n v="939"/>
    <n v="3107"/>
    <n v="309"/>
    <n v="1000"/>
    <n v="6.4"/>
    <n v="41"/>
    <n v="130"/>
    <n v="28734552"/>
    <n v="16000000"/>
    <n v="12734552"/>
    <n v="0.79590950000000005"/>
    <n v="26.018363800000003"/>
    <n v="2001"/>
    <s v="iyul"/>
    <s v="John Singleton"/>
    <x v="1805"/>
    <s v="Normal"/>
    <s v="Medium Budget"/>
    <x v="0"/>
    <s v="Normal"/>
  </r>
  <r>
    <x v="1806"/>
    <d v="2008-04-27T00:00:00"/>
    <s v="Color"/>
    <s v="Crime"/>
    <s v="English"/>
    <s v="USA"/>
    <s v="R"/>
    <s v="Billy Burke"/>
    <x v="591"/>
    <n v="2000"/>
    <n v="3612"/>
    <n v="40"/>
    <n v="0"/>
    <n v="6.2"/>
    <n v="195"/>
    <n v="101"/>
    <n v="28687835"/>
    <n v="35000000"/>
    <n v="-6312165"/>
    <n v="-0.18034757142857144"/>
    <n v="24.727860971428573"/>
    <n v="2008"/>
    <s v="aprel"/>
    <s v="Gregory Hoblit"/>
    <x v="1806"/>
    <s v="Normal"/>
    <s v="Medium Budget"/>
    <x v="0"/>
    <s v="Normal"/>
  </r>
  <r>
    <x v="1807"/>
    <d v="2012-08-02T00:00:00"/>
    <s v="Color"/>
    <s v="Comedy"/>
    <s v="English"/>
    <s v="USA"/>
    <s v="R"/>
    <s v="Alison Brie"/>
    <x v="159"/>
    <n v="2000"/>
    <n v="3479"/>
    <n v="89"/>
    <n v="11000"/>
    <n v="6.2"/>
    <n v="232"/>
    <n v="131"/>
    <n v="28644770"/>
    <n v="30000000"/>
    <n v="-1355230"/>
    <n v="-4.517433333333333E-2"/>
    <n v="25.881930266666668"/>
    <n v="2012"/>
    <s v="avgust"/>
    <s v="Nicholas Stoller"/>
    <x v="1807"/>
    <s v="Normal"/>
    <s v="Medium Budget"/>
    <x v="0"/>
    <s v="Normal"/>
  </r>
  <r>
    <x v="1808"/>
    <d v="2007-10-01T00:00:00"/>
    <s v="Color"/>
    <s v="Drama"/>
    <s v="English"/>
    <s v="UK"/>
    <s v="R"/>
    <s v="Jeremy Renner"/>
    <x v="784"/>
    <n v="10000"/>
    <n v="11471"/>
    <n v="35"/>
    <n v="0"/>
    <n v="7"/>
    <n v="274"/>
    <n v="100"/>
    <n v="28637507"/>
    <n v="15000000"/>
    <n v="13637507"/>
    <n v="0.90916713333333332"/>
    <n v="28.363666853333335"/>
    <n v="2007"/>
    <s v="oktyabr"/>
    <s v="Juan Carlos Fresnadillo"/>
    <x v="1808"/>
    <s v="Normal"/>
    <s v="Medium Budget"/>
    <x v="0"/>
    <s v="Normal"/>
  </r>
  <r>
    <x v="1809"/>
    <d v="2002-12-16T00:00:00"/>
    <s v="Color"/>
    <s v="Drama"/>
    <s v="English"/>
    <s v="USA"/>
    <s v="PG-13"/>
    <s v="Erika Christensen"/>
    <x v="532"/>
    <n v="931"/>
    <n v="3819"/>
    <n v="21"/>
    <n v="720"/>
    <n v="5"/>
    <n v="86"/>
    <n v="85"/>
    <n v="28563926"/>
    <n v="8500000"/>
    <n v="20063926"/>
    <n v="2.3604618823529413"/>
    <n v="21.016184752941175"/>
    <n v="2002"/>
    <s v="dekabr"/>
    <s v="John Polson"/>
    <x v="1809"/>
    <s v="Normal"/>
    <s v="Medium Budget"/>
    <x v="0"/>
    <s v="Normal"/>
  </r>
  <r>
    <x v="1810"/>
    <d v="2007-04-13T00:00:00"/>
    <s v="Color"/>
    <s v="Crime"/>
    <s v="English"/>
    <s v="USA"/>
    <s v="R"/>
    <s v="Robert Duvall"/>
    <x v="785"/>
    <n v="3000"/>
    <n v="3681"/>
    <n v="115"/>
    <n v="0"/>
    <n v="6.9"/>
    <n v="222"/>
    <n v="117"/>
    <n v="28563179"/>
    <n v="21000000"/>
    <n v="7563179"/>
    <n v="0.36015138095238097"/>
    <n v="27.744060552380954"/>
    <n v="2007"/>
    <s v="aprel"/>
    <s v="James Gray"/>
    <x v="1810"/>
    <s v="Normal"/>
    <s v="Medium Budget"/>
    <x v="0"/>
    <s v="Normal"/>
  </r>
  <r>
    <x v="1811"/>
    <d v="1999-02-15T00:00:00"/>
    <s v="Color"/>
    <s v="Comedy"/>
    <s v="English"/>
    <s v="USA"/>
    <s v="PG-13"/>
    <s v="Oliver Hudson"/>
    <x v="277"/>
    <n v="607"/>
    <n v="1335"/>
    <n v="39"/>
    <n v="279"/>
    <n v="5.3"/>
    <n v="62"/>
    <n v="90"/>
    <n v="28535768"/>
    <n v="40000000"/>
    <n v="-11464232"/>
    <n v="-0.28660580000000002"/>
    <n v="21.113257679999997"/>
    <n v="1999"/>
    <s v="fevral"/>
    <s v="Sam Weisman"/>
    <x v="1811"/>
    <s v="Normal"/>
    <s v="Medium Budget"/>
    <x v="0"/>
    <s v="High Buzz Mismatch"/>
  </r>
  <r>
    <x v="1812"/>
    <d v="2009-04-05T00:00:00"/>
    <s v="Color"/>
    <s v="Drama"/>
    <s v="English"/>
    <s v="USA"/>
    <s v="R"/>
    <s v="Natalie Portman"/>
    <x v="755"/>
    <n v="20000"/>
    <n v="42473"/>
    <n v="260"/>
    <n v="10000"/>
    <n v="7.1"/>
    <n v="217"/>
    <n v="105"/>
    <n v="28501651"/>
    <n v="26000000"/>
    <n v="2501651"/>
    <n v="9.6217346153846153E-2"/>
    <n v="29.438486938461537"/>
    <n v="2009"/>
    <s v="aprel"/>
    <s v="Jim Sheridan"/>
    <x v="1812"/>
    <s v="Normal"/>
    <s v="Medium Budget"/>
    <x v="0"/>
    <s v="Normal"/>
  </r>
  <r>
    <x v="1813"/>
    <d v="1990-08-04T00:00:00"/>
    <s v="Color"/>
    <s v="Fantasy"/>
    <s v="English"/>
    <s v="USA"/>
    <s v="R"/>
    <s v="Jenny Agutter"/>
    <x v="786"/>
    <n v="659"/>
    <n v="2646"/>
    <n v="5"/>
    <n v="0"/>
    <n v="5.7"/>
    <n v="59"/>
    <n v="72"/>
    <n v="28501605"/>
    <n v="13000000"/>
    <n v="15501605"/>
    <n v="1.1924311538461538"/>
    <n v="23.276972461538463"/>
    <n v="1990"/>
    <s v="avgust"/>
    <s v="John Lafia"/>
    <x v="1813"/>
    <s v="Normal"/>
    <s v="Low Budget"/>
    <x v="0"/>
    <s v="Normal"/>
  </r>
  <r>
    <x v="1814"/>
    <d v="2006-05-16T00:00:00"/>
    <s v="Color"/>
    <s v="Comedy"/>
    <s v="English"/>
    <s v="USA"/>
    <s v="PG-13"/>
    <s v="Dane Cook"/>
    <x v="787"/>
    <n v="1000"/>
    <n v="4441"/>
    <n v="27"/>
    <n v="0"/>
    <n v="5.5"/>
    <n v="85"/>
    <n v="103"/>
    <n v="28435406"/>
    <n v="12000000"/>
    <n v="16435406"/>
    <n v="1.3696171666666668"/>
    <n v="22.547846866666667"/>
    <n v="2006"/>
    <s v="may"/>
    <s v="Greg Coolidge"/>
    <x v="1814"/>
    <s v="Normal"/>
    <s v="Medium Budget"/>
    <x v="0"/>
    <s v="Normal"/>
  </r>
  <r>
    <x v="1815"/>
    <d v="2002-04-09T00:00:00"/>
    <s v="Color"/>
    <s v="Action"/>
    <s v="English"/>
    <s v="Australia"/>
    <s v="PG"/>
    <s v="Steve Irwin"/>
    <x v="788"/>
    <n v="477"/>
    <n v="1483"/>
    <n v="0"/>
    <n v="332"/>
    <n v="5.4"/>
    <n v="61"/>
    <n v="90"/>
    <n v="28399192"/>
    <n v="13000000"/>
    <n v="15399192"/>
    <n v="1.1845532307692308"/>
    <n v="22.107021292307696"/>
    <n v="2002"/>
    <s v="aprel"/>
    <s v="John Stainton"/>
    <x v="1815"/>
    <s v="Normal"/>
    <s v="High Budget"/>
    <x v="0"/>
    <s v="Normal"/>
  </r>
  <r>
    <x v="1816"/>
    <d v="1994-04-03T00:00:00"/>
    <s v="Color"/>
    <s v="Crime"/>
    <s v="English"/>
    <s v="USA"/>
    <s v="R"/>
    <s v="Morgan Freeman"/>
    <x v="190"/>
    <n v="11000"/>
    <n v="13495"/>
    <n v="0"/>
    <n v="108000"/>
    <n v="9.3000000000000007"/>
    <n v="199"/>
    <n v="142"/>
    <n v="28341469"/>
    <n v="25000000"/>
    <n v="3341469"/>
    <n v="0.13365875999999999"/>
    <n v="48.053463504000007"/>
    <n v="1994"/>
    <s v="aprel"/>
    <s v="Frank Darabont"/>
    <x v="1816"/>
    <s v="Normal"/>
    <s v="Medium Budget"/>
    <x v="0"/>
    <s v="High Buzz / High Score"/>
  </r>
  <r>
    <x v="1817"/>
    <d v="2004-08-19T00:00:00"/>
    <s v="Color"/>
    <s v="Action"/>
    <s v="English"/>
    <s v="USA"/>
    <s v="PG-13"/>
    <s v="Salma Hayek"/>
    <x v="63"/>
    <n v="4000"/>
    <n v="9814"/>
    <n v="420"/>
    <n v="782"/>
    <n v="6.3"/>
    <n v="117"/>
    <n v="97"/>
    <n v="28328132"/>
    <n v="58000000"/>
    <n v="-29671868"/>
    <n v="-0.51158393103448274"/>
    <n v="25.073566427586204"/>
    <n v="2004"/>
    <s v="avgust"/>
    <s v="Brett Ratner"/>
    <x v="1817"/>
    <s v="Underperformer"/>
    <s v="High Budget"/>
    <x v="0"/>
    <s v="Normal"/>
  </r>
  <r>
    <x v="1818"/>
    <d v="2006-04-09T00:00:00"/>
    <s v="Color"/>
    <s v="Adventure"/>
    <s v="English"/>
    <s v="USA"/>
    <s v="PG"/>
    <s v="Nicolas Cage"/>
    <x v="355"/>
    <n v="12000"/>
    <n v="33822"/>
    <n v="8"/>
    <n v="593"/>
    <n v="5.9"/>
    <n v="105"/>
    <n v="88"/>
    <n v="28133159"/>
    <n v="50000000"/>
    <n v="-21866841"/>
    <n v="-0.43733682000000001"/>
    <n v="23.484365272000002"/>
    <n v="2006"/>
    <s v="aprel"/>
    <s v="John A. Davis"/>
    <x v="1818"/>
    <s v="Normal"/>
    <s v="High Budget"/>
    <x v="0"/>
    <s v="High Buzz Mismatch"/>
  </r>
  <r>
    <x v="1819"/>
    <d v="2011-04-09T00:00:00"/>
    <s v="Color"/>
    <s v="Action"/>
    <s v="English"/>
    <s v="USA"/>
    <s v="PG-13"/>
    <s v="Ken Arnold"/>
    <x v="209"/>
    <n v="327"/>
    <n v="561"/>
    <n v="309"/>
    <n v="13000"/>
    <n v="5"/>
    <n v="180"/>
    <n v="106"/>
    <n v="28064226"/>
    <n v="35000000"/>
    <n v="-6935774"/>
    <n v="-0.19816497142857142"/>
    <n v="21.220734011428572"/>
    <n v="2011"/>
    <s v="aprel"/>
    <s v="John Singleton"/>
    <x v="1819"/>
    <s v="Normal"/>
    <s v="High Budget"/>
    <x v="0"/>
    <s v="High Buzz Mismatch"/>
  </r>
  <r>
    <x v="1820"/>
    <d v="2005-09-27T00:00:00"/>
    <s v="Color"/>
    <s v="Action"/>
    <s v="English"/>
    <s v="USA"/>
    <s v="PG"/>
    <s v="Kristen Stewart"/>
    <x v="27"/>
    <n v="17000"/>
    <n v="32232"/>
    <n v="4000"/>
    <n v="0"/>
    <n v="6.1"/>
    <n v="136"/>
    <n v="101"/>
    <n v="28045540"/>
    <n v="65000000"/>
    <n v="-36954460"/>
    <n v="-0.5685301538461538"/>
    <n v="24.172587938461536"/>
    <n v="2005"/>
    <s v="sentyabr"/>
    <s v="Jon Favreau"/>
    <x v="1820"/>
    <s v="Underperformer"/>
    <s v="High Budget"/>
    <x v="0"/>
    <s v="Normal"/>
  </r>
  <r>
    <x v="1821"/>
    <d v="2005-07-14T00:00:00"/>
    <s v="Color"/>
    <s v="Action"/>
    <s v="English"/>
    <s v="UK"/>
    <s v="R"/>
    <s v="Dwayne Johnson"/>
    <x v="490"/>
    <n v="12000"/>
    <n v="13517"/>
    <n v="43"/>
    <n v="0"/>
    <n v="5.2"/>
    <n v="237"/>
    <n v="113"/>
    <n v="28031250"/>
    <n v="60000000"/>
    <n v="-31968750"/>
    <n v="-0.53281250000000002"/>
    <n v="20.586874999999999"/>
    <n v="2005"/>
    <s v="iyul"/>
    <s v="Andrzej Bartkowiak"/>
    <x v="1821"/>
    <s v="Underperformer"/>
    <s v="High Budget"/>
    <x v="0"/>
    <s v="High Buzz Mismatch"/>
  </r>
  <r>
    <x v="1822"/>
    <d v="1997-07-10T00:00:00"/>
    <s v="Color"/>
    <s v="Action"/>
    <s v="English"/>
    <s v="USA"/>
    <s v="R"/>
    <s v="Minnie Driver"/>
    <x v="789"/>
    <n v="893"/>
    <n v="2044"/>
    <n v="5"/>
    <n v="0"/>
    <n v="7.4"/>
    <n v="111"/>
    <n v="107"/>
    <n v="28014536"/>
    <n v="15000000"/>
    <n v="13014536"/>
    <n v="0.86763573333333333"/>
    <n v="29.947054293333334"/>
    <n v="1997"/>
    <s v="iyul"/>
    <s v="George Armitage"/>
    <x v="1822"/>
    <s v="Normal"/>
    <s v="High Budget"/>
    <x v="0"/>
    <s v="Normal"/>
  </r>
  <r>
    <x v="1823"/>
    <d v="1993-07-14T00:00:00"/>
    <s v="Color"/>
    <s v="Action"/>
    <s v="English"/>
    <s v="USA"/>
    <s v="PG-13"/>
    <s v="Jon Lovitz"/>
    <x v="790"/>
    <n v="11000"/>
    <n v="12322"/>
    <n v="0"/>
    <n v="0"/>
    <n v="6.1"/>
    <n v="19"/>
    <n v="84"/>
    <n v="27979400"/>
    <n v="8200000"/>
    <n v="19779400"/>
    <n v="2.412121951219512"/>
    <n v="25.364848780487804"/>
    <n v="1993"/>
    <s v="iyul"/>
    <s v="Gene Quintano"/>
    <x v="1823"/>
    <s v="Normal"/>
    <s v="High Budget"/>
    <x v="0"/>
    <s v="Normal"/>
  </r>
  <r>
    <x v="1824"/>
    <d v="2003-07-06T00:00:00"/>
    <s v="Color"/>
    <s v="Action"/>
    <s v="English"/>
    <s v="UK"/>
    <s v="PG"/>
    <s v="Kevin McNally"/>
    <x v="791"/>
    <n v="427"/>
    <n v="1461"/>
    <n v="29"/>
    <n v="2000"/>
    <n v="6.1"/>
    <n v="122"/>
    <n v="87"/>
    <n v="27972410"/>
    <n v="35000000"/>
    <n v="-7027590"/>
    <n v="-0.20078828571428572"/>
    <n v="24.519684685714285"/>
    <n v="2003"/>
    <s v="iyul"/>
    <s v="Peter Howitt"/>
    <x v="1824"/>
    <s v="Normal"/>
    <s v="High Budget"/>
    <x v="0"/>
    <s v="Normal"/>
  </r>
  <r>
    <x v="1825"/>
    <d v="1995-07-18T00:00:00"/>
    <s v="Black and White"/>
    <s v="Comedy"/>
    <s v="English"/>
    <s v="USA"/>
    <s v="R"/>
    <s v="Nia Long"/>
    <x v="143"/>
    <n v="826"/>
    <n v="3455"/>
    <n v="473"/>
    <n v="8000"/>
    <n v="7.3"/>
    <n v="20"/>
    <n v="97"/>
    <n v="27900000"/>
    <n v="3500000"/>
    <n v="24400000"/>
    <n v="6.9714285714285715"/>
    <n v="32.78857142857143"/>
    <n v="1995"/>
    <s v="iyul"/>
    <s v="F. Gary Gray"/>
    <x v="1825"/>
    <s v="Normal"/>
    <s v="Medium Budget"/>
    <x v="0"/>
    <s v="Normal"/>
  </r>
  <r>
    <x v="1826"/>
    <d v="1993-08-14T00:00:00"/>
    <s v="Color"/>
    <s v="Crime"/>
    <s v="English"/>
    <s v="USA"/>
    <s v="R"/>
    <s v="Jada Pinkett Smith"/>
    <x v="310"/>
    <n v="851"/>
    <n v="3036"/>
    <n v="117"/>
    <n v="0"/>
    <n v="7.5"/>
    <n v="28"/>
    <n v="97"/>
    <n v="27900000"/>
    <n v="3500000"/>
    <n v="24400000"/>
    <n v="6.9714285714285715"/>
    <n v="32.78857142857143"/>
    <n v="1993"/>
    <s v="avgust"/>
    <s v="Albert Hughes"/>
    <x v="1826"/>
    <s v="Normal"/>
    <s v="Medium Budget"/>
    <x v="0"/>
    <s v="Normal"/>
  </r>
  <r>
    <x v="1827"/>
    <d v="2011-03-06T00:00:00"/>
    <s v="Color"/>
    <s v="Drama"/>
    <s v="English"/>
    <s v="USA"/>
    <s v="PG-13"/>
    <s v="Alex Pettyfer"/>
    <x v="792"/>
    <n v="15000"/>
    <n v="17396"/>
    <n v="33"/>
    <n v="16000"/>
    <n v="5.6"/>
    <n v="148"/>
    <n v="86"/>
    <n v="27854896"/>
    <n v="17000000"/>
    <n v="10854896"/>
    <n v="0.63852329411764708"/>
    <n v="24.255409317647057"/>
    <n v="2011"/>
    <s v="mart"/>
    <s v="Daniel Barnz"/>
    <x v="1827"/>
    <s v="Normal"/>
    <s v="Medium Budget"/>
    <x v="0"/>
    <s v="High Buzz Mismatch"/>
  </r>
  <r>
    <x v="1828"/>
    <d v="2006-12-28T00:00:00"/>
    <s v="Color"/>
    <s v="Action"/>
    <s v="English"/>
    <s v="USA"/>
    <s v="R"/>
    <s v="Jason Statham"/>
    <x v="525"/>
    <n v="26000"/>
    <n v="28767"/>
    <n v="83"/>
    <n v="0"/>
    <n v="7"/>
    <n v="170"/>
    <n v="93"/>
    <n v="27829874"/>
    <n v="12000000"/>
    <n v="15829874"/>
    <n v="1.3191561666666667"/>
    <n v="28.527662466666666"/>
    <n v="2006"/>
    <s v="dekabr"/>
    <s v="Mark Neveldine"/>
    <x v="1828"/>
    <s v="Normal"/>
    <s v="High Budget"/>
    <x v="0"/>
    <s v="Normal"/>
  </r>
  <r>
    <x v="1829"/>
    <d v="2001-11-30T00:00:00"/>
    <s v="Color"/>
    <s v="Drama"/>
    <s v="English"/>
    <s v="USA"/>
    <s v="PG"/>
    <s v="Martin Landau"/>
    <x v="190"/>
    <n v="940"/>
    <n v="4310"/>
    <n v="0"/>
    <n v="0"/>
    <n v="6.9"/>
    <n v="128"/>
    <n v="152"/>
    <n v="27796042"/>
    <n v="72000000"/>
    <n v="-44203958"/>
    <n v="-0.6139438611111111"/>
    <n v="27.354422455555557"/>
    <n v="2001"/>
    <s v="noyabr"/>
    <s v="Frank Darabont"/>
    <x v="1829"/>
    <s v="Underperformer"/>
    <s v="Medium Budget"/>
    <x v="0"/>
    <s v="Normal"/>
  </r>
  <r>
    <x v="1830"/>
    <d v="2010-06-02T00:00:00"/>
    <s v="Color"/>
    <s v="Comedy"/>
    <s v="English"/>
    <s v="USA"/>
    <s v="PG-13"/>
    <s v="Caroline Dhavernas"/>
    <x v="235"/>
    <n v="544"/>
    <n v="1292"/>
    <n v="8"/>
    <n v="0"/>
    <n v="6.1"/>
    <n v="181"/>
    <n v="101"/>
    <n v="27758465"/>
    <n v="19000000"/>
    <n v="8758465"/>
    <n v="0.46097184210526315"/>
    <n v="24.584388736842104"/>
    <n v="2010"/>
    <s v="iyun"/>
    <s v="Josh Gordon"/>
    <x v="1830"/>
    <s v="Normal"/>
    <s v="Medium Budget"/>
    <x v="0"/>
    <s v="Normal"/>
  </r>
  <r>
    <x v="1831"/>
    <d v="2015-02-06T00:00:00"/>
    <s v="Color"/>
    <s v="Horror"/>
    <s v="English"/>
    <s v="USA"/>
    <s v="R"/>
    <s v="Laila Haley"/>
    <x v="793"/>
    <n v="1000"/>
    <n v="2403"/>
    <n v="11"/>
    <n v="13000"/>
    <n v="5.2"/>
    <n v="189"/>
    <n v="97"/>
    <n v="27736779"/>
    <n v="10000000"/>
    <n v="17736779"/>
    <n v="1.7736779"/>
    <n v="22.809471160000001"/>
    <n v="2015"/>
    <s v="fevral"/>
    <s v="CiarÃ¡n Foy"/>
    <x v="1831"/>
    <s v="Normal"/>
    <s v="Low Budget"/>
    <x v="0"/>
    <s v="Normal"/>
  </r>
  <r>
    <x v="1832"/>
    <d v="2013-10-18T00:00:00"/>
    <s v="Color"/>
    <s v="Horror"/>
    <s v="English"/>
    <s v="USA"/>
    <s v="R"/>
    <s v="James Lafferty"/>
    <x v="794"/>
    <n v="972"/>
    <n v="2071"/>
    <n v="59"/>
    <n v="23000"/>
    <n v="6.5"/>
    <n v="336"/>
    <n v="104"/>
    <n v="27689474"/>
    <n v="5000000"/>
    <n v="22689474"/>
    <n v="4.5378948000000001"/>
    <n v="30.115157920000001"/>
    <n v="2013"/>
    <s v="oktyabr"/>
    <s v="Mike Flanagan"/>
    <x v="1832"/>
    <s v="Normal"/>
    <s v="Low Budget"/>
    <x v="0"/>
    <s v="Normal"/>
  </r>
  <r>
    <x v="1833"/>
    <d v="2009-08-26T00:00:00"/>
    <s v="Color"/>
    <s v="Horror"/>
    <s v="English"/>
    <s v="Canada"/>
    <s v="R"/>
    <s v="Costas Mandylor"/>
    <x v="587"/>
    <n v="723"/>
    <n v="3101"/>
    <n v="52"/>
    <n v="0"/>
    <n v="6"/>
    <n v="156"/>
    <n v="92"/>
    <n v="27669413"/>
    <n v="11000000"/>
    <n v="16669413"/>
    <n v="1.5154011818181818"/>
    <n v="24.606160472727272"/>
    <n v="2009"/>
    <s v="avgust"/>
    <s v="Kevin Greutert"/>
    <x v="1833"/>
    <s v="Normal"/>
    <s v="Low Budget"/>
    <x v="0"/>
    <s v="Normal"/>
  </r>
  <r>
    <x v="1834"/>
    <d v="2007-09-12T00:00:00"/>
    <s v="Color"/>
    <s v="Crime"/>
    <s v="English"/>
    <s v="UK"/>
    <s v="R"/>
    <s v="Li Gong"/>
    <x v="795"/>
    <n v="879"/>
    <n v="1344"/>
    <n v="73"/>
    <n v="3000"/>
    <n v="6.2"/>
    <n v="209"/>
    <n v="131"/>
    <n v="27667947"/>
    <n v="50000000"/>
    <n v="-22332053"/>
    <n v="-0.44664105999999998"/>
    <n v="24.921343576000002"/>
    <n v="2007"/>
    <s v="sentyabr"/>
    <s v="Peter Webber"/>
    <x v="1834"/>
    <s v="Normal"/>
    <s v="Medium Budget"/>
    <x v="0"/>
    <s v="Normal"/>
  </r>
  <r>
    <x v="1835"/>
    <d v="1996-09-15T00:00:00"/>
    <s v="Color"/>
    <s v="Horror"/>
    <s v="English"/>
    <s v="USA"/>
    <s v="PG-13"/>
    <s v="Marlon Brando"/>
    <x v="620"/>
    <n v="10000"/>
    <n v="10469"/>
    <n v="287"/>
    <n v="0"/>
    <n v="4.4000000000000004"/>
    <n v="70"/>
    <n v="99"/>
    <n v="27663982"/>
    <n v="40000000"/>
    <n v="-12336018"/>
    <n v="-0.30840044999999999"/>
    <n v="17.476639820000003"/>
    <n v="1996"/>
    <s v="sentyabr"/>
    <s v="John Frankenheimer"/>
    <x v="1835"/>
    <s v="Normal"/>
    <s v="Low Budget"/>
    <x v="0"/>
    <s v="High Buzz Mismatch"/>
  </r>
  <r>
    <x v="1836"/>
    <d v="1989-10-20T00:00:00"/>
    <s v="Color"/>
    <s v="Drama"/>
    <s v="English"/>
    <s v="USA"/>
    <s v="R"/>
    <s v="Ruby Dee"/>
    <x v="329"/>
    <n v="782"/>
    <n v="2892"/>
    <n v="0"/>
    <n v="0"/>
    <n v="7.9"/>
    <n v="103"/>
    <n v="120"/>
    <n v="27545445"/>
    <n v="6500000"/>
    <n v="21045445"/>
    <n v="3.2377607692307691"/>
    <n v="32.895104307692307"/>
    <n v="1989"/>
    <s v="oktyabr"/>
    <s v="Spike Lee"/>
    <x v="1836"/>
    <s v="Normal"/>
    <s v="Medium Budget"/>
    <x v="0"/>
    <s v="Normal"/>
  </r>
  <r>
    <x v="1837"/>
    <d v="1993-11-01T00:00:00"/>
    <s v="Color"/>
    <s v="Drama"/>
    <s v="English"/>
    <s v="USA"/>
    <s v="R"/>
    <s v="Janet Jackson"/>
    <x v="209"/>
    <n v="592"/>
    <n v="1620"/>
    <n v="309"/>
    <n v="0"/>
    <n v="5.9"/>
    <n v="12"/>
    <n v="109"/>
    <n v="27515786"/>
    <n v="14000000"/>
    <n v="13515786"/>
    <n v="0.96541328571428575"/>
    <n v="23.986165314285717"/>
    <n v="1993"/>
    <s v="noyabr"/>
    <s v="John Singleton"/>
    <x v="1837"/>
    <s v="Normal"/>
    <s v="Medium Budget"/>
    <x v="0"/>
    <s v="High Buzz Mismatch"/>
  </r>
  <r>
    <x v="1838"/>
    <d v="2001-03-25T00:00:00"/>
    <s v="Color"/>
    <s v="Comedy"/>
    <s v="English"/>
    <s v="USA"/>
    <s v="R"/>
    <s v="Julie Benz"/>
    <x v="796"/>
    <n v="3000"/>
    <n v="6419"/>
    <n v="10"/>
    <n v="478"/>
    <n v="6.3"/>
    <n v="52"/>
    <n v="106"/>
    <n v="27457409"/>
    <n v="6000000"/>
    <n v="21457409"/>
    <n v="3.5762348333333334"/>
    <n v="26.678293933333332"/>
    <n v="2001"/>
    <s v="mart"/>
    <s v="Gary Hardwick"/>
    <x v="1838"/>
    <s v="Normal"/>
    <s v="Medium Budget"/>
    <x v="0"/>
    <s v="Normal"/>
  </r>
  <r>
    <x v="1839"/>
    <d v="2000-02-08T00:00:00"/>
    <s v="Color"/>
    <s v="Drama"/>
    <s v="English"/>
    <s v="USA"/>
    <s v="PG-13"/>
    <s v="Alfre Woodard"/>
    <x v="661"/>
    <n v="1000"/>
    <n v="5135"/>
    <n v="107"/>
    <n v="0"/>
    <n v="7.2"/>
    <n v="68"/>
    <n v="124"/>
    <n v="27441122"/>
    <n v="15000000"/>
    <n v="12441122"/>
    <n v="0.8294081333333333"/>
    <n v="29.131763253333332"/>
    <n v="2000"/>
    <s v="fevral"/>
    <s v="Gina Prince-Bythewood"/>
    <x v="1839"/>
    <s v="Normal"/>
    <s v="Medium Budget"/>
    <x v="0"/>
    <s v="Normal"/>
  </r>
  <r>
    <x v="1840"/>
    <d v="1984-09-10T00:00:00"/>
    <s v="Color"/>
    <s v="Action"/>
    <s v="English"/>
    <s v="USA"/>
    <s v="PG-13"/>
    <s v="Virginia Madsen"/>
    <x v="797"/>
    <n v="913"/>
    <n v="2449"/>
    <n v="0"/>
    <n v="11000"/>
    <n v="6.6"/>
    <n v="144"/>
    <n v="177"/>
    <n v="27400000"/>
    <n v="40000000"/>
    <n v="-12600000"/>
    <n v="-0.315"/>
    <n v="27.373999999999999"/>
    <n v="1984"/>
    <s v="sentyabr"/>
    <s v="David Lynch"/>
    <x v="1840"/>
    <s v="Normal"/>
    <s v="High Budget"/>
    <x v="0"/>
    <s v="Normal"/>
  </r>
  <r>
    <x v="1841"/>
    <d v="2002-08-15T00:00:00"/>
    <s v="Color"/>
    <s v="Comedy"/>
    <s v="English"/>
    <s v="USA"/>
    <s v="PG-13"/>
    <s v="Boris Kodjoe"/>
    <x v="798"/>
    <n v="1000"/>
    <n v="3199"/>
    <n v="44"/>
    <n v="0"/>
    <n v="6.5"/>
    <n v="37"/>
    <n v="109"/>
    <n v="27362712"/>
    <n v="8000000"/>
    <n v="19362712"/>
    <n v="2.4203389999999998"/>
    <n v="26.9681356"/>
    <n v="2002"/>
    <s v="avgust"/>
    <s v="Rick Famuyiwa"/>
    <x v="1841"/>
    <s v="Normal"/>
    <s v="Medium Budget"/>
    <x v="0"/>
    <s v="Normal"/>
  </r>
  <r>
    <x v="1842"/>
    <d v="2015-02-24T00:00:00"/>
    <s v="Color"/>
    <s v="Action"/>
    <s v="English"/>
    <s v="USA"/>
    <s v="PG-13"/>
    <s v="Vin Diesel"/>
    <x v="413"/>
    <n v="14000"/>
    <n v="16922"/>
    <n v="42"/>
    <n v="21000"/>
    <n v="6"/>
    <n v="202"/>
    <n v="106"/>
    <n v="27356090"/>
    <n v="90000000"/>
    <n v="-62643910"/>
    <n v="-0.69604344444444444"/>
    <n v="25.821582622222223"/>
    <n v="2015"/>
    <s v="fevral"/>
    <s v="Breck Eisner"/>
    <x v="1842"/>
    <s v="Underperformer"/>
    <s v="High Budget"/>
    <x v="0"/>
    <s v="Normal"/>
  </r>
  <r>
    <x v="1843"/>
    <d v="2001-08-01T00:00:00"/>
    <s v="Color"/>
    <s v="Comedy"/>
    <s v="English"/>
    <s v="USA"/>
    <s v="PG-13"/>
    <s v="Hugh Jackman"/>
    <x v="799"/>
    <n v="20000"/>
    <n v="20798"/>
    <n v="956"/>
    <n v="0"/>
    <n v="6.1"/>
    <n v="92"/>
    <n v="97"/>
    <n v="27338033"/>
    <n v="23000000"/>
    <n v="4338033"/>
    <n v="0.18861013043478261"/>
    <n v="24.475444052173913"/>
    <n v="2001"/>
    <s v="avgust"/>
    <s v="Tony Goldwyn"/>
    <x v="1843"/>
    <s v="Normal"/>
    <s v="Medium Budget"/>
    <x v="0"/>
    <s v="Normal"/>
  </r>
  <r>
    <x v="1844"/>
    <d v="2013-03-17T00:00:00"/>
    <s v="Color"/>
    <s v="Biography"/>
    <s v="English"/>
    <s v="USA"/>
    <s v="R"/>
    <s v="Matthew McConaughey"/>
    <x v="659"/>
    <n v="11000"/>
    <n v="17738"/>
    <n v="212"/>
    <n v="65000"/>
    <n v="8"/>
    <n v="471"/>
    <n v="117"/>
    <n v="27296514"/>
    <n v="5000000"/>
    <n v="22296514"/>
    <n v="4.4593027999999997"/>
    <n v="40.283721120000003"/>
    <n v="2013"/>
    <s v="mart"/>
    <s v="Jean-Marc VallÃ©e"/>
    <x v="1844"/>
    <s v="Normal"/>
    <s v="Medium Budget"/>
    <x v="0"/>
    <s v="High Buzz / High Score"/>
  </r>
  <r>
    <x v="1845"/>
    <d v="2015-01-12T00:00:00"/>
    <s v="Color"/>
    <s v="Action"/>
    <s v="English"/>
    <s v="USA"/>
    <s v="R"/>
    <s v="Sterling Jerins"/>
    <x v="711"/>
    <n v="155"/>
    <n v="259"/>
    <n v="66"/>
    <n v="16000"/>
    <n v="6.8"/>
    <n v="203"/>
    <n v="103"/>
    <n v="27285953"/>
    <n v="5000000"/>
    <n v="22285953"/>
    <n v="4.4571905999999997"/>
    <n v="30.582876240000001"/>
    <n v="2015"/>
    <s v="yanvar"/>
    <s v="John Erick Dowdle"/>
    <x v="1845"/>
    <s v="Normal"/>
    <s v="High Budget"/>
    <x v="0"/>
    <s v="Normal"/>
  </r>
  <r>
    <x v="1846"/>
    <d v="1992-02-04T00:00:00"/>
    <s v="Color"/>
    <s v="Comedy"/>
    <s v="English"/>
    <s v="USA"/>
    <s v="G"/>
    <s v="Steven Mackintosh"/>
    <x v="800"/>
    <n v="227"/>
    <n v="534"/>
    <n v="53"/>
    <n v="0"/>
    <n v="7.7"/>
    <n v="75"/>
    <n v="89"/>
    <n v="27281507"/>
    <n v="12000000"/>
    <n v="15281507"/>
    <n v="1.2734589166666668"/>
    <n v="31.309383566666668"/>
    <n v="1992"/>
    <s v="fevral"/>
    <s v="Brian Henson"/>
    <x v="1846"/>
    <s v="Normal"/>
    <s v="Medium Budget"/>
    <x v="0"/>
    <s v="Normal"/>
  </r>
  <r>
    <x v="1847"/>
    <d v="2000-07-10T00:00:00"/>
    <s v="Color"/>
    <s v="Comedy"/>
    <s v="English"/>
    <s v="UK"/>
    <s v="R"/>
    <s v="Drake Bell"/>
    <x v="486"/>
    <n v="1000"/>
    <n v="3141"/>
    <n v="350"/>
    <n v="10000"/>
    <n v="7.6"/>
    <n v="174"/>
    <n v="113"/>
    <n v="27277055"/>
    <n v="20000000"/>
    <n v="7277055"/>
    <n v="0.36385275"/>
    <n v="31.545541099999998"/>
    <n v="2000"/>
    <s v="iyul"/>
    <s v="Stephen Frears"/>
    <x v="1847"/>
    <s v="Normal"/>
    <s v="Medium Budget"/>
    <x v="0"/>
    <s v="Normal"/>
  </r>
  <r>
    <x v="1848"/>
    <d v="1957-09-24T00:00:00"/>
    <s v="Color"/>
    <s v="Adventure"/>
    <s v="English"/>
    <s v="UK"/>
    <s v="PG"/>
    <s v="William Holden"/>
    <x v="256"/>
    <n v="682"/>
    <n v="1035"/>
    <n v="767"/>
    <n v="0"/>
    <n v="8.1999999999999993"/>
    <n v="122"/>
    <n v="161"/>
    <n v="27200000"/>
    <n v="3000000"/>
    <n v="24200000"/>
    <n v="8.0666666666666664"/>
    <n v="36.026666666666664"/>
    <n v="1957"/>
    <s v="sentyabr"/>
    <s v="David Lean"/>
    <x v="1848"/>
    <s v="Normal"/>
    <s v="High Budget"/>
    <x v="0"/>
    <s v="High Buzz / High Score"/>
  </r>
  <r>
    <x v="1849"/>
    <d v="2009-06-26T00:00:00"/>
    <s v="Color"/>
    <s v="Crime"/>
    <s v="English"/>
    <s v="USA"/>
    <s v="R"/>
    <s v="Don Cheadle"/>
    <x v="290"/>
    <n v="3000"/>
    <n v="6317"/>
    <n v="847"/>
    <n v="4000"/>
    <n v="6.7"/>
    <n v="197"/>
    <n v="132"/>
    <n v="27154426"/>
    <n v="17000000"/>
    <n v="10154426"/>
    <n v="0.59731917647058819"/>
    <n v="27.438927670588235"/>
    <n v="2009"/>
    <s v="iyun"/>
    <s v="Antoine Fuqua"/>
    <x v="1849"/>
    <s v="Normal"/>
    <s v="Medium Budget"/>
    <x v="0"/>
    <s v="Normal"/>
  </r>
  <r>
    <x v="1850"/>
    <d v="1999-07-21T00:00:00"/>
    <s v="Color"/>
    <s v="Comedy"/>
    <s v="English"/>
    <s v="USA"/>
    <s v="PG"/>
    <s v="Kathleen Turner"/>
    <x v="274"/>
    <n v="899"/>
    <n v="2936"/>
    <n v="84"/>
    <n v="0"/>
    <n v="2.5"/>
    <n v="45"/>
    <n v="97"/>
    <n v="27141959"/>
    <n v="18000000"/>
    <n v="9141959"/>
    <n v="0.50788661111111111"/>
    <n v="10.203154644444444"/>
    <n v="1999"/>
    <s v="iyul"/>
    <s v="Bob Clark"/>
    <x v="1850"/>
    <s v="Normal"/>
    <s v="Medium Budget"/>
    <x v="0"/>
    <s v="High Buzz Mismatch"/>
  </r>
  <r>
    <x v="1851"/>
    <d v="2012-06-28T00:00:00"/>
    <s v="Color"/>
    <s v="Drama"/>
    <s v="English"/>
    <s v="Germany"/>
    <s v="R"/>
    <s v="Tom Hanks"/>
    <x v="801"/>
    <n v="15000"/>
    <n v="22686"/>
    <n v="670"/>
    <n v="124000"/>
    <n v="7.5"/>
    <n v="511"/>
    <n v="172"/>
    <n v="27098580"/>
    <n v="102000000"/>
    <n v="-74901420"/>
    <n v="-0.73432764705882358"/>
    <n v="42.106268941176474"/>
    <n v="2012"/>
    <s v="iyun"/>
    <s v="Tom Tykwer"/>
    <x v="1851"/>
    <s v="Underperformer"/>
    <s v="Medium Budget"/>
    <x v="0"/>
    <s v="Normal"/>
  </r>
  <r>
    <x v="1852"/>
    <d v="2001-02-23T00:00:00"/>
    <s v="Color"/>
    <s v="Adventure"/>
    <s v="English"/>
    <s v="USA"/>
    <s v="PG-13"/>
    <s v="Brittany Daniel"/>
    <x v="684"/>
    <n v="861"/>
    <n v="2543"/>
    <n v="29"/>
    <n v="0"/>
    <n v="5.9"/>
    <n v="78"/>
    <n v="91"/>
    <n v="27087695"/>
    <n v="17700000"/>
    <n v="9387695"/>
    <n v="0.53037824858757066"/>
    <n v="23.81215129943503"/>
    <n v="2001"/>
    <s v="fevral"/>
    <s v="Dennie Gordon"/>
    <x v="1852"/>
    <s v="Normal"/>
    <s v="High Budget"/>
    <x v="0"/>
    <s v="High Buzz Mismatch"/>
  </r>
  <r>
    <x v="1853"/>
    <d v="1999-11-14T00:00:00"/>
    <s v="Color"/>
    <s v="Comedy"/>
    <s v="English"/>
    <s v="USA"/>
    <s v="R"/>
    <s v="Bruce Willis"/>
    <x v="180"/>
    <n v="13000"/>
    <n v="14706"/>
    <n v="0"/>
    <n v="0"/>
    <n v="5.9"/>
    <n v="99"/>
    <n v="95"/>
    <n v="27067160"/>
    <n v="50000000"/>
    <n v="-22932840"/>
    <n v="-0.45865679999999998"/>
    <n v="23.41653728"/>
    <n v="1999"/>
    <s v="noyabr"/>
    <s v="Rob Reiner"/>
    <x v="1853"/>
    <s v="Normal"/>
    <s v="Medium Budget"/>
    <x v="0"/>
    <s v="High Buzz Mismatch"/>
  </r>
  <r>
    <x v="1854"/>
    <d v="2001-02-13T00:00:00"/>
    <s v="Color"/>
    <s v="Action"/>
    <s v="English"/>
    <s v="Germany"/>
    <s v="PG-13"/>
    <s v="Catherine Deneuve"/>
    <x v="421"/>
    <n v="964"/>
    <n v="2888"/>
    <n v="0"/>
    <n v="299"/>
    <n v="4.7"/>
    <n v="107"/>
    <n v="104"/>
    <n v="27053815"/>
    <n v="40000000"/>
    <n v="-12946185"/>
    <n v="-0.32365462499999997"/>
    <n v="18.700438150000004"/>
    <n v="2001"/>
    <s v="fevral"/>
    <s v="Peter Hyams"/>
    <x v="1854"/>
    <s v="Normal"/>
    <s v="High Budget"/>
    <x v="0"/>
    <s v="High Buzz Mismatch"/>
  </r>
  <r>
    <x v="1855"/>
    <d v="1998-08-23T00:00:00"/>
    <s v="Color"/>
    <s v="Action"/>
    <s v="English"/>
    <s v="USA"/>
    <s v="R"/>
    <s v="Bokeem Woodbine"/>
    <x v="802"/>
    <n v="904"/>
    <n v="3353"/>
    <n v="6"/>
    <n v="934"/>
    <n v="6.1"/>
    <n v="57"/>
    <n v="91"/>
    <n v="27052167"/>
    <n v="13000000"/>
    <n v="14052167"/>
    <n v="1.0809359230769231"/>
    <n v="24.925774369230766"/>
    <n v="1998"/>
    <s v="avgust"/>
    <s v="Kirk Wong"/>
    <x v="1855"/>
    <s v="Normal"/>
    <s v="High Budget"/>
    <x v="0"/>
    <s v="Normal"/>
  </r>
  <r>
    <x v="1856"/>
    <d v="1982-12-09T00:00:00"/>
    <s v="Color"/>
    <s v="Sci-Fi"/>
    <s v="English"/>
    <s v="USA"/>
    <s v="R"/>
    <s v="Harrison Ford"/>
    <x v="65"/>
    <n v="11000"/>
    <n v="13877"/>
    <n v="0"/>
    <n v="34000"/>
    <n v="8.1999999999999993"/>
    <n v="302"/>
    <n v="117"/>
    <n v="27000000"/>
    <n v="28000000"/>
    <n v="-1000000"/>
    <n v="-3.5714285714285712E-2"/>
    <n v="36.185714285714283"/>
    <n v="1982"/>
    <s v="dekabr"/>
    <s v="Ridley Scott"/>
    <x v="1856"/>
    <s v="Normal"/>
    <s v="Medium Budget"/>
    <x v="0"/>
    <s v="High Buzz / High Score"/>
  </r>
  <r>
    <x v="1857"/>
    <d v="1996-10-03T00:00:00"/>
    <s v="Color"/>
    <s v="Action"/>
    <s v="English"/>
    <s v="USA"/>
    <s v="PG-13"/>
    <s v="Hulk Hogan"/>
    <x v="803"/>
    <n v="844"/>
    <n v="2653"/>
    <n v="8"/>
    <n v="588"/>
    <n v="5.3"/>
    <n v="27"/>
    <n v="81"/>
    <n v="26906039"/>
    <n v="18000000"/>
    <n v="8906039"/>
    <n v="0.49477994444444445"/>
    <n v="21.456711977777779"/>
    <n v="1996"/>
    <s v="oktyabr"/>
    <s v="Rick Friedberg"/>
    <x v="1857"/>
    <s v="Normal"/>
    <s v="High Budget"/>
    <x v="0"/>
    <s v="High Buzz Mismatch"/>
  </r>
  <r>
    <x v="1858"/>
    <d v="2013-09-02T00:00:00"/>
    <s v="Color"/>
    <s v="Action"/>
    <s v="English"/>
    <s v="UK"/>
    <s v="R"/>
    <s v="Chris Hemsworth"/>
    <x v="47"/>
    <n v="26000"/>
    <n v="37206"/>
    <n v="2000"/>
    <n v="83000"/>
    <n v="8.1"/>
    <n v="393"/>
    <n v="123"/>
    <n v="26903709"/>
    <n v="38000000"/>
    <n v="-11096291"/>
    <n v="-0.29200765789473682"/>
    <n v="40.5831969368421"/>
    <n v="2013"/>
    <s v="sentyabr"/>
    <s v="Ron Howard"/>
    <x v="1858"/>
    <s v="Normal"/>
    <s v="High Budget"/>
    <x v="0"/>
    <s v="High Buzz / High Score"/>
  </r>
  <r>
    <x v="1859"/>
    <d v="2008-04-28T00:00:00"/>
    <s v="Color"/>
    <s v="Comedy"/>
    <s v="English"/>
    <s v="USA"/>
    <s v="PG-13"/>
    <s v="Jada Pinkett Smith"/>
    <x v="804"/>
    <n v="851"/>
    <n v="3485"/>
    <n v="15"/>
    <n v="0"/>
    <n v="4.9000000000000004"/>
    <n v="124"/>
    <n v="114"/>
    <n v="26896744"/>
    <n v="16500000"/>
    <n v="10396744"/>
    <n v="0.63010569696969698"/>
    <n v="19.852042278787881"/>
    <n v="2008"/>
    <s v="aprel"/>
    <s v="Diane English"/>
    <x v="1859"/>
    <s v="Normal"/>
    <s v="Medium Budget"/>
    <x v="0"/>
    <s v="High Buzz Mismatch"/>
  </r>
  <r>
    <x v="1860"/>
    <d v="2008-08-27T00:00:00"/>
    <s v="Color"/>
    <s v="Horror"/>
    <s v="English"/>
    <s v="Japan"/>
    <s v="PG-13"/>
    <s v="Johnny Lewis"/>
    <x v="805"/>
    <n v="741"/>
    <n v="1834"/>
    <n v="2"/>
    <n v="0"/>
    <n v="3.9"/>
    <n v="141"/>
    <n v="87"/>
    <n v="26876529"/>
    <n v="27000000"/>
    <n v="-123471"/>
    <n v="-4.5729999999999998E-3"/>
    <n v="15.5981708"/>
    <n v="2008"/>
    <s v="avgust"/>
    <s v="Eric Valette"/>
    <x v="1860"/>
    <s v="Normal"/>
    <s v="Low Budget"/>
    <x v="0"/>
    <s v="High Buzz Mismatch"/>
  </r>
  <r>
    <x v="1861"/>
    <d v="2005-02-12T00:00:00"/>
    <s v="Color"/>
    <s v="Comedy"/>
    <s v="English"/>
    <s v="USA"/>
    <s v="PG-13"/>
    <s v="Orlando Bloom"/>
    <x v="151"/>
    <n v="5000"/>
    <n v="12700"/>
    <n v="488"/>
    <n v="0"/>
    <n v="6.4"/>
    <n v="190"/>
    <n v="123"/>
    <n v="26838389"/>
    <n v="57000000"/>
    <n v="-30161611"/>
    <n v="-0.52915107017543861"/>
    <n v="25.388339571929826"/>
    <n v="2005"/>
    <s v="fevral"/>
    <s v="Cameron Crowe"/>
    <x v="1861"/>
    <s v="Underperformer"/>
    <s v="Medium Budget"/>
    <x v="0"/>
    <s v="Normal"/>
  </r>
  <r>
    <x v="1862"/>
    <d v="1989-05-23T00:00:00"/>
    <s v="Color"/>
    <s v="Drama"/>
    <s v="English"/>
    <s v="USA"/>
    <s v="R"/>
    <s v="Denzel Washington"/>
    <x v="257"/>
    <n v="18000"/>
    <n v="32930"/>
    <n v="380"/>
    <n v="0"/>
    <n v="7.9"/>
    <n v="60"/>
    <n v="122"/>
    <n v="26830000"/>
    <n v="18000000"/>
    <n v="8830000"/>
    <n v="0.49055555555555558"/>
    <n v="31.796222222222223"/>
    <n v="1989"/>
    <s v="may"/>
    <s v="Edward Zwick"/>
    <x v="1862"/>
    <s v="Normal"/>
    <s v="Medium Budget"/>
    <x v="0"/>
    <s v="Normal"/>
  </r>
  <r>
    <x v="1863"/>
    <d v="2008-12-28T00:00:00"/>
    <s v="Color"/>
    <s v="Biography"/>
    <s v="English"/>
    <s v="UK"/>
    <s v="PG-13"/>
    <s v="Natalie Portman"/>
    <x v="806"/>
    <n v="20000"/>
    <n v="77823"/>
    <n v="56"/>
    <n v="0"/>
    <n v="6.7"/>
    <n v="169"/>
    <n v="115"/>
    <n v="26814957"/>
    <n v="35000000"/>
    <n v="-8185043"/>
    <n v="-0.23385837142857144"/>
    <n v="26.706456651428571"/>
    <n v="2008"/>
    <s v="dekabr"/>
    <s v="Justin Chadwick"/>
    <x v="1863"/>
    <s v="Normal"/>
    <s v="Medium Budget"/>
    <x v="0"/>
    <s v="Normal"/>
  </r>
  <r>
    <x v="1864"/>
    <d v="2004-04-11T00:00:00"/>
    <s v="Color"/>
    <s v="Comedy"/>
    <s v="English"/>
    <s v="USA"/>
    <s v="R"/>
    <s v="Armando Riesco"/>
    <x v="807"/>
    <n v="625"/>
    <n v="1655"/>
    <n v="0"/>
    <n v="0"/>
    <n v="7.6"/>
    <n v="205"/>
    <n v="102"/>
    <n v="26781723"/>
    <n v="2500000"/>
    <n v="24281723"/>
    <n v="9.7126891999999998"/>
    <n v="34.285075679999998"/>
    <n v="2004"/>
    <s v="aprel"/>
    <s v="Zach Braff"/>
    <x v="1864"/>
    <s v="Normal"/>
    <s v="Medium Budget"/>
    <x v="0"/>
    <s v="Normal"/>
  </r>
  <r>
    <x v="1865"/>
    <d v="2014-11-08T00:00:00"/>
    <s v="Color"/>
    <s v="Drama"/>
    <s v="English"/>
    <s v="USA"/>
    <s v="PG-13"/>
    <s v="Luke Bracey"/>
    <x v="808"/>
    <n v="775"/>
    <n v="3197"/>
    <n v="97"/>
    <n v="19000"/>
    <n v="6.7"/>
    <n v="85"/>
    <n v="118"/>
    <n v="26761283"/>
    <n v="26000000"/>
    <n v="761283"/>
    <n v="2.9280115384615384E-2"/>
    <n v="28.711712046153846"/>
    <n v="2014"/>
    <s v="noyabr"/>
    <s v="Michael Hoffman"/>
    <x v="1865"/>
    <s v="Normal"/>
    <s v="Medium Budget"/>
    <x v="0"/>
    <s v="Normal"/>
  </r>
  <r>
    <x v="1866"/>
    <d v="2011-08-19T00:00:00"/>
    <s v="Color"/>
    <s v="Adventure"/>
    <s v="English"/>
    <s v="USA"/>
    <s v="G"/>
    <s v="Craig Ferguson"/>
    <x v="809"/>
    <n v="759"/>
    <n v="1002"/>
    <n v="15"/>
    <n v="0"/>
    <n v="7.3"/>
    <n v="162"/>
    <n v="63"/>
    <n v="26687172"/>
    <n v="30000000"/>
    <n v="-3312828"/>
    <n v="-0.1104276"/>
    <n v="29.155828960000001"/>
    <n v="2011"/>
    <s v="avgust"/>
    <s v="Stephen J. Anderson"/>
    <x v="1866"/>
    <s v="Normal"/>
    <s v="High Budget"/>
    <x v="0"/>
    <s v="Normal"/>
  </r>
  <r>
    <x v="1867"/>
    <d v="1997-08-01T00:00:00"/>
    <s v="Color"/>
    <s v="Horror"/>
    <s v="English"/>
    <s v="UK"/>
    <s v="R"/>
    <s v="Sean Pertwee"/>
    <x v="357"/>
    <n v="722"/>
    <n v="2525"/>
    <n v="545"/>
    <n v="10000"/>
    <n v="6.7"/>
    <n v="172"/>
    <n v="130"/>
    <n v="26616590"/>
    <n v="60000000"/>
    <n v="-33383410"/>
    <n v="-0.55639016666666663"/>
    <n v="27.577443933333335"/>
    <n v="1997"/>
    <s v="avgust"/>
    <s v="Paul W.S. Anderson"/>
    <x v="1867"/>
    <s v="Underperformer"/>
    <s v="Low Budget"/>
    <x v="0"/>
    <s v="Normal"/>
  </r>
  <r>
    <x v="1868"/>
    <d v="2010-08-15T00:00:00"/>
    <s v="Color"/>
    <s v="Action"/>
    <s v="English"/>
    <s v="USA"/>
    <s v="R"/>
    <s v="Robert De Niro"/>
    <x v="810"/>
    <n v="22000"/>
    <n v="26233"/>
    <n v="20"/>
    <n v="44000"/>
    <n v="6.7"/>
    <n v="391"/>
    <n v="105"/>
    <n v="26589953"/>
    <n v="10500000"/>
    <n v="16089953"/>
    <n v="1.5323764761904761"/>
    <n v="31.812950590476191"/>
    <n v="2010"/>
    <s v="avgust"/>
    <s v="Ethan Maniquis"/>
    <x v="1868"/>
    <s v="Normal"/>
    <s v="High Budget"/>
    <x v="0"/>
    <s v="Normal"/>
  </r>
  <r>
    <x v="1869"/>
    <d v="1996-03-18T00:00:00"/>
    <s v="Color"/>
    <s v="Comedy"/>
    <s v="English"/>
    <s v="USA"/>
    <s v="PG"/>
    <s v="Gregory Smith"/>
    <x v="811"/>
    <n v="694"/>
    <n v="2486"/>
    <n v="15"/>
    <n v="833"/>
    <n v="5.9"/>
    <n v="25"/>
    <n v="100"/>
    <n v="26539321"/>
    <n v="13000000"/>
    <n v="13539321"/>
    <n v="1.0414862307692307"/>
    <n v="24.099894492307694"/>
    <n v="1996"/>
    <s v="mart"/>
    <s v="Bronwen Hughes"/>
    <x v="1869"/>
    <s v="Normal"/>
    <s v="Medium Budget"/>
    <x v="0"/>
    <s v="Normal"/>
  </r>
  <r>
    <x v="1870"/>
    <d v="2003-07-15T00:00:00"/>
    <s v="Color"/>
    <s v="Action"/>
    <s v="English"/>
    <s v="Germany"/>
    <s v="R"/>
    <s v="Connie Nielsen"/>
    <x v="223"/>
    <n v="933"/>
    <n v="3357"/>
    <n v="323"/>
    <n v="0"/>
    <n v="6.5"/>
    <n v="131"/>
    <n v="98"/>
    <n v="26536120"/>
    <n v="50000000"/>
    <n v="-23463880"/>
    <n v="-0.46927760000000002"/>
    <n v="25.81228896"/>
    <n v="2003"/>
    <s v="iyul"/>
    <s v="John McTiernan"/>
    <x v="1870"/>
    <s v="Normal"/>
    <s v="High Budget"/>
    <x v="0"/>
    <s v="Normal"/>
  </r>
  <r>
    <x v="1871"/>
    <d v="1998-03-24T00:00:00"/>
    <s v="Color"/>
    <s v="Comedy"/>
    <s v="English"/>
    <s v="USA"/>
    <s v="R"/>
    <s v="Warren Beatty"/>
    <x v="280"/>
    <n v="631"/>
    <n v="1023"/>
    <n v="631"/>
    <n v="0"/>
    <n v="6.8"/>
    <n v="110"/>
    <n v="108"/>
    <n v="26525834"/>
    <n v="30000000"/>
    <n v="-3474166"/>
    <n v="-0.11580553333333334"/>
    <n v="27.153677786666666"/>
    <n v="1998"/>
    <s v="mart"/>
    <s v="Warren Beatty"/>
    <x v="1871"/>
    <s v="Normal"/>
    <s v="Medium Budget"/>
    <x v="0"/>
    <s v="Normal"/>
  </r>
  <r>
    <x v="1872"/>
    <d v="1984-04-13T00:00:00"/>
    <s v="Color"/>
    <s v="Horror"/>
    <s v="English"/>
    <s v="USA"/>
    <s v="X"/>
    <s v="Johnny Depp"/>
    <x v="282"/>
    <n v="40000"/>
    <n v="42918"/>
    <n v="0"/>
    <n v="10000"/>
    <n v="7.5"/>
    <n v="256"/>
    <n v="101"/>
    <n v="26505000"/>
    <n v="1800000"/>
    <n v="24705000"/>
    <n v="13.725"/>
    <n v="36.49"/>
    <n v="1984"/>
    <s v="aprel"/>
    <s v="Wes Craven"/>
    <x v="1872"/>
    <s v="Normal"/>
    <s v="Low Budget"/>
    <x v="0"/>
    <s v="Normal"/>
  </r>
  <r>
    <x v="1873"/>
    <d v="1999-02-13T00:00:00"/>
    <s v="Color"/>
    <s v="Comedy"/>
    <s v="English"/>
    <s v="USA"/>
    <s v="PG-13"/>
    <s v="Brendan Fraser"/>
    <x v="275"/>
    <n v="3000"/>
    <n v="5709"/>
    <n v="37"/>
    <n v="0"/>
    <n v="6.6"/>
    <n v="95"/>
    <n v="112"/>
    <n v="26494611"/>
    <n v="35000000"/>
    <n v="-8505389"/>
    <n v="-0.24301111428571429"/>
    <n v="26.302795554285712"/>
    <n v="1999"/>
    <s v="fevral"/>
    <s v="Hugh Wilson"/>
    <x v="1873"/>
    <s v="Normal"/>
    <s v="Medium Budget"/>
    <x v="0"/>
    <s v="Normal"/>
  </r>
  <r>
    <x v="1874"/>
    <d v="2015-10-07T00:00:00"/>
    <s v="Color"/>
    <s v="Action"/>
    <s v="English"/>
    <s v="USA"/>
    <s v="R"/>
    <s v="Liam Neeson"/>
    <x v="319"/>
    <n v="14000"/>
    <n v="16992"/>
    <n v="174"/>
    <n v="15000"/>
    <n v="6.6"/>
    <n v="236"/>
    <n v="114"/>
    <n v="26442251"/>
    <n v="50000000"/>
    <n v="-23557749"/>
    <n v="-0.47115498"/>
    <n v="27.711538007999998"/>
    <n v="2015"/>
    <s v="oktyabr"/>
    <s v="Jaume Collet-Serra"/>
    <x v="1874"/>
    <s v="Normal"/>
    <s v="High Budget"/>
    <x v="0"/>
    <s v="Normal"/>
  </r>
  <r>
    <x v="1875"/>
    <d v="2000-12-11T00:00:00"/>
    <s v="Color"/>
    <s v="Adventure"/>
    <s v="English"/>
    <s v="USA"/>
    <s v="R"/>
    <s v="Kim Director"/>
    <x v="812"/>
    <n v="193"/>
    <n v="608"/>
    <n v="31"/>
    <n v="949"/>
    <n v="4"/>
    <n v="160"/>
    <n v="90"/>
    <n v="26421314"/>
    <n v="15000000"/>
    <n v="11421314"/>
    <n v="0.76142093333333338"/>
    <n v="16.399468373333331"/>
    <n v="2000"/>
    <s v="dekabr"/>
    <s v="Joe Berlinger"/>
    <x v="1875"/>
    <s v="Normal"/>
    <s v="High Budget"/>
    <x v="0"/>
    <s v="High Buzz Mismatch"/>
  </r>
  <r>
    <x v="1876"/>
    <d v="2008-08-21T00:00:00"/>
    <s v="Color"/>
    <s v="Action"/>
    <s v="English"/>
    <s v="USA"/>
    <s v="R"/>
    <s v="Keanu Reeves"/>
    <x v="336"/>
    <n v="18000"/>
    <n v="33878"/>
    <n v="453"/>
    <n v="0"/>
    <n v="6.8"/>
    <n v="190"/>
    <n v="109"/>
    <n v="26415649"/>
    <n v="20000000"/>
    <n v="6415649"/>
    <n v="0.32078245"/>
    <n v="27.32831298"/>
    <n v="2008"/>
    <s v="avgust"/>
    <s v="David Ayer"/>
    <x v="1876"/>
    <s v="Normal"/>
    <s v="High Budget"/>
    <x v="0"/>
    <s v="Normal"/>
  </r>
  <r>
    <x v="1877"/>
    <d v="2012-08-03T00:00:00"/>
    <s v="Color"/>
    <s v="Action"/>
    <s v="English"/>
    <s v="USA"/>
    <s v="PG-13"/>
    <s v="Fisher Stevens"/>
    <x v="443"/>
    <n v="922"/>
    <n v="3301"/>
    <n v="30"/>
    <n v="19000"/>
    <n v="5.3"/>
    <n v="127"/>
    <n v="91"/>
    <n v="26404753"/>
    <n v="40000000"/>
    <n v="-13595247"/>
    <n v="-0.33988117499999998"/>
    <n v="22.964047529999998"/>
    <n v="2012"/>
    <s v="avgust"/>
    <s v="Julie Anne Robinson"/>
    <x v="1877"/>
    <s v="Normal"/>
    <s v="High Budget"/>
    <x v="0"/>
    <s v="High Buzz Mismatch"/>
  </r>
  <r>
    <x v="1878"/>
    <d v="1984-06-14T00:00:00"/>
    <s v="Color"/>
    <s v="Action"/>
    <s v="English"/>
    <s v="USA"/>
    <s v="PG"/>
    <s v="Mako"/>
    <x v="813"/>
    <n v="691"/>
    <n v="2481"/>
    <n v="130"/>
    <n v="2000"/>
    <n v="5.8"/>
    <n v="77"/>
    <n v="103"/>
    <n v="26400000"/>
    <n v="18000000"/>
    <n v="8400000"/>
    <n v="0.46666666666666667"/>
    <n v="23.586666666666666"/>
    <n v="1984"/>
    <s v="iyun"/>
    <s v="Richard Fleischer"/>
    <x v="1878"/>
    <s v="Normal"/>
    <s v="High Budget"/>
    <x v="0"/>
    <s v="High Buzz Mismatch"/>
  </r>
  <r>
    <x v="1879"/>
    <d v="1984-12-24T00:00:00"/>
    <s v="Color"/>
    <s v="Adventure"/>
    <s v="English"/>
    <s v="UK"/>
    <s v="PG"/>
    <s v="Richard Wilson"/>
    <x v="256"/>
    <n v="358"/>
    <n v="1334"/>
    <n v="767"/>
    <n v="845"/>
    <n v="7.4"/>
    <n v="52"/>
    <n v="164"/>
    <n v="26400000"/>
    <n v="16000000"/>
    <n v="10400000"/>
    <n v="0.65"/>
    <n v="29.944500000000001"/>
    <n v="1984"/>
    <s v="dekabr"/>
    <s v="David Lean"/>
    <x v="1879"/>
    <s v="Normal"/>
    <s v="High Budget"/>
    <x v="0"/>
    <s v="Normal"/>
  </r>
  <r>
    <x v="1880"/>
    <d v="1997-01-11T00:00:00"/>
    <s v="Color"/>
    <s v="Drama"/>
    <s v="English"/>
    <s v="USA"/>
    <s v="R"/>
    <s v="Don Cheadle"/>
    <x v="630"/>
    <n v="3000"/>
    <n v="3677"/>
    <n v="0"/>
    <n v="0"/>
    <n v="7.9"/>
    <n v="153"/>
    <n v="155"/>
    <n v="26384919"/>
    <n v="15000000"/>
    <n v="11384919"/>
    <n v="0.75899459999999996"/>
    <n v="31.90359784"/>
    <n v="1997"/>
    <s v="yanvar"/>
    <s v="Paul Thomas Anderson"/>
    <x v="1880"/>
    <s v="Normal"/>
    <s v="Medium Budget"/>
    <x v="0"/>
    <s v="Normal"/>
  </r>
  <r>
    <x v="1881"/>
    <d v="2003-06-19T00:00:00"/>
    <s v="Color"/>
    <s v="Adventure"/>
    <s v="English"/>
    <s v="USA"/>
    <s v="PG"/>
    <s v="Brad Pitt"/>
    <x v="814"/>
    <n v="11000"/>
    <n v="11301"/>
    <n v="0"/>
    <n v="880"/>
    <n v="6.7"/>
    <n v="98"/>
    <n v="85"/>
    <n v="26288320"/>
    <n v="60000000"/>
    <n v="-33711680"/>
    <n v="-0.56186133333333332"/>
    <n v="26.663255466666669"/>
    <n v="2003"/>
    <s v="iyun"/>
    <s v="Patrick Gilmore"/>
    <x v="1881"/>
    <s v="Underperformer"/>
    <s v="High Budget"/>
    <x v="0"/>
    <s v="Normal"/>
  </r>
  <r>
    <x v="1882"/>
    <d v="2015-06-09T00:00:00"/>
    <s v="Color"/>
    <s v="Comedy"/>
    <s v="English"/>
    <s v="USA"/>
    <s v="PG-13"/>
    <s v="Olivia Wilde"/>
    <x v="629"/>
    <n v="10000"/>
    <n v="10691"/>
    <n v="24"/>
    <n v="0"/>
    <n v="5.7"/>
    <n v="97"/>
    <n v="107"/>
    <n v="26284475"/>
    <n v="17000000"/>
    <n v="9284475"/>
    <n v="0.54614558823529413"/>
    <n v="23.018458235294119"/>
    <n v="2015"/>
    <s v="iyun"/>
    <s v="Jessie Nelson"/>
    <x v="1882"/>
    <s v="Normal"/>
    <s v="Medium Budget"/>
    <x v="0"/>
    <s v="High Buzz Mismatch"/>
  </r>
  <r>
    <x v="1883"/>
    <d v="2008-11-16T00:00:00"/>
    <s v="Color"/>
    <s v="Drama"/>
    <s v="English"/>
    <s v="USA"/>
    <s v="R"/>
    <s v="Mark Margolis"/>
    <x v="269"/>
    <n v="1000"/>
    <n v="1582"/>
    <n v="0"/>
    <n v="10000"/>
    <n v="7.9"/>
    <n v="391"/>
    <n v="109"/>
    <n v="26236603"/>
    <n v="6000000"/>
    <n v="20236603"/>
    <n v="3.3727671666666668"/>
    <n v="33.949106866666668"/>
    <n v="2008"/>
    <s v="noyabr"/>
    <s v="Darren Aronofsky"/>
    <x v="1883"/>
    <s v="Normal"/>
    <s v="Medium Budget"/>
    <x v="0"/>
    <s v="Normal"/>
  </r>
  <r>
    <x v="1884"/>
    <d v="2002-11-26T00:00:00"/>
    <s v="Color"/>
    <s v="Action"/>
    <s v="English"/>
    <s v="USA"/>
    <s v="R"/>
    <s v="Clint Eastwood"/>
    <x v="20"/>
    <n v="16000"/>
    <n v="18635"/>
    <n v="16000"/>
    <n v="705"/>
    <n v="6.4"/>
    <n v="146"/>
    <n v="110"/>
    <n v="26199517"/>
    <n v="50000000"/>
    <n v="-23800483"/>
    <n v="-0.47600966"/>
    <n v="25.480096136"/>
    <n v="2002"/>
    <s v="noyabr"/>
    <s v="Clint Eastwood"/>
    <x v="1884"/>
    <s v="Normal"/>
    <s v="High Budget"/>
    <x v="0"/>
    <s v="Normal"/>
  </r>
  <r>
    <x v="1885"/>
    <d v="2003-10-23T00:00:00"/>
    <s v="Color"/>
    <s v="Action"/>
    <s v="English"/>
    <s v="USA"/>
    <s v="R"/>
    <s v="Vin Diesel"/>
    <x v="143"/>
    <n v="14000"/>
    <n v="16611"/>
    <n v="473"/>
    <n v="0"/>
    <n v="6.1"/>
    <n v="110"/>
    <n v="109"/>
    <n v="26183197"/>
    <n v="36000000"/>
    <n v="-9816803"/>
    <n v="-0.27268897222222221"/>
    <n v="24.29092441111111"/>
    <n v="2003"/>
    <s v="oktyabr"/>
    <s v="F. Gary Gray"/>
    <x v="1885"/>
    <s v="Normal"/>
    <s v="High Budget"/>
    <x v="0"/>
    <s v="Normal"/>
  </r>
  <r>
    <x v="1886"/>
    <d v="2010-04-23T00:00:00"/>
    <s v="Color"/>
    <s v="Adventure"/>
    <s v="English"/>
    <s v="USA"/>
    <s v="G"/>
    <s v="Sierra McCormick"/>
    <x v="815"/>
    <n v="512"/>
    <n v="1002"/>
    <n v="20"/>
    <n v="0"/>
    <n v="6.7"/>
    <n v="81"/>
    <n v="103"/>
    <n v="26161406"/>
    <n v="15000000"/>
    <n v="11161406"/>
    <n v="0.74409373333333328"/>
    <n v="27.097637493333334"/>
    <n v="2010"/>
    <s v="aprel"/>
    <s v="Elizabeth Allen Rosenbaum"/>
    <x v="1886"/>
    <s v="Normal"/>
    <s v="High Budget"/>
    <x v="0"/>
    <s v="Normal"/>
  </r>
  <r>
    <x v="1887"/>
    <d v="2003-08-06T00:00:00"/>
    <s v="Color"/>
    <s v="Comedy"/>
    <s v="English"/>
    <s v="USA"/>
    <s v="PG-13"/>
    <s v="Elden Henson"/>
    <x v="816"/>
    <n v="577"/>
    <n v="1653"/>
    <n v="14"/>
    <n v="1000"/>
    <n v="3.4"/>
    <n v="85"/>
    <n v="85"/>
    <n v="26096584"/>
    <n v="19000000"/>
    <n v="7096584"/>
    <n v="0.3735044210526316"/>
    <n v="13.849401768421052"/>
    <n v="2003"/>
    <s v="avgust"/>
    <s v="Troy Miller"/>
    <x v="1887"/>
    <s v="Normal"/>
    <s v="Medium Budget"/>
    <x v="0"/>
    <s v="High Buzz Mismatch"/>
  </r>
  <r>
    <x v="1888"/>
    <d v="2005-08-05T00:00:00"/>
    <s v="Color"/>
    <s v="Action"/>
    <s v="English"/>
    <s v="USA"/>
    <s v="PG-13"/>
    <s v="Sunny Mabrey"/>
    <x v="145"/>
    <n v="287"/>
    <n v="993"/>
    <n v="93"/>
    <n v="0"/>
    <n v="4.3"/>
    <n v="77"/>
    <n v="101"/>
    <n v="26082914"/>
    <n v="87000000"/>
    <n v="-60917086"/>
    <n v="-0.70019639080459772"/>
    <n v="16.91992144367816"/>
    <n v="2005"/>
    <s v="avgust"/>
    <s v="Lee Tamahori"/>
    <x v="1888"/>
    <s v="Underperformer"/>
    <s v="High Budget"/>
    <x v="0"/>
    <s v="High Buzz Mismatch"/>
  </r>
  <r>
    <x v="1889"/>
    <d v="2014-03-14T00:00:00"/>
    <s v="Color"/>
    <s v="Comedy"/>
    <s v="English"/>
    <s v="USA"/>
    <s v="R"/>
    <s v="Mackenzie Davis"/>
    <x v="817"/>
    <n v="363"/>
    <n v="1024"/>
    <n v="19"/>
    <n v="0"/>
    <n v="6.1"/>
    <n v="164"/>
    <n v="94"/>
    <n v="26049082"/>
    <n v="8000000"/>
    <n v="18049082"/>
    <n v="2.2561352499999998"/>
    <n v="25.302454099999999"/>
    <n v="2014"/>
    <s v="mart"/>
    <s v="Tom Gormican"/>
    <x v="1889"/>
    <s v="Normal"/>
    <s v="Medium Budget"/>
    <x v="0"/>
    <s v="Normal"/>
  </r>
  <r>
    <x v="1890"/>
    <d v="2005-09-05T00:00:00"/>
    <s v="Color"/>
    <s v="Adventure"/>
    <s v="English"/>
    <s v="UK"/>
    <s v="R"/>
    <s v="MyAnna Buring"/>
    <x v="818"/>
    <n v="513"/>
    <n v="1379"/>
    <n v="197"/>
    <n v="10000"/>
    <n v="7.2"/>
    <n v="342"/>
    <n v="100"/>
    <n v="26005908"/>
    <n v="3500000"/>
    <n v="22505908"/>
    <n v="6.4302594285714285"/>
    <n v="32.37210377142857"/>
    <n v="2005"/>
    <s v="sentyabr"/>
    <s v="Neil Marshall"/>
    <x v="1890"/>
    <s v="Normal"/>
    <s v="High Budget"/>
    <x v="0"/>
    <s v="Normal"/>
  </r>
  <r>
    <x v="1891"/>
    <d v="2013-03-14T00:00:00"/>
    <s v="Color"/>
    <s v="Action"/>
    <s v="English"/>
    <s v="UK"/>
    <s v="R"/>
    <s v="Michael Smiley"/>
    <x v="750"/>
    <n v="177"/>
    <n v="278"/>
    <n v="1000"/>
    <n v="49000"/>
    <n v="7"/>
    <n v="427"/>
    <n v="109"/>
    <n v="26003149"/>
    <n v="20000000"/>
    <n v="6003149"/>
    <n v="0.30015744999999999"/>
    <n v="33.020062979999999"/>
    <n v="2013"/>
    <s v="mart"/>
    <s v="Edgar Wright"/>
    <x v="1891"/>
    <s v="Normal"/>
    <s v="High Budget"/>
    <x v="0"/>
    <s v="Normal"/>
  </r>
  <r>
    <x v="1892"/>
    <d v="2000-02-09T00:00:00"/>
    <s v="Color"/>
    <s v="Adventure"/>
    <s v="English"/>
    <s v="USA"/>
    <s v="PG"/>
    <s v="Robert De Niro"/>
    <x v="819"/>
    <n v="22000"/>
    <n v="28050"/>
    <n v="5"/>
    <n v="413"/>
    <n v="4.0999999999999996"/>
    <n v="49"/>
    <n v="92"/>
    <n v="26000610"/>
    <n v="76000000"/>
    <n v="-49999390"/>
    <n v="-0.65788671052631575"/>
    <n v="16.178145315789472"/>
    <n v="2000"/>
    <s v="fevral"/>
    <s v="Des McAnuff"/>
    <x v="1892"/>
    <s v="Underperformer"/>
    <s v="High Budget"/>
    <x v="0"/>
    <s v="High Buzz Mismatch"/>
  </r>
  <r>
    <x v="1893"/>
    <d v="2014-09-12T00:00:00"/>
    <s v="Color"/>
    <s v="Crime"/>
    <s v="English"/>
    <s v="USA"/>
    <s v="R"/>
    <s v="Liam Neeson"/>
    <x v="820"/>
    <n v="14000"/>
    <n v="15428"/>
    <n v="71"/>
    <n v="15000"/>
    <n v="6.5"/>
    <n v="253"/>
    <n v="114"/>
    <n v="25977365"/>
    <n v="28000000"/>
    <n v="-2022635"/>
    <n v="-7.2236964285714286E-2"/>
    <n v="27.471105214285714"/>
    <n v="2014"/>
    <s v="sentyabr"/>
    <s v="Scott Frank"/>
    <x v="1893"/>
    <s v="Normal"/>
    <s v="Medium Budget"/>
    <x v="0"/>
    <s v="Normal"/>
  </r>
  <r>
    <x v="1894"/>
    <d v="2008-02-11T00:00:00"/>
    <s v="Color"/>
    <s v="Horror"/>
    <s v="English"/>
    <s v="USA"/>
    <s v="PG-13"/>
    <s v="James Kyson"/>
    <x v="821"/>
    <n v="449"/>
    <n v="1534"/>
    <n v="5"/>
    <n v="0"/>
    <n v="5.2"/>
    <n v="135"/>
    <n v="90"/>
    <n v="25926543"/>
    <n v="8000000"/>
    <n v="17926543"/>
    <n v="2.2408178749999998"/>
    <n v="21.696327150000002"/>
    <n v="2008"/>
    <s v="fevral"/>
    <s v="Masayuki Ochiai"/>
    <x v="1894"/>
    <s v="Normal"/>
    <s v="Low Budget"/>
    <x v="0"/>
    <s v="Normal"/>
  </r>
  <r>
    <x v="1895"/>
    <d v="1984-11-20T00:00:00"/>
    <s v="Color"/>
    <s v="Crime"/>
    <s v="English"/>
    <s v="USA"/>
    <s v="R"/>
    <s v="Nicolas Cage"/>
    <x v="193"/>
    <n v="12000"/>
    <n v="18793"/>
    <n v="0"/>
    <n v="828"/>
    <n v="6.5"/>
    <n v="36"/>
    <n v="123"/>
    <n v="25900000"/>
    <n v="58000000"/>
    <n v="-32100000"/>
    <n v="-0.55344827586206902"/>
    <n v="25.861420689655173"/>
    <n v="1984"/>
    <s v="noyabr"/>
    <s v="Francis Ford Coppola"/>
    <x v="1895"/>
    <s v="Underperformer"/>
    <s v="Medium Budget"/>
    <x v="0"/>
    <s v="Normal"/>
  </r>
  <r>
    <x v="1896"/>
    <d v="2008-12-22T00:00:00"/>
    <s v="Color"/>
    <s v="Action"/>
    <s v="English"/>
    <s v="USA"/>
    <s v="PG-13"/>
    <s v="Drake Bell"/>
    <x v="822"/>
    <n v="1000"/>
    <n v="3266"/>
    <n v="82"/>
    <n v="0"/>
    <n v="4.5"/>
    <n v="121"/>
    <n v="82"/>
    <n v="25871834"/>
    <n v="35000000"/>
    <n v="-9128166"/>
    <n v="-0.26080474285714283"/>
    <n v="17.895678102857143"/>
    <n v="2008"/>
    <s v="dekabr"/>
    <s v="Craig Mazin"/>
    <x v="1896"/>
    <s v="Normal"/>
    <s v="High Budget"/>
    <x v="0"/>
    <s v="High Buzz Mismatch"/>
  </r>
  <r>
    <x v="1897"/>
    <d v="2012-09-02T00:00:00"/>
    <s v="Color"/>
    <s v="Action"/>
    <s v="English"/>
    <s v="USA"/>
    <s v="PG-13"/>
    <s v="Cicely Tyson"/>
    <x v="174"/>
    <n v="907"/>
    <n v="2471"/>
    <n v="357"/>
    <n v="11000"/>
    <n v="5.0999999999999996"/>
    <n v="211"/>
    <n v="101"/>
    <n v="25863915"/>
    <n v="35000000"/>
    <n v="-9136085"/>
    <n v="-0.26103100000000001"/>
    <n v="21.395587599999999"/>
    <n v="2012"/>
    <s v="sentyabr"/>
    <s v="Rob Cohen"/>
    <x v="1897"/>
    <s v="Normal"/>
    <s v="High Budget"/>
    <x v="0"/>
    <s v="High Buzz Mismatch"/>
  </r>
  <r>
    <x v="1898"/>
    <d v="2005-09-13T00:00:00"/>
    <s v="Color"/>
    <s v="Action"/>
    <s v="English"/>
    <s v="USA"/>
    <s v="PG-13"/>
    <s v="Charlize Theron"/>
    <x v="823"/>
    <n v="9000"/>
    <n v="10185"/>
    <n v="45"/>
    <n v="0"/>
    <n v="5.5"/>
    <n v="178"/>
    <n v="93"/>
    <n v="25857987"/>
    <n v="62000000"/>
    <n v="-36142013"/>
    <n v="-0.58293569354838715"/>
    <n v="21.766825722580645"/>
    <n v="2005"/>
    <s v="sentyabr"/>
    <s v="Karyn Kusama"/>
    <x v="1898"/>
    <s v="Underperformer"/>
    <s v="High Budget"/>
    <x v="0"/>
    <s v="High Buzz Mismatch"/>
  </r>
  <r>
    <x v="1899"/>
    <d v="1993-09-27T00:00:00"/>
    <s v="Color"/>
    <s v="Biography"/>
    <s v="English"/>
    <s v="UK"/>
    <s v="PG"/>
    <s v="Anthony Hopkins"/>
    <x v="541"/>
    <n v="12000"/>
    <n v="13619"/>
    <n v="0"/>
    <n v="2000"/>
    <n v="7.4"/>
    <n v="23"/>
    <n v="115"/>
    <n v="25842000"/>
    <n v="22000000"/>
    <n v="3842000"/>
    <n v="0.17463636363636365"/>
    <n v="29.869854545454547"/>
    <n v="1993"/>
    <s v="sentyabr"/>
    <s v="Richard Attenborough"/>
    <x v="1899"/>
    <s v="Normal"/>
    <s v="Medium Budget"/>
    <x v="0"/>
    <s v="Normal"/>
  </r>
  <r>
    <x v="1900"/>
    <d v="1996-10-03T00:00:00"/>
    <s v="Color"/>
    <s v="Comedy"/>
    <s v="English"/>
    <s v="USA"/>
    <s v="PG"/>
    <s v="Tom Hanks"/>
    <x v="688"/>
    <n v="15000"/>
    <n v="28713"/>
    <n v="15000"/>
    <n v="0"/>
    <n v="6.9"/>
    <n v="75"/>
    <n v="149"/>
    <n v="25809813"/>
    <n v="26000000"/>
    <n v="-190187"/>
    <n v="-7.3148846153846155E-3"/>
    <n v="27.597074046153846"/>
    <n v="1996"/>
    <s v="oktyabr"/>
    <s v="Tom Hanks"/>
    <x v="1900"/>
    <s v="Normal"/>
    <s v="Medium Budget"/>
    <x v="0"/>
    <s v="Normal"/>
  </r>
  <r>
    <x v="1901"/>
    <d v="2015-02-15T00:00:00"/>
    <s v="Color"/>
    <s v="Horror"/>
    <s v="English"/>
    <s v="USA"/>
    <s v="PG-13"/>
    <s v="Olivia Wilde"/>
    <x v="824"/>
    <n v="10000"/>
    <n v="11771"/>
    <n v="26"/>
    <n v="0"/>
    <n v="5.2"/>
    <n v="152"/>
    <n v="83"/>
    <n v="25799043"/>
    <n v="3300000"/>
    <n v="22499043"/>
    <n v="6.8178918181818178"/>
    <n v="23.527156727272729"/>
    <n v="2015"/>
    <s v="fevral"/>
    <s v="David Gelb"/>
    <x v="1901"/>
    <s v="Normal"/>
    <s v="Low Budget"/>
    <x v="0"/>
    <s v="Normal"/>
  </r>
  <r>
    <x v="1902"/>
    <d v="2002-07-13T00:00:00"/>
    <s v="Black and White"/>
    <s v="Biography"/>
    <s v="English"/>
    <s v="USA"/>
    <s v="R"/>
    <s v="Salma Hayek"/>
    <x v="825"/>
    <n v="4000"/>
    <n v="7072"/>
    <n v="278"/>
    <n v="0"/>
    <n v="7.4"/>
    <n v="128"/>
    <n v="123"/>
    <n v="25776062"/>
    <n v="12000000"/>
    <n v="13776062"/>
    <n v="1.1480051666666666"/>
    <n v="30.059202066666668"/>
    <n v="2002"/>
    <s v="iyul"/>
    <s v="Julie Taymor"/>
    <x v="1902"/>
    <s v="Normal"/>
    <s v="Medium Budget"/>
    <x v="0"/>
    <s v="Normal"/>
  </r>
  <r>
    <x v="1903"/>
    <d v="1996-11-02T00:00:00"/>
    <s v="Color"/>
    <s v="Crime"/>
    <s v="English"/>
    <s v="USA"/>
    <s v="R"/>
    <s v="Quentin Tarantino"/>
    <x v="253"/>
    <n v="16000"/>
    <n v="23296"/>
    <n v="0"/>
    <n v="12000"/>
    <n v="7.3"/>
    <n v="165"/>
    <n v="108"/>
    <n v="25753840"/>
    <n v="19000000"/>
    <n v="6753840"/>
    <n v="0.35546526315789473"/>
    <n v="30.542186105263156"/>
    <n v="1996"/>
    <s v="noyabr"/>
    <s v="Robert Rodriguez"/>
    <x v="1903"/>
    <s v="Normal"/>
    <s v="Medium Budget"/>
    <x v="0"/>
    <s v="Normal"/>
  </r>
  <r>
    <x v="1904"/>
    <d v="2010-10-08T00:00:00"/>
    <s v="Color"/>
    <s v="Comedy"/>
    <s v="English"/>
    <s v="USA"/>
    <s v="PG"/>
    <s v="Jamie Lee Curtis"/>
    <x v="322"/>
    <n v="2000"/>
    <n v="4813"/>
    <n v="99"/>
    <n v="0"/>
    <n v="5.8"/>
    <n v="91"/>
    <n v="105"/>
    <n v="25677801"/>
    <n v="20000000"/>
    <n v="5677801"/>
    <n v="0.28389005"/>
    <n v="23.31355602"/>
    <n v="2010"/>
    <s v="oktyabr"/>
    <s v="Andy Fickman"/>
    <x v="1904"/>
    <s v="Normal"/>
    <s v="Medium Budget"/>
    <x v="0"/>
    <s v="High Buzz Mismatch"/>
  </r>
  <r>
    <x v="1905"/>
    <d v="2013-04-26T00:00:00"/>
    <s v="Color"/>
    <s v="Comedy"/>
    <s v="English"/>
    <s v="USA"/>
    <s v="R"/>
    <s v="Justin Chon"/>
    <x v="826"/>
    <n v="552"/>
    <n v="2730"/>
    <n v="24"/>
    <n v="11000"/>
    <n v="5.9"/>
    <n v="168"/>
    <n v="93"/>
    <n v="25675765"/>
    <n v="13000000"/>
    <n v="12675765"/>
    <n v="0.97505884615384619"/>
    <n v="25.090023538461541"/>
    <n v="2013"/>
    <s v="aprel"/>
    <s v="Jon Lucas"/>
    <x v="1905"/>
    <s v="Normal"/>
    <s v="Medium Budget"/>
    <x v="0"/>
    <s v="High Buzz Mismatch"/>
  </r>
  <r>
    <x v="1906"/>
    <d v="1995-01-19T00:00:00"/>
    <s v="Color"/>
    <s v="Action"/>
    <s v="English"/>
    <s v="USA"/>
    <s v="R"/>
    <s v="Quentin Tarantino"/>
    <x v="253"/>
    <n v="16000"/>
    <n v="33758"/>
    <n v="0"/>
    <n v="0"/>
    <n v="7.2"/>
    <n v="93"/>
    <n v="104"/>
    <n v="25625110"/>
    <n v="7000000"/>
    <n v="18625110"/>
    <n v="2.66073"/>
    <n v="29.864291999999999"/>
    <n v="1995"/>
    <s v="yanvar"/>
    <s v="Robert Rodriguez"/>
    <x v="1906"/>
    <s v="Normal"/>
    <s v="High Budget"/>
    <x v="0"/>
    <s v="Normal"/>
  </r>
  <r>
    <x v="1907"/>
    <d v="2009-04-24T00:00:00"/>
    <s v="Color"/>
    <s v="Action"/>
    <s v="English"/>
    <s v="USA"/>
    <s v="PG-13"/>
    <s v="Damon Wayans Jr."/>
    <x v="827"/>
    <n v="756"/>
    <n v="4378"/>
    <n v="82"/>
    <n v="657"/>
    <n v="3.5"/>
    <n v="83"/>
    <n v="88"/>
    <n v="25615792"/>
    <n v="25000000"/>
    <n v="615792"/>
    <n v="2.463168E-2"/>
    <n v="14.075552671999999"/>
    <n v="2009"/>
    <s v="aprel"/>
    <s v="Damien Dante Wayans"/>
    <x v="1907"/>
    <s v="Normal"/>
    <s v="High Budget"/>
    <x v="0"/>
    <s v="High Buzz Mismatch"/>
  </r>
  <r>
    <x v="1908"/>
    <d v="1983-02-21T00:00:00"/>
    <s v="Color"/>
    <s v="Crime"/>
    <s v="English"/>
    <s v="USA"/>
    <s v="PG-13"/>
    <s v="Tom Cruise"/>
    <x v="193"/>
    <n v="10000"/>
    <n v="12097"/>
    <n v="0"/>
    <n v="10000"/>
    <n v="7.2"/>
    <n v="60"/>
    <n v="114"/>
    <n v="25600000"/>
    <n v="10000000"/>
    <n v="15600000"/>
    <n v="1.56"/>
    <n v="30.423999999999999"/>
    <n v="1983"/>
    <s v="fevral"/>
    <s v="Francis Ford Coppola"/>
    <x v="1908"/>
    <s v="Normal"/>
    <s v="Medium Budget"/>
    <x v="0"/>
    <s v="Normal"/>
  </r>
  <r>
    <x v="1909"/>
    <d v="2007-06-02T00:00:00"/>
    <s v="Color"/>
    <s v="Horror"/>
    <s v="English"/>
    <s v="USA"/>
    <s v="R"/>
    <s v="Toby Jones"/>
    <x v="190"/>
    <n v="2000"/>
    <n v="5371"/>
    <n v="0"/>
    <n v="20000"/>
    <n v="7.2"/>
    <n v="330"/>
    <n v="126"/>
    <n v="25592632"/>
    <n v="18000000"/>
    <n v="7592632"/>
    <n v="0.4218128888888889"/>
    <n v="30.968725155555557"/>
    <n v="2007"/>
    <s v="iyun"/>
    <s v="Frank Darabont"/>
    <x v="1909"/>
    <s v="Normal"/>
    <s v="Low Budget"/>
    <x v="0"/>
    <s v="Normal"/>
  </r>
  <r>
    <x v="1910"/>
    <d v="2001-04-04T00:00:00"/>
    <s v="Color"/>
    <s v="Adventure"/>
    <s v="English"/>
    <s v="Australia"/>
    <s v="PG"/>
    <s v="Jere Burns"/>
    <x v="828"/>
    <n v="460"/>
    <n v="1315"/>
    <n v="23"/>
    <n v="387"/>
    <n v="4.8"/>
    <n v="71"/>
    <n v="92"/>
    <n v="25590119"/>
    <n v="21150000"/>
    <n v="4440119"/>
    <n v="0.20993470449172577"/>
    <n v="19.322673881796689"/>
    <n v="2001"/>
    <s v="aprel"/>
    <s v="Simon Wincer"/>
    <x v="1910"/>
    <s v="Normal"/>
    <s v="High Budget"/>
    <x v="0"/>
    <s v="High Buzz Mismatch"/>
  </r>
  <r>
    <x v="1911"/>
    <d v="2007-10-02T00:00:00"/>
    <s v="Color"/>
    <s v="Comedy"/>
    <s v="English"/>
    <s v="USA"/>
    <s v="PG"/>
    <s v="Kay Panabaker"/>
    <x v="829"/>
    <n v="720"/>
    <n v="3327"/>
    <n v="26"/>
    <n v="590"/>
    <n v="5.9"/>
    <n v="93"/>
    <n v="99"/>
    <n v="25584685"/>
    <n v="20000000"/>
    <n v="5584685"/>
    <n v="0.27923425000000002"/>
    <n v="23.770693700000002"/>
    <n v="2007"/>
    <s v="oktyabr"/>
    <s v="Andrew Fleming"/>
    <x v="1911"/>
    <s v="Normal"/>
    <s v="Medium Budget"/>
    <x v="0"/>
    <s v="High Buzz Mismatch"/>
  </r>
  <r>
    <x v="1912"/>
    <d v="2002-03-10T00:00:00"/>
    <s v="Color"/>
    <s v="Adventure"/>
    <s v="English"/>
    <s v="USA"/>
    <s v="G"/>
    <s v="Phil Vischer"/>
    <x v="830"/>
    <n v="23"/>
    <n v="49"/>
    <n v="12"/>
    <n v="184"/>
    <n v="6.6"/>
    <n v="38"/>
    <n v="82"/>
    <n v="25571351"/>
    <n v="14000000"/>
    <n v="11571351"/>
    <n v="0.82652507142857146"/>
    <n v="26.749010028571426"/>
    <n v="2002"/>
    <s v="mart"/>
    <s v="Mike Nawrocki"/>
    <x v="1912"/>
    <s v="Normal"/>
    <s v="High Budget"/>
    <x v="0"/>
    <s v="Normal"/>
  </r>
  <r>
    <x v="1913"/>
    <d v="2013-03-09T00:00:00"/>
    <s v="Color"/>
    <s v="Drama"/>
    <s v="English"/>
    <s v="USA"/>
    <s v="R"/>
    <s v="Scarlett Johansson"/>
    <x v="371"/>
    <n v="19000"/>
    <n v="19359"/>
    <n v="0"/>
    <n v="148000"/>
    <n v="8"/>
    <n v="574"/>
    <n v="126"/>
    <n v="25556065"/>
    <n v="23000000"/>
    <n v="2556065"/>
    <n v="0.11113326086956522"/>
    <n v="46.844453304347823"/>
    <n v="2013"/>
    <s v="mart"/>
    <s v="Spike Jonze"/>
    <x v="1913"/>
    <s v="Normal"/>
    <s v="Medium Budget"/>
    <x v="0"/>
    <s v="High Buzz / High Score"/>
  </r>
  <r>
    <x v="1914"/>
    <d v="2000-09-18T00:00:00"/>
    <s v="Black and White"/>
    <s v="Mystery"/>
    <s v="English"/>
    <s v="USA"/>
    <s v="R"/>
    <s v="Callum Rennie"/>
    <x v="3"/>
    <n v="716"/>
    <n v="1997"/>
    <n v="22000"/>
    <n v="40000"/>
    <n v="8.5"/>
    <n v="274"/>
    <n v="113"/>
    <n v="25530884"/>
    <n v="9000000"/>
    <n v="16530884"/>
    <n v="1.8367648888888888"/>
    <n v="38.734705955555555"/>
    <n v="2000"/>
    <s v="sentyabr"/>
    <s v="Christopher Nolan"/>
    <x v="1914"/>
    <s v="Normal"/>
    <s v="Medium Budget"/>
    <x v="0"/>
    <s v="High Buzz / High Score"/>
  </r>
  <r>
    <x v="1915"/>
    <d v="2001-04-02T00:00:00"/>
    <s v="Color"/>
    <s v="Drama"/>
    <s v="English"/>
    <s v="UK"/>
    <s v="R"/>
    <s v="Christian Bale"/>
    <x v="299"/>
    <n v="23000"/>
    <n v="23325"/>
    <n v="108"/>
    <n v="0"/>
    <n v="5.9"/>
    <n v="96"/>
    <n v="131"/>
    <n v="25528495"/>
    <n v="57000000"/>
    <n v="-31471505"/>
    <n v="-0.55213166666666669"/>
    <n v="23.379147333333336"/>
    <n v="2001"/>
    <s v="aprel"/>
    <s v="John Madden"/>
    <x v="1915"/>
    <s v="Underperformer"/>
    <s v="Medium Budget"/>
    <x v="0"/>
    <s v="High Buzz Mismatch"/>
  </r>
  <r>
    <x v="1916"/>
    <d v="2008-11-21T00:00:00"/>
    <s v="Color"/>
    <s v="Biography"/>
    <s v="English"/>
    <s v="USA"/>
    <s v="PG-13"/>
    <s v="Toby Jones"/>
    <x v="188"/>
    <n v="2000"/>
    <n v="4264"/>
    <n v="0"/>
    <n v="0"/>
    <n v="6.4"/>
    <n v="242"/>
    <n v="129"/>
    <n v="25517500"/>
    <n v="25100000"/>
    <n v="417500"/>
    <n v="1.6633466135458169E-2"/>
    <n v="25.606653386454184"/>
    <n v="2008"/>
    <s v="noyabr"/>
    <s v="Oliver Stone"/>
    <x v="1916"/>
    <s v="Normal"/>
    <s v="Medium Budget"/>
    <x v="0"/>
    <s v="Normal"/>
  </r>
  <r>
    <x v="1917"/>
    <d v="2002-10-10T00:00:00"/>
    <s v="Color"/>
    <s v="Action"/>
    <s v="English"/>
    <s v="USA"/>
    <s v="R"/>
    <s v="Mike Epps"/>
    <x v="584"/>
    <n v="706"/>
    <n v="1421"/>
    <n v="10"/>
    <n v="530"/>
    <n v="5.7"/>
    <n v="40"/>
    <n v="95"/>
    <n v="25482931"/>
    <n v="14000000"/>
    <n v="11482931"/>
    <n v="0.82020935714285714"/>
    <n v="23.181083742857144"/>
    <n v="2002"/>
    <s v="oktyabr"/>
    <s v="Kevin Bray"/>
    <x v="1917"/>
    <s v="Normal"/>
    <s v="High Budget"/>
    <x v="0"/>
    <s v="High Buzz Mismatch"/>
  </r>
  <r>
    <x v="1918"/>
    <d v="2005-08-07T00:00:00"/>
    <s v="Color"/>
    <s v="Drama"/>
    <s v="English"/>
    <s v="USA"/>
    <s v="PG-13"/>
    <s v="Dougray Scott"/>
    <x v="831"/>
    <n v="794"/>
    <n v="1467"/>
    <n v="179"/>
    <n v="0"/>
    <n v="5.6"/>
    <n v="196"/>
    <n v="103"/>
    <n v="25472967"/>
    <n v="30000000"/>
    <n v="-4527033"/>
    <n v="-0.15090110000000001"/>
    <n v="22.339639559999998"/>
    <n v="2005"/>
    <s v="avgust"/>
    <s v="Walter Salles"/>
    <x v="1918"/>
    <s v="Normal"/>
    <s v="Medium Budget"/>
    <x v="0"/>
    <s v="High Buzz Mismatch"/>
  </r>
  <r>
    <x v="1919"/>
    <d v="2009-03-03T00:00:00"/>
    <s v="Color"/>
    <s v="Mystery"/>
    <s v="English"/>
    <s v="USA"/>
    <s v="PG-13"/>
    <s v="Milla Jovovich"/>
    <x v="832"/>
    <n v="14000"/>
    <n v="15251"/>
    <n v="58"/>
    <n v="15000"/>
    <n v="5.9"/>
    <n v="183"/>
    <n v="98"/>
    <n v="25464480"/>
    <n v="10000000"/>
    <n v="15464480"/>
    <n v="1.546448"/>
    <n v="25.718579200000001"/>
    <n v="2009"/>
    <s v="mart"/>
    <s v="Olatunde Osunsanmi"/>
    <x v="1919"/>
    <s v="Normal"/>
    <s v="Medium Budget"/>
    <x v="0"/>
    <s v="Normal"/>
  </r>
  <r>
    <x v="1920"/>
    <d v="2009-02-19T00:00:00"/>
    <s v="Color"/>
    <s v="Action"/>
    <s v="English"/>
    <s v="USA"/>
    <s v="R"/>
    <s v="Naomi Watts"/>
    <x v="801"/>
    <n v="6000"/>
    <n v="7654"/>
    <n v="670"/>
    <n v="0"/>
    <n v="6.5"/>
    <n v="245"/>
    <n v="118"/>
    <n v="25450527"/>
    <n v="50000000"/>
    <n v="-24549473"/>
    <n v="-0.49098945999999999"/>
    <n v="25.803604216"/>
    <n v="2009"/>
    <s v="fevral"/>
    <s v="Tom Tykwer"/>
    <x v="1920"/>
    <s v="Normal"/>
    <s v="High Budget"/>
    <x v="0"/>
    <s v="Normal"/>
  </r>
  <r>
    <x v="1921"/>
    <d v="2015-02-11T00:00:00"/>
    <s v="Black and White"/>
    <s v="Drama"/>
    <s v="English"/>
    <s v="UK"/>
    <s v="R"/>
    <s v="Elina Alminas"/>
    <x v="833"/>
    <n v="149"/>
    <n v="430"/>
    <n v="232"/>
    <n v="109000"/>
    <n v="7.7"/>
    <n v="489"/>
    <n v="108"/>
    <n v="25440971"/>
    <n v="15000000"/>
    <n v="10440971"/>
    <n v="0.6960647333333333"/>
    <n v="41.978425893333338"/>
    <n v="2015"/>
    <s v="fevral"/>
    <s v="Alex Garland"/>
    <x v="1921"/>
    <s v="Normal"/>
    <s v="Medium Budget"/>
    <x v="0"/>
    <s v="Normal"/>
  </r>
  <r>
    <x v="1922"/>
    <d v="1996-02-13T00:00:00"/>
    <s v="Color"/>
    <s v="Action"/>
    <s v="English"/>
    <s v="USA"/>
    <s v="R"/>
    <s v="Steve Buscemi"/>
    <x v="576"/>
    <n v="12000"/>
    <n v="15935"/>
    <n v="0"/>
    <n v="0"/>
    <n v="5.7"/>
    <n v="104"/>
    <n v="101"/>
    <n v="25407250"/>
    <n v="50000000"/>
    <n v="-24592750"/>
    <n v="-0.49185499999999999"/>
    <n v="22.603258"/>
    <n v="1996"/>
    <s v="fevral"/>
    <s v="John Carpenter"/>
    <x v="1922"/>
    <s v="Normal"/>
    <s v="High Budget"/>
    <x v="0"/>
    <s v="High Buzz Mismatch"/>
  </r>
  <r>
    <x v="1923"/>
    <d v="2014-07-10T00:00:00"/>
    <s v="Color"/>
    <s v="Drama"/>
    <s v="English"/>
    <s v="USA"/>
    <s v="R"/>
    <s v="Ellar Coltrane"/>
    <x v="354"/>
    <n v="230"/>
    <n v="673"/>
    <n v="0"/>
    <n v="92000"/>
    <n v="8"/>
    <n v="548"/>
    <n v="165"/>
    <n v="25359200"/>
    <n v="4000000"/>
    <n v="21359200"/>
    <n v="5.3398000000000003"/>
    <n v="43.335920000000002"/>
    <n v="2014"/>
    <s v="iyul"/>
    <s v="Richard Linklater"/>
    <x v="1923"/>
    <s v="Normal"/>
    <s v="Medium Budget"/>
    <x v="0"/>
    <s v="High Buzz / High Score"/>
  </r>
  <r>
    <x v="1924"/>
    <d v="1998-12-05T00:00:00"/>
    <s v="Color"/>
    <s v="Comedy"/>
    <s v="English"/>
    <s v="USA"/>
    <s v="PG-13"/>
    <s v="Ethan Embry"/>
    <x v="834"/>
    <n v="982"/>
    <n v="4259"/>
    <n v="4"/>
    <n v="0"/>
    <n v="6.5"/>
    <n v="76"/>
    <n v="100"/>
    <n v="25339117"/>
    <n v="10000000"/>
    <n v="15339117"/>
    <n v="1.5339117"/>
    <n v="26.61356468"/>
    <n v="1998"/>
    <s v="dekabr"/>
    <s v="Harry Elfont"/>
    <x v="1924"/>
    <s v="Normal"/>
    <s v="Medium Budget"/>
    <x v="0"/>
    <s v="Normal"/>
  </r>
  <r>
    <x v="1925"/>
    <d v="2005-04-06T00:00:00"/>
    <s v="Color"/>
    <s v="Action"/>
    <s v="English"/>
    <s v="USA"/>
    <s v="PG-13"/>
    <s v="Adam Baldwin"/>
    <x v="2"/>
    <n v="2000"/>
    <n v="2853"/>
    <n v="0"/>
    <n v="14000"/>
    <n v="8"/>
    <n v="276"/>
    <n v="119"/>
    <n v="25335935"/>
    <n v="40000000"/>
    <n v="-14664065"/>
    <n v="-0.36660162499999999"/>
    <n v="33.253359350000004"/>
    <n v="2005"/>
    <s v="aprel"/>
    <s v="Joss Whedon"/>
    <x v="1925"/>
    <s v="Normal"/>
    <s v="High Budget"/>
    <x v="0"/>
    <s v="High Buzz / High Score"/>
  </r>
  <r>
    <x v="1926"/>
    <d v="2002-06-08T00:00:00"/>
    <s v="Color"/>
    <s v="Action"/>
    <s v="English"/>
    <s v="France"/>
    <s v="PG-13"/>
    <s v="Jason Statham"/>
    <x v="137"/>
    <n v="26000"/>
    <n v="27572"/>
    <n v="255"/>
    <n v="0"/>
    <n v="6.8"/>
    <n v="171"/>
    <n v="92"/>
    <n v="25296447"/>
    <n v="21000000"/>
    <n v="4296447"/>
    <n v="0.20459271428571429"/>
    <n v="27.281837085714287"/>
    <n v="2002"/>
    <s v="iyun"/>
    <s v="Louis Leterrier"/>
    <x v="1926"/>
    <s v="Normal"/>
    <s v="High Budget"/>
    <x v="0"/>
    <s v="Normal"/>
  </r>
  <r>
    <x v="1927"/>
    <d v="2014-05-04T00:00:00"/>
    <s v="Color"/>
    <s v="Comedy"/>
    <s v="English"/>
    <s v="USA"/>
    <s v="R"/>
    <s v="Rosario Dawson"/>
    <x v="660"/>
    <n v="3000"/>
    <n v="5592"/>
    <n v="0"/>
    <n v="0"/>
    <n v="6.5"/>
    <n v="161"/>
    <n v="102"/>
    <n v="25277561"/>
    <n v="12000000"/>
    <n v="13277561"/>
    <n v="1.1064634166666667"/>
    <n v="26.442585366666666"/>
    <n v="2014"/>
    <s v="may"/>
    <s v="Chris Rock"/>
    <x v="1927"/>
    <s v="Normal"/>
    <s v="Medium Budget"/>
    <x v="0"/>
    <s v="Normal"/>
  </r>
  <r>
    <x v="1928"/>
    <d v="2004-08-10T00:00:00"/>
    <s v="Color"/>
    <s v="Comedy"/>
    <s v="English"/>
    <s v="USA"/>
    <s v="PG-13"/>
    <s v="Stephen Root"/>
    <x v="592"/>
    <n v="939"/>
    <n v="3592"/>
    <n v="0"/>
    <n v="0"/>
    <n v="6.2"/>
    <n v="164"/>
    <n v="102"/>
    <n v="25266129"/>
    <n v="35000000"/>
    <n v="-9733871"/>
    <n v="-0.27811059999999999"/>
    <n v="24.688755759999999"/>
    <n v="2004"/>
    <s v="avgust"/>
    <s v="Kevin Smith"/>
    <x v="1928"/>
    <s v="Normal"/>
    <s v="Medium Budget"/>
    <x v="0"/>
    <s v="Normal"/>
  </r>
  <r>
    <x v="1929"/>
    <d v="1981-09-28T00:00:00"/>
    <s v="Color"/>
    <s v="Action"/>
    <s v="English"/>
    <s v="UK"/>
    <s v="R"/>
    <s v="Donald Pleasence"/>
    <x v="576"/>
    <n v="742"/>
    <n v="2270"/>
    <n v="0"/>
    <n v="0"/>
    <n v="7.2"/>
    <n v="201"/>
    <n v="106"/>
    <n v="25244700"/>
    <n v="6000000"/>
    <n v="19244700"/>
    <n v="3.2074500000000001"/>
    <n v="30.082979999999999"/>
    <n v="1981"/>
    <s v="sentyabr"/>
    <s v="John Carpenter"/>
    <x v="1929"/>
    <s v="Normal"/>
    <s v="High Budget"/>
    <x v="0"/>
    <s v="Normal"/>
  </r>
  <r>
    <x v="1930"/>
    <d v="2012-09-07T00:00:00"/>
    <s v="Color"/>
    <s v="Documentary"/>
    <s v="English"/>
    <s v="USA"/>
    <s v="PG"/>
    <s v="Lexie Contursi"/>
    <x v="835"/>
    <n v="28"/>
    <n v="52"/>
    <n v="4"/>
    <n v="0"/>
    <n v="5.9"/>
    <n v="68"/>
    <n v="93"/>
    <n v="25240988"/>
    <n v="12000000"/>
    <n v="13240988"/>
    <n v="1.1034156666666666"/>
    <n v="24.041366266666667"/>
    <n v="2012"/>
    <s v="sentyabr"/>
    <s v="Dan Cutforth"/>
    <x v="1930"/>
    <s v="Normal"/>
    <s v="Low Budget"/>
    <x v="0"/>
    <s v="Normal"/>
  </r>
  <r>
    <x v="1931"/>
    <d v="2009-06-03T00:00:00"/>
    <s v="Color"/>
    <s v="Adventure"/>
    <s v="English"/>
    <s v="USA"/>
    <s v="PG"/>
    <s v="Malese Jow"/>
    <x v="528"/>
    <n v="1000"/>
    <n v="3423"/>
    <n v="13"/>
    <n v="916"/>
    <n v="5.4"/>
    <n v="82"/>
    <n v="86"/>
    <n v="25200412"/>
    <n v="45000000"/>
    <n v="-19799588"/>
    <n v="-0.43999084444444442"/>
    <n v="21.515603662222222"/>
    <n v="2009"/>
    <s v="iyun"/>
    <s v="John Schultz"/>
    <x v="1931"/>
    <s v="Normal"/>
    <s v="High Budget"/>
    <x v="0"/>
    <s v="High Buzz Mismatch"/>
  </r>
  <r>
    <x v="1932"/>
    <d v="2001-07-07T00:00:00"/>
    <s v="Color"/>
    <s v="Drama"/>
    <s v="English"/>
    <s v="USA"/>
    <s v="PG-13"/>
    <s v="Keanu Reeves"/>
    <x v="836"/>
    <n v="18000"/>
    <n v="29484"/>
    <n v="7"/>
    <n v="8000"/>
    <n v="6.7"/>
    <n v="94"/>
    <n v="119"/>
    <n v="25178165"/>
    <n v="40000000"/>
    <n v="-14821835"/>
    <n v="-0.37054587500000002"/>
    <n v="27.451781650000001"/>
    <n v="2001"/>
    <s v="iyul"/>
    <s v="Pat O'Connor"/>
    <x v="1932"/>
    <s v="Normal"/>
    <s v="Medium Budget"/>
    <x v="0"/>
    <s v="Normal"/>
  </r>
  <r>
    <x v="1933"/>
    <d v="2000-01-15T00:00:00"/>
    <s v="Color"/>
    <s v="Comedy"/>
    <s v="English"/>
    <s v="Germany"/>
    <s v="R"/>
    <s v="Morgan Freeman"/>
    <x v="646"/>
    <n v="11000"/>
    <n v="12254"/>
    <n v="119"/>
    <n v="455"/>
    <n v="6.3"/>
    <n v="156"/>
    <n v="110"/>
    <n v="25167270"/>
    <n v="24000000"/>
    <n v="1167270"/>
    <n v="4.8636249999999999E-2"/>
    <n v="25.264954499999998"/>
    <n v="2000"/>
    <s v="yanvar"/>
    <s v="Neil LaBute"/>
    <x v="1933"/>
    <s v="Normal"/>
    <s v="Medium Budget"/>
    <x v="0"/>
    <s v="Normal"/>
  </r>
  <r>
    <x v="1934"/>
    <d v="2015-12-18T00:00:00"/>
    <s v="Color"/>
    <s v="Horror"/>
    <s v="English"/>
    <s v="USA"/>
    <s v="R"/>
    <s v="Julian Richings"/>
    <x v="837"/>
    <n v="648"/>
    <n v="1122"/>
    <n v="22"/>
    <n v="43000"/>
    <n v="6.8"/>
    <n v="425"/>
    <n v="92"/>
    <n v="25138292"/>
    <n v="3500000"/>
    <n v="21638292"/>
    <n v="6.1823691428571426"/>
    <n v="33.972947657142853"/>
    <n v="2015"/>
    <s v="dekabr"/>
    <s v="Robert Eggers"/>
    <x v="1934"/>
    <s v="Normal"/>
    <s v="Low Budget"/>
    <x v="0"/>
    <s v="Normal"/>
  </r>
  <r>
    <x v="1934"/>
    <d v="2015-12-18T00:00:00"/>
    <s v="Color"/>
    <s v="Horror"/>
    <s v="English"/>
    <s v="USA"/>
    <s v="R"/>
    <s v="Julian Richings"/>
    <x v="837"/>
    <n v="648"/>
    <n v="1122"/>
    <n v="22"/>
    <n v="43000"/>
    <n v="6.8"/>
    <n v="425"/>
    <n v="92"/>
    <n v="25138292"/>
    <n v="3500000"/>
    <n v="21638292"/>
    <n v="6.1823691428571426"/>
    <n v="33.972947657142853"/>
    <n v="2015"/>
    <s v="dekabr"/>
    <s v="Robert Eggers"/>
    <x v="1934"/>
    <s v="Normal"/>
    <s v="Low Budget"/>
    <x v="0"/>
    <s v="Normal"/>
  </r>
  <r>
    <x v="1935"/>
    <d v="2013-04-10T00:00:00"/>
    <s v="Color"/>
    <s v="Action"/>
    <s v="English"/>
    <s v="USA"/>
    <s v="R"/>
    <s v="Sylvester Stallone"/>
    <x v="396"/>
    <n v="13000"/>
    <n v="15708"/>
    <n v="101"/>
    <n v="34000"/>
    <n v="6.7"/>
    <n v="286"/>
    <n v="115"/>
    <n v="25121291"/>
    <n v="50000000"/>
    <n v="-24878709"/>
    <n v="-0.49757417999999998"/>
    <n v="30.000970328000001"/>
    <n v="2013"/>
    <s v="aprel"/>
    <s v="Mikael HÃ¥fstrÃ¶m"/>
    <x v="1935"/>
    <s v="Normal"/>
    <s v="High Budget"/>
    <x v="0"/>
    <s v="Normal"/>
  </r>
  <r>
    <x v="1936"/>
    <d v="2007-08-22T00:00:00"/>
    <s v="Color"/>
    <s v="Horror"/>
    <s v="English"/>
    <s v="USA"/>
    <s v="R"/>
    <s v="Stephen Rea"/>
    <x v="411"/>
    <n v="327"/>
    <n v="960"/>
    <n v="81"/>
    <n v="0"/>
    <n v="5.7"/>
    <n v="190"/>
    <n v="99"/>
    <n v="25117498"/>
    <n v="40000000"/>
    <n v="-14882502"/>
    <n v="-0.37206254999999999"/>
    <n v="22.65117498"/>
    <n v="2007"/>
    <s v="avgust"/>
    <s v="Stephen Hopkins"/>
    <x v="1936"/>
    <s v="Normal"/>
    <s v="Low Budget"/>
    <x v="0"/>
    <s v="High Buzz Mismatch"/>
  </r>
  <r>
    <x v="1937"/>
    <d v="2011-08-25T00:00:00"/>
    <s v="Color"/>
    <s v="Action"/>
    <s v="English"/>
    <s v="UK"/>
    <s v="R"/>
    <s v="Jason Statham"/>
    <x v="838"/>
    <n v="26000"/>
    <n v="49608"/>
    <n v="5"/>
    <n v="17000"/>
    <n v="6.5"/>
    <n v="189"/>
    <n v="116"/>
    <n v="25093607"/>
    <n v="35000000"/>
    <n v="-9906393"/>
    <n v="-0.28303980000000001"/>
    <n v="27.586784080000001"/>
    <n v="2011"/>
    <s v="avgust"/>
    <s v="Gary McKendry"/>
    <x v="1937"/>
    <s v="Normal"/>
    <s v="High Budget"/>
    <x v="0"/>
    <s v="Normal"/>
  </r>
  <r>
    <x v="1938"/>
    <d v="1997-04-01T00:00:00"/>
    <s v="Color"/>
    <s v="Crime"/>
    <s v="English"/>
    <s v="USA"/>
    <s v="R"/>
    <s v="Kevin Spacey"/>
    <x v="20"/>
    <n v="18000"/>
    <n v="19689"/>
    <n v="16000"/>
    <n v="0"/>
    <n v="6.6"/>
    <n v="91"/>
    <n v="155"/>
    <n v="25078937"/>
    <n v="30000000"/>
    <n v="-4921063"/>
    <n v="-0.16403543333333334"/>
    <n v="26.334385826666665"/>
    <n v="1997"/>
    <s v="aprel"/>
    <s v="Clint Eastwood"/>
    <x v="1938"/>
    <s v="Normal"/>
    <s v="Medium Budget"/>
    <x v="0"/>
    <s v="Normal"/>
  </r>
  <r>
    <x v="1939"/>
    <d v="2010-02-16T00:00:00"/>
    <s v="Color"/>
    <s v="Adventure"/>
    <s v="English"/>
    <s v="USA"/>
    <s v="PG"/>
    <s v="Kevin Sussman"/>
    <x v="839"/>
    <n v="681"/>
    <n v="2486"/>
    <n v="0"/>
    <n v="0"/>
    <n v="5.3"/>
    <n v="84"/>
    <n v="90"/>
    <n v="25077977"/>
    <n v="20000000"/>
    <n v="5077977"/>
    <n v="0.25389885000000001"/>
    <n v="21.30155954"/>
    <n v="2010"/>
    <s v="fevral"/>
    <s v="Anthony Bell"/>
    <x v="1939"/>
    <s v="Normal"/>
    <s v="High Budget"/>
    <x v="0"/>
    <s v="High Buzz Mismatch"/>
  </r>
  <r>
    <x v="1940"/>
    <d v="1994-01-03T00:00:00"/>
    <s v="Color"/>
    <s v="Adventure"/>
    <s v="English"/>
    <s v="USA"/>
    <s v="PG-13"/>
    <s v="Dennis Quaid"/>
    <x v="709"/>
    <n v="2000"/>
    <n v="5708"/>
    <n v="759"/>
    <n v="0"/>
    <n v="6.6"/>
    <n v="40"/>
    <n v="212"/>
    <n v="25052000"/>
    <n v="63000000"/>
    <n v="-37948000"/>
    <n v="-0.6023492063492063"/>
    <n v="26.159060317460316"/>
    <n v="1994"/>
    <s v="yanvar"/>
    <s v="Lawrence Kasdan"/>
    <x v="1940"/>
    <s v="Underperformer"/>
    <s v="High Budget"/>
    <x v="0"/>
    <s v="Normal"/>
  </r>
  <r>
    <x v="1941"/>
    <d v="1999-03-17T00:00:00"/>
    <s v="Color"/>
    <s v="Comedy"/>
    <s v="English"/>
    <s v="USA"/>
    <s v="R"/>
    <s v="Omar Epps"/>
    <x v="798"/>
    <n v="865"/>
    <n v="2724"/>
    <n v="44"/>
    <n v="990"/>
    <n v="6.9"/>
    <n v="18"/>
    <n v="106"/>
    <n v="25047631"/>
    <n v="6000000"/>
    <n v="19047631"/>
    <n v="3.1746051666666668"/>
    <n v="28.968842066666667"/>
    <n v="1999"/>
    <s v="mart"/>
    <s v="Rick Famuyiwa"/>
    <x v="1941"/>
    <s v="Normal"/>
    <s v="Medium Budget"/>
    <x v="0"/>
    <s v="Normal"/>
  </r>
  <r>
    <x v="1942"/>
    <d v="2008-07-13T00:00:00"/>
    <s v="Color"/>
    <s v="Action"/>
    <s v="English"/>
    <s v="USA"/>
    <s v="PG-13"/>
    <s v="Jet Li"/>
    <x v="184"/>
    <n v="5000"/>
    <n v="7247"/>
    <n v="50"/>
    <n v="0"/>
    <n v="6.6"/>
    <n v="206"/>
    <n v="104"/>
    <n v="25040293"/>
    <n v="55000000"/>
    <n v="-29959707"/>
    <n v="-0.54472194545454544"/>
    <n v="26.182111221818179"/>
    <n v="2008"/>
    <s v="iyul"/>
    <s v="Rob Minkoff"/>
    <x v="1942"/>
    <s v="Underperformer"/>
    <s v="High Budget"/>
    <x v="0"/>
    <s v="Normal"/>
  </r>
  <r>
    <x v="1943"/>
    <d v="2007-03-30T00:00:00"/>
    <s v="Color"/>
    <s v="Action"/>
    <s v="English"/>
    <s v="USA"/>
    <s v="R"/>
    <s v="Quentin Tarantino"/>
    <x v="253"/>
    <n v="16000"/>
    <n v="22186"/>
    <n v="0"/>
    <n v="0"/>
    <n v="7.6"/>
    <n v="250"/>
    <n v="189"/>
    <n v="25031037"/>
    <n v="53000000"/>
    <n v="-27968963"/>
    <n v="-0.52771628301886797"/>
    <n v="30.188913486792451"/>
    <n v="2007"/>
    <s v="mart"/>
    <s v="Robert Rodriguez"/>
    <x v="1943"/>
    <s v="Underperformer"/>
    <s v="High Budget"/>
    <x v="0"/>
    <s v="Normal"/>
  </r>
  <r>
    <x v="1944"/>
    <d v="2010-05-13T00:00:00"/>
    <s v="Color"/>
    <s v="Comedy"/>
    <s v="English"/>
    <s v="USA"/>
    <s v="R"/>
    <s v="Adam Scott"/>
    <x v="619"/>
    <n v="3000"/>
    <n v="5737"/>
    <n v="192"/>
    <n v="13000"/>
    <n v="5.5"/>
    <n v="365"/>
    <n v="88"/>
    <n v="25003072"/>
    <n v="24000000"/>
    <n v="1003072"/>
    <n v="4.1794666666666667E-2"/>
    <n v="23.316717866666668"/>
    <n v="2010"/>
    <s v="may"/>
    <s v="Alexandre Aja"/>
    <x v="1944"/>
    <s v="Normal"/>
    <s v="Medium Budget"/>
    <x v="0"/>
    <s v="High Buzz Mismatch"/>
  </r>
  <r>
    <x v="1945"/>
    <d v="1976-10-05T00:00:00"/>
    <s v="Color"/>
    <s v="Action"/>
    <s v="English"/>
    <s v="USA"/>
    <s v="PG"/>
    <s v="Farrah Fawcett"/>
    <x v="840"/>
    <n v="1000"/>
    <n v="2951"/>
    <n v="23"/>
    <n v="0"/>
    <n v="6.8"/>
    <n v="112"/>
    <n v="119"/>
    <n v="25000000"/>
    <n v="9000000"/>
    <n v="16000000"/>
    <n v="1.7777777777777777"/>
    <n v="27.911111111111111"/>
    <n v="1976"/>
    <s v="oktyabr"/>
    <s v="Michael Anderson"/>
    <x v="1945"/>
    <s v="Normal"/>
    <s v="High Budget"/>
    <x v="0"/>
    <s v="Normal"/>
  </r>
  <r>
    <x v="1946"/>
    <d v="1959-02-23T00:00:00"/>
    <s v="Black and White"/>
    <s v="Comedy"/>
    <s v="English"/>
    <s v="USA"/>
    <s v="Not Rated"/>
    <s v="Nehemiah Persoff"/>
    <x v="841"/>
    <n v="105"/>
    <n v="527"/>
    <n v="0"/>
    <n v="10000"/>
    <n v="8.3000000000000007"/>
    <n v="181"/>
    <n v="120"/>
    <n v="25000000"/>
    <n v="2883848"/>
    <n v="22116152"/>
    <n v="7.6689728446159435"/>
    <n v="37.267589137846379"/>
    <n v="1959"/>
    <s v="fevral"/>
    <s v="Billy Wilder"/>
    <x v="1946"/>
    <s v="Normal"/>
    <s v="Medium Budget"/>
    <x v="0"/>
    <s v="High Buzz / High Score"/>
  </r>
  <r>
    <x v="1947"/>
    <d v="2015-08-29T00:00:00"/>
    <s v="Color"/>
    <s v="Action"/>
    <s v="English"/>
    <s v="USA"/>
    <s v="PG-13"/>
    <s v="Chris Hemsworth"/>
    <x v="47"/>
    <n v="26000"/>
    <n v="28328"/>
    <n v="2000"/>
    <n v="27000"/>
    <n v="7"/>
    <n v="289"/>
    <n v="122"/>
    <n v="24985612"/>
    <n v="100000000"/>
    <n v="-75014388"/>
    <n v="-0.75014387999999999"/>
    <n v="30.399942448000001"/>
    <n v="2015"/>
    <s v="avgust"/>
    <s v="Ron Howard"/>
    <x v="1947"/>
    <s v="Underperformer"/>
    <s v="High Budget"/>
    <x v="0"/>
    <s v="Normal"/>
  </r>
  <r>
    <x v="1948"/>
    <d v="2014-02-19T00:00:00"/>
    <s v="Color"/>
    <s v="Action"/>
    <s v="English"/>
    <s v="USA"/>
    <s v="R"/>
    <s v="Luke Bracey"/>
    <x v="419"/>
    <n v="775"/>
    <n v="3033"/>
    <n v="79"/>
    <n v="0"/>
    <n v="6.3"/>
    <n v="172"/>
    <n v="108"/>
    <n v="24984868"/>
    <n v="15000000"/>
    <n v="9984868"/>
    <n v="0.66565786666666671"/>
    <n v="25.466263146666666"/>
    <n v="2014"/>
    <s v="fevral"/>
    <s v="Roger Donaldson"/>
    <x v="1948"/>
    <s v="Normal"/>
    <s v="High Budget"/>
    <x v="0"/>
    <s v="Normal"/>
  </r>
  <r>
    <x v="1949"/>
    <d v="1996-03-10T00:00:00"/>
    <s v="Color"/>
    <s v="Comedy"/>
    <s v="English"/>
    <s v="USA"/>
    <s v="PG-13"/>
    <s v="Bill Murray"/>
    <x v="118"/>
    <n v="13000"/>
    <n v="16937"/>
    <n v="101"/>
    <n v="3000"/>
    <n v="6.9"/>
    <n v="62"/>
    <n v="117"/>
    <n v="24944213"/>
    <n v="27000000"/>
    <n v="-2055787"/>
    <n v="-7.6140259259259255E-2"/>
    <n v="27.8695438962963"/>
    <n v="1996"/>
    <s v="mart"/>
    <s v="Bobby Farrelly"/>
    <x v="1949"/>
    <s v="Normal"/>
    <s v="Medium Budget"/>
    <x v="0"/>
    <s v="Normal"/>
  </r>
  <r>
    <x v="1950"/>
    <d v="1996-03-06T00:00:00"/>
    <s v="Color"/>
    <s v="Drama"/>
    <s v="English"/>
    <s v="USA"/>
    <s v="R"/>
    <s v="Christine Taylor"/>
    <x v="829"/>
    <n v="838"/>
    <n v="1812"/>
    <n v="26"/>
    <n v="6000"/>
    <n v="6.2"/>
    <n v="93"/>
    <n v="101"/>
    <n v="24881000"/>
    <n v="15000000"/>
    <n v="9881000"/>
    <n v="0.65873333333333328"/>
    <n v="25.663493333333335"/>
    <n v="1996"/>
    <s v="mart"/>
    <s v="Andrew Fleming"/>
    <x v="1950"/>
    <s v="Normal"/>
    <s v="Medium Budget"/>
    <x v="0"/>
    <s v="Normal"/>
  </r>
  <r>
    <x v="1951"/>
    <d v="2008-09-04T00:00:00"/>
    <s v="Color"/>
    <s v="Action"/>
    <s v="English"/>
    <s v="USA"/>
    <s v="PG-13"/>
    <s v="Djimon Hounsou"/>
    <x v="783"/>
    <n v="3000"/>
    <n v="4089"/>
    <n v="65"/>
    <n v="0"/>
    <n v="6.6"/>
    <n v="140"/>
    <n v="110"/>
    <n v="24848292"/>
    <n v="20000000"/>
    <n v="4848292"/>
    <n v="0.24241460000000001"/>
    <n v="26.496965839999998"/>
    <n v="2008"/>
    <s v="sentyabr"/>
    <s v="Jeff Wadlow"/>
    <x v="1951"/>
    <s v="Normal"/>
    <s v="High Budget"/>
    <x v="0"/>
    <s v="Normal"/>
  </r>
  <r>
    <x v="1952"/>
    <d v="2011-06-08T00:00:00"/>
    <s v="Color"/>
    <s v="Comedy"/>
    <s v="English"/>
    <s v="USA"/>
    <s v="R"/>
    <s v="Zooey Deschanel"/>
    <x v="842"/>
    <n v="11000"/>
    <n v="15710"/>
    <n v="37"/>
    <n v="11000"/>
    <n v="6.4"/>
    <n v="179"/>
    <n v="90"/>
    <n v="24809547"/>
    <n v="5000000"/>
    <n v="19809547"/>
    <n v="3.9619094000000001"/>
    <n v="28.284763760000004"/>
    <n v="2011"/>
    <s v="iyun"/>
    <s v="Jesse Peretz"/>
    <x v="1952"/>
    <s v="Normal"/>
    <s v="Medium Budget"/>
    <x v="0"/>
    <s v="Normal"/>
  </r>
  <r>
    <x v="1953"/>
    <d v="1963-11-24T00:00:00"/>
    <s v="Color"/>
    <s v="Action"/>
    <s v="English"/>
    <s v="UK"/>
    <s v="Approved"/>
    <s v="Robert Shaw"/>
    <x v="439"/>
    <n v="559"/>
    <n v="1456"/>
    <n v="92"/>
    <n v="0"/>
    <n v="7.5"/>
    <n v="167"/>
    <n v="115"/>
    <n v="24800000"/>
    <n v="2000000"/>
    <n v="22800000"/>
    <n v="11.4"/>
    <n v="34.56"/>
    <n v="1963"/>
    <s v="noyabr"/>
    <s v="Terence Young"/>
    <x v="1953"/>
    <s v="Normal"/>
    <s v="High Budget"/>
    <x v="0"/>
    <s v="Normal"/>
  </r>
  <r>
    <x v="1954"/>
    <d v="2005-02-28T00:00:00"/>
    <s v="Color"/>
    <s v="Comedy"/>
    <s v="English"/>
    <s v="USA"/>
    <s v="R"/>
    <s v="J.K. Simmons"/>
    <x v="176"/>
    <n v="24000"/>
    <n v="25092"/>
    <n v="655"/>
    <n v="0"/>
    <n v="7.6"/>
    <n v="239"/>
    <n v="92"/>
    <n v="24792061"/>
    <n v="6500000"/>
    <n v="18292061"/>
    <n v="2.8141632307692306"/>
    <n v="31.525665292307689"/>
    <n v="2005"/>
    <s v="fevral"/>
    <s v="Jason Reitman"/>
    <x v="1954"/>
    <s v="Normal"/>
    <s v="Medium Budget"/>
    <x v="0"/>
    <s v="Normal"/>
  </r>
  <r>
    <x v="1955"/>
    <d v="1998-12-10T00:00:00"/>
    <s v="Color"/>
    <s v="Comedy"/>
    <s v="English"/>
    <s v="UK"/>
    <s v="PG"/>
    <s v="James Nesbitt"/>
    <x v="575"/>
    <n v="773"/>
    <n v="1965"/>
    <n v="52"/>
    <n v="0"/>
    <n v="7.4"/>
    <n v="94"/>
    <n v="91"/>
    <n v="24788807"/>
    <n v="3000000"/>
    <n v="21788807"/>
    <n v="7.2629356666666665"/>
    <n v="32.505174266666671"/>
    <n v="1998"/>
    <s v="dekabr"/>
    <s v="Kirk Jones"/>
    <x v="1955"/>
    <s v="Normal"/>
    <s v="Medium Budget"/>
    <x v="0"/>
    <s v="Normal"/>
  </r>
  <r>
    <x v="1956"/>
    <d v="1989-09-06T00:00:00"/>
    <s v="Color"/>
    <s v="Drama"/>
    <s v="English"/>
    <s v="USA"/>
    <s v="R"/>
    <s v="Peter Gallagher"/>
    <x v="103"/>
    <n v="828"/>
    <n v="1431"/>
    <n v="0"/>
    <n v="2000"/>
    <n v="7.2"/>
    <n v="58"/>
    <n v="100"/>
    <n v="24741700"/>
    <n v="1200000"/>
    <n v="23541700"/>
    <n v="19.618083333333335"/>
    <n v="36.847233333333335"/>
    <n v="1989"/>
    <s v="sentyabr"/>
    <s v="Steven Soderbergh"/>
    <x v="1956"/>
    <s v="Normal"/>
    <s v="Medium Budget"/>
    <x v="0"/>
    <s v="Normal"/>
  </r>
  <r>
    <x v="1957"/>
    <d v="1997-10-14T00:00:00"/>
    <s v="Color"/>
    <s v="Comedy"/>
    <s v="English"/>
    <s v="USA"/>
    <s v="PG"/>
    <s v="Kevin Zegers"/>
    <x v="392"/>
    <n v="2000"/>
    <n v="4277"/>
    <n v="188"/>
    <n v="902"/>
    <n v="5.0999999999999996"/>
    <n v="35"/>
    <n v="98"/>
    <n v="24629916"/>
    <n v="3000000"/>
    <n v="21629916"/>
    <n v="7.2099719999999996"/>
    <n v="23.374188799999999"/>
    <n v="1997"/>
    <s v="oktyabr"/>
    <s v="Charles Martin Smith"/>
    <x v="1957"/>
    <s v="Normal"/>
    <s v="Medium Budget"/>
    <x v="0"/>
    <s v="Normal"/>
  </r>
  <r>
    <x v="1958"/>
    <d v="2007-11-23T00:00:00"/>
    <s v="Color"/>
    <s v="Documentary"/>
    <s v="English"/>
    <s v="USA"/>
    <s v="PG-13"/>
    <s v="Michael Moore"/>
    <x v="233"/>
    <n v="909"/>
    <n v="1633"/>
    <n v="909"/>
    <n v="0"/>
    <n v="8"/>
    <n v="263"/>
    <n v="123"/>
    <n v="24530513"/>
    <n v="9000000"/>
    <n v="15530513"/>
    <n v="1.7256125555555555"/>
    <n v="32.690245022222221"/>
    <n v="2007"/>
    <s v="noyabr"/>
    <s v="Michael Moore"/>
    <x v="1958"/>
    <s v="Normal"/>
    <s v="Low Budget"/>
    <x v="0"/>
    <s v="High Buzz / High Score"/>
  </r>
  <r>
    <x v="1959"/>
    <d v="2005-12-22T00:00:00"/>
    <s v="Color"/>
    <s v="Action"/>
    <s v="English"/>
    <s v="France"/>
    <s v="R"/>
    <s v="Morgan Freeman"/>
    <x v="137"/>
    <n v="11000"/>
    <n v="22383"/>
    <n v="255"/>
    <n v="0"/>
    <n v="7"/>
    <n v="177"/>
    <n v="103"/>
    <n v="24520892"/>
    <n v="45000000"/>
    <n v="-20479108"/>
    <n v="-0.45509128888888889"/>
    <n v="27.817963484444444"/>
    <n v="2005"/>
    <s v="dekabr"/>
    <s v="Louis Leterrier"/>
    <x v="1959"/>
    <s v="Normal"/>
    <s v="High Budget"/>
    <x v="0"/>
    <s v="Normal"/>
  </r>
  <r>
    <x v="1960"/>
    <d v="1996-09-22T00:00:00"/>
    <s v="Color"/>
    <s v="Drama"/>
    <s v="English"/>
    <s v="USA"/>
    <s v="R"/>
    <s v="Robert Duvall"/>
    <x v="843"/>
    <n v="3000"/>
    <n v="3967"/>
    <n v="0"/>
    <n v="0"/>
    <n v="8"/>
    <n v="104"/>
    <n v="148"/>
    <n v="24475416"/>
    <n v="890000"/>
    <n v="23585416"/>
    <n v="26.500467415730338"/>
    <n v="42.600186966292135"/>
    <n v="1996"/>
    <s v="sentyabr"/>
    <s v="Billy Bob Thornton"/>
    <x v="1960"/>
    <s v="Normal"/>
    <s v="Medium Budget"/>
    <x v="0"/>
    <s v="High Buzz / High Score"/>
  </r>
  <r>
    <x v="1961"/>
    <d v="2013-10-24T00:00:00"/>
    <s v="Color"/>
    <s v="Comedy"/>
    <s v="English"/>
    <s v="USA"/>
    <s v="R"/>
    <s v="Joseph Gordon-Levitt"/>
    <x v="844"/>
    <n v="23000"/>
    <n v="44265"/>
    <n v="23000"/>
    <n v="33000"/>
    <n v="6.6"/>
    <n v="364"/>
    <n v="90"/>
    <n v="24475193"/>
    <n v="3000000"/>
    <n v="21475193"/>
    <n v="7.1583976666666667"/>
    <n v="32.563359066666663"/>
    <n v="2013"/>
    <s v="oktyabr"/>
    <s v="Joseph Gordon-Levitt"/>
    <x v="1961"/>
    <s v="Normal"/>
    <s v="Medium Budget"/>
    <x v="0"/>
    <s v="Normal"/>
  </r>
  <r>
    <x v="1962"/>
    <d v="2002-07-28T00:00:00"/>
    <s v="Color"/>
    <s v="Comedy"/>
    <s v="English"/>
    <s v="USA"/>
    <s v="R"/>
    <s v="Judith Chapman"/>
    <x v="653"/>
    <n v="44"/>
    <n v="132"/>
    <n v="16"/>
    <n v="0"/>
    <n v="5.0999999999999996"/>
    <n v="99"/>
    <n v="90"/>
    <n v="24430272"/>
    <n v="43000000"/>
    <n v="-18569728"/>
    <n v="-0.43185413953488372"/>
    <n v="20.227258344186044"/>
    <n v="2002"/>
    <s v="iyul"/>
    <s v="Roger Kumble"/>
    <x v="1962"/>
    <s v="Normal"/>
    <s v="Medium Budget"/>
    <x v="0"/>
    <s v="High Buzz Mismatch"/>
  </r>
  <r>
    <x v="1963"/>
    <d v="2005-12-03T00:00:00"/>
    <s v="Color"/>
    <s v="Action"/>
    <s v="English"/>
    <s v="Canada"/>
    <s v="PG-13"/>
    <s v="Jennifer Garner"/>
    <x v="344"/>
    <n v="3000"/>
    <n v="7048"/>
    <n v="38"/>
    <n v="0"/>
    <n v="4.8"/>
    <n v="196"/>
    <n v="100"/>
    <n v="24407944"/>
    <n v="43000000"/>
    <n v="-18592056"/>
    <n v="-0.43237339534883723"/>
    <n v="19.027050641860466"/>
    <n v="2005"/>
    <s v="dekabr"/>
    <s v="Rob Bowman"/>
    <x v="1963"/>
    <s v="Normal"/>
    <s v="High Budget"/>
    <x v="0"/>
    <s v="High Buzz Mismatch"/>
  </r>
  <r>
    <x v="1964"/>
    <d v="2012-05-28T00:00:00"/>
    <s v="Color"/>
    <s v="Drama"/>
    <s v="English"/>
    <s v="USA"/>
    <s v="PG-13"/>
    <s v="Omari Hardwick"/>
    <x v="671"/>
    <n v="1000"/>
    <n v="5804"/>
    <n v="70"/>
    <n v="0"/>
    <n v="5.7"/>
    <n v="82"/>
    <n v="116"/>
    <n v="24397469"/>
    <n v="17000000"/>
    <n v="7397469"/>
    <n v="0.43514523529411764"/>
    <n v="22.974058094117648"/>
    <n v="2012"/>
    <s v="may"/>
    <s v="Salim Akil"/>
    <x v="1964"/>
    <s v="Normal"/>
    <s v="Medium Budget"/>
    <x v="0"/>
    <s v="High Buzz Mismatch"/>
  </r>
  <r>
    <x v="1965"/>
    <d v="2001-01-17T00:00:00"/>
    <s v="Color"/>
    <s v="Action"/>
    <s v="English"/>
    <s v="USA"/>
    <s v="R"/>
    <s v="Robert De Niro"/>
    <x v="845"/>
    <n v="22000"/>
    <n v="33585"/>
    <n v="17"/>
    <n v="748"/>
    <n v="6.1"/>
    <n v="151"/>
    <n v="120"/>
    <n v="24375436"/>
    <n v="42000000"/>
    <n v="-17624564"/>
    <n v="-0.41963247619047617"/>
    <n v="24.306947009523807"/>
    <n v="2001"/>
    <s v="yanvar"/>
    <s v="John Herzfeld"/>
    <x v="1965"/>
    <s v="Normal"/>
    <s v="High Budget"/>
    <x v="0"/>
    <s v="Normal"/>
  </r>
  <r>
    <x v="1966"/>
    <d v="1999-04-08T00:00:00"/>
    <s v="Color"/>
    <s v="Crime"/>
    <s v="English"/>
    <s v="USA"/>
    <s v="R"/>
    <s v="Jeff Bridges"/>
    <x v="692"/>
    <n v="12000"/>
    <n v="13576"/>
    <n v="89"/>
    <n v="0"/>
    <n v="7.2"/>
    <n v="155"/>
    <n v="117"/>
    <n v="24362501"/>
    <n v="21500000"/>
    <n v="2862501"/>
    <n v="0.13313958139534884"/>
    <n v="28.853255832558141"/>
    <n v="1999"/>
    <s v="aprel"/>
    <s v="Mark Pellington"/>
    <x v="1966"/>
    <s v="Normal"/>
    <s v="Medium Budget"/>
    <x v="0"/>
    <s v="Normal"/>
  </r>
  <r>
    <x v="1967"/>
    <d v="2007-07-11T00:00:00"/>
    <s v="Color"/>
    <s v="Drama"/>
    <s v="English"/>
    <s v="USA"/>
    <s v="PG-13"/>
    <s v="Jim Sturgess"/>
    <x v="825"/>
    <n v="5000"/>
    <n v="5405"/>
    <n v="278"/>
    <n v="14000"/>
    <n v="7.4"/>
    <n v="156"/>
    <n v="133"/>
    <n v="24343673"/>
    <n v="45000000"/>
    <n v="-20656327"/>
    <n v="-0.45902948888888889"/>
    <n v="30.816388204444443"/>
    <n v="2007"/>
    <s v="iyul"/>
    <s v="Julie Taymor"/>
    <x v="1967"/>
    <s v="Normal"/>
    <s v="Medium Budget"/>
    <x v="0"/>
    <s v="Normal"/>
  </r>
  <r>
    <x v="1968"/>
    <d v="1994-06-13T00:00:00"/>
    <s v="Color"/>
    <s v="Comedy"/>
    <s v="English"/>
    <s v="USA"/>
    <s v="PG-13"/>
    <s v="Ed Begley Jr."/>
    <x v="249"/>
    <n v="783"/>
    <n v="3126"/>
    <n v="545"/>
    <n v="680"/>
    <n v="6.1"/>
    <n v="12"/>
    <n v="128"/>
    <n v="24332324"/>
    <n v="40000000"/>
    <n v="-15667676"/>
    <n v="-0.39169189999999998"/>
    <n v="24.31132324"/>
    <n v="1994"/>
    <s v="iyun"/>
    <s v="Penny Marshall"/>
    <x v="1968"/>
    <s v="Normal"/>
    <s v="Medium Budget"/>
    <x v="0"/>
    <s v="Normal"/>
  </r>
  <r>
    <x v="1969"/>
    <d v="1992-07-10T00:00:00"/>
    <s v="Color"/>
    <s v="Biography"/>
    <s v="English"/>
    <s v="USA"/>
    <s v="R"/>
    <s v="Frank Whaley"/>
    <x v="846"/>
    <n v="436"/>
    <n v="1394"/>
    <n v="0"/>
    <n v="949"/>
    <n v="6.6"/>
    <n v="32"/>
    <n v="140"/>
    <n v="24276500"/>
    <n v="35000000"/>
    <n v="-10723500"/>
    <n v="-0.30638571428571426"/>
    <n v="26.372345714285711"/>
    <n v="1992"/>
    <s v="iyul"/>
    <s v="Danny DeVito"/>
    <x v="1969"/>
    <s v="Normal"/>
    <s v="Medium Budget"/>
    <x v="0"/>
    <s v="Normal"/>
  </r>
  <r>
    <x v="1970"/>
    <d v="2010-09-28T00:00:00"/>
    <s v="Color"/>
    <s v="Action"/>
    <s v="English"/>
    <s v="USA"/>
    <s v="PG"/>
    <s v="Madeline Carroll"/>
    <x v="204"/>
    <n v="1000"/>
    <n v="3436"/>
    <n v="32"/>
    <n v="0"/>
    <n v="5.4"/>
    <n v="97"/>
    <n v="94"/>
    <n v="24268828"/>
    <n v="28000000"/>
    <n v="-3731172"/>
    <n v="-0.13325614285714285"/>
    <n v="21.546697542857146"/>
    <n v="2010"/>
    <s v="sentyabr"/>
    <s v="Brian Levant"/>
    <x v="1970"/>
    <s v="Normal"/>
    <s v="High Budget"/>
    <x v="0"/>
    <s v="High Buzz Mismatch"/>
  </r>
  <r>
    <x v="1971"/>
    <d v="2001-08-07T00:00:00"/>
    <s v="Color"/>
    <s v="Drama"/>
    <s v="English"/>
    <s v="USA"/>
    <s v="PG-13"/>
    <s v="Anthony Hopkins"/>
    <x v="453"/>
    <n v="12000"/>
    <n v="13811"/>
    <n v="96"/>
    <n v="0"/>
    <n v="6.9"/>
    <n v="135"/>
    <n v="101"/>
    <n v="24185781"/>
    <n v="31000000"/>
    <n v="-6814219"/>
    <n v="-0.21981351612903227"/>
    <n v="27.512074593548387"/>
    <n v="2001"/>
    <s v="avgust"/>
    <s v="Scott Hicks"/>
    <x v="1971"/>
    <s v="Normal"/>
    <s v="Medium Budget"/>
    <x v="0"/>
    <s v="Normal"/>
  </r>
  <r>
    <x v="1972"/>
    <d v="2006-07-22T00:00:00"/>
    <s v="Black and White"/>
    <s v="Comedy"/>
    <s v="English"/>
    <s v="USA"/>
    <s v="R"/>
    <s v="Ethan Suplee"/>
    <x v="592"/>
    <n v="1000"/>
    <n v="2990"/>
    <n v="0"/>
    <n v="0"/>
    <n v="7.4"/>
    <n v="174"/>
    <n v="97"/>
    <n v="24138847"/>
    <n v="5000000"/>
    <n v="19138847"/>
    <n v="3.8277694000000002"/>
    <n v="31.131107760000003"/>
    <n v="2006"/>
    <s v="iyul"/>
    <s v="Kevin Smith"/>
    <x v="1972"/>
    <s v="Normal"/>
    <s v="Medium Budget"/>
    <x v="0"/>
    <s v="Normal"/>
  </r>
  <r>
    <x v="1973"/>
    <d v="2005-11-14T00:00:00"/>
    <s v="Color"/>
    <s v="Crime"/>
    <s v="English"/>
    <s v="USA"/>
    <s v="R"/>
    <s v="Nicolas Cage"/>
    <x v="667"/>
    <n v="12000"/>
    <n v="12076"/>
    <n v="487"/>
    <n v="10000"/>
    <n v="7.6"/>
    <n v="168"/>
    <n v="122"/>
    <n v="24127895"/>
    <n v="50000000"/>
    <n v="-25872105"/>
    <n v="-0.51744210000000002"/>
    <n v="31.193023159999999"/>
    <n v="2005"/>
    <s v="noyabr"/>
    <s v="Andrew Niccol"/>
    <x v="1973"/>
    <s v="Normal"/>
    <s v="Medium Budget"/>
    <x v="0"/>
    <s v="Normal"/>
  </r>
  <r>
    <x v="1974"/>
    <d v="2011-09-20T00:00:00"/>
    <s v="Color"/>
    <s v="Drama"/>
    <s v="English"/>
    <s v="France"/>
    <s v="R"/>
    <s v="Benedict Cumberbatch"/>
    <x v="847"/>
    <n v="19000"/>
    <n v="46241"/>
    <n v="140"/>
    <n v="24000"/>
    <n v="7.1"/>
    <n v="466"/>
    <n v="127"/>
    <n v="24104113"/>
    <n v="20000000"/>
    <n v="4104113"/>
    <n v="0.20520564999999999"/>
    <n v="30.882082259999997"/>
    <n v="2011"/>
    <s v="sentyabr"/>
    <s v="Tomas Alfredson"/>
    <x v="1974"/>
    <s v="Normal"/>
    <s v="Medium Budget"/>
    <x v="0"/>
    <s v="Normal"/>
  </r>
  <r>
    <x v="1975"/>
    <d v="1993-10-06T00:00:00"/>
    <s v="Color"/>
    <s v="Adventure"/>
    <s v="English"/>
    <s v="USA"/>
    <s v="PG"/>
    <s v="Curtis Armstrong"/>
    <x v="84"/>
    <n v="876"/>
    <n v="4840"/>
    <n v="208"/>
    <n v="391"/>
    <n v="6.2"/>
    <n v="14"/>
    <n v="108"/>
    <n v="24103594"/>
    <n v="6500000"/>
    <n v="17603594"/>
    <n v="2.7082452307692306"/>
    <n v="25.922398092307695"/>
    <n v="1993"/>
    <s v="oktyabr"/>
    <s v="Stephen Sommers"/>
    <x v="1975"/>
    <s v="Normal"/>
    <s v="High Budget"/>
    <x v="0"/>
    <s v="Normal"/>
  </r>
  <r>
    <x v="1976"/>
    <d v="1995-09-09T00:00:00"/>
    <s v="Color"/>
    <s v="Action"/>
    <s v="English"/>
    <s v="USA"/>
    <s v="R"/>
    <s v="Denzel Washington"/>
    <x v="737"/>
    <n v="18000"/>
    <n v="20772"/>
    <n v="32"/>
    <n v="0"/>
    <n v="5.5"/>
    <n v="44"/>
    <n v="106"/>
    <n v="24048000"/>
    <n v="30000000"/>
    <n v="-5952000"/>
    <n v="-0.19839999999999999"/>
    <n v="21.920639999999999"/>
    <n v="1995"/>
    <s v="sentyabr"/>
    <s v="Brett Leonard"/>
    <x v="1976"/>
    <s v="Normal"/>
    <s v="High Budget"/>
    <x v="0"/>
    <s v="High Buzz Mismatch"/>
  </r>
  <r>
    <x v="1977"/>
    <d v="2001-07-01T00:00:00"/>
    <s v="Color"/>
    <s v="Drama"/>
    <s v="English"/>
    <s v="USA"/>
    <s v="R"/>
    <s v="Sonia Braga"/>
    <x v="514"/>
    <n v="308"/>
    <n v="1440"/>
    <n v="43"/>
    <n v="689"/>
    <n v="5.6"/>
    <n v="106"/>
    <n v="102"/>
    <n v="24044532"/>
    <n v="38000000"/>
    <n v="-13955468"/>
    <n v="-0.36724915789473683"/>
    <n v="22.322000336842102"/>
    <n v="2001"/>
    <s v="iyul"/>
    <s v="Luis Mandoki"/>
    <x v="1977"/>
    <s v="Normal"/>
    <s v="Medium Budget"/>
    <x v="0"/>
    <s v="High Buzz Mismatch"/>
  </r>
  <r>
    <x v="1978"/>
    <d v="2010-10-26T00:00:00"/>
    <s v="Color"/>
    <s v="Fantasy"/>
    <s v="English"/>
    <s v="USA"/>
    <s v="R"/>
    <s v="Bailee Madison"/>
    <x v="848"/>
    <n v="3000"/>
    <n v="3744"/>
    <n v="24"/>
    <n v="10000"/>
    <n v="5.6"/>
    <n v="298"/>
    <n v="99"/>
    <n v="24042490"/>
    <n v="25000000"/>
    <n v="-957510"/>
    <n v="-3.8300399999999998E-2"/>
    <n v="23.384679839999997"/>
    <n v="2010"/>
    <s v="oktyabr"/>
    <s v="Troy Nixey"/>
    <x v="1978"/>
    <s v="Normal"/>
    <s v="Low Budget"/>
    <x v="0"/>
    <s v="High Buzz Mismatch"/>
  </r>
  <r>
    <x v="1979"/>
    <d v="2004-11-12T00:00:00"/>
    <s v="Color"/>
    <s v="Adventure"/>
    <s v="English"/>
    <s v="USA"/>
    <s v="R"/>
    <s v="Bill Murray"/>
    <x v="462"/>
    <n v="13000"/>
    <n v="15757"/>
    <n v="0"/>
    <n v="0"/>
    <n v="7.3"/>
    <n v="259"/>
    <n v="119"/>
    <n v="24006726"/>
    <n v="50000000"/>
    <n v="-25993274"/>
    <n v="-0.51986547999999999"/>
    <n v="28.992053807999998"/>
    <n v="2004"/>
    <s v="noyabr"/>
    <s v="Wes Anderson"/>
    <x v="1979"/>
    <s v="Normal"/>
    <s v="High Budget"/>
    <x v="0"/>
    <s v="Normal"/>
  </r>
  <r>
    <x v="1980"/>
    <d v="2004-02-03T00:00:00"/>
    <s v="Color"/>
    <s v="Action"/>
    <s v="English"/>
    <s v="USA"/>
    <s v="PG"/>
    <s v="Jim Broadbent"/>
    <x v="141"/>
    <n v="1000"/>
    <n v="3175"/>
    <n v="153"/>
    <n v="0"/>
    <n v="5.8"/>
    <n v="188"/>
    <n v="120"/>
    <n v="24004159"/>
    <n v="110000000"/>
    <n v="-85995841"/>
    <n v="-0.78178037272727274"/>
    <n v="22.88728785090909"/>
    <n v="2004"/>
    <s v="fevral"/>
    <s v="Frank Coraci"/>
    <x v="1980"/>
    <s v="Underperformer"/>
    <s v="High Budget"/>
    <x v="0"/>
    <s v="High Buzz Mismatch"/>
  </r>
  <r>
    <x v="1981"/>
    <d v="2009-09-12T00:00:00"/>
    <s v="Color"/>
    <s v="Comedy"/>
    <s v="English"/>
    <s v="USA"/>
    <s v="R"/>
    <s v="Collette Wolfe"/>
    <x v="849"/>
    <n v="390"/>
    <n v="727"/>
    <n v="62"/>
    <n v="0"/>
    <n v="5.8"/>
    <n v="190"/>
    <n v="86"/>
    <n v="23993605"/>
    <n v="18000000"/>
    <n v="5993605"/>
    <n v="0.33297805555555554"/>
    <n v="23.333191222222222"/>
    <n v="2009"/>
    <s v="sentyabr"/>
    <s v="Jody Hill"/>
    <x v="1981"/>
    <s v="Normal"/>
    <s v="Medium Budget"/>
    <x v="0"/>
    <s v="High Buzz Mismatch"/>
  </r>
  <r>
    <x v="1982"/>
    <d v="2001-12-12T00:00:00"/>
    <s v="Color"/>
    <s v="Comedy"/>
    <s v="English"/>
    <s v="USA"/>
    <s v="PG-13"/>
    <s v="Vincent Pastore"/>
    <x v="850"/>
    <n v="584"/>
    <n v="3850"/>
    <n v="5"/>
    <n v="365"/>
    <n v="4.5999999999999996"/>
    <n v="62"/>
    <n v="86"/>
    <n v="23978402"/>
    <n v="11000000"/>
    <n v="12978402"/>
    <n v="1.1798547272727273"/>
    <n v="18.908441890909089"/>
    <n v="2001"/>
    <s v="dekabr"/>
    <s v="Rob Pritts"/>
    <x v="1982"/>
    <s v="Normal"/>
    <s v="Medium Budget"/>
    <x v="0"/>
    <s v="Normal"/>
  </r>
  <r>
    <x v="1983"/>
    <d v="1946-04-26T00:00:00"/>
    <s v="Black and White"/>
    <s v="Drama"/>
    <s v="English"/>
    <s v="USA"/>
    <s v="Not Rated"/>
    <s v="Myrna Loy"/>
    <x v="851"/>
    <n v="749"/>
    <n v="1941"/>
    <n v="355"/>
    <n v="0"/>
    <n v="8.1"/>
    <n v="97"/>
    <n v="172"/>
    <n v="23650000"/>
    <n v="2100000"/>
    <n v="21550000"/>
    <n v="10.261904761904763"/>
    <n v="36.504761904761907"/>
    <n v="1946"/>
    <s v="aprel"/>
    <s v="William Wyler"/>
    <x v="1983"/>
    <s v="Normal"/>
    <s v="Medium Budget"/>
    <x v="0"/>
    <s v="High Buzz / High Score"/>
  </r>
  <r>
    <x v="1984"/>
    <d v="2007-03-09T00:00:00"/>
    <s v="Color"/>
    <s v="Action"/>
    <s v="English"/>
    <s v="UK"/>
    <s v="R"/>
    <s v="Bill Bailey"/>
    <x v="750"/>
    <n v="175"/>
    <n v="485"/>
    <n v="1000"/>
    <n v="17000"/>
    <n v="7.9"/>
    <n v="285"/>
    <n v="121"/>
    <n v="23618786"/>
    <n v="8000000"/>
    <n v="15618786"/>
    <n v="1.95234825"/>
    <n v="34.080939300000004"/>
    <n v="2007"/>
    <s v="mart"/>
    <s v="Edgar Wright"/>
    <x v="1984"/>
    <s v="Normal"/>
    <s v="High Budget"/>
    <x v="0"/>
    <s v="Normal"/>
  </r>
  <r>
    <x v="1985"/>
    <d v="2010-05-11T00:00:00"/>
    <s v="Color"/>
    <s v="Action"/>
    <s v="English"/>
    <s v="USA"/>
    <s v="PG-13"/>
    <s v="Chris Evans"/>
    <x v="448"/>
    <n v="11000"/>
    <n v="12841"/>
    <n v="41"/>
    <n v="0"/>
    <n v="6.4"/>
    <n v="213"/>
    <n v="97"/>
    <n v="23527955"/>
    <n v="25000000"/>
    <n v="-1472045"/>
    <n v="-5.8881799999999998E-2"/>
    <n v="25.57644728"/>
    <n v="2010"/>
    <s v="may"/>
    <s v="Sylvain White"/>
    <x v="1985"/>
    <s v="Normal"/>
    <s v="High Budget"/>
    <x v="0"/>
    <s v="Normal"/>
  </r>
  <r>
    <x v="1986"/>
    <d v="2004-10-02T00:00:00"/>
    <s v="Color"/>
    <s v="Drama"/>
    <s v="English"/>
    <s v="UK"/>
    <s v="PG-13"/>
    <s v="Don Cheadle"/>
    <x v="852"/>
    <n v="3000"/>
    <n v="4142"/>
    <n v="83"/>
    <n v="12000"/>
    <n v="8.1"/>
    <n v="187"/>
    <n v="121"/>
    <n v="23472900"/>
    <n v="17500000"/>
    <n v="5972900"/>
    <n v="0.34130857142857141"/>
    <n v="33.736523428571431"/>
    <n v="2004"/>
    <s v="oktyabr"/>
    <s v="Terry George"/>
    <x v="1986"/>
    <s v="Normal"/>
    <s v="Medium Budget"/>
    <x v="0"/>
    <s v="High Buzz / High Score"/>
  </r>
  <r>
    <x v="1987"/>
    <d v="2014-05-11T00:00:00"/>
    <s v="Color"/>
    <s v="Drama"/>
    <s v="English"/>
    <s v="USA"/>
    <s v="PG-13"/>
    <s v="Alex Pettyfer"/>
    <x v="853"/>
    <n v="15000"/>
    <n v="18760"/>
    <n v="19"/>
    <n v="0"/>
    <n v="6.3"/>
    <n v="98"/>
    <n v="104"/>
    <n v="23393765"/>
    <n v="20000000"/>
    <n v="3393765"/>
    <n v="0.16968825000000001"/>
    <n v="25.2678753"/>
    <n v="2014"/>
    <s v="may"/>
    <s v="Shana Feste"/>
    <x v="1987"/>
    <s v="Normal"/>
    <s v="Medium Budget"/>
    <x v="0"/>
    <s v="Normal"/>
  </r>
  <r>
    <x v="1988"/>
    <d v="2000-11-15T00:00:00"/>
    <s v="Color"/>
    <s v="Action"/>
    <s v="English"/>
    <s v="USA"/>
    <s v="R"/>
    <s v="Charlize Theron"/>
    <x v="620"/>
    <n v="9000"/>
    <n v="10838"/>
    <n v="287"/>
    <n v="852"/>
    <n v="5.7"/>
    <n v="126"/>
    <n v="124"/>
    <n v="23360779"/>
    <n v="34000000"/>
    <n v="-10639221"/>
    <n v="-0.31291826470588235"/>
    <n v="22.760032694117648"/>
    <n v="2000"/>
    <s v="noyabr"/>
    <s v="John Frankenheimer"/>
    <x v="1988"/>
    <s v="Normal"/>
    <s v="High Budget"/>
    <x v="0"/>
    <s v="High Buzz Mismatch"/>
  </r>
  <r>
    <x v="1989"/>
    <d v="2010-08-02T00:00:00"/>
    <s v="Color"/>
    <s v="Action"/>
    <s v="English"/>
    <s v="France"/>
    <s v="R"/>
    <s v="Kasia Smutniak"/>
    <x v="169"/>
    <n v="211"/>
    <n v="488"/>
    <n v="180"/>
    <n v="0"/>
    <n v="6.5"/>
    <n v="203"/>
    <n v="92"/>
    <n v="23324666"/>
    <n v="52000000"/>
    <n v="-28675334"/>
    <n v="-0.55144873076923073"/>
    <n v="25.779420507692308"/>
    <n v="2010"/>
    <s v="avgust"/>
    <s v="Pierre Morel"/>
    <x v="1989"/>
    <s v="Underperformer"/>
    <s v="High Budget"/>
    <x v="0"/>
    <s v="Normal"/>
  </r>
  <r>
    <x v="1990"/>
    <d v="2006-03-02T00:00:00"/>
    <s v="Color"/>
    <s v="Action"/>
    <s v="English"/>
    <s v="USA"/>
    <s v="PG-13"/>
    <s v="Laura Ramsey"/>
    <x v="236"/>
    <n v="960"/>
    <n v="3261"/>
    <n v="212"/>
    <n v="3000"/>
    <n v="5.3"/>
    <n v="120"/>
    <n v="97"/>
    <n v="23292105"/>
    <n v="20000000"/>
    <n v="3292105"/>
    <n v="0.16460525000000001"/>
    <n v="21.565842100000001"/>
    <n v="2006"/>
    <s v="mart"/>
    <s v="Renny Harlin"/>
    <x v="1990"/>
    <s v="Normal"/>
    <s v="High Budget"/>
    <x v="0"/>
    <s v="High Buzz Mismatch"/>
  </r>
  <r>
    <x v="1991"/>
    <d v="1995-06-18T00:00:00"/>
    <s v="Color"/>
    <s v="Crime"/>
    <s v="English"/>
    <s v="USA"/>
    <s v="R"/>
    <s v="Kevin Spacey"/>
    <x v="64"/>
    <n v="18000"/>
    <n v="20821"/>
    <n v="0"/>
    <n v="28000"/>
    <n v="8.6"/>
    <n v="162"/>
    <n v="106"/>
    <n v="23272306"/>
    <n v="6000000"/>
    <n v="17272306"/>
    <n v="2.8787176666666667"/>
    <n v="38.351487066666664"/>
    <n v="1995"/>
    <s v="iyun"/>
    <s v="Bryan Singer"/>
    <x v="1991"/>
    <s v="Normal"/>
    <s v="Medium Budget"/>
    <x v="0"/>
    <s v="High Buzz / High Score"/>
  </r>
  <r>
    <x v="1992"/>
    <d v="2010-12-28T00:00:00"/>
    <s v="Color"/>
    <s v="Action"/>
    <s v="English"/>
    <s v="USA"/>
    <s v="R"/>
    <s v="Dwayne Johnson"/>
    <x v="562"/>
    <n v="12000"/>
    <n v="14699"/>
    <n v="88"/>
    <n v="12000"/>
    <n v="6.5"/>
    <n v="196"/>
    <n v="98"/>
    <n v="23225911"/>
    <n v="24000000"/>
    <n v="-774089"/>
    <n v="-3.2253708333333332E-2"/>
    <n v="27.187098516666666"/>
    <n v="2010"/>
    <s v="dekabr"/>
    <s v="George Tillman Jr."/>
    <x v="1992"/>
    <s v="Normal"/>
    <s v="High Budget"/>
    <x v="0"/>
    <s v="Normal"/>
  </r>
  <r>
    <x v="1993"/>
    <d v="2004-11-21T00:00:00"/>
    <s v="Color"/>
    <s v="Action"/>
    <s v="English"/>
    <s v="USA"/>
    <s v="PG"/>
    <s v="Daniel Roebuck"/>
    <x v="854"/>
    <n v="1000"/>
    <n v="3742"/>
    <n v="8"/>
    <n v="167"/>
    <n v="4.5"/>
    <n v="55"/>
    <n v="100"/>
    <n v="23222861"/>
    <n v="26000000"/>
    <n v="-2777139"/>
    <n v="-0.10681303846153846"/>
    <n v="17.973974784615386"/>
    <n v="2004"/>
    <s v="noyabr"/>
    <s v="Kevin Allen"/>
    <x v="1993"/>
    <s v="Normal"/>
    <s v="High Budget"/>
    <x v="0"/>
    <s v="High Buzz Mismatch"/>
  </r>
  <r>
    <x v="1994"/>
    <d v="2014-06-04T00:00:00"/>
    <s v="Color"/>
    <s v="Action"/>
    <s v="English"/>
    <s v="Canada"/>
    <s v="PG-13"/>
    <s v="Sasha Roiz"/>
    <x v="357"/>
    <n v="795"/>
    <n v="1099"/>
    <n v="545"/>
    <n v="20000"/>
    <n v="5.6"/>
    <n v="272"/>
    <n v="105"/>
    <n v="23219748"/>
    <n v="80000000"/>
    <n v="-56780252"/>
    <n v="-0.70975315000000005"/>
    <n v="24.116098739999998"/>
    <n v="2014"/>
    <s v="iyun"/>
    <s v="Paul W.S. Anderson"/>
    <x v="1994"/>
    <s v="Underperformer"/>
    <s v="High Budget"/>
    <x v="0"/>
    <s v="High Buzz Mismatch"/>
  </r>
  <r>
    <x v="1995"/>
    <d v="2008-08-26T00:00:00"/>
    <s v="Color"/>
    <s v="Drama"/>
    <s v="English"/>
    <s v="Spain"/>
    <s v="PG-13"/>
    <s v="Scarlett Johansson"/>
    <x v="478"/>
    <n v="19000"/>
    <n v="19894"/>
    <n v="11000"/>
    <n v="14000"/>
    <n v="7.2"/>
    <n v="275"/>
    <n v="96"/>
    <n v="23213577"/>
    <n v="15500000"/>
    <n v="7713577"/>
    <n v="0.49765012903225808"/>
    <n v="30.399060051612903"/>
    <n v="2008"/>
    <s v="avgust"/>
    <s v="Woody Allen"/>
    <x v="1995"/>
    <s v="Normal"/>
    <s v="Medium Budget"/>
    <x v="0"/>
    <s v="Normal"/>
  </r>
  <r>
    <x v="1996"/>
    <d v="1998-05-10T00:00:00"/>
    <s v="Color"/>
    <s v="Drama"/>
    <s v="English"/>
    <s v="USA"/>
    <s v="R"/>
    <s v="Meryl Streep"/>
    <x v="622"/>
    <n v="11000"/>
    <n v="12785"/>
    <n v="73"/>
    <n v="592"/>
    <n v="7"/>
    <n v="64"/>
    <n v="127"/>
    <n v="23209440"/>
    <n v="30000000"/>
    <n v="-6790560"/>
    <n v="-0.226352"/>
    <n v="27.968659200000001"/>
    <n v="1998"/>
    <s v="may"/>
    <s v="Carl Franklin"/>
    <x v="1996"/>
    <s v="Normal"/>
    <s v="Medium Budget"/>
    <x v="0"/>
    <s v="Normal"/>
  </r>
  <r>
    <x v="1997"/>
    <d v="2011-03-22T00:00:00"/>
    <s v="Color"/>
    <s v="Adventure"/>
    <s v="English"/>
    <s v="Hungary"/>
    <s v="PG"/>
    <s v="Leighton Meester"/>
    <x v="855"/>
    <n v="3000"/>
    <n v="4257"/>
    <n v="15"/>
    <n v="6000"/>
    <n v="5.8"/>
    <n v="94"/>
    <n v="109"/>
    <n v="23179303"/>
    <n v="20000000"/>
    <n v="3179303"/>
    <n v="0.15896515"/>
    <n v="23.863586059999999"/>
    <n v="2011"/>
    <s v="mart"/>
    <s v="Thomas Bezucha"/>
    <x v="1997"/>
    <s v="Normal"/>
    <s v="High Budget"/>
    <x v="0"/>
    <s v="High Buzz Mismatch"/>
  </r>
  <r>
    <x v="1998"/>
    <d v="1999-08-30T00:00:00"/>
    <s v="Color"/>
    <s v="Action"/>
    <s v="English"/>
    <s v="USA"/>
    <s v="PG"/>
    <s v="Vin Diesel"/>
    <x v="46"/>
    <n v="14000"/>
    <n v="16358"/>
    <n v="663"/>
    <n v="0"/>
    <n v="8"/>
    <n v="162"/>
    <n v="90"/>
    <n v="23159305"/>
    <n v="70000000"/>
    <n v="-46840695"/>
    <n v="-0.66915278571428571"/>
    <n v="31.732338885714285"/>
    <n v="1999"/>
    <s v="avgust"/>
    <s v="Brad Bird"/>
    <x v="1998"/>
    <s v="Underperformer"/>
    <s v="High Budget"/>
    <x v="0"/>
    <s v="High Buzz / High Score"/>
  </r>
  <r>
    <x v="1999"/>
    <d v="2005-05-29T00:00:00"/>
    <s v="Color"/>
    <s v="Drama"/>
    <s v="English"/>
    <s v="UK"/>
    <s v="R"/>
    <s v="Scarlett Johansson"/>
    <x v="478"/>
    <n v="19000"/>
    <n v="20391"/>
    <n v="11000"/>
    <n v="0"/>
    <n v="7.7"/>
    <n v="278"/>
    <n v="119"/>
    <n v="23089926"/>
    <n v="15000000"/>
    <n v="8089926"/>
    <n v="0.53932840000000004"/>
    <n v="31.01573136"/>
    <n v="2005"/>
    <s v="may"/>
    <s v="Woody Allen"/>
    <x v="1999"/>
    <s v="Normal"/>
    <s v="Medium Budget"/>
    <x v="0"/>
    <s v="Normal"/>
  </r>
  <r>
    <x v="2000"/>
    <d v="2006-08-03T00:00:00"/>
    <s v="Color"/>
    <s v="Horror"/>
    <s v="English"/>
    <s v="USA"/>
    <s v="PG-13"/>
    <s v="Adam Goldberg"/>
    <x v="511"/>
    <n v="1000"/>
    <n v="3590"/>
    <n v="19"/>
    <n v="0"/>
    <n v="5.0999999999999996"/>
    <n v="112"/>
    <n v="75"/>
    <n v="23078294"/>
    <n v="9000000"/>
    <n v="14078294"/>
    <n v="1.564254888888889"/>
    <n v="21.025701955555554"/>
    <n v="2006"/>
    <s v="avgust"/>
    <s v="William Brent Bell"/>
    <x v="2000"/>
    <s v="Normal"/>
    <s v="Low Budget"/>
    <x v="0"/>
    <s v="Normal"/>
  </r>
  <r>
    <x v="2001"/>
    <d v="2011-04-15T00:00:00"/>
    <s v="Color"/>
    <s v="Adventure"/>
    <s v="English"/>
    <s v="USA"/>
    <s v="R"/>
    <s v="Ioan Gruffudd"/>
    <x v="856"/>
    <n v="2000"/>
    <n v="3892"/>
    <n v="24"/>
    <n v="11000"/>
    <n v="5.9"/>
    <n v="244"/>
    <n v="108"/>
    <n v="23070045"/>
    <n v="30000000"/>
    <n v="-6929955"/>
    <n v="-0.2309985"/>
    <n v="24.607600600000001"/>
    <n v="2011"/>
    <s v="aprel"/>
    <s v="Alister Grierson"/>
    <x v="2001"/>
    <s v="Normal"/>
    <s v="High Budget"/>
    <x v="0"/>
    <s v="High Buzz Mismatch"/>
  </r>
  <r>
    <x v="2002"/>
    <d v="1998-07-19T00:00:00"/>
    <s v="Color"/>
    <s v="Comedy"/>
    <s v="English"/>
    <s v="USA"/>
    <s v="R"/>
    <s v="Bernie Mac"/>
    <x v="857"/>
    <n v="1000"/>
    <n v="2868"/>
    <n v="0"/>
    <n v="575"/>
    <n v="5.6"/>
    <n v="22"/>
    <n v="104"/>
    <n v="23031390"/>
    <n v="4500000"/>
    <n v="18531390"/>
    <n v="4.1180866666666667"/>
    <n v="24.104734666666666"/>
    <n v="1998"/>
    <s v="iyul"/>
    <s v="Ice Cube"/>
    <x v="2002"/>
    <s v="Normal"/>
    <s v="Medium Budget"/>
    <x v="0"/>
    <s v="Normal"/>
  </r>
  <r>
    <x v="2003"/>
    <d v="2003-11-28T00:00:00"/>
    <s v="Color"/>
    <s v="Action"/>
    <s v="English"/>
    <s v="USA"/>
    <s v="PG-13"/>
    <s v="Jaime King"/>
    <x v="858"/>
    <n v="961"/>
    <n v="2422"/>
    <n v="13"/>
    <n v="846"/>
    <n v="5.5"/>
    <n v="127"/>
    <n v="104"/>
    <n v="23020488"/>
    <n v="52000000"/>
    <n v="-28979512"/>
    <n v="-0.5572983076923077"/>
    <n v="21.861680676923076"/>
    <n v="2003"/>
    <s v="noyabr"/>
    <s v="Paul Hunter"/>
    <x v="2003"/>
    <s v="Underperformer"/>
    <s v="High Budget"/>
    <x v="0"/>
    <s v="High Buzz Mismatch"/>
  </r>
  <r>
    <x v="2004"/>
    <d v="2014-02-21T00:00:00"/>
    <s v="Color"/>
    <s v="Drama"/>
    <s v="English"/>
    <s v="UK"/>
    <s v="PG-13"/>
    <s v="Johnny Depp"/>
    <x v="859"/>
    <n v="40000"/>
    <n v="54031"/>
    <n v="0"/>
    <n v="37000"/>
    <n v="6.3"/>
    <n v="355"/>
    <n v="119"/>
    <n v="23014504"/>
    <n v="100000000"/>
    <n v="-76985496"/>
    <n v="-0.76985495999999998"/>
    <n v="28.592058015999999"/>
    <n v="2014"/>
    <s v="fevral"/>
    <s v="Wally Pfister"/>
    <x v="2004"/>
    <s v="Underperformer"/>
    <s v="Medium Budget"/>
    <x v="0"/>
    <s v="Normal"/>
  </r>
  <r>
    <x v="2005"/>
    <d v="1993-07-30T00:00:00"/>
    <s v="Color"/>
    <s v="Drama"/>
    <s v="English"/>
    <s v="UK"/>
    <s v="PG"/>
    <s v="Anthony Hopkins"/>
    <x v="860"/>
    <n v="12000"/>
    <n v="12749"/>
    <n v="133"/>
    <n v="0"/>
    <n v="7.9"/>
    <n v="58"/>
    <n v="134"/>
    <n v="22954968"/>
    <n v="11500000"/>
    <n v="11454968"/>
    <n v="0.99608417391304349"/>
    <n v="31.99843366956522"/>
    <n v="1993"/>
    <s v="iyul"/>
    <s v="James Ivory"/>
    <x v="2005"/>
    <s v="Normal"/>
    <s v="Medium Budget"/>
    <x v="0"/>
    <s v="Normal"/>
  </r>
  <r>
    <x v="2006"/>
    <d v="2009-07-05T00:00:00"/>
    <s v="Color"/>
    <s v="Drama"/>
    <s v="English"/>
    <s v="USA"/>
    <s v="PG-13"/>
    <s v="Judy Greer"/>
    <x v="861"/>
    <n v="2000"/>
    <n v="4947"/>
    <n v="7"/>
    <n v="0"/>
    <n v="5.6"/>
    <n v="111"/>
    <n v="109"/>
    <n v="22927390"/>
    <n v="18000000"/>
    <n v="4927390"/>
    <n v="0.2737438888888889"/>
    <n v="22.509497555555555"/>
    <n v="2009"/>
    <s v="iyul"/>
    <s v="Brandon Camp"/>
    <x v="2006"/>
    <s v="Normal"/>
    <s v="Medium Budget"/>
    <x v="0"/>
    <s v="High Buzz Mismatch"/>
  </r>
  <r>
    <x v="2007"/>
    <d v="2004-12-01T00:00:00"/>
    <s v="Color"/>
    <s v="Comedy"/>
    <s v="English"/>
    <s v="USA"/>
    <s v="PG"/>
    <s v="Anne Hathaway"/>
    <x v="862"/>
    <n v="11000"/>
    <n v="17292"/>
    <n v="13"/>
    <n v="0"/>
    <n v="6.3"/>
    <n v="89"/>
    <n v="96"/>
    <n v="22913677"/>
    <n v="35000000"/>
    <n v="-12086323"/>
    <n v="-0.34532351428571428"/>
    <n v="25.061870594285715"/>
    <n v="2004"/>
    <s v="dekabr"/>
    <s v="Tommy O'Haver"/>
    <x v="2007"/>
    <s v="Normal"/>
    <s v="Medium Budget"/>
    <x v="0"/>
    <s v="Normal"/>
  </r>
  <r>
    <x v="2008"/>
    <d v="1998-09-19T00:00:00"/>
    <s v="Color"/>
    <s v="Crime"/>
    <s v="English"/>
    <s v="USA"/>
    <s v="R"/>
    <s v="Matt Damon"/>
    <x v="863"/>
    <n v="13000"/>
    <n v="14890"/>
    <n v="131"/>
    <n v="0"/>
    <n v="7.4"/>
    <n v="128"/>
    <n v="121"/>
    <n v="22905674"/>
    <n v="12000000"/>
    <n v="10905674"/>
    <n v="0.90880616666666669"/>
    <n v="29.963522466666667"/>
    <n v="1998"/>
    <s v="sentyabr"/>
    <s v="John Dahl"/>
    <x v="2008"/>
    <s v="Normal"/>
    <s v="Medium Budget"/>
    <x v="0"/>
    <s v="Normal"/>
  </r>
  <r>
    <x v="2009"/>
    <d v="2008-01-22T00:00:00"/>
    <s v="Color"/>
    <s v="Drama"/>
    <s v="English"/>
    <s v="USA"/>
    <s v="R"/>
    <s v="Leonardo DiCaprio"/>
    <x v="31"/>
    <n v="29000"/>
    <n v="53895"/>
    <n v="0"/>
    <n v="0"/>
    <n v="7.3"/>
    <n v="323"/>
    <n v="119"/>
    <n v="22877808"/>
    <n v="35000000"/>
    <n v="-12122192"/>
    <n v="-0.34634834285714283"/>
    <n v="29.061460662857144"/>
    <n v="2008"/>
    <s v="yanvar"/>
    <s v="Sam Mendes"/>
    <x v="2009"/>
    <s v="Normal"/>
    <s v="Medium Budget"/>
    <x v="0"/>
    <s v="Normal"/>
  </r>
  <r>
    <x v="2010"/>
    <d v="1999-10-30T00:00:00"/>
    <s v="Color"/>
    <s v="Comedy"/>
    <s v="English"/>
    <s v="USA"/>
    <s v="R"/>
    <s v="Willie Garson"/>
    <x v="371"/>
    <n v="512"/>
    <n v="1171"/>
    <n v="0"/>
    <n v="0"/>
    <n v="7.8"/>
    <n v="242"/>
    <n v="112"/>
    <n v="22858926"/>
    <n v="13000000"/>
    <n v="9858926"/>
    <n v="0.75837892307692312"/>
    <n v="31.50335156923077"/>
    <n v="1999"/>
    <s v="oktyabr"/>
    <s v="Spike Jonze"/>
    <x v="2010"/>
    <s v="Normal"/>
    <s v="Medium Budget"/>
    <x v="0"/>
    <s v="Normal"/>
  </r>
  <r>
    <x v="2011"/>
    <d v="1998-10-27T00:00:00"/>
    <s v="Color"/>
    <s v="Drama"/>
    <s v="English"/>
    <s v="USA"/>
    <s v="R"/>
    <s v="Oprah Winfrey"/>
    <x v="203"/>
    <n v="852"/>
    <n v="2397"/>
    <n v="438"/>
    <n v="853"/>
    <n v="5.9"/>
    <n v="78"/>
    <n v="172"/>
    <n v="22843047"/>
    <n v="55000000"/>
    <n v="-32156953"/>
    <n v="-0.58467187272727272"/>
    <n v="23.451431250909092"/>
    <n v="1998"/>
    <s v="oktyabr"/>
    <s v="Jonathan Demme"/>
    <x v="2011"/>
    <s v="Underperformer"/>
    <s v="Medium Budget"/>
    <x v="0"/>
    <s v="High Buzz Mismatch"/>
  </r>
  <r>
    <x v="2012"/>
    <d v="1969-01-30T00:00:00"/>
    <s v="Color"/>
    <s v="Action"/>
    <s v="English"/>
    <s v="UK"/>
    <s v="M"/>
    <s v="Telly Savalas"/>
    <x v="864"/>
    <n v="803"/>
    <n v="1769"/>
    <n v="13"/>
    <n v="0"/>
    <n v="6.8"/>
    <n v="143"/>
    <n v="142"/>
    <n v="22800000"/>
    <n v="7000000"/>
    <n v="15800000"/>
    <n v="2.2571428571428571"/>
    <n v="28.102857142857143"/>
    <n v="1969"/>
    <s v="yanvar"/>
    <s v="Peter R. Hunt"/>
    <x v="2012"/>
    <s v="Normal"/>
    <s v="High Budget"/>
    <x v="0"/>
    <s v="Normal"/>
  </r>
  <r>
    <x v="2013"/>
    <d v="2001-03-03T00:00:00"/>
    <s v="Color"/>
    <s v="Comedy"/>
    <s v="English"/>
    <s v="USA"/>
    <s v="PG"/>
    <s v="Jim Belushi"/>
    <x v="170"/>
    <n v="854"/>
    <n v="2765"/>
    <n v="11"/>
    <n v="168"/>
    <n v="5.5"/>
    <n v="55"/>
    <n v="98"/>
    <n v="22770864"/>
    <n v="38000000"/>
    <n v="-15229136"/>
    <n v="-0.40076673684210529"/>
    <n v="21.856493305263157"/>
    <n v="2001"/>
    <s v="mart"/>
    <s v="John Pasquin"/>
    <x v="2013"/>
    <s v="Normal"/>
    <s v="Medium Budget"/>
    <x v="0"/>
    <s v="High Buzz Mismatch"/>
  </r>
  <r>
    <x v="2014"/>
    <d v="2015-12-24T00:00:00"/>
    <s v="Color"/>
    <s v="Horror"/>
    <s v="English"/>
    <s v="USA"/>
    <s v="R"/>
    <s v="Pfeifer Brown"/>
    <x v="865"/>
    <n v="220"/>
    <n v="276"/>
    <n v="3"/>
    <n v="0"/>
    <n v="4.2"/>
    <n v="159"/>
    <n v="81"/>
    <n v="22757819"/>
    <n v="100000"/>
    <n v="22657819"/>
    <n v="226.57819000000001"/>
    <n v="107.43127600000001"/>
    <n v="2015"/>
    <s v="dekabr"/>
    <s v="Travis Cluff"/>
    <x v="2014"/>
    <s v="Normal"/>
    <s v="Low Budget"/>
    <x v="0"/>
    <s v="Normal"/>
  </r>
  <r>
    <x v="2015"/>
    <d v="2000-04-20T00:00:00"/>
    <s v="Color"/>
    <s v="Action"/>
    <s v="English"/>
    <s v="USA"/>
    <s v="PG"/>
    <s v="Matt Damon"/>
    <x v="470"/>
    <n v="13000"/>
    <n v="15857"/>
    <n v="383"/>
    <n v="0"/>
    <n v="6.6"/>
    <n v="131"/>
    <n v="94"/>
    <n v="22751979"/>
    <n v="75000000"/>
    <n v="-52248021"/>
    <n v="-0.69664028"/>
    <n v="26.121343887999998"/>
    <n v="2000"/>
    <s v="aprel"/>
    <s v="Don Bluth"/>
    <x v="2015"/>
    <s v="Underperformer"/>
    <s v="High Budget"/>
    <x v="0"/>
    <s v="Normal"/>
  </r>
  <r>
    <x v="2016"/>
    <d v="2003-02-27T00:00:00"/>
    <s v="Color"/>
    <s v="Comedy"/>
    <s v="English"/>
    <s v="USA"/>
    <s v="PG-13"/>
    <s v="Kevin Grevioux"/>
    <x v="277"/>
    <n v="593"/>
    <n v="2713"/>
    <n v="39"/>
    <n v="320"/>
    <n v="5.6"/>
    <n v="75"/>
    <n v="98"/>
    <n v="22734486"/>
    <n v="17000000"/>
    <n v="5734486"/>
    <n v="0.33732270588235291"/>
    <n v="22.566929082352939"/>
    <n v="2003"/>
    <s v="fevral"/>
    <s v="Sam Weisman"/>
    <x v="2016"/>
    <s v="Normal"/>
    <s v="Medium Budget"/>
    <x v="0"/>
    <s v="High Buzz Mismatch"/>
  </r>
  <r>
    <x v="2017"/>
    <d v="1998-12-26T00:00:00"/>
    <s v="Color"/>
    <s v="Adventure"/>
    <s v="English"/>
    <s v="USA"/>
    <s v="G"/>
    <s v="Gary Oldman"/>
    <x v="866"/>
    <n v="10000"/>
    <n v="14275"/>
    <n v="7"/>
    <n v="0"/>
    <n v="6.2"/>
    <n v="34"/>
    <n v="86"/>
    <n v="22717758"/>
    <n v="40000000"/>
    <n v="-17282242"/>
    <n v="-0.43205605000000002"/>
    <n v="24.627177580000001"/>
    <n v="1998"/>
    <s v="dekabr"/>
    <s v="Frederik Du Chau"/>
    <x v="2017"/>
    <s v="Normal"/>
    <s v="High Budget"/>
    <x v="0"/>
    <s v="Normal"/>
  </r>
  <r>
    <x v="2018"/>
    <d v="1993-12-13T00:00:00"/>
    <s v="Color"/>
    <s v="Comedy"/>
    <s v="English"/>
    <s v="UK"/>
    <s v="PG-13"/>
    <s v="Keanu Reeves"/>
    <x v="85"/>
    <n v="18000"/>
    <n v="37645"/>
    <n v="0"/>
    <n v="0"/>
    <n v="7.4"/>
    <n v="41"/>
    <n v="111"/>
    <n v="22551000"/>
    <n v="8000000"/>
    <n v="14551000"/>
    <n v="1.818875"/>
    <n v="30.327550000000002"/>
    <n v="1993"/>
    <s v="dekabr"/>
    <s v="Kenneth Branagh"/>
    <x v="2018"/>
    <s v="Normal"/>
    <s v="Medium Budget"/>
    <x v="0"/>
    <s v="Normal"/>
  </r>
  <r>
    <x v="2019"/>
    <d v="2008-06-02T00:00:00"/>
    <s v="Color"/>
    <s v="Action"/>
    <s v="English"/>
    <s v="France"/>
    <s v="PG-13"/>
    <s v="Vin Diesel"/>
    <x v="460"/>
    <n v="14000"/>
    <n v="15990"/>
    <n v="326"/>
    <n v="0"/>
    <n v="5.6"/>
    <n v="164"/>
    <n v="101"/>
    <n v="22531698"/>
    <n v="70000000"/>
    <n v="-47468302"/>
    <n v="-0.67811860000000002"/>
    <n v="22.128752559999999"/>
    <n v="2008"/>
    <s v="iyun"/>
    <s v="Mathieu Kassovitz"/>
    <x v="2019"/>
    <s v="Underperformer"/>
    <s v="High Budget"/>
    <x v="0"/>
    <s v="High Buzz Mismatch"/>
  </r>
  <r>
    <x v="2020"/>
    <d v="2006-06-04T00:00:00"/>
    <s v="Color"/>
    <s v="Comedy"/>
    <s v="English"/>
    <s v="USA"/>
    <s v="PG-13"/>
    <s v="Rainn Wilson"/>
    <x v="255"/>
    <n v="973"/>
    <n v="2737"/>
    <n v="425"/>
    <n v="1000"/>
    <n v="5.0999999999999996"/>
    <n v="147"/>
    <n v="95"/>
    <n v="22526144"/>
    <n v="30000000"/>
    <n v="-7473856"/>
    <n v="-0.24912853333333335"/>
    <n v="20.400348586666667"/>
    <n v="2006"/>
    <s v="iyun"/>
    <s v="Ivan Reitman"/>
    <x v="2020"/>
    <s v="Normal"/>
    <s v="Medium Budget"/>
    <x v="0"/>
    <s v="High Buzz Mismatch"/>
  </r>
  <r>
    <x v="2021"/>
    <d v="2013-09-11T00:00:00"/>
    <s v="Color"/>
    <s v="Comedy"/>
    <s v="English"/>
    <s v="USA"/>
    <s v="PG-13"/>
    <s v="Steve Buscemi"/>
    <x v="867"/>
    <n v="12000"/>
    <n v="32094"/>
    <n v="35"/>
    <n v="13000"/>
    <n v="5.9"/>
    <n v="260"/>
    <n v="100"/>
    <n v="22525921"/>
    <n v="30000000"/>
    <n v="-7474079"/>
    <n v="-0.24913596666666665"/>
    <n v="24.800345613333334"/>
    <n v="2013"/>
    <s v="sentyabr"/>
    <s v="Don Scardino"/>
    <x v="2021"/>
    <s v="Normal"/>
    <s v="Medium Budget"/>
    <x v="0"/>
    <s v="High Buzz Mismatch"/>
  </r>
  <r>
    <x v="2022"/>
    <d v="2006-12-06T00:00:00"/>
    <s v="Color"/>
    <s v="Crime"/>
    <s v="English"/>
    <s v="Germany"/>
    <s v="R"/>
    <s v="Scarlett Johansson"/>
    <x v="109"/>
    <n v="19000"/>
    <n v="22833"/>
    <n v="0"/>
    <n v="0"/>
    <n v="5.6"/>
    <n v="240"/>
    <n v="121"/>
    <n v="22518325"/>
    <n v="50000000"/>
    <n v="-27481675"/>
    <n v="-0.5496335"/>
    <n v="22.180146599999997"/>
    <n v="2006"/>
    <s v="dekabr"/>
    <s v="Brian De Palma"/>
    <x v="2022"/>
    <s v="Normal"/>
    <s v="Medium Budget"/>
    <x v="0"/>
    <s v="High Buzz Mismatch"/>
  </r>
  <r>
    <x v="2023"/>
    <d v="2006-11-18T00:00:00"/>
    <s v="Color"/>
    <s v="Crime"/>
    <s v="English"/>
    <s v="Germany"/>
    <s v="R"/>
    <s v="Bruce Willis"/>
    <x v="868"/>
    <n v="13000"/>
    <n v="26451"/>
    <n v="118"/>
    <n v="10000"/>
    <n v="7.8"/>
    <n v="202"/>
    <n v="110"/>
    <n v="22494487"/>
    <n v="27000000"/>
    <n v="-4505513"/>
    <n v="-0.16687085185185185"/>
    <n v="32.133251659259258"/>
    <n v="2006"/>
    <s v="noyabr"/>
    <s v="Paul McGuigan"/>
    <x v="2023"/>
    <s v="Normal"/>
    <s v="Medium Budget"/>
    <x v="0"/>
    <s v="Normal"/>
  </r>
  <r>
    <x v="2024"/>
    <d v="2007-03-05T00:00:00"/>
    <s v="Color"/>
    <s v="Action"/>
    <s v="English"/>
    <s v="USA"/>
    <s v="R"/>
    <s v="Jason Statham"/>
    <x v="869"/>
    <n v="26000"/>
    <n v="33565"/>
    <n v="5"/>
    <n v="0"/>
    <n v="6.3"/>
    <n v="119"/>
    <n v="103"/>
    <n v="22466994"/>
    <n v="25000000"/>
    <n v="-2533006"/>
    <n v="-0.10132024000000001"/>
    <n v="25.159471904"/>
    <n v="2007"/>
    <s v="mart"/>
    <s v="Philip G. Atwell"/>
    <x v="2024"/>
    <s v="Normal"/>
    <s v="High Budget"/>
    <x v="0"/>
    <s v="Normal"/>
  </r>
  <r>
    <x v="2025"/>
    <d v="2009-01-27T00:00:00"/>
    <s v="Color"/>
    <s v="Comedy"/>
    <s v="English"/>
    <s v="USA"/>
    <s v="PG"/>
    <s v="Kelsey Grammer"/>
    <x v="870"/>
    <n v="808"/>
    <n v="5734"/>
    <n v="64"/>
    <n v="0"/>
    <n v="5"/>
    <n v="134"/>
    <n v="123"/>
    <n v="22452209"/>
    <n v="18000000"/>
    <n v="4452209"/>
    <n v="0.24734494444444444"/>
    <n v="20.098937977777776"/>
    <n v="2009"/>
    <s v="yanvar"/>
    <s v="Kevin Tancharoen"/>
    <x v="2025"/>
    <s v="Normal"/>
    <s v="Medium Budget"/>
    <x v="0"/>
    <s v="High Buzz Mismatch"/>
  </r>
  <r>
    <x v="2026"/>
    <d v="1999-12-29T00:00:00"/>
    <s v="Color"/>
    <s v="Drama"/>
    <s v="English"/>
    <s v="USA"/>
    <s v="R"/>
    <s v="Patton Oswalt"/>
    <x v="630"/>
    <n v="786"/>
    <n v="1906"/>
    <n v="0"/>
    <n v="13000"/>
    <n v="8"/>
    <n v="224"/>
    <n v="188"/>
    <n v="22450975"/>
    <n v="37000000"/>
    <n v="-14549025"/>
    <n v="-0.39321689189189191"/>
    <n v="33.142713243243243"/>
    <n v="1999"/>
    <s v="dekabr"/>
    <s v="Paul Thomas Anderson"/>
    <x v="2026"/>
    <s v="Normal"/>
    <s v="Medium Budget"/>
    <x v="0"/>
    <s v="High Buzz / High Score"/>
  </r>
  <r>
    <x v="2027"/>
    <d v="2002-04-13T00:00:00"/>
    <s v="Color"/>
    <s v="Crime"/>
    <s v="English"/>
    <s v="USA"/>
    <s v="R"/>
    <s v="Robert De Niro"/>
    <x v="498"/>
    <n v="22000"/>
    <n v="34377"/>
    <n v="105"/>
    <n v="416"/>
    <n v="6.2"/>
    <n v="104"/>
    <n v="108"/>
    <n v="22433915"/>
    <n v="60000000"/>
    <n v="-37566085"/>
    <n v="-0.62610141666666663"/>
    <n v="24.591159433333335"/>
    <n v="2002"/>
    <s v="aprel"/>
    <s v="Michael Caton-Jones"/>
    <x v="2027"/>
    <s v="Underperformer"/>
    <s v="Medium Budget"/>
    <x v="0"/>
    <s v="Normal"/>
  </r>
  <r>
    <x v="2028"/>
    <d v="2004-12-17T00:00:00"/>
    <s v="Color"/>
    <s v="Drama"/>
    <s v="English"/>
    <s v="USA"/>
    <s v="PG-13"/>
    <s v="Dennis Quaid"/>
    <x v="51"/>
    <n v="2000"/>
    <n v="5780"/>
    <n v="102"/>
    <n v="701"/>
    <n v="6"/>
    <n v="106"/>
    <n v="137"/>
    <n v="22406362"/>
    <n v="107000000"/>
    <n v="-84593638"/>
    <n v="-0.79059474766355142"/>
    <n v="23.75386210093458"/>
    <n v="2004"/>
    <s v="dekabr"/>
    <s v="John Lee Hancock"/>
    <x v="2028"/>
    <s v="Underperformer"/>
    <s v="Medium Budget"/>
    <x v="0"/>
    <s v="Normal"/>
  </r>
  <r>
    <x v="2029"/>
    <d v="1999-01-14T00:00:00"/>
    <s v="Color"/>
    <s v="Comedy"/>
    <s v="English"/>
    <s v="USA"/>
    <s v="PG-13"/>
    <s v="Matthew McConaughey"/>
    <x v="47"/>
    <n v="11000"/>
    <n v="15275"/>
    <n v="2000"/>
    <n v="641"/>
    <n v="6.1"/>
    <n v="115"/>
    <n v="122"/>
    <n v="22362500"/>
    <n v="55000000"/>
    <n v="-32637500"/>
    <n v="-0.59340909090909089"/>
    <n v="24.226736363636363"/>
    <n v="1999"/>
    <s v="yanvar"/>
    <s v="Ron Howard"/>
    <x v="2029"/>
    <s v="Underperformer"/>
    <s v="Medium Budget"/>
    <x v="0"/>
    <s v="Normal"/>
  </r>
  <r>
    <x v="2030"/>
    <d v="1997-02-28T00:00:00"/>
    <s v="Color"/>
    <s v="Adventure"/>
    <s v="English"/>
    <s v="UK"/>
    <s v="PG"/>
    <s v="Jim Broadbent"/>
    <x v="382"/>
    <n v="1000"/>
    <n v="2056"/>
    <n v="12"/>
    <n v="0"/>
    <n v="5.8"/>
    <n v="42"/>
    <n v="89"/>
    <n v="22359293"/>
    <n v="29000000"/>
    <n v="-6640707"/>
    <n v="-0.22898989655172414"/>
    <n v="23.108404041379309"/>
    <n v="1997"/>
    <s v="fevral"/>
    <s v="Peter Hewitt"/>
    <x v="2030"/>
    <s v="Normal"/>
    <s v="High Budget"/>
    <x v="0"/>
    <s v="High Buzz Mismatch"/>
  </r>
  <r>
    <x v="2031"/>
    <d v="2015-04-05T00:00:00"/>
    <s v="Color"/>
    <s v="Sci-Fi"/>
    <s v="English"/>
    <s v="USA"/>
    <s v="PG-13"/>
    <s v="Gary Weeks"/>
    <x v="871"/>
    <n v="452"/>
    <n v="1819"/>
    <n v="16"/>
    <n v="0"/>
    <n v="6.4"/>
    <n v="177"/>
    <n v="106"/>
    <n v="22331028"/>
    <n v="12000000"/>
    <n v="10331028"/>
    <n v="0.86091899999999999"/>
    <n v="25.9443676"/>
    <n v="2015"/>
    <s v="aprel"/>
    <s v="Dean Israelite"/>
    <x v="2031"/>
    <s v="Normal"/>
    <s v="Medium Budget"/>
    <x v="0"/>
    <s v="Normal"/>
  </r>
  <r>
    <x v="2032"/>
    <d v="1999-05-04T00:00:00"/>
    <s v="Black and White"/>
    <s v="Drama"/>
    <s v="English"/>
    <s v="USA"/>
    <s v="PG-13"/>
    <s v="Mira Sorvino"/>
    <x v="543"/>
    <n v="978"/>
    <n v="3821"/>
    <n v="34"/>
    <n v="0"/>
    <n v="5.9"/>
    <n v="55"/>
    <n v="128"/>
    <n v="22326247"/>
    <n v="60000000"/>
    <n v="-37673753"/>
    <n v="-0.62789588333333335"/>
    <n v="23.348841646666667"/>
    <n v="1999"/>
    <s v="may"/>
    <s v="Irwin Winkler"/>
    <x v="2032"/>
    <s v="Underperformer"/>
    <s v="Medium Budget"/>
    <x v="0"/>
    <s v="High Buzz Mismatch"/>
  </r>
  <r>
    <x v="2033"/>
    <d v="1996-09-15T00:00:00"/>
    <s v="Color"/>
    <s v="Adventure"/>
    <s v="English"/>
    <s v="USA"/>
    <s v="PG-13"/>
    <s v="Wilford Brimley"/>
    <x v="147"/>
    <n v="957"/>
    <n v="4629"/>
    <n v="88"/>
    <n v="758"/>
    <n v="6.5"/>
    <n v="27"/>
    <n v="101"/>
    <n v="22294341"/>
    <n v="21500000"/>
    <n v="794341"/>
    <n v="3.6946093023255813E-2"/>
    <n v="26.090578437209302"/>
    <n v="1996"/>
    <s v="sentyabr"/>
    <s v="Peter Segal"/>
    <x v="2033"/>
    <s v="Normal"/>
    <s v="High Budget"/>
    <x v="0"/>
    <s v="Normal"/>
  </r>
  <r>
    <x v="2034"/>
    <d v="2005-10-04T00:00:00"/>
    <s v="Color"/>
    <s v="Comedy"/>
    <s v="English"/>
    <s v="USA"/>
    <s v="R"/>
    <s v="Carlos Ponce"/>
    <x v="872"/>
    <n v="591"/>
    <n v="1729"/>
    <n v="2"/>
    <n v="887"/>
    <n v="4.5999999999999996"/>
    <n v="98"/>
    <n v="83"/>
    <n v="22264487"/>
    <n v="22000000"/>
    <n v="264487"/>
    <n v="1.2022136363636363E-2"/>
    <n v="18.493508854545453"/>
    <n v="2005"/>
    <s v="oktyabr"/>
    <s v="Mike Bigelow"/>
    <x v="2034"/>
    <s v="Normal"/>
    <s v="Medium Budget"/>
    <x v="0"/>
    <s v="High Buzz Mismatch"/>
  </r>
  <r>
    <x v="2035"/>
    <d v="2002-04-13T00:00:00"/>
    <s v="Color"/>
    <s v="Comedy"/>
    <s v="English"/>
    <s v="USA"/>
    <s v="R"/>
    <s v="Nicolas Cage"/>
    <x v="371"/>
    <n v="12000"/>
    <n v="25489"/>
    <n v="0"/>
    <n v="0"/>
    <n v="7.7"/>
    <n v="241"/>
    <n v="81"/>
    <n v="22245861"/>
    <n v="19000000"/>
    <n v="3245861"/>
    <n v="0.17083478947368422"/>
    <n v="30.868333915789474"/>
    <n v="2002"/>
    <s v="aprel"/>
    <s v="Spike Jonze"/>
    <x v="2035"/>
    <s v="Normal"/>
    <s v="Medium Budget"/>
    <x v="0"/>
    <s v="Normal"/>
  </r>
  <r>
    <x v="2036"/>
    <d v="2001-02-12T00:00:00"/>
    <s v="Color"/>
    <s v="Comedy"/>
    <s v="English"/>
    <s v="USA"/>
    <s v="R"/>
    <s v="Mo'Nique"/>
    <x v="873"/>
    <n v="939"/>
    <n v="2815"/>
    <n v="7"/>
    <n v="593"/>
    <n v="6.1"/>
    <n v="40"/>
    <n v="90"/>
    <n v="22235901"/>
    <n v="6000000"/>
    <n v="16235901"/>
    <n v="2.7059834999999999"/>
    <n v="25.5416934"/>
    <n v="2001"/>
    <s v="fevral"/>
    <s v="Mark Brown"/>
    <x v="2036"/>
    <s v="Normal"/>
    <s v="Medium Budget"/>
    <x v="0"/>
    <s v="Normal"/>
  </r>
  <r>
    <x v="2037"/>
    <d v="1939-04-09T00:00:00"/>
    <s v="Black and White"/>
    <s v="Adventure"/>
    <s v="English"/>
    <s v="USA"/>
    <s v="Passed"/>
    <s v="Margaret Hamilton"/>
    <x v="87"/>
    <n v="695"/>
    <n v="2509"/>
    <n v="149"/>
    <n v="14000"/>
    <n v="8.1"/>
    <n v="213"/>
    <n v="102"/>
    <n v="22202612"/>
    <n v="2800000"/>
    <n v="19402612"/>
    <n v="6.9295042857142857"/>
    <n v="36.571801714285712"/>
    <n v="1939"/>
    <s v="aprel"/>
    <s v="Victor Fleming"/>
    <x v="2037"/>
    <s v="Normal"/>
    <s v="High Budget"/>
    <x v="0"/>
    <s v="High Buzz / High Score"/>
  </r>
  <r>
    <x v="2038"/>
    <d v="2005-12-17T00:00:00"/>
    <s v="Color"/>
    <s v="Crime"/>
    <s v="English"/>
    <s v="USA"/>
    <s v="R"/>
    <s v="Isaac Hayes"/>
    <x v="874"/>
    <n v="275"/>
    <n v="727"/>
    <n v="153"/>
    <n v="0"/>
    <n v="7.4"/>
    <n v="159"/>
    <n v="116"/>
    <n v="22201636"/>
    <n v="8000000"/>
    <n v="14201636"/>
    <n v="1.7752045000000001"/>
    <n v="30.310081800000003"/>
    <n v="2005"/>
    <s v="dekabr"/>
    <s v="Craig Brewer"/>
    <x v="2038"/>
    <s v="Normal"/>
    <s v="Medium Budget"/>
    <x v="0"/>
    <s v="Normal"/>
  </r>
  <r>
    <x v="2039"/>
    <d v="1994-04-13T00:00:00"/>
    <s v="Color"/>
    <s v="Comedy"/>
    <s v="English"/>
    <s v="USA"/>
    <s v="PG-13"/>
    <s v="Johnny Depp"/>
    <x v="875"/>
    <n v="40000"/>
    <n v="52122"/>
    <n v="19"/>
    <n v="0"/>
    <n v="6.8"/>
    <n v="44"/>
    <n v="97"/>
    <n v="22200000"/>
    <n v="25000000"/>
    <n v="-2800000"/>
    <n v="-0.112"/>
    <n v="27.155200000000001"/>
    <n v="1994"/>
    <s v="aprel"/>
    <s v="Jeremy Leven"/>
    <x v="2039"/>
    <s v="Normal"/>
    <s v="Medium Budget"/>
    <x v="0"/>
    <s v="Normal"/>
  </r>
  <r>
    <x v="2040"/>
    <d v="1993-09-08T00:00:00"/>
    <s v="Color"/>
    <s v="Action"/>
    <s v="English"/>
    <s v="USA"/>
    <s v="R"/>
    <s v="Kieran Culkin"/>
    <x v="876"/>
    <n v="1000"/>
    <n v="2210"/>
    <n v="11"/>
    <n v="466"/>
    <n v="5.5"/>
    <n v="25"/>
    <n v="94"/>
    <n v="22189039"/>
    <n v="15000000"/>
    <n v="7189039"/>
    <n v="0.47926926666666669"/>
    <n v="22.238307706666667"/>
    <n v="1993"/>
    <s v="sentyabr"/>
    <s v="Robert Harmon"/>
    <x v="2040"/>
    <s v="Normal"/>
    <s v="High Budget"/>
    <x v="0"/>
    <s v="High Buzz Mismatch"/>
  </r>
  <r>
    <x v="2041"/>
    <d v="1989-07-12T00:00:00"/>
    <s v="Black and White"/>
    <s v="Fantasy"/>
    <s v="English"/>
    <s v="USA"/>
    <s v="X"/>
    <s v="Lisa Wilcox"/>
    <x v="411"/>
    <n v="321"/>
    <n v="584"/>
    <n v="81"/>
    <n v="1000"/>
    <n v="5.0999999999999996"/>
    <n v="88"/>
    <n v="89"/>
    <n v="22168359"/>
    <n v="8000000"/>
    <n v="14168359"/>
    <n v="1.7710448750000001"/>
    <n v="21.208417950000001"/>
    <n v="1989"/>
    <s v="iyul"/>
    <s v="Stephen Hopkins"/>
    <x v="2041"/>
    <s v="Normal"/>
    <s v="Low Budget"/>
    <x v="0"/>
    <s v="Normal"/>
  </r>
  <r>
    <x v="2042"/>
    <d v="2002-12-14T00:00:00"/>
    <s v="Color"/>
    <s v="Horror"/>
    <s v="English"/>
    <s v="USA"/>
    <s v="PG-13"/>
    <s v="Lena Olin"/>
    <x v="877"/>
    <n v="541"/>
    <n v="1228"/>
    <n v="57"/>
    <n v="1000"/>
    <n v="5.4"/>
    <n v="108"/>
    <n v="103"/>
    <n v="22160085"/>
    <n v="10600000"/>
    <n v="11560085"/>
    <n v="1.0905740566037736"/>
    <n v="22.136229622641512"/>
    <n v="2002"/>
    <s v="dekabr"/>
    <s v="Jaume BalaguerÃ³"/>
    <x v="2042"/>
    <s v="Normal"/>
    <s v="Low Budget"/>
    <x v="0"/>
    <s v="Normal"/>
  </r>
  <r>
    <x v="2043"/>
    <d v="2003-05-17T00:00:00"/>
    <s v="Color"/>
    <s v="Action"/>
    <s v="English"/>
    <s v="Hong Kong"/>
    <s v="PG-13"/>
    <s v="Julian Sands"/>
    <x v="878"/>
    <n v="687"/>
    <n v="1134"/>
    <n v="4"/>
    <n v="505"/>
    <n v="5.2"/>
    <n v="98"/>
    <n v="108"/>
    <n v="22108977"/>
    <n v="41000000"/>
    <n v="-18891023"/>
    <n v="-0.46075665853658537"/>
    <n v="20.666197336585366"/>
    <n v="2003"/>
    <s v="may"/>
    <s v="Gordon Chan"/>
    <x v="2043"/>
    <s v="Normal"/>
    <s v="High Budget"/>
    <x v="0"/>
    <s v="High Buzz Mismatch"/>
  </r>
  <r>
    <x v="2044"/>
    <d v="2000-09-10T00:00:00"/>
    <s v="Color"/>
    <s v="Drama"/>
    <s v="English"/>
    <s v="UK"/>
    <s v="R"/>
    <s v="Julie Walters"/>
    <x v="621"/>
    <n v="838"/>
    <n v="1122"/>
    <n v="335"/>
    <n v="0"/>
    <n v="7.7"/>
    <n v="151"/>
    <n v="110"/>
    <n v="21994911"/>
    <n v="5000000"/>
    <n v="16994911"/>
    <n v="3.3989821999999998"/>
    <n v="32.159592879999998"/>
    <n v="2000"/>
    <s v="sentyabr"/>
    <s v="Stephen Daldry"/>
    <x v="2044"/>
    <s v="Normal"/>
    <s v="Medium Budget"/>
    <x v="0"/>
    <s v="Normal"/>
  </r>
  <r>
    <x v="2045"/>
    <d v="2001-01-13T00:00:00"/>
    <s v="Color"/>
    <s v="Mystery"/>
    <s v="English"/>
    <s v="USA"/>
    <s v="R"/>
    <s v="Paul Walker"/>
    <x v="863"/>
    <n v="23000"/>
    <n v="23242"/>
    <n v="131"/>
    <n v="0"/>
    <n v="6.6"/>
    <n v="140"/>
    <n v="97"/>
    <n v="21973182"/>
    <n v="23000000"/>
    <n v="-1026818"/>
    <n v="-4.4644260869565217E-2"/>
    <n v="26.382142295652173"/>
    <n v="2001"/>
    <s v="yanvar"/>
    <s v="John Dahl"/>
    <x v="2045"/>
    <s v="Normal"/>
    <s v="Medium Budget"/>
    <x v="0"/>
    <s v="Normal"/>
  </r>
  <r>
    <x v="2046"/>
    <d v="2005-08-10T00:00:00"/>
    <s v="Color"/>
    <s v="Comedy"/>
    <s v="English"/>
    <s v="USA"/>
    <s v="PG-13"/>
    <s v="Aimee Garcia"/>
    <x v="879"/>
    <n v="618"/>
    <n v="1095"/>
    <n v="13"/>
    <n v="0"/>
    <n v="6.6"/>
    <n v="112"/>
    <n v="107"/>
    <n v="21835784"/>
    <n v="30000000"/>
    <n v="-8164216"/>
    <n v="-0.27214053333333332"/>
    <n v="26.291143786666666"/>
    <n v="2005"/>
    <s v="avgust"/>
    <s v="Nigel Cole"/>
    <x v="2046"/>
    <s v="Normal"/>
    <s v="Medium Budget"/>
    <x v="0"/>
    <s v="Normal"/>
  </r>
  <r>
    <x v="2047"/>
    <d v="2004-08-16T00:00:00"/>
    <s v="Color"/>
    <s v="Comedy"/>
    <s v="English"/>
    <s v="USA"/>
    <s v="PG-13"/>
    <s v="Bernie Mac"/>
    <x v="487"/>
    <n v="1000"/>
    <n v="4462"/>
    <n v="30"/>
    <n v="491"/>
    <n v="5.5"/>
    <n v="63"/>
    <n v="104"/>
    <n v="21800302"/>
    <n v="30000000"/>
    <n v="-8199698"/>
    <n v="-0.27332326666666668"/>
    <n v="21.939770693333333"/>
    <n v="2004"/>
    <s v="avgust"/>
    <s v="Charles Stone III"/>
    <x v="2047"/>
    <s v="Normal"/>
    <s v="Medium Budget"/>
    <x v="0"/>
    <s v="High Buzz Mismatch"/>
  </r>
  <r>
    <x v="2048"/>
    <d v="2013-09-17T00:00:00"/>
    <s v="Color"/>
    <s v="Comedy"/>
    <s v="English"/>
    <s v="USA"/>
    <s v="R"/>
    <s v="Robin Williams"/>
    <x v="880"/>
    <n v="49000"/>
    <n v="74181"/>
    <n v="16"/>
    <n v="0"/>
    <n v="5.6"/>
    <n v="133"/>
    <n v="89"/>
    <n v="21784432"/>
    <n v="35000000"/>
    <n v="-13215568"/>
    <n v="-0.37758765714285714"/>
    <n v="22.248964937142855"/>
    <n v="2013"/>
    <s v="sentyabr"/>
    <s v="Justin Zackham"/>
    <x v="2048"/>
    <s v="Normal"/>
    <s v="Medium Budget"/>
    <x v="0"/>
    <s v="High Buzz Mismatch"/>
  </r>
  <r>
    <x v="2049"/>
    <d v="2012-03-21T00:00:00"/>
    <s v="Color"/>
    <s v="Drama"/>
    <s v="English"/>
    <s v="USA"/>
    <s v="PG-13"/>
    <s v="Matthew McConaughey"/>
    <x v="881"/>
    <n v="11000"/>
    <n v="13960"/>
    <n v="337"/>
    <n v="27000"/>
    <n v="7.4"/>
    <n v="368"/>
    <n v="130"/>
    <n v="21589307"/>
    <n v="10000000"/>
    <n v="11589307"/>
    <n v="1.1589307"/>
    <n v="32.763572280000005"/>
    <n v="2012"/>
    <s v="mart"/>
    <s v="Jeff Nichols"/>
    <x v="2049"/>
    <s v="Normal"/>
    <s v="Medium Budget"/>
    <x v="0"/>
    <s v="Normal"/>
  </r>
  <r>
    <x v="2050"/>
    <d v="2014-06-26T00:00:00"/>
    <s v="Color"/>
    <s v="Drama"/>
    <s v="English"/>
    <s v="USA"/>
    <s v="PG-13"/>
    <s v="Jennifer Ehle"/>
    <x v="882"/>
    <n v="1000"/>
    <n v="3745"/>
    <n v="57"/>
    <n v="0"/>
    <n v="6.6"/>
    <n v="91"/>
    <n v="121"/>
    <n v="21569041"/>
    <n v="9000000"/>
    <n v="12569041"/>
    <n v="1.396560111111111"/>
    <n v="26.958624044444441"/>
    <n v="2014"/>
    <s v="iyun"/>
    <s v="Mike Binder"/>
    <x v="2050"/>
    <s v="Normal"/>
    <s v="Medium Budget"/>
    <x v="0"/>
    <s v="Normal"/>
  </r>
  <r>
    <x v="2051"/>
    <d v="2013-12-08T00:00:00"/>
    <s v="Color"/>
    <s v="Comedy"/>
    <s v="English"/>
    <s v="USA"/>
    <s v="PG-13"/>
    <s v="Djimon Hounsou"/>
    <x v="883"/>
    <n v="3000"/>
    <n v="8097"/>
    <n v="68"/>
    <n v="0"/>
    <n v="5"/>
    <n v="52"/>
    <n v="96"/>
    <n v="21564616"/>
    <n v="8500000"/>
    <n v="13064616"/>
    <n v="1.5370136470588236"/>
    <n v="20.614805458823529"/>
    <n v="2013"/>
    <s v="dekabr"/>
    <s v="David E. Talbert"/>
    <x v="2051"/>
    <s v="Normal"/>
    <s v="Medium Budget"/>
    <x v="0"/>
    <s v="Normal"/>
  </r>
  <r>
    <x v="2052"/>
    <d v="2011-02-17T00:00:00"/>
    <s v="Color"/>
    <s v="Adventure"/>
    <s v="English"/>
    <s v="USA"/>
    <s v="R"/>
    <s v="Natalie Portman"/>
    <x v="332"/>
    <n v="20000"/>
    <n v="45202"/>
    <n v="234"/>
    <n v="18000"/>
    <n v="5.6"/>
    <n v="208"/>
    <n v="102"/>
    <n v="21557240"/>
    <n v="49900000"/>
    <n v="-28342760"/>
    <n v="-0.56799118236472945"/>
    <n v="23.972803527054108"/>
    <n v="2011"/>
    <s v="fevral"/>
    <s v="David Gordon Green"/>
    <x v="2052"/>
    <s v="Normal"/>
    <s v="High Budget"/>
    <x v="0"/>
    <s v="High Buzz Mismatch"/>
  </r>
  <r>
    <x v="2053"/>
    <d v="1998-09-16T00:00:00"/>
    <s v="Color"/>
    <s v="Drama"/>
    <s v="English"/>
    <s v="USA"/>
    <s v="R"/>
    <s v="Denzel Washington"/>
    <x v="329"/>
    <n v="18000"/>
    <n v="37315"/>
    <n v="0"/>
    <n v="0"/>
    <n v="6.9"/>
    <n v="48"/>
    <n v="136"/>
    <n v="21554585"/>
    <n v="25000000"/>
    <n v="-3445415"/>
    <n v="-0.13781660000000001"/>
    <n v="27.54487336"/>
    <n v="1998"/>
    <s v="sentyabr"/>
    <s v="Spike Lee"/>
    <x v="2053"/>
    <s v="Normal"/>
    <s v="Medium Budget"/>
    <x v="0"/>
    <s v="Normal"/>
  </r>
  <r>
    <x v="2054"/>
    <d v="2013-05-09T00:00:00"/>
    <s v="Color"/>
    <s v="Comedy"/>
    <s v="English"/>
    <s v="USA"/>
    <s v="PG-13"/>
    <s v="Steve Carell"/>
    <x v="884"/>
    <n v="7000"/>
    <n v="8375"/>
    <n v="214"/>
    <n v="22000"/>
    <n v="7.4"/>
    <n v="276"/>
    <n v="103"/>
    <n v="21501098"/>
    <n v="5000000"/>
    <n v="16501098"/>
    <n v="3.3002196000000001"/>
    <n v="33.120087840000004"/>
    <n v="2013"/>
    <s v="may"/>
    <s v="Nat Faxon"/>
    <x v="2054"/>
    <s v="Normal"/>
    <s v="Medium Budget"/>
    <x v="0"/>
    <s v="Normal"/>
  </r>
  <r>
    <x v="2055"/>
    <d v="1983-03-23T00:00:00"/>
    <s v="Color"/>
    <s v="Adventure"/>
    <s v="English"/>
    <s v="USA"/>
    <s v="PG"/>
    <s v="Dennis Quaid"/>
    <x v="885"/>
    <n v="2000"/>
    <n v="6341"/>
    <n v="133"/>
    <n v="0"/>
    <n v="7.9"/>
    <n v="80"/>
    <n v="193"/>
    <n v="21500000"/>
    <n v="27000000"/>
    <n v="-5500000"/>
    <n v="-0.20370370370370369"/>
    <n v="31.518518518518519"/>
    <n v="1983"/>
    <s v="mart"/>
    <s v="Philip Kaufman"/>
    <x v="2055"/>
    <s v="Normal"/>
    <s v="High Budget"/>
    <x v="0"/>
    <s v="Normal"/>
  </r>
  <r>
    <x v="2056"/>
    <d v="2013-05-09T00:00:00"/>
    <s v="Color"/>
    <s v="Drama"/>
    <s v="English"/>
    <s v="USA"/>
    <s v="PG-13"/>
    <s v="Emily Watson"/>
    <x v="886"/>
    <n v="876"/>
    <n v="1985"/>
    <n v="33"/>
    <n v="53000"/>
    <n v="7.6"/>
    <n v="252"/>
    <n v="131"/>
    <n v="21483154"/>
    <n v="19000000"/>
    <n v="2483154"/>
    <n v="0.13069231578947368"/>
    <n v="35.752276926315787"/>
    <n v="2013"/>
    <s v="may"/>
    <s v="Brian Percival"/>
    <x v="2056"/>
    <s v="Normal"/>
    <s v="Medium Budget"/>
    <x v="0"/>
    <s v="Normal"/>
  </r>
  <r>
    <x v="2057"/>
    <d v="2000-03-02T00:00:00"/>
    <s v="Color"/>
    <s v="Action"/>
    <s v="English"/>
    <s v="USA"/>
    <s v="PG-13"/>
    <s v="Richard Tyson"/>
    <x v="887"/>
    <n v="743"/>
    <n v="971"/>
    <n v="64"/>
    <n v="0"/>
    <n v="2.4"/>
    <n v="174"/>
    <n v="119"/>
    <n v="21471685"/>
    <n v="44000000"/>
    <n v="-22528315"/>
    <n v="-0.5120071590909091"/>
    <n v="9.3951971363636364"/>
    <n v="2000"/>
    <s v="mart"/>
    <s v="Roger Christian"/>
    <x v="2057"/>
    <s v="Normal"/>
    <s v="High Budget"/>
    <x v="0"/>
    <s v="High Buzz Mismatch"/>
  </r>
  <r>
    <x v="2058"/>
    <d v="2000-01-02T00:00:00"/>
    <s v="Color"/>
    <s v="Horror"/>
    <s v="English"/>
    <s v="USA"/>
    <s v="R"/>
    <s v="Loretta Devine"/>
    <x v="888"/>
    <n v="912"/>
    <n v="2682"/>
    <n v="83"/>
    <n v="243"/>
    <n v="4.0999999999999996"/>
    <n v="108"/>
    <n v="97"/>
    <n v="21468807"/>
    <n v="14000000"/>
    <n v="7468807"/>
    <n v="0.5334862142857143"/>
    <n v="16.637694485714285"/>
    <n v="2000"/>
    <s v="yanvar"/>
    <s v="John Ottman"/>
    <x v="2058"/>
    <s v="Normal"/>
    <s v="Low Budget"/>
    <x v="0"/>
    <s v="High Buzz Mismatch"/>
  </r>
  <r>
    <x v="2059"/>
    <d v="2011-11-14T00:00:00"/>
    <s v="Color"/>
    <s v="Action"/>
    <s v="English"/>
    <s v="USA"/>
    <s v="PG-13"/>
    <s v="Max Minghella"/>
    <x v="889"/>
    <n v="614"/>
    <n v="843"/>
    <n v="21"/>
    <n v="0"/>
    <n v="4.9000000000000004"/>
    <n v="195"/>
    <n v="89"/>
    <n v="21426805"/>
    <n v="30000000"/>
    <n v="-8573195"/>
    <n v="-0.28577316666666669"/>
    <n v="19.485690733333335"/>
    <n v="2011"/>
    <s v="noyabr"/>
    <s v="Chris Gorak"/>
    <x v="2059"/>
    <s v="Normal"/>
    <s v="High Budget"/>
    <x v="0"/>
    <s v="High Buzz Mismatch"/>
  </r>
  <r>
    <x v="2060"/>
    <d v="1990-10-04T00:00:00"/>
    <s v="Color"/>
    <s v="Action"/>
    <s v="English"/>
    <s v="USA"/>
    <s v="R"/>
    <s v="Lauren Holly"/>
    <x v="236"/>
    <n v="879"/>
    <n v="2795"/>
    <n v="212"/>
    <n v="2000"/>
    <n v="6.3"/>
    <n v="48"/>
    <n v="104"/>
    <n v="21413502"/>
    <n v="40000000"/>
    <n v="-18586498"/>
    <n v="-0.46466245"/>
    <n v="25.214135019999997"/>
    <n v="1990"/>
    <s v="oktyabr"/>
    <s v="Renny Harlin"/>
    <x v="2060"/>
    <s v="Normal"/>
    <s v="High Budget"/>
    <x v="0"/>
    <s v="Normal"/>
  </r>
  <r>
    <x v="2061"/>
    <d v="1990-12-30T00:00:00"/>
    <s v="Color"/>
    <s v="Action"/>
    <s v="English"/>
    <s v="Australia"/>
    <s v="PG-13"/>
    <s v="Alan Rickman"/>
    <x v="828"/>
    <n v="25000"/>
    <n v="45841"/>
    <n v="23"/>
    <n v="0"/>
    <n v="6.8"/>
    <n v="20"/>
    <n v="119"/>
    <n v="21413105"/>
    <n v="20000000"/>
    <n v="1413105"/>
    <n v="7.0655250000000003E-2"/>
    <n v="27.228262099999998"/>
    <n v="1990"/>
    <s v="dekabr"/>
    <s v="Simon Wincer"/>
    <x v="2061"/>
    <s v="Normal"/>
    <s v="High Budget"/>
    <x v="0"/>
    <s v="Normal"/>
  </r>
  <r>
    <x v="2062"/>
    <d v="2012-09-30T00:00:00"/>
    <s v="Color"/>
    <s v="Crime"/>
    <s v="English"/>
    <s v="USA"/>
    <s v="R"/>
    <s v="Ryan Gosling"/>
    <x v="890"/>
    <n v="33000"/>
    <n v="34413"/>
    <n v="310"/>
    <n v="47000"/>
    <n v="7.3"/>
    <n v="417"/>
    <n v="140"/>
    <n v="21383298"/>
    <n v="15000000"/>
    <n v="6383298"/>
    <n v="0.42555320000000002"/>
    <n v="34.070221279999998"/>
    <n v="2012"/>
    <s v="sentyabr"/>
    <s v="Derek Cianfrance"/>
    <x v="2062"/>
    <s v="Normal"/>
    <s v="Medium Budget"/>
    <x v="0"/>
    <s v="Normal"/>
  </r>
  <r>
    <x v="2063"/>
    <d v="2011-06-15T00:00:00"/>
    <s v="Color"/>
    <s v="Action"/>
    <s v="English"/>
    <s v="USA"/>
    <s v="PG"/>
    <s v="Elisabeth Harnois"/>
    <x v="483"/>
    <n v="921"/>
    <n v="2652"/>
    <n v="25"/>
    <n v="0"/>
    <n v="5.4"/>
    <n v="132"/>
    <n v="88"/>
    <n v="21379315"/>
    <n v="150000000"/>
    <n v="-128620685"/>
    <n v="-0.8574712333333333"/>
    <n v="21.257011506666668"/>
    <n v="2011"/>
    <s v="iyun"/>
    <s v="Simon Wells"/>
    <x v="2063"/>
    <s v="Underperformer"/>
    <s v="High Budget"/>
    <x v="0"/>
    <s v="High Buzz Mismatch"/>
  </r>
  <r>
    <x v="2064"/>
    <d v="1980-08-09T00:00:00"/>
    <s v="Color"/>
    <s v="Fantasy"/>
    <s v="English"/>
    <s v="USA"/>
    <s v="R"/>
    <s v="Jamie Lee Curtis"/>
    <x v="576"/>
    <n v="2000"/>
    <n v="4877"/>
    <n v="0"/>
    <n v="7000"/>
    <n v="6.8"/>
    <n v="212"/>
    <n v="89"/>
    <n v="21378000"/>
    <n v="1000000"/>
    <n v="20378000"/>
    <n v="20.378"/>
    <n v="36.051200000000001"/>
    <n v="1980"/>
    <s v="avgust"/>
    <s v="John Carpenter"/>
    <x v="2064"/>
    <s v="Normal"/>
    <s v="Low Budget"/>
    <x v="0"/>
    <s v="Normal"/>
  </r>
  <r>
    <x v="2065"/>
    <d v="2010-08-11T00:00:00"/>
    <s v="Color"/>
    <s v="Action"/>
    <s v="English"/>
    <s v="USA"/>
    <s v="PG-13"/>
    <s v="David Zayas"/>
    <x v="618"/>
    <n v="929"/>
    <n v="3679"/>
    <n v="25"/>
    <n v="13000"/>
    <n v="4.4000000000000004"/>
    <n v="221"/>
    <n v="97"/>
    <n v="21371425"/>
    <n v="10000000"/>
    <n v="11371425"/>
    <n v="1.1371424999999999"/>
    <n v="19.354857000000003"/>
    <n v="2010"/>
    <s v="avgust"/>
    <s v="Colin Strause"/>
    <x v="2065"/>
    <s v="Normal"/>
    <s v="High Budget"/>
    <x v="0"/>
    <s v="Normal"/>
  </r>
  <r>
    <x v="2066"/>
    <d v="1992-04-05T00:00:00"/>
    <s v="Color"/>
    <s v="Crime"/>
    <s v="English"/>
    <s v="USA"/>
    <s v="R"/>
    <s v="Steven Bauer"/>
    <x v="109"/>
    <n v="636"/>
    <n v="1852"/>
    <n v="0"/>
    <n v="541"/>
    <n v="6"/>
    <n v="33"/>
    <n v="91"/>
    <n v="21370057"/>
    <n v="12000000"/>
    <n v="9370057"/>
    <n v="0.78083808333333338"/>
    <n v="24.366435233333331"/>
    <n v="1992"/>
    <s v="aprel"/>
    <s v="Brian De Palma"/>
    <x v="2066"/>
    <s v="Normal"/>
    <s v="Medium Budget"/>
    <x v="0"/>
    <s v="Normal"/>
  </r>
  <r>
    <x v="2067"/>
    <d v="1985-07-24T00:00:00"/>
    <s v="Color"/>
    <s v="Horror"/>
    <s v="English"/>
    <s v="USA"/>
    <s v="R"/>
    <s v="Tiffany Helm"/>
    <x v="891"/>
    <n v="42"/>
    <n v="170"/>
    <n v="13"/>
    <n v="1000"/>
    <n v="4.7"/>
    <n v="160"/>
    <n v="92"/>
    <n v="21300000"/>
    <n v="2200000"/>
    <n v="19100000"/>
    <n v="8.6818181818181817"/>
    <n v="22.372727272727275"/>
    <n v="1985"/>
    <s v="iyul"/>
    <s v="Danny Steinmann"/>
    <x v="2067"/>
    <s v="Normal"/>
    <s v="Low Budget"/>
    <x v="0"/>
    <s v="Normal"/>
  </r>
  <r>
    <x v="2068"/>
    <d v="2011-02-18T00:00:00"/>
    <s v="Color"/>
    <s v="Drama"/>
    <s v="English"/>
    <s v="USA"/>
    <s v="PG-13"/>
    <s v="Naomi Watts"/>
    <x v="755"/>
    <n v="6000"/>
    <n v="8018"/>
    <n v="260"/>
    <n v="0"/>
    <n v="6"/>
    <n v="174"/>
    <n v="84"/>
    <n v="21283440"/>
    <n v="55000000"/>
    <n v="-33716560"/>
    <n v="-0.61302836363636359"/>
    <n v="23.754788654545454"/>
    <n v="2011"/>
    <s v="fevral"/>
    <s v="Jim Sheridan"/>
    <x v="2068"/>
    <s v="Underperformer"/>
    <s v="Medium Budget"/>
    <x v="0"/>
    <s v="Normal"/>
  </r>
  <r>
    <x v="2069"/>
    <d v="2002-11-18T00:00:00"/>
    <s v="Black and White"/>
    <s v="Crime"/>
    <s v="English"/>
    <s v="Germany"/>
    <s v="R"/>
    <s v="Michael Moore"/>
    <x v="233"/>
    <n v="909"/>
    <n v="1779"/>
    <n v="909"/>
    <n v="4000"/>
    <n v="8"/>
    <n v="215"/>
    <n v="120"/>
    <n v="21244913"/>
    <n v="4000000"/>
    <n v="17244913"/>
    <n v="4.3112282500000001"/>
    <n v="34.124491299999995"/>
    <n v="2002"/>
    <s v="noyabr"/>
    <s v="Michael Moore"/>
    <x v="2069"/>
    <s v="Normal"/>
    <s v="Medium Budget"/>
    <x v="0"/>
    <s v="High Buzz / High Score"/>
  </r>
  <r>
    <x v="2070"/>
    <d v="1995-07-03T00:00:00"/>
    <s v="Color"/>
    <s v="Comedy"/>
    <s v="English"/>
    <s v="USA"/>
    <s v="R"/>
    <s v="Kurtwood Smith"/>
    <x v="187"/>
    <n v="1000"/>
    <n v="3598"/>
    <n v="835"/>
    <n v="1000"/>
    <n v="6.8"/>
    <n v="59"/>
    <n v="106"/>
    <n v="21200000"/>
    <n v="20000000"/>
    <n v="1200000"/>
    <n v="0.06"/>
    <n v="27.324000000000002"/>
    <n v="1995"/>
    <s v="iyul"/>
    <s v="Gus Van Sant"/>
    <x v="2070"/>
    <s v="Normal"/>
    <s v="Medium Budget"/>
    <x v="0"/>
    <s v="Normal"/>
  </r>
  <r>
    <x v="2071"/>
    <d v="2014-12-04T00:00:00"/>
    <s v="Color"/>
    <s v="Horror"/>
    <s v="English"/>
    <s v="USA"/>
    <s v="R"/>
    <s v="Ben Feldman"/>
    <x v="711"/>
    <n v="1000"/>
    <n v="1410"/>
    <n v="66"/>
    <n v="14000"/>
    <n v="6.1"/>
    <n v="196"/>
    <n v="93"/>
    <n v="21197315"/>
    <n v="5000000"/>
    <n v="16197315"/>
    <n v="3.2394630000000002"/>
    <n v="27.095785199999998"/>
    <n v="2014"/>
    <s v="dekabr"/>
    <s v="John Erick Dowdle"/>
    <x v="2071"/>
    <s v="Normal"/>
    <s v="Low Budget"/>
    <x v="0"/>
    <s v="Normal"/>
  </r>
  <r>
    <x v="2072"/>
    <d v="2004-02-12T00:00:00"/>
    <s v="Color"/>
    <s v="Action"/>
    <s v="English"/>
    <s v="USA"/>
    <s v="PG-13"/>
    <s v="Dane Cook"/>
    <x v="892"/>
    <n v="1000"/>
    <n v="5039"/>
    <n v="33"/>
    <n v="0"/>
    <n v="4"/>
    <n v="86"/>
    <n v="84"/>
    <n v="21176322"/>
    <n v="40000000"/>
    <n v="-18823678"/>
    <n v="-0.47059194999999998"/>
    <n v="15.81176322"/>
    <n v="2004"/>
    <s v="fevral"/>
    <s v="Joseph Kahn"/>
    <x v="2072"/>
    <s v="Normal"/>
    <s v="High Budget"/>
    <x v="0"/>
    <s v="High Buzz Mismatch"/>
  </r>
  <r>
    <x v="2073"/>
    <d v="1999-03-05T00:00:00"/>
    <s v="Color"/>
    <s v="Horror"/>
    <s v="English"/>
    <s v="USA"/>
    <s v="R"/>
    <s v="Illeana Douglas"/>
    <x v="570"/>
    <n v="347"/>
    <n v="1254"/>
    <n v="192"/>
    <n v="0"/>
    <n v="7"/>
    <n v="164"/>
    <n v="99"/>
    <n v="21133087"/>
    <n v="12000000"/>
    <n v="9133087"/>
    <n v="0.76109058333333335"/>
    <n v="28.304436233333334"/>
    <n v="1999"/>
    <s v="mart"/>
    <s v="David Koepp"/>
    <x v="2073"/>
    <s v="Normal"/>
    <s v="Low Budget"/>
    <x v="0"/>
    <s v="Normal"/>
  </r>
  <r>
    <x v="2074"/>
    <d v="2010-08-12T00:00:00"/>
    <s v="Color"/>
    <s v="Crime"/>
    <s v="English"/>
    <s v="USA"/>
    <s v="PG-13"/>
    <s v="Olivia Wilde"/>
    <x v="501"/>
    <n v="10000"/>
    <n v="11799"/>
    <n v="549"/>
    <n v="27000"/>
    <n v="7.4"/>
    <n v="239"/>
    <n v="133"/>
    <n v="21129348"/>
    <n v="35000000"/>
    <n v="-13870652"/>
    <n v="-0.39630434285714283"/>
    <n v="32.141478262857149"/>
    <n v="2010"/>
    <s v="avgust"/>
    <s v="Paul Haggis"/>
    <x v="2074"/>
    <s v="Normal"/>
    <s v="Medium Budget"/>
    <x v="0"/>
    <s v="Normal"/>
  </r>
  <r>
    <x v="2075"/>
    <d v="1995-07-08T00:00:00"/>
    <s v="Color"/>
    <s v="Action"/>
    <s v="English"/>
    <s v="USA"/>
    <s v="R"/>
    <s v="CCH Pounder"/>
    <x v="893"/>
    <n v="1000"/>
    <n v="3931"/>
    <n v="226"/>
    <n v="0"/>
    <n v="6.7"/>
    <n v="66"/>
    <n v="92"/>
    <n v="21088568"/>
    <n v="13000000"/>
    <n v="8088568"/>
    <n v="0.62219753846153847"/>
    <n v="27.048879015384617"/>
    <n v="1995"/>
    <s v="iyul"/>
    <s v="Ernest R. Dickerson"/>
    <x v="2075"/>
    <s v="Normal"/>
    <s v="High Budget"/>
    <x v="0"/>
    <s v="Normal"/>
  </r>
  <r>
    <x v="2076"/>
    <d v="2002-09-27T00:00:00"/>
    <s v="Color"/>
    <s v="Biography"/>
    <s v="English"/>
    <s v="USA"/>
    <s v="PG-13"/>
    <s v="Denzel Washington"/>
    <x v="764"/>
    <n v="18000"/>
    <n v="20456"/>
    <n v="18000"/>
    <n v="0"/>
    <n v="7.3"/>
    <n v="121"/>
    <n v="117"/>
    <n v="21078145"/>
    <n v="12500000"/>
    <n v="8578145"/>
    <n v="0.68625159999999996"/>
    <n v="29.474500639999999"/>
    <n v="2002"/>
    <s v="sentyabr"/>
    <s v="Denzel Washington"/>
    <x v="2076"/>
    <s v="Normal"/>
    <s v="Medium Budget"/>
    <x v="0"/>
    <s v="Normal"/>
  </r>
  <r>
    <x v="2077"/>
    <d v="2004-01-05T00:00:00"/>
    <s v="Color"/>
    <s v="Action"/>
    <s v="English"/>
    <s v="USA"/>
    <s v="PG-13"/>
    <s v="Dennis Quaid"/>
    <x v="417"/>
    <n v="2000"/>
    <n v="4397"/>
    <n v="212"/>
    <n v="1000"/>
    <n v="6.1"/>
    <n v="114"/>
    <n v="113"/>
    <n v="21009180"/>
    <n v="45000000"/>
    <n v="-23990820"/>
    <n v="-0.53312933333333334"/>
    <n v="24.286748266666667"/>
    <n v="2004"/>
    <s v="yanvar"/>
    <s v="John Moore"/>
    <x v="2077"/>
    <s v="Normal"/>
    <s v="High Budget"/>
    <x v="0"/>
    <s v="Normal"/>
  </r>
  <r>
    <x v="2078"/>
    <d v="2002-04-18T00:00:00"/>
    <s v="Color"/>
    <s v="Comedy"/>
    <s v="English"/>
    <s v="Germany"/>
    <s v="R"/>
    <s v="Ryan Reynolds"/>
    <x v="335"/>
    <n v="16000"/>
    <n v="19341"/>
    <n v="12"/>
    <n v="0"/>
    <n v="6.4"/>
    <n v="96"/>
    <n v="94"/>
    <n v="21005329"/>
    <n v="6000000"/>
    <n v="15005329"/>
    <n v="2.5008881666666665"/>
    <n v="26.600355266666668"/>
    <n v="2002"/>
    <s v="aprel"/>
    <s v="Walt Becker"/>
    <x v="2078"/>
    <s v="Normal"/>
    <s v="Medium Budget"/>
    <x v="0"/>
    <s v="Normal"/>
  </r>
  <r>
    <x v="2079"/>
    <d v="1974-02-28T00:00:00"/>
    <s v="Color"/>
    <s v="Action"/>
    <s v="English"/>
    <s v="UK"/>
    <s v="PG"/>
    <s v="Christopher Lee"/>
    <x v="531"/>
    <n v="16000"/>
    <n v="17611"/>
    <n v="82"/>
    <n v="2000"/>
    <n v="6.8"/>
    <n v="118"/>
    <n v="125"/>
    <n v="21000000"/>
    <n v="13000000"/>
    <n v="8000000"/>
    <n v="0.61538461538461542"/>
    <n v="27.646153846153844"/>
    <n v="1974"/>
    <s v="fevral"/>
    <s v="Guy Hamilton"/>
    <x v="2079"/>
    <s v="Normal"/>
    <s v="High Budget"/>
    <x v="0"/>
    <s v="Normal"/>
  </r>
  <r>
    <x v="2080"/>
    <d v="2009-12-29T00:00:00"/>
    <s v="Color"/>
    <s v="Adventure"/>
    <s v="English"/>
    <s v="USA"/>
    <s v="PG"/>
    <s v="Bill Murray"/>
    <x v="462"/>
    <n v="13000"/>
    <n v="24770"/>
    <n v="0"/>
    <n v="15000"/>
    <n v="7.8"/>
    <n v="335"/>
    <n v="87"/>
    <n v="20999103"/>
    <n v="40000000"/>
    <n v="-19000897"/>
    <n v="-0.47502242500000003"/>
    <n v="32.509991029999995"/>
    <n v="2009"/>
    <s v="dekabr"/>
    <s v="Wes Anderson"/>
    <x v="2080"/>
    <s v="Normal"/>
    <s v="High Budget"/>
    <x v="0"/>
    <s v="Normal"/>
  </r>
  <r>
    <x v="2081"/>
    <d v="2006-11-01T00:00:00"/>
    <s v="Color"/>
    <s v="Adventure"/>
    <s v="English"/>
    <s v="USA"/>
    <s v="PG"/>
    <s v="Alison Lohman"/>
    <x v="894"/>
    <n v="1000"/>
    <n v="3845"/>
    <n v="15"/>
    <n v="1000"/>
    <n v="6.2"/>
    <n v="46"/>
    <n v="95"/>
    <n v="20998709"/>
    <n v="15000000"/>
    <n v="5998709"/>
    <n v="0.39991393333333336"/>
    <n v="25.059965573333336"/>
    <n v="2006"/>
    <s v="noyabr"/>
    <s v="Michael Mayer"/>
    <x v="2081"/>
    <s v="Normal"/>
    <s v="High Budget"/>
    <x v="0"/>
    <s v="Normal"/>
  </r>
  <r>
    <x v="2082"/>
    <d v="2015-02-07T00:00:00"/>
    <s v="Color"/>
    <s v="Comedy"/>
    <s v="English"/>
    <s v="USA"/>
    <s v="PG-13"/>
    <s v="Emma Stone"/>
    <x v="151"/>
    <n v="15000"/>
    <n v="44037"/>
    <n v="488"/>
    <n v="11000"/>
    <n v="5.4"/>
    <n v="138"/>
    <n v="105"/>
    <n v="20991497"/>
    <n v="37000000"/>
    <n v="-16008503"/>
    <n v="-0.43266224324324326"/>
    <n v="22.526935102702705"/>
    <n v="2015"/>
    <s v="fevral"/>
    <s v="Cameron Crowe"/>
    <x v="2082"/>
    <s v="Normal"/>
    <s v="Medium Budget"/>
    <x v="0"/>
    <s v="High Buzz Mismatch"/>
  </r>
  <r>
    <x v="2083"/>
    <d v="2008-12-11T00:00:00"/>
    <s v="Color"/>
    <s v="Drama"/>
    <s v="English"/>
    <s v="USA"/>
    <s v="PG-13"/>
    <s v="Mitch Pileggi"/>
    <x v="895"/>
    <n v="826"/>
    <n v="2351"/>
    <n v="251"/>
    <n v="0"/>
    <n v="5.9"/>
    <n v="270"/>
    <n v="108"/>
    <n v="20981633"/>
    <n v="30000000"/>
    <n v="-9018367"/>
    <n v="-0.30061223333333331"/>
    <n v="23.479755106666669"/>
    <n v="2008"/>
    <s v="dekabr"/>
    <s v="Chris Carter"/>
    <x v="2083"/>
    <s v="Normal"/>
    <s v="Medium Budget"/>
    <x v="0"/>
    <s v="High Buzz Mismatch"/>
  </r>
  <r>
    <x v="2084"/>
    <d v="1985-11-16T00:00:00"/>
    <s v="Color"/>
    <s v="Drama"/>
    <s v="English"/>
    <s v="UK"/>
    <s v="Unrated"/>
    <s v="Julian Sands"/>
    <x v="860"/>
    <n v="687"/>
    <n v="1665"/>
    <n v="133"/>
    <n v="0"/>
    <n v="7.4"/>
    <n v="55"/>
    <n v="117"/>
    <n v="20966644"/>
    <n v="3000000"/>
    <n v="17966644"/>
    <n v="5.9888813333333335"/>
    <n v="31.995552533333335"/>
    <n v="1985"/>
    <s v="noyabr"/>
    <s v="James Ivory"/>
    <x v="2084"/>
    <s v="Normal"/>
    <s v="Medium Budget"/>
    <x v="0"/>
    <s v="Normal"/>
  </r>
  <r>
    <x v="2085"/>
    <d v="2003-06-29T00:00:00"/>
    <s v="Color"/>
    <s v="Adventure"/>
    <s v="English"/>
    <s v="Germany"/>
    <s v="PG"/>
    <s v="Brendan Fraser"/>
    <x v="165"/>
    <n v="3000"/>
    <n v="5593"/>
    <n v="287"/>
    <n v="665"/>
    <n v="5.7"/>
    <n v="101"/>
    <n v="91"/>
    <n v="20950820"/>
    <n v="80000000"/>
    <n v="-59049180"/>
    <n v="-0.73811475000000004"/>
    <n v="22.571254100000001"/>
    <n v="2003"/>
    <s v="iyun"/>
    <s v="Joe Dante"/>
    <x v="2085"/>
    <s v="Underperformer"/>
    <s v="High Budget"/>
    <x v="0"/>
    <s v="High Buzz Mismatch"/>
  </r>
  <r>
    <x v="2086"/>
    <d v="2009-04-16T00:00:00"/>
    <s v="Color"/>
    <s v="Comedy"/>
    <s v="English"/>
    <s v="USA"/>
    <s v="PG"/>
    <s v="Jimmy Bennett"/>
    <x v="253"/>
    <n v="87000"/>
    <n v="88422"/>
    <n v="0"/>
    <n v="431"/>
    <n v="4.9000000000000004"/>
    <n v="103"/>
    <n v="89"/>
    <n v="20916309"/>
    <n v="40000000"/>
    <n v="-19083691"/>
    <n v="-0.47709227500000001"/>
    <n v="19.452263089999999"/>
    <n v="2009"/>
    <s v="aprel"/>
    <s v="Robert Rodriguez"/>
    <x v="2086"/>
    <s v="Normal"/>
    <s v="Medium Budget"/>
    <x v="0"/>
    <s v="High Buzz Mismatch"/>
  </r>
  <r>
    <x v="2087"/>
    <d v="1993-03-01T00:00:00"/>
    <s v="Color"/>
    <s v="Adventure"/>
    <s v="English"/>
    <s v="UK"/>
    <s v="PG"/>
    <s v="Bob Hoskins"/>
    <x v="896"/>
    <n v="5000"/>
    <n v="7723"/>
    <n v="5"/>
    <n v="0"/>
    <n v="4"/>
    <n v="36"/>
    <n v="104"/>
    <n v="20915465"/>
    <n v="42000000"/>
    <n v="-21084535"/>
    <n v="-0.50201273809523805"/>
    <n v="15.799194904761904"/>
    <n v="1993"/>
    <s v="mart"/>
    <s v="Annabel Jankel"/>
    <x v="2087"/>
    <s v="Normal"/>
    <s v="High Budget"/>
    <x v="0"/>
    <s v="High Buzz Mismatch"/>
  </r>
  <r>
    <x v="2088"/>
    <d v="2009-12-11T00:00:00"/>
    <s v="Color"/>
    <s v="Action"/>
    <s v="English"/>
    <s v="USA"/>
    <s v="PG"/>
    <s v="Erick Avari"/>
    <x v="252"/>
    <n v="567"/>
    <n v="2954"/>
    <n v="41"/>
    <n v="0"/>
    <n v="5.2"/>
    <n v="167"/>
    <n v="91"/>
    <n v="20819129"/>
    <n v="26000000"/>
    <n v="-5180871"/>
    <n v="-0.19926426923076923"/>
    <n v="20.720294292307692"/>
    <n v="2009"/>
    <s v="dekabr"/>
    <s v="Steve Carr"/>
    <x v="2088"/>
    <s v="Normal"/>
    <s v="High Budget"/>
    <x v="0"/>
    <s v="High Buzz Mismatch"/>
  </r>
  <r>
    <x v="2089"/>
    <d v="2010-08-04T00:00:00"/>
    <s v="Color"/>
    <s v="Comedy"/>
    <s v="English"/>
    <s v="USA"/>
    <s v="R"/>
    <s v="Josh Hutcherson"/>
    <x v="897"/>
    <n v="14000"/>
    <n v="18645"/>
    <n v="450"/>
    <n v="16000"/>
    <n v="7.1"/>
    <n v="323"/>
    <n v="106"/>
    <n v="20803237"/>
    <n v="3500000"/>
    <n v="17303237"/>
    <n v="4.9437819999999997"/>
    <n v="31.9775128"/>
    <n v="2010"/>
    <s v="avgust"/>
    <s v="Lisa Cholodenko"/>
    <x v="2089"/>
    <s v="Normal"/>
    <s v="Medium Budget"/>
    <x v="0"/>
    <s v="Normal"/>
  </r>
  <r>
    <x v="2090"/>
    <d v="2007-03-26T00:00:00"/>
    <s v="Color"/>
    <s v="Horror"/>
    <s v="English"/>
    <s v="USA"/>
    <s v="R"/>
    <s v="Jeff Kober"/>
    <x v="898"/>
    <n v="919"/>
    <n v="2559"/>
    <n v="7"/>
    <n v="0"/>
    <n v="5.0999999999999996"/>
    <n v="161"/>
    <n v="89"/>
    <n v="20801344"/>
    <n v="15000000"/>
    <n v="5801344"/>
    <n v="0.38675626666666668"/>
    <n v="20.554702506666665"/>
    <n v="2007"/>
    <s v="mart"/>
    <s v="Martin Weisz"/>
    <x v="2090"/>
    <s v="Normal"/>
    <s v="Low Budget"/>
    <x v="0"/>
    <s v="High Buzz Mismatch"/>
  </r>
  <r>
    <x v="2091"/>
    <d v="2002-04-28T00:00:00"/>
    <s v="Color"/>
    <s v="Drama"/>
    <s v="English"/>
    <s v="New Zealand"/>
    <s v="PG-13"/>
    <s v="Keisha Castle-Hughes"/>
    <x v="598"/>
    <n v="446"/>
    <n v="497"/>
    <n v="51"/>
    <n v="0"/>
    <n v="7.6"/>
    <n v="149"/>
    <n v="101"/>
    <n v="20772796"/>
    <n v="6000000"/>
    <n v="14772796"/>
    <n v="2.4621326666666667"/>
    <n v="31.384853066666665"/>
    <n v="2002"/>
    <s v="aprel"/>
    <s v="Niki Caro"/>
    <x v="2091"/>
    <s v="Normal"/>
    <s v="Medium Budget"/>
    <x v="0"/>
    <s v="Normal"/>
  </r>
  <r>
    <x v="2092"/>
    <d v="1987-02-05T00:00:00"/>
    <s v="Color"/>
    <s v="Adventure"/>
    <s v="English"/>
    <s v="USA"/>
    <s v="PG-13"/>
    <s v="Judith Barsi"/>
    <x v="899"/>
    <n v="912"/>
    <n v="2355"/>
    <n v="114"/>
    <n v="0"/>
    <n v="2.8"/>
    <n v="80"/>
    <n v="92"/>
    <n v="20763013"/>
    <n v="23000000"/>
    <n v="-2236987"/>
    <n v="-9.7260304347826093E-2"/>
    <n v="11.161095878260868"/>
    <n v="1987"/>
    <s v="fevral"/>
    <s v="Joseph Sargent"/>
    <x v="2092"/>
    <s v="Normal"/>
    <s v="High Budget"/>
    <x v="0"/>
    <s v="High Buzz Mismatch"/>
  </r>
  <r>
    <x v="2093"/>
    <d v="1997-08-19T00:00:00"/>
    <s v="Color"/>
    <s v="Drama"/>
    <s v="English"/>
    <s v="USA"/>
    <s v="PG-13"/>
    <s v="John Beasley"/>
    <x v="900"/>
    <n v="205"/>
    <n v="428"/>
    <n v="3000"/>
    <n v="1000"/>
    <n v="7.2"/>
    <n v="95"/>
    <n v="134"/>
    <n v="20733485"/>
    <n v="5000000"/>
    <n v="15733485"/>
    <n v="3.1466970000000001"/>
    <n v="30.158678800000004"/>
    <n v="1997"/>
    <s v="avgust"/>
    <s v="Robert Duvall"/>
    <x v="2093"/>
    <s v="Normal"/>
    <s v="Medium Budget"/>
    <x v="0"/>
    <s v="Normal"/>
  </r>
  <r>
    <x v="2094"/>
    <d v="2008-06-20T00:00:00"/>
    <s v="Color"/>
    <s v="Comedy"/>
    <s v="English"/>
    <s v="USA"/>
    <s v="PG-13"/>
    <s v="Stephen Root"/>
    <x v="410"/>
    <n v="939"/>
    <n v="2453"/>
    <n v="144"/>
    <n v="687"/>
    <n v="5.8"/>
    <n v="98"/>
    <n v="104"/>
    <n v="20668843"/>
    <n v="22000000"/>
    <n v="-1331157"/>
    <n v="-6.050713636363636E-2"/>
    <n v="23.244497145454545"/>
    <n v="2008"/>
    <s v="iyun"/>
    <s v="Callie Khouri"/>
    <x v="2094"/>
    <s v="Normal"/>
    <s v="Medium Budget"/>
    <x v="0"/>
    <s v="High Buzz Mismatch"/>
  </r>
  <r>
    <x v="2095"/>
    <d v="2000-07-16T00:00:00"/>
    <s v="Color"/>
    <s v="Comedy"/>
    <s v="English"/>
    <s v="USA"/>
    <s v="PG-13"/>
    <s v="Alyson Hannigan"/>
    <x v="441"/>
    <n v="3000"/>
    <n v="3451"/>
    <n v="7"/>
    <n v="487"/>
    <n v="5.3"/>
    <n v="67"/>
    <n v="94"/>
    <n v="20627372"/>
    <n v="16000000"/>
    <n v="4627372"/>
    <n v="0.28921075000000002"/>
    <n v="21.364384300000001"/>
    <n v="2000"/>
    <s v="iyul"/>
    <s v="Robert Iscove"/>
    <x v="2095"/>
    <s v="Normal"/>
    <s v="Medium Budget"/>
    <x v="0"/>
    <s v="High Buzz Mismatch"/>
  </r>
  <r>
    <x v="2096"/>
    <d v="1996-02-23T00:00:00"/>
    <s v="Color"/>
    <s v="Action"/>
    <s v="English"/>
    <s v="USA"/>
    <s v="PG-13"/>
    <s v="Keanu Reeves"/>
    <x v="100"/>
    <n v="18000"/>
    <n v="31014"/>
    <n v="99"/>
    <n v="1000"/>
    <n v="5.6"/>
    <n v="47"/>
    <n v="107"/>
    <n v="20550712"/>
    <n v="50000000"/>
    <n v="-29449288"/>
    <n v="-0.58898576000000002"/>
    <n v="22.264405696000001"/>
    <n v="1996"/>
    <s v="fevral"/>
    <s v="Andrew Davis"/>
    <x v="2096"/>
    <s v="Normal"/>
    <s v="High Budget"/>
    <x v="0"/>
    <s v="High Buzz Mismatch"/>
  </r>
  <r>
    <x v="2097"/>
    <d v="2009-09-27T00:00:00"/>
    <s v="Color"/>
    <s v="Action"/>
    <s v="English"/>
    <s v="USA"/>
    <s v="R"/>
    <s v="Gerard Butler"/>
    <x v="525"/>
    <n v="18000"/>
    <n v="29926"/>
    <n v="83"/>
    <n v="0"/>
    <n v="5.8"/>
    <n v="180"/>
    <n v="95"/>
    <n v="20488579"/>
    <n v="50000000"/>
    <n v="-29511421"/>
    <n v="-0.59022841999999998"/>
    <n v="22.963908631999999"/>
    <n v="2009"/>
    <s v="sentyabr"/>
    <s v="Mark Neveldine"/>
    <x v="2097"/>
    <s v="Normal"/>
    <s v="High Budget"/>
    <x v="0"/>
    <s v="High Buzz Mismatch"/>
  </r>
  <r>
    <x v="2098"/>
    <d v="2005-11-23T00:00:00"/>
    <s v="Black and White"/>
    <s v="Horror"/>
    <s v="English"/>
    <s v="Canada"/>
    <s v="R"/>
    <s v="Tony Nappo"/>
    <x v="901"/>
    <n v="654"/>
    <n v="1876"/>
    <n v="0"/>
    <n v="0"/>
    <n v="6.2"/>
    <n v="252"/>
    <n v="97"/>
    <n v="20433940"/>
    <n v="15000000"/>
    <n v="5433940"/>
    <n v="0.36226266666666668"/>
    <n v="24.944905066666667"/>
    <n v="2005"/>
    <s v="noyabr"/>
    <s v="George A. Romero"/>
    <x v="2098"/>
    <s v="Normal"/>
    <s v="Low Budget"/>
    <x v="0"/>
    <s v="Normal"/>
  </r>
  <r>
    <x v="2099"/>
    <d v="2004-12-14T00:00:00"/>
    <s v="Color"/>
    <s v="Comedy"/>
    <s v="English"/>
    <s v="USA"/>
    <s v="PG-13"/>
    <s v="Holly Hunter"/>
    <x v="902"/>
    <n v="1000"/>
    <n v="4369"/>
    <n v="34"/>
    <n v="484"/>
    <n v="5.2"/>
    <n v="73"/>
    <n v="105"/>
    <n v="20422207"/>
    <n v="35000000"/>
    <n v="-14577793"/>
    <n v="-0.41650837142857144"/>
    <n v="20.681796651428574"/>
    <n v="2004"/>
    <s v="dekabr"/>
    <s v="Nick Hurran"/>
    <x v="2099"/>
    <s v="Normal"/>
    <s v="Medium Budget"/>
    <x v="0"/>
    <s v="High Buzz Mismatch"/>
  </r>
  <r>
    <x v="2100"/>
    <d v="1996-08-19T00:00:00"/>
    <s v="Color"/>
    <s v="Action"/>
    <s v="English"/>
    <s v="USA"/>
    <s v="R"/>
    <s v="Alexa PenaVega"/>
    <x v="903"/>
    <n v="2000"/>
    <n v="3855"/>
    <n v="29"/>
    <n v="451"/>
    <n v="5.3"/>
    <n v="39"/>
    <n v="91"/>
    <n v="20400913"/>
    <n v="45000000"/>
    <n v="-24599087"/>
    <n v="-0.5466463777777778"/>
    <n v="21.026441448888889"/>
    <n v="1996"/>
    <s v="avgust"/>
    <s v="John Gray"/>
    <x v="2100"/>
    <s v="Normal"/>
    <s v="High Budget"/>
    <x v="0"/>
    <s v="High Buzz Mismatch"/>
  </r>
  <r>
    <x v="2101"/>
    <d v="1946-06-07T00:00:00"/>
    <s v="Color"/>
    <s v="Drama"/>
    <s v="English"/>
    <s v="USA"/>
    <s v="Unrated"/>
    <s v="Joseph Cotten"/>
    <x v="904"/>
    <n v="469"/>
    <n v="2037"/>
    <n v="54"/>
    <n v="403"/>
    <n v="6.9"/>
    <n v="32"/>
    <n v="144"/>
    <n v="20400000"/>
    <n v="8000000"/>
    <n v="12400000"/>
    <n v="1.55"/>
    <n v="28.260300000000001"/>
    <n v="1946"/>
    <s v="iyun"/>
    <s v="King Vidor"/>
    <x v="2101"/>
    <s v="Normal"/>
    <s v="Medium Budget"/>
    <x v="0"/>
    <s v="Normal"/>
  </r>
  <r>
    <x v="2102"/>
    <d v="2001-01-04T00:00:00"/>
    <s v="Color"/>
    <s v="Horror"/>
    <s v="English"/>
    <s v="USA"/>
    <s v="R"/>
    <s v="Marley Shelton"/>
    <x v="656"/>
    <n v="690"/>
    <n v="2402"/>
    <n v="9"/>
    <n v="0"/>
    <n v="4.7"/>
    <n v="120"/>
    <n v="96"/>
    <n v="20384136"/>
    <n v="10000000"/>
    <n v="10384136"/>
    <n v="1.0384135999999999"/>
    <n v="19.215365439999999"/>
    <n v="2001"/>
    <s v="yanvar"/>
    <s v="Jamie Blanks"/>
    <x v="2102"/>
    <s v="Normal"/>
    <s v="Low Budget"/>
    <x v="0"/>
    <s v="Normal"/>
  </r>
  <r>
    <x v="2103"/>
    <d v="2007-06-19T00:00:00"/>
    <s v="Color"/>
    <s v="Comedy"/>
    <s v="English"/>
    <s v="USA"/>
    <s v="R"/>
    <s v="Wendi McLendon-Covey"/>
    <x v="905"/>
    <n v="655"/>
    <n v="2737"/>
    <n v="134"/>
    <n v="441"/>
    <n v="5.9"/>
    <n v="89"/>
    <n v="84"/>
    <n v="20339754"/>
    <n v="10000000"/>
    <n v="10339754"/>
    <n v="1.0339754000000001"/>
    <n v="24.05769016"/>
    <n v="2007"/>
    <s v="iyun"/>
    <s v="Robert Ben Garant"/>
    <x v="2103"/>
    <s v="Normal"/>
    <s v="Medium Budget"/>
    <x v="0"/>
    <s v="Normal"/>
  </r>
  <r>
    <x v="2104"/>
    <d v="2006-11-15T00:00:00"/>
    <s v="Color"/>
    <s v="Comedy"/>
    <s v="English"/>
    <s v="USA"/>
    <s v="PG-13"/>
    <s v="Meryl Streep"/>
    <x v="624"/>
    <n v="11000"/>
    <n v="12946"/>
    <n v="500"/>
    <n v="683"/>
    <n v="6.8"/>
    <n v="211"/>
    <n v="105"/>
    <n v="20338609"/>
    <n v="10000000"/>
    <n v="10338609"/>
    <n v="1.0338609000000001"/>
    <n v="27.681844359999999"/>
    <n v="2006"/>
    <s v="noyabr"/>
    <s v="Robert Altman"/>
    <x v="2104"/>
    <s v="Normal"/>
    <s v="Medium Budget"/>
    <x v="0"/>
    <s v="Normal"/>
  </r>
  <r>
    <x v="2105"/>
    <d v="2011-05-16T00:00:00"/>
    <s v="Color"/>
    <s v="Action"/>
    <s v="English"/>
    <s v="Germany"/>
    <s v="PG-13"/>
    <s v="Milla Jovovich"/>
    <x v="357"/>
    <n v="14000"/>
    <n v="27694"/>
    <n v="545"/>
    <n v="19000"/>
    <n v="5.8"/>
    <n v="228"/>
    <n v="110"/>
    <n v="20315324"/>
    <n v="75000000"/>
    <n v="-54684676"/>
    <n v="-0.72912901333333335"/>
    <n v="24.808348394666666"/>
    <n v="2011"/>
    <s v="may"/>
    <s v="Paul W.S. Anderson"/>
    <x v="2105"/>
    <s v="Underperformer"/>
    <s v="High Budget"/>
    <x v="0"/>
    <s v="High Buzz Mismatch"/>
  </r>
  <r>
    <x v="2106"/>
    <d v="1995-12-22T00:00:00"/>
    <s v="Color"/>
    <s v="Drama"/>
    <s v="English"/>
    <s v="France"/>
    <s v="NC-17"/>
    <s v="Bobbie Phillips"/>
    <x v="232"/>
    <n v="16000"/>
    <n v="18913"/>
    <n v="719"/>
    <n v="0"/>
    <n v="4.5999999999999996"/>
    <n v="181"/>
    <n v="131"/>
    <n v="20302961"/>
    <n v="45000000"/>
    <n v="-24697039"/>
    <n v="-0.54882308888888887"/>
    <n v="18.180470764444443"/>
    <n v="1995"/>
    <s v="dekabr"/>
    <s v="Paul Verhoeven"/>
    <x v="2106"/>
    <s v="Normal"/>
    <s v="Medium Budget"/>
    <x v="0"/>
    <s v="High Buzz Mismatch"/>
  </r>
  <r>
    <x v="2107"/>
    <d v="1996-03-03T00:00:00"/>
    <s v="Color"/>
    <s v="Drama"/>
    <s v="English"/>
    <s v="USA"/>
    <s v="R"/>
    <s v="Al Pacino"/>
    <x v="468"/>
    <n v="14000"/>
    <n v="17877"/>
    <n v="17"/>
    <n v="309"/>
    <n v="6.2"/>
    <n v="50"/>
    <n v="111"/>
    <n v="20300000"/>
    <n v="40000000"/>
    <n v="-19700000"/>
    <n v="-0.49249999999999999"/>
    <n v="24.633900000000001"/>
    <n v="1996"/>
    <s v="mart"/>
    <s v="Harold Becker"/>
    <x v="2107"/>
    <s v="Normal"/>
    <s v="Medium Budget"/>
    <x v="0"/>
    <s v="Normal"/>
  </r>
  <r>
    <x v="2108"/>
    <d v="2014-06-26T00:00:00"/>
    <s v="Color"/>
    <s v="Action"/>
    <s v="English"/>
    <s v="France"/>
    <s v="PG-13"/>
    <s v="Paul Walker"/>
    <x v="906"/>
    <n v="23000"/>
    <n v="25387"/>
    <n v="11"/>
    <n v="0"/>
    <n v="5.7"/>
    <n v="177"/>
    <n v="100"/>
    <n v="20285518"/>
    <n v="28000000"/>
    <n v="-7714482"/>
    <n v="-0.2755172142857143"/>
    <n v="22.689793114285713"/>
    <n v="2014"/>
    <s v="iyun"/>
    <s v="Camille Delamarre"/>
    <x v="2108"/>
    <s v="Normal"/>
    <s v="High Budget"/>
    <x v="0"/>
    <s v="High Buzz Mismatch"/>
  </r>
  <r>
    <x v="2109"/>
    <d v="2012-04-21T00:00:00"/>
    <s v="Color"/>
    <s v="Action"/>
    <s v="English"/>
    <s v="USA"/>
    <s v="PG-13"/>
    <s v="Joseph Gordon-Levitt"/>
    <x v="570"/>
    <n v="23000"/>
    <n v="24669"/>
    <n v="192"/>
    <n v="20000"/>
    <n v="6.5"/>
    <n v="248"/>
    <n v="91"/>
    <n v="20275446"/>
    <n v="35000000"/>
    <n v="-14724554"/>
    <n v="-0.42070154285714284"/>
    <n v="27.831719382857141"/>
    <n v="2012"/>
    <s v="aprel"/>
    <s v="David Koepp"/>
    <x v="2109"/>
    <s v="Normal"/>
    <s v="High Budget"/>
    <x v="0"/>
    <s v="Normal"/>
  </r>
  <r>
    <x v="2110"/>
    <d v="2006-03-22T00:00:00"/>
    <s v="Color"/>
    <s v="Drama"/>
    <s v="English"/>
    <s v="USA"/>
    <s v="PG-13"/>
    <s v="Ian Somerhalder"/>
    <x v="907"/>
    <n v="16000"/>
    <n v="19952"/>
    <n v="2"/>
    <n v="0"/>
    <n v="4.7"/>
    <n v="148"/>
    <n v="90"/>
    <n v="20259297"/>
    <n v="20000000"/>
    <n v="259297"/>
    <n v="1.296485E-2"/>
    <n v="18.805185940000001"/>
    <n v="2006"/>
    <s v="mart"/>
    <s v="Jim Sonzero"/>
    <x v="2110"/>
    <s v="Normal"/>
    <s v="Medium Budget"/>
    <x v="0"/>
    <s v="High Buzz Mismatch"/>
  </r>
  <r>
    <x v="2111"/>
    <d v="1988-07-09T00:00:00"/>
    <s v="Color"/>
    <s v="Action"/>
    <s v="English"/>
    <s v="USA"/>
    <s v="R"/>
    <s v="Bill Duke"/>
    <x v="908"/>
    <n v="1000"/>
    <n v="5282"/>
    <n v="22"/>
    <n v="978"/>
    <n v="5.2"/>
    <n v="35"/>
    <n v="96"/>
    <n v="20257000"/>
    <n v="7000000"/>
    <n v="13257000"/>
    <n v="1.8938571428571429"/>
    <n v="21.655342857142859"/>
    <n v="1988"/>
    <s v="iyul"/>
    <s v="Craig R. Baxley"/>
    <x v="2111"/>
    <s v="Normal"/>
    <s v="High Budget"/>
    <x v="0"/>
    <s v="Normal"/>
  </r>
  <r>
    <x v="2112"/>
    <d v="2010-07-30T00:00:00"/>
    <s v="Color"/>
    <s v="Comedy"/>
    <s v="English"/>
    <s v="USA"/>
    <s v="PG-13"/>
    <s v="America Ferrera"/>
    <x v="798"/>
    <n v="953"/>
    <n v="3299"/>
    <n v="44"/>
    <n v="1000"/>
    <n v="4.9000000000000004"/>
    <n v="71"/>
    <n v="103"/>
    <n v="20246959"/>
    <n v="14000000"/>
    <n v="6246959"/>
    <n v="0.44621135714285715"/>
    <n v="19.878484542857144"/>
    <n v="2010"/>
    <s v="iyul"/>
    <s v="Rick Famuyiwa"/>
    <x v="2112"/>
    <s v="Normal"/>
    <s v="Medium Budget"/>
    <x v="0"/>
    <s v="High Buzz Mismatch"/>
  </r>
  <r>
    <x v="2113"/>
    <d v="1998-01-05T00:00:00"/>
    <s v="Color"/>
    <s v="Action"/>
    <s v="English"/>
    <s v="USA"/>
    <s v="R"/>
    <s v="Sheryl Lee"/>
    <x v="576"/>
    <n v="2000"/>
    <n v="5123"/>
    <n v="0"/>
    <n v="0"/>
    <n v="6.1"/>
    <n v="114"/>
    <n v="104"/>
    <n v="20241395"/>
    <n v="20000000"/>
    <n v="241395"/>
    <n v="1.2069750000000001E-2"/>
    <n v="24.404827899999997"/>
    <n v="1998"/>
    <s v="yanvar"/>
    <s v="John Carpenter"/>
    <x v="2113"/>
    <s v="Normal"/>
    <s v="High Budget"/>
    <x v="0"/>
    <s v="Normal"/>
  </r>
  <r>
    <x v="2114"/>
    <d v="2010-10-17T00:00:00"/>
    <s v="Color"/>
    <s v="Drama"/>
    <s v="English"/>
    <s v="Official site"/>
    <s v="PG-13"/>
    <s v="Leighton Meester"/>
    <x v="853"/>
    <n v="3000"/>
    <n v="4204"/>
    <n v="19"/>
    <n v="0"/>
    <n v="6.3"/>
    <n v="135"/>
    <n v="117"/>
    <n v="20218921"/>
    <n v="15000000"/>
    <n v="5218921"/>
    <n v="0.34792806666666665"/>
    <n v="25.339171226666664"/>
    <n v="2010"/>
    <s v="oktyabr"/>
    <s v="Shana Feste"/>
    <x v="2114"/>
    <s v="Normal"/>
    <s v="Medium Budget"/>
    <x v="0"/>
    <s v="Normal"/>
  </r>
  <r>
    <x v="2115"/>
    <d v="2009-06-15T00:00:00"/>
    <s v="Color"/>
    <s v="Drama"/>
    <s v="Spanish"/>
    <s v="Argentina"/>
    <s v="R"/>
    <s v="Ricardo DarÃ­n"/>
    <x v="909"/>
    <n v="827"/>
    <n v="1044"/>
    <n v="195"/>
    <n v="33000"/>
    <n v="8.1999999999999993"/>
    <n v="262"/>
    <n v="129"/>
    <n v="20167424"/>
    <n v="2000000"/>
    <n v="18167424"/>
    <n v="9.0837120000000002"/>
    <n v="39.733484799999992"/>
    <n v="2009"/>
    <s v="iyun"/>
    <s v="Juan JosÃ© Campanella"/>
    <x v="2115"/>
    <s v="Normal"/>
    <s v="Medium Budget"/>
    <x v="0"/>
    <s v="High Buzz / High Score"/>
  </r>
  <r>
    <x v="2116"/>
    <d v="2012-12-26T00:00:00"/>
    <s v="Color"/>
    <s v="Biography"/>
    <s v="English"/>
    <s v="USA"/>
    <s v="PG"/>
    <s v="Ted Danson"/>
    <x v="311"/>
    <n v="875"/>
    <n v="1702"/>
    <n v="42"/>
    <n v="0"/>
    <n v="6.5"/>
    <n v="125"/>
    <n v="107"/>
    <n v="20113965"/>
    <n v="40000000"/>
    <n v="-19886035"/>
    <n v="-0.49715087499999999"/>
    <n v="25.80113965"/>
    <n v="2012"/>
    <s v="dekabr"/>
    <s v="Ken Kwapis"/>
    <x v="2116"/>
    <s v="Normal"/>
    <s v="Medium Budget"/>
    <x v="0"/>
    <s v="Normal"/>
  </r>
  <r>
    <x v="2117"/>
    <d v="1996-09-18T00:00:00"/>
    <s v="Color"/>
    <s v="Comedy"/>
    <s v="English"/>
    <s v="USA"/>
    <s v="PG-13"/>
    <s v="John de Lancie"/>
    <x v="272"/>
    <n v="905"/>
    <n v="2348"/>
    <n v="11000"/>
    <n v="0"/>
    <n v="6"/>
    <n v="43"/>
    <n v="117"/>
    <n v="20101861"/>
    <n v="45000000"/>
    <n v="-24898139"/>
    <n v="-0.55329197777777783"/>
    <n v="23.778683208888889"/>
    <n v="1996"/>
    <s v="sentyabr"/>
    <s v="Harold Ramis"/>
    <x v="2117"/>
    <s v="Normal"/>
    <s v="Medium Budget"/>
    <x v="0"/>
    <s v="Normal"/>
  </r>
  <r>
    <x v="2118"/>
    <d v="1996-02-09T00:00:00"/>
    <s v="Color"/>
    <s v="Adventure"/>
    <s v="English"/>
    <s v="USA"/>
    <s v="PG"/>
    <s v="Paul Hogan"/>
    <x v="910"/>
    <n v="442"/>
    <n v="616"/>
    <n v="0"/>
    <n v="504"/>
    <n v="5.2"/>
    <n v="23"/>
    <n v="95"/>
    <n v="20047715"/>
    <n v="25530000"/>
    <n v="-5482285"/>
    <n v="-0.21473893458676066"/>
    <n v="20.764504426165296"/>
    <n v="1996"/>
    <s v="fevral"/>
    <s v="Alan Shapiro"/>
    <x v="2118"/>
    <s v="Normal"/>
    <s v="High Budget"/>
    <x v="0"/>
    <s v="High Buzz Mismatch"/>
  </r>
  <r>
    <x v="2119"/>
    <d v="2000-02-13T00:00:00"/>
    <s v="Color"/>
    <s v="Comedy"/>
    <s v="English"/>
    <s v="USA"/>
    <s v="PG-13"/>
    <s v="Rosario Dawson"/>
    <x v="911"/>
    <n v="3000"/>
    <n v="4409"/>
    <n v="0"/>
    <n v="580"/>
    <n v="4.9000000000000004"/>
    <n v="64"/>
    <n v="91"/>
    <n v="20035310"/>
    <n v="9000000"/>
    <n v="11035310"/>
    <n v="1.2261455555555556"/>
    <n v="20.148458222222224"/>
    <n v="2000"/>
    <s v="fevral"/>
    <s v="Kris Isacsson"/>
    <x v="2119"/>
    <s v="Normal"/>
    <s v="Medium Budget"/>
    <x v="0"/>
    <s v="Normal"/>
  </r>
  <r>
    <x v="2120"/>
    <d v="2005-02-07T00:00:00"/>
    <s v="Color"/>
    <s v="Action"/>
    <s v="English"/>
    <s v="USA"/>
    <s v="R"/>
    <s v="Brian Dennehy"/>
    <x v="912"/>
    <n v="954"/>
    <n v="3148"/>
    <n v="25"/>
    <n v="999"/>
    <n v="6.3"/>
    <n v="152"/>
    <n v="109"/>
    <n v="19976073"/>
    <n v="20000000"/>
    <n v="-23927"/>
    <n v="-1.1963500000000001E-3"/>
    <n v="25.299421460000001"/>
    <n v="2005"/>
    <s v="fevral"/>
    <s v="Jean-FranÃ§ois Richet"/>
    <x v="2120"/>
    <s v="Normal"/>
    <s v="High Budget"/>
    <x v="0"/>
    <s v="Normal"/>
  </r>
  <r>
    <x v="2121"/>
    <d v="1995-08-07T00:00:00"/>
    <s v="Color"/>
    <s v="Comedy"/>
    <s v="English"/>
    <s v="USA"/>
    <s v="R"/>
    <s v="John Witherspoon"/>
    <x v="282"/>
    <n v="723"/>
    <n v="2348"/>
    <n v="0"/>
    <n v="1000"/>
    <n v="4.5"/>
    <n v="34"/>
    <n v="100"/>
    <n v="19900000"/>
    <n v="20000000"/>
    <n v="-100000"/>
    <n v="-5.0000000000000001E-3"/>
    <n v="18.098000000000003"/>
    <n v="1995"/>
    <s v="avgust"/>
    <s v="Wes Craven"/>
    <x v="2121"/>
    <s v="Normal"/>
    <s v="Medium Budget"/>
    <x v="0"/>
    <s v="High Buzz Mismatch"/>
  </r>
  <r>
    <x v="2122"/>
    <d v="1998-12-19T00:00:00"/>
    <s v="Color"/>
    <s v="Action"/>
    <s v="English"/>
    <s v="USA"/>
    <s v="R"/>
    <s v="Morgan Freeman"/>
    <x v="913"/>
    <n v="11000"/>
    <n v="13628"/>
    <n v="13"/>
    <n v="815"/>
    <n v="5.8"/>
    <n v="79"/>
    <n v="97"/>
    <n v="19819494"/>
    <n v="70000000"/>
    <n v="-50180506"/>
    <n v="-0.7168643714285714"/>
    <n v="22.994754251428571"/>
    <n v="1998"/>
    <s v="dekabr"/>
    <s v="Mikael Salomon"/>
    <x v="2122"/>
    <s v="Underperformer"/>
    <s v="High Budget"/>
    <x v="0"/>
    <s v="High Buzz Mismatch"/>
  </r>
  <r>
    <x v="2123"/>
    <d v="2013-10-21T00:00:00"/>
    <s v="Color"/>
    <s v="Action"/>
    <s v="English"/>
    <s v="USA"/>
    <s v="R"/>
    <s v="Jason Statham"/>
    <x v="451"/>
    <n v="26000"/>
    <n v="39989"/>
    <n v="39"/>
    <n v="15000"/>
    <n v="6.5"/>
    <n v="203"/>
    <n v="100"/>
    <n v="19783777"/>
    <n v="22000000"/>
    <n v="-2216223"/>
    <n v="-0.10073740909090909"/>
    <n v="27.459705036363637"/>
    <n v="2013"/>
    <s v="oktyabr"/>
    <s v="Gary Fleder"/>
    <x v="2123"/>
    <s v="Normal"/>
    <s v="High Budget"/>
    <x v="0"/>
    <s v="Normal"/>
  </r>
  <r>
    <x v="2124"/>
    <d v="2008-01-05T00:00:00"/>
    <s v="Color"/>
    <s v="Action"/>
    <s v="English"/>
    <s v="USA"/>
    <s v="PG-13"/>
    <s v="Scarlett Johansson"/>
    <x v="388"/>
    <n v="19000"/>
    <n v="20881"/>
    <n v="436"/>
    <n v="2000"/>
    <n v="4.8"/>
    <n v="223"/>
    <n v="103"/>
    <n v="19781879"/>
    <n v="60000000"/>
    <n v="-40218121"/>
    <n v="-0.67030201666666667"/>
    <n v="19.131879193333333"/>
    <n v="2008"/>
    <s v="yanvar"/>
    <s v="Frank Miller"/>
    <x v="2124"/>
    <s v="Underperformer"/>
    <s v="High Budget"/>
    <x v="0"/>
    <s v="High Buzz Mismatch"/>
  </r>
  <r>
    <x v="2125"/>
    <d v="2001-02-11T00:00:00"/>
    <s v="Color"/>
    <s v="Crime"/>
    <s v="English"/>
    <s v="USA"/>
    <s v="R"/>
    <s v="Costas Mandylor"/>
    <x v="914"/>
    <n v="723"/>
    <n v="793"/>
    <n v="0"/>
    <n v="0"/>
    <n v="6.8"/>
    <n v="150"/>
    <n v="124"/>
    <n v="19719930"/>
    <n v="45000000"/>
    <n v="-25280070"/>
    <n v="-0.5617793333333333"/>
    <n v="26.975288266666666"/>
    <n v="2001"/>
    <s v="fevral"/>
    <s v="Sean Penn"/>
    <x v="2125"/>
    <s v="Normal"/>
    <s v="Medium Budget"/>
    <x v="0"/>
    <s v="Normal"/>
  </r>
  <r>
    <x v="2126"/>
    <d v="2001-01-21T00:00:00"/>
    <s v="Color"/>
    <s v="Comedy"/>
    <s v="English"/>
    <s v="USA"/>
    <s v="PG-13"/>
    <s v="Marc Blucas"/>
    <x v="518"/>
    <n v="973"/>
    <n v="3344"/>
    <n v="19"/>
    <n v="476"/>
    <n v="4.9000000000000004"/>
    <n v="50"/>
    <n v="108"/>
    <n v="19693891"/>
    <n v="34000000"/>
    <n v="-14306109"/>
    <n v="-0.4207679117647059"/>
    <n v="19.479292835294117"/>
    <n v="2001"/>
    <s v="yanvar"/>
    <s v="Michael Tollin"/>
    <x v="2126"/>
    <s v="Normal"/>
    <s v="Medium Budget"/>
    <x v="0"/>
    <s v="High Buzz Mismatch"/>
  </r>
  <r>
    <x v="2127"/>
    <d v="2013-05-15T00:00:00"/>
    <s v="Color"/>
    <s v="Crime"/>
    <s v="English"/>
    <s v="USA"/>
    <s v="R"/>
    <s v="Alona Tal"/>
    <x v="915"/>
    <n v="1000"/>
    <n v="2073"/>
    <n v="90"/>
    <n v="0"/>
    <n v="6.2"/>
    <n v="298"/>
    <n v="109"/>
    <n v="19692608"/>
    <n v="35000000"/>
    <n v="-15307392"/>
    <n v="-0.43735405714285713"/>
    <n v="24.625058377142857"/>
    <n v="2013"/>
    <s v="may"/>
    <s v="Allen Hughes"/>
    <x v="2127"/>
    <s v="Normal"/>
    <s v="Medium Budget"/>
    <x v="0"/>
    <s v="Normal"/>
  </r>
  <r>
    <x v="2128"/>
    <d v="2009-11-18T00:00:00"/>
    <s v="Black and White"/>
    <s v="Drama"/>
    <s v="English"/>
    <s v="USA"/>
    <s v="PG-13"/>
    <s v="Fergie"/>
    <x v="59"/>
    <n v="529"/>
    <n v="619"/>
    <n v="252"/>
    <n v="0"/>
    <n v="5.8"/>
    <n v="205"/>
    <n v="118"/>
    <n v="19673424"/>
    <n v="80000000"/>
    <n v="-60326576"/>
    <n v="-0.75408220000000004"/>
    <n v="22.89836712"/>
    <n v="2009"/>
    <s v="noyabr"/>
    <s v="Rob Marshall"/>
    <x v="2128"/>
    <s v="Underperformer"/>
    <s v="Medium Budget"/>
    <x v="0"/>
    <s v="High Buzz Mismatch"/>
  </r>
  <r>
    <x v="2129"/>
    <d v="2007-08-19T00:00:00"/>
    <s v="Color"/>
    <s v="Drama"/>
    <s v="English"/>
    <s v="USA"/>
    <s v="R"/>
    <s v="Adam Sandler"/>
    <x v="882"/>
    <n v="11000"/>
    <n v="17050"/>
    <n v="57"/>
    <n v="0"/>
    <n v="7.5"/>
    <n v="154"/>
    <n v="124"/>
    <n v="19661987"/>
    <n v="20000000"/>
    <n v="-338013"/>
    <n v="-1.690065E-2"/>
    <n v="29.99323974"/>
    <n v="2007"/>
    <s v="avgust"/>
    <s v="Mike Binder"/>
    <x v="2129"/>
    <s v="Normal"/>
    <s v="Medium Budget"/>
    <x v="0"/>
    <s v="Normal"/>
  </r>
  <r>
    <x v="2130"/>
    <d v="2003-05-15T00:00:00"/>
    <s v="Color"/>
    <s v="Crime"/>
    <s v="English"/>
    <s v="USA"/>
    <s v="R"/>
    <s v="Kevin Spacey"/>
    <x v="557"/>
    <n v="18000"/>
    <n v="32637"/>
    <n v="317"/>
    <n v="0"/>
    <n v="7.5"/>
    <n v="141"/>
    <n v="130"/>
    <n v="19593740"/>
    <n v="50000000"/>
    <n v="-30406260"/>
    <n v="-0.60812520000000003"/>
    <n v="29.756749920000001"/>
    <n v="2003"/>
    <s v="may"/>
    <s v="Alan Parker"/>
    <x v="2130"/>
    <s v="Normal"/>
    <s v="Medium Budget"/>
    <x v="0"/>
    <s v="Normal"/>
  </r>
  <r>
    <x v="2131"/>
    <d v="2009-03-09T00:00:00"/>
    <s v="Color"/>
    <s v="Action"/>
    <s v="English"/>
    <s v="Hong Kong"/>
    <s v="PG"/>
    <s v="Nicolas Cage"/>
    <x v="434"/>
    <n v="12000"/>
    <n v="23365"/>
    <n v="42"/>
    <n v="0"/>
    <n v="6.3"/>
    <n v="138"/>
    <n v="94"/>
    <n v="19548064"/>
    <n v="65000000"/>
    <n v="-45451936"/>
    <n v="-0.69926055384615382"/>
    <n v="24.920295778461536"/>
    <n v="2009"/>
    <s v="mart"/>
    <s v="David Bowers"/>
    <x v="2131"/>
    <s v="Underperformer"/>
    <s v="High Budget"/>
    <x v="0"/>
    <s v="Normal"/>
  </r>
  <r>
    <x v="2132"/>
    <d v="2003-09-14T00:00:00"/>
    <s v="Color"/>
    <s v="Action"/>
    <s v="English"/>
    <s v="USA"/>
    <s v="PG-13"/>
    <s v="Paul Walker"/>
    <x v="173"/>
    <n v="23000"/>
    <n v="43887"/>
    <n v="503"/>
    <n v="0"/>
    <n v="5.6"/>
    <n v="123"/>
    <n v="116"/>
    <n v="19480739"/>
    <n v="80000000"/>
    <n v="-60519261"/>
    <n v="-0.75649076250000002"/>
    <n v="22.097403694999997"/>
    <n v="2003"/>
    <s v="sentyabr"/>
    <s v="Richard Donner"/>
    <x v="2132"/>
    <s v="Underperformer"/>
    <s v="High Budget"/>
    <x v="0"/>
    <s v="High Buzz Mismatch"/>
  </r>
  <r>
    <x v="2133"/>
    <d v="1986-06-16T00:00:00"/>
    <s v="Color"/>
    <s v="Horror"/>
    <s v="English"/>
    <s v="USA"/>
    <s v="R"/>
    <s v="Tony Goldwyn"/>
    <x v="916"/>
    <n v="956"/>
    <n v="1862"/>
    <n v="41"/>
    <n v="0"/>
    <n v="5.9"/>
    <n v="158"/>
    <n v="86"/>
    <n v="19472057"/>
    <n v="3000000"/>
    <n v="16472057"/>
    <n v="5.4906856666666668"/>
    <n v="25.796274266666668"/>
    <n v="1986"/>
    <s v="iyun"/>
    <s v="Tom McLoughlin"/>
    <x v="2133"/>
    <s v="Normal"/>
    <s v="Low Budget"/>
    <x v="0"/>
    <s v="Normal"/>
  </r>
  <r>
    <x v="2134"/>
    <d v="2005-06-24T00:00:00"/>
    <s v="Color"/>
    <s v="Adventure"/>
    <s v="English"/>
    <s v="UK"/>
    <s v="G"/>
    <s v="Jim Broadbent"/>
    <x v="917"/>
    <n v="1000"/>
    <n v="1908"/>
    <n v="2"/>
    <n v="538"/>
    <n v="5.6"/>
    <n v="93"/>
    <n v="76"/>
    <n v="19447478"/>
    <n v="35000000"/>
    <n v="-15552522"/>
    <n v="-0.44435777142857141"/>
    <n v="22.276056891428571"/>
    <n v="2005"/>
    <s v="iyun"/>
    <s v="Gary Chapman"/>
    <x v="2134"/>
    <s v="Normal"/>
    <s v="High Budget"/>
    <x v="0"/>
    <s v="High Buzz Mismatch"/>
  </r>
  <r>
    <x v="2135"/>
    <d v="2013-08-13T00:00:00"/>
    <s v="Color"/>
    <s v="Drama"/>
    <s v="English"/>
    <s v="USA"/>
    <s v="PG-13"/>
    <s v="Alden Ehrenreich"/>
    <x v="510"/>
    <n v="1000"/>
    <n v="3580"/>
    <n v="98"/>
    <n v="14000"/>
    <n v="6.2"/>
    <n v="231"/>
    <n v="124"/>
    <n v="19445217"/>
    <n v="60000000"/>
    <n v="-40554783"/>
    <n v="-0.67591305000000002"/>
    <n v="25.929634780000001"/>
    <n v="2013"/>
    <s v="avgust"/>
    <s v="Richard LaGravenese"/>
    <x v="2135"/>
    <s v="Underperformer"/>
    <s v="Medium Budget"/>
    <x v="0"/>
    <s v="Normal"/>
  </r>
  <r>
    <x v="2136"/>
    <d v="1999-01-02T00:00:00"/>
    <s v="Color"/>
    <s v="Animation"/>
    <s v="English"/>
    <s v="USA"/>
    <s v="G"/>
    <s v="Frank Welker"/>
    <x v="918"/>
    <n v="2000"/>
    <n v="2908"/>
    <n v="0"/>
    <n v="122"/>
    <n v="5"/>
    <n v="28"/>
    <n v="77"/>
    <n v="19421271"/>
    <n v="5000000"/>
    <n v="14421271"/>
    <n v="2.8842542"/>
    <n v="21.165901680000001"/>
    <n v="1999"/>
    <s v="yanvar"/>
    <s v="Maurice Joyce"/>
    <x v="2136"/>
    <s v="Normal"/>
    <s v="High Budget"/>
    <x v="0"/>
    <s v="Normal"/>
  </r>
  <r>
    <x v="2137"/>
    <d v="2009-06-06T00:00:00"/>
    <s v="Color"/>
    <s v="Documentary"/>
    <s v="French"/>
    <s v="France"/>
    <s v="G"/>
    <s v="Pedro ArmendÃ¡riz Jr."/>
    <x v="919"/>
    <n v="67"/>
    <n v="152"/>
    <n v="63"/>
    <n v="0"/>
    <n v="7.8"/>
    <n v="113"/>
    <n v="104"/>
    <n v="19406406"/>
    <n v="40000000"/>
    <n v="-20593594"/>
    <n v="-0.51483984999999999"/>
    <n v="30.994064059999999"/>
    <n v="2009"/>
    <s v="iyun"/>
    <s v="Jacques Perrin"/>
    <x v="2137"/>
    <s v="Normal"/>
    <s v="Low Budget"/>
    <x v="0"/>
    <s v="Normal"/>
  </r>
  <r>
    <x v="2138"/>
    <d v="2000-02-28T00:00:00"/>
    <s v="Color"/>
    <s v="Comedy"/>
    <s v="English"/>
    <s v="USA"/>
    <s v="R"/>
    <s v="Robert Downey Jr."/>
    <x v="240"/>
    <n v="21000"/>
    <n v="22974"/>
    <n v="161"/>
    <n v="0"/>
    <n v="7.4"/>
    <n v="173"/>
    <n v="107"/>
    <n v="19389454"/>
    <n v="55000000"/>
    <n v="-35610546"/>
    <n v="-0.6474644727272727"/>
    <n v="29.341014210909094"/>
    <n v="2000"/>
    <s v="fevral"/>
    <s v="Curtis Hanson"/>
    <x v="2138"/>
    <s v="Underperformer"/>
    <s v="Medium Budget"/>
    <x v="0"/>
    <s v="Normal"/>
  </r>
  <r>
    <x v="2139"/>
    <d v="2005-02-18T00:00:00"/>
    <s v="Color"/>
    <s v="Comedy"/>
    <s v="English"/>
    <s v="USA"/>
    <s v="PG-13"/>
    <s v="Jon Lovitz"/>
    <x v="920"/>
    <n v="11000"/>
    <n v="24351"/>
    <n v="38"/>
    <n v="0"/>
    <n v="6.4"/>
    <n v="168"/>
    <n v="134"/>
    <n v="19377727"/>
    <n v="45000000"/>
    <n v="-25622273"/>
    <n v="-0.56938384444444445"/>
    <n v="25.372246462222222"/>
    <n v="2005"/>
    <s v="fevral"/>
    <s v="Susan Stroman"/>
    <x v="2139"/>
    <s v="Normal"/>
    <s v="Medium Budget"/>
    <x v="0"/>
    <s v="Normal"/>
  </r>
  <r>
    <x v="2140"/>
    <d v="2001-06-10T00:00:00"/>
    <s v="Color"/>
    <s v="Comedy"/>
    <s v="English"/>
    <s v="USA"/>
    <s v="PG-13"/>
    <s v="Amanda Detmer"/>
    <x v="135"/>
    <n v="240"/>
    <n v="664"/>
    <n v="221"/>
    <n v="739"/>
    <n v="5.9"/>
    <n v="97"/>
    <n v="96"/>
    <n v="19351569"/>
    <n v="22000000"/>
    <n v="-2648431"/>
    <n v="-0.12038322727272727"/>
    <n v="23.625746709090908"/>
    <n v="2001"/>
    <s v="iyun"/>
    <s v="Dennis Dugan"/>
    <x v="2140"/>
    <s v="Normal"/>
    <s v="Medium Budget"/>
    <x v="0"/>
    <s v="High Buzz Mismatch"/>
  </r>
  <r>
    <x v="2141"/>
    <d v="2013-02-01T00:00:00"/>
    <s v="Color"/>
    <s v="Crime"/>
    <s v="English"/>
    <s v="USA"/>
    <s v="R"/>
    <s v="Justin Timberlake"/>
    <x v="471"/>
    <n v="3000"/>
    <n v="5706"/>
    <n v="65"/>
    <n v="0"/>
    <n v="5.6"/>
    <n v="184"/>
    <n v="88"/>
    <n v="19316646"/>
    <n v="30000000"/>
    <n v="-10683354"/>
    <n v="-0.35611179999999998"/>
    <n v="22.257555279999998"/>
    <n v="2013"/>
    <s v="fevral"/>
    <s v="Brad Furman"/>
    <x v="2141"/>
    <s v="Normal"/>
    <s v="Medium Budget"/>
    <x v="0"/>
    <s v="High Buzz Mismatch"/>
  </r>
  <r>
    <x v="2142"/>
    <d v="2005-04-14T00:00:00"/>
    <s v="Color"/>
    <s v="Comedy"/>
    <s v="English"/>
    <s v="USA"/>
    <s v="PG-13"/>
    <s v="Shannon Elizabeth"/>
    <x v="282"/>
    <n v="1000"/>
    <n v="2535"/>
    <n v="0"/>
    <n v="0"/>
    <n v="5"/>
    <n v="158"/>
    <n v="99"/>
    <n v="19294901"/>
    <n v="35000000"/>
    <n v="-15705099"/>
    <n v="-0.44871711428571426"/>
    <n v="19.820513154285713"/>
    <n v="2005"/>
    <s v="aprel"/>
    <s v="Wes Craven"/>
    <x v="2142"/>
    <s v="Normal"/>
    <s v="Medium Budget"/>
    <x v="0"/>
    <s v="High Buzz Mismatch"/>
  </r>
  <r>
    <x v="2143"/>
    <d v="1999-04-23T00:00:00"/>
    <s v="Color"/>
    <s v="Crime"/>
    <s v="English"/>
    <s v="USA"/>
    <s v="R"/>
    <s v="Mira Sorvino"/>
    <x v="329"/>
    <n v="978"/>
    <n v="5386"/>
    <n v="0"/>
    <n v="0"/>
    <n v="6.6"/>
    <n v="85"/>
    <n v="142"/>
    <n v="19283782"/>
    <n v="22000000"/>
    <n v="-2716218"/>
    <n v="-0.12346445454545454"/>
    <n v="26.350614218181818"/>
    <n v="1999"/>
    <s v="aprel"/>
    <s v="Spike Lee"/>
    <x v="2143"/>
    <s v="Normal"/>
    <s v="Medium Budget"/>
    <x v="0"/>
    <s v="Normal"/>
  </r>
  <r>
    <x v="2144"/>
    <d v="1991-02-06T00:00:00"/>
    <s v="Color"/>
    <s v="Comedy"/>
    <s v="English"/>
    <s v="USA"/>
    <s v="R"/>
    <s v="William Schallert"/>
    <x v="921"/>
    <n v="901"/>
    <n v="2523"/>
    <n v="0"/>
    <n v="232"/>
    <n v="5.0999999999999996"/>
    <n v="12"/>
    <n v="94"/>
    <n v="19281235"/>
    <n v="5000000"/>
    <n v="14281235"/>
    <n v="2.8562470000000002"/>
    <n v="21.565698799999996"/>
    <n v="1991"/>
    <s v="fevral"/>
    <s v="George Jackson"/>
    <x v="2144"/>
    <s v="Normal"/>
    <s v="Medium Budget"/>
    <x v="0"/>
    <s v="Normal"/>
  </r>
  <r>
    <x v="2145"/>
    <d v="2002-08-07T00:00:00"/>
    <s v="Color"/>
    <s v="Biography"/>
    <s v="English"/>
    <s v="USA"/>
    <s v="R"/>
    <s v="Nancy O'Dell"/>
    <x v="922"/>
    <n v="71"/>
    <n v="159"/>
    <n v="9"/>
    <n v="63"/>
    <n v="5.4"/>
    <n v="24"/>
    <n v="113"/>
    <n v="19184015"/>
    <n v="3000000"/>
    <n v="16184015"/>
    <n v="5.3946716666666665"/>
    <n v="23.764168666666666"/>
    <n v="2002"/>
    <s v="avgust"/>
    <s v="David Raynr"/>
    <x v="2145"/>
    <s v="Normal"/>
    <s v="Medium Budget"/>
    <x v="0"/>
    <s v="Normal"/>
  </r>
  <r>
    <x v="2146"/>
    <d v="2006-08-26T00:00:00"/>
    <s v="Color"/>
    <s v="Comedy"/>
    <s v="English"/>
    <s v="USA"/>
    <s v="R"/>
    <s v="Chris Moss"/>
    <x v="359"/>
    <n v="33000"/>
    <n v="35345"/>
    <n v="422"/>
    <n v="0"/>
    <n v="6.3"/>
    <n v="91"/>
    <n v="110"/>
    <n v="19179969"/>
    <n v="17500000"/>
    <n v="1679969"/>
    <n v="9.5998228571428576E-2"/>
    <n v="25.238399291428571"/>
    <n v="2006"/>
    <s v="avgust"/>
    <s v="Jay Chandrasekhar"/>
    <x v="2146"/>
    <s v="Normal"/>
    <s v="Medium Budget"/>
    <x v="0"/>
    <s v="Normal"/>
  </r>
  <r>
    <x v="2147"/>
    <d v="1988-06-15T00:00:00"/>
    <s v="Color"/>
    <s v="Horror"/>
    <s v="English"/>
    <s v="USA"/>
    <s v="R"/>
    <s v="Kane Hodder"/>
    <x v="923"/>
    <n v="935"/>
    <n v="1855"/>
    <n v="152"/>
    <n v="0"/>
    <n v="5.3"/>
    <n v="110"/>
    <n v="88"/>
    <n v="19170001"/>
    <n v="2800000"/>
    <n v="16370001"/>
    <n v="5.8464289285714282"/>
    <n v="23.538571571428569"/>
    <n v="1988"/>
    <s v="iyun"/>
    <s v="John Carl Buechler"/>
    <x v="2147"/>
    <s v="Normal"/>
    <s v="Low Budget"/>
    <x v="0"/>
    <s v="Normal"/>
  </r>
  <r>
    <x v="2148"/>
    <d v="2002-10-26T00:00:00"/>
    <s v="Color"/>
    <s v="Drama"/>
    <s v="English"/>
    <s v="USA"/>
    <s v="PG"/>
    <s v="William Hurt"/>
    <x v="387"/>
    <n v="882"/>
    <n v="2661"/>
    <n v="13"/>
    <n v="0"/>
    <n v="6.7"/>
    <n v="69"/>
    <n v="90"/>
    <n v="19158074"/>
    <n v="15000000"/>
    <n v="4158074"/>
    <n v="0.27720493333333335"/>
    <n v="26.910881973333336"/>
    <n v="2002"/>
    <s v="oktyabr"/>
    <s v="Jay Russell"/>
    <x v="2148"/>
    <s v="Normal"/>
    <s v="Medium Budget"/>
    <x v="0"/>
    <s v="Normal"/>
  </r>
  <r>
    <x v="2149"/>
    <d v="2008-02-04T00:00:00"/>
    <s v="Color"/>
    <s v="Comedy"/>
    <s v="English"/>
    <s v="USA"/>
    <s v="R"/>
    <s v="Dane Cook"/>
    <x v="594"/>
    <n v="1000"/>
    <n v="3301"/>
    <n v="41"/>
    <n v="0"/>
    <n v="5.9"/>
    <n v="80"/>
    <n v="112"/>
    <n v="19151864"/>
    <n v="40000000"/>
    <n v="-20848136"/>
    <n v="-0.52120339999999998"/>
    <n v="23.391518640000001"/>
    <n v="2008"/>
    <s v="fevral"/>
    <s v="Howard Deutch"/>
    <x v="2149"/>
    <s v="Normal"/>
    <s v="Medium Budget"/>
    <x v="0"/>
    <s v="High Buzz Mismatch"/>
  </r>
  <r>
    <x v="2150"/>
    <d v="2005-06-05T00:00:00"/>
    <s v="Color"/>
    <s v="Action"/>
    <s v="English"/>
    <s v="USA"/>
    <s v="PG-13"/>
    <s v="Christina Milian"/>
    <x v="349"/>
    <n v="1000"/>
    <n v="6171"/>
    <n v="65"/>
    <n v="779"/>
    <n v="5.4"/>
    <n v="59"/>
    <n v="100"/>
    <n v="19118247"/>
    <n v="40000000"/>
    <n v="-20881753"/>
    <n v="-0.52204382500000002"/>
    <n v="21.46908247"/>
    <n v="2005"/>
    <s v="iyun"/>
    <s v="Stephen Herek"/>
    <x v="2150"/>
    <s v="Normal"/>
    <s v="High Budget"/>
    <x v="0"/>
    <s v="High Buzz Mismatch"/>
  </r>
  <r>
    <x v="2151"/>
    <d v="1981-01-09T00:00:00"/>
    <s v="Color"/>
    <s v="Horror"/>
    <s v="English"/>
    <s v="USA"/>
    <s v="R"/>
    <s v="Betsy Palmer"/>
    <x v="679"/>
    <n v="309"/>
    <n v="707"/>
    <n v="49"/>
    <n v="0"/>
    <n v="6.1"/>
    <n v="242"/>
    <n v="87"/>
    <n v="19100000"/>
    <n v="1250000"/>
    <n v="17850000"/>
    <n v="14.28"/>
    <n v="30.111999999999998"/>
    <n v="1981"/>
    <s v="yanvar"/>
    <s v="Steve Miner"/>
    <x v="2151"/>
    <s v="Normal"/>
    <s v="Low Budget"/>
    <x v="0"/>
    <s v="Normal"/>
  </r>
  <r>
    <x v="2152"/>
    <d v="2002-05-06T00:00:00"/>
    <s v="Color"/>
    <s v="Drama"/>
    <s v="English"/>
    <s v="USA"/>
    <s v="R"/>
    <s v="Bruce Willis"/>
    <x v="591"/>
    <n v="13000"/>
    <n v="15916"/>
    <n v="40"/>
    <n v="997"/>
    <n v="6.3"/>
    <n v="112"/>
    <n v="125"/>
    <n v="19076815"/>
    <n v="60000000"/>
    <n v="-40923185"/>
    <n v="-0.68205308333333337"/>
    <n v="25.026878766666666"/>
    <n v="2002"/>
    <s v="may"/>
    <s v="Gregory Hoblit"/>
    <x v="2152"/>
    <s v="Underperformer"/>
    <s v="Medium Budget"/>
    <x v="0"/>
    <s v="Normal"/>
  </r>
  <r>
    <x v="2153"/>
    <d v="2007-12-21T00:00:00"/>
    <s v="Color"/>
    <s v="Comedy"/>
    <s v="English"/>
    <s v="USA"/>
    <s v="PG-13"/>
    <s v="Lew Temple"/>
    <x v="924"/>
    <n v="597"/>
    <n v="1981"/>
    <n v="191"/>
    <n v="0"/>
    <n v="7.1"/>
    <n v="173"/>
    <n v="108"/>
    <n v="19067631"/>
    <n v="2000000"/>
    <n v="17067631"/>
    <n v="8.5338154999999993"/>
    <n v="31.813526199999998"/>
    <n v="2007"/>
    <s v="dekabr"/>
    <s v="Adrienne Shelly"/>
    <x v="2153"/>
    <s v="Normal"/>
    <s v="Medium Budget"/>
    <x v="0"/>
    <s v="Normal"/>
  </r>
  <r>
    <x v="2154"/>
    <d v="2014-05-23T00:00:00"/>
    <s v="Color"/>
    <s v="Action"/>
    <s v="English"/>
    <s v="Australia"/>
    <s v="PG-13"/>
    <s v="Caitlin Stasey"/>
    <x v="925"/>
    <n v="623"/>
    <n v="3165"/>
    <n v="72"/>
    <n v="15000"/>
    <n v="5.0999999999999996"/>
    <n v="308"/>
    <n v="92"/>
    <n v="19059018"/>
    <n v="65000000"/>
    <n v="-45940982"/>
    <n v="-0.70678433846153843"/>
    <n v="21.617286264615384"/>
    <n v="2014"/>
    <s v="may"/>
    <s v="Stuart Beattie"/>
    <x v="2154"/>
    <s v="Underperformer"/>
    <s v="High Budget"/>
    <x v="0"/>
    <s v="High Buzz Mismatch"/>
  </r>
  <r>
    <x v="2155"/>
    <d v="2010-03-10T00:00:00"/>
    <s v="Color"/>
    <s v="Drama"/>
    <s v="English"/>
    <s v="USA"/>
    <s v="PG-13"/>
    <s v="Robert Pattinson"/>
    <x v="926"/>
    <n v="21000"/>
    <n v="22088"/>
    <n v="47"/>
    <n v="24000"/>
    <n v="7.2"/>
    <n v="158"/>
    <n v="113"/>
    <n v="19057024"/>
    <n v="16000000"/>
    <n v="3057024"/>
    <n v="0.19106400000000001"/>
    <n v="31.2764256"/>
    <n v="2010"/>
    <s v="mart"/>
    <s v="Allen Coulter"/>
    <x v="2155"/>
    <s v="Normal"/>
    <s v="Medium Budget"/>
    <x v="0"/>
    <s v="Normal"/>
  </r>
  <r>
    <x v="2156"/>
    <d v="2012-03-23T00:00:00"/>
    <s v="Color"/>
    <s v="Drama"/>
    <s v="English"/>
    <s v="Spain"/>
    <s v="PG-13"/>
    <s v="Naomi Watts"/>
    <x v="927"/>
    <n v="6000"/>
    <n v="7099"/>
    <n v="171"/>
    <n v="54000"/>
    <n v="7.6"/>
    <n v="371"/>
    <n v="114"/>
    <n v="18996755"/>
    <n v="45000000"/>
    <n v="-26003245"/>
    <n v="-0.57784988888888889"/>
    <n v="35.568860044444442"/>
    <n v="2012"/>
    <s v="mart"/>
    <s v="J.A. Bayona"/>
    <x v="2156"/>
    <s v="Normal"/>
    <s v="Medium Budget"/>
    <x v="0"/>
    <s v="Normal"/>
  </r>
  <r>
    <x v="2157"/>
    <d v="2002-01-23T00:00:00"/>
    <s v="Color"/>
    <s v="Action"/>
    <s v="English"/>
    <s v="USA"/>
    <s v="R"/>
    <s v="LL Cool J"/>
    <x v="223"/>
    <n v="1000"/>
    <n v="2763"/>
    <n v="323"/>
    <n v="584"/>
    <n v="3"/>
    <n v="151"/>
    <n v="98"/>
    <n v="18990542"/>
    <n v="70000000"/>
    <n v="-51009458"/>
    <n v="-0.72870654285714287"/>
    <n v="11.766917382857143"/>
    <n v="2002"/>
    <s v="yanvar"/>
    <s v="John McTiernan"/>
    <x v="2157"/>
    <s v="Underperformer"/>
    <s v="High Budget"/>
    <x v="0"/>
    <s v="High Buzz Mismatch"/>
  </r>
  <r>
    <x v="2158"/>
    <d v="1998-03-16T00:00:00"/>
    <s v="Color"/>
    <s v="Action"/>
    <s v="English"/>
    <s v="USA"/>
    <s v="R"/>
    <s v="Mira Sorvino"/>
    <x v="290"/>
    <n v="978"/>
    <n v="3072"/>
    <n v="845"/>
    <n v="629"/>
    <n v="6.1"/>
    <n v="105"/>
    <n v="96"/>
    <n v="18967571"/>
    <n v="30000000"/>
    <n v="-11032429"/>
    <n v="-0.36774763333333332"/>
    <n v="24.315800946666663"/>
    <n v="1998"/>
    <s v="mart"/>
    <s v="Antoine Fuqua"/>
    <x v="2158"/>
    <s v="Normal"/>
    <s v="High Budget"/>
    <x v="0"/>
    <s v="Normal"/>
  </r>
  <r>
    <x v="2159"/>
    <d v="2004-01-19T00:00:00"/>
    <s v="Color"/>
    <s v="Adventure"/>
    <s v="English"/>
    <s v="France"/>
    <s v="PG"/>
    <s v="David Gant"/>
    <x v="530"/>
    <n v="21"/>
    <n v="55"/>
    <n v="218"/>
    <n v="2000"/>
    <n v="7.1"/>
    <n v="88"/>
    <n v="109"/>
    <n v="18947630"/>
    <n v="59660000"/>
    <n v="-40712370"/>
    <n v="-0.68240646999664767"/>
    <n v="28.327037412001339"/>
    <n v="2004"/>
    <s v="yanvar"/>
    <s v="Jean-Jacques Annaud"/>
    <x v="2159"/>
    <s v="Underperformer"/>
    <s v="High Budget"/>
    <x v="0"/>
    <s v="Normal"/>
  </r>
  <r>
    <x v="2160"/>
    <d v="2011-04-25T00:00:00"/>
    <s v="Color"/>
    <s v="Action"/>
    <s v="English"/>
    <s v="Ireland"/>
    <s v="R"/>
    <s v="Channing Tatum"/>
    <x v="103"/>
    <n v="17000"/>
    <n v="31187"/>
    <n v="0"/>
    <n v="0"/>
    <n v="5.8"/>
    <n v="394"/>
    <n v="93"/>
    <n v="18934858"/>
    <n v="23000000"/>
    <n v="-4065142"/>
    <n v="-0.17674530434782609"/>
    <n v="23.129301878260868"/>
    <n v="2011"/>
    <s v="aprel"/>
    <s v="Steven Soderbergh"/>
    <x v="2160"/>
    <s v="Normal"/>
    <s v="High Budget"/>
    <x v="0"/>
    <s v="High Buzz Mismatch"/>
  </r>
  <r>
    <x v="2161"/>
    <d v="2007-11-23T00:00:00"/>
    <s v="Color"/>
    <s v="Comedy"/>
    <s v="English"/>
    <s v="USA"/>
    <s v="R"/>
    <s v="Hector Elizondo"/>
    <x v="112"/>
    <n v="995"/>
    <n v="4039"/>
    <n v="0"/>
    <n v="681"/>
    <n v="5.9"/>
    <n v="88"/>
    <n v="113"/>
    <n v="18882880"/>
    <n v="20000000"/>
    <n v="-1117120"/>
    <n v="-5.5856000000000003E-2"/>
    <n v="23.645757600000003"/>
    <n v="2007"/>
    <s v="noyabr"/>
    <s v="Garry Marshall"/>
    <x v="2161"/>
    <s v="Normal"/>
    <s v="Medium Budget"/>
    <x v="0"/>
    <s v="High Buzz Mismatch"/>
  </r>
  <r>
    <x v="2162"/>
    <d v="2011-03-20T00:00:00"/>
    <s v="Color"/>
    <s v="Horror"/>
    <s v="English"/>
    <s v="USA"/>
    <s v="PG-13"/>
    <s v="Chris Zylka"/>
    <x v="426"/>
    <n v="963"/>
    <n v="4952"/>
    <n v="160"/>
    <n v="0"/>
    <n v="4"/>
    <n v="231"/>
    <n v="90"/>
    <n v="18860403"/>
    <n v="25000000"/>
    <n v="-6139597"/>
    <n v="-0.24558388"/>
    <n v="15.901766448"/>
    <n v="2011"/>
    <s v="mart"/>
    <s v="David R. Ellis"/>
    <x v="2162"/>
    <s v="Normal"/>
    <s v="Low Budget"/>
    <x v="0"/>
    <s v="High Buzz Mismatch"/>
  </r>
  <r>
    <x v="2163"/>
    <d v="2006-12-08T00:00:00"/>
    <s v="Color"/>
    <s v="Action"/>
    <s v="English"/>
    <s v="USA"/>
    <s v="PG-13"/>
    <s v="Kelly Carlson"/>
    <x v="928"/>
    <n v="472"/>
    <n v="1045"/>
    <n v="8"/>
    <n v="0"/>
    <n v="4.7"/>
    <n v="78"/>
    <n v="92"/>
    <n v="18843314"/>
    <n v="20000000"/>
    <n v="-1156686"/>
    <n v="-5.7834299999999998E-2"/>
    <n v="18.77686628"/>
    <n v="2006"/>
    <s v="dekabr"/>
    <s v="John Bonito"/>
    <x v="2163"/>
    <s v="Normal"/>
    <s v="High Budget"/>
    <x v="0"/>
    <s v="High Buzz Mismatch"/>
  </r>
  <r>
    <x v="2164"/>
    <d v="2014-10-29T00:00:00"/>
    <s v="Color"/>
    <s v="Action"/>
    <s v="English"/>
    <s v="USA"/>
    <s v="PG-13"/>
    <s v="Roxanne McKee"/>
    <x v="236"/>
    <n v="576"/>
    <n v="1520"/>
    <n v="212"/>
    <n v="12000"/>
    <n v="4.2"/>
    <n v="156"/>
    <n v="99"/>
    <n v="18821279"/>
    <n v="70000000"/>
    <n v="-51178721"/>
    <n v="-0.73112458571428574"/>
    <n v="17.707550165714284"/>
    <n v="2014"/>
    <s v="oktyabr"/>
    <s v="Renny Harlin"/>
    <x v="2164"/>
    <s v="Underperformer"/>
    <s v="High Budget"/>
    <x v="0"/>
    <s v="High Buzz Mismatch"/>
  </r>
  <r>
    <x v="2165"/>
    <d v="2005-08-20T00:00:00"/>
    <s v="Color"/>
    <s v="Comedy"/>
    <s v="English"/>
    <s v="USA"/>
    <s v="R"/>
    <s v="Alicia Witt"/>
    <x v="882"/>
    <n v="975"/>
    <n v="2944"/>
    <n v="57"/>
    <n v="549"/>
    <n v="6.9"/>
    <n v="125"/>
    <n v="118"/>
    <n v="18761993"/>
    <n v="9000000"/>
    <n v="9761993"/>
    <n v="1.0846658888888889"/>
    <n v="28.088766355555556"/>
    <n v="2005"/>
    <s v="avgust"/>
    <s v="Mike Binder"/>
    <x v="2165"/>
    <s v="Normal"/>
    <s v="Medium Budget"/>
    <x v="0"/>
    <s v="Normal"/>
  </r>
  <r>
    <x v="2166"/>
    <d v="2007-01-22T00:00:00"/>
    <s v="Color"/>
    <s v="Biography"/>
    <s v="English"/>
    <s v="UK"/>
    <s v="PG"/>
    <s v="Anne Hathaway"/>
    <x v="929"/>
    <n v="11000"/>
    <n v="12554"/>
    <n v="11"/>
    <n v="0"/>
    <n v="7.1"/>
    <n v="150"/>
    <n v="120"/>
    <n v="18663911"/>
    <n v="16500000"/>
    <n v="2163911"/>
    <n v="0.13114612121212121"/>
    <n v="28.452458448484848"/>
    <n v="2007"/>
    <s v="yanvar"/>
    <s v="Julian Jarrold"/>
    <x v="2166"/>
    <s v="Normal"/>
    <s v="Medium Budget"/>
    <x v="0"/>
    <s v="Normal"/>
  </r>
  <r>
    <x v="2167"/>
    <d v="2014-12-05T00:00:00"/>
    <s v="Color"/>
    <s v="Drama"/>
    <s v="English"/>
    <s v="USA"/>
    <s v="PG-13"/>
    <s v="Kristen Stewart"/>
    <x v="930"/>
    <n v="17000"/>
    <n v="19673"/>
    <n v="25"/>
    <n v="45000"/>
    <n v="7.5"/>
    <n v="309"/>
    <n v="101"/>
    <n v="18656400"/>
    <n v="5000000"/>
    <n v="13656400"/>
    <n v="2.7312799999999999"/>
    <n v="35.592511999999999"/>
    <n v="2014"/>
    <s v="dekabr"/>
    <s v="Richard Glatzer"/>
    <x v="2167"/>
    <s v="Normal"/>
    <s v="Medium Budget"/>
    <x v="0"/>
    <s v="Normal"/>
  </r>
  <r>
    <x v="2168"/>
    <d v="1999-07-15T00:00:00"/>
    <s v="Color"/>
    <s v="Mystery"/>
    <s v="English"/>
    <s v="Spain"/>
    <s v="R"/>
    <s v="Johnny Depp"/>
    <x v="729"/>
    <n v="40000"/>
    <n v="42344"/>
    <n v="2000"/>
    <n v="0"/>
    <n v="6.7"/>
    <n v="172"/>
    <n v="133"/>
    <n v="18653746"/>
    <n v="38000000"/>
    <n v="-19346254"/>
    <n v="-0.50911194736842103"/>
    <n v="26.596355221052633"/>
    <n v="1999"/>
    <s v="iyul"/>
    <s v="Roman Polanski"/>
    <x v="2168"/>
    <s v="Normal"/>
    <s v="Medium Budget"/>
    <x v="0"/>
    <s v="Normal"/>
  </r>
  <r>
    <x v="2169"/>
    <d v="1999-05-07T00:00:00"/>
    <s v="Color"/>
    <s v="Comedy"/>
    <s v="English"/>
    <s v="USA"/>
    <s v="PG-13"/>
    <s v="Natalie Portman"/>
    <x v="312"/>
    <n v="20000"/>
    <n v="22040"/>
    <n v="61"/>
    <n v="638"/>
    <n v="6.1"/>
    <n v="36"/>
    <n v="114"/>
    <n v="18653615"/>
    <n v="23000000"/>
    <n v="-4346385"/>
    <n v="-0.18897326086956523"/>
    <n v="24.388210695652173"/>
    <n v="1999"/>
    <s v="may"/>
    <s v="Wayne Wang"/>
    <x v="2169"/>
    <s v="Normal"/>
    <s v="Medium Budget"/>
    <x v="0"/>
    <s v="Normal"/>
  </r>
  <r>
    <x v="2170"/>
    <d v="1995-04-11T00:00:00"/>
    <s v="Black and White"/>
    <s v="Action"/>
    <s v="English"/>
    <s v="Japan"/>
    <s v="R"/>
    <s v="Leonardo DiCaprio"/>
    <x v="13"/>
    <n v="29000"/>
    <n v="29743"/>
    <n v="0"/>
    <n v="0"/>
    <n v="6.4"/>
    <n v="63"/>
    <n v="107"/>
    <n v="18636537"/>
    <n v="32000000"/>
    <n v="-13363463"/>
    <n v="-0.41760821874999998"/>
    <n v="25.432956712500001"/>
    <n v="1995"/>
    <s v="aprel"/>
    <s v="Sam Raimi"/>
    <x v="2170"/>
    <s v="Normal"/>
    <s v="High Budget"/>
    <x v="0"/>
    <s v="Normal"/>
  </r>
  <r>
    <x v="2171"/>
    <d v="2000-04-24T00:00:00"/>
    <s v="Color"/>
    <s v="Comedy"/>
    <s v="English"/>
    <s v="USA"/>
    <s v="PG-13"/>
    <s v="John Michael Higgins"/>
    <x v="931"/>
    <n v="957"/>
    <n v="4611"/>
    <n v="378"/>
    <n v="0"/>
    <n v="7.5"/>
    <n v="119"/>
    <n v="90"/>
    <n v="18621249"/>
    <n v="6000000"/>
    <n v="12621249"/>
    <n v="2.1035415"/>
    <n v="30.841416599999999"/>
    <n v="2000"/>
    <s v="aprel"/>
    <s v="Christopher Guest"/>
    <x v="2171"/>
    <s v="Normal"/>
    <s v="Medium Budget"/>
    <x v="0"/>
    <s v="Normal"/>
  </r>
  <r>
    <x v="2172"/>
    <d v="2012-07-01T00:00:00"/>
    <s v="Color"/>
    <s v="Action"/>
    <s v="English"/>
    <s v="USA"/>
    <s v="PG-13"/>
    <s v="Robert Clohessy"/>
    <x v="932"/>
    <n v="107"/>
    <n v="362"/>
    <n v="20"/>
    <n v="11000"/>
    <n v="6.6"/>
    <n v="258"/>
    <n v="102"/>
    <n v="18600911"/>
    <n v="42000000"/>
    <n v="-23399089"/>
    <n v="-0.55712116666666667"/>
    <n v="27.277151533333335"/>
    <n v="2012"/>
    <s v="iyul"/>
    <s v="Asger Leth"/>
    <x v="2172"/>
    <s v="Normal"/>
    <s v="High Budget"/>
    <x v="0"/>
    <s v="Normal"/>
  </r>
  <r>
    <x v="2173"/>
    <d v="2006-01-23T00:00:00"/>
    <s v="Color"/>
    <s v="Comedy"/>
    <s v="English"/>
    <s v="USA"/>
    <s v="PG"/>
    <s v="Tammin Sursok"/>
    <x v="815"/>
    <n v="836"/>
    <n v="3963"/>
    <n v="20"/>
    <n v="0"/>
    <n v="5.3"/>
    <n v="66"/>
    <n v="104"/>
    <n v="18595716"/>
    <n v="12000000"/>
    <n v="6595716"/>
    <n v="0.54964299999999999"/>
    <n v="21.419857199999999"/>
    <n v="2006"/>
    <s v="yanvar"/>
    <s v="Elizabeth Allen Rosenbaum"/>
    <x v="2173"/>
    <s v="Normal"/>
    <s v="Medium Budget"/>
    <x v="0"/>
    <s v="High Buzz Mismatch"/>
  </r>
  <r>
    <x v="2174"/>
    <d v="2008-12-13T00:00:00"/>
    <s v="Color"/>
    <s v="Drama"/>
    <s v="English"/>
    <s v="USA"/>
    <s v="R"/>
    <s v="Toby Jones"/>
    <x v="47"/>
    <n v="2000"/>
    <n v="6161"/>
    <n v="2000"/>
    <n v="0"/>
    <n v="7.7"/>
    <n v="302"/>
    <n v="122"/>
    <n v="18593156"/>
    <n v="35000000"/>
    <n v="-16406844"/>
    <n v="-0.46876697142857143"/>
    <n v="30.612493211428571"/>
    <n v="2008"/>
    <s v="dekabr"/>
    <s v="Ron Howard"/>
    <x v="2174"/>
    <s v="Normal"/>
    <s v="Medium Budget"/>
    <x v="0"/>
    <s v="Normal"/>
  </r>
  <r>
    <x v="2175"/>
    <d v="1996-02-28T00:00:00"/>
    <s v="Color"/>
    <s v="Action"/>
    <s v="English"/>
    <s v="USA"/>
    <s v="R"/>
    <s v="Robert De Niro"/>
    <x v="116"/>
    <n v="22000"/>
    <n v="24618"/>
    <n v="12000"/>
    <n v="0"/>
    <n v="5.8"/>
    <n v="50"/>
    <n v="116"/>
    <n v="18573791"/>
    <n v="55000000"/>
    <n v="-36426209"/>
    <n v="-0.66229470909090904"/>
    <n v="22.935082116363635"/>
    <n v="1996"/>
    <s v="fevral"/>
    <s v="Tony Scott"/>
    <x v="2175"/>
    <s v="Underperformer"/>
    <s v="High Budget"/>
    <x v="0"/>
    <s v="High Buzz Mismatch"/>
  </r>
  <r>
    <x v="2176"/>
    <d v="1999-04-01T00:00:00"/>
    <s v="Color"/>
    <s v="Comedy"/>
    <s v="English"/>
    <s v="UK"/>
    <s v="PG-13"/>
    <s v="Minnie Driver"/>
    <x v="933"/>
    <n v="893"/>
    <n v="2640"/>
    <n v="32"/>
    <n v="646"/>
    <n v="6.9"/>
    <n v="105"/>
    <n v="97"/>
    <n v="18535191"/>
    <n v="14000000"/>
    <n v="4535191"/>
    <n v="0.32394221428571429"/>
    <n v="27.794176885714286"/>
    <n v="1999"/>
    <s v="aprel"/>
    <s v="Oliver Parker"/>
    <x v="2176"/>
    <s v="Normal"/>
    <s v="Medium Budget"/>
    <x v="0"/>
    <s v="Normal"/>
  </r>
  <r>
    <x v="2177"/>
    <d v="2006-01-15T00:00:00"/>
    <s v="Color"/>
    <s v="Action"/>
    <s v="English"/>
    <s v="USA"/>
    <s v="PG-13"/>
    <s v="Milla Jovovich"/>
    <x v="934"/>
    <n v="14000"/>
    <n v="15271"/>
    <n v="110"/>
    <n v="0"/>
    <n v="4.4000000000000004"/>
    <n v="158"/>
    <n v="94"/>
    <n v="18500966"/>
    <n v="30000000"/>
    <n v="-11499034"/>
    <n v="-0.38330113333333332"/>
    <n v="17.446679546666669"/>
    <n v="2006"/>
    <s v="yanvar"/>
    <s v="Kurt Wimmer"/>
    <x v="2177"/>
    <s v="Normal"/>
    <s v="High Budget"/>
    <x v="0"/>
    <s v="High Buzz Mismatch"/>
  </r>
  <r>
    <x v="2178"/>
    <d v="2001-08-13T00:00:00"/>
    <s v="Color"/>
    <s v="Comedy"/>
    <s v="English"/>
    <s v="USA"/>
    <s v="R"/>
    <s v="Geoffrey Arend"/>
    <x v="359"/>
    <n v="816"/>
    <n v="2893"/>
    <n v="422"/>
    <n v="0"/>
    <n v="7.1"/>
    <n v="100"/>
    <n v="100"/>
    <n v="18488314"/>
    <n v="1200000"/>
    <n v="17288314"/>
    <n v="14.406928333333333"/>
    <n v="34.162771333333332"/>
    <n v="2001"/>
    <s v="avgust"/>
    <s v="Jay Chandrasekhar"/>
    <x v="2178"/>
    <s v="Normal"/>
    <s v="Medium Budget"/>
    <x v="0"/>
    <s v="Normal"/>
  </r>
  <r>
    <x v="2179"/>
    <d v="2005-01-19T00:00:00"/>
    <s v="Color"/>
    <s v="Action"/>
    <s v="English"/>
    <s v="USA"/>
    <s v="PG-13"/>
    <s v="Paul Walker"/>
    <x v="635"/>
    <n v="23000"/>
    <n v="25049"/>
    <n v="134"/>
    <n v="0"/>
    <n v="5.8"/>
    <n v="120"/>
    <n v="110"/>
    <n v="18472363"/>
    <n v="50000000"/>
    <n v="-31527637"/>
    <n v="-0.63055273999999994"/>
    <n v="22.947778904"/>
    <n v="2005"/>
    <s v="yanvar"/>
    <s v="John Stockwell"/>
    <x v="2179"/>
    <s v="Normal"/>
    <s v="High Budget"/>
    <x v="0"/>
    <s v="High Buzz Mismatch"/>
  </r>
  <r>
    <x v="2180"/>
    <d v="2009-05-18T00:00:00"/>
    <s v="Color"/>
    <s v="Comedy"/>
    <s v="English"/>
    <s v="USA"/>
    <s v="PG-13"/>
    <s v="Jennifer Garner"/>
    <x v="935"/>
    <n v="3000"/>
    <n v="7252"/>
    <n v="0"/>
    <n v="13000"/>
    <n v="6.4"/>
    <n v="192"/>
    <n v="100"/>
    <n v="18439082"/>
    <n v="18500000"/>
    <n v="-60918"/>
    <n v="-3.292864864864865E-3"/>
    <n v="26.898682854054055"/>
    <n v="2009"/>
    <s v="may"/>
    <s v="Ricky Gervais"/>
    <x v="2180"/>
    <s v="Normal"/>
    <s v="Medium Budget"/>
    <x v="0"/>
    <s v="Normal"/>
  </r>
  <r>
    <x v="2181"/>
    <d v="2012-02-04T00:00:00"/>
    <s v="Color"/>
    <s v="Comedy"/>
    <s v="English"/>
    <s v="USA"/>
    <s v="PG-13"/>
    <s v="John Gatins"/>
    <x v="449"/>
    <n v="61"/>
    <n v="222"/>
    <n v="48"/>
    <n v="0"/>
    <n v="5.9"/>
    <n v="70"/>
    <n v="91"/>
    <n v="18438149"/>
    <n v="40000000"/>
    <n v="-21561851"/>
    <n v="-0.53904627500000002"/>
    <n v="23.384381490000003"/>
    <n v="2012"/>
    <s v="fevral"/>
    <s v="Brian Robbins"/>
    <x v="2181"/>
    <s v="Normal"/>
    <s v="Medium Budget"/>
    <x v="0"/>
    <s v="High Buzz Mismatch"/>
  </r>
  <r>
    <x v="2182"/>
    <d v="2012-08-11T00:00:00"/>
    <s v="Color"/>
    <s v="Comedy"/>
    <s v="English"/>
    <s v="UK"/>
    <s v="PG-13"/>
    <s v="Luke Newberry"/>
    <x v="936"/>
    <n v="358"/>
    <n v="1114"/>
    <n v="0"/>
    <n v="13000"/>
    <n v="6.8"/>
    <n v="175"/>
    <n v="98"/>
    <n v="18381787"/>
    <n v="11000000"/>
    <n v="7381787"/>
    <n v="0.6710715454545455"/>
    <n v="28.768428618181819"/>
    <n v="2012"/>
    <s v="avgust"/>
    <s v="Dustin Hoffman"/>
    <x v="2182"/>
    <s v="Normal"/>
    <s v="Medium Budget"/>
    <x v="0"/>
    <s v="Normal"/>
  </r>
  <r>
    <x v="2183"/>
    <d v="2007-03-01T00:00:00"/>
    <s v="Color"/>
    <s v="Adventure"/>
    <s v="English"/>
    <s v="USA"/>
    <s v="R"/>
    <s v="Kristen Stewart"/>
    <x v="914"/>
    <n v="17000"/>
    <n v="18752"/>
    <n v="0"/>
    <n v="76000"/>
    <n v="8.1999999999999993"/>
    <n v="274"/>
    <n v="148"/>
    <n v="18352454"/>
    <n v="15000000"/>
    <n v="3352454"/>
    <n v="0.22349693333333334"/>
    <n v="40.489398773333335"/>
    <n v="2007"/>
    <s v="mart"/>
    <s v="Sean Penn"/>
    <x v="2183"/>
    <s v="Normal"/>
    <s v="High Budget"/>
    <x v="0"/>
    <s v="High Buzz / High Score"/>
  </r>
  <r>
    <x v="2184"/>
    <d v="2010-05-14T00:00:00"/>
    <s v="Color"/>
    <s v="Adventure"/>
    <s v="English"/>
    <s v="USA"/>
    <s v="R"/>
    <s v="James Franco"/>
    <x v="181"/>
    <n v="11000"/>
    <n v="11984"/>
    <n v="0"/>
    <n v="63000"/>
    <n v="7.6"/>
    <n v="450"/>
    <n v="94"/>
    <n v="18329466"/>
    <n v="18000000"/>
    <n v="329466"/>
    <n v="1.8303666666666666E-2"/>
    <n v="36.707321466666663"/>
    <n v="2010"/>
    <s v="may"/>
    <s v="Danny Boyle"/>
    <x v="2184"/>
    <s v="Normal"/>
    <s v="High Budget"/>
    <x v="0"/>
    <s v="Normal"/>
  </r>
  <r>
    <x v="2185"/>
    <d v="2005-08-11T00:00:00"/>
    <s v="Color"/>
    <s v="Drama"/>
    <s v="English"/>
    <s v="USA"/>
    <s v="R"/>
    <s v="Jeremy Renner"/>
    <x v="598"/>
    <n v="10000"/>
    <n v="20563"/>
    <n v="51"/>
    <n v="0"/>
    <n v="7.3"/>
    <n v="155"/>
    <n v="126"/>
    <n v="18324242"/>
    <n v="35000000"/>
    <n v="-16675758"/>
    <n v="-0.47645022857142855"/>
    <n v="29.009419908571427"/>
    <n v="2005"/>
    <s v="avgust"/>
    <s v="Niki Caro"/>
    <x v="2185"/>
    <s v="Normal"/>
    <s v="Medium Budget"/>
    <x v="0"/>
    <s v="Normal"/>
  </r>
  <r>
    <x v="2186"/>
    <d v="1998-03-10T00:00:00"/>
    <s v="Color"/>
    <s v="Adventure"/>
    <s v="English"/>
    <s v="Australia"/>
    <s v="G"/>
    <s v="Adam Goldberg"/>
    <x v="89"/>
    <n v="1000"/>
    <n v="2521"/>
    <n v="750"/>
    <n v="964"/>
    <n v="5.8"/>
    <n v="61"/>
    <n v="97"/>
    <n v="18318000"/>
    <n v="80000000"/>
    <n v="-61682000"/>
    <n v="-0.77102499999999996"/>
    <n v="22.98799"/>
    <n v="1998"/>
    <s v="mart"/>
    <s v="George Miller"/>
    <x v="2186"/>
    <s v="Underperformer"/>
    <s v="High Budget"/>
    <x v="0"/>
    <s v="High Buzz Mismatch"/>
  </r>
  <r>
    <x v="2187"/>
    <d v="2007-08-30T00:00:00"/>
    <s v="Color"/>
    <s v="Comedy"/>
    <s v="English"/>
    <s v="USA"/>
    <s v="R"/>
    <s v="Tim Meadows"/>
    <x v="298"/>
    <n v="553"/>
    <n v="1082"/>
    <n v="52"/>
    <n v="0"/>
    <n v="6.7"/>
    <n v="171"/>
    <n v="120"/>
    <n v="18317151"/>
    <n v="35000000"/>
    <n v="-16682849"/>
    <n v="-0.47665282857142854"/>
    <n v="26.609338868571431"/>
    <n v="2007"/>
    <s v="avgust"/>
    <s v="Jake Kasdan"/>
    <x v="2187"/>
    <s v="Normal"/>
    <s v="Medium Budget"/>
    <x v="0"/>
    <s v="Normal"/>
  </r>
  <r>
    <x v="2188"/>
    <d v="2002-01-20T00:00:00"/>
    <s v="Color"/>
    <s v="Adventure"/>
    <s v="English"/>
    <s v="UK"/>
    <s v="PG-13"/>
    <s v="Djimon Hounsou"/>
    <x v="769"/>
    <n v="3000"/>
    <n v="3142"/>
    <n v="159"/>
    <n v="0"/>
    <n v="6.5"/>
    <n v="105"/>
    <n v="125"/>
    <n v="18306166"/>
    <n v="35000000"/>
    <n v="-16693834"/>
    <n v="-0.47696668571428569"/>
    <n v="25.809213325714286"/>
    <n v="2002"/>
    <s v="yanvar"/>
    <s v="Shekhar Kapur"/>
    <x v="2188"/>
    <s v="Normal"/>
    <s v="High Budget"/>
    <x v="0"/>
    <s v="Normal"/>
  </r>
  <r>
    <x v="2189"/>
    <d v="2011-08-07T00:00:00"/>
    <s v="Color"/>
    <s v="Comedy"/>
    <s v="English"/>
    <s v="USA"/>
    <s v="R"/>
    <s v="Grace Phipps"/>
    <x v="677"/>
    <n v="596"/>
    <n v="1393"/>
    <n v="44"/>
    <n v="23000"/>
    <n v="6.4"/>
    <n v="358"/>
    <n v="106"/>
    <n v="18298649"/>
    <n v="30000000"/>
    <n v="-11701351"/>
    <n v="-0.39004503333333335"/>
    <n v="27.743981986666668"/>
    <n v="2011"/>
    <s v="avgust"/>
    <s v="Craig Gillespie"/>
    <x v="2189"/>
    <s v="Normal"/>
    <s v="Medium Budget"/>
    <x v="0"/>
    <s v="Normal"/>
  </r>
  <r>
    <x v="2190"/>
    <d v="1993-04-27T00:00:00"/>
    <s v="Black and White"/>
    <s v="Drama"/>
    <s v="English"/>
    <s v="USA"/>
    <s v="R"/>
    <s v="Khandi Alexander"/>
    <x v="937"/>
    <n v="556"/>
    <n v="2149"/>
    <n v="5"/>
    <n v="331"/>
    <n v="5.9"/>
    <n v="14"/>
    <n v="123"/>
    <n v="18272447"/>
    <n v="10000000"/>
    <n v="8272447"/>
    <n v="0.82724470000000005"/>
    <n v="23.963997880000001"/>
    <n v="1993"/>
    <s v="aprel"/>
    <s v="Leon Ichaso"/>
    <x v="2190"/>
    <s v="Normal"/>
    <s v="Medium Budget"/>
    <x v="0"/>
    <s v="High Buzz Mismatch"/>
  </r>
  <r>
    <x v="2191"/>
    <d v="1998-01-12T00:00:00"/>
    <s v="Color"/>
    <s v="Comedy"/>
    <s v="English"/>
    <s v="USA"/>
    <s v="PG"/>
    <s v="Oliver Platt"/>
    <x v="244"/>
    <n v="1000"/>
    <n v="1816"/>
    <n v="160"/>
    <n v="0"/>
    <n v="6.9"/>
    <n v="60"/>
    <n v="114"/>
    <n v="18252684"/>
    <n v="30000000"/>
    <n v="-11747316"/>
    <n v="-0.39157720000000001"/>
    <n v="27.44336912"/>
    <n v="1998"/>
    <s v="yanvar"/>
    <s v="Mark Steven Johnson"/>
    <x v="2191"/>
    <s v="Normal"/>
    <s v="Medium Budget"/>
    <x v="0"/>
    <s v="Normal"/>
  </r>
  <r>
    <x v="2192"/>
    <d v="2004-02-07T00:00:00"/>
    <s v="Color"/>
    <s v="Adventure"/>
    <s v="English"/>
    <s v="USA"/>
    <s v="R"/>
    <s v="Ethan Embry"/>
    <x v="578"/>
    <n v="982"/>
    <n v="3114"/>
    <n v="8"/>
    <n v="0"/>
    <n v="7.1"/>
    <n v="150"/>
    <n v="88"/>
    <n v="18225165"/>
    <n v="9000000"/>
    <n v="9225165"/>
    <n v="1.0250183333333334"/>
    <n v="28.810007333333331"/>
    <n v="2004"/>
    <s v="fevral"/>
    <s v="Danny Leiner"/>
    <x v="2192"/>
    <s v="Normal"/>
    <s v="High Budget"/>
    <x v="0"/>
    <s v="Normal"/>
  </r>
  <r>
    <x v="2193"/>
    <d v="2001-05-13T00:00:00"/>
    <s v="Color"/>
    <s v="Action"/>
    <s v="English"/>
    <s v="USA"/>
    <s v="R"/>
    <s v="Clifton Collins Jr."/>
    <x v="938"/>
    <n v="968"/>
    <n v="3012"/>
    <n v="37"/>
    <n v="0"/>
    <n v="6.9"/>
    <n v="110"/>
    <n v="131"/>
    <n v="18208078"/>
    <n v="60000000"/>
    <n v="-41791922"/>
    <n v="-0.69653203333333336"/>
    <n v="27.321387186666669"/>
    <n v="2001"/>
    <s v="may"/>
    <s v="Rod Lurie"/>
    <x v="2193"/>
    <s v="Underperformer"/>
    <s v="High Budget"/>
    <x v="0"/>
    <s v="Normal"/>
  </r>
  <r>
    <x v="2194"/>
    <d v="2012-03-30T00:00:00"/>
    <s v="Color"/>
    <s v="Horror"/>
    <s v="English"/>
    <s v="USA"/>
    <s v="R"/>
    <s v="Jesse McCartney"/>
    <x v="939"/>
    <n v="1000"/>
    <n v="2665"/>
    <n v="18"/>
    <n v="24000"/>
    <n v="5"/>
    <n v="270"/>
    <n v="86"/>
    <n v="18112929"/>
    <n v="1000000"/>
    <n v="17112929"/>
    <n v="17.112929000000001"/>
    <n v="29.245171599999999"/>
    <n v="2012"/>
    <s v="mart"/>
    <s v="Bradley Parker"/>
    <x v="2194"/>
    <s v="Normal"/>
    <s v="Low Budget"/>
    <x v="0"/>
    <s v="Normal"/>
  </r>
  <r>
    <x v="2195"/>
    <d v="1994-03-28T00:00:00"/>
    <s v="Color"/>
    <s v="Fantasy"/>
    <s v="English"/>
    <s v="USA"/>
    <s v="R"/>
    <s v="Miko Hughes"/>
    <x v="282"/>
    <n v="969"/>
    <n v="1775"/>
    <n v="0"/>
    <n v="0"/>
    <n v="6.4"/>
    <n v="109"/>
    <n v="107"/>
    <n v="18090181"/>
    <n v="8000000"/>
    <n v="10090181"/>
    <n v="1.2612726249999999"/>
    <n v="26.104509050000001"/>
    <n v="1994"/>
    <s v="mart"/>
    <s v="Wes Craven"/>
    <x v="2195"/>
    <s v="Normal"/>
    <s v="Low Budget"/>
    <x v="0"/>
    <s v="Normal"/>
  </r>
  <r>
    <x v="2196"/>
    <d v="2005-08-18T00:00:00"/>
    <s v="Color"/>
    <s v="Animation"/>
    <s v="English"/>
    <s v="USA"/>
    <s v="G"/>
    <s v="Kath Soucie"/>
    <x v="940"/>
    <n v="304"/>
    <n v="861"/>
    <n v="0"/>
    <n v="264"/>
    <n v="6.4"/>
    <n v="45"/>
    <n v="68"/>
    <n v="18081626"/>
    <n v="20000000"/>
    <n v="-1918374"/>
    <n v="-9.5918699999999996E-2"/>
    <n v="25.588032519999999"/>
    <n v="2005"/>
    <s v="avgust"/>
    <s v="Frank Nissen"/>
    <x v="2196"/>
    <s v="Normal"/>
    <s v="High Budget"/>
    <x v="0"/>
    <s v="Normal"/>
  </r>
  <r>
    <x v="2197"/>
    <d v="2013-07-06T00:00:00"/>
    <s v="Color"/>
    <s v="Comedy"/>
    <s v="English"/>
    <s v="USA"/>
    <s v="PG-13"/>
    <s v="Tina Fey"/>
    <x v="162"/>
    <n v="2000"/>
    <n v="3004"/>
    <n v="80"/>
    <n v="5000"/>
    <n v="5.7"/>
    <n v="150"/>
    <n v="107"/>
    <n v="18004225"/>
    <n v="13000000"/>
    <n v="5004225"/>
    <n v="0.3849403846153846"/>
    <n v="23.453976153846156"/>
    <n v="2013"/>
    <s v="iyul"/>
    <s v="Paul Weitz"/>
    <x v="2197"/>
    <s v="Normal"/>
    <s v="Medium Budget"/>
    <x v="0"/>
    <s v="High Buzz Mismatch"/>
  </r>
  <r>
    <x v="2198"/>
    <d v="1981-06-15T00:00:00"/>
    <s v="Color"/>
    <s v="Horror"/>
    <s v="English"/>
    <s v="USA"/>
    <s v="R"/>
    <s v="Patrick Macnee"/>
    <x v="165"/>
    <n v="1000"/>
    <n v="4438"/>
    <n v="287"/>
    <n v="0"/>
    <n v="6.6"/>
    <n v="161"/>
    <n v="91"/>
    <n v="17986000"/>
    <n v="1000000"/>
    <n v="16986000"/>
    <n v="16.986000000000001"/>
    <n v="33.194400000000002"/>
    <n v="1981"/>
    <s v="iyun"/>
    <s v="Joe Dante"/>
    <x v="2198"/>
    <s v="Normal"/>
    <s v="Low Budget"/>
    <x v="0"/>
    <s v="Normal"/>
  </r>
  <r>
    <x v="2199"/>
    <d v="2001-03-29T00:00:00"/>
    <s v="Color"/>
    <s v="Crime"/>
    <s v="English"/>
    <s v="USA"/>
    <s v="PG-13"/>
    <s v="Chris Noth"/>
    <x v="941"/>
    <n v="962"/>
    <n v="4239"/>
    <n v="12"/>
    <n v="804"/>
    <n v="5.8"/>
    <n v="95"/>
    <n v="106"/>
    <n v="17951431"/>
    <n v="30000000"/>
    <n v="-12048569"/>
    <n v="-0.40161896666666669"/>
    <n v="23.119752413333334"/>
    <n v="2001"/>
    <s v="mart"/>
    <s v="Daniel Sackheim"/>
    <x v="2199"/>
    <s v="Normal"/>
    <s v="Medium Budget"/>
    <x v="0"/>
    <s v="High Buzz Mismatch"/>
  </r>
  <r>
    <x v="2200"/>
    <d v="2004-06-19T00:00:00"/>
    <s v="Color"/>
    <s v="Comedy"/>
    <s v="English"/>
    <s v="Ireland"/>
    <s v="PG-13"/>
    <s v="Frances Fisher"/>
    <x v="791"/>
    <n v="638"/>
    <n v="961"/>
    <n v="29"/>
    <n v="702"/>
    <n v="5.9"/>
    <n v="90"/>
    <n v="90"/>
    <n v="17848322"/>
    <n v="28000000"/>
    <n v="-10151678"/>
    <n v="-0.36255992857142855"/>
    <n v="23.52517602857143"/>
    <n v="2004"/>
    <s v="iyun"/>
    <s v="Peter Howitt"/>
    <x v="2200"/>
    <s v="Normal"/>
    <s v="Medium Budget"/>
    <x v="0"/>
    <s v="High Buzz Mismatch"/>
  </r>
  <r>
    <x v="2201"/>
    <d v="1999-06-18T00:00:00"/>
    <s v="Color"/>
    <s v="Comedy"/>
    <s v="English"/>
    <s v="USA"/>
    <s v="PG-13"/>
    <s v="Stephen Collins"/>
    <x v="528"/>
    <n v="452"/>
    <n v="1760"/>
    <n v="13"/>
    <n v="0"/>
    <n v="5.7"/>
    <n v="59"/>
    <n v="91"/>
    <n v="17843379"/>
    <n v="8000000"/>
    <n v="9843379"/>
    <n v="1.2304223750000001"/>
    <n v="23.292168950000001"/>
    <n v="1999"/>
    <s v="iyun"/>
    <s v="John Schultz"/>
    <x v="2201"/>
    <s v="Normal"/>
    <s v="Medium Budget"/>
    <x v="0"/>
    <s v="Normal"/>
  </r>
  <r>
    <x v="2202"/>
    <d v="2000-10-06T00:00:00"/>
    <s v="Color"/>
    <s v="Drama"/>
    <s v="English"/>
    <s v="USA"/>
    <s v="R"/>
    <s v="Jeff Bridges"/>
    <x v="938"/>
    <n v="12000"/>
    <n v="25660"/>
    <n v="37"/>
    <n v="1000"/>
    <n v="7"/>
    <n v="136"/>
    <n v="126"/>
    <n v="17804273"/>
    <n v="20000000"/>
    <n v="-2195727"/>
    <n v="-0.10978635"/>
    <n v="28.056085460000002"/>
    <n v="2000"/>
    <s v="oktyabr"/>
    <s v="Rod Lurie"/>
    <x v="2202"/>
    <s v="Normal"/>
    <s v="Medium Budget"/>
    <x v="0"/>
    <s v="Normal"/>
  </r>
  <r>
    <x v="2203"/>
    <d v="2006-07-18T00:00:00"/>
    <s v="Color"/>
    <s v="Comedy"/>
    <s v="English"/>
    <s v="USA"/>
    <s v="PG-13"/>
    <s v="Jon Heder"/>
    <x v="42"/>
    <n v="970"/>
    <n v="4374"/>
    <n v="480"/>
    <n v="484"/>
    <n v="5.9"/>
    <n v="110"/>
    <n v="108"/>
    <n v="17803796"/>
    <n v="20000000"/>
    <n v="-2196204"/>
    <n v="-0.1098102"/>
    <n v="23.604475920000002"/>
    <n v="2006"/>
    <s v="iyul"/>
    <s v="Todd Phillips"/>
    <x v="2203"/>
    <s v="Normal"/>
    <s v="Medium Budget"/>
    <x v="0"/>
    <s v="High Buzz Mismatch"/>
  </r>
  <r>
    <x v="2204"/>
    <d v="2010-05-21T00:00:00"/>
    <s v="Color"/>
    <s v="Comedy"/>
    <s v="English"/>
    <s v="USA"/>
    <s v="R"/>
    <s v="Rob Riggle"/>
    <x v="942"/>
    <n v="839"/>
    <n v="2961"/>
    <n v="8"/>
    <n v="0"/>
    <n v="6.3"/>
    <n v="167"/>
    <n v="102"/>
    <n v="17797316"/>
    <n v="32000000"/>
    <n v="-14202684"/>
    <n v="-0.44383387499999999"/>
    <n v="25.02246645"/>
    <n v="2010"/>
    <s v="may"/>
    <s v="Nanette Burstein"/>
    <x v="2204"/>
    <s v="Normal"/>
    <s v="Medium Budget"/>
    <x v="0"/>
    <s v="Normal"/>
  </r>
  <r>
    <x v="2205"/>
    <d v="2002-08-21T00:00:00"/>
    <s v="Color"/>
    <s v="Comedy"/>
    <s v="English"/>
    <s v="USA"/>
    <s v="R"/>
    <s v="Adam Sandler"/>
    <x v="630"/>
    <n v="11000"/>
    <n v="11994"/>
    <n v="0"/>
    <n v="0"/>
    <n v="7.3"/>
    <n v="251"/>
    <n v="95"/>
    <n v="17791031"/>
    <n v="25000000"/>
    <n v="-7208969"/>
    <n v="-0.28835875999999999"/>
    <n v="29.084656496000001"/>
    <n v="2002"/>
    <s v="avgust"/>
    <s v="Paul Thomas Anderson"/>
    <x v="2205"/>
    <s v="Normal"/>
    <s v="Medium Budget"/>
    <x v="0"/>
    <s v="Normal"/>
  </r>
  <r>
    <x v="2206"/>
    <d v="1988-04-08T00:00:00"/>
    <s v="Color"/>
    <s v="Horror"/>
    <s v="English"/>
    <s v="USA"/>
    <s v="R"/>
    <s v="Donald Pleasence"/>
    <x v="749"/>
    <n v="742"/>
    <n v="1136"/>
    <n v="27"/>
    <n v="0"/>
    <n v="5.9"/>
    <n v="144"/>
    <n v="88"/>
    <n v="17768000"/>
    <n v="5000000"/>
    <n v="12768000"/>
    <n v="2.5535999999999999"/>
    <n v="24.62144"/>
    <n v="1988"/>
    <s v="aprel"/>
    <s v="Dwight H. Little"/>
    <x v="2206"/>
    <s v="Normal"/>
    <s v="Low Budget"/>
    <x v="0"/>
    <s v="Normal"/>
  </r>
  <r>
    <x v="2207"/>
    <d v="1999-06-14T00:00:00"/>
    <s v="Black and White"/>
    <s v="Horror"/>
    <s v="English"/>
    <s v="USA"/>
    <s v="R"/>
    <s v="Jason London"/>
    <x v="943"/>
    <n v="711"/>
    <n v="3162"/>
    <n v="52"/>
    <n v="897"/>
    <n v="4.5999999999999996"/>
    <n v="85"/>
    <n v="104"/>
    <n v="17757087"/>
    <n v="21000000"/>
    <n v="-3242913"/>
    <n v="-0.15442442857142857"/>
    <n v="18.427930228571427"/>
    <n v="1999"/>
    <s v="iyun"/>
    <s v="Katt Shea"/>
    <x v="2207"/>
    <s v="Normal"/>
    <s v="Low Budget"/>
    <x v="0"/>
    <s v="High Buzz Mismatch"/>
  </r>
  <r>
    <x v="2208"/>
    <d v="2015-06-26T00:00:00"/>
    <s v="Color"/>
    <s v="Biography"/>
    <s v="English"/>
    <s v="UK"/>
    <s v="R"/>
    <s v="Kate Winslet"/>
    <x v="181"/>
    <n v="14000"/>
    <n v="28933"/>
    <n v="0"/>
    <n v="23000"/>
    <n v="7.2"/>
    <n v="412"/>
    <n v="122"/>
    <n v="17750583"/>
    <n v="30000000"/>
    <n v="-12249417"/>
    <n v="-0.40831390000000001"/>
    <n v="30.936674440000001"/>
    <n v="2015"/>
    <s v="iyun"/>
    <s v="Danny Boyle"/>
    <x v="2208"/>
    <s v="Normal"/>
    <s v="Medium Budget"/>
    <x v="0"/>
    <s v="Normal"/>
  </r>
  <r>
    <x v="2209"/>
    <d v="2012-05-22T00:00:00"/>
    <s v="Color"/>
    <s v="Drama"/>
    <s v="English"/>
    <s v="USA"/>
    <s v="PG-13"/>
    <s v="Logan Lerman"/>
    <x v="944"/>
    <n v="8000"/>
    <n v="13631"/>
    <n v="139"/>
    <n v="131000"/>
    <n v="8"/>
    <n v="364"/>
    <n v="102"/>
    <n v="17738570"/>
    <n v="13000000"/>
    <n v="4738570"/>
    <n v="0.36450538461538462"/>
    <n v="45.245802153846157"/>
    <n v="2012"/>
    <s v="may"/>
    <s v="Stephen Chbosky"/>
    <x v="2209"/>
    <s v="Normal"/>
    <s v="Medium Budget"/>
    <x v="0"/>
    <s v="High Buzz / High Score"/>
  </r>
  <r>
    <x v="2210"/>
    <d v="2004-09-22T00:00:00"/>
    <s v="Color"/>
    <s v="Comedy"/>
    <s v="English"/>
    <s v="USA"/>
    <s v="R"/>
    <s v="Matt Damon"/>
    <x v="945"/>
    <n v="13000"/>
    <n v="14180"/>
    <n v="17"/>
    <n v="0"/>
    <n v="6.6"/>
    <n v="92"/>
    <n v="93"/>
    <n v="17718223"/>
    <n v="25000000"/>
    <n v="-7281777"/>
    <n v="-0.29127108000000002"/>
    <n v="26.283491567999999"/>
    <n v="2004"/>
    <s v="sentyabr"/>
    <s v="Jeff Schaffer"/>
    <x v="2210"/>
    <s v="Normal"/>
    <s v="Medium Budget"/>
    <x v="0"/>
    <s v="Normal"/>
  </r>
  <r>
    <x v="2211"/>
    <d v="2011-08-18T00:00:00"/>
    <s v="Color"/>
    <s v="Horror"/>
    <s v="English"/>
    <s v="USA"/>
    <s v="PG-13"/>
    <s v="Warren Christie"/>
    <x v="946"/>
    <n v="520"/>
    <n v="1520"/>
    <n v="17"/>
    <n v="0"/>
    <n v="5.2"/>
    <n v="228"/>
    <n v="86"/>
    <n v="17683670"/>
    <n v="5000000"/>
    <n v="12683670"/>
    <n v="2.536734"/>
    <n v="21.814693600000002"/>
    <n v="2011"/>
    <s v="avgust"/>
    <s v="Gonzalo LÃ³pez-Gallego"/>
    <x v="2211"/>
    <s v="Normal"/>
    <s v="Low Budget"/>
    <x v="0"/>
    <s v="Normal"/>
  </r>
  <r>
    <x v="2212"/>
    <d v="2008-11-30T00:00:00"/>
    <s v="Color"/>
    <s v="Drama"/>
    <s v="English"/>
    <s v="USA"/>
    <s v="G"/>
    <s v="Julia Ormond"/>
    <x v="947"/>
    <n v="918"/>
    <n v="3317"/>
    <n v="22"/>
    <n v="851"/>
    <n v="6.7"/>
    <n v="73"/>
    <n v="101"/>
    <n v="17655201"/>
    <n v="10000000"/>
    <n v="7655201"/>
    <n v="0.76552010000000004"/>
    <n v="27.191308040000003"/>
    <n v="2008"/>
    <s v="noyabr"/>
    <s v="Patricia Rozema"/>
    <x v="2212"/>
    <s v="Normal"/>
    <s v="Medium Budget"/>
    <x v="0"/>
    <s v="Normal"/>
  </r>
  <r>
    <x v="2213"/>
    <d v="2013-03-20T00:00:00"/>
    <s v="Black and White"/>
    <s v="Adventure"/>
    <s v="English"/>
    <s v="USA"/>
    <s v="R"/>
    <s v="Devin Ratray"/>
    <x v="348"/>
    <n v="1000"/>
    <n v="3798"/>
    <n v="729"/>
    <n v="28000"/>
    <n v="7.8"/>
    <n v="433"/>
    <n v="115"/>
    <n v="17613460"/>
    <n v="12000000"/>
    <n v="5613460"/>
    <n v="0.46778833333333331"/>
    <n v="34.187115333333331"/>
    <n v="2013"/>
    <s v="mart"/>
    <s v="Alexander Payne"/>
    <x v="2213"/>
    <s v="Normal"/>
    <s v="High Budget"/>
    <x v="0"/>
    <s v="Normal"/>
  </r>
  <r>
    <x v="2214"/>
    <d v="2013-03-28T00:00:00"/>
    <s v="Color"/>
    <s v="Action"/>
    <s v="English"/>
    <s v="USA"/>
    <s v="R"/>
    <s v="Jason Statham"/>
    <x v="383"/>
    <n v="26000"/>
    <n v="28479"/>
    <n v="138"/>
    <n v="17000"/>
    <n v="6.2"/>
    <n v="224"/>
    <n v="118"/>
    <n v="17609982"/>
    <n v="35000000"/>
    <n v="-17390018"/>
    <n v="-0.49685765714285712"/>
    <n v="26.301256937142856"/>
    <n v="2013"/>
    <s v="mart"/>
    <s v="Taylor Hackford"/>
    <x v="2214"/>
    <s v="Normal"/>
    <s v="High Budget"/>
    <x v="0"/>
    <s v="Normal"/>
  </r>
  <r>
    <x v="2215"/>
    <d v="2006-04-30T00:00:00"/>
    <s v="Color"/>
    <s v="Biography"/>
    <s v="English"/>
    <s v="UK"/>
    <s v="R"/>
    <s v="David Oyelowo"/>
    <x v="948"/>
    <n v="1000"/>
    <n v="1184"/>
    <n v="162"/>
    <n v="0"/>
    <n v="7.7"/>
    <n v="252"/>
    <n v="121"/>
    <n v="17605861"/>
    <n v="6000000"/>
    <n v="11605861"/>
    <n v="1.9343101666666667"/>
    <n v="31.573724066666667"/>
    <n v="2006"/>
    <s v="aprel"/>
    <s v="Kevin Macdonald"/>
    <x v="2215"/>
    <s v="Normal"/>
    <s v="Medium Budget"/>
    <x v="0"/>
    <s v="Normal"/>
  </r>
  <r>
    <x v="2216"/>
    <d v="2010-03-15T00:00:00"/>
    <s v="Color"/>
    <s v="Comedy"/>
    <s v="English"/>
    <s v="USA"/>
    <s v="PG"/>
    <s v="Brendan Fraser"/>
    <x v="653"/>
    <n v="3000"/>
    <n v="6327"/>
    <n v="16"/>
    <n v="0"/>
    <n v="3.8"/>
    <n v="101"/>
    <n v="92"/>
    <n v="17596256"/>
    <n v="35000000"/>
    <n v="-17403744"/>
    <n v="-0.49724982857142858"/>
    <n v="15.001100068571429"/>
    <n v="2010"/>
    <s v="mart"/>
    <s v="Roger Kumble"/>
    <x v="2216"/>
    <s v="Normal"/>
    <s v="Medium Budget"/>
    <x v="0"/>
    <s v="High Buzz Mismatch"/>
  </r>
  <r>
    <x v="2217"/>
    <d v="1997-08-28T00:00:00"/>
    <s v="Color"/>
    <s v="Action"/>
    <s v="English"/>
    <s v="USA"/>
    <s v="R"/>
    <s v="Olivia Williams"/>
    <x v="98"/>
    <n v="766"/>
    <n v="4346"/>
    <n v="0"/>
    <n v="0"/>
    <n v="6"/>
    <n v="79"/>
    <n v="177"/>
    <n v="17593391"/>
    <n v="80000000"/>
    <n v="-62406609"/>
    <n v="-0.78008261249999999"/>
    <n v="23.687966955"/>
    <n v="1997"/>
    <s v="avgust"/>
    <s v="Kevin Costner"/>
    <x v="2217"/>
    <s v="Underperformer"/>
    <s v="High Budget"/>
    <x v="0"/>
    <s v="Normal"/>
  </r>
  <r>
    <x v="2218"/>
    <d v="2007-07-13T00:00:00"/>
    <s v="Color"/>
    <s v="Horror"/>
    <s v="English"/>
    <s v="USA"/>
    <s v="R"/>
    <s v="Jay Hernandez"/>
    <x v="574"/>
    <n v="1000"/>
    <n v="4707"/>
    <n v="0"/>
    <n v="0"/>
    <n v="5.4"/>
    <n v="252"/>
    <n v="94"/>
    <n v="17544812"/>
    <n v="10000000"/>
    <n v="7544812"/>
    <n v="0.75448119999999996"/>
    <n v="21.901792480000001"/>
    <n v="2007"/>
    <s v="iyul"/>
    <s v="Eli Roth"/>
    <x v="2218"/>
    <s v="Normal"/>
    <s v="Low Budget"/>
    <x v="0"/>
    <s v="High Buzz Mismatch"/>
  </r>
  <r>
    <x v="2219"/>
    <d v="2013-03-14T00:00:00"/>
    <s v="Color"/>
    <s v="Comedy"/>
    <s v="English"/>
    <s v="USA"/>
    <s v="PG-13"/>
    <s v="Christopher Nicholas Smith"/>
    <x v="949"/>
    <n v="434"/>
    <n v="1183"/>
    <n v="132"/>
    <n v="12000"/>
    <n v="7.1"/>
    <n v="231"/>
    <n v="93"/>
    <n v="17536788"/>
    <n v="8000000"/>
    <n v="9536788"/>
    <n v="1.1920984999999999"/>
    <n v="30.076839399999997"/>
    <n v="2013"/>
    <s v="mart"/>
    <s v="Nicole Holofcener"/>
    <x v="2219"/>
    <s v="Normal"/>
    <s v="Medium Budget"/>
    <x v="0"/>
    <s v="Normal"/>
  </r>
  <r>
    <x v="2220"/>
    <d v="2012-12-04T00:00:00"/>
    <s v="Color"/>
    <s v="Adventure"/>
    <s v="English"/>
    <s v="France"/>
    <s v="R"/>
    <s v="Radha Mitchell"/>
    <x v="950"/>
    <n v="991"/>
    <n v="2173"/>
    <n v="83"/>
    <n v="25000"/>
    <n v="5"/>
    <n v="173"/>
    <n v="95"/>
    <n v="17529157"/>
    <n v="20000000"/>
    <n v="-2470843"/>
    <n v="-0.12354215"/>
    <n v="22.450583139999999"/>
    <n v="2012"/>
    <s v="dekabr"/>
    <s v="Michael J. Bassett"/>
    <x v="2220"/>
    <s v="Normal"/>
    <s v="High Budget"/>
    <x v="0"/>
    <s v="High Buzz Mismatch"/>
  </r>
  <r>
    <x v="2221"/>
    <d v="1995-07-30T00:00:00"/>
    <s v="Color"/>
    <s v="Comedy"/>
    <s v="English"/>
    <s v="USA"/>
    <s v="PG-13"/>
    <s v="Robert Downey Jr."/>
    <x v="951"/>
    <n v="21000"/>
    <n v="25263"/>
    <n v="0"/>
    <n v="0"/>
    <n v="6.6"/>
    <n v="45"/>
    <n v="103"/>
    <n v="17518220"/>
    <n v="20000000"/>
    <n v="-2481780"/>
    <n v="-0.124089"/>
    <n v="26.3503644"/>
    <n v="1995"/>
    <s v="iyul"/>
    <s v="Jodie Foster"/>
    <x v="2221"/>
    <s v="Normal"/>
    <s v="Medium Budget"/>
    <x v="0"/>
    <s v="Normal"/>
  </r>
  <r>
    <x v="2222"/>
    <d v="2006-08-18T00:00:00"/>
    <s v="Color"/>
    <s v="Crime"/>
    <s v="English"/>
    <s v="UK"/>
    <s v="R"/>
    <s v="Phil Davis"/>
    <x v="952"/>
    <n v="386"/>
    <n v="646"/>
    <n v="14"/>
    <n v="0"/>
    <n v="7.4"/>
    <n v="220"/>
    <n v="92"/>
    <n v="17508670"/>
    <n v="15000000"/>
    <n v="2508670"/>
    <n v="0.16724466666666668"/>
    <n v="29.66689786666667"/>
    <n v="2006"/>
    <s v="avgust"/>
    <s v="Richard Eyre"/>
    <x v="2222"/>
    <s v="Normal"/>
    <s v="Medium Budget"/>
    <x v="0"/>
    <s v="Normal"/>
  </r>
  <r>
    <x v="2223"/>
    <d v="2015-02-26T00:00:00"/>
    <s v="Color"/>
    <s v="Comedy"/>
    <s v="English"/>
    <s v="USA"/>
    <s v="R"/>
    <s v="Kimberly Elise"/>
    <x v="798"/>
    <n v="637"/>
    <n v="1342"/>
    <n v="44"/>
    <n v="23000"/>
    <n v="7.3"/>
    <n v="180"/>
    <n v="103"/>
    <n v="17474107"/>
    <n v="7000000"/>
    <n v="10474107"/>
    <n v="1.4963010000000001"/>
    <n v="32.098520399999998"/>
    <n v="2015"/>
    <s v="fevral"/>
    <s v="Rick Famuyiwa"/>
    <x v="2223"/>
    <s v="Normal"/>
    <s v="Medium Budget"/>
    <x v="0"/>
    <s v="Normal"/>
  </r>
  <r>
    <x v="2224"/>
    <d v="2000-03-18T00:00:00"/>
    <s v="Color"/>
    <s v="Action"/>
    <s v="English"/>
    <s v="USA"/>
    <s v="PG-13"/>
    <s v="Bob Neill"/>
    <x v="953"/>
    <n v="2"/>
    <n v="2"/>
    <n v="14"/>
    <n v="995"/>
    <n v="5.7"/>
    <n v="145"/>
    <n v="106"/>
    <n v="17473245"/>
    <n v="70000000"/>
    <n v="-52526755"/>
    <n v="-0.75038221428571428"/>
    <n v="22.599347114285713"/>
    <n v="2000"/>
    <s v="mart"/>
    <s v="Antony Hoffman"/>
    <x v="2224"/>
    <s v="Underperformer"/>
    <s v="High Budget"/>
    <x v="0"/>
    <s v="High Buzz Mismatch"/>
  </r>
  <r>
    <x v="2225"/>
    <d v="1998-04-07T00:00:00"/>
    <s v="Color"/>
    <s v="Comedy"/>
    <s v="English"/>
    <s v="USA"/>
    <s v="R"/>
    <s v="Philip Seymour Hoffman"/>
    <x v="589"/>
    <n v="22000"/>
    <n v="47728"/>
    <n v="0"/>
    <n v="35000"/>
    <n v="8.1999999999999993"/>
    <n v="249"/>
    <n v="117"/>
    <n v="17439163"/>
    <n v="15000000"/>
    <n v="2439163"/>
    <n v="0.16261086666666666"/>
    <n v="36.365044346666664"/>
    <n v="1998"/>
    <s v="aprel"/>
    <s v="Joel Coen"/>
    <x v="2225"/>
    <s v="Normal"/>
    <s v="Medium Budget"/>
    <x v="0"/>
    <s v="High Buzz / High Score"/>
  </r>
  <r>
    <x v="2226"/>
    <d v="2008-01-16T00:00:00"/>
    <s v="Color"/>
    <s v="Horror"/>
    <s v="English"/>
    <s v="USA"/>
    <s v="R"/>
    <s v="Laura Ramsey"/>
    <x v="954"/>
    <n v="960"/>
    <n v="1749"/>
    <n v="27"/>
    <n v="0"/>
    <n v="5.9"/>
    <n v="233"/>
    <n v="93"/>
    <n v="17427926"/>
    <n v="8000000"/>
    <n v="9427926"/>
    <n v="1.1784907499999999"/>
    <n v="24.0713963"/>
    <n v="2008"/>
    <s v="yanvar"/>
    <s v="Carter Smith"/>
    <x v="2226"/>
    <s v="Normal"/>
    <s v="Low Budget"/>
    <x v="0"/>
    <s v="Normal"/>
  </r>
  <r>
    <x v="2227"/>
    <d v="1998-11-22T00:00:00"/>
    <s v="Color"/>
    <s v="Horror"/>
    <s v="English"/>
    <s v="Australia"/>
    <s v="R"/>
    <s v="Bruce Greenwood"/>
    <x v="955"/>
    <n v="989"/>
    <n v="4660"/>
    <n v="119"/>
    <n v="673"/>
    <n v="5.5"/>
    <n v="96"/>
    <n v="84"/>
    <n v="17411331"/>
    <n v="15000000"/>
    <n v="2411331"/>
    <n v="0.16075539999999999"/>
    <n v="22.13160216"/>
    <n v="1998"/>
    <s v="noyabr"/>
    <s v="David Nutter"/>
    <x v="2227"/>
    <s v="Normal"/>
    <s v="Low Budget"/>
    <x v="0"/>
    <s v="High Buzz Mismatch"/>
  </r>
  <r>
    <x v="2228"/>
    <d v="2014-04-06T00:00:00"/>
    <s v="Color"/>
    <s v="Drama"/>
    <s v="Spanish"/>
    <s v="USA"/>
    <s v="R"/>
    <s v="Boris Kodjoe"/>
    <x v="765"/>
    <n v="1000"/>
    <n v="2840"/>
    <n v="23"/>
    <n v="0"/>
    <n v="5.2"/>
    <n v="9"/>
    <n v="106"/>
    <n v="17382982"/>
    <n v="5000000"/>
    <n v="12382982"/>
    <n v="2.4765964"/>
    <n v="21.790638560000001"/>
    <n v="2014"/>
    <s v="aprel"/>
    <s v="Bille Woodruff"/>
    <x v="2228"/>
    <s v="Normal"/>
    <s v="Medium Budget"/>
    <x v="0"/>
    <s v="Normal"/>
  </r>
  <r>
    <x v="2229"/>
    <d v="2006-09-03T00:00:00"/>
    <s v="Color"/>
    <s v="Comedy"/>
    <s v="English"/>
    <s v="USA"/>
    <s v="PG-13"/>
    <s v="Samaire Armstrong"/>
    <x v="270"/>
    <n v="806"/>
    <n v="3211"/>
    <n v="80"/>
    <n v="0"/>
    <n v="5.3"/>
    <n v="98"/>
    <n v="103"/>
    <n v="17324744"/>
    <n v="28000000"/>
    <n v="-10675256"/>
    <n v="-0.38125914285714285"/>
    <n v="21.047496342857141"/>
    <n v="2006"/>
    <s v="sentyabr"/>
    <s v="Donald Petrie"/>
    <x v="2229"/>
    <s v="Normal"/>
    <s v="Medium Budget"/>
    <x v="0"/>
    <s v="High Buzz Mismatch"/>
  </r>
  <r>
    <x v="2230"/>
    <d v="2014-05-11T00:00:00"/>
    <s v="Color"/>
    <s v="Comedy"/>
    <s v="English"/>
    <s v="USA"/>
    <s v="R"/>
    <s v="Ashley Rickards"/>
    <x v="637"/>
    <n v="986"/>
    <n v="4073"/>
    <n v="89"/>
    <n v="0"/>
    <n v="4.7"/>
    <n v="69"/>
    <n v="86"/>
    <n v="17314483"/>
    <n v="4000000"/>
    <n v="13314483"/>
    <n v="3.3286207499999998"/>
    <n v="20.131448300000002"/>
    <n v="2014"/>
    <s v="may"/>
    <s v="Michael Tiddes"/>
    <x v="2230"/>
    <s v="Normal"/>
    <s v="Medium Budget"/>
    <x v="0"/>
    <s v="Normal"/>
  </r>
  <r>
    <x v="2231"/>
    <d v="1996-03-04T00:00:00"/>
    <s v="Color"/>
    <s v="Crime"/>
    <s v="English"/>
    <s v="USA"/>
    <s v="R"/>
    <s v="J.K. Simmons"/>
    <x v="210"/>
    <n v="24000"/>
    <n v="24547"/>
    <n v="150"/>
    <n v="352"/>
    <n v="6.1"/>
    <n v="47"/>
    <n v="118"/>
    <n v="17305211"/>
    <n v="38000000"/>
    <n v="-20694789"/>
    <n v="-0.54459971052631584"/>
    <n v="24.217360115789472"/>
    <n v="1996"/>
    <s v="mart"/>
    <s v="Michael Apted"/>
    <x v="2231"/>
    <s v="Normal"/>
    <s v="Medium Budget"/>
    <x v="0"/>
    <s v="Normal"/>
  </r>
  <r>
    <x v="2232"/>
    <d v="1996-02-18T00:00:00"/>
    <s v="Color"/>
    <s v="Action"/>
    <s v="English"/>
    <s v="Australia"/>
    <s v="PG"/>
    <s v="Cary-Hiroyuki Tagawa"/>
    <x v="828"/>
    <n v="1000"/>
    <n v="3855"/>
    <n v="23"/>
    <n v="0"/>
    <n v="4.9000000000000004"/>
    <n v="60"/>
    <n v="100"/>
    <n v="17300889"/>
    <n v="45000000"/>
    <n v="-27699111"/>
    <n v="-0.61553579999999997"/>
    <n v="19.353785680000001"/>
    <n v="1996"/>
    <s v="fevral"/>
    <s v="Simon Wincer"/>
    <x v="2232"/>
    <s v="Normal"/>
    <s v="High Budget"/>
    <x v="0"/>
    <s v="High Buzz Mismatch"/>
  </r>
  <r>
    <x v="2233"/>
    <d v="2001-09-08T00:00:00"/>
    <s v="Color"/>
    <s v="Comedy"/>
    <s v="English"/>
    <s v="USA"/>
    <s v="PG"/>
    <s v="Noel Fisher"/>
    <x v="74"/>
    <n v="833"/>
    <n v="4551"/>
    <n v="25"/>
    <n v="371"/>
    <n v="5.3"/>
    <n v="37"/>
    <n v="91"/>
    <n v="17292381"/>
    <n v="12000000"/>
    <n v="5292381"/>
    <n v="0.44103175"/>
    <n v="21.413512699999998"/>
    <n v="2001"/>
    <s v="sentyabr"/>
    <s v="Tim Hill"/>
    <x v="2233"/>
    <s v="Normal"/>
    <s v="Medium Budget"/>
    <x v="0"/>
    <s v="High Buzz Mismatch"/>
  </r>
  <r>
    <x v="2234"/>
    <d v="2008-02-11T00:00:00"/>
    <s v="Color"/>
    <s v="Adventure"/>
    <s v="English"/>
    <s v="Germany"/>
    <s v="PG"/>
    <s v="Brendan Fraser"/>
    <x v="551"/>
    <n v="3000"/>
    <n v="5329"/>
    <n v="34"/>
    <n v="0"/>
    <n v="6.1"/>
    <n v="161"/>
    <n v="106"/>
    <n v="17281832"/>
    <n v="60000000"/>
    <n v="-42718168"/>
    <n v="-0.71196946666666672"/>
    <n v="24.115212213333333"/>
    <n v="2008"/>
    <s v="fevral"/>
    <s v="Iain Softley"/>
    <x v="2234"/>
    <s v="Underperformer"/>
    <s v="High Budget"/>
    <x v="0"/>
    <s v="Normal"/>
  </r>
  <r>
    <x v="2235"/>
    <d v="1998-07-04T00:00:00"/>
    <s v="Color"/>
    <s v="Comedy"/>
    <s v="English"/>
    <s v="USA"/>
    <s v="R"/>
    <s v="Dave Chappelle"/>
    <x v="672"/>
    <n v="744"/>
    <n v="2400"/>
    <n v="33"/>
    <n v="0"/>
    <n v="6.7"/>
    <n v="40"/>
    <n v="82"/>
    <n v="17278980"/>
    <n v="8000000"/>
    <n v="9278980"/>
    <n v="1.1598725000000001"/>
    <n v="27.263949"/>
    <n v="1998"/>
    <s v="iyul"/>
    <s v="Tamra Davis"/>
    <x v="2235"/>
    <s v="Normal"/>
    <s v="Medium Budget"/>
    <x v="0"/>
    <s v="Normal"/>
  </r>
  <r>
    <x v="2236"/>
    <d v="2002-10-30T00:00:00"/>
    <s v="Color"/>
    <s v="Action"/>
    <s v="English"/>
    <s v="USA"/>
    <s v="PG-13"/>
    <s v="Scarlett Johansson"/>
    <x v="956"/>
    <n v="19000"/>
    <n v="22554"/>
    <n v="11"/>
    <n v="0"/>
    <n v="5.4"/>
    <n v="181"/>
    <n v="99"/>
    <n v="17266505"/>
    <n v="30000000"/>
    <n v="-12733495"/>
    <n v="-0.42444983333333336"/>
    <n v="21.430220066666667"/>
    <n v="2002"/>
    <s v="oktyabr"/>
    <s v="Ellory Elkayem"/>
    <x v="2236"/>
    <s v="Normal"/>
    <s v="High Budget"/>
    <x v="0"/>
    <s v="High Buzz Mismatch"/>
  </r>
  <r>
    <x v="2237"/>
    <d v="2014-01-17T00:00:00"/>
    <s v="Color"/>
    <s v="Crime"/>
    <s v="English"/>
    <s v="UK"/>
    <s v="R"/>
    <s v="Philip Seymour Hoffman"/>
    <x v="687"/>
    <n v="22000"/>
    <n v="22574"/>
    <n v="210"/>
    <n v="13000"/>
    <n v="6.8"/>
    <n v="291"/>
    <n v="122"/>
    <n v="17237244"/>
    <n v="15000000"/>
    <n v="2237244"/>
    <n v="0.14914959999999999"/>
    <n v="28.559659839999998"/>
    <n v="2014"/>
    <s v="yanvar"/>
    <s v="Anton Corbijn"/>
    <x v="2237"/>
    <s v="Normal"/>
    <s v="Medium Budget"/>
    <x v="0"/>
    <s v="Normal"/>
  </r>
  <r>
    <x v="2238"/>
    <d v="1991-02-24T00:00:00"/>
    <s v="Color"/>
    <s v="Action"/>
    <s v="English"/>
    <s v="USA"/>
    <s v="R"/>
    <s v="Bruce Willis"/>
    <x v="657"/>
    <n v="13000"/>
    <n v="15944"/>
    <n v="36"/>
    <n v="0"/>
    <n v="5.7"/>
    <n v="60"/>
    <n v="100"/>
    <n v="17218080"/>
    <n v="70000000"/>
    <n v="-52781920"/>
    <n v="-0.75402742857142857"/>
    <n v="22.498389028571431"/>
    <n v="1991"/>
    <s v="fevral"/>
    <s v="Michael Lehmann"/>
    <x v="2238"/>
    <s v="Underperformer"/>
    <s v="High Budget"/>
    <x v="0"/>
    <s v="High Buzz Mismatch"/>
  </r>
  <r>
    <x v="2239"/>
    <d v="2014-10-15T00:00:00"/>
    <s v="Color"/>
    <s v="Action"/>
    <s v="English"/>
    <s v="USA"/>
    <s v="PG-13"/>
    <s v="Jeff Bridges"/>
    <x v="957"/>
    <n v="12000"/>
    <n v="17098"/>
    <n v="44"/>
    <n v="16000"/>
    <n v="5.5"/>
    <n v="175"/>
    <n v="102"/>
    <n v="17176900"/>
    <n v="95000000"/>
    <n v="-77823100"/>
    <n v="-0.81919052631578948"/>
    <n v="23.272323789473685"/>
    <n v="2014"/>
    <s v="oktyabr"/>
    <s v="Sergey Bodrov"/>
    <x v="2239"/>
    <s v="Underperformer"/>
    <s v="High Budget"/>
    <x v="0"/>
    <s v="High Buzz Mismatch"/>
  </r>
  <r>
    <x v="2240"/>
    <d v="2000-02-12T00:00:00"/>
    <s v="Color"/>
    <s v="Drama"/>
    <s v="English"/>
    <s v="USA"/>
    <s v="PG-13"/>
    <s v="Amanda Schull"/>
    <x v="777"/>
    <n v="757"/>
    <n v="1201"/>
    <n v="13"/>
    <n v="0"/>
    <n v="6.7"/>
    <n v="68"/>
    <n v="115"/>
    <n v="17174870"/>
    <n v="18000000"/>
    <n v="-825130"/>
    <n v="-4.5840555555555558E-2"/>
    <n v="26.78166377777778"/>
    <n v="2000"/>
    <s v="fevral"/>
    <s v="Nicholas Hytner"/>
    <x v="2240"/>
    <s v="Normal"/>
    <s v="Medium Budget"/>
    <x v="0"/>
    <s v="Normal"/>
  </r>
  <r>
    <x v="2241"/>
    <d v="2012-07-01T00:00:00"/>
    <s v="Color"/>
    <s v="Action"/>
    <s v="English"/>
    <s v="USA"/>
    <s v="R"/>
    <s v="Jason Statham"/>
    <x v="246"/>
    <n v="26000"/>
    <n v="27759"/>
    <n v="132"/>
    <n v="12000"/>
    <n v="6.5"/>
    <n v="258"/>
    <n v="94"/>
    <n v="17120019"/>
    <n v="30000000"/>
    <n v="-12879981"/>
    <n v="-0.42933270000000001"/>
    <n v="27.02826692"/>
    <n v="2012"/>
    <s v="iyul"/>
    <s v="Boaz Yakin"/>
    <x v="2241"/>
    <s v="Normal"/>
    <s v="High Budget"/>
    <x v="0"/>
    <s v="Normal"/>
  </r>
  <r>
    <x v="2242"/>
    <d v="2007-05-02T00:00:00"/>
    <s v="Color"/>
    <s v="Crime"/>
    <s v="English"/>
    <s v="USA"/>
    <s v="R"/>
    <s v="Viggo Mortensen"/>
    <x v="751"/>
    <n v="10000"/>
    <n v="17211"/>
    <n v="0"/>
    <n v="0"/>
    <n v="7.7"/>
    <n v="356"/>
    <n v="96"/>
    <n v="17114882"/>
    <n v="25000000"/>
    <n v="-7885118"/>
    <n v="-0.31540472000000003"/>
    <n v="30.673838112000002"/>
    <n v="2007"/>
    <s v="may"/>
    <s v="David Cronenberg"/>
    <x v="2242"/>
    <s v="Normal"/>
    <s v="Medium Budget"/>
    <x v="0"/>
    <s v="Normal"/>
  </r>
  <r>
    <x v="2243"/>
    <d v="2004-01-11T00:00:00"/>
    <s v="Color"/>
    <s v="Action"/>
    <s v="Cantonese"/>
    <s v="Hong Kong"/>
    <s v="R"/>
    <s v="Shengyi Huang"/>
    <x v="958"/>
    <n v="264"/>
    <n v="537"/>
    <n v="0"/>
    <n v="0"/>
    <n v="7.8"/>
    <n v="377"/>
    <n v="99"/>
    <n v="17104669"/>
    <n v="20000000"/>
    <n v="-2895331"/>
    <n v="-0.14476654999999999"/>
    <n v="31.142093379999999"/>
    <n v="2004"/>
    <s v="yanvar"/>
    <s v="Stephen Chow"/>
    <x v="2243"/>
    <s v="Normal"/>
    <s v="High Budget"/>
    <x v="0"/>
    <s v="Normal"/>
  </r>
  <r>
    <x v="2244"/>
    <d v="1996-03-09T00:00:00"/>
    <s v="Color"/>
    <s v="Action"/>
    <s v="English"/>
    <s v="USA"/>
    <s v="R"/>
    <s v="Salma Hayek"/>
    <x v="959"/>
    <n v="4000"/>
    <n v="6152"/>
    <n v="114"/>
    <n v="204"/>
    <n v="5.3"/>
    <n v="36"/>
    <n v="105"/>
    <n v="17100000"/>
    <n v="25000000"/>
    <n v="-7900000"/>
    <n v="-0.316"/>
    <n v="21.093999999999998"/>
    <n v="1996"/>
    <s v="mart"/>
    <s v="Kevin Hooks"/>
    <x v="2244"/>
    <s v="Normal"/>
    <s v="High Budget"/>
    <x v="0"/>
    <s v="High Buzz Mismatch"/>
  </r>
  <r>
    <x v="2245"/>
    <d v="1998-08-14T00:00:00"/>
    <s v="Color"/>
    <s v="Comedy"/>
    <s v="English"/>
    <s v="USA"/>
    <s v="R"/>
    <s v="Bill Murray"/>
    <x v="462"/>
    <n v="13000"/>
    <n v="15716"/>
    <n v="0"/>
    <n v="5000"/>
    <n v="7.7"/>
    <n v="179"/>
    <n v="93"/>
    <n v="17096053"/>
    <n v="9000000"/>
    <n v="8096053"/>
    <n v="0.89956144444444441"/>
    <n v="31.65982457777778"/>
    <n v="1998"/>
    <s v="avgust"/>
    <s v="Wes Anderson"/>
    <x v="2245"/>
    <s v="Normal"/>
    <s v="Medium Budget"/>
    <x v="0"/>
    <s v="Normal"/>
  </r>
  <r>
    <x v="2246"/>
    <d v="2000-07-21T00:00:00"/>
    <s v="Color"/>
    <s v="Comedy"/>
    <s v="English"/>
    <s v="USA"/>
    <s v="PG"/>
    <s v="Woody Allen"/>
    <x v="478"/>
    <n v="11000"/>
    <n v="23283"/>
    <n v="11000"/>
    <n v="812"/>
    <n v="6.7"/>
    <n v="128"/>
    <n v="94"/>
    <n v="17071230"/>
    <n v="18000000"/>
    <n v="-928770"/>
    <n v="-5.1598333333333336E-2"/>
    <n v="26.860560666666668"/>
    <n v="2000"/>
    <s v="iyul"/>
    <s v="Woody Allen"/>
    <x v="2246"/>
    <s v="Normal"/>
    <s v="Medium Budget"/>
    <x v="0"/>
    <s v="Normal"/>
  </r>
  <r>
    <x v="2247"/>
    <d v="2004-12-14T00:00:00"/>
    <s v="Color"/>
    <s v="Comedy"/>
    <s v="English"/>
    <s v="Romania"/>
    <s v="R"/>
    <s v="Jason Flemyng"/>
    <x v="960"/>
    <n v="1000"/>
    <n v="2567"/>
    <n v="64"/>
    <n v="0"/>
    <n v="4.9000000000000004"/>
    <n v="148"/>
    <n v="88"/>
    <n v="17016190"/>
    <n v="12000000"/>
    <n v="5016190"/>
    <n v="0.41801583333333331"/>
    <n v="19.767206333333334"/>
    <n v="2004"/>
    <s v="dekabr"/>
    <s v="Don Mancini"/>
    <x v="2247"/>
    <s v="Normal"/>
    <s v="Medium Budget"/>
    <x v="0"/>
    <s v="High Buzz Mismatch"/>
  </r>
  <r>
    <x v="2248"/>
    <d v="2005-01-16T00:00:00"/>
    <s v="Color"/>
    <s v="Comedy"/>
    <s v="English"/>
    <s v="USA"/>
    <s v="PG"/>
    <s v="Jamie Kennedy"/>
    <x v="314"/>
    <n v="490"/>
    <n v="1195"/>
    <n v="6"/>
    <n v="881"/>
    <n v="2.2000000000000002"/>
    <n v="78"/>
    <n v="94"/>
    <n v="17010646"/>
    <n v="84000000"/>
    <n v="-66989354"/>
    <n v="-0.79749230952380956"/>
    <n v="8.5691030761904781"/>
    <n v="2005"/>
    <s v="yanvar"/>
    <s v="Lawrence Guterman"/>
    <x v="2248"/>
    <s v="Underperformer"/>
    <s v="Medium Budget"/>
    <x v="0"/>
    <s v="High Buzz Mismatch"/>
  </r>
  <r>
    <x v="2249"/>
    <d v="1977-01-02T00:00:00"/>
    <s v="Color"/>
    <s v="Horror"/>
    <s v="English"/>
    <s v="USA"/>
    <s v="PG"/>
    <s v="Woody Strode"/>
    <x v="961"/>
    <n v="423"/>
    <n v="516"/>
    <n v="8"/>
    <n v="0"/>
    <n v="5.9"/>
    <n v="95"/>
    <n v="97"/>
    <n v="17000000"/>
    <n v="500000"/>
    <n v="16500000"/>
    <n v="33"/>
    <n v="36.800000000000004"/>
    <n v="1977"/>
    <s v="yanvar"/>
    <s v="John 'Bud' Cardos"/>
    <x v="2249"/>
    <s v="Normal"/>
    <s v="Low Budget"/>
    <x v="0"/>
    <s v="Normal"/>
  </r>
  <r>
    <x v="2250"/>
    <d v="2009-11-18T00:00:00"/>
    <s v="Color"/>
    <s v="Drama"/>
    <s v="English"/>
    <s v="Canada"/>
    <s v="R"/>
    <s v="Sarah Polley"/>
    <x v="962"/>
    <n v="900"/>
    <n v="2222"/>
    <n v="165"/>
    <n v="12000"/>
    <n v="5.8"/>
    <n v="368"/>
    <n v="104"/>
    <n v="16999046"/>
    <n v="26000000"/>
    <n v="-9000954"/>
    <n v="-0.34619053846153847"/>
    <n v="24.261523784615385"/>
    <n v="2009"/>
    <s v="noyabr"/>
    <s v="Vincenzo Natali"/>
    <x v="2250"/>
    <s v="Normal"/>
    <s v="Medium Budget"/>
    <x v="0"/>
    <s v="High Buzz Mismatch"/>
  </r>
  <r>
    <x v="2251"/>
    <d v="2001-08-06T00:00:00"/>
    <s v="Color"/>
    <s v="Drama"/>
    <s v="English"/>
    <s v="USA"/>
    <s v="R"/>
    <s v="Beth Grant"/>
    <x v="349"/>
    <n v="628"/>
    <n v="1265"/>
    <n v="65"/>
    <n v="0"/>
    <n v="6.2"/>
    <n v="107"/>
    <n v="105"/>
    <n v="16991902"/>
    <n v="57000000"/>
    <n v="-40008098"/>
    <n v="-0.7018964561403509"/>
    <n v="24.51924141754386"/>
    <n v="2001"/>
    <s v="avgust"/>
    <s v="Stephen Herek"/>
    <x v="2251"/>
    <s v="Underperformer"/>
    <s v="Medium Budget"/>
    <x v="0"/>
    <s v="Normal"/>
  </r>
  <r>
    <x v="2252"/>
    <d v="2002-05-05T00:00:00"/>
    <s v="Color"/>
    <s v="Comedy"/>
    <s v="English"/>
    <s v="USA"/>
    <s v="G"/>
    <s v="Haley Joel Osment"/>
    <x v="963"/>
    <n v="3000"/>
    <n v="8189"/>
    <n v="0"/>
    <n v="422"/>
    <n v="4"/>
    <n v="43"/>
    <n v="88"/>
    <n v="16988996"/>
    <n v="35000000"/>
    <n v="-18011004"/>
    <n v="-0.51460011428571428"/>
    <n v="15.836359954285713"/>
    <n v="2002"/>
    <s v="may"/>
    <s v="Peter Hastings"/>
    <x v="2252"/>
    <s v="Normal"/>
    <s v="Medium Budget"/>
    <x v="0"/>
    <s v="High Buzz Mismatch"/>
  </r>
  <r>
    <x v="2253"/>
    <d v="2013-04-19T00:00:00"/>
    <s v="Color"/>
    <s v="Crime"/>
    <s v="English"/>
    <s v="USA"/>
    <s v="R"/>
    <s v="Michael Fassbender"/>
    <x v="65"/>
    <n v="13000"/>
    <n v="27797"/>
    <n v="0"/>
    <n v="24000"/>
    <n v="5.3"/>
    <n v="336"/>
    <n v="138"/>
    <n v="16969390"/>
    <n v="25000000"/>
    <n v="-8030610"/>
    <n v="-0.32122440000000002"/>
    <n v="23.471510239999997"/>
    <n v="2013"/>
    <s v="aprel"/>
    <s v="Ridley Scott"/>
    <x v="2253"/>
    <s v="Normal"/>
    <s v="Medium Budget"/>
    <x v="0"/>
    <s v="High Buzz Mismatch"/>
  </r>
  <r>
    <x v="2254"/>
    <d v="2004-07-19T00:00:00"/>
    <s v="Color"/>
    <s v="Comedy"/>
    <s v="English"/>
    <s v="USA"/>
    <s v="PG-13"/>
    <s v="Topher Grace"/>
    <x v="308"/>
    <n v="2000"/>
    <n v="4681"/>
    <n v="126"/>
    <n v="876"/>
    <n v="5.6"/>
    <n v="84"/>
    <n v="95"/>
    <n v="16964743"/>
    <n v="24000000"/>
    <n v="-7035257"/>
    <n v="-0.29313570833333336"/>
    <n v="22.370345716666662"/>
    <n v="2004"/>
    <s v="iyul"/>
    <s v="Robert Luketic"/>
    <x v="2254"/>
    <s v="Normal"/>
    <s v="Medium Budget"/>
    <x v="0"/>
    <s v="High Buzz Mismatch"/>
  </r>
  <r>
    <x v="2255"/>
    <d v="2000-11-19T00:00:00"/>
    <s v="Color"/>
    <s v="Crime"/>
    <s v="English"/>
    <s v="USA"/>
    <s v="R"/>
    <s v="Vin Diesel"/>
    <x v="964"/>
    <n v="14000"/>
    <n v="17336"/>
    <n v="46"/>
    <n v="0"/>
    <n v="7"/>
    <n v="132"/>
    <n v="120"/>
    <n v="16938179"/>
    <n v="8000000"/>
    <n v="8938179"/>
    <n v="1.117272375"/>
    <n v="28.446908950000001"/>
    <n v="2000"/>
    <s v="noyabr"/>
    <s v="Ben Younger"/>
    <x v="2255"/>
    <s v="Normal"/>
    <s v="Medium Budget"/>
    <x v="0"/>
    <s v="Normal"/>
  </r>
  <r>
    <x v="2256"/>
    <d v="2007-10-12T00:00:00"/>
    <s v="Color"/>
    <s v="Crime"/>
    <s v="English"/>
    <s v="USA"/>
    <s v="R"/>
    <s v="Al Pacino"/>
    <x v="534"/>
    <n v="14000"/>
    <n v="16722"/>
    <n v="50"/>
    <n v="0"/>
    <n v="5.9"/>
    <n v="158"/>
    <n v="108"/>
    <n v="16930884"/>
    <n v="30000000"/>
    <n v="-13069116"/>
    <n v="-0.4356372"/>
    <n v="23.425745120000002"/>
    <n v="2007"/>
    <s v="oktyabr"/>
    <s v="Jon Avnet"/>
    <x v="2256"/>
    <s v="Normal"/>
    <s v="Medium Budget"/>
    <x v="0"/>
    <s v="High Buzz Mismatch"/>
  </r>
  <r>
    <x v="2257"/>
    <d v="2002-09-13T00:00:00"/>
    <s v="Color"/>
    <s v="Comedy"/>
    <s v="English"/>
    <s v="Germany"/>
    <s v="PG-13"/>
    <s v="Matthew Perry"/>
    <x v="405"/>
    <n v="2000"/>
    <n v="4169"/>
    <n v="71"/>
    <n v="201"/>
    <n v="5.3"/>
    <n v="64"/>
    <n v="99"/>
    <n v="16930185"/>
    <n v="29000000"/>
    <n v="-12069815"/>
    <n v="-0.4162005172413793"/>
    <n v="21.053619793103447"/>
    <n v="2002"/>
    <s v="sentyabr"/>
    <s v="Reginald Hudlin"/>
    <x v="2257"/>
    <s v="Normal"/>
    <s v="Medium Budget"/>
    <x v="0"/>
    <s v="High Buzz Mismatch"/>
  </r>
  <r>
    <x v="2258"/>
    <d v="2001-04-15T00:00:00"/>
    <s v="Color"/>
    <s v="Drama"/>
    <s v="English"/>
    <s v="USA"/>
    <s v="PG-13"/>
    <s v="Kirsten Dunst"/>
    <x v="635"/>
    <n v="4000"/>
    <n v="6214"/>
    <n v="134"/>
    <n v="0"/>
    <n v="6.5"/>
    <n v="84"/>
    <n v="135"/>
    <n v="16929123"/>
    <n v="14000000"/>
    <n v="2929123"/>
    <n v="0.20922307142857144"/>
    <n v="26.08368922857143"/>
    <n v="2001"/>
    <s v="aprel"/>
    <s v="John Stockwell"/>
    <x v="2258"/>
    <s v="Normal"/>
    <s v="Medium Budget"/>
    <x v="0"/>
    <s v="Normal"/>
  </r>
  <r>
    <x v="2259"/>
    <d v="2005-03-16T00:00:00"/>
    <s v="Color"/>
    <s v="Crime"/>
    <s v="English"/>
    <s v="USA"/>
    <s v="R"/>
    <s v="Sid Haig"/>
    <x v="716"/>
    <n v="1000"/>
    <n v="3544"/>
    <n v="0"/>
    <n v="0"/>
    <n v="6.9"/>
    <n v="261"/>
    <n v="109"/>
    <n v="16901126"/>
    <n v="7000000"/>
    <n v="9901126"/>
    <n v="1.4144465714285714"/>
    <n v="28.165778628571431"/>
    <n v="2005"/>
    <s v="mart"/>
    <s v="Rob Zombie"/>
    <x v="2259"/>
    <s v="Normal"/>
    <s v="Medium Budget"/>
    <x v="0"/>
    <s v="Normal"/>
  </r>
  <r>
    <x v="2260"/>
    <d v="1999-04-04T00:00:00"/>
    <s v="Color"/>
    <s v="Comedy"/>
    <s v="English"/>
    <s v="USA"/>
    <s v="R"/>
    <s v="Sarah Polley"/>
    <x v="96"/>
    <n v="900"/>
    <n v="2475"/>
    <n v="218"/>
    <n v="0"/>
    <n v="7.3"/>
    <n v="137"/>
    <n v="102"/>
    <n v="16842303"/>
    <n v="6500000"/>
    <n v="10342303"/>
    <n v="1.5911235384615385"/>
    <n v="29.836449415384614"/>
    <n v="1999"/>
    <s v="aprel"/>
    <s v="Doug Liman"/>
    <x v="2260"/>
    <s v="Normal"/>
    <s v="Medium Budget"/>
    <x v="0"/>
    <s v="Normal"/>
  </r>
  <r>
    <x v="2261"/>
    <d v="2004-03-22T00:00:00"/>
    <s v="Color"/>
    <s v="Comedy"/>
    <s v="English"/>
    <s v="UK"/>
    <s v="PG-13"/>
    <s v="Kirsten Dunst"/>
    <x v="563"/>
    <n v="4000"/>
    <n v="9330"/>
    <n v="12"/>
    <n v="0"/>
    <n v="6.3"/>
    <n v="129"/>
    <n v="98"/>
    <n v="16831505"/>
    <n v="31000000"/>
    <n v="-14168495"/>
    <n v="-0.4570482258064516"/>
    <n v="25.017180709677419"/>
    <n v="2004"/>
    <s v="mart"/>
    <s v="Richard Loncraine"/>
    <x v="2261"/>
    <s v="Normal"/>
    <s v="Medium Budget"/>
    <x v="0"/>
    <s v="Normal"/>
  </r>
  <r>
    <x v="2262"/>
    <d v="1968-08-19T00:00:00"/>
    <s v="Color"/>
    <s v="Drama"/>
    <s v="English"/>
    <s v="UK"/>
    <s v="G"/>
    <s v="Oliver Reed"/>
    <x v="965"/>
    <n v="695"/>
    <n v="1593"/>
    <n v="82"/>
    <n v="0"/>
    <n v="7.5"/>
    <n v="56"/>
    <n v="153"/>
    <n v="16800000"/>
    <n v="10000000"/>
    <n v="6800000"/>
    <n v="0.68"/>
    <n v="30.271999999999998"/>
    <n v="1968"/>
    <s v="avgust"/>
    <s v="Carol Reed"/>
    <x v="2262"/>
    <s v="Normal"/>
    <s v="Medium Budget"/>
    <x v="0"/>
    <s v="Normal"/>
  </r>
  <r>
    <x v="2263"/>
    <d v="2000-05-21T00:00:00"/>
    <s v="Color"/>
    <s v="Drama"/>
    <s v="English"/>
    <s v="USA"/>
    <s v="R"/>
    <s v="Philip Baker Hall"/>
    <x v="966"/>
    <n v="497"/>
    <n v="1805"/>
    <n v="710"/>
    <n v="209"/>
    <n v="4.8"/>
    <n v="100"/>
    <n v="97"/>
    <n v="16779636"/>
    <n v="28000000"/>
    <n v="-11220364"/>
    <n v="-0.40072728571428573"/>
    <n v="19.060609085714287"/>
    <n v="2000"/>
    <s v="may"/>
    <s v="Janusz Kaminski"/>
    <x v="2263"/>
    <s v="Normal"/>
    <s v="Medium Budget"/>
    <x v="0"/>
    <s v="High Buzz Mismatch"/>
  </r>
  <r>
    <x v="2264"/>
    <d v="2004-10-19T00:00:00"/>
    <s v="Color"/>
    <s v="Comedy"/>
    <s v="English"/>
    <s v="USA"/>
    <s v="PG"/>
    <s v="Kristen Stewart"/>
    <x v="967"/>
    <n v="17000"/>
    <n v="18711"/>
    <n v="38"/>
    <n v="591"/>
    <n v="5.2"/>
    <n v="54"/>
    <n v="91"/>
    <n v="16702864"/>
    <n v="18000000"/>
    <n v="-1297136"/>
    <n v="-7.2063111111111106E-2"/>
    <n v="20.830274755555557"/>
    <n v="2004"/>
    <s v="oktyabr"/>
    <s v="Bart Freundlich"/>
    <x v="2264"/>
    <s v="Normal"/>
    <s v="Medium Budget"/>
    <x v="0"/>
    <s v="High Buzz Mismatch"/>
  </r>
  <r>
    <x v="2265"/>
    <d v="2009-10-08T00:00:00"/>
    <s v="Color"/>
    <s v="Comedy"/>
    <s v="English"/>
    <s v="USA"/>
    <s v="PG"/>
    <s v="J.K. Simmons"/>
    <x v="968"/>
    <n v="24000"/>
    <n v="25792"/>
    <n v="3"/>
    <n v="0"/>
    <n v="5.6"/>
    <n v="121"/>
    <n v="97"/>
    <n v="16699684"/>
    <n v="8000000"/>
    <n v="8699684"/>
    <n v="1.0874604999999999"/>
    <n v="22.834984199999997"/>
    <n v="2009"/>
    <s v="oktyabr"/>
    <s v="Jonas Elmer"/>
    <x v="2265"/>
    <s v="Normal"/>
    <s v="Medium Budget"/>
    <x v="0"/>
    <s v="Normal"/>
  </r>
  <r>
    <x v="2266"/>
    <d v="2012-11-13T00:00:00"/>
    <s v="Color"/>
    <s v="Comedy"/>
    <s v="English"/>
    <s v="USA"/>
    <s v="R"/>
    <s v="Ornella Muti"/>
    <x v="478"/>
    <n v="385"/>
    <n v="1205"/>
    <n v="11000"/>
    <n v="18000"/>
    <n v="6.3"/>
    <n v="275"/>
    <n v="112"/>
    <n v="16684352"/>
    <n v="17000000"/>
    <n v="-315648"/>
    <n v="-1.8567529411764705E-2"/>
    <n v="26.992572988235295"/>
    <n v="2012"/>
    <s v="noyabr"/>
    <s v="Woody Allen"/>
    <x v="2266"/>
    <s v="Normal"/>
    <s v="Medium Budget"/>
    <x v="0"/>
    <s v="Normal"/>
  </r>
  <r>
    <x v="2267"/>
    <d v="1994-07-15T00:00:00"/>
    <s v="Color"/>
    <s v="Adventure"/>
    <s v="English"/>
    <s v="USA"/>
    <s v="PG"/>
    <s v="Joe Mantegna"/>
    <x v="969"/>
    <n v="1000"/>
    <n v="2949"/>
    <n v="32"/>
    <n v="0"/>
    <n v="5.9"/>
    <n v="22"/>
    <n v="99"/>
    <n v="16671505"/>
    <n v="50000000"/>
    <n v="-33328495"/>
    <n v="-0.66656990000000005"/>
    <n v="23.33337204"/>
    <n v="1994"/>
    <s v="iyul"/>
    <s v="Patrick Read Johnson"/>
    <x v="2267"/>
    <s v="Normal"/>
    <s v="High Budget"/>
    <x v="0"/>
    <s v="High Buzz Mismatch"/>
  </r>
  <r>
    <x v="2268"/>
    <d v="1990-05-30T00:00:00"/>
    <s v="Color"/>
    <s v="Comedy"/>
    <s v="English"/>
    <s v="USA"/>
    <s v="PG-13"/>
    <s v="Reba McEntire"/>
    <x v="546"/>
    <n v="651"/>
    <n v="3119"/>
    <n v="31"/>
    <n v="11000"/>
    <n v="7.1"/>
    <n v="132"/>
    <n v="96"/>
    <n v="16667084"/>
    <n v="11000000"/>
    <n v="5667084"/>
    <n v="0.51518945454545451"/>
    <n v="29.706075781818182"/>
    <n v="1990"/>
    <s v="may"/>
    <s v="Ron Underwood"/>
    <x v="2268"/>
    <s v="Normal"/>
    <s v="Medium Budget"/>
    <x v="0"/>
    <s v="Normal"/>
  </r>
  <r>
    <x v="2269"/>
    <d v="2006-07-22T00:00:00"/>
    <s v="Color"/>
    <s v="Adventure"/>
    <s v="English"/>
    <s v="USA"/>
    <s v="PG"/>
    <s v="Tyler James Williams"/>
    <x v="127"/>
    <n v="931"/>
    <n v="4431"/>
    <n v="176"/>
    <n v="498"/>
    <n v="5.0999999999999996"/>
    <n v="73"/>
    <n v="90"/>
    <n v="16647384"/>
    <n v="26000000"/>
    <n v="-9352616"/>
    <n v="-0.35971599999999998"/>
    <n v="20.3059136"/>
    <n v="2006"/>
    <s v="iyul"/>
    <s v="Paul Feig"/>
    <x v="2269"/>
    <s v="Normal"/>
    <s v="High Budget"/>
    <x v="0"/>
    <s v="High Buzz Mismatch"/>
  </r>
  <r>
    <x v="2270"/>
    <d v="1999-11-04T00:00:00"/>
    <s v="Color"/>
    <s v="Drama"/>
    <s v="English"/>
    <s v="USA"/>
    <s v="R"/>
    <s v="Nicolas Cage"/>
    <x v="200"/>
    <n v="12000"/>
    <n v="13040"/>
    <n v="17000"/>
    <n v="0"/>
    <n v="6.8"/>
    <n v="163"/>
    <n v="121"/>
    <n v="16640210"/>
    <n v="55000000"/>
    <n v="-38359790"/>
    <n v="-0.69745072727272728"/>
    <n v="26.92101970909091"/>
    <n v="1999"/>
    <s v="noyabr"/>
    <s v="Martin Scorsese"/>
    <x v="2270"/>
    <s v="Underperformer"/>
    <s v="Medium Budget"/>
    <x v="0"/>
    <s v="Normal"/>
  </r>
  <r>
    <x v="2271"/>
    <d v="1998-11-13T00:00:00"/>
    <s v="Color"/>
    <s v="Drama"/>
    <s v="English"/>
    <s v="USA"/>
    <s v="R"/>
    <s v="Salma Hayek"/>
    <x v="970"/>
    <n v="4000"/>
    <n v="6910"/>
    <n v="15"/>
    <n v="0"/>
    <n v="5.8"/>
    <n v="63"/>
    <n v="121"/>
    <n v="16574731"/>
    <n v="13000000"/>
    <n v="3574731"/>
    <n v="0.27497930769230772"/>
    <n v="23.309991723076923"/>
    <n v="1998"/>
    <s v="noyabr"/>
    <s v="Mark Christopher"/>
    <x v="2271"/>
    <s v="Normal"/>
    <s v="Medium Budget"/>
    <x v="0"/>
    <s v="High Buzz Mismatch"/>
  </r>
  <r>
    <x v="2272"/>
    <d v="1996-09-10T00:00:00"/>
    <s v="Color"/>
    <s v="Drama"/>
    <s v="English"/>
    <s v="UK"/>
    <s v="R"/>
    <s v="Kelly Macdonald"/>
    <x v="181"/>
    <n v="2000"/>
    <n v="3559"/>
    <n v="0"/>
    <n v="21000"/>
    <n v="8.1999999999999993"/>
    <n v="134"/>
    <n v="94"/>
    <n v="16501785"/>
    <n v="3500000"/>
    <n v="13001785"/>
    <n v="3.7147957142857142"/>
    <n v="36.385918285714283"/>
    <n v="1996"/>
    <s v="sentyabr"/>
    <s v="Danny Boyle"/>
    <x v="2272"/>
    <s v="Normal"/>
    <s v="Medium Budget"/>
    <x v="0"/>
    <s v="High Buzz / High Score"/>
  </r>
  <r>
    <x v="2273"/>
    <d v="1999-07-21T00:00:00"/>
    <s v="Color"/>
    <s v="Drama"/>
    <s v="English"/>
    <s v="Canada"/>
    <s v="R"/>
    <s v="Jason Priestley"/>
    <x v="971"/>
    <n v="471"/>
    <n v="1069"/>
    <n v="11"/>
    <n v="327"/>
    <n v="4.9000000000000004"/>
    <n v="88"/>
    <n v="109"/>
    <n v="16459004"/>
    <n v="15000000"/>
    <n v="1459004"/>
    <n v="9.7266933333333333E-2"/>
    <n v="19.671606773333334"/>
    <n v="1999"/>
    <s v="iyul"/>
    <s v="Stephan Elliott"/>
    <x v="2273"/>
    <s v="Normal"/>
    <s v="Medium Budget"/>
    <x v="0"/>
    <s v="High Buzz Mismatch"/>
  </r>
  <r>
    <x v="2274"/>
    <d v="2012-02-26T00:00:00"/>
    <s v="Color"/>
    <s v="Drama"/>
    <s v="English"/>
    <s v="USA"/>
    <s v="R"/>
    <s v="Mike Howard"/>
    <x v="630"/>
    <n v="378"/>
    <n v="427"/>
    <n v="0"/>
    <n v="27000"/>
    <n v="7.1"/>
    <n v="546"/>
    <n v="144"/>
    <n v="16377274"/>
    <n v="32000000"/>
    <n v="-15622726"/>
    <n v="-0.4882101875"/>
    <n v="30.904715924999998"/>
    <n v="2012"/>
    <s v="fevral"/>
    <s v="Paul Thomas Anderson"/>
    <x v="2274"/>
    <s v="Normal"/>
    <s v="Medium Budget"/>
    <x v="0"/>
    <s v="Normal"/>
  </r>
  <r>
    <x v="2275"/>
    <d v="2002-07-06T00:00:00"/>
    <s v="Color"/>
    <s v="Drama"/>
    <s v="English"/>
    <s v="USA"/>
    <s v="PG-13"/>
    <s v="Patrick Fugit"/>
    <x v="972"/>
    <n v="835"/>
    <n v="2572"/>
    <n v="7"/>
    <n v="0"/>
    <n v="7.2"/>
    <n v="103"/>
    <n v="109"/>
    <n v="16346122"/>
    <n v="16000000"/>
    <n v="346122"/>
    <n v="2.1632624999999999E-2"/>
    <n v="28.80865305"/>
    <n v="2002"/>
    <s v="iyul"/>
    <s v="Peter Kosminsky"/>
    <x v="2275"/>
    <s v="Normal"/>
    <s v="Medium Budget"/>
    <x v="0"/>
    <s v="Normal"/>
  </r>
  <r>
    <x v="2276"/>
    <d v="2004-08-05T00:00:00"/>
    <s v="Color"/>
    <s v="Comedy"/>
    <s v="English"/>
    <s v="USA"/>
    <s v="PG-13"/>
    <s v="Bruce Willis"/>
    <x v="594"/>
    <n v="13000"/>
    <n v="18085"/>
    <n v="41"/>
    <n v="462"/>
    <n v="5.5"/>
    <n v="74"/>
    <n v="98"/>
    <n v="16323969"/>
    <n v="40000000"/>
    <n v="-23676031"/>
    <n v="-0.59190077500000005"/>
    <n v="21.809439689999998"/>
    <n v="2004"/>
    <s v="avgust"/>
    <s v="Howard Deutch"/>
    <x v="2276"/>
    <s v="Normal"/>
    <s v="Medium Budget"/>
    <x v="0"/>
    <s v="High Buzz Mismatch"/>
  </r>
  <r>
    <x v="2277"/>
    <d v="1998-10-08T00:00:00"/>
    <s v="Color"/>
    <s v="Crime"/>
    <s v="English"/>
    <s v="UK"/>
    <s v="R"/>
    <s v="Gary Cole"/>
    <x v="13"/>
    <n v="989"/>
    <n v="2365"/>
    <n v="0"/>
    <n v="0"/>
    <n v="7.5"/>
    <n v="125"/>
    <n v="121"/>
    <n v="16311763"/>
    <n v="17000000"/>
    <n v="-688237"/>
    <n v="-4.0484529411764704E-2"/>
    <n v="29.983806188235295"/>
    <n v="1998"/>
    <s v="oktyabr"/>
    <s v="Sam Raimi"/>
    <x v="2277"/>
    <s v="Normal"/>
    <s v="Medium Budget"/>
    <x v="0"/>
    <s v="Normal"/>
  </r>
  <r>
    <x v="2278"/>
    <d v="2011-01-14T00:00:00"/>
    <s v="Color"/>
    <s v="Comedy"/>
    <s v="English"/>
    <s v="USA"/>
    <s v="R"/>
    <s v="Charlize Theron"/>
    <x v="176"/>
    <n v="9000"/>
    <n v="10575"/>
    <n v="655"/>
    <n v="0"/>
    <n v="6.3"/>
    <n v="325"/>
    <n v="94"/>
    <n v="16300302"/>
    <n v="12000000"/>
    <n v="4300302"/>
    <n v="0.35835850000000002"/>
    <n v="25.343343399999998"/>
    <n v="2011"/>
    <s v="yanvar"/>
    <s v="Jason Reitman"/>
    <x v="2278"/>
    <s v="Normal"/>
    <s v="Medium Budget"/>
    <x v="0"/>
    <s v="Normal"/>
  </r>
  <r>
    <x v="2279"/>
    <d v="2005-11-28T00:00:00"/>
    <s v="Color"/>
    <s v="Horror"/>
    <s v="English"/>
    <s v="UK"/>
    <s v="PG-13"/>
    <s v="Sissy Spacek"/>
    <x v="973"/>
    <n v="874"/>
    <n v="1608"/>
    <n v="31"/>
    <n v="0"/>
    <n v="5"/>
    <n v="125"/>
    <n v="91"/>
    <n v="16298046"/>
    <n v="14000000"/>
    <n v="2298046"/>
    <n v="0.16414614285714285"/>
    <n v="20.065658457142856"/>
    <n v="2005"/>
    <s v="noyabr"/>
    <s v="Courtney Solomon"/>
    <x v="2279"/>
    <s v="Normal"/>
    <s v="Low Budget"/>
    <x v="0"/>
    <s v="High Buzz Mismatch"/>
  </r>
  <r>
    <x v="2280"/>
    <d v="1986-12-12T00:00:00"/>
    <s v="Color"/>
    <s v="Action"/>
    <s v="English"/>
    <s v="USA"/>
    <s v="PG"/>
    <s v="Lea Thompson"/>
    <x v="974"/>
    <n v="1000"/>
    <n v="3000"/>
    <n v="8"/>
    <n v="0"/>
    <n v="4.5999999999999996"/>
    <n v="81"/>
    <n v="110"/>
    <n v="16295774"/>
    <n v="35000000"/>
    <n v="-18704226"/>
    <n v="-0.53440645714285717"/>
    <n v="18.186237417142856"/>
    <n v="1986"/>
    <s v="dekabr"/>
    <s v="Willard Huyck"/>
    <x v="2280"/>
    <s v="Normal"/>
    <s v="High Budget"/>
    <x v="0"/>
    <s v="High Buzz Mismatch"/>
  </r>
  <r>
    <x v="2281"/>
    <d v="1999-06-06T00:00:00"/>
    <s v="Color"/>
    <s v="Adventure"/>
    <s v="English"/>
    <s v="USA"/>
    <s v="G"/>
    <s v="Josh Charles"/>
    <x v="74"/>
    <n v="1000"/>
    <n v="3243"/>
    <n v="25"/>
    <n v="619"/>
    <n v="6.2"/>
    <n v="70"/>
    <n v="87"/>
    <n v="16290976"/>
    <n v="24000000"/>
    <n v="-7709024"/>
    <n v="-0.32120933333333335"/>
    <n v="24.733416266666669"/>
    <n v="1999"/>
    <s v="iyun"/>
    <s v="Tim Hill"/>
    <x v="2281"/>
    <s v="Normal"/>
    <s v="High Budget"/>
    <x v="0"/>
    <s v="Normal"/>
  </r>
  <r>
    <x v="2282"/>
    <d v="2008-06-18T00:00:00"/>
    <s v="Color"/>
    <s v="Comedy"/>
    <s v="English"/>
    <s v="USA"/>
    <s v="PG-13"/>
    <s v="Madeline Carroll"/>
    <x v="975"/>
    <n v="1000"/>
    <n v="6212"/>
    <n v="0"/>
    <n v="1000"/>
    <n v="6.1"/>
    <n v="131"/>
    <n v="120"/>
    <n v="16284360"/>
    <n v="21000000"/>
    <n v="-4715640"/>
    <n v="-0.22455428571428571"/>
    <n v="24.410178285714284"/>
    <n v="2008"/>
    <s v="iyun"/>
    <s v="Joshua Michael Stern"/>
    <x v="2282"/>
    <s v="Normal"/>
    <s v="Medium Budget"/>
    <x v="0"/>
    <s v="Normal"/>
  </r>
  <r>
    <x v="2283"/>
    <d v="2007-06-16T00:00:00"/>
    <s v="Color"/>
    <s v="Biography"/>
    <s v="English"/>
    <s v="UK"/>
    <s v="PG-13"/>
    <s v="Eddie Redmayne"/>
    <x v="769"/>
    <n v="13000"/>
    <n v="16899"/>
    <n v="159"/>
    <n v="0"/>
    <n v="6.9"/>
    <n v="202"/>
    <n v="114"/>
    <n v="16264475"/>
    <n v="55000000"/>
    <n v="-38735525"/>
    <n v="-0.70428227272727273"/>
    <n v="27.318287090909092"/>
    <n v="2007"/>
    <s v="iyun"/>
    <s v="Shekhar Kapur"/>
    <x v="2283"/>
    <s v="Underperformer"/>
    <s v="Medium Budget"/>
    <x v="0"/>
    <s v="Normal"/>
  </r>
  <r>
    <x v="2284"/>
    <d v="2001-04-12T00:00:00"/>
    <s v="Color"/>
    <s v="Drama"/>
    <s v="English"/>
    <s v="France"/>
    <s v="R"/>
    <s v="Angelina Jolie Pitt"/>
    <x v="976"/>
    <n v="11000"/>
    <n v="11662"/>
    <n v="49"/>
    <n v="3000"/>
    <n v="6"/>
    <n v="93"/>
    <n v="118"/>
    <n v="16252765"/>
    <n v="42000000"/>
    <n v="-25747235"/>
    <n v="-0.61302940476190482"/>
    <n v="24.054788238095238"/>
    <n v="2001"/>
    <s v="aprel"/>
    <s v="Michael Cristofer"/>
    <x v="2284"/>
    <s v="Normal"/>
    <s v="Medium Budget"/>
    <x v="0"/>
    <s v="Normal"/>
  </r>
  <r>
    <x v="2285"/>
    <d v="2003-06-16T00:00:00"/>
    <s v="Color"/>
    <s v="Drama"/>
    <s v="English"/>
    <s v="USA"/>
    <s v="R"/>
    <s v="Naomi Watts"/>
    <x v="101"/>
    <n v="6000"/>
    <n v="7567"/>
    <n v="0"/>
    <n v="0"/>
    <n v="7.7"/>
    <n v="192"/>
    <n v="124"/>
    <n v="16248701"/>
    <n v="20000000"/>
    <n v="-3751299"/>
    <n v="-0.18756495000000001"/>
    <n v="30.724974020000001"/>
    <n v="2003"/>
    <s v="iyun"/>
    <s v="Alejandro G. IÃ±Ã¡rritu"/>
    <x v="2285"/>
    <s v="Normal"/>
    <s v="Medium Budget"/>
    <x v="0"/>
    <s v="Normal"/>
  </r>
  <r>
    <x v="2286"/>
    <d v="2005-01-24T00:00:00"/>
    <s v="Color"/>
    <s v="Comedy"/>
    <s v="English"/>
    <s v="USA"/>
    <s v="PG"/>
    <s v="Ben Feldman"/>
    <x v="529"/>
    <n v="1000"/>
    <n v="4789"/>
    <n v="15"/>
    <n v="767"/>
    <n v="5.5"/>
    <n v="65"/>
    <n v="100"/>
    <n v="16247775"/>
    <n v="25000000"/>
    <n v="-8752225"/>
    <n v="-0.35008899999999998"/>
    <n v="21.936664399999998"/>
    <n v="2005"/>
    <s v="yanvar"/>
    <s v="Mark Rosman"/>
    <x v="2286"/>
    <s v="Normal"/>
    <s v="Medium Budget"/>
    <x v="0"/>
    <s v="High Buzz Mismatch"/>
  </r>
  <r>
    <x v="2287"/>
    <d v="2006-03-26T00:00:00"/>
    <s v="Color"/>
    <s v="Horror"/>
    <s v="English"/>
    <s v="USA"/>
    <s v="R"/>
    <s v="Oliver Hudson"/>
    <x v="977"/>
    <n v="607"/>
    <n v="1611"/>
    <n v="17"/>
    <n v="0"/>
    <n v="4.5"/>
    <n v="186"/>
    <n v="94"/>
    <n v="16235293"/>
    <n v="9000000"/>
    <n v="7235293"/>
    <n v="0.80392144444444447"/>
    <n v="18.321568577777779"/>
    <n v="2006"/>
    <s v="mart"/>
    <s v="Glen Morgan"/>
    <x v="2287"/>
    <s v="Normal"/>
    <s v="Low Budget"/>
    <x v="0"/>
    <s v="High Buzz Mismatch"/>
  </r>
  <r>
    <x v="2288"/>
    <d v="2009-08-30T00:00:00"/>
    <s v="Color"/>
    <s v="Comedy"/>
    <s v="English"/>
    <s v="USA"/>
    <s v="R"/>
    <s v="J.K. Simmons"/>
    <x v="823"/>
    <n v="24000"/>
    <n v="24805"/>
    <n v="45"/>
    <n v="6000"/>
    <n v="5.0999999999999996"/>
    <n v="300"/>
    <n v="107"/>
    <n v="16204793"/>
    <n v="16000000"/>
    <n v="204793"/>
    <n v="1.27995625E-2"/>
    <n v="21.005119825000001"/>
    <n v="2009"/>
    <s v="avgust"/>
    <s v="Karyn Kusama"/>
    <x v="2288"/>
    <s v="Normal"/>
    <s v="Medium Budget"/>
    <x v="0"/>
    <s v="High Buzz Mismatch"/>
  </r>
  <r>
    <x v="2289"/>
    <d v="2013-05-22T00:00:00"/>
    <s v="Color"/>
    <s v="Drama"/>
    <s v="English"/>
    <s v="USA"/>
    <s v="R"/>
    <s v="James Corden"/>
    <x v="978"/>
    <n v="480"/>
    <n v="517"/>
    <n v="109"/>
    <n v="43000"/>
    <n v="7.4"/>
    <n v="283"/>
    <n v="104"/>
    <n v="16168741"/>
    <n v="8000000"/>
    <n v="8168741"/>
    <n v="1.0210926250000001"/>
    <n v="34.308437050000002"/>
    <n v="2013"/>
    <s v="may"/>
    <s v="John Carney"/>
    <x v="2289"/>
    <s v="Normal"/>
    <s v="Medium Budget"/>
    <x v="0"/>
    <s v="Normal"/>
  </r>
  <r>
    <x v="2290"/>
    <d v="1990-03-03T00:00:00"/>
    <s v="Color"/>
    <s v="Drama"/>
    <s v="English"/>
    <s v="USA"/>
    <s v="R"/>
    <s v="Denzel Washington"/>
    <x v="329"/>
    <n v="18000"/>
    <n v="19065"/>
    <n v="0"/>
    <n v="720"/>
    <n v="6.5"/>
    <n v="23"/>
    <n v="129"/>
    <n v="16153600"/>
    <n v="10000000"/>
    <n v="6153600"/>
    <n v="0.61536000000000002"/>
    <n v="26.318144"/>
    <n v="1990"/>
    <s v="mart"/>
    <s v="Spike Lee"/>
    <x v="2290"/>
    <s v="Normal"/>
    <s v="Medium Budget"/>
    <x v="0"/>
    <s v="Normal"/>
  </r>
  <r>
    <x v="2291"/>
    <d v="2004-08-10T00:00:00"/>
    <s v="Color"/>
    <s v="Drama"/>
    <s v="English"/>
    <s v="USA"/>
    <s v="PG-13"/>
    <s v="Romola Garai"/>
    <x v="979"/>
    <n v="805"/>
    <n v="1618"/>
    <n v="300"/>
    <n v="767"/>
    <n v="6.2"/>
    <n v="118"/>
    <n v="141"/>
    <n v="16123851"/>
    <n v="23000000"/>
    <n v="-6876149"/>
    <n v="-0.29896299999999998"/>
    <n v="24.7571148"/>
    <n v="2004"/>
    <s v="avgust"/>
    <s v="Mira Nair"/>
    <x v="2291"/>
    <s v="Normal"/>
    <s v="Medium Budget"/>
    <x v="0"/>
    <s v="Normal"/>
  </r>
  <r>
    <x v="2292"/>
    <d v="1988-05-21T00:00:00"/>
    <s v="Color"/>
    <s v="Drama"/>
    <s v="English"/>
    <s v="USA"/>
    <s v="R"/>
    <s v="Dianne Wiest"/>
    <x v="980"/>
    <n v="967"/>
    <n v="3067"/>
    <n v="21"/>
    <n v="377"/>
    <n v="5.6"/>
    <n v="28"/>
    <n v="107"/>
    <n v="16118077"/>
    <n v="25000000"/>
    <n v="-8881923"/>
    <n v="-0.35527692"/>
    <n v="22.295589232000001"/>
    <n v="1988"/>
    <s v="may"/>
    <s v="James Bridges"/>
    <x v="2292"/>
    <s v="Normal"/>
    <s v="Medium Budget"/>
    <x v="0"/>
    <s v="High Buzz Mismatch"/>
  </r>
  <r>
    <x v="2293"/>
    <d v="1995-01-23T00:00:00"/>
    <s v="Color"/>
    <s v="Action"/>
    <s v="English"/>
    <s v="USA"/>
    <s v="R"/>
    <s v="Viggo Mortensen"/>
    <x v="981"/>
    <n v="10000"/>
    <n v="13433"/>
    <n v="10"/>
    <n v="0"/>
    <n v="6.6"/>
    <n v="56"/>
    <n v="98"/>
    <n v="16115878"/>
    <n v="8000000"/>
    <n v="8115878"/>
    <n v="1.01448475"/>
    <n v="26.805793899999998"/>
    <n v="1995"/>
    <s v="yanvar"/>
    <s v="Gregory Widen"/>
    <x v="2293"/>
    <s v="Normal"/>
    <s v="High Budget"/>
    <x v="0"/>
    <s v="Normal"/>
  </r>
  <r>
    <x v="2294"/>
    <d v="2005-07-05T00:00:00"/>
    <s v="Color"/>
    <s v="Comedy"/>
    <s v="English"/>
    <s v="USA"/>
    <s v="R"/>
    <s v="Ryan Reynolds"/>
    <x v="982"/>
    <n v="16000"/>
    <n v="19957"/>
    <n v="6"/>
    <n v="0"/>
    <n v="6.8"/>
    <n v="91"/>
    <n v="94"/>
    <n v="16101109"/>
    <n v="3000000"/>
    <n v="13101109"/>
    <n v="4.3670363333333331"/>
    <n v="28.946814533333331"/>
    <n v="2005"/>
    <s v="iyul"/>
    <s v="Rob McKittrick"/>
    <x v="2294"/>
    <s v="Normal"/>
    <s v="Medium Budget"/>
    <x v="0"/>
    <s v="Normal"/>
  </r>
  <r>
    <x v="2295"/>
    <d v="2013-05-13T00:00:00"/>
    <s v="Color"/>
    <s v="Biography"/>
    <s v="English"/>
    <s v="USA"/>
    <s v="R"/>
    <s v="Ahna O'Reilly"/>
    <x v="263"/>
    <n v="282"/>
    <n v="687"/>
    <n v="0"/>
    <n v="17000"/>
    <n v="7.5"/>
    <n v="327"/>
    <n v="85"/>
    <n v="16097842"/>
    <n v="900000"/>
    <n v="15197842"/>
    <n v="16.886491111111113"/>
    <n v="38.454596444444448"/>
    <n v="2013"/>
    <s v="may"/>
    <s v="Ryan Coogler"/>
    <x v="2295"/>
    <s v="Normal"/>
    <s v="Medium Budget"/>
    <x v="0"/>
    <s v="Normal"/>
  </r>
  <r>
    <x v="2296"/>
    <d v="2009-12-19T00:00:00"/>
    <s v="Color"/>
    <s v="Comedy"/>
    <s v="English"/>
    <s v="USA"/>
    <s v="PG"/>
    <s v="Stephen Root"/>
    <x v="983"/>
    <n v="939"/>
    <n v="3742"/>
    <n v="11"/>
    <n v="610"/>
    <n v="5.6"/>
    <n v="93"/>
    <n v="107"/>
    <n v="16088610"/>
    <n v="55000000"/>
    <n v="-38911390"/>
    <n v="-0.70747981818181815"/>
    <n v="22.17800807272727"/>
    <n v="2009"/>
    <s v="dekabr"/>
    <s v="Karey Kirkpatrick"/>
    <x v="2296"/>
    <s v="Underperformer"/>
    <s v="Medium Budget"/>
    <x v="0"/>
    <s v="High Buzz Mismatch"/>
  </r>
  <r>
    <x v="2297"/>
    <d v="1962-11-27T00:00:00"/>
    <s v="Color"/>
    <s v="Action"/>
    <s v="English"/>
    <s v="UK"/>
    <s v="Approved"/>
    <s v="Ursula Andress"/>
    <x v="439"/>
    <n v="650"/>
    <n v="1421"/>
    <n v="92"/>
    <n v="5000"/>
    <n v="7.3"/>
    <n v="184"/>
    <n v="110"/>
    <n v="16067035"/>
    <n v="1100000"/>
    <n v="14967035"/>
    <n v="13.606395454545455"/>
    <n v="35.142558181818181"/>
    <n v="1962"/>
    <s v="noyabr"/>
    <s v="Terence Young"/>
    <x v="2297"/>
    <s v="Normal"/>
    <s v="High Budget"/>
    <x v="0"/>
    <s v="Normal"/>
  </r>
  <r>
    <x v="2298"/>
    <d v="2002-02-18T00:00:00"/>
    <s v="Color"/>
    <s v="Action"/>
    <s v="English"/>
    <s v="USA"/>
    <s v="PG-13"/>
    <s v="Steve Oedekerk"/>
    <x v="266"/>
    <n v="176"/>
    <n v="361"/>
    <n v="176"/>
    <n v="0"/>
    <n v="6.2"/>
    <n v="63"/>
    <n v="81"/>
    <n v="16033556"/>
    <n v="10000000"/>
    <n v="6033556"/>
    <n v="0.60335559999999999"/>
    <n v="25.041342240000002"/>
    <n v="2002"/>
    <s v="fevral"/>
    <s v="Steve Oedekerk"/>
    <x v="2298"/>
    <s v="Normal"/>
    <s v="High Budget"/>
    <x v="0"/>
    <s v="Normal"/>
  </r>
  <r>
    <x v="2299"/>
    <d v="2015-03-01T00:00:00"/>
    <s v="Color"/>
    <s v="Action"/>
    <s v="English"/>
    <s v="France"/>
    <s v="PG-13"/>
    <s v="Ed Skrein"/>
    <x v="906"/>
    <n v="805"/>
    <n v="1411"/>
    <n v="11"/>
    <n v="0"/>
    <n v="5.0999999999999996"/>
    <n v="148"/>
    <n v="96"/>
    <n v="16027866"/>
    <n v="25000000"/>
    <n v="-8972134"/>
    <n v="-0.35888535999999999"/>
    <n v="20.256445855999999"/>
    <n v="2015"/>
    <s v="mart"/>
    <s v="Camille Delamarre"/>
    <x v="2299"/>
    <s v="Normal"/>
    <s v="High Budget"/>
    <x v="0"/>
    <s v="High Buzz Mismatch"/>
  </r>
  <r>
    <x v="2299"/>
    <d v="2015-03-01T00:00:00"/>
    <s v="Color"/>
    <s v="Action"/>
    <s v="English"/>
    <s v="France"/>
    <s v="PG-13"/>
    <s v="Ed Skrein"/>
    <x v="906"/>
    <n v="805"/>
    <n v="1411"/>
    <n v="11"/>
    <n v="0"/>
    <n v="5.0999999999999996"/>
    <n v="148"/>
    <n v="96"/>
    <n v="16027866"/>
    <n v="25000000"/>
    <n v="-8972134"/>
    <n v="-0.35888535999999999"/>
    <n v="20.256445855999999"/>
    <n v="2015"/>
    <s v="mart"/>
    <s v="Camille Delamarre"/>
    <x v="2299"/>
    <s v="Normal"/>
    <s v="High Budget"/>
    <x v="0"/>
    <s v="High Buzz Mismatch"/>
  </r>
  <r>
    <x v="2300"/>
    <d v="2001-01-07T00:00:00"/>
    <s v="Color"/>
    <s v="Drama"/>
    <s v="English"/>
    <s v="USA"/>
    <s v="R"/>
    <s v="Mekhi Phifer"/>
    <x v="984"/>
    <n v="1000"/>
    <n v="3300"/>
    <n v="596"/>
    <n v="0"/>
    <n v="6.2"/>
    <n v="92"/>
    <n v="95"/>
    <n v="16017403"/>
    <n v="5000000"/>
    <n v="11017403"/>
    <n v="2.2034805999999998"/>
    <n v="25.681392240000001"/>
    <n v="2001"/>
    <s v="yanvar"/>
    <s v="Tim Blake Nelson"/>
    <x v="2300"/>
    <s v="Normal"/>
    <s v="Medium Budget"/>
    <x v="0"/>
    <s v="Normal"/>
  </r>
  <r>
    <x v="2301"/>
    <d v="2012-09-24T00:00:00"/>
    <s v="Color"/>
    <s v="Crime"/>
    <s v="English"/>
    <s v="USA"/>
    <s v="R"/>
    <s v="Pam Ferris"/>
    <x v="402"/>
    <n v="771"/>
    <n v="2356"/>
    <n v="160"/>
    <n v="35000"/>
    <n v="6.4"/>
    <n v="265"/>
    <n v="110"/>
    <n v="16005978"/>
    <n v="26000000"/>
    <n v="-9994022"/>
    <n v="-0.38438546153846154"/>
    <n v="28.946245815384618"/>
    <n v="2012"/>
    <s v="sentyabr"/>
    <s v="James McTeigue"/>
    <x v="2301"/>
    <s v="Normal"/>
    <s v="Medium Budget"/>
    <x v="0"/>
    <s v="Normal"/>
  </r>
  <r>
    <x v="2302"/>
    <d v="2009-01-25T00:00:00"/>
    <s v="Color"/>
    <s v="Action"/>
    <s v="English"/>
    <s v="USA"/>
    <s v="PG-13"/>
    <s v="Andrew Fiscella"/>
    <x v="522"/>
    <n v="137000"/>
    <n v="137712"/>
    <n v="190"/>
    <n v="0"/>
    <n v="5.7"/>
    <n v="107"/>
    <n v="88"/>
    <n v="15988876"/>
    <n v="27000000"/>
    <n v="-11011124"/>
    <n v="-0.40781940740740741"/>
    <n v="22.636872237037039"/>
    <n v="2009"/>
    <s v="yanvar"/>
    <s v="NimrÃ³d Antal"/>
    <x v="2302"/>
    <s v="Normal"/>
    <s v="High Budget"/>
    <x v="0"/>
    <s v="High Buzz Mismatch"/>
  </r>
  <r>
    <x v="2303"/>
    <d v="2006-01-04T00:00:00"/>
    <s v="Color"/>
    <s v="Biography"/>
    <s v="English"/>
    <s v="USA"/>
    <s v="PG-13"/>
    <s v="Kirsten Dunst"/>
    <x v="597"/>
    <n v="4000"/>
    <n v="7243"/>
    <n v="0"/>
    <n v="0"/>
    <n v="6.4"/>
    <n v="260"/>
    <n v="123"/>
    <n v="15962471"/>
    <n v="40000000"/>
    <n v="-24037529"/>
    <n v="-0.60093822500000005"/>
    <n v="25.359624710000002"/>
    <n v="2006"/>
    <s v="yanvar"/>
    <s v="Sofia Coppola"/>
    <x v="2303"/>
    <s v="Normal"/>
    <s v="Medium Budget"/>
    <x v="0"/>
    <s v="Normal"/>
  </r>
  <r>
    <x v="2304"/>
    <d v="1993-07-20T00:00:00"/>
    <s v="Color"/>
    <s v="Fantasy"/>
    <s v="English"/>
    <s v="USA"/>
    <s v="R"/>
    <s v="Kane Hodder"/>
    <x v="985"/>
    <n v="935"/>
    <n v="2899"/>
    <n v="18"/>
    <n v="949"/>
    <n v="4.3"/>
    <n v="112"/>
    <n v="91"/>
    <n v="15935068"/>
    <n v="2500000"/>
    <n v="13435068"/>
    <n v="5.3740271999999996"/>
    <n v="19.444510879999999"/>
    <n v="1993"/>
    <s v="iyul"/>
    <s v="Adam Marcus"/>
    <x v="2304"/>
    <s v="Normal"/>
    <s v="Low Budget"/>
    <x v="0"/>
    <s v="Normal"/>
  </r>
  <r>
    <x v="2305"/>
    <d v="2000-02-09T00:00:00"/>
    <s v="Color"/>
    <s v="Adventure"/>
    <s v="English"/>
    <s v="UK"/>
    <s v="G"/>
    <s v="Mara Wilson"/>
    <x v="986"/>
    <n v="1000"/>
    <n v="2429"/>
    <n v="2"/>
    <n v="663"/>
    <n v="3.6"/>
    <n v="47"/>
    <n v="85"/>
    <n v="15911333"/>
    <n v="19000000"/>
    <n v="-3088667"/>
    <n v="-0.16256142105263158"/>
    <n v="14.401275431578949"/>
    <n v="2000"/>
    <s v="fevral"/>
    <s v="Britt Allcroft"/>
    <x v="2305"/>
    <s v="Normal"/>
    <s v="High Budget"/>
    <x v="0"/>
    <s v="High Buzz Mismatch"/>
  </r>
  <r>
    <x v="2306"/>
    <d v="2002-09-01T00:00:00"/>
    <s v="Color"/>
    <s v="Drama"/>
    <s v="English"/>
    <s v="USA"/>
    <s v="PG-13"/>
    <s v="Dennis Quaid"/>
    <x v="987"/>
    <n v="2000"/>
    <n v="2447"/>
    <n v="162"/>
    <n v="0"/>
    <n v="7.4"/>
    <n v="181"/>
    <n v="107"/>
    <n v="15854988"/>
    <n v="13500000"/>
    <n v="2354988"/>
    <n v="0.17444355555555555"/>
    <n v="29.669777422222225"/>
    <n v="2002"/>
    <s v="sentyabr"/>
    <s v="Todd Haynes"/>
    <x v="2306"/>
    <s v="Normal"/>
    <s v="Medium Budget"/>
    <x v="0"/>
    <s v="Normal"/>
  </r>
  <r>
    <x v="2307"/>
    <d v="2014-10-28T00:00:00"/>
    <s v="Color"/>
    <s v="Horror"/>
    <s v="English"/>
    <s v="USA"/>
    <s v="R"/>
    <s v="Zach Gilford"/>
    <x v="988"/>
    <n v="971"/>
    <n v="2517"/>
    <n v="14"/>
    <n v="0"/>
    <n v="4"/>
    <n v="137"/>
    <n v="89"/>
    <n v="15818967"/>
    <n v="7000000"/>
    <n v="8818967"/>
    <n v="1.2598524285714285"/>
    <n v="16.50394097142857"/>
    <n v="2014"/>
    <s v="oktyabr"/>
    <s v="Matt Bettinelli-Olpin"/>
    <x v="2307"/>
    <s v="Normal"/>
    <s v="Low Budget"/>
    <x v="0"/>
    <s v="Normal"/>
  </r>
  <r>
    <x v="2308"/>
    <d v="2007-06-17T00:00:00"/>
    <s v="Color"/>
    <s v="Drama"/>
    <s v="Dari"/>
    <s v="USA"/>
    <s v="PG-13"/>
    <s v="Mustafa Haidari"/>
    <x v="83"/>
    <n v="283"/>
    <n v="904"/>
    <n v="395"/>
    <n v="0"/>
    <n v="7.6"/>
    <n v="201"/>
    <n v="128"/>
    <n v="15797907"/>
    <n v="20000000"/>
    <n v="-4202093"/>
    <n v="-0.21010465"/>
    <n v="30.315958139999999"/>
    <n v="2007"/>
    <s v="iyun"/>
    <s v="Marc Forster"/>
    <x v="2308"/>
    <s v="Normal"/>
    <s v="Medium Budget"/>
    <x v="0"/>
    <s v="Normal"/>
  </r>
  <r>
    <x v="2309"/>
    <d v="2001-09-14T00:00:00"/>
    <s v="Color"/>
    <s v="Action"/>
    <s v="English"/>
    <s v="USA"/>
    <s v="R"/>
    <s v="Jon Lovitz"/>
    <x v="989"/>
    <n v="11000"/>
    <n v="14536"/>
    <n v="11"/>
    <n v="0"/>
    <n v="5.9"/>
    <n v="113"/>
    <n v="125"/>
    <n v="15738632"/>
    <n v="42000000"/>
    <n v="-26261368"/>
    <n v="-0.62527066666666664"/>
    <n v="23.349891733333333"/>
    <n v="2001"/>
    <s v="sentyabr"/>
    <s v="Demian Lichtenstein"/>
    <x v="2309"/>
    <s v="Normal"/>
    <s v="High Budget"/>
    <x v="0"/>
    <s v="High Buzz Mismatch"/>
  </r>
  <r>
    <x v="2310"/>
    <d v="2004-12-06T00:00:00"/>
    <s v="Color"/>
    <s v="Action"/>
    <s v="English"/>
    <s v="USA"/>
    <s v="PG-13"/>
    <s v="Cole Hauser"/>
    <x v="990"/>
    <n v="787"/>
    <n v="2915"/>
    <n v="2"/>
    <n v="269"/>
    <n v="5.8"/>
    <n v="77"/>
    <n v="84"/>
    <n v="15712072"/>
    <n v="20000000"/>
    <n v="-4287928"/>
    <n v="-0.21439639999999999"/>
    <n v="23.141141440000002"/>
    <n v="2004"/>
    <s v="dekabr"/>
    <s v="Paul Abascal"/>
    <x v="2310"/>
    <s v="Normal"/>
    <s v="High Budget"/>
    <x v="0"/>
    <s v="High Buzz Mismatch"/>
  </r>
  <r>
    <x v="2311"/>
    <d v="2008-08-12T00:00:00"/>
    <s v="Color"/>
    <s v="Crime"/>
    <s v="English"/>
    <s v="USA"/>
    <s v="R"/>
    <s v="Jennifer Ehle"/>
    <x v="435"/>
    <n v="1000"/>
    <n v="5101"/>
    <n v="149"/>
    <n v="0"/>
    <n v="6.7"/>
    <n v="154"/>
    <n v="130"/>
    <n v="15709385"/>
    <n v="30000000"/>
    <n v="-14290615"/>
    <n v="-0.47635383333333331"/>
    <n v="26.609458466666666"/>
    <n v="2008"/>
    <s v="avgust"/>
    <s v="Gavin O'Connor"/>
    <x v="2311"/>
    <s v="Normal"/>
    <s v="Medium Budget"/>
    <x v="0"/>
    <s v="Normal"/>
  </r>
  <r>
    <x v="2312"/>
    <d v="2008-09-10T00:00:00"/>
    <s v="Color"/>
    <s v="Drama"/>
    <s v="English"/>
    <s v="USA"/>
    <s v="R"/>
    <s v="Jeremy Renner"/>
    <x v="305"/>
    <n v="10000"/>
    <n v="11114"/>
    <n v="0"/>
    <n v="16000"/>
    <n v="7.6"/>
    <n v="388"/>
    <n v="131"/>
    <n v="15700000"/>
    <n v="15000000"/>
    <n v="700000"/>
    <n v="4.6666666666666669E-2"/>
    <n v="32.018666666666668"/>
    <n v="2008"/>
    <s v="sentyabr"/>
    <s v="Kathryn Bigelow"/>
    <x v="2312"/>
    <s v="Normal"/>
    <s v="Medium Budget"/>
    <x v="0"/>
    <s v="Normal"/>
  </r>
  <r>
    <x v="2313"/>
    <d v="1987-08-30T00:00:00"/>
    <s v="Color"/>
    <s v="Action"/>
    <s v="English"/>
    <s v="UK"/>
    <s v="PG"/>
    <s v="Jim Broadbent"/>
    <x v="991"/>
    <n v="1000"/>
    <n v="3007"/>
    <n v="22"/>
    <n v="1000"/>
    <n v="3.6"/>
    <n v="94"/>
    <n v="134"/>
    <n v="15681020"/>
    <n v="17000000"/>
    <n v="-1318980"/>
    <n v="-7.7587058823529412E-2"/>
    <n v="14.468965176470588"/>
    <n v="1987"/>
    <s v="avgust"/>
    <s v="Sidney J. Furie"/>
    <x v="2313"/>
    <s v="Normal"/>
    <s v="High Budget"/>
    <x v="0"/>
    <s v="High Buzz Mismatch"/>
  </r>
  <r>
    <x v="2314"/>
    <d v="2006-11-11T00:00:00"/>
    <s v="Color"/>
    <s v="Comedy"/>
    <s v="English"/>
    <s v="USA"/>
    <s v="PG-13"/>
    <s v="Thomas F. Wilson"/>
    <x v="992"/>
    <n v="690"/>
    <n v="2135"/>
    <n v="0"/>
    <n v="110"/>
    <n v="3.1"/>
    <n v="37"/>
    <n v="89"/>
    <n v="15655665"/>
    <n v="4000000"/>
    <n v="11655665"/>
    <n v="2.9139162500000002"/>
    <n v="13.5765665"/>
    <n v="2006"/>
    <s v="noyabr"/>
    <s v="Trent Cooper"/>
    <x v="2314"/>
    <s v="Normal"/>
    <s v="Medium Budget"/>
    <x v="0"/>
    <s v="Normal"/>
  </r>
  <r>
    <x v="2315"/>
    <d v="2012-07-08T00:00:00"/>
    <s v="Color"/>
    <s v="Action"/>
    <s v="English"/>
    <s v="USA"/>
    <s v="R"/>
    <s v="Rick Yune"/>
    <x v="993"/>
    <n v="746"/>
    <n v="2377"/>
    <n v="561"/>
    <n v="29000"/>
    <n v="5.4"/>
    <n v="208"/>
    <n v="107"/>
    <n v="15608545"/>
    <n v="15000000"/>
    <n v="608545"/>
    <n v="4.0569666666666664E-2"/>
    <n v="24.516227866666668"/>
    <n v="2012"/>
    <s v="iyul"/>
    <s v="RZA"/>
    <x v="2315"/>
    <s v="Normal"/>
    <s v="High Budget"/>
    <x v="0"/>
    <s v="High Buzz Mismatch"/>
  </r>
  <r>
    <x v="2316"/>
    <d v="2001-07-07T00:00:00"/>
    <s v="Color"/>
    <s v="Drama"/>
    <s v="English"/>
    <s v="USA"/>
    <s v="R"/>
    <s v="Ian Somerhalder"/>
    <x v="543"/>
    <n v="16000"/>
    <n v="21622"/>
    <n v="34"/>
    <n v="0"/>
    <n v="7.5"/>
    <n v="99"/>
    <n v="125"/>
    <n v="15561627"/>
    <n v="18000000"/>
    <n v="-2438373"/>
    <n v="-0.13546516666666666"/>
    <n v="29.945813933333334"/>
    <n v="2001"/>
    <s v="iyul"/>
    <s v="Irwin Winkler"/>
    <x v="2316"/>
    <s v="Normal"/>
    <s v="Medium Budget"/>
    <x v="0"/>
    <s v="Normal"/>
  </r>
  <r>
    <x v="2317"/>
    <d v="2003-05-10T00:00:00"/>
    <s v="Color"/>
    <s v="Comedy"/>
    <s v="English"/>
    <s v="USA"/>
    <s v="PG-13"/>
    <s v="Carmen Electra"/>
    <x v="262"/>
    <n v="869"/>
    <n v="3007"/>
    <n v="119"/>
    <n v="411"/>
    <n v="4.5999999999999996"/>
    <n v="56"/>
    <n v="90"/>
    <n v="15549702"/>
    <n v="14000000"/>
    <n v="1549702"/>
    <n v="0.110693"/>
    <n v="18.485377199999999"/>
    <n v="2003"/>
    <s v="may"/>
    <s v="David Zucker"/>
    <x v="2317"/>
    <s v="Normal"/>
    <s v="Medium Budget"/>
    <x v="0"/>
    <s v="High Buzz Mismatch"/>
  </r>
  <r>
    <x v="2318"/>
    <d v="2000-03-14T00:00:00"/>
    <s v="Color"/>
    <s v="Drama"/>
    <s v="English"/>
    <s v="USA"/>
    <s v="PG-13"/>
    <s v="Matt Damon"/>
    <x v="843"/>
    <n v="13000"/>
    <n v="15006"/>
    <n v="0"/>
    <n v="652"/>
    <n v="5.8"/>
    <n v="85"/>
    <n v="220"/>
    <n v="15527125"/>
    <n v="57000000"/>
    <n v="-41472875"/>
    <n v="-0.72759429824561406"/>
    <n v="22.974162280701755"/>
    <n v="2000"/>
    <s v="mart"/>
    <s v="Billy Bob Thornton"/>
    <x v="2318"/>
    <s v="Underperformer"/>
    <s v="Medium Budget"/>
    <x v="0"/>
    <s v="High Buzz Mismatch"/>
  </r>
  <r>
    <x v="2319"/>
    <d v="2010-07-25T00:00:00"/>
    <s v="Color"/>
    <s v="Mystery"/>
    <s v="English"/>
    <s v="France"/>
    <s v="PG-13"/>
    <s v="Jim Belushi"/>
    <x v="729"/>
    <n v="854"/>
    <n v="2507"/>
    <n v="2000"/>
    <n v="15000"/>
    <n v="7.2"/>
    <n v="343"/>
    <n v="128"/>
    <n v="15523168"/>
    <n v="45000000"/>
    <n v="-29476832"/>
    <n v="-0.65504071111111106"/>
    <n v="30.037983715555555"/>
    <n v="2010"/>
    <s v="iyul"/>
    <s v="Roman Polanski"/>
    <x v="2319"/>
    <s v="Normal"/>
    <s v="Medium Budget"/>
    <x v="0"/>
    <s v="Normal"/>
  </r>
  <r>
    <x v="2320"/>
    <d v="2006-09-30T00:00:00"/>
    <s v="Color"/>
    <s v="Adventure"/>
    <s v="English"/>
    <s v="USA"/>
    <s v="PG"/>
    <s v="Sarah Michelle Gellar"/>
    <x v="994"/>
    <n v="4000"/>
    <n v="6863"/>
    <n v="0"/>
    <n v="261"/>
    <n v="4.5"/>
    <n v="93"/>
    <n v="75"/>
    <n v="15519841"/>
    <n v="47000000"/>
    <n v="-31480159"/>
    <n v="-0.66979061702127662"/>
    <n v="17.758183753191489"/>
    <n v="2006"/>
    <s v="sentyabr"/>
    <s v="Paul Bolger"/>
    <x v="2320"/>
    <s v="Normal"/>
    <s v="High Budget"/>
    <x v="0"/>
    <s v="High Buzz Mismatch"/>
  </r>
  <r>
    <x v="2321"/>
    <d v="1999-12-12T00:00:00"/>
    <s v="Color"/>
    <s v="Mystery"/>
    <s v="English"/>
    <s v="Germany"/>
    <s v="R"/>
    <s v="Gretchen Mol"/>
    <x v="995"/>
    <n v="599"/>
    <n v="2389"/>
    <n v="9"/>
    <n v="0"/>
    <n v="7"/>
    <n v="111"/>
    <n v="100"/>
    <n v="15500000"/>
    <n v="16000000"/>
    <n v="-500000"/>
    <n v="-3.125E-2"/>
    <n v="27.987500000000001"/>
    <n v="1999"/>
    <s v="dekabr"/>
    <s v="Josef Rusnak"/>
    <x v="2321"/>
    <s v="Normal"/>
    <s v="Medium Budget"/>
    <x v="0"/>
    <s v="Normal"/>
  </r>
  <r>
    <x v="2322"/>
    <d v="2009-12-18T00:00:00"/>
    <s v="Color"/>
    <s v="Adventure"/>
    <s v="English"/>
    <s v="USA"/>
    <s v="R"/>
    <s v="Chris Hemsworth"/>
    <x v="474"/>
    <n v="26000"/>
    <n v="41359"/>
    <n v="123"/>
    <n v="4000"/>
    <n v="6.5"/>
    <n v="160"/>
    <n v="108"/>
    <n v="15483540"/>
    <n v="14000000"/>
    <n v="1483540"/>
    <n v="0.10596714285714286"/>
    <n v="26.442386857142857"/>
    <n v="2009"/>
    <s v="dekabr"/>
    <s v="David Twohy"/>
    <x v="2322"/>
    <s v="Normal"/>
    <s v="High Budget"/>
    <x v="0"/>
    <s v="Normal"/>
  </r>
  <r>
    <x v="2323"/>
    <d v="2000-04-21T00:00:00"/>
    <s v="Color"/>
    <s v="Comedy"/>
    <s v="English"/>
    <s v="USA"/>
    <s v="PG-13"/>
    <s v="Andy Dick"/>
    <x v="485"/>
    <n v="302"/>
    <n v="1189"/>
    <n v="143"/>
    <n v="1000"/>
    <n v="5.3"/>
    <n v="81"/>
    <n v="98"/>
    <n v="15464026"/>
    <n v="20000000"/>
    <n v="-4535974"/>
    <n v="-0.22679869999999999"/>
    <n v="21.20928052"/>
    <n v="2000"/>
    <s v="aprel"/>
    <s v="Amy Heckerling"/>
    <x v="2323"/>
    <s v="Normal"/>
    <s v="Medium Budget"/>
    <x v="0"/>
    <s v="High Buzz Mismatch"/>
  </r>
  <r>
    <x v="2324"/>
    <d v="2000-06-21T00:00:00"/>
    <s v="Color"/>
    <s v="Comedy"/>
    <s v="English"/>
    <s v="USA"/>
    <s v="PG-13"/>
    <s v="Will Ferrell"/>
    <x v="996"/>
    <n v="8000"/>
    <n v="11078"/>
    <n v="22"/>
    <n v="492"/>
    <n v="5.6"/>
    <n v="84"/>
    <n v="96"/>
    <n v="15427192"/>
    <n v="16000000"/>
    <n v="-572808"/>
    <n v="-3.5800499999999999E-2"/>
    <n v="22.434879799999997"/>
    <n v="2000"/>
    <s v="iyun"/>
    <s v="Nick Gomez"/>
    <x v="2324"/>
    <s v="Normal"/>
    <s v="Medium Budget"/>
    <x v="0"/>
    <s v="High Buzz Mismatch"/>
  </r>
  <r>
    <x v="2325"/>
    <d v="2003-10-10T00:00:00"/>
    <s v="Color"/>
    <s v="Horror"/>
    <s v="English"/>
    <s v="USA"/>
    <s v="R"/>
    <s v="Kevin Zegers"/>
    <x v="997"/>
    <n v="2000"/>
    <n v="3416"/>
    <n v="36"/>
    <n v="0"/>
    <n v="6.1"/>
    <n v="191"/>
    <n v="84"/>
    <n v="15417771"/>
    <n v="12600000"/>
    <n v="2817771"/>
    <n v="0.22363261904761905"/>
    <n v="24.489453047619048"/>
    <n v="2003"/>
    <s v="oktyabr"/>
    <s v="Rob Schmidt"/>
    <x v="2325"/>
    <s v="Normal"/>
    <s v="Low Budget"/>
    <x v="0"/>
    <s v="Normal"/>
  </r>
  <r>
    <x v="2326"/>
    <d v="2003-05-18T00:00:00"/>
    <s v="Color"/>
    <s v="Comedy"/>
    <s v="English"/>
    <s v="USA"/>
    <s v="PG-13"/>
    <s v="Thomas Lennon"/>
    <x v="457"/>
    <n v="651"/>
    <n v="2698"/>
    <n v="13"/>
    <n v="401"/>
    <n v="5.6"/>
    <n v="81"/>
    <n v="101"/>
    <n v="15408822"/>
    <n v="20000000"/>
    <n v="-4591178"/>
    <n v="-0.22955890000000001"/>
    <n v="22.348276439999996"/>
    <n v="2003"/>
    <s v="may"/>
    <s v="Chris Koch"/>
    <x v="2326"/>
    <s v="Normal"/>
    <s v="Medium Budget"/>
    <x v="0"/>
    <s v="High Buzz Mismatch"/>
  </r>
  <r>
    <x v="2327"/>
    <d v="1990-05-28T00:00:00"/>
    <s v="Color"/>
    <s v="Adventure"/>
    <s v="English"/>
    <s v="USA"/>
    <s v="PG"/>
    <s v="Ariana Richards"/>
    <x v="969"/>
    <n v="610"/>
    <n v="1441"/>
    <n v="32"/>
    <n v="710"/>
    <n v="5.3"/>
    <n v="16"/>
    <n v="100"/>
    <n v="15369573"/>
    <n v="3000000"/>
    <n v="12369573"/>
    <n v="4.1231910000000003"/>
    <n v="22.920276400000002"/>
    <n v="1990"/>
    <s v="may"/>
    <s v="Patrick Read Johnson"/>
    <x v="2327"/>
    <s v="Normal"/>
    <s v="High Budget"/>
    <x v="0"/>
    <s v="Normal"/>
  </r>
  <r>
    <x v="2328"/>
    <d v="2002-01-29T00:00:00"/>
    <s v="Color"/>
    <s v="Action"/>
    <s v="English"/>
    <s v="Germany"/>
    <s v="PG-13"/>
    <s v="Claudia Christian"/>
    <x v="998"/>
    <n v="462"/>
    <n v="1855"/>
    <n v="70"/>
    <n v="564"/>
    <n v="4.5999999999999996"/>
    <n v="58"/>
    <n v="98"/>
    <n v="15361537"/>
    <n v="13000000"/>
    <n v="2361537"/>
    <n v="0.1816566923076923"/>
    <n v="18.529062676923076"/>
    <n v="2002"/>
    <s v="yanvar"/>
    <s v="Don Michael Paul"/>
    <x v="2328"/>
    <s v="Normal"/>
    <s v="High Budget"/>
    <x v="0"/>
    <s v="High Buzz Mismatch"/>
  </r>
  <r>
    <x v="2329"/>
    <d v="2013-04-21T00:00:00"/>
    <s v="Color"/>
    <s v="Drama"/>
    <s v="English"/>
    <s v="UK"/>
    <s v="R"/>
    <s v="Tom Hughes"/>
    <x v="461"/>
    <n v="565"/>
    <n v="1595"/>
    <n v="628"/>
    <n v="105000"/>
    <n v="7.8"/>
    <n v="274"/>
    <n v="123"/>
    <n v="15294553"/>
    <n v="12000000"/>
    <n v="3294553"/>
    <n v="0.27454608333333336"/>
    <n v="41.809818433333334"/>
    <n v="2013"/>
    <s v="aprel"/>
    <s v="Richard Curtis"/>
    <x v="2329"/>
    <s v="Normal"/>
    <s v="Medium Budget"/>
    <x v="0"/>
    <s v="Normal"/>
  </r>
  <r>
    <x v="2330"/>
    <d v="2009-12-16T00:00:00"/>
    <s v="Color"/>
    <s v="Comedy"/>
    <s v="English"/>
    <s v="USA"/>
    <s v="R"/>
    <s v="Steve Buscemi"/>
    <x v="420"/>
    <n v="12000"/>
    <n v="16004"/>
    <n v="44"/>
    <n v="0"/>
    <n v="6.5"/>
    <n v="192"/>
    <n v="90"/>
    <n v="15281286"/>
    <n v="18000000"/>
    <n v="-2718714"/>
    <n v="-0.15103966666666666"/>
    <n v="25.939584133333334"/>
    <n v="2009"/>
    <s v="dekabr"/>
    <s v="Miguel Arteta"/>
    <x v="2330"/>
    <s v="Normal"/>
    <s v="Medium Budget"/>
    <x v="0"/>
    <s v="Normal"/>
  </r>
  <r>
    <x v="2331"/>
    <d v="2008-12-26T00:00:00"/>
    <s v="Color"/>
    <s v="Action"/>
    <s v="English"/>
    <s v="USA"/>
    <s v="R"/>
    <s v="Nicolas Cage"/>
    <x v="999"/>
    <n v="12000"/>
    <n v="12166"/>
    <n v="15"/>
    <n v="0"/>
    <n v="5.4"/>
    <n v="125"/>
    <n v="99"/>
    <n v="15279680"/>
    <n v="40000000"/>
    <n v="-24720320"/>
    <n v="-0.618008"/>
    <n v="21.3527968"/>
    <n v="2008"/>
    <s v="dekabr"/>
    <s v="Danny Pang"/>
    <x v="2331"/>
    <s v="Normal"/>
    <s v="High Budget"/>
    <x v="0"/>
    <s v="High Buzz Mismatch"/>
  </r>
  <r>
    <x v="2332"/>
    <d v="1971-05-03T00:00:00"/>
    <s v="Color"/>
    <s v="Crime"/>
    <s v="English"/>
    <s v="USA"/>
    <s v="R"/>
    <s v="John Amos"/>
    <x v="1000"/>
    <n v="982"/>
    <n v="1631"/>
    <n v="101"/>
    <n v="566"/>
    <n v="5.5"/>
    <n v="38"/>
    <n v="97"/>
    <n v="15180000"/>
    <n v="500000"/>
    <n v="14680000"/>
    <n v="29.36"/>
    <n v="33.800600000000003"/>
    <n v="1971"/>
    <s v="may"/>
    <s v="Melvin Van Peebles"/>
    <x v="2332"/>
    <s v="Normal"/>
    <s v="Medium Budget"/>
    <x v="0"/>
    <s v="Normal"/>
  </r>
  <r>
    <x v="2333"/>
    <d v="1996-11-17T00:00:00"/>
    <s v="Color"/>
    <s v="Fantasy"/>
    <s v="English"/>
    <s v="USA"/>
    <s v="R"/>
    <s v="Joe Mantegna"/>
    <x v="719"/>
    <n v="1000"/>
    <n v="2777"/>
    <n v="85"/>
    <n v="0"/>
    <n v="5.7"/>
    <n v="73"/>
    <n v="93"/>
    <n v="15171475"/>
    <n v="8500000"/>
    <n v="6671475"/>
    <n v="0.78487941176470588"/>
    <n v="23.113951764705885"/>
    <n v="1996"/>
    <s v="noyabr"/>
    <s v="Tom Holland"/>
    <x v="2333"/>
    <s v="Normal"/>
    <s v="Low Budget"/>
    <x v="0"/>
    <s v="High Buzz Mismatch"/>
  </r>
  <r>
    <x v="2334"/>
    <d v="1999-11-25T00:00:00"/>
    <s v="Color"/>
    <s v="Action"/>
    <s v="English"/>
    <s v="USA"/>
    <s v="R"/>
    <s v="Byron Mann"/>
    <x v="1001"/>
    <n v="258"/>
    <n v="571"/>
    <n v="164"/>
    <n v="328"/>
    <n v="6"/>
    <n v="91"/>
    <n v="110"/>
    <n v="15156200"/>
    <n v="30000000"/>
    <n v="-14843800"/>
    <n v="-0.49479333333333331"/>
    <n v="23.834882666666669"/>
    <n v="1999"/>
    <s v="noyabr"/>
    <s v="James Foley"/>
    <x v="2334"/>
    <s v="Normal"/>
    <s v="High Budget"/>
    <x v="0"/>
    <s v="Normal"/>
  </r>
  <r>
    <x v="2335"/>
    <d v="2014-01-21T00:00:00"/>
    <s v="Color"/>
    <s v="Comedy"/>
    <s v="English"/>
    <s v="USA"/>
    <s v="PG-13"/>
    <s v="Yaya DaCosta"/>
    <x v="180"/>
    <n v="712"/>
    <n v="1673"/>
    <n v="0"/>
    <n v="3000"/>
    <n v="5.7"/>
    <n v="107"/>
    <n v="94"/>
    <n v="15155772"/>
    <n v="18000000"/>
    <n v="-2844228"/>
    <n v="-0.15801266666666666"/>
    <n v="23.036794933333336"/>
    <n v="2014"/>
    <s v="yanvar"/>
    <s v="Rob Reiner"/>
    <x v="2335"/>
    <s v="Normal"/>
    <s v="Medium Budget"/>
    <x v="0"/>
    <s v="High Buzz Mismatch"/>
  </r>
  <r>
    <x v="2336"/>
    <d v="2013-11-12T00:00:00"/>
    <s v="Color"/>
    <s v="Drama"/>
    <s v="English"/>
    <s v="France"/>
    <s v="PG-13"/>
    <s v="Muse Watson"/>
    <x v="1002"/>
    <n v="45000"/>
    <n v="46868"/>
    <n v="8"/>
    <n v="0"/>
    <n v="4"/>
    <n v="161"/>
    <n v="93"/>
    <n v="15152879"/>
    <n v="5000000"/>
    <n v="10152879"/>
    <n v="2.0305757999999998"/>
    <n v="16.812230320000001"/>
    <n v="2013"/>
    <s v="noyabr"/>
    <s v="Ed Gass-Donnelly"/>
    <x v="2336"/>
    <s v="Normal"/>
    <s v="Medium Budget"/>
    <x v="0"/>
    <s v="Normal"/>
  </r>
  <r>
    <x v="2337"/>
    <d v="2006-11-20T00:00:00"/>
    <s v="Color"/>
    <s v="Adventure"/>
    <s v="English"/>
    <s v="France"/>
    <s v="PG"/>
    <s v="Mia Farrow"/>
    <x v="213"/>
    <n v="563"/>
    <n v="683"/>
    <n v="0"/>
    <n v="941"/>
    <n v="6"/>
    <n v="101"/>
    <n v="94"/>
    <n v="15131330"/>
    <n v="86000000"/>
    <n v="-70868670"/>
    <n v="-0.82405430232558141"/>
    <n v="23.764478279069767"/>
    <n v="2006"/>
    <s v="noyabr"/>
    <s v="Luc Besson"/>
    <x v="2337"/>
    <s v="Underperformer"/>
    <s v="High Budget"/>
    <x v="0"/>
    <s v="Normal"/>
  </r>
  <r>
    <x v="2338"/>
    <d v="1995-05-14T00:00:00"/>
    <s v="Color"/>
    <s v="Horror"/>
    <s v="English"/>
    <s v="USA"/>
    <s v="R"/>
    <s v="Donald Pleasence"/>
    <x v="1003"/>
    <n v="742"/>
    <n v="1227"/>
    <n v="13"/>
    <n v="0"/>
    <n v="4.9000000000000004"/>
    <n v="123"/>
    <n v="93"/>
    <n v="15126948"/>
    <n v="5000000"/>
    <n v="10126948"/>
    <n v="2.0253896"/>
    <n v="20.410155840000002"/>
    <n v="1995"/>
    <s v="may"/>
    <s v="Joe Chappelle"/>
    <x v="2338"/>
    <s v="Normal"/>
    <s v="Low Budget"/>
    <x v="0"/>
    <s v="Normal"/>
  </r>
  <r>
    <x v="2339"/>
    <d v="1984-09-20T00:00:00"/>
    <s v="Color"/>
    <s v="Action"/>
    <s v="English"/>
    <s v="USA"/>
    <s v="R"/>
    <s v="Heather Locklear"/>
    <x v="1004"/>
    <n v="695"/>
    <n v="3444"/>
    <n v="73"/>
    <n v="0"/>
    <n v="6"/>
    <n v="45"/>
    <n v="114"/>
    <n v="15100000"/>
    <n v="15000000"/>
    <n v="100000"/>
    <n v="6.6666666666666671E-3"/>
    <n v="24.002666666666666"/>
    <n v="1984"/>
    <s v="sentyabr"/>
    <s v="Mark L. Lester"/>
    <x v="2339"/>
    <s v="Normal"/>
    <s v="High Budget"/>
    <x v="0"/>
    <s v="Normal"/>
  </r>
  <r>
    <x v="2340"/>
    <d v="1996-04-16T00:00:00"/>
    <s v="Color"/>
    <s v="Adventure"/>
    <s v="Italian"/>
    <s v="UK"/>
    <s v="G"/>
    <s v="Martin Landau"/>
    <x v="1005"/>
    <n v="940"/>
    <n v="2465"/>
    <n v="48"/>
    <n v="246"/>
    <n v="5.3"/>
    <n v="19"/>
    <n v="90"/>
    <n v="15091542"/>
    <n v="25000000"/>
    <n v="-9908458"/>
    <n v="-0.39633832000000002"/>
    <n v="21.066064672"/>
    <n v="1996"/>
    <s v="aprel"/>
    <s v="Steve Barron"/>
    <x v="2340"/>
    <s v="Normal"/>
    <s v="High Budget"/>
    <x v="0"/>
    <s v="High Buzz Mismatch"/>
  </r>
  <r>
    <x v="2341"/>
    <d v="2008-06-23T00:00:00"/>
    <s v="Color"/>
    <s v="Adventure"/>
    <s v="Japanese"/>
    <s v="Japan"/>
    <s v="G"/>
    <s v="Rumi Hiiragi"/>
    <x v="1006"/>
    <n v="6"/>
    <n v="13"/>
    <n v="6000"/>
    <n v="0"/>
    <n v="7.7"/>
    <n v="256"/>
    <n v="101"/>
    <n v="15081783"/>
    <n v="34000000"/>
    <n v="-18918217"/>
    <n v="-0.55641814705882353"/>
    <n v="30.577432741176473"/>
    <n v="2008"/>
    <s v="iyun"/>
    <s v="Hayao Miyazaki"/>
    <x v="2341"/>
    <s v="Normal"/>
    <s v="High Budget"/>
    <x v="0"/>
    <s v="Normal"/>
  </r>
  <r>
    <x v="2342"/>
    <d v="2007-04-05T00:00:00"/>
    <s v="Color"/>
    <s v="Sci-Fi"/>
    <s v="English"/>
    <s v="USA"/>
    <s v="PG-13"/>
    <s v="Roger Rees"/>
    <x v="1007"/>
    <n v="1000"/>
    <n v="2323"/>
    <n v="101"/>
    <n v="0"/>
    <n v="5.9"/>
    <n v="232"/>
    <n v="99"/>
    <n v="15071514"/>
    <n v="80000000"/>
    <n v="-64928486"/>
    <n v="-0.81160607500000004"/>
    <n v="23.275357570000001"/>
    <n v="2007"/>
    <s v="aprel"/>
    <s v="Oliver Hirschbiegel"/>
    <x v="2342"/>
    <s v="Underperformer"/>
    <s v="Medium Budget"/>
    <x v="0"/>
    <s v="High Buzz Mismatch"/>
  </r>
  <r>
    <x v="2343"/>
    <d v="1998-09-04T00:00:00"/>
    <s v="Color"/>
    <s v="Comedy"/>
    <s v="English"/>
    <s v="USA"/>
    <s v="R"/>
    <s v="Alyson Hannigan"/>
    <x v="1008"/>
    <n v="3000"/>
    <n v="6861"/>
    <n v="0"/>
    <n v="645"/>
    <n v="6"/>
    <n v="37"/>
    <n v="96"/>
    <n v="15062898"/>
    <n v="14000000"/>
    <n v="1062898"/>
    <n v="7.5921285714285719E-2"/>
    <n v="24.094868514285714"/>
    <n v="1998"/>
    <s v="sentyabr"/>
    <s v="Alan Cohn"/>
    <x v="2343"/>
    <s v="Normal"/>
    <s v="Medium Budget"/>
    <x v="0"/>
    <s v="Normal"/>
  </r>
  <r>
    <x v="2344"/>
    <d v="2000-02-16T00:00:00"/>
    <s v="Color"/>
    <s v="Crime"/>
    <s v="English"/>
    <s v="USA"/>
    <s v="R"/>
    <s v="Christian Bale"/>
    <x v="1009"/>
    <n v="23000"/>
    <n v="25462"/>
    <n v="126"/>
    <n v="18000"/>
    <n v="7.6"/>
    <n v="288"/>
    <n v="102"/>
    <n v="15047419"/>
    <n v="7000000"/>
    <n v="8047419"/>
    <n v="1.1496312857142856"/>
    <n v="32.65985251428571"/>
    <n v="2000"/>
    <s v="fevral"/>
    <s v="Mary Harron"/>
    <x v="2344"/>
    <s v="Normal"/>
    <s v="Medium Budget"/>
    <x v="0"/>
    <s v="Normal"/>
  </r>
  <r>
    <x v="2345"/>
    <d v="2009-09-01T00:00:00"/>
    <s v="Color"/>
    <s v="Drama"/>
    <s v="English"/>
    <s v="USA"/>
    <s v="PG-13"/>
    <s v="Frank Langella"/>
    <x v="1010"/>
    <n v="902"/>
    <n v="2466"/>
    <n v="219"/>
    <n v="0"/>
    <n v="5.6"/>
    <n v="287"/>
    <n v="115"/>
    <n v="15045676"/>
    <n v="16000000"/>
    <n v="-954324"/>
    <n v="-5.9645249999999997E-2"/>
    <n v="22.376141899999997"/>
    <n v="2009"/>
    <s v="sentyabr"/>
    <s v="Richard Kelly"/>
    <x v="2345"/>
    <s v="Normal"/>
    <s v="Medium Budget"/>
    <x v="0"/>
    <s v="High Buzz Mismatch"/>
  </r>
  <r>
    <x v="2346"/>
    <d v="2007-01-10T00:00:00"/>
    <s v="Color"/>
    <s v="Drama"/>
    <s v="English"/>
    <s v="USA"/>
    <s v="R"/>
    <s v="Meryl Streep"/>
    <x v="381"/>
    <n v="11000"/>
    <n v="32875"/>
    <n v="0"/>
    <n v="0"/>
    <n v="6.2"/>
    <n v="227"/>
    <n v="92"/>
    <n v="14998070"/>
    <n v="35000000"/>
    <n v="-20001930"/>
    <n v="-0.57148371428571432"/>
    <n v="24.571406514285716"/>
    <n v="2007"/>
    <s v="yanvar"/>
    <s v="Robert Redford"/>
    <x v="2346"/>
    <s v="Normal"/>
    <s v="Medium Budget"/>
    <x v="0"/>
    <s v="Normal"/>
  </r>
  <r>
    <x v="2347"/>
    <d v="2012-02-25T00:00:00"/>
    <s v="Color"/>
    <s v="Comedy"/>
    <s v="English"/>
    <s v="UK"/>
    <s v="R"/>
    <s v="Abbie Cornish"/>
    <x v="1011"/>
    <n v="2000"/>
    <n v="4757"/>
    <n v="454"/>
    <n v="52000"/>
    <n v="7.2"/>
    <n v="401"/>
    <n v="110"/>
    <n v="14989761"/>
    <n v="15000000"/>
    <n v="-10239"/>
    <n v="-6.826E-4"/>
    <n v="33.999726960000004"/>
    <n v="2012"/>
    <s v="fevral"/>
    <s v="Martin McDonagh"/>
    <x v="2347"/>
    <s v="Normal"/>
    <s v="Medium Budget"/>
    <x v="0"/>
    <s v="Normal"/>
  </r>
  <r>
    <x v="2348"/>
    <d v="2000-04-11T00:00:00"/>
    <s v="Color"/>
    <s v="Comedy"/>
    <s v="English"/>
    <s v="USA"/>
    <s v="PG-13"/>
    <s v="Mark Valley"/>
    <x v="512"/>
    <n v="774"/>
    <n v="2498"/>
    <n v="154"/>
    <n v="378"/>
    <n v="4.7"/>
    <n v="86"/>
    <n v="99"/>
    <n v="14983572"/>
    <n v="25000000"/>
    <n v="-10016428"/>
    <n v="-0.40065711999999998"/>
    <n v="18.677537152000003"/>
    <n v="2000"/>
    <s v="aprel"/>
    <s v="John Schlesinger"/>
    <x v="2348"/>
    <s v="Normal"/>
    <s v="Medium Budget"/>
    <x v="0"/>
    <s v="High Buzz Mismatch"/>
  </r>
  <r>
    <x v="2349"/>
    <d v="2000-11-19T00:00:00"/>
    <s v="Color"/>
    <s v="Action"/>
    <s v="English"/>
    <s v="USA"/>
    <s v="R"/>
    <s v="Sylvester Stallone"/>
    <x v="581"/>
    <n v="13000"/>
    <n v="14463"/>
    <n v="19"/>
    <n v="604"/>
    <n v="5.0999999999999996"/>
    <n v="102"/>
    <n v="102"/>
    <n v="14967182"/>
    <n v="40000000"/>
    <n v="-25032818"/>
    <n v="-0.62582044999999997"/>
    <n v="20.21007182"/>
    <n v="2000"/>
    <s v="noyabr"/>
    <s v="Stephen Kay"/>
    <x v="2349"/>
    <s v="Normal"/>
    <s v="High Budget"/>
    <x v="0"/>
    <s v="High Buzz Mismatch"/>
  </r>
  <r>
    <x v="2350"/>
    <d v="1995-10-19T00:00:00"/>
    <s v="Color"/>
    <s v="Action"/>
    <s v="English"/>
    <s v="USA"/>
    <s v="R"/>
    <s v="Nicolas Cage"/>
    <x v="741"/>
    <n v="12000"/>
    <n v="14008"/>
    <n v="58"/>
    <n v="555"/>
    <n v="5.9"/>
    <n v="40"/>
    <n v="101"/>
    <n v="14942422"/>
    <n v="40000000"/>
    <n v="-25057578"/>
    <n v="-0.62643945000000001"/>
    <n v="23.404924220000002"/>
    <n v="1995"/>
    <s v="oktyabr"/>
    <s v="Barbet Schroeder"/>
    <x v="2350"/>
    <s v="Normal"/>
    <s v="High Budget"/>
    <x v="0"/>
    <s v="High Buzz Mismatch"/>
  </r>
  <r>
    <x v="2351"/>
    <d v="2012-06-14T00:00:00"/>
    <s v="Color"/>
    <s v="Crime"/>
    <s v="English"/>
    <s v="USA"/>
    <s v="R"/>
    <s v="Brad Pitt"/>
    <x v="1012"/>
    <n v="11000"/>
    <n v="14025"/>
    <n v="181"/>
    <n v="20000"/>
    <n v="6.2"/>
    <n v="414"/>
    <n v="97"/>
    <n v="14938570"/>
    <n v="15000000"/>
    <n v="-61430"/>
    <n v="-4.0953333333333336E-3"/>
    <n v="26.798361866666667"/>
    <n v="2012"/>
    <s v="iyun"/>
    <s v="Andrew Dominik"/>
    <x v="2351"/>
    <s v="Normal"/>
    <s v="Medium Budget"/>
    <x v="0"/>
    <s v="Normal"/>
  </r>
  <r>
    <x v="2352"/>
    <d v="1996-09-12T00:00:00"/>
    <s v="Color"/>
    <s v="Comedy"/>
    <s v="English"/>
    <s v="USA"/>
    <s v="R"/>
    <s v="Lily Tomlin"/>
    <x v="158"/>
    <n v="718"/>
    <n v="2240"/>
    <n v="737"/>
    <n v="824"/>
    <n v="6.8"/>
    <n v="50"/>
    <n v="92"/>
    <n v="14891000"/>
    <n v="7000000"/>
    <n v="7891000"/>
    <n v="1.1272857142857142"/>
    <n v="27.733314285714286"/>
    <n v="1996"/>
    <s v="sentyabr"/>
    <s v="David O. Russell"/>
    <x v="2352"/>
    <s v="Normal"/>
    <s v="Medium Budget"/>
    <x v="0"/>
    <s v="Normal"/>
  </r>
  <r>
    <x v="2353"/>
    <d v="2005-09-07T00:00:00"/>
    <s v="Color"/>
    <s v="Adventure"/>
    <s v="English"/>
    <s v="USA"/>
    <s v="PG-13"/>
    <s v="Eddie Cibrian"/>
    <x v="1013"/>
    <n v="849"/>
    <n v="2178"/>
    <n v="2"/>
    <n v="0"/>
    <n v="5.0999999999999996"/>
    <n v="140"/>
    <n v="93"/>
    <n v="14888028"/>
    <n v="30000000"/>
    <n v="-15111972"/>
    <n v="-0.50373239999999997"/>
    <n v="20.198507039999999"/>
    <n v="2005"/>
    <s v="sentyabr"/>
    <s v="Bruce Hunt"/>
    <x v="2353"/>
    <s v="Normal"/>
    <s v="High Budget"/>
    <x v="0"/>
    <s v="High Buzz Mismatch"/>
  </r>
  <r>
    <x v="2354"/>
    <d v="1999-06-04T00:00:00"/>
    <s v="Color"/>
    <s v="Comedy"/>
    <s v="English"/>
    <s v="USA"/>
    <s v="R"/>
    <s v="Matthew Broderick"/>
    <x v="348"/>
    <n v="2000"/>
    <n v="3516"/>
    <n v="729"/>
    <n v="0"/>
    <n v="7.3"/>
    <n v="175"/>
    <n v="103"/>
    <n v="14879556"/>
    <n v="8000000"/>
    <n v="6879556"/>
    <n v="0.8599445"/>
    <n v="29.5439778"/>
    <n v="1999"/>
    <s v="iyun"/>
    <s v="Alexander Payne"/>
    <x v="2354"/>
    <s v="Normal"/>
    <s v="Medium Budget"/>
    <x v="0"/>
    <s v="Normal"/>
  </r>
  <r>
    <x v="2355"/>
    <d v="1997-07-02T00:00:00"/>
    <s v="Color"/>
    <s v="Drama"/>
    <s v="English"/>
    <s v="USA"/>
    <s v="R"/>
    <s v="Jurnee Smollett-Bell"/>
    <x v="1014"/>
    <n v="2000"/>
    <n v="3843"/>
    <n v="148"/>
    <n v="599"/>
    <n v="7.3"/>
    <n v="31"/>
    <n v="109"/>
    <n v="14821531"/>
    <n v="6000000"/>
    <n v="8821531"/>
    <n v="1.4702551666666666"/>
    <n v="29.848002066666666"/>
    <n v="1997"/>
    <s v="iyul"/>
    <s v="Kasi Lemmons"/>
    <x v="2355"/>
    <s v="Normal"/>
    <s v="Medium Budget"/>
    <x v="0"/>
    <s v="Normal"/>
  </r>
  <r>
    <x v="2356"/>
    <d v="2009-11-14T00:00:00"/>
    <s v="Color"/>
    <s v="Comedy"/>
    <s v="English"/>
    <s v="Canada"/>
    <s v="PG-13"/>
    <s v="Alan Ruck"/>
    <x v="28"/>
    <n v="946"/>
    <n v="4072"/>
    <n v="0"/>
    <n v="0"/>
    <n v="5.3"/>
    <n v="107"/>
    <n v="102"/>
    <n v="14793904"/>
    <n v="18000000"/>
    <n v="-3206096"/>
    <n v="-0.17811644444444444"/>
    <n v="21.128753422222221"/>
    <n v="2009"/>
    <s v="noyabr"/>
    <s v="Chris Columbus"/>
    <x v="2356"/>
    <s v="Normal"/>
    <s v="Medium Budget"/>
    <x v="0"/>
    <s v="High Buzz Mismatch"/>
  </r>
  <r>
    <x v="2357"/>
    <d v="1987-07-22T00:00:00"/>
    <s v="Color"/>
    <s v="Comedy"/>
    <s v="English"/>
    <s v="USA"/>
    <s v="PG"/>
    <s v="Mike Starr"/>
    <x v="478"/>
    <n v="854"/>
    <n v="1653"/>
    <n v="11000"/>
    <n v="0"/>
    <n v="7.6"/>
    <n v="64"/>
    <n v="88"/>
    <n v="14792779"/>
    <n v="16000000"/>
    <n v="-1207221"/>
    <n v="-7.5451312500000006E-2"/>
    <n v="30.369819475"/>
    <n v="1987"/>
    <s v="iyul"/>
    <s v="Woody Allen"/>
    <x v="2357"/>
    <s v="Normal"/>
    <s v="Medium Budget"/>
    <x v="0"/>
    <s v="Normal"/>
  </r>
  <r>
    <x v="2358"/>
    <d v="2015-07-09T00:00:00"/>
    <s v="Color"/>
    <s v="Drama"/>
    <s v="English"/>
    <s v="Ireland"/>
    <s v="R"/>
    <s v="Joan Allen"/>
    <x v="1015"/>
    <n v="805"/>
    <n v="2499"/>
    <n v="412"/>
    <n v="72000"/>
    <n v="8.3000000000000007"/>
    <n v="421"/>
    <n v="118"/>
    <n v="14677654"/>
    <n v="13000000"/>
    <n v="1677654"/>
    <n v="0.12905030769230769"/>
    <n v="40.451620123076928"/>
    <n v="2015"/>
    <s v="iyul"/>
    <s v="Lenny Abrahamson"/>
    <x v="2358"/>
    <s v="Normal"/>
    <s v="Medium Budget"/>
    <x v="0"/>
    <s v="High Buzz / High Score"/>
  </r>
  <r>
    <x v="2359"/>
    <d v="2014-10-28T00:00:00"/>
    <s v="Color"/>
    <s v="Horror"/>
    <s v="English"/>
    <s v="USA"/>
    <s v="R"/>
    <s v="Maika Monroe"/>
    <x v="1016"/>
    <n v="314"/>
    <n v="1062"/>
    <n v="421"/>
    <n v="45000"/>
    <n v="6.9"/>
    <n v="533"/>
    <n v="100"/>
    <n v="14673301"/>
    <n v="2000000"/>
    <n v="12673301"/>
    <n v="6.3366505000000002"/>
    <n v="34.634660199999999"/>
    <n v="2014"/>
    <s v="oktyabr"/>
    <s v="David Robert Mitchell"/>
    <x v="2359"/>
    <s v="Normal"/>
    <s v="Low Budget"/>
    <x v="0"/>
    <s v="Normal"/>
  </r>
  <r>
    <x v="2360"/>
    <d v="2010-10-25T00:00:00"/>
    <s v="Color"/>
    <s v="Horror"/>
    <s v="English"/>
    <s v="USA"/>
    <s v="R"/>
    <s v="Frank Grillo"/>
    <x v="282"/>
    <n v="798"/>
    <n v="2537"/>
    <n v="0"/>
    <n v="0"/>
    <n v="4.8"/>
    <n v="160"/>
    <n v="107"/>
    <n v="14637490"/>
    <n v="25000000"/>
    <n v="-10362510"/>
    <n v="-0.41450039999999999"/>
    <n v="19.034199839999999"/>
    <n v="2010"/>
    <s v="oktyabr"/>
    <s v="Wes Craven"/>
    <x v="2360"/>
    <s v="Normal"/>
    <s v="Low Budget"/>
    <x v="0"/>
    <s v="High Buzz Mismatch"/>
  </r>
  <r>
    <x v="2361"/>
    <d v="2014-06-27T00:00:00"/>
    <s v="Color"/>
    <s v="Drama"/>
    <s v="English"/>
    <s v="USA"/>
    <s v="PG-13"/>
    <s v="Minnie Driver"/>
    <x v="661"/>
    <n v="893"/>
    <n v="3110"/>
    <n v="107"/>
    <n v="0"/>
    <n v="6.9"/>
    <n v="71"/>
    <n v="116"/>
    <n v="14612840"/>
    <n v="7000000"/>
    <n v="7612840"/>
    <n v="1.0875485714285715"/>
    <n v="28.035019428571431"/>
    <n v="2014"/>
    <s v="iyun"/>
    <s v="Gina Prince-Bythewood"/>
    <x v="2361"/>
    <s v="Normal"/>
    <s v="Medium Budget"/>
    <x v="0"/>
    <s v="Normal"/>
  </r>
  <r>
    <x v="2362"/>
    <d v="2011-04-23T00:00:00"/>
    <s v="Color"/>
    <s v="Biography"/>
    <s v="English"/>
    <s v="UK"/>
    <s v="R"/>
    <s v="Eddie Redmayne"/>
    <x v="718"/>
    <n v="13000"/>
    <n v="17204"/>
    <n v="64"/>
    <n v="17000"/>
    <n v="7"/>
    <n v="386"/>
    <n v="99"/>
    <n v="14597405"/>
    <n v="6400000"/>
    <n v="8197405"/>
    <n v="1.2808445312500001"/>
    <n v="30.2123378125"/>
    <n v="2011"/>
    <s v="aprel"/>
    <s v="Simon Curtis"/>
    <x v="2362"/>
    <s v="Normal"/>
    <s v="Medium Budget"/>
    <x v="0"/>
    <s v="Normal"/>
  </r>
  <r>
    <x v="2363"/>
    <d v="2004-10-28T00:00:00"/>
    <s v="Color"/>
    <s v="Comedy"/>
    <s v="English"/>
    <s v="USA"/>
    <s v="R"/>
    <s v="Chris Marquette"/>
    <x v="350"/>
    <n v="355"/>
    <n v="911"/>
    <n v="42"/>
    <n v="0"/>
    <n v="6.8"/>
    <n v="126"/>
    <n v="110"/>
    <n v="14589444"/>
    <n v="25000000"/>
    <n v="-10410556"/>
    <n v="-0.41642224"/>
    <n v="27.033431103999998"/>
    <n v="2004"/>
    <s v="oktyabr"/>
    <s v="Luke Greenfield"/>
    <x v="2363"/>
    <s v="Normal"/>
    <s v="Medium Budget"/>
    <x v="0"/>
    <s v="Normal"/>
  </r>
  <r>
    <x v="2364"/>
    <d v="1991-09-26T00:00:00"/>
    <s v="Color"/>
    <s v="Action"/>
    <s v="English"/>
    <s v="USA"/>
    <s v="PG-13"/>
    <s v="Rosanna Arquette"/>
    <x v="665"/>
    <n v="605"/>
    <n v="1290"/>
    <n v="468"/>
    <n v="452"/>
    <n v="5.7"/>
    <n v="13"/>
    <n v="115"/>
    <n v="14587732"/>
    <n v="35000000"/>
    <n v="-20412268"/>
    <n v="-0.58320765714285716"/>
    <n v="22.611916937142858"/>
    <n v="1991"/>
    <s v="sentyabr"/>
    <s v="John Milius"/>
    <x v="2364"/>
    <s v="Normal"/>
    <s v="High Budget"/>
    <x v="0"/>
    <s v="High Buzz Mismatch"/>
  </r>
  <r>
    <x v="2365"/>
    <d v="1998-06-15T00:00:00"/>
    <s v="Color"/>
    <s v="Action"/>
    <s v="English"/>
    <s v="UK"/>
    <s v="R"/>
    <s v="Connie Nielsen"/>
    <x v="357"/>
    <n v="933"/>
    <n v="2542"/>
    <n v="545"/>
    <n v="0"/>
    <n v="6"/>
    <n v="67"/>
    <n v="99"/>
    <n v="14567883"/>
    <n v="75000000"/>
    <n v="-60432117"/>
    <n v="-0.80576155999999999"/>
    <n v="23.677695375999999"/>
    <n v="1998"/>
    <s v="iyun"/>
    <s v="Paul W.S. Anderson"/>
    <x v="2365"/>
    <s v="Underperformer"/>
    <s v="High Budget"/>
    <x v="0"/>
    <s v="Normal"/>
  </r>
  <r>
    <x v="2366"/>
    <d v="1987-04-18T00:00:00"/>
    <s v="Color"/>
    <s v="Fantasy"/>
    <s v="English"/>
    <s v="UK"/>
    <s v="R"/>
    <s v="Andrew Robinson"/>
    <x v="1017"/>
    <n v="266"/>
    <n v="673"/>
    <n v="385"/>
    <n v="0"/>
    <n v="7"/>
    <n v="203"/>
    <n v="86"/>
    <n v="14564027"/>
    <n v="1000000"/>
    <n v="13564027"/>
    <n v="13.564026999999999"/>
    <n v="33.425610800000001"/>
    <n v="1987"/>
    <s v="aprel"/>
    <s v="Clive Barker"/>
    <x v="2366"/>
    <s v="Normal"/>
    <s v="Low Budget"/>
    <x v="0"/>
    <s v="Normal"/>
  </r>
  <r>
    <x v="2367"/>
    <d v="1988-11-08T00:00:00"/>
    <s v="Color"/>
    <s v="Comedy"/>
    <s v="English"/>
    <s v="USA"/>
    <s v="R"/>
    <s v="Tisha Campbell-Martin"/>
    <x v="329"/>
    <n v="413"/>
    <n v="1284"/>
    <n v="0"/>
    <n v="624"/>
    <n v="5.8"/>
    <n v="22"/>
    <n v="121"/>
    <n v="14545844"/>
    <n v="6500000"/>
    <n v="8045844"/>
    <n v="1.2378221538461538"/>
    <n v="23.757528861538461"/>
    <n v="1988"/>
    <s v="noyabr"/>
    <s v="Spike Lee"/>
    <x v="2367"/>
    <s v="Normal"/>
    <s v="Medium Budget"/>
    <x v="0"/>
    <s v="Normal"/>
  </r>
  <r>
    <x v="2368"/>
    <d v="1970-06-23T00:00:00"/>
    <s v="Color"/>
    <s v="Action"/>
    <s v="English"/>
    <s v="Japan"/>
    <s v="G"/>
    <s v="Joseph Cotten"/>
    <x v="813"/>
    <n v="469"/>
    <n v="1548"/>
    <n v="130"/>
    <n v="0"/>
    <n v="7.5"/>
    <n v="79"/>
    <n v="160"/>
    <n v="14500000"/>
    <n v="25000000"/>
    <n v="-10500000"/>
    <n v="-0.42"/>
    <n v="29.832000000000001"/>
    <n v="1970"/>
    <s v="iyun"/>
    <s v="Richard Fleischer"/>
    <x v="2368"/>
    <s v="Normal"/>
    <s v="High Budget"/>
    <x v="0"/>
    <s v="Normal"/>
  </r>
  <r>
    <x v="2369"/>
    <d v="2014-05-19T00:00:00"/>
    <s v="Color"/>
    <s v="Biography"/>
    <s v="English"/>
    <s v="USA"/>
    <s v="PG-13"/>
    <s v="Christoph Waltz"/>
    <x v="23"/>
    <n v="11000"/>
    <n v="12418"/>
    <n v="13000"/>
    <n v="20000"/>
    <n v="7"/>
    <n v="325"/>
    <n v="106"/>
    <n v="14479776"/>
    <n v="10000000"/>
    <n v="4479776"/>
    <n v="0.44797759999999998"/>
    <n v="30.179191039999999"/>
    <n v="2014"/>
    <s v="may"/>
    <s v="Tim Burton"/>
    <x v="2369"/>
    <s v="Normal"/>
    <s v="Medium Budget"/>
    <x v="0"/>
    <s v="Normal"/>
  </r>
  <r>
    <x v="2370"/>
    <d v="2004-08-19T00:00:00"/>
    <s v="Color"/>
    <s v="Comedy"/>
    <s v="English"/>
    <s v="USA"/>
    <s v="PG-13"/>
    <s v="Rip Torn"/>
    <x v="270"/>
    <n v="826"/>
    <n v="2466"/>
    <n v="80"/>
    <n v="260"/>
    <n v="5.2"/>
    <n v="82"/>
    <n v="110"/>
    <n v="14469428"/>
    <n v="26000000"/>
    <n v="-11530572"/>
    <n v="-0.44348353846153848"/>
    <n v="20.648606584615386"/>
    <n v="2004"/>
    <s v="avgust"/>
    <s v="Donald Petrie"/>
    <x v="2370"/>
    <s v="Normal"/>
    <s v="Medium Budget"/>
    <x v="0"/>
    <s v="High Buzz Mismatch"/>
  </r>
  <r>
    <x v="2371"/>
    <d v="2002-11-18T00:00:00"/>
    <s v="Color"/>
    <s v="Comedy"/>
    <s v="English"/>
    <s v="USA"/>
    <s v="PG-13"/>
    <s v="Angelina Jolie Pitt"/>
    <x v="349"/>
    <n v="11000"/>
    <n v="12566"/>
    <n v="65"/>
    <n v="835"/>
    <n v="5.8"/>
    <n v="86"/>
    <n v="103"/>
    <n v="14448589"/>
    <n v="40000000"/>
    <n v="-25551411"/>
    <n v="-0.63878527500000004"/>
    <n v="23.02798589"/>
    <n v="2002"/>
    <s v="noyabr"/>
    <s v="Stephen Herek"/>
    <x v="2371"/>
    <s v="Normal"/>
    <s v="Medium Budget"/>
    <x v="0"/>
    <s v="High Buzz Mismatch"/>
  </r>
  <r>
    <x v="2372"/>
    <d v="1982-06-30T00:00:00"/>
    <s v="Color"/>
    <s v="Horror"/>
    <s v="English"/>
    <s v="USA"/>
    <s v="R"/>
    <s v="Tom Atkins"/>
    <x v="1018"/>
    <n v="381"/>
    <n v="684"/>
    <n v="24"/>
    <n v="0"/>
    <n v="4.5999999999999996"/>
    <n v="162"/>
    <n v="98"/>
    <n v="14400000"/>
    <n v="2500000"/>
    <n v="11900000"/>
    <n v="4.76"/>
    <n v="20.303999999999998"/>
    <n v="1982"/>
    <s v="iyun"/>
    <s v="Tommy Lee Wallace"/>
    <x v="2372"/>
    <s v="Normal"/>
    <s v="Low Budget"/>
    <x v="0"/>
    <s v="Normal"/>
  </r>
  <r>
    <x v="2373"/>
    <d v="1999-12-13T00:00:00"/>
    <s v="Color"/>
    <s v="Drama"/>
    <s v="English"/>
    <s v="USA"/>
    <s v="PG-13"/>
    <s v="Rick Yune"/>
    <x v="453"/>
    <n v="746"/>
    <n v="2393"/>
    <n v="96"/>
    <n v="846"/>
    <n v="6.8"/>
    <n v="95"/>
    <n v="127"/>
    <n v="14378353"/>
    <n v="36000000"/>
    <n v="-21621647"/>
    <n v="-0.60060130555555558"/>
    <n v="27.044359477777775"/>
    <n v="1999"/>
    <s v="dekabr"/>
    <s v="Scott Hicks"/>
    <x v="2373"/>
    <s v="Normal"/>
    <s v="Medium Budget"/>
    <x v="0"/>
    <s v="Normal"/>
  </r>
  <r>
    <x v="2374"/>
    <d v="1987-03-16T00:00:00"/>
    <s v="Color"/>
    <s v="Action"/>
    <s v="English"/>
    <s v="USA"/>
    <s v="PG-13"/>
    <s v="Carol Kane"/>
    <x v="1019"/>
    <n v="636"/>
    <n v="3374"/>
    <n v="124"/>
    <n v="754"/>
    <n v="4.2"/>
    <n v="49"/>
    <n v="107"/>
    <n v="14375181"/>
    <n v="51000000"/>
    <n v="-36624819"/>
    <n v="-0.71813370588235292"/>
    <n v="16.588146517647058"/>
    <n v="1987"/>
    <s v="mart"/>
    <s v="Elaine May"/>
    <x v="2374"/>
    <s v="Underperformer"/>
    <s v="High Budget"/>
    <x v="0"/>
    <s v="High Buzz Mismatch"/>
  </r>
  <r>
    <x v="2375"/>
    <d v="2007-11-08T00:00:00"/>
    <s v="Color"/>
    <s v="Crime"/>
    <s v="English"/>
    <s v="USA"/>
    <s v="R"/>
    <s v="Hayden Christensen"/>
    <x v="1020"/>
    <n v="4000"/>
    <n v="6954"/>
    <n v="8"/>
    <n v="0"/>
    <n v="6.5"/>
    <n v="133"/>
    <n v="84"/>
    <n v="14373825"/>
    <n v="8600000"/>
    <n v="5773825"/>
    <n v="0.67137500000000006"/>
    <n v="26.268550000000001"/>
    <n v="2007"/>
    <s v="noyabr"/>
    <s v="Joby Harold"/>
    <x v="2375"/>
    <s v="Normal"/>
    <s v="Medium Budget"/>
    <x v="0"/>
    <s v="Normal"/>
  </r>
  <r>
    <x v="2376"/>
    <d v="1992-07-18T00:00:00"/>
    <s v="Color"/>
    <s v="Comedy"/>
    <s v="English"/>
    <s v="USA"/>
    <s v="PG-13"/>
    <s v="Richard Epcar"/>
    <x v="576"/>
    <n v="782"/>
    <n v="2125"/>
    <n v="0"/>
    <n v="630"/>
    <n v="5.9"/>
    <n v="40"/>
    <n v="99"/>
    <n v="14358033"/>
    <n v="40000000"/>
    <n v="-25641967"/>
    <n v="-0.64104917500000003"/>
    <n v="23.406580330000001"/>
    <n v="1992"/>
    <s v="iyul"/>
    <s v="John Carpenter"/>
    <x v="2376"/>
    <s v="Normal"/>
    <s v="Medium Budget"/>
    <x v="0"/>
    <s v="High Buzz Mismatch"/>
  </r>
  <r>
    <x v="2377"/>
    <d v="1999-02-10T00:00:00"/>
    <s v="Color"/>
    <s v="Comedy"/>
    <s v="English"/>
    <s v="Italy"/>
    <s v="PG"/>
    <s v="Lily Tomlin"/>
    <x v="1021"/>
    <n v="718"/>
    <n v="1148"/>
    <n v="160"/>
    <n v="970"/>
    <n v="6.9"/>
    <n v="62"/>
    <n v="117"/>
    <n v="14348123"/>
    <n v="12000000"/>
    <n v="2348123"/>
    <n v="0.19567691666666667"/>
    <n v="27.775270766666669"/>
    <n v="1999"/>
    <s v="fevral"/>
    <s v="Franco Zeffirelli"/>
    <x v="2377"/>
    <s v="Normal"/>
    <s v="Medium Budget"/>
    <x v="0"/>
    <s v="Normal"/>
  </r>
  <r>
    <x v="2378"/>
    <d v="1989-03-23T00:00:00"/>
    <s v="Color"/>
    <s v="Adventure"/>
    <s v="English"/>
    <s v="USA"/>
    <s v="R"/>
    <s v="Kane Hodder"/>
    <x v="1022"/>
    <n v="935"/>
    <n v="1327"/>
    <n v="6"/>
    <n v="1000"/>
    <n v="4.5"/>
    <n v="129"/>
    <n v="100"/>
    <n v="14343976"/>
    <n v="5000000"/>
    <n v="9343976"/>
    <n v="1.8687952000000001"/>
    <n v="18.84751808"/>
    <n v="1989"/>
    <s v="mart"/>
    <s v="Rob Hedden"/>
    <x v="2378"/>
    <s v="Normal"/>
    <s v="High Budget"/>
    <x v="0"/>
    <s v="Normal"/>
  </r>
  <r>
    <x v="2379"/>
    <d v="1998-10-03T00:00:00"/>
    <s v="Color"/>
    <s v="Action"/>
    <s v="English"/>
    <s v="Australia"/>
    <s v="R"/>
    <s v="Rufus Sewell"/>
    <x v="172"/>
    <n v="3000"/>
    <n v="4696"/>
    <n v="295"/>
    <n v="14000"/>
    <n v="7.7"/>
    <n v="222"/>
    <n v="111"/>
    <n v="14337579"/>
    <n v="27000000"/>
    <n v="-12662421"/>
    <n v="-0.46897855555555557"/>
    <n v="32.012408577777776"/>
    <n v="1998"/>
    <s v="oktyabr"/>
    <s v="Alex Proyas"/>
    <x v="2379"/>
    <s v="Normal"/>
    <s v="High Budget"/>
    <x v="0"/>
    <s v="Normal"/>
  </r>
  <r>
    <x v="2380"/>
    <d v="2004-06-14T00:00:00"/>
    <s v="Color"/>
    <s v="Drama"/>
    <s v="English"/>
    <s v="USA"/>
    <s v="PG-13"/>
    <s v="Robert De Niro"/>
    <x v="1023"/>
    <n v="22000"/>
    <n v="23352"/>
    <n v="6"/>
    <n v="387"/>
    <n v="4.8"/>
    <n v="130"/>
    <n v="102"/>
    <n v="14334645"/>
    <n v="25000000"/>
    <n v="-10665355"/>
    <n v="-0.4266142"/>
    <n v="19.068054319999998"/>
    <n v="2004"/>
    <s v="iyun"/>
    <s v="Nick Hamm"/>
    <x v="2380"/>
    <s v="Normal"/>
    <s v="Medium Budget"/>
    <x v="0"/>
    <s v="High Buzz Mismatch"/>
  </r>
  <r>
    <x v="2381"/>
    <d v="2002-09-21T00:00:00"/>
    <s v="Color"/>
    <s v="Action"/>
    <s v="English"/>
    <s v="USA"/>
    <s v="R"/>
    <s v="Talisa Soto"/>
    <x v="1024"/>
    <n v="349"/>
    <n v="1846"/>
    <n v="8"/>
    <n v="391"/>
    <n v="3.6"/>
    <n v="92"/>
    <n v="91"/>
    <n v="14294842"/>
    <n v="70000000"/>
    <n v="-55705158"/>
    <n v="-0.79578797142857138"/>
    <n v="14.120784811428571"/>
    <n v="2002"/>
    <s v="sentyabr"/>
    <s v="Wych Kaosayananda"/>
    <x v="2381"/>
    <s v="Underperformer"/>
    <s v="High Budget"/>
    <x v="0"/>
    <s v="High Buzz Mismatch"/>
  </r>
  <r>
    <x v="2382"/>
    <d v="2012-12-01T00:00:00"/>
    <s v="Color"/>
    <s v="Action"/>
    <s v="English"/>
    <s v="France"/>
    <s v="PG-13"/>
    <s v="Joseph Gilgun"/>
    <x v="1025"/>
    <n v="788"/>
    <n v="1414"/>
    <n v="4"/>
    <n v="10000"/>
    <n v="6.1"/>
    <n v="289"/>
    <n v="95"/>
    <n v="14291570"/>
    <n v="20000000"/>
    <n v="-5708430"/>
    <n v="-0.28542149999999999"/>
    <n v="25.285831399999999"/>
    <n v="2012"/>
    <s v="dekabr"/>
    <s v="James Mather"/>
    <x v="2382"/>
    <s v="Normal"/>
    <s v="High Budget"/>
    <x v="0"/>
    <s v="Normal"/>
  </r>
  <r>
    <x v="2383"/>
    <d v="2001-07-12T00:00:00"/>
    <s v="Color"/>
    <s v="Comedy"/>
    <s v="English"/>
    <s v="Canada"/>
    <s v="PG-13"/>
    <s v="Rosario Dawson"/>
    <x v="834"/>
    <n v="3000"/>
    <n v="3769"/>
    <n v="4"/>
    <n v="0"/>
    <n v="5.3"/>
    <n v="93"/>
    <n v="98"/>
    <n v="14252830"/>
    <n v="22000000"/>
    <n v="-7747170"/>
    <n v="-0.35214409090909093"/>
    <n v="21.059142363636361"/>
    <n v="2001"/>
    <s v="iyul"/>
    <s v="Harry Elfont"/>
    <x v="2383"/>
    <s v="Normal"/>
    <s v="Medium Budget"/>
    <x v="0"/>
    <s v="High Buzz Mismatch"/>
  </r>
  <r>
    <x v="2384"/>
    <d v="2001-08-25T00:00:00"/>
    <s v="Color"/>
    <s v="Comedy"/>
    <s v="English"/>
    <s v="USA"/>
    <s v="R"/>
    <s v="Rip Torn"/>
    <x v="1026"/>
    <n v="826"/>
    <n v="2689"/>
    <n v="374"/>
    <n v="0"/>
    <n v="4.5"/>
    <n v="97"/>
    <n v="87"/>
    <n v="14249005"/>
    <n v="15000000"/>
    <n v="-750995"/>
    <n v="-5.0066333333333331E-2"/>
    <n v="17.979973466666667"/>
    <n v="2001"/>
    <s v="avgust"/>
    <s v="Tom Green"/>
    <x v="2384"/>
    <s v="Normal"/>
    <s v="Medium Budget"/>
    <x v="0"/>
    <s v="High Buzz Mismatch"/>
  </r>
  <r>
    <x v="2385"/>
    <d v="2000-09-27T00:00:00"/>
    <s v="Color"/>
    <s v="Horror"/>
    <s v="English"/>
    <s v="USA"/>
    <s v="PG-13"/>
    <s v="Robert Forster"/>
    <x v="1027"/>
    <n v="889"/>
    <n v="1262"/>
    <n v="394"/>
    <n v="589"/>
    <n v="4.8"/>
    <n v="100"/>
    <n v="91"/>
    <n v="14218868"/>
    <n v="65000000"/>
    <n v="-50781132"/>
    <n v="-0.78124818461538459"/>
    <n v="18.946400726153847"/>
    <n v="2000"/>
    <s v="sentyabr"/>
    <s v="Walter Hill"/>
    <x v="2385"/>
    <s v="Underperformer"/>
    <s v="Low Budget"/>
    <x v="0"/>
    <s v="High Buzz Mismatch"/>
  </r>
  <r>
    <x v="2386"/>
    <d v="2003-06-26T00:00:00"/>
    <s v="Color"/>
    <s v="Comedy"/>
    <s v="English"/>
    <s v="USA"/>
    <s v="PG-13"/>
    <s v="David Paymer"/>
    <x v="180"/>
    <n v="372"/>
    <n v="977"/>
    <n v="0"/>
    <n v="625"/>
    <n v="5.6"/>
    <n v="73"/>
    <n v="96"/>
    <n v="14208384"/>
    <n v="30000000"/>
    <n v="-15791616"/>
    <n v="-0.52638720000000006"/>
    <n v="22.251945119999998"/>
    <n v="2003"/>
    <s v="iyun"/>
    <s v="Rob Reiner"/>
    <x v="2386"/>
    <s v="Normal"/>
    <s v="Medium Budget"/>
    <x v="0"/>
    <s v="High Buzz Mismatch"/>
  </r>
  <r>
    <x v="2387"/>
    <d v="2008-02-22T00:00:00"/>
    <s v="Color"/>
    <s v="Comedy"/>
    <s v="English"/>
    <s v="USA"/>
    <s v="PG-13"/>
    <s v="Carmen Electra"/>
    <x v="640"/>
    <n v="869"/>
    <n v="2857"/>
    <n v="82"/>
    <n v="0"/>
    <n v="1.9"/>
    <n v="111"/>
    <n v="88"/>
    <n v="14174654"/>
    <n v="25000000"/>
    <n v="-10825346"/>
    <n v="-0.43301383999999998"/>
    <n v="7.4267944639999994"/>
    <n v="2008"/>
    <s v="fevral"/>
    <s v="Jason Friedberg"/>
    <x v="2387"/>
    <s v="Normal"/>
    <s v="Medium Budget"/>
    <x v="0"/>
    <s v="High Buzz Mismatch"/>
  </r>
  <r>
    <x v="2388"/>
    <d v="1999-04-07T00:00:00"/>
    <s v="Color"/>
    <s v="Adventure"/>
    <s v="English"/>
    <s v="France"/>
    <s v="R"/>
    <s v="Paul Brooke"/>
    <x v="213"/>
    <n v="51"/>
    <n v="144"/>
    <n v="0"/>
    <n v="0"/>
    <n v="6.4"/>
    <n v="111"/>
    <n v="158"/>
    <n v="14131298"/>
    <n v="390000000"/>
    <n v="-375868702"/>
    <n v="-0.96376590256410255"/>
    <n v="25.214493638974361"/>
    <n v="1999"/>
    <s v="aprel"/>
    <s v="Luc Besson"/>
    <x v="2388"/>
    <s v="Underperformer"/>
    <s v="High Budget"/>
    <x v="0"/>
    <s v="Normal"/>
  </r>
  <r>
    <x v="2389"/>
    <d v="2012-11-30T00:00:00"/>
    <s v="Color"/>
    <s v="Crime"/>
    <s v="English"/>
    <s v="USA"/>
    <s v="R"/>
    <s v="James Franco"/>
    <x v="1028"/>
    <n v="11000"/>
    <n v="12306"/>
    <n v="520"/>
    <n v="25000"/>
    <n v="5.3"/>
    <n v="444"/>
    <n v="94"/>
    <n v="14123773"/>
    <n v="5000000"/>
    <n v="9123773"/>
    <n v="1.8247545999999999"/>
    <n v="24.429901839999999"/>
    <n v="2012"/>
    <s v="noyabr"/>
    <s v="Harmony Korine"/>
    <x v="2389"/>
    <s v="Normal"/>
    <s v="Medium Budget"/>
    <x v="0"/>
    <s v="Normal"/>
  </r>
  <r>
    <x v="2390"/>
    <d v="1988-11-28T00:00:00"/>
    <s v="Color"/>
    <s v="Horror"/>
    <s v="English"/>
    <s v="USA"/>
    <s v="PG-13"/>
    <s v="Tom Skerritt"/>
    <x v="1029"/>
    <n v="1000"/>
    <n v="3827"/>
    <n v="17"/>
    <n v="616"/>
    <n v="4.5"/>
    <n v="66"/>
    <n v="98"/>
    <n v="14114488"/>
    <n v="10500000"/>
    <n v="3614488"/>
    <n v="0.34423695238095237"/>
    <n v="18.199294780952378"/>
    <n v="1988"/>
    <s v="noyabr"/>
    <s v="Gary Sherman"/>
    <x v="2390"/>
    <s v="Normal"/>
    <s v="Low Budget"/>
    <x v="0"/>
    <s v="High Buzz Mismatch"/>
  </r>
  <r>
    <x v="2391"/>
    <d v="2003-10-17T00:00:00"/>
    <s v="Color"/>
    <s v="Comedy"/>
    <s v="English"/>
    <s v="USA"/>
    <s v="PG-13"/>
    <s v="Dylan Baker"/>
    <x v="746"/>
    <n v="812"/>
    <n v="1882"/>
    <n v="6"/>
    <n v="371"/>
    <n v="5.7"/>
    <n v="46"/>
    <n v="101"/>
    <n v="14108518"/>
    <n v="16000000"/>
    <n v="-1891482"/>
    <n v="-0.11821762500000001"/>
    <n v="22.789812949999998"/>
    <n v="2003"/>
    <s v="oktyabr"/>
    <s v="Clare Kilner"/>
    <x v="2391"/>
    <s v="Normal"/>
    <s v="Medium Budget"/>
    <x v="0"/>
    <s v="High Buzz Mismatch"/>
  </r>
  <r>
    <x v="2392"/>
    <d v="1982-04-27T00:00:00"/>
    <s v="Color"/>
    <s v="Comedy"/>
    <s v="English"/>
    <s v="USA"/>
    <s v="R"/>
    <s v="Steve Guttenberg"/>
    <x v="122"/>
    <n v="801"/>
    <n v="2943"/>
    <n v="272"/>
    <n v="0"/>
    <n v="7.2"/>
    <n v="42"/>
    <n v="110"/>
    <n v="14100000"/>
    <n v="5000000"/>
    <n v="9100000"/>
    <n v="1.82"/>
    <n v="29.528000000000002"/>
    <n v="1982"/>
    <s v="aprel"/>
    <s v="Barry Levinson"/>
    <x v="2392"/>
    <s v="Normal"/>
    <s v="Medium Budget"/>
    <x v="0"/>
    <s v="Normal"/>
  </r>
  <r>
    <x v="2393"/>
    <d v="1996-05-10T00:00:00"/>
    <s v="Color"/>
    <s v="Action"/>
    <s v="English"/>
    <s v="USA"/>
    <s v="R"/>
    <s v="Natasha Henstridge"/>
    <x v="1030"/>
    <n v="900"/>
    <n v="1634"/>
    <n v="17"/>
    <n v="503"/>
    <n v="5.4"/>
    <n v="50"/>
    <n v="101"/>
    <n v="14095303"/>
    <n v="25000000"/>
    <n v="-10904697"/>
    <n v="-0.43618787999999997"/>
    <n v="21.475824848000002"/>
    <n v="1996"/>
    <s v="may"/>
    <s v="Ringo Lam"/>
    <x v="2393"/>
    <s v="Normal"/>
    <s v="High Budget"/>
    <x v="0"/>
    <s v="High Buzz Mismatch"/>
  </r>
  <r>
    <x v="2394"/>
    <d v="2002-04-10T00:00:00"/>
    <s v="Color"/>
    <s v="Drama"/>
    <s v="English"/>
    <s v="USA"/>
    <s v="PG-13"/>
    <s v="Gabriel Millman"/>
    <x v="808"/>
    <n v="13000"/>
    <n v="14347"/>
    <n v="97"/>
    <n v="0"/>
    <n v="6.9"/>
    <n v="83"/>
    <n v="109"/>
    <n v="14060950"/>
    <n v="12500000"/>
    <n v="1560950"/>
    <n v="0.124876"/>
    <n v="27.649950400000002"/>
    <n v="2002"/>
    <s v="aprel"/>
    <s v="Michael Hoffman"/>
    <x v="2394"/>
    <s v="Normal"/>
    <s v="Medium Budget"/>
    <x v="0"/>
    <s v="Normal"/>
  </r>
  <r>
    <x v="2395"/>
    <d v="2004-07-09T00:00:00"/>
    <s v="Color"/>
    <s v="Comedy"/>
    <s v="English"/>
    <s v="USA"/>
    <s v="PG"/>
    <s v="Mary-Kate Olsen"/>
    <x v="684"/>
    <n v="976"/>
    <n v="3974"/>
    <n v="29"/>
    <n v="849"/>
    <n v="4.8"/>
    <n v="70"/>
    <n v="91"/>
    <n v="14018364"/>
    <n v="30000000"/>
    <n v="-15981636"/>
    <n v="-0.53272120000000001"/>
    <n v="19.071811520000001"/>
    <n v="2004"/>
    <s v="iyul"/>
    <s v="Dennie Gordon"/>
    <x v="2395"/>
    <s v="Normal"/>
    <s v="Medium Budget"/>
    <x v="0"/>
    <s v="High Buzz Mismatch"/>
  </r>
  <r>
    <x v="2396"/>
    <d v="2002-08-13T00:00:00"/>
    <s v="Color"/>
    <s v="Drama"/>
    <s v="English"/>
    <s v="USA"/>
    <s v="R"/>
    <s v="Jake Gyllenhaal"/>
    <x v="420"/>
    <n v="15000"/>
    <n v="27646"/>
    <n v="44"/>
    <n v="938"/>
    <n v="6.5"/>
    <n v="107"/>
    <n v="93"/>
    <n v="14015786"/>
    <n v="5000000"/>
    <n v="9015786"/>
    <n v="1.8031572"/>
    <n v="26.815062880000003"/>
    <n v="2002"/>
    <s v="avgust"/>
    <s v="Miguel Arteta"/>
    <x v="2396"/>
    <s v="Normal"/>
    <s v="Medium Budget"/>
    <x v="0"/>
    <s v="Normal"/>
  </r>
  <r>
    <x v="2397"/>
    <d v="1999-03-27T00:00:00"/>
    <s v="Color"/>
    <s v="Crime"/>
    <s v="English"/>
    <s v="USA"/>
    <s v="R"/>
    <s v="LL Cool J"/>
    <x v="761"/>
    <n v="1000"/>
    <n v="4837"/>
    <n v="48"/>
    <n v="375"/>
    <n v="6.1"/>
    <n v="28"/>
    <n v="95"/>
    <n v="14003141"/>
    <n v="7000000"/>
    <n v="7003141"/>
    <n v="1.0004487142857144"/>
    <n v="24.837679485714286"/>
    <n v="1999"/>
    <s v="mart"/>
    <s v="Michael Rymer"/>
    <x v="2397"/>
    <s v="Normal"/>
    <s v="Medium Budget"/>
    <x v="0"/>
    <s v="Normal"/>
  </r>
  <r>
    <x v="2398"/>
    <d v="1987-08-25T00:00:00"/>
    <s v="Color"/>
    <s v="Comedy"/>
    <s v="English"/>
    <s v="USA"/>
    <s v="R"/>
    <s v="George Kennedy"/>
    <x v="1031"/>
    <n v="3000"/>
    <n v="3617"/>
    <n v="10"/>
    <n v="1000"/>
    <n v="6"/>
    <n v="95"/>
    <n v="85"/>
    <n v="14000000"/>
    <n v="3500000"/>
    <n v="10500000"/>
    <n v="3"/>
    <n v="25.3"/>
    <n v="1987"/>
    <s v="avgust"/>
    <s v="Michael Gornick"/>
    <x v="2398"/>
    <s v="Normal"/>
    <s v="Medium Budget"/>
    <x v="0"/>
    <s v="Normal"/>
  </r>
  <r>
    <x v="2399"/>
    <d v="2014-10-16T00:00:00"/>
    <s v="Color"/>
    <s v="Action"/>
    <s v="English"/>
    <s v="USA"/>
    <s v="PG-13"/>
    <s v="Nicolas Cage"/>
    <x v="1032"/>
    <n v="12000"/>
    <n v="15044"/>
    <n v="179"/>
    <n v="31000"/>
    <n v="3.1"/>
    <n v="169"/>
    <n v="110"/>
    <n v="13998282"/>
    <n v="16000000"/>
    <n v="-2001718"/>
    <n v="-0.12510737499999999"/>
    <n v="15.44995705"/>
    <n v="2014"/>
    <s v="oktyabr"/>
    <s v="Vic Armstrong"/>
    <x v="2399"/>
    <s v="Normal"/>
    <s v="High Budget"/>
    <x v="0"/>
    <s v="High Buzz Mismatch"/>
  </r>
  <r>
    <x v="2400"/>
    <d v="2011-02-06T00:00:00"/>
    <s v="Color"/>
    <s v="Comedy"/>
    <s v="English"/>
    <s v="USA"/>
    <s v="R"/>
    <s v="Chris Evans"/>
    <x v="1033"/>
    <n v="11000"/>
    <n v="15713"/>
    <n v="20"/>
    <n v="0"/>
    <n v="6"/>
    <n v="151"/>
    <n v="117"/>
    <n v="13987482"/>
    <n v="20000000"/>
    <n v="-6012518"/>
    <n v="-0.3006259"/>
    <n v="23.87974964"/>
    <n v="2011"/>
    <s v="fevral"/>
    <s v="Mark Mylod"/>
    <x v="2400"/>
    <s v="Normal"/>
    <s v="Medium Budget"/>
    <x v="0"/>
    <s v="Normal"/>
  </r>
  <r>
    <x v="2401"/>
    <d v="2002-10-21T00:00:00"/>
    <s v="Color"/>
    <s v="Comedy"/>
    <s v="English"/>
    <s v="USA"/>
    <s v="PG-13"/>
    <s v="Martin Starr"/>
    <x v="758"/>
    <n v="985"/>
    <n v="3065"/>
    <n v="54"/>
    <n v="215"/>
    <n v="5.0999999999999996"/>
    <n v="52"/>
    <n v="85"/>
    <n v="13973532"/>
    <n v="25000000"/>
    <n v="-11026468"/>
    <n v="-0.44105872000000002"/>
    <n v="20.245076511999997"/>
    <n v="2002"/>
    <s v="oktyabr"/>
    <s v="Bruce McCulloch"/>
    <x v="2401"/>
    <s v="Normal"/>
    <s v="Medium Budget"/>
    <x v="0"/>
    <s v="High Buzz Mismatch"/>
  </r>
  <r>
    <x v="2402"/>
    <d v="2004-06-15T00:00:00"/>
    <s v="Color"/>
    <s v="Comedy"/>
    <s v="English"/>
    <s v="USA"/>
    <s v="R"/>
    <s v="Mo'Nique"/>
    <x v="1034"/>
    <n v="939"/>
    <n v="3935"/>
    <n v="29"/>
    <n v="0"/>
    <n v="4.4000000000000004"/>
    <n v="75"/>
    <n v="92"/>
    <n v="13922211"/>
    <n v="16000000"/>
    <n v="-2077789"/>
    <n v="-0.12986181250000001"/>
    <n v="17.548055275000003"/>
    <n v="2004"/>
    <s v="iyun"/>
    <s v="Jessy Terrero"/>
    <x v="2402"/>
    <s v="Normal"/>
    <s v="Medium Budget"/>
    <x v="0"/>
    <s v="High Buzz Mismatch"/>
  </r>
  <r>
    <x v="2403"/>
    <d v="2001-02-25T00:00:00"/>
    <s v="Color"/>
    <s v="Comedy"/>
    <s v="English"/>
    <s v="USA"/>
    <s v="PG-13"/>
    <s v="Lee Majors"/>
    <x v="1035"/>
    <n v="799"/>
    <n v="4291"/>
    <n v="2"/>
    <n v="0"/>
    <n v="6.3"/>
    <n v="37"/>
    <n v="89"/>
    <n v="13903262"/>
    <n v="11000000"/>
    <n v="2903262"/>
    <n v="0.26393290909090911"/>
    <n v="25.305573163636364"/>
    <n v="2001"/>
    <s v="fevral"/>
    <s v="Brendan Malloy"/>
    <x v="2403"/>
    <s v="Normal"/>
    <s v="Medium Budget"/>
    <x v="0"/>
    <s v="Normal"/>
  </r>
  <r>
    <x v="2404"/>
    <d v="2001-10-14T00:00:00"/>
    <s v="Color"/>
    <s v="Comedy"/>
    <s v="Hindi"/>
    <s v="India"/>
    <s v="R"/>
    <s v="Naseeruddin Shah"/>
    <x v="979"/>
    <n v="307"/>
    <n v="809"/>
    <n v="300"/>
    <n v="0"/>
    <n v="7.4"/>
    <n v="137"/>
    <n v="114"/>
    <n v="13876974"/>
    <n v="7000000"/>
    <n v="6876974"/>
    <n v="0.9824248571428571"/>
    <n v="29.992969942857144"/>
    <n v="2001"/>
    <s v="oktyabr"/>
    <s v="Mira Nair"/>
    <x v="2404"/>
    <s v="Normal"/>
    <s v="Medium Budget"/>
    <x v="0"/>
    <s v="Normal"/>
  </r>
  <r>
    <x v="2405"/>
    <d v="1988-03-17T00:00:00"/>
    <s v="Color"/>
    <s v="Comedy"/>
    <s v="English"/>
    <s v="USA"/>
    <s v="PG-13"/>
    <s v="Jon Lovitz"/>
    <x v="1036"/>
    <n v="11000"/>
    <n v="14677"/>
    <n v="121"/>
    <n v="818"/>
    <n v="5.2"/>
    <n v="15"/>
    <n v="105"/>
    <n v="13854000"/>
    <n v="20000000"/>
    <n v="-6146000"/>
    <n v="-0.30730000000000002"/>
    <n v="20.758880000000001"/>
    <n v="1988"/>
    <s v="mart"/>
    <s v="Richard Benjamin"/>
    <x v="2405"/>
    <s v="Normal"/>
    <s v="Medium Budget"/>
    <x v="0"/>
    <s v="High Buzz Mismatch"/>
  </r>
  <r>
    <x v="2406"/>
    <d v="2009-02-20T00:00:00"/>
    <s v="Color"/>
    <s v="Action"/>
    <s v="English"/>
    <s v="USA"/>
    <s v="PG-13"/>
    <s v="Josh Hutcherson"/>
    <x v="162"/>
    <n v="14000"/>
    <n v="20503"/>
    <n v="80"/>
    <n v="0"/>
    <n v="5.9"/>
    <n v="157"/>
    <n v="109"/>
    <n v="13838130"/>
    <n v="40000000"/>
    <n v="-26161870"/>
    <n v="-0.65404675000000001"/>
    <n v="23.338381300000002"/>
    <n v="2009"/>
    <s v="fevral"/>
    <s v="Paul Weitz"/>
    <x v="2406"/>
    <s v="Normal"/>
    <s v="High Budget"/>
    <x v="0"/>
    <s v="High Buzz Mismatch"/>
  </r>
  <r>
    <x v="2407"/>
    <d v="1994-09-17T00:00:00"/>
    <s v="Color"/>
    <s v="Action"/>
    <s v="English"/>
    <s v="Canada"/>
    <s v="PG-13"/>
    <s v="Christopher Lambert"/>
    <x v="1037"/>
    <n v="1000"/>
    <n v="2960"/>
    <n v="5"/>
    <n v="319"/>
    <n v="4.3"/>
    <n v="32"/>
    <n v="99"/>
    <n v="13829734"/>
    <n v="26000000"/>
    <n v="-12170266"/>
    <n v="-0.46808715384615385"/>
    <n v="17.044665138461539"/>
    <n v="1994"/>
    <s v="sentyabr"/>
    <s v="Andrew Morahan"/>
    <x v="2407"/>
    <s v="Normal"/>
    <s v="High Budget"/>
    <x v="0"/>
    <s v="High Buzz Mismatch"/>
  </r>
  <r>
    <x v="2408"/>
    <d v="2008-03-30T00:00:00"/>
    <s v="Color"/>
    <s v="Biography"/>
    <s v="English"/>
    <s v="UK"/>
    <s v="PG-13"/>
    <s v="Dominic Cooper"/>
    <x v="1038"/>
    <n v="3000"/>
    <n v="6420"/>
    <n v="10"/>
    <n v="0"/>
    <n v="6.9"/>
    <n v="194"/>
    <n v="110"/>
    <n v="13823741"/>
    <n v="13500000"/>
    <n v="323741"/>
    <n v="2.3980814814814816E-2"/>
    <n v="27.609592325925927"/>
    <n v="2008"/>
    <s v="mart"/>
    <s v="Saul Dibb"/>
    <x v="2408"/>
    <s v="Normal"/>
    <s v="Medium Budget"/>
    <x v="0"/>
    <s v="Normal"/>
  </r>
  <r>
    <x v="2409"/>
    <d v="1997-05-17T00:00:00"/>
    <s v="Color"/>
    <s v="Action"/>
    <s v="English"/>
    <s v="USA"/>
    <s v="PG"/>
    <s v="Bill Murray"/>
    <x v="331"/>
    <n v="13000"/>
    <n v="15183"/>
    <n v="36"/>
    <n v="0"/>
    <n v="6.6"/>
    <n v="34"/>
    <n v="94"/>
    <n v="13801755"/>
    <n v="20000000"/>
    <n v="-6198245"/>
    <n v="-0.30991225"/>
    <n v="26.276035099999998"/>
    <n v="1997"/>
    <s v="may"/>
    <s v="Jon Amiel"/>
    <x v="2409"/>
    <s v="Normal"/>
    <s v="High Budget"/>
    <x v="0"/>
    <s v="Normal"/>
  </r>
  <r>
    <x v="2410"/>
    <d v="1982-02-24T00:00:00"/>
    <s v="Color"/>
    <s v="Horror"/>
    <s v="English"/>
    <s v="USA"/>
    <s v="R"/>
    <s v="Wilford Brimley"/>
    <x v="576"/>
    <n v="957"/>
    <n v="1757"/>
    <n v="0"/>
    <n v="23000"/>
    <n v="8.1999999999999993"/>
    <n v="297"/>
    <n v="109"/>
    <n v="13782838"/>
    <n v="15000000"/>
    <n v="-1217162"/>
    <n v="-8.1144133333333326E-2"/>
    <n v="35.067542346666663"/>
    <n v="1982"/>
    <s v="fevral"/>
    <s v="John Carpenter"/>
    <x v="2410"/>
    <s v="Normal"/>
    <s v="Low Budget"/>
    <x v="0"/>
    <s v="High Buzz / High Score"/>
  </r>
  <r>
    <x v="2411"/>
    <d v="2011-07-11T00:00:00"/>
    <s v="Color"/>
    <s v="Drama"/>
    <s v="English"/>
    <s v="USA"/>
    <s v="PG-13"/>
    <s v="Anne Hathaway"/>
    <x v="1039"/>
    <n v="11000"/>
    <n v="17627"/>
    <n v="92"/>
    <n v="49000"/>
    <n v="7"/>
    <n v="221"/>
    <n v="107"/>
    <n v="13766014"/>
    <n v="15000000"/>
    <n v="-1233986"/>
    <n v="-8.2265733333333327E-2"/>
    <n v="32.867093706666665"/>
    <n v="2011"/>
    <s v="iyul"/>
    <s v="Lone Scherfig"/>
    <x v="2411"/>
    <s v="Normal"/>
    <s v="Medium Budget"/>
    <x v="0"/>
    <s v="Normal"/>
  </r>
  <r>
    <x v="2412"/>
    <d v="2010-01-08T00:00:00"/>
    <s v="Color"/>
    <s v="Action"/>
    <s v="English"/>
    <s v="USA"/>
    <s v="R"/>
    <s v="Alice Braga"/>
    <x v="1040"/>
    <n v="1000"/>
    <n v="2925"/>
    <n v="238"/>
    <n v="12000"/>
    <n v="6.3"/>
    <n v="197"/>
    <n v="119"/>
    <n v="13763130"/>
    <n v="32000000"/>
    <n v="-18236870"/>
    <n v="-0.56990218749999999"/>
    <n v="26.172039124999998"/>
    <n v="2010"/>
    <s v="yanvar"/>
    <s v="Miguel Sapochnik"/>
    <x v="2412"/>
    <s v="Normal"/>
    <s v="High Budget"/>
    <x v="0"/>
    <s v="Normal"/>
  </r>
  <r>
    <x v="2413"/>
    <d v="2006-09-22T00:00:00"/>
    <s v="Color"/>
    <s v="Drama"/>
    <s v="Japanese"/>
    <s v="USA"/>
    <s v="R"/>
    <s v="Yuki Matsuzaki"/>
    <x v="20"/>
    <n v="378"/>
    <n v="751"/>
    <n v="16000"/>
    <n v="5000"/>
    <n v="7.9"/>
    <n v="251"/>
    <n v="141"/>
    <n v="13753931"/>
    <n v="19000000"/>
    <n v="-5246069"/>
    <n v="-0.27610889473684208"/>
    <n v="31.989556442105265"/>
    <n v="2006"/>
    <s v="sentyabr"/>
    <s v="Clint Eastwood"/>
    <x v="2413"/>
    <s v="Normal"/>
    <s v="Medium Budget"/>
    <x v="0"/>
    <s v="Normal"/>
  </r>
  <r>
    <x v="2414"/>
    <d v="2014-05-10T00:00:00"/>
    <s v="Black and White"/>
    <s v="Action"/>
    <s v="English"/>
    <s v="USA"/>
    <s v="R"/>
    <s v="Joseph Gordon-Levitt"/>
    <x v="388"/>
    <n v="23000"/>
    <n v="49433"/>
    <n v="436"/>
    <n v="32000"/>
    <n v="6.5"/>
    <n v="339"/>
    <n v="102"/>
    <n v="13750556"/>
    <n v="65000000"/>
    <n v="-51249444"/>
    <n v="-0.7884529846153846"/>
    <n v="28.884618806153846"/>
    <n v="2014"/>
    <s v="may"/>
    <s v="Frank Miller"/>
    <x v="2414"/>
    <s v="Underperformer"/>
    <s v="High Budget"/>
    <x v="0"/>
    <s v="Normal"/>
  </r>
  <r>
    <x v="2415"/>
    <d v="2012-03-01T00:00:00"/>
    <s v="Color"/>
    <s v="Action"/>
    <s v="English"/>
    <s v="USA"/>
    <s v="R"/>
    <s v="Bradley Cooper"/>
    <x v="1041"/>
    <n v="14000"/>
    <n v="15922"/>
    <n v="21"/>
    <n v="0"/>
    <n v="6.1"/>
    <n v="176"/>
    <n v="100"/>
    <n v="13746550"/>
    <n v="2000000"/>
    <n v="11746550"/>
    <n v="5.8732749999999996"/>
    <n v="26.749309999999998"/>
    <n v="2012"/>
    <s v="mart"/>
    <s v="David Palmer"/>
    <x v="2415"/>
    <s v="Normal"/>
    <s v="High Budget"/>
    <x v="0"/>
    <s v="Normal"/>
  </r>
  <r>
    <x v="2416"/>
    <d v="2002-12-30T00:00:00"/>
    <s v="Color"/>
    <s v="Adventure"/>
    <s v="English"/>
    <s v="USA"/>
    <s v="PG"/>
    <s v="Jennifer Jason Leigh"/>
    <x v="1042"/>
    <n v="1000"/>
    <n v="3752"/>
    <n v="14"/>
    <n v="227"/>
    <n v="5.9"/>
    <n v="33"/>
    <n v="76"/>
    <n v="13684949"/>
    <n v="3000000"/>
    <n v="10684949"/>
    <n v="3.5616496666666668"/>
    <n v="25.047359866666667"/>
    <n v="2002"/>
    <s v="dekabr"/>
    <s v="Tuck Tucker"/>
    <x v="2416"/>
    <s v="Normal"/>
    <s v="High Budget"/>
    <x v="0"/>
    <s v="Normal"/>
  </r>
  <r>
    <x v="2417"/>
    <d v="2011-09-11T00:00:00"/>
    <s v="Color"/>
    <s v="Drama"/>
    <s v="English"/>
    <s v="USA"/>
    <s v="PG-13"/>
    <s v="Tom Hardy"/>
    <x v="435"/>
    <n v="27000"/>
    <n v="29692"/>
    <n v="149"/>
    <n v="77000"/>
    <n v="8.1999999999999993"/>
    <n v="317"/>
    <n v="140"/>
    <n v="13651662"/>
    <n v="25000000"/>
    <n v="-11348338"/>
    <n v="-0.45393351999999998"/>
    <n v="40.318426592000002"/>
    <n v="2011"/>
    <s v="sentyabr"/>
    <s v="Gavin O'Connor"/>
    <x v="2417"/>
    <s v="Normal"/>
    <s v="Medium Budget"/>
    <x v="0"/>
    <s v="High Buzz / High Score"/>
  </r>
  <r>
    <x v="2418"/>
    <d v="2015-07-28T00:00:00"/>
    <s v="Color"/>
    <s v="Comedy"/>
    <s v="English"/>
    <s v="USA"/>
    <s v="R"/>
    <s v="Bradley Cooper"/>
    <x v="664"/>
    <n v="14000"/>
    <n v="16926"/>
    <n v="53"/>
    <n v="25000"/>
    <n v="6.6"/>
    <n v="175"/>
    <n v="101"/>
    <n v="13650738"/>
    <n v="20000000"/>
    <n v="-6349262"/>
    <n v="-0.3174631"/>
    <n v="28.773014759999999"/>
    <n v="2015"/>
    <s v="iyul"/>
    <s v="John Wells"/>
    <x v="2418"/>
    <s v="Normal"/>
    <s v="Medium Budget"/>
    <x v="0"/>
    <s v="Normal"/>
  </r>
  <r>
    <x v="2419"/>
    <d v="1994-02-17T00:00:00"/>
    <s v="Color"/>
    <s v="Comedy"/>
    <s v="English"/>
    <s v="USA"/>
    <s v="PG-13"/>
    <s v="Alfre Woodard"/>
    <x v="329"/>
    <n v="1000"/>
    <n v="3267"/>
    <n v="0"/>
    <n v="905"/>
    <n v="6.9"/>
    <n v="25"/>
    <n v="115"/>
    <n v="13640000"/>
    <n v="14000000"/>
    <n v="-360000"/>
    <n v="-2.5714285714285714E-2"/>
    <n v="27.680214285714285"/>
    <n v="1994"/>
    <s v="fevral"/>
    <s v="Spike Lee"/>
    <x v="2419"/>
    <s v="Normal"/>
    <s v="Medium Budget"/>
    <x v="0"/>
    <s v="Normal"/>
  </r>
  <r>
    <x v="2420"/>
    <d v="2009-11-08T00:00:00"/>
    <s v="Color"/>
    <s v="Action"/>
    <s v="English"/>
    <s v="USA"/>
    <s v="R"/>
    <s v="Jason Statham"/>
    <x v="525"/>
    <n v="26000"/>
    <n v="30541"/>
    <n v="83"/>
    <n v="0"/>
    <n v="6.2"/>
    <n v="150"/>
    <n v="96"/>
    <n v="13630226"/>
    <n v="20000000"/>
    <n v="-6369774"/>
    <n v="-0.31848870000000001"/>
    <n v="24.67260452"/>
    <n v="2009"/>
    <s v="noyabr"/>
    <s v="Mark Neveldine"/>
    <x v="2420"/>
    <s v="Normal"/>
    <s v="High Budget"/>
    <x v="0"/>
    <s v="Normal"/>
  </r>
  <r>
    <x v="2421"/>
    <d v="2001-11-19T00:00:00"/>
    <s v="Color"/>
    <s v="Adventure"/>
    <s v="Spanish"/>
    <s v="Mexico"/>
    <s v="R"/>
    <s v="Maribel VerdÃº"/>
    <x v="43"/>
    <n v="269"/>
    <n v="361"/>
    <n v="0"/>
    <n v="0"/>
    <n v="7.7"/>
    <n v="173"/>
    <n v="106"/>
    <n v="13622333"/>
    <n v="2000000"/>
    <n v="11622333"/>
    <n v="5.8111664999999997"/>
    <n v="33.124466599999998"/>
    <n v="2001"/>
    <s v="noyabr"/>
    <s v="Alfonso CuarÃ³n"/>
    <x v="2421"/>
    <s v="Normal"/>
    <s v="High Budget"/>
    <x v="0"/>
    <s v="Normal"/>
  </r>
  <r>
    <x v="2422"/>
    <d v="2001-05-29T00:00:00"/>
    <s v="Color"/>
    <s v="Action"/>
    <s v="English"/>
    <s v="USA"/>
    <s v="PG"/>
    <s v="Ron Howard"/>
    <x v="118"/>
    <n v="2000"/>
    <n v="3734"/>
    <n v="101"/>
    <n v="2000"/>
    <n v="6.2"/>
    <n v="81"/>
    <n v="95"/>
    <n v="13596911"/>
    <n v="70000000"/>
    <n v="-56403089"/>
    <n v="-0.80575841428571426"/>
    <n v="24.677696634285713"/>
    <n v="2001"/>
    <s v="may"/>
    <s v="Bobby Farrelly"/>
    <x v="2422"/>
    <s v="Underperformer"/>
    <s v="High Budget"/>
    <x v="0"/>
    <s v="Normal"/>
  </r>
  <r>
    <x v="2423"/>
    <d v="2000-10-27T00:00:00"/>
    <s v="Color"/>
    <s v="Comedy"/>
    <s v="English"/>
    <s v="USA"/>
    <s v="R"/>
    <s v="Will Ferrell"/>
    <x v="405"/>
    <n v="8000"/>
    <n v="10982"/>
    <n v="71"/>
    <n v="671"/>
    <n v="5.0999999999999996"/>
    <n v="58"/>
    <n v="84"/>
    <n v="13592872"/>
    <n v="11000000"/>
    <n v="2592872"/>
    <n v="0.23571563636363638"/>
    <n v="20.561386254545454"/>
    <n v="2000"/>
    <s v="oktyabr"/>
    <s v="Reginald Hudlin"/>
    <x v="2423"/>
    <s v="Normal"/>
    <s v="Medium Budget"/>
    <x v="0"/>
    <s v="High Buzz Mismatch"/>
  </r>
  <r>
    <x v="2424"/>
    <d v="2002-01-25T00:00:00"/>
    <s v="Color"/>
    <s v="Comedy"/>
    <s v="English"/>
    <s v="USA"/>
    <s v="PG-13"/>
    <s v="Vivica A. Fox"/>
    <x v="1043"/>
    <n v="890"/>
    <n v="3104"/>
    <n v="10"/>
    <n v="939"/>
    <n v="4.5"/>
    <n v="32"/>
    <n v="91"/>
    <n v="13571817"/>
    <n v="15600000"/>
    <n v="-2028183"/>
    <n v="-0.13001173076923078"/>
    <n v="18.041895307692307"/>
    <n v="2002"/>
    <s v="yanvar"/>
    <s v="Jesse Vaughan"/>
    <x v="2424"/>
    <s v="Normal"/>
    <s v="Medium Budget"/>
    <x v="0"/>
    <s v="High Buzz Mismatch"/>
  </r>
  <r>
    <x v="2425"/>
    <d v="1995-07-02T00:00:00"/>
    <s v="Black and White"/>
    <s v="Biography"/>
    <s v="English"/>
    <s v="USA"/>
    <s v="R"/>
    <s v="Anthony Hopkins"/>
    <x v="188"/>
    <n v="12000"/>
    <n v="21130"/>
    <n v="0"/>
    <n v="915"/>
    <n v="7.1"/>
    <n v="83"/>
    <n v="212"/>
    <n v="13560960"/>
    <n v="50000000"/>
    <n v="-36439040"/>
    <n v="-0.72878080000000001"/>
    <n v="28.19998768"/>
    <n v="1995"/>
    <s v="iyul"/>
    <s v="Oliver Stone"/>
    <x v="2425"/>
    <s v="Normal"/>
    <s v="Medium Budget"/>
    <x v="0"/>
    <s v="Normal"/>
  </r>
  <r>
    <x v="2426"/>
    <d v="2001-08-11T00:00:00"/>
    <s v="Color"/>
    <s v="Comedy"/>
    <s v="English"/>
    <s v="USA"/>
    <s v="R"/>
    <s v="Shannon Elizabeth"/>
    <x v="1044"/>
    <n v="1000"/>
    <n v="2729"/>
    <n v="5"/>
    <n v="449"/>
    <n v="5.3"/>
    <n v="75"/>
    <n v="95"/>
    <n v="13558739"/>
    <n v="11000000"/>
    <n v="2558739"/>
    <n v="0.23261263636363635"/>
    <n v="21.337945054545454"/>
    <n v="2001"/>
    <s v="avgust"/>
    <s v="Gregory Poirier"/>
    <x v="2426"/>
    <s v="Normal"/>
    <s v="Medium Budget"/>
    <x v="0"/>
    <s v="High Buzz Mismatch"/>
  </r>
  <r>
    <x v="2427"/>
    <d v="2000-07-17T00:00:00"/>
    <s v="Color"/>
    <s v="Adventure"/>
    <s v="English"/>
    <s v="Germany"/>
    <s v="PG"/>
    <s v="Richard E. Grant"/>
    <x v="1045"/>
    <n v="554"/>
    <n v="2216"/>
    <n v="34"/>
    <n v="0"/>
    <n v="5.7"/>
    <n v="38"/>
    <n v="95"/>
    <n v="13555988"/>
    <n v="22000000"/>
    <n v="-8444012"/>
    <n v="-0.38381872727272726"/>
    <n v="22.646472509090909"/>
    <n v="2000"/>
    <s v="iyul"/>
    <s v="Uli Edel"/>
    <x v="2427"/>
    <s v="Normal"/>
    <s v="High Budget"/>
    <x v="0"/>
    <s v="High Buzz Mismatch"/>
  </r>
  <r>
    <x v="2428"/>
    <d v="2001-04-23T00:00:00"/>
    <s v="Color"/>
    <s v="Drama"/>
    <s v="English"/>
    <s v="USA"/>
    <s v="R"/>
    <s v="Daniel Radcliffe"/>
    <x v="1046"/>
    <n v="11000"/>
    <n v="14995"/>
    <n v="128"/>
    <n v="813"/>
    <n v="6.1"/>
    <n v="104"/>
    <n v="109"/>
    <n v="13491653"/>
    <n v="18000000"/>
    <n v="-4508347"/>
    <n v="-0.25046372222222224"/>
    <n v="24.381114511111107"/>
    <n v="2001"/>
    <s v="aprel"/>
    <s v="John Boorman"/>
    <x v="2428"/>
    <s v="Normal"/>
    <s v="Medium Budget"/>
    <x v="0"/>
    <s v="Normal"/>
  </r>
  <r>
    <x v="2429"/>
    <d v="2004-04-08T00:00:00"/>
    <s v="Color"/>
    <s v="Comedy"/>
    <s v="English"/>
    <s v="UK"/>
    <s v="R"/>
    <s v="Peter Serafinowicz"/>
    <x v="750"/>
    <n v="605"/>
    <n v="1686"/>
    <n v="1000"/>
    <n v="19000"/>
    <n v="8"/>
    <n v="246"/>
    <n v="99"/>
    <n v="13464388"/>
    <n v="4000000"/>
    <n v="9464388"/>
    <n v="2.3660969999999999"/>
    <n v="34.846438800000001"/>
    <n v="2004"/>
    <s v="aprel"/>
    <s v="Edgar Wright"/>
    <x v="2429"/>
    <s v="Normal"/>
    <s v="Medium Budget"/>
    <x v="0"/>
    <s v="High Buzz / High Score"/>
  </r>
  <r>
    <x v="2430"/>
    <d v="2012-03-26T00:00:00"/>
    <s v="Color"/>
    <s v="Action"/>
    <s v="English"/>
    <s v="UK"/>
    <s v="R"/>
    <s v="Wood Harris"/>
    <x v="393"/>
    <n v="409"/>
    <n v="578"/>
    <n v="38"/>
    <n v="46000"/>
    <n v="7.1"/>
    <n v="432"/>
    <n v="95"/>
    <n v="13401683"/>
    <n v="35000000"/>
    <n v="-21598317"/>
    <n v="-0.61709477142857139"/>
    <n v="32.753162091428571"/>
    <n v="2012"/>
    <s v="mart"/>
    <s v="Pete Travis"/>
    <x v="2430"/>
    <s v="Normal"/>
    <s v="High Budget"/>
    <x v="0"/>
    <s v="Normal"/>
  </r>
  <r>
    <x v="2431"/>
    <d v="2004-11-27T00:00:00"/>
    <s v="Color"/>
    <s v="Comedy"/>
    <s v="English"/>
    <s v="UK"/>
    <s v="R"/>
    <s v="Omar Epps"/>
    <x v="1047"/>
    <n v="865"/>
    <n v="3639"/>
    <n v="14"/>
    <n v="0"/>
    <n v="6.2"/>
    <n v="135"/>
    <n v="103"/>
    <n v="13395939"/>
    <n v="60000000"/>
    <n v="-46604061"/>
    <n v="-0.77673435000000002"/>
    <n v="24.489306259999999"/>
    <n v="2004"/>
    <s v="noyabr"/>
    <s v="Charles Shyer"/>
    <x v="2431"/>
    <s v="Underperformer"/>
    <s v="Medium Budget"/>
    <x v="0"/>
    <s v="Normal"/>
  </r>
  <r>
    <x v="2432"/>
    <d v="2006-04-06T00:00:00"/>
    <s v="Color"/>
    <s v="Biography"/>
    <s v="English"/>
    <s v="USA"/>
    <s v="PG"/>
    <s v="James Callis"/>
    <x v="1048"/>
    <n v="541"/>
    <n v="908"/>
    <n v="6"/>
    <n v="0"/>
    <n v="6.3"/>
    <n v="36"/>
    <n v="123"/>
    <n v="13391174"/>
    <n v="20000000"/>
    <n v="-6608826"/>
    <n v="-0.33044129999999999"/>
    <n v="25.067823479999998"/>
    <n v="2006"/>
    <s v="aprel"/>
    <s v="Michael O. Sajbel"/>
    <x v="2432"/>
    <s v="Normal"/>
    <s v="Medium Budget"/>
    <x v="0"/>
    <s v="Normal"/>
  </r>
  <r>
    <x v="2433"/>
    <d v="1994-08-17T00:00:00"/>
    <s v="Color"/>
    <s v="Comedy"/>
    <s v="English"/>
    <s v="USA"/>
    <s v="R"/>
    <s v="Jim Broadbent"/>
    <x v="478"/>
    <n v="1000"/>
    <n v="4302"/>
    <n v="11000"/>
    <n v="979"/>
    <n v="7.5"/>
    <n v="67"/>
    <n v="98"/>
    <n v="13383737"/>
    <n v="20000000"/>
    <n v="-6616263"/>
    <n v="-0.33081315"/>
    <n v="29.965574739999997"/>
    <n v="1994"/>
    <s v="avgust"/>
    <s v="Woody Allen"/>
    <x v="2433"/>
    <s v="Normal"/>
    <s v="Medium Budget"/>
    <x v="0"/>
    <s v="Normal"/>
  </r>
  <r>
    <x v="2434"/>
    <d v="1999-10-08T00:00:00"/>
    <s v="Color"/>
    <s v="Drama"/>
    <s v="English"/>
    <s v="USA"/>
    <s v="PG-13"/>
    <s v="Alexa PenaVega"/>
    <x v="1049"/>
    <n v="2000"/>
    <n v="4327"/>
    <n v="22"/>
    <n v="579"/>
    <n v="6.3"/>
    <n v="54"/>
    <n v="106"/>
    <n v="13376506"/>
    <n v="40000000"/>
    <n v="-26623494"/>
    <n v="-0.66558735000000002"/>
    <n v="24.991665059999999"/>
    <n v="1999"/>
    <s v="oktyabr"/>
    <s v="Ulu Grosbard"/>
    <x v="2434"/>
    <s v="Normal"/>
    <s v="Medium Budget"/>
    <x v="0"/>
    <s v="Normal"/>
  </r>
  <r>
    <x v="2435"/>
    <d v="2006-09-28T00:00:00"/>
    <s v="Color"/>
    <s v="Comedy"/>
    <s v="English"/>
    <s v="USA"/>
    <s v="R"/>
    <s v="Greg Germann"/>
    <x v="949"/>
    <n v="435"/>
    <n v="1140"/>
    <n v="132"/>
    <n v="515"/>
    <n v="5.9"/>
    <n v="111"/>
    <n v="88"/>
    <n v="13367101"/>
    <n v="6500000"/>
    <n v="6867101"/>
    <n v="1.0564770769230769"/>
    <n v="24.074090830769233"/>
    <n v="2006"/>
    <s v="sentyabr"/>
    <s v="Nicole Holofcener"/>
    <x v="2435"/>
    <s v="Normal"/>
    <s v="Medium Budget"/>
    <x v="0"/>
    <s v="Normal"/>
  </r>
  <r>
    <x v="2436"/>
    <d v="2013-05-06T00:00:00"/>
    <s v="Color"/>
    <s v="Drama"/>
    <s v="English"/>
    <s v="USA"/>
    <s v="PG-13"/>
    <s v="J.K. Simmons"/>
    <x v="176"/>
    <n v="24000"/>
    <n v="39307"/>
    <n v="655"/>
    <n v="0"/>
    <n v="6.9"/>
    <n v="217"/>
    <n v="111"/>
    <n v="13362308"/>
    <n v="18000000"/>
    <n v="-4637692"/>
    <n v="-0.25764955555555558"/>
    <n v="27.49694017777778"/>
    <n v="2013"/>
    <s v="may"/>
    <s v="Jason Reitman"/>
    <x v="2436"/>
    <s v="Normal"/>
    <s v="Medium Budget"/>
    <x v="0"/>
    <s v="Normal"/>
  </r>
  <r>
    <x v="2437"/>
    <d v="2008-05-25T00:00:00"/>
    <s v="Color"/>
    <s v="Drama"/>
    <s v="English"/>
    <s v="USA"/>
    <s v="PG-13"/>
    <s v="Jessica Lowndes"/>
    <x v="1050"/>
    <n v="1000"/>
    <n v="4856"/>
    <n v="7"/>
    <n v="562"/>
    <n v="3.8"/>
    <n v="74"/>
    <n v="82"/>
    <n v="13350177"/>
    <n v="5000000"/>
    <n v="8350177"/>
    <n v="1.6700353999999999"/>
    <n v="15.92421416"/>
    <n v="2008"/>
    <s v="may"/>
    <s v="Mickey Liddell"/>
    <x v="2437"/>
    <s v="Normal"/>
    <s v="Medium Budget"/>
    <x v="0"/>
    <s v="Normal"/>
  </r>
  <r>
    <x v="2438"/>
    <d v="2004-06-02T00:00:00"/>
    <s v="Black and White"/>
    <s v="Biography"/>
    <s v="English"/>
    <s v="USA"/>
    <s v="PG-13"/>
    <s v="Kevin McNally"/>
    <x v="543"/>
    <n v="427"/>
    <n v="729"/>
    <n v="34"/>
    <n v="1000"/>
    <n v="6.6"/>
    <n v="119"/>
    <n v="125"/>
    <n v="13337299"/>
    <n v="20000000"/>
    <n v="-6662701"/>
    <n v="-0.33313504999999999"/>
    <n v="26.366745980000001"/>
    <n v="2004"/>
    <s v="iyun"/>
    <s v="Irwin Winkler"/>
    <x v="2438"/>
    <s v="Normal"/>
    <s v="Medium Budget"/>
    <x v="0"/>
    <s v="Normal"/>
  </r>
  <r>
    <x v="2439"/>
    <d v="2011-12-18T00:00:00"/>
    <s v="Color"/>
    <s v="Drama"/>
    <s v="English"/>
    <s v="USA"/>
    <s v="PG-13"/>
    <s v="Brad Pitt"/>
    <x v="678"/>
    <n v="11000"/>
    <n v="13021"/>
    <n v="0"/>
    <n v="39000"/>
    <n v="6.7"/>
    <n v="584"/>
    <n v="139"/>
    <n v="13303319"/>
    <n v="32000000"/>
    <n v="-18696681"/>
    <n v="-0.58427128125000005"/>
    <n v="30.466291487499998"/>
    <n v="2011"/>
    <s v="dekabr"/>
    <s v="Terrence Malick"/>
    <x v="2439"/>
    <s v="Normal"/>
    <s v="Medium Budget"/>
    <x v="0"/>
    <s v="Normal"/>
  </r>
  <r>
    <x v="2440"/>
    <d v="1970-08-25T00:00:00"/>
    <s v="Color"/>
    <s v="Documentary"/>
    <s v="English"/>
    <s v="USA"/>
    <s v="R"/>
    <s v="Joe Cocker"/>
    <x v="1051"/>
    <n v="262"/>
    <n v="778"/>
    <n v="14"/>
    <n v="0"/>
    <n v="8.1"/>
    <n v="53"/>
    <n v="215"/>
    <n v="13300000"/>
    <n v="600000"/>
    <n v="12700000"/>
    <n v="21.166666666666668"/>
    <n v="40.866666666666667"/>
    <n v="1970"/>
    <s v="avgust"/>
    <s v="Michael Wadleigh"/>
    <x v="2440"/>
    <s v="Normal"/>
    <s v="Low Budget"/>
    <x v="0"/>
    <s v="High Buzz / High Score"/>
  </r>
  <r>
    <x v="2441"/>
    <d v="1996-03-25T00:00:00"/>
    <s v="Color"/>
    <s v="Drama"/>
    <s v="English"/>
    <s v="USA"/>
    <s v="R"/>
    <s v="Matthew McConaughey"/>
    <x v="1052"/>
    <n v="11000"/>
    <n v="11400"/>
    <n v="407"/>
    <n v="0"/>
    <n v="7.6"/>
    <n v="68"/>
    <n v="135"/>
    <n v="13269963"/>
    <n v="5000000"/>
    <n v="8269963"/>
    <n v="1.6539926"/>
    <n v="31.061597039999999"/>
    <n v="1996"/>
    <s v="mart"/>
    <s v="John Sayles"/>
    <x v="2441"/>
    <s v="Normal"/>
    <s v="Medium Budget"/>
    <x v="0"/>
    <s v="Normal"/>
  </r>
  <r>
    <x v="2442"/>
    <d v="2001-10-29T00:00:00"/>
    <s v="Color"/>
    <s v="Action"/>
    <s v="English"/>
    <s v="USA"/>
    <s v="PG-13"/>
    <s v="Gregory Smith"/>
    <x v="316"/>
    <n v="694"/>
    <n v="1668"/>
    <n v="10"/>
    <n v="433"/>
    <n v="6"/>
    <n v="44"/>
    <n v="94"/>
    <n v="13264986"/>
    <n v="35000000"/>
    <n v="-21735014"/>
    <n v="-0.62100040000000001"/>
    <n v="23.794899839999999"/>
    <n v="2001"/>
    <s v="oktyabr"/>
    <s v="Les Mayfield"/>
    <x v="2442"/>
    <s v="Normal"/>
    <s v="High Budget"/>
    <x v="0"/>
    <s v="Normal"/>
  </r>
  <r>
    <x v="2443"/>
    <d v="2009-08-29T00:00:00"/>
    <s v="Color"/>
    <s v="Horror"/>
    <s v="English"/>
    <s v="USA"/>
    <s v="R"/>
    <s v="Bradley Cooper"/>
    <x v="1053"/>
    <n v="14000"/>
    <n v="15790"/>
    <n v="22"/>
    <n v="0"/>
    <n v="6.2"/>
    <n v="167"/>
    <n v="109"/>
    <n v="13248477"/>
    <n v="27000000"/>
    <n v="-13751523"/>
    <n v="-0.50931566666666672"/>
    <n v="24.596273733333334"/>
    <n v="2009"/>
    <s v="avgust"/>
    <s v="Christian Alvart"/>
    <x v="2443"/>
    <s v="Normal"/>
    <s v="Low Budget"/>
    <x v="0"/>
    <s v="Normal"/>
  </r>
  <r>
    <x v="2444"/>
    <d v="2007-03-04T00:00:00"/>
    <s v="Color"/>
    <s v="Comedy"/>
    <s v="English"/>
    <s v="USA"/>
    <s v="PG"/>
    <s v="Lochlyn Munro"/>
    <x v="1054"/>
    <n v="555"/>
    <n v="1752"/>
    <n v="0"/>
    <n v="256"/>
    <n v="2.9"/>
    <n v="52"/>
    <n v="89"/>
    <n v="13235267"/>
    <n v="6000000"/>
    <n v="7235267"/>
    <n v="1.2058778333333333"/>
    <n v="12.107951133333334"/>
    <n v="2007"/>
    <s v="mart"/>
    <s v="Fred Savage"/>
    <x v="2444"/>
    <s v="Normal"/>
    <s v="Medium Budget"/>
    <x v="0"/>
    <s v="Normal"/>
  </r>
  <r>
    <x v="2445"/>
    <d v="2013-02-12T00:00:00"/>
    <s v="Color"/>
    <s v="Drama"/>
    <s v="English"/>
    <s v="USA"/>
    <s v="R"/>
    <s v="Justin Timberlake"/>
    <x v="124"/>
    <n v="3000"/>
    <n v="4082"/>
    <n v="1000"/>
    <n v="26000"/>
    <n v="7.4"/>
    <n v="535"/>
    <n v="104"/>
    <n v="13214255"/>
    <n v="11000000"/>
    <n v="2214255"/>
    <n v="0.20129590909090908"/>
    <n v="32.280518363636368"/>
    <n v="2013"/>
    <s v="fevral"/>
    <s v="Ethan Coen"/>
    <x v="2445"/>
    <s v="Normal"/>
    <s v="Medium Budget"/>
    <x v="0"/>
    <s v="Normal"/>
  </r>
  <r>
    <x v="2446"/>
    <d v="2008-04-01T00:00:00"/>
    <s v="Color"/>
    <s v="Comedy"/>
    <s v="English"/>
    <s v="USA"/>
    <s v="PG-13"/>
    <s v="Aasif Mandvi"/>
    <x v="570"/>
    <n v="346"/>
    <n v="500"/>
    <n v="192"/>
    <n v="0"/>
    <n v="6.7"/>
    <n v="210"/>
    <n v="102"/>
    <n v="13214030"/>
    <n v="20000000"/>
    <n v="-6785970"/>
    <n v="-0.3392985"/>
    <n v="26.664280600000001"/>
    <n v="2008"/>
    <s v="aprel"/>
    <s v="David Koepp"/>
    <x v="2446"/>
    <s v="Normal"/>
    <s v="Medium Budget"/>
    <x v="0"/>
    <s v="Normal"/>
  </r>
  <r>
    <x v="2447"/>
    <d v="2002-07-15T00:00:00"/>
    <s v="Color"/>
    <s v="Crime"/>
    <s v="English"/>
    <s v="UK"/>
    <s v="R"/>
    <s v="Natascha McElhone"/>
    <x v="626"/>
    <n v="2000"/>
    <n v="4262"/>
    <n v="37"/>
    <n v="612"/>
    <n v="3.3"/>
    <n v="104"/>
    <n v="101"/>
    <n v="13208023"/>
    <n v="42000000"/>
    <n v="-28791977"/>
    <n v="-0.68552326190476187"/>
    <n v="12.986990695238093"/>
    <n v="2002"/>
    <s v="iyul"/>
    <s v="William Malone"/>
    <x v="2447"/>
    <s v="Normal"/>
    <s v="Medium Budget"/>
    <x v="0"/>
    <s v="High Buzz Mismatch"/>
  </r>
  <r>
    <x v="2448"/>
    <d v="2001-02-13T00:00:00"/>
    <s v="Color"/>
    <s v="Crime"/>
    <s v="English"/>
    <s v="USA"/>
    <s v="R"/>
    <s v="Matthew McConaughey"/>
    <x v="1055"/>
    <n v="11000"/>
    <n v="12237"/>
    <n v="0"/>
    <n v="5000"/>
    <n v="7.3"/>
    <n v="161"/>
    <n v="100"/>
    <n v="13103828"/>
    <n v="11000000"/>
    <n v="2103828"/>
    <n v="0.1912570909090909"/>
    <n v="29.776502836363637"/>
    <n v="2001"/>
    <s v="fevral"/>
    <s v="Bill Paxton"/>
    <x v="2448"/>
    <s v="Normal"/>
    <s v="Medium Budget"/>
    <x v="0"/>
    <s v="Normal"/>
  </r>
  <r>
    <x v="2449"/>
    <d v="2012-02-11T00:00:00"/>
    <s v="Color"/>
    <s v="Comedy"/>
    <s v="English"/>
    <s v="USA"/>
    <s v="PG-13"/>
    <s v="Gerard Butler"/>
    <x v="139"/>
    <n v="18000"/>
    <n v="23122"/>
    <n v="125"/>
    <n v="0"/>
    <n v="5.7"/>
    <n v="135"/>
    <n v="105"/>
    <n v="13101142"/>
    <n v="35000000"/>
    <n v="-21898858"/>
    <n v="-0.62568165714285717"/>
    <n v="22.549727337142858"/>
    <n v="2012"/>
    <s v="fevral"/>
    <s v="Gabriele Muccino"/>
    <x v="2449"/>
    <s v="Normal"/>
    <s v="Medium Budget"/>
    <x v="0"/>
    <s v="High Buzz Mismatch"/>
  </r>
  <r>
    <x v="2450"/>
    <d v="2014-04-27T00:00:00"/>
    <s v="Color"/>
    <s v="Drama"/>
    <s v="English"/>
    <s v="USA"/>
    <s v="R"/>
    <s v="J.K. Simmons"/>
    <x v="1056"/>
    <n v="24000"/>
    <n v="26495"/>
    <n v="141"/>
    <n v="129000"/>
    <n v="8.5"/>
    <n v="535"/>
    <n v="107"/>
    <n v="13092000"/>
    <n v="3300000"/>
    <n v="9792000"/>
    <n v="2.9672727272727273"/>
    <n v="48.086909090909089"/>
    <n v="2014"/>
    <s v="aprel"/>
    <s v="Damien Chazelle"/>
    <x v="2450"/>
    <s v="Normal"/>
    <s v="Medium Budget"/>
    <x v="0"/>
    <s v="High Buzz / High Score"/>
  </r>
  <r>
    <x v="2451"/>
    <d v="2006-03-29T00:00:00"/>
    <s v="Black and White"/>
    <s v="Action"/>
    <s v="English"/>
    <s v="UK"/>
    <s v="PG-13"/>
    <s v="James Franco"/>
    <x v="1057"/>
    <n v="11000"/>
    <n v="12634"/>
    <n v="23"/>
    <n v="2000"/>
    <n v="6.6"/>
    <n v="123"/>
    <n v="140"/>
    <n v="13082288"/>
    <n v="60000000"/>
    <n v="-46917712"/>
    <n v="-0.78196186666666667"/>
    <n v="26.287215253333333"/>
    <n v="2006"/>
    <s v="mart"/>
    <s v="Tony Bill"/>
    <x v="2451"/>
    <s v="Underperformer"/>
    <s v="High Budget"/>
    <x v="0"/>
    <s v="Normal"/>
  </r>
  <r>
    <x v="2452"/>
    <d v="2002-07-18T00:00:00"/>
    <s v="Color"/>
    <s v="Drama"/>
    <s v="English"/>
    <s v="USA"/>
    <s v="R"/>
    <s v="Philip Seymour Hoffman"/>
    <x v="329"/>
    <n v="22000"/>
    <n v="26050"/>
    <n v="0"/>
    <n v="0"/>
    <n v="7.7"/>
    <n v="202"/>
    <n v="108"/>
    <n v="13060843"/>
    <n v="15000000"/>
    <n v="-1939157"/>
    <n v="-0.12927713333333332"/>
    <n v="30.748289146666668"/>
    <n v="2002"/>
    <s v="iyul"/>
    <s v="Spike Lee"/>
    <x v="2452"/>
    <s v="Normal"/>
    <s v="Medium Budget"/>
    <x v="0"/>
    <s v="Normal"/>
  </r>
  <r>
    <x v="2453"/>
    <d v="1996-06-01T00:00:00"/>
    <s v="Color"/>
    <s v="Drama"/>
    <s v="English"/>
    <s v="USA"/>
    <s v="PG-13"/>
    <s v="Alexa PenaVega"/>
    <x v="180"/>
    <n v="2000"/>
    <n v="3968"/>
    <n v="0"/>
    <n v="591"/>
    <n v="6.7"/>
    <n v="31"/>
    <n v="130"/>
    <n v="13052741"/>
    <n v="36000000"/>
    <n v="-22947259"/>
    <n v="-0.63742386111111116"/>
    <n v="26.604130455555556"/>
    <n v="1996"/>
    <s v="iyun"/>
    <s v="Rob Reiner"/>
    <x v="2453"/>
    <s v="Normal"/>
    <s v="Medium Budget"/>
    <x v="0"/>
    <s v="Normal"/>
  </r>
  <r>
    <x v="2454"/>
    <d v="1999-10-29T00:00:00"/>
    <s v="Color"/>
    <s v="Drama"/>
    <s v="English"/>
    <s v="USA"/>
    <s v="R"/>
    <s v="Emily Watson"/>
    <x v="557"/>
    <n v="876"/>
    <n v="1282"/>
    <n v="317"/>
    <n v="0"/>
    <n v="7.3"/>
    <n v="99"/>
    <n v="145"/>
    <n v="13038660"/>
    <n v="25000000"/>
    <n v="-11961340"/>
    <n v="-0.47845359999999998"/>
    <n v="29.008618559999999"/>
    <n v="1999"/>
    <s v="oktyabr"/>
    <s v="Alan Parker"/>
    <x v="2454"/>
    <s v="Normal"/>
    <s v="Medium Budget"/>
    <x v="0"/>
    <s v="Normal"/>
  </r>
  <r>
    <x v="2455"/>
    <d v="2009-03-27T00:00:00"/>
    <s v="Color"/>
    <s v="Drama"/>
    <s v="English"/>
    <s v="USA"/>
    <s v="PG-13"/>
    <s v="Daniel Stern"/>
    <x v="1058"/>
    <n v="796"/>
    <n v="2633"/>
    <n v="0"/>
    <n v="10000"/>
    <n v="6.9"/>
    <n v="230"/>
    <n v="111"/>
    <n v="13034417"/>
    <n v="15000000"/>
    <n v="-1965583"/>
    <n v="-0.13103886666666667"/>
    <n v="28.547584453333336"/>
    <n v="2009"/>
    <s v="mart"/>
    <s v="Drew Barrymore"/>
    <x v="2455"/>
    <s v="Normal"/>
    <s v="Medium Budget"/>
    <x v="0"/>
    <s v="Normal"/>
  </r>
  <r>
    <x v="2456"/>
    <d v="2000-01-26T00:00:00"/>
    <s v="Color"/>
    <s v="Comedy"/>
    <s v="English"/>
    <s v="USA"/>
    <s v="PG-13"/>
    <s v="Seymour Cassel"/>
    <x v="1059"/>
    <n v="327"/>
    <n v="1509"/>
    <n v="12"/>
    <n v="153"/>
    <n v="5.6"/>
    <n v="53"/>
    <n v="88"/>
    <n v="13019253"/>
    <n v="23000000"/>
    <n v="-9980747"/>
    <n v="-0.43394552173913042"/>
    <n v="22.241721791304347"/>
    <n v="2000"/>
    <s v="yanvar"/>
    <s v="Michael Dinner"/>
    <x v="2456"/>
    <s v="Normal"/>
    <s v="Medium Budget"/>
    <x v="0"/>
    <s v="High Buzz Mismatch"/>
  </r>
  <r>
    <x v="2457"/>
    <d v="1988-10-09T00:00:00"/>
    <s v="Color"/>
    <s v="Horror"/>
    <s v="English"/>
    <s v="USA"/>
    <s v="R"/>
    <s v="Meg Foster"/>
    <x v="576"/>
    <n v="355"/>
    <n v="837"/>
    <n v="0"/>
    <n v="27000"/>
    <n v="7.3"/>
    <n v="172"/>
    <n v="93"/>
    <n v="13008928"/>
    <n v="4000000"/>
    <n v="9008928"/>
    <n v="2.2522319999999998"/>
    <n v="32.8008928"/>
    <n v="1988"/>
    <s v="oktyabr"/>
    <s v="John Carpenter"/>
    <x v="2457"/>
    <s v="Normal"/>
    <s v="Low Budget"/>
    <x v="0"/>
    <s v="Normal"/>
  </r>
  <r>
    <x v="2458"/>
    <d v="2003-09-26T00:00:00"/>
    <s v="Color"/>
    <s v="Drama"/>
    <s v="English"/>
    <s v="USA"/>
    <s v="R"/>
    <s v="Frances Fisher"/>
    <x v="1060"/>
    <n v="638"/>
    <n v="2282"/>
    <n v="26"/>
    <n v="0"/>
    <n v="7.6"/>
    <n v="158"/>
    <n v="126"/>
    <n v="13005485"/>
    <n v="15000000"/>
    <n v="-1994515"/>
    <n v="-0.13296766666666668"/>
    <n v="30.346812933333332"/>
    <n v="2003"/>
    <s v="sentyabr"/>
    <s v="Vadim Perelman"/>
    <x v="2458"/>
    <s v="Normal"/>
    <s v="Medium Budget"/>
    <x v="0"/>
    <s v="Normal"/>
  </r>
  <r>
    <x v="2459"/>
    <d v="1978-07-17T00:00:00"/>
    <s v="Color"/>
    <s v="Adventure"/>
    <s v="English"/>
    <s v="USA"/>
    <s v="G"/>
    <s v="Lena Horne"/>
    <x v="507"/>
    <n v="738"/>
    <n v="1458"/>
    <n v="0"/>
    <n v="0"/>
    <n v="5.2"/>
    <n v="32"/>
    <n v="118"/>
    <n v="13000000"/>
    <n v="24000000"/>
    <n v="-11000000"/>
    <n v="-0.45833333333333331"/>
    <n v="20.616666666666667"/>
    <n v="1978"/>
    <s v="iyul"/>
    <s v="Sidney Lumet"/>
    <x v="2459"/>
    <s v="Normal"/>
    <s v="High Budget"/>
    <x v="0"/>
    <s v="High Buzz Mismatch"/>
  </r>
  <r>
    <x v="2460"/>
    <d v="2008-12-27T00:00:00"/>
    <s v="Color"/>
    <s v="Comedy"/>
    <s v="English"/>
    <s v="USA"/>
    <s v="R"/>
    <s v="Bill Maher"/>
    <x v="206"/>
    <n v="334"/>
    <n v="338"/>
    <n v="119"/>
    <n v="24000"/>
    <n v="7.7"/>
    <n v="197"/>
    <n v="101"/>
    <n v="12995673"/>
    <n v="2500000"/>
    <n v="10495673"/>
    <n v="4.1982692000000004"/>
    <n v="34.879307679999997"/>
    <n v="2008"/>
    <s v="dekabr"/>
    <s v="Larry Charles"/>
    <x v="2460"/>
    <s v="Normal"/>
    <s v="Medium Budget"/>
    <x v="0"/>
    <s v="Normal"/>
  </r>
  <r>
    <x v="2461"/>
    <d v="2002-07-06T00:00:00"/>
    <s v="Color"/>
    <s v="Drama"/>
    <s v="English"/>
    <s v="UK"/>
    <s v="R"/>
    <s v="Brendan Fraser"/>
    <x v="222"/>
    <n v="3000"/>
    <n v="3431"/>
    <n v="176"/>
    <n v="983"/>
    <n v="7.1"/>
    <n v="149"/>
    <n v="101"/>
    <n v="12987647"/>
    <n v="30000000"/>
    <n v="-17012353"/>
    <n v="-0.5670784333333333"/>
    <n v="28.271468626666664"/>
    <n v="2002"/>
    <s v="iyul"/>
    <s v="Phillip Noyce"/>
    <x v="2461"/>
    <s v="Normal"/>
    <s v="Medium Budget"/>
    <x v="0"/>
    <s v="Normal"/>
  </r>
  <r>
    <x v="2462"/>
    <d v="2015-09-23T00:00:00"/>
    <s v="Color"/>
    <s v="Drama"/>
    <s v="English"/>
    <s v="USA"/>
    <s v="PG-13"/>
    <s v="Alexa PenaVega"/>
    <x v="1061"/>
    <n v="2000"/>
    <n v="6752"/>
    <n v="16"/>
    <n v="13000"/>
    <n v="5.9"/>
    <n v="11"/>
    <n v="120"/>
    <n v="12985267"/>
    <n v="2300000"/>
    <n v="10685267"/>
    <n v="4.6457682608695654"/>
    <n v="26.758307304347827"/>
    <n v="2015"/>
    <s v="sentyabr"/>
    <s v="Jon Gunn"/>
    <x v="2462"/>
    <s v="Normal"/>
    <s v="Medium Budget"/>
    <x v="0"/>
    <s v="Normal"/>
  </r>
  <r>
    <x v="2463"/>
    <d v="1986-09-07T00:00:00"/>
    <s v="Color"/>
    <s v="Horror"/>
    <s v="English"/>
    <s v="USA"/>
    <s v="R"/>
    <s v="Thomas F. Wilson"/>
    <x v="1062"/>
    <n v="690"/>
    <n v="1160"/>
    <n v="17"/>
    <n v="0"/>
    <n v="6.2"/>
    <n v="96"/>
    <n v="89"/>
    <n v="12947763"/>
    <n v="5000000"/>
    <n v="7947763"/>
    <n v="1.5895526"/>
    <n v="25.43582104"/>
    <n v="1986"/>
    <s v="sentyabr"/>
    <s v="Fred Walton"/>
    <x v="2463"/>
    <s v="Normal"/>
    <s v="Low Budget"/>
    <x v="0"/>
    <s v="Normal"/>
  </r>
  <r>
    <x v="2464"/>
    <d v="1998-01-06T00:00:00"/>
    <s v="Color"/>
    <s v="Comedy"/>
    <s v="English"/>
    <s v="USA"/>
    <s v="R"/>
    <s v="Holly Hunter"/>
    <x v="510"/>
    <n v="1000"/>
    <n v="3250"/>
    <n v="98"/>
    <n v="242"/>
    <n v="6.6"/>
    <n v="24"/>
    <n v="100"/>
    <n v="12902790"/>
    <n v="12000000"/>
    <n v="902790"/>
    <n v="7.5232499999999994E-2"/>
    <n v="26.454293"/>
    <n v="1998"/>
    <s v="yanvar"/>
    <s v="Richard LaGravenese"/>
    <x v="2464"/>
    <s v="Normal"/>
    <s v="Medium Budget"/>
    <x v="0"/>
    <s v="Normal"/>
  </r>
  <r>
    <x v="2465"/>
    <d v="2003-09-01T00:00:00"/>
    <s v="Color"/>
    <s v="Drama"/>
    <s v="English"/>
    <s v="USA"/>
    <s v="PG-13"/>
    <s v="Billy Campbell"/>
    <x v="1063"/>
    <n v="789"/>
    <n v="1671"/>
    <n v="33"/>
    <n v="953"/>
    <n v="6.3"/>
    <n v="84"/>
    <n v="280"/>
    <n v="12870569"/>
    <n v="56000000"/>
    <n v="-43129431"/>
    <n v="-0.77016841071428577"/>
    <n v="24.987232635714285"/>
    <n v="2003"/>
    <s v="sentyabr"/>
    <s v="Ron Maxwell"/>
    <x v="2465"/>
    <s v="Underperformer"/>
    <s v="Medium Budget"/>
    <x v="0"/>
    <s v="Normal"/>
  </r>
  <r>
    <x v="2466"/>
    <d v="2004-06-05T00:00:00"/>
    <s v="Color"/>
    <s v="Drama"/>
    <s v="English"/>
    <s v="USA"/>
    <s v="PG-13"/>
    <s v="Jessica ParÃ©"/>
    <x v="868"/>
    <n v="489"/>
    <n v="679"/>
    <n v="118"/>
    <n v="0"/>
    <n v="7"/>
    <n v="98"/>
    <n v="114"/>
    <n v="12831121"/>
    <n v="30000000"/>
    <n v="-17168879"/>
    <n v="-0.57229596666666671"/>
    <n v="27.771081613333333"/>
    <n v="2004"/>
    <s v="iyun"/>
    <s v="Paul McGuigan"/>
    <x v="2466"/>
    <s v="Normal"/>
    <s v="Medium Budget"/>
    <x v="0"/>
    <s v="Normal"/>
  </r>
  <r>
    <x v="2467"/>
    <d v="2000-05-05T00:00:00"/>
    <s v="Color"/>
    <s v="Action"/>
    <s v="English"/>
    <s v="USA"/>
    <s v="R"/>
    <s v="Christopher Lambert"/>
    <x v="1064"/>
    <n v="1000"/>
    <n v="2764"/>
    <n v="36"/>
    <n v="356"/>
    <n v="4.5999999999999996"/>
    <n v="90"/>
    <n v="101"/>
    <n v="12801190"/>
    <n v="15000000"/>
    <n v="-2198810"/>
    <n v="-0.14658733333333332"/>
    <n v="18.376965066666664"/>
    <n v="2000"/>
    <s v="may"/>
    <s v="Douglas Aarniokoski"/>
    <x v="2467"/>
    <s v="Normal"/>
    <s v="High Budget"/>
    <x v="0"/>
    <s v="High Buzz Mismatch"/>
  </r>
  <r>
    <x v="2468"/>
    <d v="1988-06-29T00:00:00"/>
    <s v="Color"/>
    <s v="Comedy"/>
    <s v="English"/>
    <s v="USA"/>
    <s v="R"/>
    <s v="Julia Roberts"/>
    <x v="270"/>
    <n v="8000"/>
    <n v="10430"/>
    <n v="80"/>
    <n v="0"/>
    <n v="6.2"/>
    <n v="34"/>
    <n v="104"/>
    <n v="12793213"/>
    <n v="6000000"/>
    <n v="6793213"/>
    <n v="1.1322021666666666"/>
    <n v="25.252880866666668"/>
    <n v="1988"/>
    <s v="iyun"/>
    <s v="Donald Petrie"/>
    <x v="2468"/>
    <s v="Normal"/>
    <s v="Medium Budget"/>
    <x v="0"/>
    <s v="Normal"/>
  </r>
  <r>
    <x v="2469"/>
    <d v="2004-12-27T00:00:00"/>
    <s v="Color"/>
    <s v="Comedy"/>
    <s v="English"/>
    <s v="USA"/>
    <s v="R"/>
    <s v="Naomi Watts"/>
    <x v="158"/>
    <n v="6000"/>
    <n v="8094"/>
    <n v="737"/>
    <n v="0"/>
    <n v="6.7"/>
    <n v="183"/>
    <n v="107"/>
    <n v="12784713"/>
    <n v="22000000"/>
    <n v="-9215287"/>
    <n v="-0.41887668181818183"/>
    <n v="26.632449327272727"/>
    <n v="2004"/>
    <s v="dekabr"/>
    <s v="David O. Russell"/>
    <x v="2469"/>
    <s v="Normal"/>
    <s v="Medium Budget"/>
    <x v="0"/>
    <s v="Normal"/>
  </r>
  <r>
    <x v="2470"/>
    <d v="2012-08-09T00:00:00"/>
    <s v="Color"/>
    <s v="Drama"/>
    <s v="English"/>
    <s v="USA"/>
    <s v="PG-13"/>
    <s v="QuvenzhanÃ© Wallis"/>
    <x v="1065"/>
    <n v="2000"/>
    <n v="2658"/>
    <n v="188"/>
    <n v="31000"/>
    <n v="7.3"/>
    <n v="663"/>
    <n v="93"/>
    <n v="12784397"/>
    <n v="1800000"/>
    <n v="10984397"/>
    <n v="6.1024427777777781"/>
    <n v="34.740977111111114"/>
    <n v="2012"/>
    <s v="avgust"/>
    <s v="Benh Zeitlin"/>
    <x v="2470"/>
    <s v="Normal"/>
    <s v="Medium Budget"/>
    <x v="0"/>
    <s v="Normal"/>
  </r>
  <r>
    <x v="2471"/>
    <d v="1996-09-09T00:00:00"/>
    <s v="Color"/>
    <s v="Drama"/>
    <s v="English"/>
    <s v="USA"/>
    <s v="PG-13"/>
    <s v="Leonardo DiCaprio"/>
    <x v="1066"/>
    <n v="29000"/>
    <n v="63194"/>
    <n v="4"/>
    <n v="1000"/>
    <n v="6.7"/>
    <n v="45"/>
    <n v="98"/>
    <n v="12782508"/>
    <n v="23000000"/>
    <n v="-10217492"/>
    <n v="-0.44423878260869565"/>
    <n v="26.722304486956524"/>
    <n v="1996"/>
    <s v="sentyabr"/>
    <s v="Jerry Zaks"/>
    <x v="2471"/>
    <s v="Normal"/>
    <s v="Medium Budget"/>
    <x v="0"/>
    <s v="Normal"/>
  </r>
  <r>
    <x v="2472"/>
    <d v="2005-07-12T00:00:00"/>
    <s v="Color"/>
    <s v="Biography"/>
    <s v="English"/>
    <s v="USA"/>
    <s v="PG-13"/>
    <s v="Christian Bale"/>
    <x v="678"/>
    <n v="23000"/>
    <n v="27829"/>
    <n v="0"/>
    <n v="0"/>
    <n v="6.7"/>
    <n v="222"/>
    <n v="150"/>
    <n v="12712093"/>
    <n v="30000000"/>
    <n v="-17287907"/>
    <n v="-0.57626356666666667"/>
    <n v="26.569494573333333"/>
    <n v="2005"/>
    <s v="iyul"/>
    <s v="Terrence Malick"/>
    <x v="2472"/>
    <s v="Normal"/>
    <s v="Medium Budget"/>
    <x v="0"/>
    <s v="Normal"/>
  </r>
  <r>
    <x v="2473"/>
    <d v="2008-09-09T00:00:00"/>
    <s v="Color"/>
    <s v="Adventure"/>
    <s v="English"/>
    <s v="USA"/>
    <s v="G"/>
    <s v="Yuri Lowenthal"/>
    <x v="830"/>
    <n v="354"/>
    <n v="568"/>
    <n v="12"/>
    <n v="175"/>
    <n v="5.7"/>
    <n v="37"/>
    <n v="85"/>
    <n v="12701880"/>
    <n v="15000000"/>
    <n v="-2298120"/>
    <n v="-0.15320800000000001"/>
    <n v="22.756216800000001"/>
    <n v="2008"/>
    <s v="sentyabr"/>
    <s v="Mike Nawrocki"/>
    <x v="2473"/>
    <s v="Normal"/>
    <s v="High Budget"/>
    <x v="0"/>
    <s v="High Buzz Mismatch"/>
  </r>
  <r>
    <x v="2474"/>
    <d v="2002-10-30T00:00:00"/>
    <s v="Color"/>
    <s v="Horror"/>
    <s v="English"/>
    <s v="USA"/>
    <s v="PG-13"/>
    <s v="Alexander Gould"/>
    <x v="876"/>
    <n v="1000"/>
    <n v="4060"/>
    <n v="11"/>
    <n v="814"/>
    <n v="4.8"/>
    <n v="81"/>
    <n v="89"/>
    <n v="12693621"/>
    <n v="17000000"/>
    <n v="-4306379"/>
    <n v="-0.25331641176470587"/>
    <n v="19.180073435294116"/>
    <n v="2002"/>
    <s v="oktyabr"/>
    <s v="Robert Harmon"/>
    <x v="2474"/>
    <s v="Normal"/>
    <s v="Low Budget"/>
    <x v="0"/>
    <s v="High Buzz Mismatch"/>
  </r>
  <r>
    <x v="2475"/>
    <d v="2001-01-05T00:00:00"/>
    <s v="Color"/>
    <s v="Action"/>
    <s v="English"/>
    <s v="USA"/>
    <s v="R"/>
    <s v="Peter Mensah"/>
    <x v="1067"/>
    <n v="1000"/>
    <n v="3050"/>
    <n v="52"/>
    <n v="0"/>
    <n v="4.4000000000000004"/>
    <n v="205"/>
    <n v="85"/>
    <n v="12610731"/>
    <n v="11000000"/>
    <n v="1610731"/>
    <n v="0.1464300909090909"/>
    <n v="17.658572036363637"/>
    <n v="2001"/>
    <s v="yanvar"/>
    <s v="James Isaac"/>
    <x v="2475"/>
    <s v="Normal"/>
    <s v="High Budget"/>
    <x v="0"/>
    <s v="High Buzz Mismatch"/>
  </r>
  <r>
    <x v="2476"/>
    <d v="1999-10-20T00:00:00"/>
    <s v="Color"/>
    <s v="Action"/>
    <s v="English"/>
    <s v="USA"/>
    <s v="PG-13"/>
    <s v="George Coe"/>
    <x v="1068"/>
    <n v="488"/>
    <n v="2428"/>
    <n v="0"/>
    <n v="129"/>
    <n v="3.5"/>
    <n v="39"/>
    <n v="100"/>
    <n v="12610552"/>
    <n v="7500000"/>
    <n v="5110552"/>
    <n v="0.68140693333333335"/>
    <n v="14.285462773333334"/>
    <n v="1999"/>
    <s v="oktyabr"/>
    <s v="Robert Marcarelli"/>
    <x v="2476"/>
    <s v="Normal"/>
    <s v="High Budget"/>
    <x v="0"/>
    <s v="High Buzz Mismatch"/>
  </r>
  <r>
    <x v="2477"/>
    <d v="2003-01-21T00:00:00"/>
    <s v="Black and White"/>
    <s v="Horror"/>
    <s v="English"/>
    <s v="USA"/>
    <s v="R"/>
    <s v="Sid Haig"/>
    <x v="716"/>
    <n v="1000"/>
    <n v="2444"/>
    <n v="0"/>
    <n v="0"/>
    <n v="6"/>
    <n v="202"/>
    <n v="105"/>
    <n v="12583510"/>
    <n v="7000000"/>
    <n v="5583510"/>
    <n v="0.79764428571428569"/>
    <n v="24.319057714285716"/>
    <n v="2003"/>
    <s v="yanvar"/>
    <s v="Rob Zombie"/>
    <x v="2477"/>
    <s v="Normal"/>
    <s v="Low Budget"/>
    <x v="0"/>
    <s v="Normal"/>
  </r>
  <r>
    <x v="2478"/>
    <d v="2009-05-08T00:00:00"/>
    <s v="Color"/>
    <s v="Drama"/>
    <s v="English"/>
    <s v="UK"/>
    <s v="PG-13"/>
    <s v="Dominic Cooper"/>
    <x v="1039"/>
    <n v="3000"/>
    <n v="4198"/>
    <n v="92"/>
    <n v="12000"/>
    <n v="7.3"/>
    <n v="278"/>
    <n v="100"/>
    <n v="12574715"/>
    <n v="4500000"/>
    <n v="8074715"/>
    <n v="1.7943811111111112"/>
    <n v="31.117752444444442"/>
    <n v="2009"/>
    <s v="may"/>
    <s v="Lone Scherfig"/>
    <x v="2478"/>
    <s v="Normal"/>
    <s v="Medium Budget"/>
    <x v="0"/>
    <s v="Normal"/>
  </r>
  <r>
    <x v="2479"/>
    <d v="2005-05-25T00:00:00"/>
    <s v="Color"/>
    <s v="Comedy"/>
    <s v="English"/>
    <s v="USA"/>
    <s v="R"/>
    <s v="Adam Scott"/>
    <x v="1069"/>
    <n v="3000"/>
    <n v="4053"/>
    <n v="47"/>
    <n v="808"/>
    <n v="6.8"/>
    <n v="191"/>
    <n v="96"/>
    <n v="12570442"/>
    <n v="10000000"/>
    <n v="2570442"/>
    <n v="0.2570442"/>
    <n v="27.38361768"/>
    <n v="2005"/>
    <s v="may"/>
    <s v="Richard Shepard"/>
    <x v="2479"/>
    <s v="Normal"/>
    <s v="Medium Budget"/>
    <x v="0"/>
    <s v="Normal"/>
  </r>
  <r>
    <x v="2480"/>
    <d v="2011-02-08T00:00:00"/>
    <s v="Color"/>
    <s v="Drama"/>
    <s v="English"/>
    <s v="France"/>
    <s v="R"/>
    <s v="Eric Sheffer Stevens"/>
    <x v="759"/>
    <n v="120"/>
    <n v="218"/>
    <n v="9"/>
    <n v="0"/>
    <n v="5.3"/>
    <n v="218"/>
    <n v="86"/>
    <n v="12555230"/>
    <n v="2000000"/>
    <n v="10555230"/>
    <n v="5.2776149999999999"/>
    <n v="23.311045999999997"/>
    <n v="2011"/>
    <s v="fevral"/>
    <s v="Chris Kentis"/>
    <x v="2480"/>
    <s v="Normal"/>
    <s v="Medium Budget"/>
    <x v="0"/>
    <s v="Normal"/>
  </r>
  <r>
    <x v="2481"/>
    <d v="2006-08-23T00:00:00"/>
    <s v="Color"/>
    <s v="Crime"/>
    <s v="English"/>
    <s v="USA"/>
    <s v="R"/>
    <s v="Cicely Tyson"/>
    <x v="1070"/>
    <n v="907"/>
    <n v="3633"/>
    <n v="16"/>
    <n v="489"/>
    <n v="6.2"/>
    <n v="81"/>
    <n v="121"/>
    <n v="12549485"/>
    <n v="15000000"/>
    <n v="-2450515"/>
    <n v="-0.16336766666666666"/>
    <n v="24.783552933333333"/>
    <n v="2006"/>
    <s v="avgust"/>
    <s v="Bryan Barber"/>
    <x v="2481"/>
    <s v="Normal"/>
    <s v="Medium Budget"/>
    <x v="0"/>
    <s v="Normal"/>
  </r>
  <r>
    <x v="2482"/>
    <d v="1997-02-16T00:00:00"/>
    <s v="Color"/>
    <s v="Drama"/>
    <s v="English"/>
    <s v="USA"/>
    <s v="R"/>
    <s v="Leonard Roberts"/>
    <x v="1071"/>
    <n v="962"/>
    <n v="3871"/>
    <n v="28"/>
    <n v="1000"/>
    <n v="7.4"/>
    <n v="16"/>
    <n v="104"/>
    <n v="12514138"/>
    <n v="10000000"/>
    <n v="2514138"/>
    <n v="0.25141380000000002"/>
    <n v="29.800565520000003"/>
    <n v="1997"/>
    <s v="fevral"/>
    <s v="Theodore Witcher"/>
    <x v="2482"/>
    <s v="Normal"/>
    <s v="Medium Budget"/>
    <x v="0"/>
    <s v="Normal"/>
  </r>
  <r>
    <x v="2483"/>
    <d v="2005-02-19T00:00:00"/>
    <s v="Color"/>
    <s v="Comedy"/>
    <s v="English"/>
    <s v="USA"/>
    <s v="R"/>
    <s v="Nicolas Cage"/>
    <x v="8"/>
    <n v="12000"/>
    <n v="13156"/>
    <n v="563"/>
    <n v="0"/>
    <n v="6.6"/>
    <n v="156"/>
    <n v="102"/>
    <n v="12469811"/>
    <n v="22000000"/>
    <n v="-9530189"/>
    <n v="-0.43319040909090911"/>
    <n v="26.226723836363636"/>
    <n v="2005"/>
    <s v="fevral"/>
    <s v="Gore Verbinski"/>
    <x v="2483"/>
    <s v="Normal"/>
    <s v="Medium Budget"/>
    <x v="0"/>
    <s v="Normal"/>
  </r>
  <r>
    <x v="2484"/>
    <d v="2002-06-24T00:00:00"/>
    <s v="Black and White"/>
    <s v="Action"/>
    <s v="English"/>
    <s v="USA"/>
    <s v="R"/>
    <s v="Fisher Stevens"/>
    <x v="1027"/>
    <n v="922"/>
    <n v="2880"/>
    <n v="394"/>
    <n v="977"/>
    <n v="6.1"/>
    <n v="64"/>
    <n v="94"/>
    <n v="12398628"/>
    <n v="20000000"/>
    <n v="-7601372"/>
    <n v="-0.38006859999999998"/>
    <n v="24.345672559999997"/>
    <n v="2002"/>
    <s v="iyun"/>
    <s v="Walter Hill"/>
    <x v="2484"/>
    <s v="Normal"/>
    <s v="High Budget"/>
    <x v="0"/>
    <s v="Normal"/>
  </r>
  <r>
    <x v="2485"/>
    <d v="2000-05-28T00:00:00"/>
    <s v="Color"/>
    <s v="Comedy"/>
    <s v="English"/>
    <s v="USA"/>
    <s v="PG-13"/>
    <s v="Oliver Platt"/>
    <x v="449"/>
    <n v="1000"/>
    <n v="4971"/>
    <n v="48"/>
    <n v="650"/>
    <n v="5.3"/>
    <n v="51"/>
    <n v="107"/>
    <n v="12372410"/>
    <n v="24000000"/>
    <n v="-11627590"/>
    <n v="-0.48448291666666665"/>
    <n v="21.071206833333335"/>
    <n v="2000"/>
    <s v="may"/>
    <s v="Brian Robbins"/>
    <x v="2485"/>
    <s v="Normal"/>
    <s v="Medium Budget"/>
    <x v="0"/>
    <s v="High Buzz Mismatch"/>
  </r>
  <r>
    <x v="2486"/>
    <d v="1997-06-20T00:00:00"/>
    <s v="Color"/>
    <s v="Drama"/>
    <s v="English"/>
    <s v="USA"/>
    <s v="PG-13"/>
    <s v="Blair Underwood"/>
    <x v="667"/>
    <n v="685"/>
    <n v="1942"/>
    <n v="487"/>
    <n v="17000"/>
    <n v="7.8"/>
    <n v="175"/>
    <n v="106"/>
    <n v="12339633"/>
    <n v="36000000"/>
    <n v="-23660367"/>
    <n v="-0.65723241666666665"/>
    <n v="32.637107033333336"/>
    <n v="1997"/>
    <s v="iyun"/>
    <s v="Andrew Niccol"/>
    <x v="2486"/>
    <s v="Normal"/>
    <s v="Medium Budget"/>
    <x v="0"/>
    <s v="Normal"/>
  </r>
  <r>
    <x v="2487"/>
    <d v="2015-05-03T00:00:00"/>
    <s v="Color"/>
    <s v="Comedy"/>
    <s v="English"/>
    <s v="USA"/>
    <s v="R"/>
    <s v="Adam Scott"/>
    <x v="549"/>
    <n v="3000"/>
    <n v="4702"/>
    <n v="38"/>
    <n v="0"/>
    <n v="5.0999999999999996"/>
    <n v="107"/>
    <n v="99"/>
    <n v="12282677"/>
    <n v="14000000"/>
    <n v="-1717323"/>
    <n v="-0.12266592857142856"/>
    <n v="20.350933628571426"/>
    <n v="2015"/>
    <s v="may"/>
    <s v="Steve Pink"/>
    <x v="2487"/>
    <s v="Normal"/>
    <s v="Medium Budget"/>
    <x v="0"/>
    <s v="High Buzz Mismatch"/>
  </r>
  <r>
    <x v="2488"/>
    <d v="1993-05-04T00:00:00"/>
    <s v="Color"/>
    <s v="Action"/>
    <s v="English"/>
    <s v="USA"/>
    <s v="R"/>
    <s v="Brad Pitt"/>
    <x v="116"/>
    <n v="11000"/>
    <n v="23602"/>
    <n v="12000"/>
    <n v="15000"/>
    <n v="8"/>
    <n v="122"/>
    <n v="121"/>
    <n v="12281500"/>
    <n v="13000000"/>
    <n v="-718500"/>
    <n v="-5.5269230769230772E-2"/>
    <n v="33.477892307692308"/>
    <n v="1993"/>
    <s v="may"/>
    <s v="Tony Scott"/>
    <x v="2488"/>
    <s v="Normal"/>
    <s v="High Budget"/>
    <x v="0"/>
    <s v="High Buzz / High Score"/>
  </r>
  <r>
    <x v="2489"/>
    <d v="2015-06-02T00:00:00"/>
    <s v="Color"/>
    <s v="Action"/>
    <s v="English"/>
    <s v="USA"/>
    <s v="PG-13"/>
    <s v="Ryan Reynolds"/>
    <x v="345"/>
    <n v="16000"/>
    <n v="17847"/>
    <n v="763"/>
    <n v="11000"/>
    <n v="6.5"/>
    <n v="178"/>
    <n v="117"/>
    <n v="12276810"/>
    <n v="26000000"/>
    <n v="-13723190"/>
    <n v="-0.52781500000000003"/>
    <n v="26.888874000000001"/>
    <n v="2015"/>
    <s v="iyun"/>
    <s v="Tarsem Singh"/>
    <x v="2489"/>
    <s v="Normal"/>
    <s v="High Budget"/>
    <x v="0"/>
    <s v="Normal"/>
  </r>
  <r>
    <x v="2490"/>
    <d v="2009-11-20T00:00:00"/>
    <s v="Color"/>
    <s v="Action"/>
    <s v="English"/>
    <s v="USA"/>
    <s v="PG-13"/>
    <s v="Taylor Cole"/>
    <x v="236"/>
    <n v="969"/>
    <n v="2799"/>
    <n v="212"/>
    <n v="0"/>
    <n v="5.6"/>
    <n v="113"/>
    <n v="108"/>
    <n v="12232937"/>
    <n v="22000000"/>
    <n v="-9767063"/>
    <n v="-0.44395740909090908"/>
    <n v="22.222417036363634"/>
    <n v="2009"/>
    <s v="noyabr"/>
    <s v="Renny Harlin"/>
    <x v="2490"/>
    <s v="Normal"/>
    <s v="High Budget"/>
    <x v="0"/>
    <s v="High Buzz Mismatch"/>
  </r>
  <r>
    <x v="2491"/>
    <d v="2003-12-24T00:00:00"/>
    <s v="Color"/>
    <s v="Crime"/>
    <s v="English"/>
    <s v="USA"/>
    <s v="R"/>
    <s v="Louis Lombardi"/>
    <x v="1001"/>
    <n v="436"/>
    <n v="1172"/>
    <n v="164"/>
    <n v="622"/>
    <n v="6.7"/>
    <n v="119"/>
    <n v="97"/>
    <n v="12212417"/>
    <n v="15000000"/>
    <n v="-2787583"/>
    <n v="-0.18583886666666666"/>
    <n v="26.787864453333334"/>
    <n v="2003"/>
    <s v="dekabr"/>
    <s v="James Foley"/>
    <x v="2491"/>
    <s v="Normal"/>
    <s v="Medium Budget"/>
    <x v="0"/>
    <s v="Normal"/>
  </r>
  <r>
    <x v="2492"/>
    <d v="1983-07-20T00:00:00"/>
    <s v="Color"/>
    <s v="Action"/>
    <s v="English"/>
    <s v="USA"/>
    <s v="PG"/>
    <s v="David Carradine"/>
    <x v="1072"/>
    <n v="926"/>
    <n v="2383"/>
    <n v="8"/>
    <n v="0"/>
    <n v="6.3"/>
    <n v="29"/>
    <n v="107"/>
    <n v="12200000"/>
    <n v="5000000"/>
    <n v="7200000"/>
    <n v="1.44"/>
    <n v="25.776"/>
    <n v="1983"/>
    <s v="iyul"/>
    <s v="Steve Carver"/>
    <x v="2492"/>
    <s v="Normal"/>
    <s v="High Budget"/>
    <x v="0"/>
    <s v="Normal"/>
  </r>
  <r>
    <x v="2493"/>
    <d v="2004-07-17T00:00:00"/>
    <s v="Color"/>
    <s v="Comedy"/>
    <s v="English"/>
    <s v="USA"/>
    <s v="PG-13"/>
    <s v="Annabella Sciorra"/>
    <x v="1073"/>
    <n v="448"/>
    <n v="842"/>
    <n v="3"/>
    <n v="0"/>
    <n v="6.1"/>
    <n v="65"/>
    <n v="101"/>
    <n v="12189514"/>
    <n v="23000000"/>
    <n v="-10810486"/>
    <n v="-0.47002113043478261"/>
    <n v="24.211991547826084"/>
    <n v="2004"/>
    <s v="iyul"/>
    <s v="Andy Cadiff"/>
    <x v="2493"/>
    <s v="Normal"/>
    <s v="Medium Budget"/>
    <x v="0"/>
    <s v="Normal"/>
  </r>
  <r>
    <x v="2494"/>
    <d v="2015-12-02T00:00:00"/>
    <s v="Color"/>
    <s v="Biography"/>
    <s v="English"/>
    <s v="Chile"/>
    <s v="PG-13"/>
    <s v="Marco TreviÃ±o"/>
    <x v="1074"/>
    <n v="562"/>
    <n v="2230"/>
    <n v="36"/>
    <n v="0"/>
    <n v="6.9"/>
    <n v="120"/>
    <n v="127"/>
    <n v="12188642"/>
    <n v="26000000"/>
    <n v="-13811358"/>
    <n v="-0.53120607692307698"/>
    <n v="27.38751756923077"/>
    <n v="2015"/>
    <s v="dekabr"/>
    <s v="Patricia Riggen"/>
    <x v="2494"/>
    <s v="Normal"/>
    <s v="Medium Budget"/>
    <x v="0"/>
    <s v="Normal"/>
  </r>
  <r>
    <x v="2495"/>
    <d v="2004-04-29T00:00:00"/>
    <s v="Color"/>
    <s v="Comedy"/>
    <s v="English"/>
    <s v="USA"/>
    <s v="PG-13"/>
    <s v="Amy Poehler"/>
    <x v="122"/>
    <n v="1000"/>
    <n v="1189"/>
    <n v="272"/>
    <n v="713"/>
    <n v="4.8"/>
    <n v="76"/>
    <n v="99"/>
    <n v="12181484"/>
    <n v="40000000"/>
    <n v="-27818516"/>
    <n v="-0.69546289999999999"/>
    <n v="18.99311484"/>
    <n v="2004"/>
    <s v="aprel"/>
    <s v="Barry Levinson"/>
    <x v="2495"/>
    <s v="Normal"/>
    <s v="Medium Budget"/>
    <x v="0"/>
    <s v="High Buzz Mismatch"/>
  </r>
  <r>
    <x v="2496"/>
    <d v="2010-09-24T00:00:00"/>
    <s v="Color"/>
    <s v="Drama"/>
    <s v="English"/>
    <s v="UK"/>
    <s v="R"/>
    <s v="ChloÃ« Grace Moretz"/>
    <x v="80"/>
    <n v="17000"/>
    <n v="20258"/>
    <n v="198"/>
    <n v="25000"/>
    <n v="7.2"/>
    <n v="390"/>
    <n v="116"/>
    <n v="12134420"/>
    <n v="20000000"/>
    <n v="-7865580"/>
    <n v="-0.39327899999999999"/>
    <n v="31.142688400000001"/>
    <n v="2010"/>
    <s v="sentyabr"/>
    <s v="Matt Reeves"/>
    <x v="2496"/>
    <s v="Normal"/>
    <s v="Medium Budget"/>
    <x v="0"/>
    <s v="Normal"/>
  </r>
  <r>
    <x v="2497"/>
    <d v="1998-07-09T00:00:00"/>
    <s v="Color"/>
    <s v="Comedy"/>
    <s v="English"/>
    <s v="USA"/>
    <s v="PG"/>
    <s v="Kelly Preston"/>
    <x v="349"/>
    <n v="743"/>
    <n v="2367"/>
    <n v="65"/>
    <n v="296"/>
    <n v="4.9000000000000004"/>
    <n v="56"/>
    <n v="114"/>
    <n v="12065985"/>
    <n v="60000000"/>
    <n v="-47934015"/>
    <n v="-0.79890024999999998"/>
    <n v="19.3100399"/>
    <n v="1998"/>
    <s v="iyul"/>
    <s v="Stephen Herek"/>
    <x v="2497"/>
    <s v="Underperformer"/>
    <s v="Medium Budget"/>
    <x v="0"/>
    <s v="High Buzz Mismatch"/>
  </r>
  <r>
    <x v="2498"/>
    <d v="2008-07-22T00:00:00"/>
    <s v="Color"/>
    <s v="Comedy"/>
    <s v="English"/>
    <s v="USA"/>
    <s v="R"/>
    <s v="Clifton Collins Jr."/>
    <x v="1075"/>
    <n v="968"/>
    <n v="2528"/>
    <n v="19"/>
    <n v="0"/>
    <n v="6.9"/>
    <n v="195"/>
    <n v="91"/>
    <n v="12055108"/>
    <n v="8000000"/>
    <n v="4055108"/>
    <n v="0.50688849999999996"/>
    <n v="27.802755400000002"/>
    <n v="2008"/>
    <s v="iyul"/>
    <s v="Christine Jeffs"/>
    <x v="2498"/>
    <s v="Normal"/>
    <s v="Medium Budget"/>
    <x v="0"/>
    <s v="Normal"/>
  </r>
  <r>
    <x v="2499"/>
    <d v="2013-06-08T00:00:00"/>
    <s v="Color"/>
    <s v="Action"/>
    <s v="English"/>
    <s v="USA"/>
    <s v="R"/>
    <s v="Zach Gilford"/>
    <x v="1076"/>
    <n v="971"/>
    <n v="1643"/>
    <n v="419"/>
    <n v="24000"/>
    <n v="6.4"/>
    <n v="376"/>
    <n v="107"/>
    <n v="12026670"/>
    <n v="45000000"/>
    <n v="-32973330"/>
    <n v="-0.73274066666666671"/>
    <n v="27.706903733333334"/>
    <n v="2013"/>
    <s v="iyun"/>
    <s v="Jee-woon Kim"/>
    <x v="2499"/>
    <s v="Normal"/>
    <s v="High Budget"/>
    <x v="0"/>
    <s v="Normal"/>
  </r>
  <r>
    <x v="2500"/>
    <d v="1997-07-10T00:00:00"/>
    <s v="Color"/>
    <s v="Comedy"/>
    <s v="English"/>
    <s v="USA"/>
    <s v="R"/>
    <s v="Matt Damon"/>
    <x v="592"/>
    <n v="13000"/>
    <n v="15765"/>
    <n v="0"/>
    <n v="0"/>
    <n v="7.3"/>
    <n v="147"/>
    <n v="113"/>
    <n v="12006514"/>
    <n v="250000"/>
    <n v="11756514"/>
    <n v="47.026055999999997"/>
    <n v="48.010422399999996"/>
    <n v="1997"/>
    <s v="iyul"/>
    <s v="Kevin Smith"/>
    <x v="2500"/>
    <s v="Normal"/>
    <s v="Medium Budget"/>
    <x v="0"/>
    <s v="Normal"/>
  </r>
  <r>
    <x v="2501"/>
    <d v="2009-11-01T00:00:00"/>
    <s v="Color"/>
    <s v="Horror"/>
    <s v="English"/>
    <s v="USA"/>
    <s v="R"/>
    <s v="Julian Morris"/>
    <x v="1077"/>
    <n v="1000"/>
    <n v="3142"/>
    <n v="10"/>
    <n v="0"/>
    <n v="5.0999999999999996"/>
    <n v="167"/>
    <n v="101"/>
    <n v="11956207"/>
    <n v="16000000"/>
    <n v="-4043793"/>
    <n v="-0.2527370625"/>
    <n v="20.298905174999998"/>
    <n v="2009"/>
    <s v="noyabr"/>
    <s v="Stewart Hendler"/>
    <x v="2501"/>
    <s v="Normal"/>
    <s v="Low Budget"/>
    <x v="0"/>
    <s v="High Buzz Mismatch"/>
  </r>
  <r>
    <x v="2502"/>
    <d v="2005-12-15T00:00:00"/>
    <s v="Color"/>
    <s v="Action"/>
    <s v="Thai"/>
    <s v="Thailand"/>
    <s v="R"/>
    <s v="Jon Foo"/>
    <x v="1078"/>
    <n v="778"/>
    <n v="2205"/>
    <n v="64"/>
    <n v="0"/>
    <n v="7.1"/>
    <n v="112"/>
    <n v="111"/>
    <n v="11905519"/>
    <n v="200000000"/>
    <n v="-188094481"/>
    <n v="-0.94047240499999996"/>
    <n v="28.023811037999998"/>
    <n v="2005"/>
    <s v="dekabr"/>
    <s v="Prachya Pinkaew"/>
    <x v="2502"/>
    <s v="Underperformer"/>
    <s v="High Budget"/>
    <x v="0"/>
    <s v="Normal"/>
  </r>
  <r>
    <x v="2503"/>
    <d v="1999-04-01T00:00:00"/>
    <s v="Color"/>
    <s v="Drama"/>
    <s v="English"/>
    <s v="USA"/>
    <s v="R"/>
    <s v="Robert Downey Jr."/>
    <x v="276"/>
    <n v="21000"/>
    <n v="22006"/>
    <n v="277"/>
    <n v="654"/>
    <n v="5.5"/>
    <n v="62"/>
    <n v="100"/>
    <n v="11900000"/>
    <n v="30000000"/>
    <n v="-18100000"/>
    <n v="-0.60333333333333339"/>
    <n v="21.824066666666667"/>
    <n v="1999"/>
    <s v="aprel"/>
    <s v="Neil Jordan"/>
    <x v="2503"/>
    <s v="Normal"/>
    <s v="Medium Budget"/>
    <x v="0"/>
    <s v="High Buzz Mismatch"/>
  </r>
  <r>
    <x v="2504"/>
    <d v="1998-04-26T00:00:00"/>
    <s v="Color"/>
    <s v="Comedy"/>
    <s v="English"/>
    <s v="UK"/>
    <s v="R"/>
    <s v="Jeanne Tripplehorn"/>
    <x v="791"/>
    <n v="711"/>
    <n v="1462"/>
    <n v="29"/>
    <n v="0"/>
    <n v="6.8"/>
    <n v="88"/>
    <n v="99"/>
    <n v="11883495"/>
    <n v="9000000"/>
    <n v="2883495"/>
    <n v="0.32038833333333333"/>
    <n v="27.328155333333331"/>
    <n v="1998"/>
    <s v="aprel"/>
    <s v="Peter Howitt"/>
    <x v="2504"/>
    <s v="Normal"/>
    <s v="Medium Budget"/>
    <x v="0"/>
    <s v="Normal"/>
  </r>
  <r>
    <x v="2505"/>
    <d v="2011-06-23T00:00:00"/>
    <s v="Color"/>
    <s v="Documentary"/>
    <s v="English"/>
    <s v="USA"/>
    <s v="PG"/>
    <s v="Lea Michele"/>
    <x v="870"/>
    <n v="2000"/>
    <n v="4617"/>
    <n v="64"/>
    <n v="0"/>
    <n v="5.4"/>
    <n v="67"/>
    <n v="84"/>
    <n v="11860839"/>
    <n v="9000000"/>
    <n v="2860839"/>
    <n v="0.31787100000000001"/>
    <n v="21.727148400000001"/>
    <n v="2011"/>
    <s v="iyun"/>
    <s v="Kevin Tancharoen"/>
    <x v="2505"/>
    <s v="Normal"/>
    <s v="Low Budget"/>
    <x v="0"/>
    <s v="High Buzz Mismatch"/>
  </r>
  <r>
    <x v="2506"/>
    <d v="2010-08-20T00:00:00"/>
    <s v="Color"/>
    <s v="Drama"/>
    <s v="English"/>
    <s v="USA"/>
    <s v="PG"/>
    <s v="Harrison Ford"/>
    <x v="358"/>
    <n v="11000"/>
    <n v="17560"/>
    <n v="12"/>
    <n v="0"/>
    <n v="6.5"/>
    <n v="126"/>
    <n v="106"/>
    <n v="11854694"/>
    <n v="31000000"/>
    <n v="-19145306"/>
    <n v="-0.61759051612903226"/>
    <n v="25.752963793548385"/>
    <n v="2010"/>
    <s v="avgust"/>
    <s v="Tom Vaughan"/>
    <x v="2506"/>
    <s v="Normal"/>
    <s v="Medium Budget"/>
    <x v="0"/>
    <s v="Normal"/>
  </r>
  <r>
    <x v="2507"/>
    <d v="1988-11-20T00:00:00"/>
    <s v="Color"/>
    <s v="Action"/>
    <s v="English"/>
    <s v="USA"/>
    <s v="R"/>
    <s v="Bolo Yeung"/>
    <x v="1079"/>
    <n v="633"/>
    <n v="1168"/>
    <n v="15"/>
    <n v="0"/>
    <n v="6.8"/>
    <n v="61"/>
    <n v="92"/>
    <n v="11806119"/>
    <n v="1100000"/>
    <n v="10706119"/>
    <n v="9.7328354545454552"/>
    <n v="31.093134181818183"/>
    <n v="1988"/>
    <s v="noyabr"/>
    <s v="Newt Arnold"/>
    <x v="2507"/>
    <s v="Normal"/>
    <s v="High Budget"/>
    <x v="0"/>
    <s v="Normal"/>
  </r>
  <r>
    <x v="2508"/>
    <d v="2008-02-09T00:00:00"/>
    <s v="Color"/>
    <s v="Adventure"/>
    <s v="English"/>
    <s v="USA"/>
    <s v="PG"/>
    <s v="Marc Blucas"/>
    <x v="449"/>
    <n v="973"/>
    <n v="1865"/>
    <n v="48"/>
    <n v="791"/>
    <n v="4.9000000000000004"/>
    <n v="127"/>
    <n v="90"/>
    <n v="11802056"/>
    <n v="60000000"/>
    <n v="-48197944"/>
    <n v="-0.80329906666666662"/>
    <n v="19.357780373333334"/>
    <n v="2008"/>
    <s v="fevral"/>
    <s v="Brian Robbins"/>
    <x v="2508"/>
    <s v="Underperformer"/>
    <s v="High Budget"/>
    <x v="0"/>
    <s v="High Buzz Mismatch"/>
  </r>
  <r>
    <x v="2509"/>
    <d v="1995-11-23T00:00:00"/>
    <s v="Color"/>
    <s v="Comedy"/>
    <s v="English"/>
    <s v="USA"/>
    <s v="R"/>
    <s v="Corbin Bernsen"/>
    <x v="1080"/>
    <n v="1000"/>
    <n v="3221"/>
    <n v="38"/>
    <n v="985"/>
    <n v="6.1"/>
    <n v="25"/>
    <n v="98"/>
    <n v="11797927"/>
    <n v="6000000"/>
    <n v="5797927"/>
    <n v="0.96632116666666668"/>
    <n v="24.885028466666668"/>
    <n v="1995"/>
    <s v="noyabr"/>
    <s v="Rusty Cundieff"/>
    <x v="2509"/>
    <s v="Normal"/>
    <s v="Medium Budget"/>
    <x v="0"/>
    <s v="Normal"/>
  </r>
  <r>
    <x v="2510"/>
    <d v="1994-11-03T00:00:00"/>
    <s v="Color"/>
    <s v="Action"/>
    <s v="English"/>
    <s v="USA"/>
    <s v="PG"/>
    <s v="Victor Wong"/>
    <x v="1081"/>
    <n v="400"/>
    <n v="1151"/>
    <n v="18"/>
    <n v="444"/>
    <n v="4.3"/>
    <n v="5"/>
    <n v="93"/>
    <n v="11784000"/>
    <n v="20000000"/>
    <n v="-8216000"/>
    <n v="-0.4108"/>
    <n v="17.080079999999999"/>
    <n v="1994"/>
    <s v="noyabr"/>
    <s v="Charles T. Kanganis"/>
    <x v="2510"/>
    <s v="Normal"/>
    <s v="High Budget"/>
    <x v="0"/>
    <s v="High Buzz Mismatch"/>
  </r>
  <r>
    <x v="2511"/>
    <d v="2005-02-04T00:00:00"/>
    <s v="Color"/>
    <s v="Adventure"/>
    <s v="English"/>
    <s v="USA"/>
    <s v="PG-13"/>
    <s v="Chase Ellison"/>
    <x v="1082"/>
    <n v="772"/>
    <n v="1058"/>
    <n v="2"/>
    <n v="1000"/>
    <n v="7"/>
    <n v="47"/>
    <n v="108"/>
    <n v="11703287"/>
    <n v="10000000"/>
    <n v="1703287"/>
    <n v="0.1703287"/>
    <n v="28.168131480000003"/>
    <n v="2005"/>
    <s v="fevral"/>
    <s v="Jim Hanon"/>
    <x v="2511"/>
    <s v="Normal"/>
    <s v="High Budget"/>
    <x v="0"/>
    <s v="Normal"/>
  </r>
  <r>
    <x v="2512"/>
    <d v="2007-09-19T00:00:00"/>
    <s v="Color"/>
    <s v="Comedy"/>
    <s v="English"/>
    <s v="USA"/>
    <s v="PG-13"/>
    <s v="Danny Strong"/>
    <x v="1083"/>
    <n v="714"/>
    <n v="2785"/>
    <n v="18"/>
    <n v="0"/>
    <n v="6.3"/>
    <n v="72"/>
    <n v="108"/>
    <n v="11702090"/>
    <n v="16500000"/>
    <n v="-4797910"/>
    <n v="-0.29078242424242423"/>
    <n v="25.083687030303029"/>
    <n v="2007"/>
    <s v="sentyabr"/>
    <s v="Joe Nussbaum"/>
    <x v="2512"/>
    <s v="Normal"/>
    <s v="Medium Budget"/>
    <x v="0"/>
    <s v="Normal"/>
  </r>
  <r>
    <x v="2513"/>
    <d v="2005-02-04T00:00:00"/>
    <s v="Color"/>
    <s v="Comedy"/>
    <s v="English"/>
    <s v="USA"/>
    <s v="R"/>
    <s v="Common"/>
    <x v="302"/>
    <n v="989"/>
    <n v="2165"/>
    <n v="1000"/>
    <n v="635"/>
    <n v="7.2"/>
    <n v="114"/>
    <n v="100"/>
    <n v="11694528"/>
    <n v="3000000"/>
    <n v="8694528"/>
    <n v="2.8981759999999999"/>
    <n v="30.022770400000002"/>
    <n v="2005"/>
    <s v="fevral"/>
    <s v="Michel Gondry"/>
    <x v="2513"/>
    <s v="Normal"/>
    <s v="Medium Budget"/>
    <x v="0"/>
    <s v="Normal"/>
  </r>
  <r>
    <x v="2514"/>
    <d v="1989-01-29T00:00:00"/>
    <s v="Color"/>
    <s v="Horror"/>
    <s v="English"/>
    <s v="USA"/>
    <s v="X"/>
    <s v="Donald Pleasence"/>
    <x v="1084"/>
    <n v="742"/>
    <n v="1308"/>
    <n v="2"/>
    <n v="926"/>
    <n v="5.2"/>
    <n v="137"/>
    <n v="96"/>
    <n v="11642254"/>
    <n v="3000000"/>
    <n v="8642254"/>
    <n v="2.8807513333333334"/>
    <n v="22.044900533333337"/>
    <n v="1989"/>
    <s v="yanvar"/>
    <s v="Dominique Othenin-Girard"/>
    <x v="2514"/>
    <s v="Normal"/>
    <s v="Low Budget"/>
    <x v="0"/>
    <s v="Normal"/>
  </r>
  <r>
    <x v="2515"/>
    <d v="1999-06-11T00:00:00"/>
    <s v="Color"/>
    <s v="Adventure"/>
    <s v="English"/>
    <s v="USA"/>
    <s v="G"/>
    <s v="Vanessa Williams"/>
    <x v="1085"/>
    <n v="1000"/>
    <n v="2020"/>
    <n v="11"/>
    <n v="339"/>
    <n v="5.8"/>
    <n v="44"/>
    <n v="73"/>
    <n v="11634458"/>
    <n v="17000000"/>
    <n v="-5365542"/>
    <n v="-0.31562011764705883"/>
    <n v="23.107651952941175"/>
    <n v="1999"/>
    <s v="iyun"/>
    <s v="Gary Halvorson"/>
    <x v="2515"/>
    <s v="Normal"/>
    <s v="High Budget"/>
    <x v="0"/>
    <s v="High Buzz Mismatch"/>
  </r>
  <r>
    <x v="2516"/>
    <d v="2006-04-03T00:00:00"/>
    <s v="Color"/>
    <s v="Action"/>
    <s v="English"/>
    <s v="USA"/>
    <s v="PG"/>
    <s v="Kevin Zegers"/>
    <x v="382"/>
    <n v="2000"/>
    <n v="5022"/>
    <n v="12"/>
    <n v="494"/>
    <n v="4.2"/>
    <n v="63"/>
    <n v="83"/>
    <n v="11631245"/>
    <n v="35000000"/>
    <n v="-23368755"/>
    <n v="-0.66767871428571424"/>
    <n v="16.582328514285713"/>
    <n v="2006"/>
    <s v="aprel"/>
    <s v="Peter Hewitt"/>
    <x v="2516"/>
    <s v="Normal"/>
    <s v="High Budget"/>
    <x v="0"/>
    <s v="High Buzz Mismatch"/>
  </r>
  <r>
    <x v="2517"/>
    <d v="1999-11-28T00:00:00"/>
    <s v="Color"/>
    <s v="Comedy"/>
    <s v="English"/>
    <s v="USA"/>
    <s v="PG-13"/>
    <s v="Jeff Bridges"/>
    <x v="1086"/>
    <n v="12000"/>
    <n v="15209"/>
    <n v="745"/>
    <n v="251"/>
    <n v="5.6"/>
    <n v="97"/>
    <n v="97"/>
    <n v="11614236"/>
    <n v="15000000"/>
    <n v="-3385764"/>
    <n v="-0.22571759999999999"/>
    <n v="22.334812959999997"/>
    <n v="1999"/>
    <s v="noyabr"/>
    <s v="Albert Brooks"/>
    <x v="2517"/>
    <s v="Normal"/>
    <s v="Medium Budget"/>
    <x v="0"/>
    <s v="High Buzz Mismatch"/>
  </r>
  <r>
    <x v="2518"/>
    <d v="1999-11-13T00:00:00"/>
    <s v="Color"/>
    <s v="Action"/>
    <s v="English"/>
    <s v="USA"/>
    <s v="PG-13"/>
    <s v="Saffron Burrows"/>
    <x v="1087"/>
    <n v="811"/>
    <n v="2497"/>
    <n v="38"/>
    <n v="858"/>
    <n v="4.0999999999999996"/>
    <n v="85"/>
    <n v="100"/>
    <n v="11576087"/>
    <n v="30000000"/>
    <n v="-18423913"/>
    <n v="-0.61413043333333328"/>
    <n v="16.240147826666664"/>
    <n v="1999"/>
    <s v="noyabr"/>
    <s v="Chris Roberts"/>
    <x v="2518"/>
    <s v="Normal"/>
    <s v="High Budget"/>
    <x v="0"/>
    <s v="High Buzz Mismatch"/>
  </r>
  <r>
    <x v="2519"/>
    <d v="2001-04-09T00:00:00"/>
    <s v="Color"/>
    <s v="Comedy"/>
    <s v="English"/>
    <s v="USA"/>
    <s v="PG-13"/>
    <s v="Mila Kunis"/>
    <x v="862"/>
    <n v="15000"/>
    <n v="22485"/>
    <n v="13"/>
    <n v="0"/>
    <n v="5.8"/>
    <n v="63"/>
    <n v="87"/>
    <n v="11560259"/>
    <n v="22000000"/>
    <n v="-10439741"/>
    <n v="-0.47453368181818184"/>
    <n v="23.010186527272726"/>
    <n v="2001"/>
    <s v="aprel"/>
    <s v="Tommy O'Haver"/>
    <x v="2519"/>
    <s v="Normal"/>
    <s v="Medium Budget"/>
    <x v="0"/>
    <s v="High Buzz Mismatch"/>
  </r>
  <r>
    <x v="2520"/>
    <d v="1994-05-19T00:00:00"/>
    <s v="Color"/>
    <s v="Action"/>
    <s v="Cantonese"/>
    <s v="Hong Kong"/>
    <s v="R"/>
    <s v="Andy Lau"/>
    <x v="1088"/>
    <n v="483"/>
    <n v="768"/>
    <n v="32"/>
    <n v="0"/>
    <n v="7.6"/>
    <n v="77"/>
    <n v="102"/>
    <n v="11546543"/>
    <n v="2000000"/>
    <n v="9546543"/>
    <n v="4.7732714999999999"/>
    <n v="32.309308600000001"/>
    <n v="1994"/>
    <s v="may"/>
    <s v="Chia-Liang Liu"/>
    <x v="2520"/>
    <s v="Normal"/>
    <s v="High Budget"/>
    <x v="0"/>
    <s v="Normal"/>
  </r>
  <r>
    <x v="2521"/>
    <d v="2010-01-23T00:00:00"/>
    <s v="Color"/>
    <s v="Crime"/>
    <s v="English"/>
    <s v="USA"/>
    <s v="PG-13"/>
    <s v="Robin Wright"/>
    <x v="381"/>
    <n v="18000"/>
    <n v="21163"/>
    <n v="0"/>
    <n v="0"/>
    <n v="7"/>
    <n v="199"/>
    <n v="122"/>
    <n v="11538204"/>
    <n v="25000000"/>
    <n v="-13461796"/>
    <n v="-0.53847184000000003"/>
    <n v="27.784611263999999"/>
    <n v="2010"/>
    <s v="yanvar"/>
    <s v="Robert Redford"/>
    <x v="2521"/>
    <s v="Normal"/>
    <s v="Medium Budget"/>
    <x v="0"/>
    <s v="Normal"/>
  </r>
  <r>
    <x v="2522"/>
    <d v="1999-10-21T00:00:00"/>
    <s v="Color"/>
    <s v="Biography"/>
    <s v="English"/>
    <s v="USA"/>
    <s v="R"/>
    <s v="Alicia Goranson"/>
    <x v="691"/>
    <n v="173"/>
    <n v="563"/>
    <n v="108"/>
    <n v="0"/>
    <n v="7.6"/>
    <n v="123"/>
    <n v="118"/>
    <n v="11533945"/>
    <n v="2000000"/>
    <n v="9533945"/>
    <n v="4.7669724999999996"/>
    <n v="32.306788999999995"/>
    <n v="1999"/>
    <s v="oktyabr"/>
    <s v="Kimberly Peirce"/>
    <x v="2522"/>
    <s v="Normal"/>
    <s v="Medium Budget"/>
    <x v="0"/>
    <s v="Normal"/>
  </r>
  <r>
    <x v="2523"/>
    <d v="2004-07-15T00:00:00"/>
    <s v="Color"/>
    <s v="Comedy"/>
    <s v="English"/>
    <s v="USA"/>
    <s v="PG"/>
    <s v="Chemeeka Walker"/>
    <x v="781"/>
    <n v="0"/>
    <n v="0"/>
    <n v="293"/>
    <n v="0"/>
    <n v="7.3"/>
    <n v="193"/>
    <n v="100"/>
    <n v="11529368"/>
    <n v="65000"/>
    <n v="11464368"/>
    <n v="176.37489230769231"/>
    <n v="99.749956923076923"/>
    <n v="2004"/>
    <s v="iyul"/>
    <s v="Morgan Spurlock"/>
    <x v="2523"/>
    <s v="Normal"/>
    <s v="Medium Budget"/>
    <x v="1"/>
    <s v="Normal"/>
  </r>
  <r>
    <x v="2524"/>
    <d v="2008-03-18T00:00:00"/>
    <s v="Color"/>
    <s v="Biography"/>
    <s v="English"/>
    <s v="USA"/>
    <s v="PG"/>
    <s v="Tasha Smith"/>
    <x v="1089"/>
    <n v="721"/>
    <n v="2453"/>
    <n v="258"/>
    <n v="376"/>
    <n v="5.0999999999999996"/>
    <n v="47"/>
    <n v="94"/>
    <n v="11508423"/>
    <n v="23000000"/>
    <n v="-11491577"/>
    <n v="-0.49963378260869568"/>
    <n v="20.237746486956521"/>
    <n v="2008"/>
    <s v="mart"/>
    <s v="Fred Durst"/>
    <x v="2524"/>
    <s v="Normal"/>
    <s v="Medium Budget"/>
    <x v="0"/>
    <s v="High Buzz Mismatch"/>
  </r>
  <r>
    <x v="2525"/>
    <d v="1992-01-02T00:00:00"/>
    <s v="Color"/>
    <s v="Comedy"/>
    <s v="English"/>
    <s v="USA"/>
    <s v="R"/>
    <s v="Patricia Tallman"/>
    <x v="13"/>
    <n v="901"/>
    <n v="3913"/>
    <n v="0"/>
    <n v="10000"/>
    <n v="7.6"/>
    <n v="221"/>
    <n v="88"/>
    <n v="11501093"/>
    <n v="13000000"/>
    <n v="-1498907"/>
    <n v="-0.11530053846153847"/>
    <n v="31.353879784615383"/>
    <n v="1992"/>
    <s v="yanvar"/>
    <s v="Sam Raimi"/>
    <x v="2525"/>
    <s v="Normal"/>
    <s v="Medium Budget"/>
    <x v="0"/>
    <s v="Normal"/>
  </r>
  <r>
    <x v="2526"/>
    <d v="1997-01-21T00:00:00"/>
    <s v="Color"/>
    <s v="Action"/>
    <s v="English"/>
    <s v="USA"/>
    <s v="R"/>
    <s v="Hector Elizondo"/>
    <x v="1090"/>
    <n v="995"/>
    <n v="3952"/>
    <n v="0"/>
    <n v="316"/>
    <n v="4.7"/>
    <n v="44"/>
    <n v="100"/>
    <n v="11466088"/>
    <n v="71000000"/>
    <n v="-59533912"/>
    <n v="-0.83850580281690146"/>
    <n v="18.496197678873241"/>
    <n v="1997"/>
    <s v="yanvar"/>
    <s v="Robert Butler"/>
    <x v="2526"/>
    <s v="Underperformer"/>
    <s v="High Budget"/>
    <x v="0"/>
    <s v="High Buzz Mismatch"/>
  </r>
  <r>
    <x v="2527"/>
    <d v="2012-11-03T00:00:00"/>
    <s v="Color"/>
    <s v="Drama"/>
    <s v="English"/>
    <s v="USA"/>
    <s v="PG-13"/>
    <s v="J.K. Simmons"/>
    <x v="1091"/>
    <n v="24000"/>
    <n v="51355"/>
    <n v="49"/>
    <n v="21000"/>
    <n v="7.1"/>
    <n v="216"/>
    <n v="102"/>
    <n v="11434867"/>
    <n v="6000000"/>
    <n v="5434867"/>
    <n v="0.90581116666666661"/>
    <n v="30.862324466666667"/>
    <n v="2012"/>
    <s v="noyabr"/>
    <s v="Brian Klugman"/>
    <x v="2527"/>
    <s v="Normal"/>
    <s v="Medium Budget"/>
    <x v="0"/>
    <s v="Normal"/>
  </r>
  <r>
    <x v="2528"/>
    <d v="1981-07-03T00:00:00"/>
    <s v="Color"/>
    <s v="Adventure"/>
    <s v="German"/>
    <s v="West Germany"/>
    <s v="R"/>
    <s v="JÃ¼rgen Prochnow"/>
    <x v="106"/>
    <n v="362"/>
    <n v="469"/>
    <n v="249"/>
    <n v="11000"/>
    <n v="8.4"/>
    <n v="96"/>
    <n v="293"/>
    <n v="11433134"/>
    <n v="14000000"/>
    <n v="-2566866"/>
    <n v="-0.18334757142857142"/>
    <n v="34.626660971428578"/>
    <n v="1981"/>
    <s v="iyul"/>
    <s v="Wolfgang Petersen"/>
    <x v="2528"/>
    <s v="Normal"/>
    <s v="High Budget"/>
    <x v="0"/>
    <s v="High Buzz / High Score"/>
  </r>
  <r>
    <x v="2529"/>
    <d v="2001-02-26T00:00:00"/>
    <s v="Color"/>
    <s v="Drama"/>
    <s v="English"/>
    <s v="USA"/>
    <s v="R"/>
    <s v="Kevin Spacey"/>
    <x v="361"/>
    <n v="18000"/>
    <n v="19805"/>
    <n v="529"/>
    <n v="0"/>
    <n v="6.8"/>
    <n v="119"/>
    <n v="111"/>
    <n v="11405825"/>
    <n v="35000000"/>
    <n v="-23594175"/>
    <n v="-0.6741192857142857"/>
    <n v="26.930352285714285"/>
    <n v="2001"/>
    <s v="fevral"/>
    <s v="Lasse HallstrÃ¶m"/>
    <x v="2529"/>
    <s v="Normal"/>
    <s v="Medium Budget"/>
    <x v="0"/>
    <s v="Normal"/>
  </r>
  <r>
    <x v="2530"/>
    <d v="2013-09-29T00:00:00"/>
    <s v="Color"/>
    <s v="Crime"/>
    <s v="English"/>
    <s v="USA"/>
    <s v="R"/>
    <s v="Christian Bale"/>
    <x v="445"/>
    <n v="23000"/>
    <n v="24134"/>
    <n v="108"/>
    <n v="17000"/>
    <n v="6.8"/>
    <n v="288"/>
    <n v="116"/>
    <n v="11326836"/>
    <n v="22000000"/>
    <n v="-10673164"/>
    <n v="-0.48514381818181818"/>
    <n v="28.705942472727273"/>
    <n v="2013"/>
    <s v="sentyabr"/>
    <s v="Scott Cooper"/>
    <x v="2530"/>
    <s v="Normal"/>
    <s v="Medium Budget"/>
    <x v="0"/>
    <s v="Normal"/>
  </r>
  <r>
    <x v="2531"/>
    <d v="2006-06-15T00:00:00"/>
    <s v="Color"/>
    <s v="Drama"/>
    <s v="German"/>
    <s v="Germany"/>
    <s v="R"/>
    <s v="Sebastian Koch"/>
    <x v="416"/>
    <n v="380"/>
    <n v="927"/>
    <n v="207"/>
    <n v="39000"/>
    <n v="8.5"/>
    <n v="215"/>
    <n v="137"/>
    <n v="11284657"/>
    <n v="2000000"/>
    <n v="9284657"/>
    <n v="4.6423284999999996"/>
    <n v="39.756931399999999"/>
    <n v="2006"/>
    <s v="iyun"/>
    <s v="Florian Henckel von Donnersmarck"/>
    <x v="2531"/>
    <s v="Normal"/>
    <s v="Medium Budget"/>
    <x v="0"/>
    <s v="High Buzz / High Score"/>
  </r>
  <r>
    <x v="2532"/>
    <d v="1999-03-24T00:00:00"/>
    <s v="Color"/>
    <s v="Action"/>
    <s v="English"/>
    <s v="USA"/>
    <s v="R"/>
    <s v="David Paymer"/>
    <x v="1092"/>
    <n v="372"/>
    <n v="1274"/>
    <n v="3"/>
    <n v="120"/>
    <n v="5.2"/>
    <n v="68"/>
    <n v="102"/>
    <n v="11227940"/>
    <n v="34000000"/>
    <n v="-22772060"/>
    <n v="-0.66976647058823524"/>
    <n v="20.544093411764706"/>
    <n v="1999"/>
    <s v="mart"/>
    <s v="Hugh Johnson"/>
    <x v="2532"/>
    <s v="Normal"/>
    <s v="High Budget"/>
    <x v="0"/>
    <s v="High Buzz Mismatch"/>
  </r>
  <r>
    <x v="2533"/>
    <d v="2006-08-23T00:00:00"/>
    <s v="Color"/>
    <s v="Drama"/>
    <s v="English"/>
    <s v="USA"/>
    <s v="R"/>
    <s v="Anthony Hopkins"/>
    <x v="1093"/>
    <n v="12000"/>
    <n v="13528"/>
    <n v="0"/>
    <n v="0"/>
    <n v="7"/>
    <n v="195"/>
    <n v="112"/>
    <n v="11204499"/>
    <n v="14000000"/>
    <n v="-2795501"/>
    <n v="-0.19967864285714285"/>
    <n v="27.920128542857142"/>
    <n v="2006"/>
    <s v="avgust"/>
    <s v="Emilio Estevez"/>
    <x v="2533"/>
    <s v="Normal"/>
    <s v="Medium Budget"/>
    <x v="0"/>
    <s v="Normal"/>
  </r>
  <r>
    <x v="2534"/>
    <d v="2008-05-01T00:00:00"/>
    <s v="Color"/>
    <s v="Comedy"/>
    <s v="English"/>
    <s v="UK"/>
    <s v="PG-13"/>
    <s v="Quinton Aaron"/>
    <x v="302"/>
    <n v="734"/>
    <n v="1778"/>
    <n v="1000"/>
    <n v="0"/>
    <n v="6.4"/>
    <n v="248"/>
    <n v="102"/>
    <n v="11169531"/>
    <n v="20000000"/>
    <n v="-8830469"/>
    <n v="-0.44152344999999998"/>
    <n v="25.423390620000003"/>
    <n v="2008"/>
    <s v="may"/>
    <s v="Michel Gondry"/>
    <x v="2534"/>
    <s v="Normal"/>
    <s v="Medium Budget"/>
    <x v="0"/>
    <s v="Normal"/>
  </r>
  <r>
    <x v="2535"/>
    <d v="1998-10-04T00:00:00"/>
    <s v="Color"/>
    <s v="Action"/>
    <s v="English"/>
    <s v="USA"/>
    <s v="R"/>
    <s v="Djimon Hounsou"/>
    <x v="84"/>
    <n v="3000"/>
    <n v="6558"/>
    <n v="208"/>
    <n v="0"/>
    <n v="6"/>
    <n v="106"/>
    <n v="106"/>
    <n v="11146409"/>
    <n v="45000000"/>
    <n v="-33853591"/>
    <n v="-0.7523020222222222"/>
    <n v="23.69907919111111"/>
    <n v="1998"/>
    <s v="oktyabr"/>
    <s v="Stephen Sommers"/>
    <x v="2535"/>
    <s v="Normal"/>
    <s v="High Budget"/>
    <x v="0"/>
    <s v="Normal"/>
  </r>
  <r>
    <x v="2536"/>
    <d v="1998-10-26T00:00:00"/>
    <s v="Color"/>
    <s v="Adventure"/>
    <s v="English"/>
    <s v="Canada"/>
    <s v="G"/>
    <s v="Trevor Morgan"/>
    <x v="1094"/>
    <n v="595"/>
    <n v="1139"/>
    <n v="9"/>
    <n v="436"/>
    <n v="2.8"/>
    <n v="24"/>
    <n v="76"/>
    <n v="11144518"/>
    <n v="15000000"/>
    <n v="-3855482"/>
    <n v="-0.25703213333333336"/>
    <n v="11.140787146666666"/>
    <n v="1998"/>
    <s v="oktyabr"/>
    <s v="Steve Gomer"/>
    <x v="2536"/>
    <s v="Normal"/>
    <s v="High Budget"/>
    <x v="0"/>
    <s v="High Buzz Mismatch"/>
  </r>
  <r>
    <x v="2537"/>
    <d v="1986-05-27T00:00:00"/>
    <s v="Color"/>
    <s v="Action"/>
    <s v="English"/>
    <s v="USA"/>
    <s v="PG-13"/>
    <s v="Victor Wong"/>
    <x v="576"/>
    <n v="400"/>
    <n v="896"/>
    <n v="0"/>
    <n v="19000"/>
    <n v="7.3"/>
    <n v="180"/>
    <n v="99"/>
    <n v="11100000"/>
    <n v="25000000"/>
    <n v="-13900000"/>
    <n v="-0.55600000000000005"/>
    <n v="30.877599999999997"/>
    <n v="1986"/>
    <s v="may"/>
    <s v="John Carpenter"/>
    <x v="2537"/>
    <s v="Normal"/>
    <s v="High Budget"/>
    <x v="0"/>
    <s v="Normal"/>
  </r>
  <r>
    <x v="2538"/>
    <d v="2007-01-16T00:00:00"/>
    <s v="Color"/>
    <s v="Comedy"/>
    <s v="English"/>
    <s v="USA"/>
    <s v="PG-13"/>
    <s v="Kristen Stewart"/>
    <x v="1095"/>
    <n v="17000"/>
    <n v="20312"/>
    <n v="21"/>
    <n v="1000"/>
    <n v="6.5"/>
    <n v="81"/>
    <n v="97"/>
    <n v="11043445"/>
    <n v="10000000"/>
    <n v="1043445"/>
    <n v="0.10434450000000001"/>
    <n v="26.141737800000001"/>
    <n v="2007"/>
    <s v="yanvar"/>
    <s v="Jon Kasdan"/>
    <x v="2538"/>
    <s v="Normal"/>
    <s v="Medium Budget"/>
    <x v="0"/>
    <s v="Normal"/>
  </r>
  <r>
    <x v="2539"/>
    <d v="2004-12-14T00:00:00"/>
    <s v="Color"/>
    <s v="Action"/>
    <s v="Mandarin"/>
    <s v="China"/>
    <s v="PG-13"/>
    <s v="Takeshi Kaneshiro"/>
    <x v="1096"/>
    <n v="755"/>
    <n v="1244"/>
    <n v="611"/>
    <n v="0"/>
    <n v="7.6"/>
    <n v="248"/>
    <n v="119"/>
    <n v="11041228"/>
    <n v="100000000"/>
    <n v="-88958772"/>
    <n v="-0.88958771999999997"/>
    <n v="30.044164911999999"/>
    <n v="2004"/>
    <s v="dekabr"/>
    <s v="Yimou Zhang"/>
    <x v="2539"/>
    <s v="Underperformer"/>
    <s v="High Budget"/>
    <x v="0"/>
    <s v="Normal"/>
  </r>
  <r>
    <x v="2540"/>
    <d v="2005-10-30T00:00:00"/>
    <s v="Color"/>
    <s v="Comedy"/>
    <s v="English"/>
    <s v="UK"/>
    <s v="R"/>
    <s v="Bob Hoskins"/>
    <x v="486"/>
    <n v="5000"/>
    <n v="5637"/>
    <n v="350"/>
    <n v="0"/>
    <n v="7.1"/>
    <n v="137"/>
    <n v="103"/>
    <n v="11034436"/>
    <n v="20000000"/>
    <n v="-8965564"/>
    <n v="-0.44827820000000002"/>
    <n v="28.220688719999998"/>
    <n v="2005"/>
    <s v="oktyabr"/>
    <s v="Stephen Frears"/>
    <x v="2540"/>
    <s v="Normal"/>
    <s v="Medium Budget"/>
    <x v="0"/>
    <s v="Normal"/>
  </r>
  <r>
    <x v="2541"/>
    <d v="1996-05-23T00:00:00"/>
    <s v="Black and White"/>
    <s v="Biography"/>
    <s v="English"/>
    <s v="UK"/>
    <s v="R"/>
    <s v="Alan Rickman"/>
    <x v="276"/>
    <n v="25000"/>
    <n v="48482"/>
    <n v="277"/>
    <n v="0"/>
    <n v="7.1"/>
    <n v="44"/>
    <n v="133"/>
    <n v="11030963"/>
    <n v="28000000"/>
    <n v="-16969037"/>
    <n v="-0.60603703571428569"/>
    <n v="28.157585185714286"/>
    <n v="1996"/>
    <s v="may"/>
    <s v="Neil Jordan"/>
    <x v="2541"/>
    <s v="Normal"/>
    <s v="Medium Budget"/>
    <x v="0"/>
    <s v="Normal"/>
  </r>
  <r>
    <x v="2542"/>
    <d v="2005-10-28T00:00:00"/>
    <s v="Color"/>
    <s v="Biography"/>
    <s v="English"/>
    <s v="USA"/>
    <s v="PG-13"/>
    <s v="Heath Ledger"/>
    <x v="92"/>
    <n v="13000"/>
    <n v="16651"/>
    <n v="308"/>
    <n v="5000"/>
    <n v="7.1"/>
    <n v="119"/>
    <n v="107"/>
    <n v="11008432"/>
    <n v="25000000"/>
    <n v="-13991568"/>
    <n v="-0.55966271999999995"/>
    <n v="28.676134911999998"/>
    <n v="2005"/>
    <s v="oktyabr"/>
    <s v="Catherine Hardwicke"/>
    <x v="2542"/>
    <s v="Normal"/>
    <s v="Medium Budget"/>
    <x v="0"/>
    <s v="Normal"/>
  </r>
  <r>
    <x v="2543"/>
    <d v="1995-06-03T00:00:00"/>
    <s v="Color"/>
    <s v="Action"/>
    <s v="English"/>
    <s v="USA"/>
    <s v="PG-13"/>
    <s v="Christopher Masterson"/>
    <x v="236"/>
    <n v="1000"/>
    <n v="3611"/>
    <n v="212"/>
    <n v="1000"/>
    <n v="5.6"/>
    <n v="61"/>
    <n v="124"/>
    <n v="11000000"/>
    <n v="98000000"/>
    <n v="-87000000"/>
    <n v="-0.88775510204081631"/>
    <n v="22.144897959183673"/>
    <n v="1995"/>
    <s v="iyun"/>
    <s v="Renny Harlin"/>
    <x v="2543"/>
    <s v="Underperformer"/>
    <s v="High Budget"/>
    <x v="0"/>
    <s v="High Buzz Mismatch"/>
  </r>
  <r>
    <x v="2544"/>
    <d v="2006-07-14T00:00:00"/>
    <s v="Color"/>
    <s v="Adventure"/>
    <s v="English"/>
    <s v="USA"/>
    <s v="PG"/>
    <s v="J.K. Simmons"/>
    <x v="1097"/>
    <n v="24000"/>
    <n v="27806"/>
    <n v="35"/>
    <n v="862"/>
    <n v="6.3"/>
    <n v="113"/>
    <n v="104"/>
    <n v="10996440"/>
    <n v="13000000"/>
    <n v="-2003560"/>
    <n v="-0.15412000000000001"/>
    <n v="25.224551999999999"/>
    <n v="2006"/>
    <s v="iyul"/>
    <s v="Michael Polish"/>
    <x v="2544"/>
    <s v="Normal"/>
    <s v="High Budget"/>
    <x v="0"/>
    <s v="Normal"/>
  </r>
  <r>
    <x v="2545"/>
    <d v="2009-12-27T00:00:00"/>
    <s v="Color"/>
    <s v="Biography"/>
    <s v="English"/>
    <s v="UK"/>
    <s v="PG"/>
    <s v="Michiel Huisman"/>
    <x v="659"/>
    <n v="2000"/>
    <n v="5890"/>
    <n v="212"/>
    <n v="0"/>
    <n v="7.3"/>
    <n v="188"/>
    <n v="100"/>
    <n v="10991381"/>
    <n v="35000000"/>
    <n v="-24008619"/>
    <n v="-0.68596054285714281"/>
    <n v="28.925615782857143"/>
    <n v="2009"/>
    <s v="dekabr"/>
    <s v="Jean-Marc VallÃ©e"/>
    <x v="2545"/>
    <s v="Normal"/>
    <s v="Medium Budget"/>
    <x v="0"/>
    <s v="Normal"/>
  </r>
  <r>
    <x v="2546"/>
    <d v="2001-01-23T00:00:00"/>
    <s v="Color"/>
    <s v="Action"/>
    <s v="English"/>
    <s v="USA"/>
    <s v="PG-13"/>
    <s v="Tyler Labine"/>
    <x v="791"/>
    <n v="779"/>
    <n v="1297"/>
    <n v="29"/>
    <n v="0"/>
    <n v="6.1"/>
    <n v="123"/>
    <n v="109"/>
    <n v="10965209"/>
    <n v="30000000"/>
    <n v="-19034791"/>
    <n v="-0.63449303333333329"/>
    <n v="24.146202786666667"/>
    <n v="2001"/>
    <s v="yanvar"/>
    <s v="Peter Howitt"/>
    <x v="2546"/>
    <s v="Normal"/>
    <s v="High Budget"/>
    <x v="0"/>
    <s v="Normal"/>
  </r>
  <r>
    <x v="2547"/>
    <d v="2007-05-24T00:00:00"/>
    <s v="Color"/>
    <s v="Action"/>
    <s v="English"/>
    <s v="South Korea"/>
    <s v="PG-13"/>
    <s v="Robert Forster"/>
    <x v="1098"/>
    <n v="889"/>
    <n v="3274"/>
    <n v="26"/>
    <n v="0"/>
    <n v="3.6"/>
    <n v="93"/>
    <n v="107"/>
    <n v="10956379"/>
    <n v="35000000"/>
    <n v="-24043621"/>
    <n v="-0.68696060000000003"/>
    <n v="14.12521576"/>
    <n v="2007"/>
    <s v="may"/>
    <s v="Hyung-rae Shim"/>
    <x v="2547"/>
    <s v="Normal"/>
    <s v="High Budget"/>
    <x v="0"/>
    <s v="High Buzz Mismatch"/>
  </r>
  <r>
    <x v="2548"/>
    <d v="2008-02-19T00:00:00"/>
    <s v="Color"/>
    <s v="Action"/>
    <s v="English"/>
    <s v="UK"/>
    <s v="R"/>
    <s v="Ryan Kruger"/>
    <x v="818"/>
    <n v="165"/>
    <n v="391"/>
    <n v="197"/>
    <n v="0"/>
    <n v="6"/>
    <n v="254"/>
    <n v="113"/>
    <n v="10955425"/>
    <n v="30000000"/>
    <n v="-19044575"/>
    <n v="-0.63481916666666671"/>
    <n v="23.746072333333334"/>
    <n v="2008"/>
    <s v="fevral"/>
    <s v="Neil Marshall"/>
    <x v="2548"/>
    <s v="Normal"/>
    <s v="High Budget"/>
    <x v="0"/>
    <s v="Normal"/>
  </r>
  <r>
    <x v="2549"/>
    <d v="2008-09-16T00:00:00"/>
    <s v="Color"/>
    <s v="Drama"/>
    <s v="English"/>
    <s v="USA"/>
    <s v="R"/>
    <s v="Joseph Gordon-Levitt"/>
    <x v="691"/>
    <n v="23000"/>
    <n v="43560"/>
    <n v="108"/>
    <n v="982"/>
    <n v="6.5"/>
    <n v="143"/>
    <n v="112"/>
    <n v="10911750"/>
    <n v="25000000"/>
    <n v="-14088250"/>
    <n v="-0.56352999999999998"/>
    <n v="25.872788"/>
    <n v="2008"/>
    <s v="sentyabr"/>
    <s v="Kimberly Peirce"/>
    <x v="2549"/>
    <s v="Normal"/>
    <s v="Medium Budget"/>
    <x v="0"/>
    <s v="Normal"/>
  </r>
  <r>
    <x v="2550"/>
    <d v="2013-08-30T00:00:00"/>
    <s v="Color"/>
    <s v="Action"/>
    <s v="English"/>
    <s v="USA"/>
    <s v="R"/>
    <s v="Dominic Cooper"/>
    <x v="1099"/>
    <n v="3000"/>
    <n v="4253"/>
    <n v="76"/>
    <n v="0"/>
    <n v="6.5"/>
    <n v="217"/>
    <n v="118"/>
    <n v="10880926"/>
    <n v="30000000"/>
    <n v="-19119074"/>
    <n v="-0.63730246666666668"/>
    <n v="25.745079013333335"/>
    <n v="2013"/>
    <s v="avgust"/>
    <s v="Niels Arden Oplev"/>
    <x v="2550"/>
    <s v="Normal"/>
    <s v="High Budget"/>
    <x v="0"/>
    <s v="Normal"/>
  </r>
  <r>
    <x v="2551"/>
    <d v="1999-07-18T00:00:00"/>
    <s v="Color"/>
    <s v="Comedy"/>
    <s v="English"/>
    <s v="USA"/>
    <s v="R"/>
    <s v="Gary Cole"/>
    <x v="442"/>
    <n v="989"/>
    <n v="3462"/>
    <n v="406"/>
    <n v="16000"/>
    <n v="7.8"/>
    <n v="144"/>
    <n v="89"/>
    <n v="10824921"/>
    <n v="10000000"/>
    <n v="824921"/>
    <n v="8.2492099999999999E-2"/>
    <n v="32.83299684"/>
    <n v="1999"/>
    <s v="iyul"/>
    <s v="Mike Judge"/>
    <x v="2551"/>
    <s v="Normal"/>
    <s v="Medium Budget"/>
    <x v="0"/>
    <s v="Normal"/>
  </r>
  <r>
    <x v="2552"/>
    <d v="2009-08-21T00:00:00"/>
    <s v="Color"/>
    <s v="Comedy"/>
    <s v="English"/>
    <s v="USA"/>
    <s v="R"/>
    <s v="J.K. Simmons"/>
    <x v="442"/>
    <n v="24000"/>
    <n v="41867"/>
    <n v="406"/>
    <n v="0"/>
    <n v="6.2"/>
    <n v="192"/>
    <n v="92"/>
    <n v="10814185"/>
    <n v="8000000"/>
    <n v="2814185"/>
    <n v="0.35177312500000002"/>
    <n v="24.940709250000001"/>
    <n v="2009"/>
    <s v="avgust"/>
    <s v="Mike Judge"/>
    <x v="2552"/>
    <s v="Normal"/>
    <s v="Medium Budget"/>
    <x v="0"/>
    <s v="Normal"/>
  </r>
  <r>
    <x v="2553"/>
    <d v="1993-06-26T00:00:00"/>
    <s v="Color"/>
    <s v="Drama"/>
    <s v="English"/>
    <s v="USA"/>
    <s v="PG"/>
    <s v="Tom Berenger"/>
    <x v="1063"/>
    <n v="854"/>
    <n v="2107"/>
    <n v="33"/>
    <n v="0"/>
    <n v="7.7"/>
    <n v="22"/>
    <n v="271"/>
    <n v="10769960"/>
    <n v="25000000"/>
    <n v="-14230040"/>
    <n v="-0.56920159999999997"/>
    <n v="30.572319360000002"/>
    <n v="1993"/>
    <s v="iyun"/>
    <s v="Ron Maxwell"/>
    <x v="2553"/>
    <s v="Normal"/>
    <s v="Medium Budget"/>
    <x v="0"/>
    <s v="Normal"/>
  </r>
  <r>
    <x v="2554"/>
    <d v="1989-07-01T00:00:00"/>
    <s v="Color"/>
    <s v="Comedy"/>
    <s v="English"/>
    <s v="USA"/>
    <s v="PG"/>
    <s v="Woody Allen"/>
    <x v="478"/>
    <n v="11000"/>
    <n v="12685"/>
    <n v="11000"/>
    <n v="877"/>
    <n v="6.4"/>
    <n v="42"/>
    <n v="124"/>
    <n v="10763469"/>
    <n v="15000000"/>
    <n v="-4236531"/>
    <n v="-0.2824354"/>
    <n v="25.574725840000003"/>
    <n v="1989"/>
    <s v="iyul"/>
    <s v="Woody Allen"/>
    <x v="2554"/>
    <s v="Normal"/>
    <s v="Medium Budget"/>
    <x v="0"/>
    <s v="Normal"/>
  </r>
  <r>
    <x v="2555"/>
    <d v="2001-12-22T00:00:00"/>
    <s v="Color"/>
    <s v="Documentary"/>
    <s v="English"/>
    <s v="France"/>
    <s v="G"/>
    <s v="Jacques Perrin"/>
    <x v="919"/>
    <n v="63"/>
    <n v="66"/>
    <n v="63"/>
    <n v="1000"/>
    <n v="8"/>
    <n v="100"/>
    <n v="81"/>
    <n v="10762178"/>
    <n v="160000000"/>
    <n v="-149237822"/>
    <n v="-0.93273638749999999"/>
    <n v="31.726905445"/>
    <n v="2001"/>
    <s v="dekabr"/>
    <s v="Jacques Perrin"/>
    <x v="2555"/>
    <s v="Underperformer"/>
    <s v="Low Budget"/>
    <x v="0"/>
    <s v="High Buzz / High Score"/>
  </r>
  <r>
    <x v="2556"/>
    <d v="1992-01-20T00:00:00"/>
    <s v="Color"/>
    <s v="Crime"/>
    <s v="English"/>
    <s v="USA"/>
    <s v="R"/>
    <s v="Kevin Spacey"/>
    <x v="1001"/>
    <n v="18000"/>
    <n v="32288"/>
    <n v="164"/>
    <n v="0"/>
    <n v="7.8"/>
    <n v="120"/>
    <n v="100"/>
    <n v="10725228"/>
    <n v="12500000"/>
    <n v="-1774772"/>
    <n v="-0.14198176000000001"/>
    <n v="31.143207296"/>
    <n v="1992"/>
    <s v="yanvar"/>
    <s v="James Foley"/>
    <x v="2556"/>
    <s v="Normal"/>
    <s v="Medium Budget"/>
    <x v="0"/>
    <s v="Normal"/>
  </r>
  <r>
    <x v="2557"/>
    <d v="2002-02-10T00:00:00"/>
    <s v="Color"/>
    <s v="Drama"/>
    <s v="English"/>
    <s v="USA"/>
    <s v="PG-13"/>
    <s v="Charlie Hunnam"/>
    <x v="539"/>
    <n v="16000"/>
    <n v="28987"/>
    <n v="79"/>
    <n v="261"/>
    <n v="4.9000000000000004"/>
    <n v="72"/>
    <n v="99"/>
    <n v="10719367"/>
    <n v="25000000"/>
    <n v="-14280633"/>
    <n v="-0.57122532000000004"/>
    <n v="19.397609872"/>
    <n v="2002"/>
    <s v="fevral"/>
    <s v="Stephen Gaghan"/>
    <x v="2557"/>
    <s v="Normal"/>
    <s v="Medium Budget"/>
    <x v="0"/>
    <s v="High Buzz Mismatch"/>
  </r>
  <r>
    <x v="2558"/>
    <d v="2011-09-13T00:00:00"/>
    <s v="Color"/>
    <s v="Action"/>
    <s v="English"/>
    <s v="USA"/>
    <s v="R"/>
    <s v="Nicolas Cage"/>
    <x v="527"/>
    <n v="12000"/>
    <n v="16481"/>
    <n v="71"/>
    <n v="15000"/>
    <n v="5.5"/>
    <n v="296"/>
    <n v="104"/>
    <n v="10706786"/>
    <n v="50000000"/>
    <n v="-39293214"/>
    <n v="-0.78586427999999997"/>
    <n v="23.185654287999999"/>
    <n v="2011"/>
    <s v="sentyabr"/>
    <s v="Patrick Lussier"/>
    <x v="2558"/>
    <s v="Normal"/>
    <s v="High Budget"/>
    <x v="0"/>
    <s v="High Buzz Mismatch"/>
  </r>
  <r>
    <x v="2559"/>
    <d v="1993-06-28T00:00:00"/>
    <s v="Color"/>
    <s v="Action"/>
    <s v="English"/>
    <s v="USA"/>
    <s v="PG-13"/>
    <s v="CCH Pounder"/>
    <x v="1100"/>
    <n v="1000"/>
    <n v="3148"/>
    <n v="87"/>
    <n v="716"/>
    <n v="3.9"/>
    <n v="75"/>
    <n v="104"/>
    <n v="10696210"/>
    <n v="23500000"/>
    <n v="-12803790"/>
    <n v="-0.54484212765957452"/>
    <n v="15.453663148936171"/>
    <n v="1993"/>
    <s v="iyun"/>
    <s v="Fred Dekker"/>
    <x v="2559"/>
    <s v="Normal"/>
    <s v="High Budget"/>
    <x v="0"/>
    <s v="High Buzz Mismatch"/>
  </r>
  <r>
    <x v="2560"/>
    <d v="1999-08-18T00:00:00"/>
    <s v="Color"/>
    <s v="Drama"/>
    <s v="English"/>
    <s v="UK"/>
    <s v="R"/>
    <s v="Stephen Rea"/>
    <x v="276"/>
    <n v="327"/>
    <n v="672"/>
    <n v="277"/>
    <n v="0"/>
    <n v="7.2"/>
    <n v="90"/>
    <n v="102"/>
    <n v="10660147"/>
    <n v="23000000"/>
    <n v="-12339853"/>
    <n v="-0.53651534782608701"/>
    <n v="28.585393860869566"/>
    <n v="1999"/>
    <s v="avgust"/>
    <s v="Neil Jordan"/>
    <x v="2560"/>
    <s v="Normal"/>
    <s v="Medium Budget"/>
    <x v="0"/>
    <s v="Normal"/>
  </r>
  <r>
    <x v="2561"/>
    <d v="1999-11-20T00:00:00"/>
    <s v="Color"/>
    <s v="Drama"/>
    <s v="English"/>
    <s v="USA"/>
    <s v="R"/>
    <s v="Johnny Depp"/>
    <x v="1101"/>
    <n v="40000"/>
    <n v="52621"/>
    <n v="7"/>
    <n v="1000"/>
    <n v="5.3"/>
    <n v="107"/>
    <n v="109"/>
    <n v="10654581"/>
    <n v="34000000"/>
    <n v="-23345419"/>
    <n v="-0.68662997058823527"/>
    <n v="21.025348011764706"/>
    <n v="1999"/>
    <s v="noyabr"/>
    <s v="Rand Ravich"/>
    <x v="2561"/>
    <s v="Normal"/>
    <s v="Medium Budget"/>
    <x v="0"/>
    <s v="High Buzz Mismatch"/>
  </r>
  <r>
    <x v="2562"/>
    <d v="2015-08-27T00:00:00"/>
    <s v="Color"/>
    <s v="Action"/>
    <s v="English"/>
    <s v="USA"/>
    <s v="R"/>
    <s v="Ray Winstone"/>
    <x v="169"/>
    <n v="1000"/>
    <n v="1686"/>
    <n v="180"/>
    <n v="0"/>
    <n v="5.8"/>
    <n v="224"/>
    <n v="115"/>
    <n v="10640645"/>
    <n v="40000000"/>
    <n v="-29359355"/>
    <n v="-0.73398387499999995"/>
    <n v="22.906406449999999"/>
    <n v="2015"/>
    <s v="avgust"/>
    <s v="Pierre Morel"/>
    <x v="2562"/>
    <s v="Normal"/>
    <s v="High Budget"/>
    <x v="0"/>
    <s v="High Buzz Mismatch"/>
  </r>
  <r>
    <x v="2563"/>
    <d v="2009-05-01T00:00:00"/>
    <s v="Color"/>
    <s v="Drama"/>
    <s v="English"/>
    <s v="USA"/>
    <s v="PG-13"/>
    <s v="Eddie Cibrian"/>
    <x v="1102"/>
    <n v="849"/>
    <n v="2269"/>
    <n v="1000"/>
    <n v="738"/>
    <n v="6.1"/>
    <n v="45"/>
    <n v="99"/>
    <n v="10572742"/>
    <n v="8000000"/>
    <n v="2572742"/>
    <n v="0.32159274999999998"/>
    <n v="24.602437099999996"/>
    <n v="2009"/>
    <s v="may"/>
    <s v="Bill Duke"/>
    <x v="2563"/>
    <s v="Normal"/>
    <s v="Medium Budget"/>
    <x v="0"/>
    <s v="Normal"/>
  </r>
  <r>
    <x v="2564"/>
    <d v="1997-05-22T00:00:00"/>
    <s v="Color"/>
    <s v="Comedy"/>
    <s v="English"/>
    <s v="USA"/>
    <s v="R"/>
    <s v="Woody Allen"/>
    <x v="478"/>
    <n v="11000"/>
    <n v="11867"/>
    <n v="11000"/>
    <n v="0"/>
    <n v="7.4"/>
    <n v="104"/>
    <n v="96"/>
    <n v="10569071"/>
    <n v="20000000"/>
    <n v="-9430929"/>
    <n v="-0.47154645000000001"/>
    <n v="29.411381420000001"/>
    <n v="1997"/>
    <s v="may"/>
    <s v="Woody Allen"/>
    <x v="2564"/>
    <s v="Normal"/>
    <s v="Medium Budget"/>
    <x v="0"/>
    <s v="Normal"/>
  </r>
  <r>
    <x v="2565"/>
    <d v="1998-11-21T00:00:00"/>
    <s v="Color"/>
    <s v="Adventure"/>
    <s v="English"/>
    <s v="USA"/>
    <s v="R"/>
    <s v="Johnny Depp"/>
    <x v="614"/>
    <n v="40000"/>
    <n v="43105"/>
    <n v="0"/>
    <n v="15000"/>
    <n v="7.7"/>
    <n v="156"/>
    <n v="118"/>
    <n v="10562387"/>
    <n v="18500000"/>
    <n v="-7937613"/>
    <n v="-0.42906016216216214"/>
    <n v="32.128375935135139"/>
    <n v="1998"/>
    <s v="noyabr"/>
    <s v="Terry Gilliam"/>
    <x v="2565"/>
    <s v="Normal"/>
    <s v="High Budget"/>
    <x v="0"/>
    <s v="Normal"/>
  </r>
  <r>
    <x v="2566"/>
    <d v="1999-11-04T00:00:00"/>
    <s v="Color"/>
    <s v="Comedy"/>
    <s v="English"/>
    <s v="Germany"/>
    <s v="PG-13"/>
    <s v="Kirsten Dunst"/>
    <x v="1103"/>
    <n v="4000"/>
    <n v="6388"/>
    <n v="31"/>
    <n v="0"/>
    <n v="6.5"/>
    <n v="77"/>
    <n v="97"/>
    <n v="10561238"/>
    <n v="10000000"/>
    <n v="561238"/>
    <n v="5.6123800000000001E-2"/>
    <n v="26.022449519999999"/>
    <n v="1999"/>
    <s v="noyabr"/>
    <s v="Michael Patrick Jann"/>
    <x v="2566"/>
    <s v="Normal"/>
    <s v="Medium Budget"/>
    <x v="0"/>
    <s v="Normal"/>
  </r>
  <r>
    <x v="2567"/>
    <d v="1997-05-09T00:00:00"/>
    <s v="Color"/>
    <s v="Crime"/>
    <s v="English"/>
    <s v="USA"/>
    <s v="PG-13"/>
    <s v="Mia Kirshner"/>
    <x v="1104"/>
    <n v="972"/>
    <n v="2606"/>
    <n v="333"/>
    <n v="697"/>
    <n v="6.2"/>
    <n v="59"/>
    <n v="115"/>
    <n v="10556196"/>
    <n v="50000000"/>
    <n v="-39443804"/>
    <n v="-0.78887607999999998"/>
    <n v="24.554149568000003"/>
    <n v="1997"/>
    <s v="may"/>
    <s v="Costa-Gavras"/>
    <x v="2567"/>
    <s v="Normal"/>
    <s v="Medium Budget"/>
    <x v="0"/>
    <s v="Normal"/>
  </r>
  <r>
    <x v="2568"/>
    <d v="1989-07-28T00:00:00"/>
    <s v="Color"/>
    <s v="Comedy"/>
    <s v="English"/>
    <s v="USA"/>
    <s v="PG-13"/>
    <s v="Robert De Niro"/>
    <x v="276"/>
    <n v="22000"/>
    <n v="24887"/>
    <n v="277"/>
    <n v="855"/>
    <n v="6"/>
    <n v="20"/>
    <n v="106"/>
    <n v="10555348"/>
    <n v="20000000"/>
    <n v="-9444652"/>
    <n v="-0.4722326"/>
    <n v="23.89660696"/>
    <n v="1989"/>
    <s v="iyul"/>
    <s v="Neil Jordan"/>
    <x v="2568"/>
    <s v="Normal"/>
    <s v="Medium Budget"/>
    <x v="0"/>
    <s v="Normal"/>
  </r>
  <r>
    <x v="2569"/>
    <d v="1999-12-28T00:00:00"/>
    <s v="Color"/>
    <s v="Comedy"/>
    <s v="English"/>
    <s v="Australia"/>
    <s v="PG-13"/>
    <s v="Matthew Perry"/>
    <x v="1105"/>
    <n v="2000"/>
    <n v="4843"/>
    <n v="4"/>
    <n v="311"/>
    <n v="6.1"/>
    <n v="81"/>
    <n v="98"/>
    <n v="10544143"/>
    <n v="20000000"/>
    <n v="-9455857"/>
    <n v="-0.47279284999999999"/>
    <n v="24.241982859999997"/>
    <n v="1999"/>
    <s v="dekabr"/>
    <s v="Damon Santostefano"/>
    <x v="2569"/>
    <s v="Normal"/>
    <s v="Medium Budget"/>
    <x v="0"/>
    <s v="Normal"/>
  </r>
  <r>
    <x v="2570"/>
    <d v="2010-03-23T00:00:00"/>
    <s v="Color"/>
    <s v="Action"/>
    <s v="English"/>
    <s v="USA"/>
    <s v="PG-13"/>
    <s v="Michael Fassbender"/>
    <x v="493"/>
    <n v="13000"/>
    <n v="14619"/>
    <n v="39"/>
    <n v="0"/>
    <n v="4.7"/>
    <n v="178"/>
    <n v="81"/>
    <n v="10539414"/>
    <n v="47000000"/>
    <n v="-36460586"/>
    <n v="-0.7757571489361702"/>
    <n v="18.489697140425534"/>
    <n v="2010"/>
    <s v="mart"/>
    <s v="Jimmy Hayward"/>
    <x v="2570"/>
    <s v="Normal"/>
    <s v="High Budget"/>
    <x v="0"/>
    <s v="High Buzz Mismatch"/>
  </r>
  <r>
    <x v="2571"/>
    <d v="2006-11-16T00:00:00"/>
    <s v="Color"/>
    <s v="Comedy"/>
    <s v="English"/>
    <s v="UK"/>
    <s v="PG-13"/>
    <s v="Scarlett Johansson"/>
    <x v="478"/>
    <n v="19000"/>
    <n v="20132"/>
    <n v="11000"/>
    <n v="0"/>
    <n v="6.7"/>
    <n v="177"/>
    <n v="96"/>
    <n v="10515579"/>
    <n v="4000000"/>
    <n v="6515579"/>
    <n v="1.6288947499999999"/>
    <n v="27.451557900000001"/>
    <n v="2006"/>
    <s v="noyabr"/>
    <s v="Woody Allen"/>
    <x v="2571"/>
    <s v="Normal"/>
    <s v="Medium Budget"/>
    <x v="0"/>
    <s v="Normal"/>
  </r>
  <r>
    <x v="2572"/>
    <d v="2014-09-19T00:00:00"/>
    <s v="Color"/>
    <s v="Action"/>
    <s v="English"/>
    <s v="USA"/>
    <s v="R"/>
    <s v="Mireille Enos"/>
    <x v="336"/>
    <n v="1000"/>
    <n v="1458"/>
    <n v="453"/>
    <n v="10000"/>
    <n v="5.7"/>
    <n v="233"/>
    <n v="109"/>
    <n v="10499968"/>
    <n v="35000000"/>
    <n v="-24500032"/>
    <n v="-0.70000091428571432"/>
    <n v="23.519999634285714"/>
    <n v="2014"/>
    <s v="sentyabr"/>
    <s v="David Ayer"/>
    <x v="2572"/>
    <s v="Normal"/>
    <s v="High Budget"/>
    <x v="0"/>
    <s v="High Buzz Mismatch"/>
  </r>
  <r>
    <x v="2573"/>
    <d v="2013-03-25T00:00:00"/>
    <s v="Color"/>
    <s v="Action"/>
    <s v="English"/>
    <s v="USA"/>
    <s v="PG-13"/>
    <s v="Rebecca Budig"/>
    <x v="973"/>
    <n v="210"/>
    <n v="676"/>
    <n v="31"/>
    <n v="4000"/>
    <n v="4.4000000000000004"/>
    <n v="146"/>
    <n v="90"/>
    <n v="10494494"/>
    <n v="18000000"/>
    <n v="-7505506"/>
    <n v="-0.41697255555555557"/>
    <n v="17.833210977777778"/>
    <n v="2013"/>
    <s v="mart"/>
    <s v="Courtney Solomon"/>
    <x v="2573"/>
    <s v="Normal"/>
    <s v="High Budget"/>
    <x v="0"/>
    <s v="High Buzz Mismatch"/>
  </r>
  <r>
    <x v="2574"/>
    <d v="2000-01-12T00:00:00"/>
    <s v="Color"/>
    <s v="Drama"/>
    <s v="English"/>
    <s v="USA"/>
    <s v="PG-13"/>
    <s v="Bruce Greenwood"/>
    <x v="1106"/>
    <n v="989"/>
    <n v="3142"/>
    <n v="4"/>
    <n v="648"/>
    <n v="5.0999999999999996"/>
    <n v="44"/>
    <n v="96"/>
    <n v="10494147"/>
    <n v="15000000"/>
    <n v="-4505853"/>
    <n v="-0.3003902"/>
    <n v="20.344643919999999"/>
    <n v="2000"/>
    <s v="yanvar"/>
    <s v="Mark Piznarski"/>
    <x v="2574"/>
    <s v="Normal"/>
    <s v="Medium Budget"/>
    <x v="0"/>
    <s v="High Buzz Mismatch"/>
  </r>
  <r>
    <x v="2575"/>
    <d v="2002-05-18T00:00:00"/>
    <s v="Color"/>
    <s v="Crime"/>
    <s v="English"/>
    <s v="USA"/>
    <s v="R"/>
    <s v="Jason Patric"/>
    <x v="526"/>
    <n v="673"/>
    <n v="1442"/>
    <n v="248"/>
    <n v="1000"/>
    <n v="7.2"/>
    <n v="127"/>
    <n v="105"/>
    <n v="10460089"/>
    <n v="7500000"/>
    <n v="2960089"/>
    <n v="0.39467853333333336"/>
    <n v="29.057871413333334"/>
    <n v="2002"/>
    <s v="may"/>
    <s v="Joe Carnahan"/>
    <x v="2575"/>
    <s v="Normal"/>
    <s v="Medium Budget"/>
    <x v="0"/>
    <s v="Normal"/>
  </r>
  <r>
    <x v="2576"/>
    <d v="1998-10-20T00:00:00"/>
    <s v="Color"/>
    <s v="Comedy"/>
    <s v="English"/>
    <s v="USA"/>
    <s v="PG-13"/>
    <s v="Catherine O'Hara"/>
    <x v="259"/>
    <n v="925"/>
    <n v="2913"/>
    <n v="23"/>
    <n v="247"/>
    <n v="5"/>
    <n v="42"/>
    <n v="91"/>
    <n v="10443316"/>
    <n v="15000000"/>
    <n v="-4556684"/>
    <n v="-0.30377893333333333"/>
    <n v="19.903188426666667"/>
    <n v="1998"/>
    <s v="oktyabr"/>
    <s v="Dean Parisot"/>
    <x v="2576"/>
    <s v="Normal"/>
    <s v="Medium Budget"/>
    <x v="0"/>
    <s v="High Buzz Mismatch"/>
  </r>
  <r>
    <x v="2577"/>
    <d v="1999-02-27T00:00:00"/>
    <s v="Color"/>
    <s v="Action"/>
    <s v="English"/>
    <s v="USA"/>
    <s v="R"/>
    <s v="Michael Jai White"/>
    <x v="1107"/>
    <n v="2000"/>
    <n v="4024"/>
    <n v="7"/>
    <n v="401"/>
    <n v="4.0999999999999996"/>
    <n v="75"/>
    <n v="83"/>
    <n v="10431220"/>
    <n v="24000000"/>
    <n v="-13568780"/>
    <n v="-0.56536583333333335"/>
    <n v="16.213953666666665"/>
    <n v="1999"/>
    <s v="fevral"/>
    <s v="Mic Rodgers"/>
    <x v="2577"/>
    <s v="Normal"/>
    <s v="High Budget"/>
    <x v="0"/>
    <s v="High Buzz Mismatch"/>
  </r>
  <r>
    <x v="2578"/>
    <d v="2014-11-08T00:00:00"/>
    <s v="Color"/>
    <s v="Comedy"/>
    <s v="English"/>
    <s v="USA"/>
    <s v="PG"/>
    <s v="Alex Kendrick"/>
    <x v="1108"/>
    <n v="589"/>
    <n v="2705"/>
    <n v="10"/>
    <n v="0"/>
    <n v="5.4"/>
    <n v="49"/>
    <n v="98"/>
    <n v="10429707"/>
    <n v="5000000"/>
    <n v="5429707"/>
    <n v="1.0859414000000001"/>
    <n v="22.034376560000002"/>
    <n v="2014"/>
    <s v="noyabr"/>
    <s v="Andrew Erwin"/>
    <x v="2578"/>
    <s v="Normal"/>
    <s v="Medium Budget"/>
    <x v="0"/>
    <s v="Normal"/>
  </r>
  <r>
    <x v="2579"/>
    <d v="2004-04-08T00:00:00"/>
    <s v="Color"/>
    <s v="Family"/>
    <s v="English"/>
    <s v="USA"/>
    <s v="PG"/>
    <s v="Oliver James"/>
    <x v="603"/>
    <n v="1000"/>
    <n v="4676"/>
    <n v="80"/>
    <n v="1000"/>
    <n v="5.9"/>
    <n v="46"/>
    <n v="103"/>
    <n v="10411980"/>
    <n v="15000000"/>
    <n v="-4588020"/>
    <n v="-0.30586799999999997"/>
    <n v="23.577652800000003"/>
    <n v="2004"/>
    <s v="aprel"/>
    <s v="Sean McNamara"/>
    <x v="2579"/>
    <s v="Normal"/>
    <s v="Low Budget"/>
    <x v="0"/>
    <s v="High Buzz Mismatch"/>
  </r>
  <r>
    <x v="2580"/>
    <d v="1995-03-17T00:00:00"/>
    <s v="Color"/>
    <s v="Drama"/>
    <s v="English"/>
    <s v="USA"/>
    <s v="R"/>
    <s v="Gary Oldman"/>
    <x v="1109"/>
    <n v="10000"/>
    <n v="15820"/>
    <n v="596"/>
    <n v="943"/>
    <n v="5.0999999999999996"/>
    <n v="34"/>
    <n v="135"/>
    <n v="10400000"/>
    <n v="50000000"/>
    <n v="-39600000"/>
    <n v="-0.79200000000000004"/>
    <n v="20.177499999999998"/>
    <n v="1995"/>
    <s v="mart"/>
    <s v="Roland JoffÃ©"/>
    <x v="2580"/>
    <s v="Normal"/>
    <s v="Medium Budget"/>
    <x v="0"/>
    <s v="High Buzz Mismatch"/>
  </r>
  <r>
    <x v="2581"/>
    <d v="2001-05-08T00:00:00"/>
    <s v="Color"/>
    <s v="Comedy"/>
    <s v="English"/>
    <s v="USA"/>
    <s v="PG-13"/>
    <s v="Monica Potter"/>
    <x v="260"/>
    <n v="878"/>
    <n v="2165"/>
    <n v="70"/>
    <n v="613"/>
    <n v="5.4"/>
    <n v="61"/>
    <n v="86"/>
    <n v="10397365"/>
    <n v="14000000"/>
    <n v="-3602635"/>
    <n v="-0.25733107142857142"/>
    <n v="21.558367571428573"/>
    <n v="2001"/>
    <s v="may"/>
    <s v="Mark Waters"/>
    <x v="2581"/>
    <s v="Normal"/>
    <s v="Medium Budget"/>
    <x v="0"/>
    <s v="High Buzz Mismatch"/>
  </r>
  <r>
    <x v="2582"/>
    <d v="2009-09-03T00:00:00"/>
    <s v="Color"/>
    <s v="Action"/>
    <s v="English"/>
    <s v="Germany"/>
    <s v="R"/>
    <s v="Norman Reedus"/>
    <x v="1053"/>
    <n v="12000"/>
    <n v="14127"/>
    <n v="22"/>
    <n v="10000"/>
    <n v="6.8"/>
    <n v="219"/>
    <n v="108"/>
    <n v="10326062"/>
    <n v="33000000"/>
    <n v="-22673938"/>
    <n v="-0.68708903030303026"/>
    <n v="27.925164387878787"/>
    <n v="2009"/>
    <s v="sentyabr"/>
    <s v="Christian Alvart"/>
    <x v="2582"/>
    <s v="Normal"/>
    <s v="High Budget"/>
    <x v="0"/>
    <s v="Normal"/>
  </r>
  <r>
    <x v="2583"/>
    <d v="2011-12-01T00:00:00"/>
    <s v="Color"/>
    <s v="Action"/>
    <s v="English"/>
    <s v="USA"/>
    <s v="R"/>
    <s v="Alexander SkarsgÃ¥rd"/>
    <x v="938"/>
    <n v="10000"/>
    <n v="11431"/>
    <n v="37"/>
    <n v="7000"/>
    <n v="5.8"/>
    <n v="190"/>
    <n v="110"/>
    <n v="10324441"/>
    <n v="25000000"/>
    <n v="-14675559"/>
    <n v="-0.58702235999999997"/>
    <n v="23.665191055999998"/>
    <n v="2011"/>
    <s v="dekabr"/>
    <s v="Rod Lurie"/>
    <x v="2583"/>
    <s v="Normal"/>
    <s v="High Budget"/>
    <x v="0"/>
    <s v="High Buzz Mismatch"/>
  </r>
  <r>
    <x v="2584"/>
    <d v="1998-03-12T00:00:00"/>
    <s v="Color"/>
    <s v="Comedy"/>
    <s v="English"/>
    <s v="USA"/>
    <s v="R"/>
    <s v="Joe Estevez"/>
    <x v="1110"/>
    <n v="625"/>
    <n v="987"/>
    <n v="0"/>
    <n v="280"/>
    <n v="3.9"/>
    <n v="19"/>
    <n v="93"/>
    <n v="10305534"/>
    <n v="3500000"/>
    <n v="6805534"/>
    <n v="1.9444382857142857"/>
    <n v="16.405775314285712"/>
    <n v="1998"/>
    <s v="mart"/>
    <s v="Michael Martin"/>
    <x v="2584"/>
    <s v="Normal"/>
    <s v="Medium Budget"/>
    <x v="0"/>
    <s v="Normal"/>
  </r>
  <r>
    <x v="2585"/>
    <d v="1996-10-05T00:00:00"/>
    <s v="Color"/>
    <s v="Adventure"/>
    <s v="English"/>
    <s v="USA"/>
    <s v="PG-13"/>
    <s v="Jeff Bridges"/>
    <x v="65"/>
    <n v="12000"/>
    <n v="16237"/>
    <n v="0"/>
    <n v="911"/>
    <n v="6.6"/>
    <n v="37"/>
    <n v="129"/>
    <n v="10300000"/>
    <n v="38000000"/>
    <n v="-27700000"/>
    <n v="-0.72894736842105268"/>
    <n v="26.199521052631578"/>
    <n v="1996"/>
    <s v="oktyabr"/>
    <s v="Ridley Scott"/>
    <x v="2585"/>
    <s v="Normal"/>
    <s v="High Budget"/>
    <x v="0"/>
    <s v="Normal"/>
  </r>
  <r>
    <x v="2586"/>
    <d v="1998-02-20T00:00:00"/>
    <s v="Color"/>
    <s v="Action"/>
    <s v="English"/>
    <s v="USA"/>
    <s v="PG-13"/>
    <s v="Matthew McConaughey"/>
    <x v="354"/>
    <n v="11000"/>
    <n v="11969"/>
    <n v="0"/>
    <n v="315"/>
    <n v="6"/>
    <n v="63"/>
    <n v="123"/>
    <n v="10297897"/>
    <n v="27000000"/>
    <n v="-16702103"/>
    <n v="-0.6185964074074074"/>
    <n v="23.784061437037039"/>
    <n v="1998"/>
    <s v="fevral"/>
    <s v="Richard Linklater"/>
    <x v="2586"/>
    <s v="Normal"/>
    <s v="High Budget"/>
    <x v="0"/>
    <s v="Normal"/>
  </r>
  <r>
    <x v="2587"/>
    <d v="2009-02-20T00:00:00"/>
    <s v="Color"/>
    <s v="Action"/>
    <s v="English"/>
    <s v="USA"/>
    <s v="R"/>
    <s v="Norman Reedus"/>
    <x v="1111"/>
    <n v="12000"/>
    <n v="17524"/>
    <n v="78"/>
    <n v="0"/>
    <n v="6.3"/>
    <n v="91"/>
    <n v="138"/>
    <n v="10269307"/>
    <n v="8000000"/>
    <n v="2269307"/>
    <n v="0.283663375"/>
    <n v="25.313465349999998"/>
    <n v="2009"/>
    <s v="fevral"/>
    <s v="Troy Duffy"/>
    <x v="2587"/>
    <s v="Normal"/>
    <s v="High Budget"/>
    <x v="0"/>
    <s v="Normal"/>
  </r>
  <r>
    <x v="2588"/>
    <d v="2009-12-24T00:00:00"/>
    <s v="Color"/>
    <s v="Action"/>
    <s v="English"/>
    <s v="USA"/>
    <s v="R"/>
    <s v="Tom Skerritt"/>
    <x v="289"/>
    <n v="1000"/>
    <n v="1947"/>
    <n v="57"/>
    <n v="0"/>
    <n v="5.5"/>
    <n v="166"/>
    <n v="101"/>
    <n v="10268846"/>
    <n v="35000000"/>
    <n v="-24731154"/>
    <n v="-0.70660440000000002"/>
    <n v="21.717358239999999"/>
    <n v="2009"/>
    <s v="dekabr"/>
    <s v="Dominic Sena"/>
    <x v="2588"/>
    <s v="Normal"/>
    <s v="High Budget"/>
    <x v="0"/>
    <s v="High Buzz Mismatch"/>
  </r>
  <r>
    <x v="2589"/>
    <d v="1995-07-14T00:00:00"/>
    <s v="Color"/>
    <s v="Comedy"/>
    <s v="English"/>
    <s v="USA"/>
    <s v="R"/>
    <s v="Shari Albert"/>
    <x v="1112"/>
    <n v="138"/>
    <n v="388"/>
    <n v="0"/>
    <n v="265"/>
    <n v="6.6"/>
    <n v="36"/>
    <n v="98"/>
    <n v="10246600"/>
    <n v="25000"/>
    <n v="10221600"/>
    <n v="408.86399999999998"/>
    <n v="189.97210000000001"/>
    <n v="1995"/>
    <s v="iyul"/>
    <s v="Edward Burns"/>
    <x v="2589"/>
    <s v="Normal"/>
    <s v="Medium Budget"/>
    <x v="0"/>
    <s v="Normal"/>
  </r>
  <r>
    <x v="2590"/>
    <d v="2004-06-30T00:00:00"/>
    <s v="Black and White"/>
    <s v="Biography"/>
    <s v="English"/>
    <s v="USA"/>
    <s v="R"/>
    <s v="Liam Neeson"/>
    <x v="36"/>
    <n v="14000"/>
    <n v="17490"/>
    <n v="386"/>
    <n v="0"/>
    <n v="7.1"/>
    <n v="188"/>
    <n v="118"/>
    <n v="10214647"/>
    <n v="11000000"/>
    <n v="-785353"/>
    <n v="-7.1395727272727277E-2"/>
    <n v="28.371441709090906"/>
    <n v="2004"/>
    <s v="iyun"/>
    <s v="Bill Condon"/>
    <x v="2590"/>
    <s v="Normal"/>
    <s v="Medium Budget"/>
    <x v="0"/>
    <s v="Normal"/>
  </r>
  <r>
    <x v="2591"/>
    <d v="2015-02-25T00:00:00"/>
    <s v="Color"/>
    <s v="Comedy"/>
    <s v="English"/>
    <s v="USA"/>
    <s v="R"/>
    <s v="Tom Wilkinson"/>
    <x v="757"/>
    <n v="1000"/>
    <n v="1564"/>
    <n v="31"/>
    <n v="0"/>
    <n v="5.4"/>
    <n v="90"/>
    <n v="91"/>
    <n v="10214013"/>
    <n v="35000000"/>
    <n v="-24785987"/>
    <n v="-0.70817105714285711"/>
    <n v="21.316731577142857"/>
    <n v="2015"/>
    <s v="fevral"/>
    <s v="Ken Scott"/>
    <x v="2591"/>
    <s v="Normal"/>
    <s v="Medium Budget"/>
    <x v="0"/>
    <s v="High Buzz Mismatch"/>
  </r>
  <r>
    <x v="2591"/>
    <d v="2015-02-25T00:00:00"/>
    <s v="Color"/>
    <s v="Comedy"/>
    <s v="English"/>
    <s v="USA"/>
    <s v="R"/>
    <s v="Tom Wilkinson"/>
    <x v="757"/>
    <n v="1000"/>
    <n v="1564"/>
    <n v="31"/>
    <n v="0"/>
    <n v="5.4"/>
    <n v="90"/>
    <n v="91"/>
    <n v="10214013"/>
    <n v="35000000"/>
    <n v="-24785987"/>
    <n v="-0.70817105714285711"/>
    <n v="21.316731577142857"/>
    <n v="2015"/>
    <s v="fevral"/>
    <s v="Ken Scott"/>
    <x v="2591"/>
    <s v="Normal"/>
    <s v="Medium Budget"/>
    <x v="0"/>
    <s v="High Buzz Mismatch"/>
  </r>
  <r>
    <x v="2592"/>
    <d v="1997-12-08T00:00:00"/>
    <s v="Color"/>
    <s v="Drama"/>
    <s v="English"/>
    <s v="USA"/>
    <s v="PG"/>
    <s v="Ben Gazzara"/>
    <x v="1113"/>
    <n v="623"/>
    <n v="1722"/>
    <n v="342"/>
    <n v="578"/>
    <n v="7.3"/>
    <n v="97"/>
    <n v="110"/>
    <n v="10200000"/>
    <n v="10000000"/>
    <n v="200000"/>
    <n v="0.02"/>
    <n v="29.265799999999999"/>
    <n v="1997"/>
    <s v="dekabr"/>
    <s v="David Mamet"/>
    <x v="2592"/>
    <s v="Normal"/>
    <s v="Medium Budget"/>
    <x v="0"/>
    <s v="Normal"/>
  </r>
  <r>
    <x v="2593"/>
    <d v="2002-08-15T00:00:00"/>
    <s v="Color"/>
    <s v="Comedy"/>
    <s v="English"/>
    <s v="USA"/>
    <s v="R"/>
    <s v="Heather Matarazzo"/>
    <x v="1114"/>
    <n v="529"/>
    <n v="2393"/>
    <n v="32"/>
    <n v="507"/>
    <n v="5.4"/>
    <n v="53"/>
    <n v="93"/>
    <n v="10198766"/>
    <n v="12000000"/>
    <n v="-1801234"/>
    <n v="-0.15010283333333332"/>
    <n v="21.590658866666669"/>
    <n v="2002"/>
    <s v="avgust"/>
    <s v="Wallace Wolodarsky"/>
    <x v="2593"/>
    <s v="Normal"/>
    <s v="Medium Budget"/>
    <x v="0"/>
    <s v="High Buzz Mismatch"/>
  </r>
  <r>
    <x v="2594"/>
    <d v="2006-03-10T00:00:00"/>
    <s v="Color"/>
    <s v="Drama"/>
    <s v="English"/>
    <s v="USA"/>
    <s v="PG"/>
    <s v="Alex Kendrick"/>
    <x v="702"/>
    <n v="589"/>
    <n v="916"/>
    <n v="589"/>
    <n v="0"/>
    <n v="6.7"/>
    <n v="31"/>
    <n v="111"/>
    <n v="10174663"/>
    <n v="100000"/>
    <n v="10074663"/>
    <n v="100.74663"/>
    <n v="67.098652000000001"/>
    <n v="2006"/>
    <s v="mart"/>
    <s v="Alex Kendrick"/>
    <x v="2594"/>
    <s v="Normal"/>
    <s v="Medium Budget"/>
    <x v="0"/>
    <s v="Normal"/>
  </r>
  <r>
    <x v="2595"/>
    <d v="2005-09-29T00:00:00"/>
    <s v="Black and White"/>
    <s v="Action"/>
    <s v="Filipino"/>
    <s v="USA"/>
    <s v="R"/>
    <s v="James Franco"/>
    <x v="863"/>
    <n v="11000"/>
    <n v="12133"/>
    <n v="131"/>
    <n v="0"/>
    <n v="6.7"/>
    <n v="81"/>
    <n v="132"/>
    <n v="10166502"/>
    <n v="80000000"/>
    <n v="-69833498"/>
    <n v="-0.87291872500000001"/>
    <n v="26.450832510000001"/>
    <n v="2005"/>
    <s v="sentyabr"/>
    <s v="John Dahl"/>
    <x v="2595"/>
    <s v="Underperformer"/>
    <s v="High Budget"/>
    <x v="0"/>
    <s v="Normal"/>
  </r>
  <r>
    <x v="2596"/>
    <d v="1989-08-15T00:00:00"/>
    <s v="Color"/>
    <s v="Action"/>
    <s v="English"/>
    <s v="UK"/>
    <s v="PG-13"/>
    <s v="Brian Blessed"/>
    <x v="85"/>
    <n v="591"/>
    <n v="1341"/>
    <n v="0"/>
    <n v="0"/>
    <n v="7.7"/>
    <n v="46"/>
    <n v="137"/>
    <n v="10161099"/>
    <n v="9000000"/>
    <n v="1161099"/>
    <n v="0.12901099999999999"/>
    <n v="30.851604399999999"/>
    <n v="1989"/>
    <s v="avgust"/>
    <s v="Kenneth Branagh"/>
    <x v="2596"/>
    <s v="Normal"/>
    <s v="High Budget"/>
    <x v="0"/>
    <s v="Normal"/>
  </r>
  <r>
    <x v="2597"/>
    <d v="1999-05-19T00:00:00"/>
    <s v="Color"/>
    <s v="Horror"/>
    <s v="English"/>
    <s v="USA"/>
    <s v="PG-13"/>
    <s v="Leon"/>
    <x v="1115"/>
    <n v="730"/>
    <n v="1405"/>
    <n v="38"/>
    <n v="342"/>
    <n v="3.6"/>
    <n v="97"/>
    <n v="91"/>
    <n v="10149779"/>
    <n v="6500000"/>
    <n v="3649779"/>
    <n v="0.56150446153846156"/>
    <n v="14.658801784615385"/>
    <n v="1999"/>
    <s v="may"/>
    <s v="Louis Morneau"/>
    <x v="2597"/>
    <s v="Normal"/>
    <s v="Low Budget"/>
    <x v="0"/>
    <s v="High Buzz Mismatch"/>
  </r>
  <r>
    <x v="2598"/>
    <d v="2006-03-15T00:00:00"/>
    <s v="Color"/>
    <s v="Drama"/>
    <s v="English"/>
    <s v="USA"/>
    <s v="PG-13"/>
    <s v="Hugh Jackman"/>
    <x v="269"/>
    <n v="20000"/>
    <n v="24640"/>
    <n v="0"/>
    <n v="23000"/>
    <n v="7.3"/>
    <n v="274"/>
    <n v="96"/>
    <n v="10139254"/>
    <n v="35000000"/>
    <n v="-24860746"/>
    <n v="-0.71030702857142858"/>
    <n v="31.215877188571429"/>
    <n v="2006"/>
    <s v="mart"/>
    <s v="Darren Aronofsky"/>
    <x v="2598"/>
    <s v="Normal"/>
    <s v="Medium Budget"/>
    <x v="0"/>
    <s v="Normal"/>
  </r>
  <r>
    <x v="2599"/>
    <d v="2015-07-07T00:00:00"/>
    <s v="Color"/>
    <s v="Adventure"/>
    <s v="English"/>
    <s v="USA"/>
    <s v="PG"/>
    <s v="Joseph Gordon-Levitt"/>
    <x v="25"/>
    <n v="23000"/>
    <n v="23031"/>
    <n v="0"/>
    <n v="24000"/>
    <n v="7.4"/>
    <n v="335"/>
    <n v="123"/>
    <n v="10137502"/>
    <n v="35000000"/>
    <n v="-24862498"/>
    <n v="-0.71035708571428569"/>
    <n v="31.715857165714286"/>
    <n v="2015"/>
    <s v="iyul"/>
    <s v="Robert Zemeckis"/>
    <x v="2599"/>
    <s v="Normal"/>
    <s v="High Budget"/>
    <x v="0"/>
    <s v="Normal"/>
  </r>
  <r>
    <x v="2599"/>
    <d v="2015-07-07T00:00:00"/>
    <s v="Color"/>
    <s v="Adventure"/>
    <s v="English"/>
    <s v="USA"/>
    <s v="PG"/>
    <s v="Joseph Gordon-Levitt"/>
    <x v="25"/>
    <n v="23000"/>
    <n v="23031"/>
    <n v="0"/>
    <n v="24000"/>
    <n v="7.4"/>
    <n v="335"/>
    <n v="123"/>
    <n v="10137502"/>
    <n v="35000000"/>
    <n v="-24862498"/>
    <n v="-0.71035708571428569"/>
    <n v="31.715857165714286"/>
    <n v="2015"/>
    <s v="iyul"/>
    <s v="Robert Zemeckis"/>
    <x v="2599"/>
    <s v="Normal"/>
    <s v="High Budget"/>
    <x v="0"/>
    <s v="Normal"/>
  </r>
  <r>
    <x v="2600"/>
    <d v="2005-07-15T00:00:00"/>
    <s v="Color"/>
    <s v="Action"/>
    <s v="English"/>
    <s v="France"/>
    <s v="R"/>
    <s v="Ian Ziering"/>
    <x v="116"/>
    <n v="984"/>
    <n v="5702"/>
    <n v="12000"/>
    <n v="0"/>
    <n v="6"/>
    <n v="186"/>
    <n v="127"/>
    <n v="10137232"/>
    <n v="50000000"/>
    <n v="-39862768"/>
    <n v="-0.79725535999999997"/>
    <n v="23.681097856000001"/>
    <n v="2005"/>
    <s v="iyul"/>
    <s v="Tony Scott"/>
    <x v="2600"/>
    <s v="Normal"/>
    <s v="High Budget"/>
    <x v="0"/>
    <s v="Normal"/>
  </r>
  <r>
    <x v="2601"/>
    <d v="2011-01-06T00:00:00"/>
    <s v="Color"/>
    <s v="Animation"/>
    <s v="English"/>
    <s v="USA"/>
    <s v="PG"/>
    <s v="Amy Poehler"/>
    <x v="1116"/>
    <n v="1000"/>
    <n v="5393"/>
    <n v="6"/>
    <n v="0"/>
    <n v="4.8"/>
    <n v="77"/>
    <n v="86"/>
    <n v="10134754"/>
    <n v="30000000"/>
    <n v="-19865246"/>
    <n v="-0.66217486666666669"/>
    <n v="18.935130053333332"/>
    <n v="2011"/>
    <s v="yanvar"/>
    <s v="Mike Disa"/>
    <x v="2601"/>
    <s v="Normal"/>
    <s v="High Budget"/>
    <x v="0"/>
    <s v="High Buzz Mismatch"/>
  </r>
  <r>
    <x v="2602"/>
    <d v="1999-01-01T00:00:00"/>
    <s v="Color"/>
    <s v="Drama"/>
    <s v="English"/>
    <s v="USA"/>
    <s v="PG-13"/>
    <s v="John Doe"/>
    <x v="1117"/>
    <n v="181"/>
    <n v="582"/>
    <n v="57"/>
    <n v="0"/>
    <n v="6.4"/>
    <n v="70"/>
    <n v="100"/>
    <n v="10114315"/>
    <n v="25000000"/>
    <n v="-14885685"/>
    <n v="-0.59542740000000005"/>
    <n v="25.36182904"/>
    <n v="1999"/>
    <s v="yanvar"/>
    <s v="Jonathan Kaplan"/>
    <x v="2602"/>
    <s v="Normal"/>
    <s v="Medium Budget"/>
    <x v="0"/>
    <s v="Normal"/>
  </r>
  <r>
    <x v="2603"/>
    <d v="2011-07-07T00:00:00"/>
    <s v="Color"/>
    <s v="Comedy"/>
    <s v="English"/>
    <s v="USA"/>
    <s v="PG"/>
    <s v="Cameron Monaghan"/>
    <x v="1083"/>
    <n v="1000"/>
    <n v="5190"/>
    <n v="18"/>
    <n v="0"/>
    <n v="5.4"/>
    <n v="83"/>
    <n v="104"/>
    <n v="10106233"/>
    <n v="8000000"/>
    <n v="2106233"/>
    <n v="0.263279125"/>
    <n v="21.705311650000002"/>
    <n v="2011"/>
    <s v="iyul"/>
    <s v="Joe Nussbaum"/>
    <x v="2603"/>
    <s v="Normal"/>
    <s v="Medium Budget"/>
    <x v="0"/>
    <s v="High Buzz Mismatch"/>
  </r>
  <r>
    <x v="2604"/>
    <d v="2001-09-08T00:00:00"/>
    <s v="Color"/>
    <s v="Comedy"/>
    <s v="English"/>
    <s v="USA"/>
    <s v="R"/>
    <s v="Angell Conwell"/>
    <x v="1118"/>
    <n v="522"/>
    <n v="955"/>
    <n v="69"/>
    <n v="842"/>
    <n v="4.5999999999999996"/>
    <n v="27"/>
    <n v="93"/>
    <n v="10097096"/>
    <n v="4000000"/>
    <n v="6097096"/>
    <n v="1.5242739999999999"/>
    <n v="19.093909599999996"/>
    <n v="2001"/>
    <s v="sentyabr"/>
    <s v="DJ Pooh"/>
    <x v="2604"/>
    <s v="Normal"/>
    <s v="Medium Budget"/>
    <x v="0"/>
    <s v="Normal"/>
  </r>
  <r>
    <x v="2605"/>
    <d v="1998-03-14T00:00:00"/>
    <s v="Color"/>
    <s v="Action"/>
    <s v="English"/>
    <s v="Aruba"/>
    <s v="R"/>
    <s v="Paul Sorvino"/>
    <x v="1119"/>
    <n v="635"/>
    <n v="1352"/>
    <n v="85"/>
    <n v="471"/>
    <n v="4.8"/>
    <n v="67"/>
    <n v="91"/>
    <n v="10076136"/>
    <n v="35000000"/>
    <n v="-24923864"/>
    <n v="-0.71211040000000003"/>
    <n v="18.962255840000001"/>
    <n v="1998"/>
    <s v="mart"/>
    <s v="Hark Tsui"/>
    <x v="2605"/>
    <s v="Normal"/>
    <s v="High Budget"/>
    <x v="0"/>
    <s v="High Buzz Mismatch"/>
  </r>
  <r>
    <x v="2606"/>
    <d v="1996-09-20T00:00:00"/>
    <s v="Color"/>
    <s v="Comedy"/>
    <s v="English"/>
    <s v="USA"/>
    <s v="PG-13"/>
    <s v="Brendan Fraser"/>
    <x v="1036"/>
    <n v="3000"/>
    <n v="5023"/>
    <n v="121"/>
    <n v="491"/>
    <n v="6.2"/>
    <n v="20"/>
    <n v="105"/>
    <n v="10070000"/>
    <n v="25000000"/>
    <n v="-14930000"/>
    <n v="-0.59719999999999995"/>
    <n v="24.610220000000002"/>
    <n v="1996"/>
    <s v="sentyabr"/>
    <s v="Richard Benjamin"/>
    <x v="2606"/>
    <s v="Normal"/>
    <s v="Medium Budget"/>
    <x v="0"/>
    <s v="Normal"/>
  </r>
  <r>
    <x v="2607"/>
    <d v="2001-04-22T00:00:00"/>
    <s v="Color"/>
    <s v="Adventure"/>
    <s v="Japanese"/>
    <s v="Japan"/>
    <s v="PG"/>
    <s v="Bunta Sugawara"/>
    <x v="1006"/>
    <n v="17"/>
    <n v="44"/>
    <n v="6000"/>
    <n v="28000"/>
    <n v="8.6"/>
    <n v="246"/>
    <n v="125"/>
    <n v="10049886"/>
    <n v="19000000"/>
    <n v="-8950114"/>
    <n v="-0.4710586315789474"/>
    <n v="37.011576547368414"/>
    <n v="2001"/>
    <s v="aprel"/>
    <s v="Hayao Miyazaki"/>
    <x v="2607"/>
    <s v="Normal"/>
    <s v="High Budget"/>
    <x v="0"/>
    <s v="High Buzz / High Score"/>
  </r>
  <r>
    <x v="2608"/>
    <d v="2005-07-23T00:00:00"/>
    <s v="Color"/>
    <s v="Drama"/>
    <s v="English"/>
    <s v="USA"/>
    <s v="PG-13"/>
    <s v="Julian Morris"/>
    <x v="783"/>
    <n v="1000"/>
    <n v="3155"/>
    <n v="65"/>
    <n v="816"/>
    <n v="5.9"/>
    <n v="137"/>
    <n v="90"/>
    <n v="10042266"/>
    <n v="1000000"/>
    <n v="9042266"/>
    <n v="9.0422659999999997"/>
    <n v="27.298506400000004"/>
    <n v="2005"/>
    <s v="iyul"/>
    <s v="Jeff Wadlow"/>
    <x v="2608"/>
    <s v="Normal"/>
    <s v="Medium Budget"/>
    <x v="0"/>
    <s v="Normal"/>
  </r>
  <r>
    <x v="2609"/>
    <d v="1999-08-22T00:00:00"/>
    <s v="Color"/>
    <s v="Action"/>
    <s v="Japanese"/>
    <s v="Japan"/>
    <s v="PG"/>
    <s v="Hiroshi Abe"/>
    <x v="1120"/>
    <n v="43"/>
    <n v="53"/>
    <n v="2"/>
    <n v="339"/>
    <n v="6"/>
    <n v="107"/>
    <n v="99"/>
    <n v="10037390"/>
    <n v="1000000000"/>
    <n v="-989962610"/>
    <n v="-0.98996260999999997"/>
    <n v="23.637914955999999"/>
    <n v="1999"/>
    <s v="avgust"/>
    <s v="Takao Okawara"/>
    <x v="2609"/>
    <s v="Underperformer"/>
    <s v="High Budget"/>
    <x v="0"/>
    <s v="Normal"/>
  </r>
  <r>
    <x v="2610"/>
    <d v="2009-07-16T00:00:00"/>
    <s v="Color"/>
    <s v="Action"/>
    <s v="English"/>
    <s v="USA"/>
    <s v="R"/>
    <s v="Omari Hardwick"/>
    <x v="1121"/>
    <n v="1000"/>
    <n v="4815"/>
    <n v="23"/>
    <n v="545"/>
    <n v="5.9"/>
    <n v="49"/>
    <n v="84"/>
    <n v="10017041"/>
    <n v="3000000"/>
    <n v="7017041"/>
    <n v="2.3390136666666668"/>
    <n v="24.590105466666667"/>
    <n v="2009"/>
    <s v="iyul"/>
    <s v="Benny Boom"/>
    <x v="2610"/>
    <s v="Normal"/>
    <s v="High Budget"/>
    <x v="0"/>
    <s v="Normal"/>
  </r>
  <r>
    <x v="2611"/>
    <d v="2000-06-23T00:00:00"/>
    <s v="Color"/>
    <s v="Comedy"/>
    <s v="English"/>
    <s v="France"/>
    <s v="R"/>
    <s v="Michael Rapaport"/>
    <x v="245"/>
    <n v="975"/>
    <n v="3580"/>
    <n v="0"/>
    <n v="177"/>
    <n v="5"/>
    <n v="60"/>
    <n v="105"/>
    <n v="10014234"/>
    <n v="65000000"/>
    <n v="-54985766"/>
    <n v="-0.84593486153846154"/>
    <n v="19.679326055384617"/>
    <n v="2000"/>
    <s v="iyun"/>
    <s v="Nora Ephron"/>
    <x v="2611"/>
    <s v="Underperformer"/>
    <s v="Medium Budget"/>
    <x v="0"/>
    <s v="High Buzz Mismatch"/>
  </r>
  <r>
    <x v="2612"/>
    <d v="1998-05-25T00:00:00"/>
    <s v="Color"/>
    <s v="Comedy"/>
    <s v="English"/>
    <s v="Canada"/>
    <s v="PG-13"/>
    <s v="Don Rickles"/>
    <x v="1122"/>
    <n v="721"/>
    <n v="1805"/>
    <n v="799"/>
    <n v="679"/>
    <n v="6.4"/>
    <n v="32"/>
    <n v="82"/>
    <n v="9975684"/>
    <n v="13000000"/>
    <n v="-3024316"/>
    <n v="-0.2326396923076923"/>
    <n v="25.574844123076925"/>
    <n v="1998"/>
    <s v="may"/>
    <s v="Bob Saget"/>
    <x v="2612"/>
    <s v="Normal"/>
    <s v="Medium Budget"/>
    <x v="0"/>
    <s v="Normal"/>
  </r>
  <r>
    <x v="2613"/>
    <d v="1985-02-17T00:00:00"/>
    <s v="Color"/>
    <s v="Drama"/>
    <s v="English"/>
    <s v="UK"/>
    <s v="R"/>
    <s v="Robert De Niro"/>
    <x v="614"/>
    <n v="22000"/>
    <n v="29475"/>
    <n v="0"/>
    <n v="16000"/>
    <n v="8"/>
    <n v="230"/>
    <n v="142"/>
    <n v="9929000"/>
    <n v="15000000"/>
    <n v="-5071000"/>
    <n v="-0.33806666666666668"/>
    <n v="33.464773333333333"/>
    <n v="1985"/>
    <s v="fevral"/>
    <s v="Terry Gilliam"/>
    <x v="2613"/>
    <s v="Normal"/>
    <s v="Medium Budget"/>
    <x v="0"/>
    <s v="High Buzz / High Score"/>
  </r>
  <r>
    <x v="2614"/>
    <d v="2000-11-05T00:00:00"/>
    <s v="Color"/>
    <s v="Comedy"/>
    <s v="English"/>
    <s v="USA"/>
    <s v="R"/>
    <s v="Mo'Nique"/>
    <x v="1118"/>
    <n v="939"/>
    <n v="3354"/>
    <n v="69"/>
    <n v="118"/>
    <n v="4"/>
    <n v="22"/>
    <n v="82"/>
    <n v="9821335"/>
    <n v="6000000"/>
    <n v="3821335"/>
    <n v="0.63688916666666662"/>
    <n v="16.266555666666669"/>
    <n v="2000"/>
    <s v="noyabr"/>
    <s v="DJ Pooh"/>
    <x v="2614"/>
    <s v="Normal"/>
    <s v="Medium Budget"/>
    <x v="0"/>
    <s v="High Buzz Mismatch"/>
  </r>
  <r>
    <x v="2615"/>
    <d v="1998-07-08T00:00:00"/>
    <s v="Color"/>
    <s v="Comedy"/>
    <s v="English"/>
    <s v="USA"/>
    <s v="R"/>
    <s v="Jon Favreau"/>
    <x v="66"/>
    <n v="4000"/>
    <n v="6046"/>
    <n v="532"/>
    <n v="0"/>
    <n v="6.3"/>
    <n v="100"/>
    <n v="100"/>
    <n v="9801782"/>
    <n v="10000000"/>
    <n v="-198218"/>
    <n v="-1.9821800000000001E-2"/>
    <n v="25.19207128"/>
    <n v="1998"/>
    <s v="iyul"/>
    <s v="Peter Berg"/>
    <x v="2615"/>
    <s v="Normal"/>
    <s v="Medium Budget"/>
    <x v="0"/>
    <s v="Normal"/>
  </r>
  <r>
    <x v="2616"/>
    <d v="1995-10-24T00:00:00"/>
    <s v="Color"/>
    <s v="Crime"/>
    <s v="English"/>
    <s v="USA"/>
    <s v="R"/>
    <s v="Michael Biehn"/>
    <x v="82"/>
    <n v="2000"/>
    <n v="5461"/>
    <n v="607"/>
    <n v="422"/>
    <n v="5.0999999999999996"/>
    <n v="50"/>
    <n v="107"/>
    <n v="9795017"/>
    <n v="50000000"/>
    <n v="-40204983"/>
    <n v="-0.80409965999999999"/>
    <n v="20.120560135999998"/>
    <n v="1995"/>
    <s v="oktyabr"/>
    <s v="William Friedkin"/>
    <x v="2616"/>
    <s v="Normal"/>
    <s v="Medium Budget"/>
    <x v="0"/>
    <s v="High Buzz Mismatch"/>
  </r>
  <r>
    <x v="2617"/>
    <d v="1996-09-10T00:00:00"/>
    <s v="Color"/>
    <s v="Comedy"/>
    <s v="English"/>
    <s v="USA"/>
    <s v="R"/>
    <s v="Natasha Lyonne"/>
    <x v="478"/>
    <n v="1000"/>
    <n v="1614"/>
    <n v="11000"/>
    <n v="0"/>
    <n v="6.8"/>
    <n v="69"/>
    <n v="101"/>
    <n v="9714482"/>
    <n v="20000000"/>
    <n v="-10285518"/>
    <n v="-0.51427590000000001"/>
    <n v="26.994289639999998"/>
    <n v="1996"/>
    <s v="sentyabr"/>
    <s v="Woody Allen"/>
    <x v="2617"/>
    <s v="Normal"/>
    <s v="Medium Budget"/>
    <x v="0"/>
    <s v="Normal"/>
  </r>
  <r>
    <x v="2618"/>
    <d v="2010-07-23T00:00:00"/>
    <s v="Color"/>
    <s v="Drama"/>
    <s v="English"/>
    <s v="USA"/>
    <s v="R"/>
    <s v="Ryan Gosling"/>
    <x v="890"/>
    <n v="33000"/>
    <n v="35941"/>
    <n v="310"/>
    <n v="25000"/>
    <n v="7.4"/>
    <n v="377"/>
    <n v="112"/>
    <n v="9701559"/>
    <n v="3500000"/>
    <n v="6201559"/>
    <n v="1.7718739999999999"/>
    <n v="32.808749599999999"/>
    <n v="2010"/>
    <s v="iyul"/>
    <s v="Derek Cianfrance"/>
    <x v="2618"/>
    <s v="Normal"/>
    <s v="Medium Budget"/>
    <x v="0"/>
    <s v="Normal"/>
  </r>
  <r>
    <x v="2619"/>
    <d v="1999-05-24T00:00:00"/>
    <s v="Color"/>
    <s v="Comedy"/>
    <s v="English"/>
    <s v="USA"/>
    <s v="PG"/>
    <s v="Brendan Fraser"/>
    <x v="275"/>
    <n v="3000"/>
    <n v="5568"/>
    <n v="37"/>
    <n v="272"/>
    <n v="3.8"/>
    <n v="41"/>
    <n v="77"/>
    <n v="9694105"/>
    <n v="22000000"/>
    <n v="-12305895"/>
    <n v="-0.55935886363636367"/>
    <n v="15.003456454545454"/>
    <n v="1999"/>
    <s v="may"/>
    <s v="Hugh Wilson"/>
    <x v="2619"/>
    <s v="Normal"/>
    <s v="Medium Budget"/>
    <x v="0"/>
    <s v="High Buzz Mismatch"/>
  </r>
  <r>
    <x v="2620"/>
    <d v="2007-12-12T00:00:00"/>
    <s v="Color"/>
    <s v="Drama"/>
    <s v="English"/>
    <s v="USA"/>
    <s v="R"/>
    <s v="J.K. Simmons"/>
    <x v="111"/>
    <n v="24000"/>
    <n v="50950"/>
    <n v="151"/>
    <n v="0"/>
    <n v="6.8"/>
    <n v="131"/>
    <n v="122"/>
    <n v="9664316"/>
    <n v="27500000"/>
    <n v="-17835684"/>
    <n v="-0.64857032727272723"/>
    <n v="26.94057186909091"/>
    <n v="2007"/>
    <s v="dekabr"/>
    <s v="Gavin Hood"/>
    <x v="2620"/>
    <s v="Normal"/>
    <s v="Medium Budget"/>
    <x v="0"/>
    <s v="Normal"/>
  </r>
  <r>
    <x v="2621"/>
    <d v="2003-02-17T00:00:00"/>
    <s v="Color"/>
    <s v="Comedy"/>
    <s v="English"/>
    <s v="USA"/>
    <s v="PG-13"/>
    <s v="Justin Theroux"/>
    <x v="846"/>
    <n v="1000"/>
    <n v="3096"/>
    <n v="0"/>
    <n v="0"/>
    <n v="5.8"/>
    <n v="78"/>
    <n v="89"/>
    <n v="9652000"/>
    <n v="40000000"/>
    <n v="-30348000"/>
    <n v="-0.75870000000000004"/>
    <n v="22.896519999999999"/>
    <n v="2003"/>
    <s v="fevral"/>
    <s v="Danny DeVito"/>
    <x v="2621"/>
    <s v="Normal"/>
    <s v="Medium Budget"/>
    <x v="0"/>
    <s v="High Buzz Mismatch"/>
  </r>
  <r>
    <x v="2622"/>
    <d v="2011-07-03T00:00:00"/>
    <s v="Color"/>
    <s v="Comedy"/>
    <s v="English"/>
    <s v="USA"/>
    <s v="PG-13"/>
    <s v="Olivia Munn"/>
    <x v="1123"/>
    <n v="2000"/>
    <n v="5470"/>
    <n v="41"/>
    <n v="0"/>
    <n v="4.9000000000000004"/>
    <n v="169"/>
    <n v="89"/>
    <n v="9639242"/>
    <n v="24000000"/>
    <n v="-14360758"/>
    <n v="-0.59836491666666669"/>
    <n v="19.360654033333336"/>
    <n v="2011"/>
    <s v="iyul"/>
    <s v="Douglas McGrath"/>
    <x v="2622"/>
    <s v="Normal"/>
    <s v="Medium Budget"/>
    <x v="0"/>
    <s v="High Buzz Mismatch"/>
  </r>
  <r>
    <x v="2623"/>
    <d v="2000-01-20T00:00:00"/>
    <s v="Color"/>
    <s v="Action"/>
    <s v="English"/>
    <s v="USA"/>
    <s v="PG"/>
    <s v="Lara Jill Miller"/>
    <x v="1124"/>
    <n v="93"/>
    <n v="315"/>
    <n v="99"/>
    <n v="207"/>
    <n v="5.9"/>
    <n v="29"/>
    <n v="82"/>
    <n v="9628751"/>
    <n v="5000000"/>
    <n v="4628751"/>
    <n v="0.92575019999999997"/>
    <n v="23.991000080000003"/>
    <n v="2000"/>
    <s v="yanvar"/>
    <s v="Mamoru Hosoda"/>
    <x v="2623"/>
    <s v="Normal"/>
    <s v="High Budget"/>
    <x v="0"/>
    <s v="High Buzz Mismatch"/>
  </r>
  <r>
    <x v="2624"/>
    <d v="1954-10-29T00:00:00"/>
    <s v="Black and White"/>
    <s v="Crime"/>
    <s v="English"/>
    <s v="USA"/>
    <s v="Not Rated"/>
    <s v="Marlon Brando"/>
    <x v="1125"/>
    <n v="10000"/>
    <n v="11094"/>
    <n v="603"/>
    <n v="0"/>
    <n v="8.1999999999999993"/>
    <n v="134"/>
    <n v="108"/>
    <n v="9600000"/>
    <n v="910000"/>
    <n v="8690000"/>
    <n v="9.5494505494505493"/>
    <n v="36.619780219780218"/>
    <n v="1954"/>
    <s v="oktyabr"/>
    <s v="Elia Kazan"/>
    <x v="2624"/>
    <s v="Normal"/>
    <s v="Medium Budget"/>
    <x v="0"/>
    <s v="High Buzz / High Score"/>
  </r>
  <r>
    <x v="2625"/>
    <d v="2008-04-04T00:00:00"/>
    <s v="Black and White"/>
    <s v="Biography"/>
    <s v="English"/>
    <s v="USA"/>
    <s v="PG"/>
    <s v="Dennis Quaid"/>
    <x v="451"/>
    <n v="2000"/>
    <n v="5162"/>
    <n v="39"/>
    <n v="0"/>
    <n v="7.3"/>
    <n v="86"/>
    <n v="130"/>
    <n v="9589875"/>
    <n v="40000000"/>
    <n v="-30410125"/>
    <n v="-0.76025312499999997"/>
    <n v="28.895898750000001"/>
    <n v="2008"/>
    <s v="aprel"/>
    <s v="Gary Fleder"/>
    <x v="2625"/>
    <s v="Normal"/>
    <s v="Medium Budget"/>
    <x v="0"/>
    <s v="Normal"/>
  </r>
  <r>
    <x v="2626"/>
    <d v="2010-11-02T00:00:00"/>
    <s v="Color"/>
    <s v="Biography"/>
    <s v="English"/>
    <s v="USA"/>
    <s v="PG-13"/>
    <s v="Naomi Watts"/>
    <x v="96"/>
    <n v="6000"/>
    <n v="10191"/>
    <n v="218"/>
    <n v="9000"/>
    <n v="6.8"/>
    <n v="214"/>
    <n v="108"/>
    <n v="9528092"/>
    <n v="22000000"/>
    <n v="-12471908"/>
    <n v="-0.56690490909090907"/>
    <n v="27.873238036363635"/>
    <n v="2010"/>
    <s v="noyabr"/>
    <s v="Doug Liman"/>
    <x v="2626"/>
    <s v="Normal"/>
    <s v="Medium Budget"/>
    <x v="0"/>
    <s v="Normal"/>
  </r>
  <r>
    <x v="2627"/>
    <d v="2007-02-10T00:00:00"/>
    <s v="Color"/>
    <s v="Action"/>
    <s v="English"/>
    <s v="USA"/>
    <s v="R"/>
    <s v="Aisha Tyler"/>
    <x v="21"/>
    <n v="856"/>
    <n v="3309"/>
    <n v="0"/>
    <n v="0"/>
    <n v="6.8"/>
    <n v="166"/>
    <n v="111"/>
    <n v="9525276"/>
    <n v="20000000"/>
    <n v="-10474724"/>
    <n v="-0.52373619999999999"/>
    <n v="26.990505519999999"/>
    <n v="2007"/>
    <s v="fevral"/>
    <s v="James Wan"/>
    <x v="2627"/>
    <s v="Normal"/>
    <s v="High Budget"/>
    <x v="0"/>
    <s v="Normal"/>
  </r>
  <r>
    <x v="2628"/>
    <d v="2012-09-25T00:00:00"/>
    <s v="Color"/>
    <s v="Action"/>
    <s v="English"/>
    <s v="USA"/>
    <s v="R"/>
    <s v="Sylvester Stallone"/>
    <x v="1027"/>
    <n v="13000"/>
    <n v="25418"/>
    <n v="394"/>
    <n v="10000"/>
    <n v="5.7"/>
    <n v="279"/>
    <n v="92"/>
    <n v="9483821"/>
    <n v="55000000"/>
    <n v="-45516179"/>
    <n v="-0.82756689090909086"/>
    <n v="23.468973243636363"/>
    <n v="2012"/>
    <s v="sentyabr"/>
    <s v="Walter Hill"/>
    <x v="2628"/>
    <s v="Underperformer"/>
    <s v="High Budget"/>
    <x v="0"/>
    <s v="High Buzz Mismatch"/>
  </r>
  <r>
    <x v="2629"/>
    <d v="1998-05-26T00:00:00"/>
    <s v="Color"/>
    <s v="Drama"/>
    <s v="French"/>
    <s v="Canada"/>
    <s v="R"/>
    <s v="Johannes Silberschneider"/>
    <x v="1126"/>
    <n v="24"/>
    <n v="29"/>
    <n v="63"/>
    <n v="0"/>
    <n v="7.7"/>
    <n v="94"/>
    <n v="130"/>
    <n v="9473382"/>
    <n v="10000000"/>
    <n v="-526618"/>
    <n v="-5.2661800000000002E-2"/>
    <n v="30.778935280000002"/>
    <n v="1998"/>
    <s v="may"/>
    <s v="FranÃ§ois Girard"/>
    <x v="2629"/>
    <s v="Normal"/>
    <s v="Medium Budget"/>
    <x v="0"/>
    <s v="Normal"/>
  </r>
  <r>
    <x v="2630"/>
    <d v="1996-12-19T00:00:00"/>
    <s v="Color"/>
    <s v="Comedy"/>
    <s v="English"/>
    <s v="USA"/>
    <s v="R"/>
    <s v="John Mahoney"/>
    <x v="1112"/>
    <n v="385"/>
    <n v="995"/>
    <n v="0"/>
    <n v="453"/>
    <n v="6.1"/>
    <n v="43"/>
    <n v="96"/>
    <n v="9449219"/>
    <n v="3500000"/>
    <n v="5949219"/>
    <n v="1.6997768571428571"/>
    <n v="25.125210742857142"/>
    <n v="1996"/>
    <s v="dekabr"/>
    <s v="Edward Burns"/>
    <x v="2630"/>
    <s v="Normal"/>
    <s v="Medium Budget"/>
    <x v="0"/>
    <s v="Normal"/>
  </r>
  <r>
    <x v="2631"/>
    <d v="2007-05-12T00:00:00"/>
    <s v="Color"/>
    <s v="Drama"/>
    <s v="English"/>
    <s v="Ireland"/>
    <s v="R"/>
    <s v="Glen Hansard"/>
    <x v="978"/>
    <n v="200"/>
    <n v="332"/>
    <n v="109"/>
    <n v="26000"/>
    <n v="7.9"/>
    <n v="232"/>
    <n v="85"/>
    <n v="9437933"/>
    <n v="180000"/>
    <n v="9257933"/>
    <n v="51.432961111111112"/>
    <n v="54.773184444444446"/>
    <n v="2007"/>
    <s v="may"/>
    <s v="John Carney"/>
    <x v="2631"/>
    <s v="Normal"/>
    <s v="Medium Budget"/>
    <x v="0"/>
    <s v="Normal"/>
  </r>
  <r>
    <x v="2632"/>
    <d v="2009-11-01T00:00:00"/>
    <s v="Color"/>
    <s v="Comedy"/>
    <s v="English"/>
    <s v="USA"/>
    <s v="R"/>
    <s v="Catherine O'Hara"/>
    <x v="31"/>
    <n v="925"/>
    <n v="1997"/>
    <n v="0"/>
    <n v="7000"/>
    <n v="7.1"/>
    <n v="217"/>
    <n v="98"/>
    <n v="9430988"/>
    <n v="17000000"/>
    <n v="-7569012"/>
    <n v="-0.44523600000000002"/>
    <n v="28.921905599999999"/>
    <n v="2009"/>
    <s v="noyabr"/>
    <s v="Sam Mendes"/>
    <x v="2632"/>
    <s v="Normal"/>
    <s v="Medium Budget"/>
    <x v="0"/>
    <s v="Normal"/>
  </r>
  <r>
    <x v="2633"/>
    <d v="2012-10-24T00:00:00"/>
    <s v="Color"/>
    <s v="Adventure"/>
    <s v="English"/>
    <s v="USA"/>
    <s v="PG-13"/>
    <s v="Thomas McDonell"/>
    <x v="1127"/>
    <n v="962"/>
    <n v="3715"/>
    <n v="90"/>
    <n v="0"/>
    <n v="5.4"/>
    <n v="77"/>
    <n v="86"/>
    <n v="9402410"/>
    <n v="14000000"/>
    <n v="-4597590"/>
    <n v="-0.32839928571428573"/>
    <n v="21.468640285714287"/>
    <n v="2012"/>
    <s v="oktyabr"/>
    <s v="Josh Schwartz"/>
    <x v="2633"/>
    <s v="Normal"/>
    <s v="High Budget"/>
    <x v="0"/>
    <s v="High Buzz Mismatch"/>
  </r>
  <r>
    <x v="2634"/>
    <d v="2006-11-30T00:00:00"/>
    <s v="Black and White"/>
    <s v="Drama"/>
    <s v="English"/>
    <s v="USA"/>
    <s v="R"/>
    <s v="Justin Timberlake"/>
    <x v="874"/>
    <n v="3000"/>
    <n v="5012"/>
    <n v="153"/>
    <n v="0"/>
    <n v="7"/>
    <n v="197"/>
    <n v="116"/>
    <n v="9396487"/>
    <n v="15000000"/>
    <n v="-5603513"/>
    <n v="-0.37356753333333331"/>
    <n v="27.850572986666666"/>
    <n v="2006"/>
    <s v="noyabr"/>
    <s v="Craig Brewer"/>
    <x v="2634"/>
    <s v="Normal"/>
    <s v="Medium Budget"/>
    <x v="0"/>
    <s v="Normal"/>
  </r>
  <r>
    <x v="2635"/>
    <d v="2009-12-07T00:00:00"/>
    <s v="Color"/>
    <s v="Action"/>
    <s v="English"/>
    <s v="USA"/>
    <s v="PG"/>
    <s v="Ian Whyte"/>
    <x v="506"/>
    <n v="473"/>
    <n v="1100"/>
    <n v="70"/>
    <n v="0"/>
    <n v="2.7"/>
    <n v="130"/>
    <n v="100"/>
    <n v="9353573"/>
    <n v="45000000"/>
    <n v="-35646427"/>
    <n v="-0.79214282222222221"/>
    <n v="10.483142871111111"/>
    <n v="2009"/>
    <s v="dekabr"/>
    <s v="James Wong"/>
    <x v="2635"/>
    <s v="Normal"/>
    <s v="High Budget"/>
    <x v="0"/>
    <s v="High Buzz Mismatch"/>
  </r>
  <r>
    <x v="2636"/>
    <d v="1991-06-10T00:00:00"/>
    <s v="Color"/>
    <s v="Action"/>
    <s v="English"/>
    <s v="USA"/>
    <s v="R"/>
    <s v="Brian Bosworth"/>
    <x v="908"/>
    <n v="174"/>
    <n v="583"/>
    <n v="22"/>
    <n v="0"/>
    <n v="5.9"/>
    <n v="27"/>
    <n v="88"/>
    <n v="9286314"/>
    <n v="17000000"/>
    <n v="-7713686"/>
    <n v="-0.45374623529411767"/>
    <n v="23.418501505882354"/>
    <n v="1991"/>
    <s v="iyun"/>
    <s v="Craig R. Baxley"/>
    <x v="2636"/>
    <s v="Normal"/>
    <s v="High Budget"/>
    <x v="0"/>
    <s v="High Buzz Mismatch"/>
  </r>
  <r>
    <x v="2637"/>
    <d v="2011-01-29T00:00:00"/>
    <s v="Color"/>
    <s v="Comedy"/>
    <s v="English"/>
    <s v="USA"/>
    <s v="PG-13"/>
    <s v="Matthew McConaughey"/>
    <x v="354"/>
    <n v="11000"/>
    <n v="11328"/>
    <n v="0"/>
    <n v="15000"/>
    <n v="6.8"/>
    <n v="231"/>
    <n v="99"/>
    <n v="9203192"/>
    <n v="5000000"/>
    <n v="4203192"/>
    <n v="0.84063840000000001"/>
    <n v="29.036255359999998"/>
    <n v="2011"/>
    <s v="yanvar"/>
    <s v="Richard Linklater"/>
    <x v="2637"/>
    <s v="Normal"/>
    <s v="Medium Budget"/>
    <x v="0"/>
    <s v="Normal"/>
  </r>
  <r>
    <x v="2638"/>
    <d v="2009-02-15T00:00:00"/>
    <s v="Color"/>
    <s v="Comedy"/>
    <s v="English"/>
    <s v="USA"/>
    <s v="R"/>
    <s v="Michael Stuhlbarg"/>
    <x v="124"/>
    <n v="816"/>
    <n v="1120"/>
    <n v="1000"/>
    <n v="10000"/>
    <n v="7"/>
    <n v="341"/>
    <n v="106"/>
    <n v="9190525"/>
    <n v="7000000"/>
    <n v="2190525"/>
    <n v="0.31293214285714288"/>
    <n v="29.125172857142857"/>
    <n v="2009"/>
    <s v="fevral"/>
    <s v="Ethan Coen"/>
    <x v="2638"/>
    <s v="Normal"/>
    <s v="Medium Budget"/>
    <x v="0"/>
    <s v="Normal"/>
  </r>
  <r>
    <x v="2639"/>
    <d v="2000-09-25T00:00:00"/>
    <s v="Color"/>
    <s v="Drama"/>
    <s v="English"/>
    <s v="USA"/>
    <s v="R"/>
    <s v="Matthew Broderick"/>
    <x v="1128"/>
    <n v="2000"/>
    <n v="4288"/>
    <n v="50"/>
    <n v="756"/>
    <n v="7.7"/>
    <n v="122"/>
    <n v="111"/>
    <n v="9180275"/>
    <n v="1200000"/>
    <n v="7980275"/>
    <n v="6.6502291666666666"/>
    <n v="33.535691666666672"/>
    <n v="2000"/>
    <s v="sentyabr"/>
    <s v="Kenneth Lonergan"/>
    <x v="2639"/>
    <s v="Normal"/>
    <s v="Medium Budget"/>
    <x v="0"/>
    <s v="Normal"/>
  </r>
  <r>
    <x v="2640"/>
    <d v="2009-08-24T00:00:00"/>
    <s v="Color"/>
    <s v="Drama"/>
    <s v="English"/>
    <s v="USA"/>
    <s v="PG-13"/>
    <s v="Bill Murray"/>
    <x v="1129"/>
    <n v="13000"/>
    <n v="19330"/>
    <n v="11"/>
    <n v="0"/>
    <n v="7.1"/>
    <n v="160"/>
    <n v="100"/>
    <n v="9176553"/>
    <n v="7500000"/>
    <n v="1676553"/>
    <n v="0.2235404"/>
    <n v="28.489416159999998"/>
    <n v="2009"/>
    <s v="avgust"/>
    <s v="Aaron Schneider"/>
    <x v="2640"/>
    <s v="Normal"/>
    <s v="Medium Budget"/>
    <x v="0"/>
    <s v="Normal"/>
  </r>
  <r>
    <x v="2641"/>
    <d v="2007-01-28T00:00:00"/>
    <s v="Color"/>
    <s v="Biography"/>
    <s v="English"/>
    <s v="USA"/>
    <s v="R"/>
    <s v="Angelina Jolie Pitt"/>
    <x v="1130"/>
    <n v="11000"/>
    <n v="12178"/>
    <n v="187"/>
    <n v="923"/>
    <n v="6.7"/>
    <n v="190"/>
    <n v="108"/>
    <n v="9172810"/>
    <n v="16000000"/>
    <n v="-6827190"/>
    <n v="-0.42669937499999999"/>
    <n v="26.721620250000001"/>
    <n v="2007"/>
    <s v="yanvar"/>
    <s v="Michael Winterbottom"/>
    <x v="2641"/>
    <s v="Normal"/>
    <s v="Medium Budget"/>
    <x v="0"/>
    <s v="Normal"/>
  </r>
  <r>
    <x v="2642"/>
    <d v="1993-05-01T00:00:00"/>
    <s v="Color"/>
    <s v="Drama"/>
    <s v="English"/>
    <s v="USA"/>
    <s v="PG-13"/>
    <s v="Johnny Depp"/>
    <x v="361"/>
    <n v="40000"/>
    <n v="69746"/>
    <n v="529"/>
    <n v="14000"/>
    <n v="7.8"/>
    <n v="80"/>
    <n v="118"/>
    <n v="9170214"/>
    <n v="11000000"/>
    <n v="-1829786"/>
    <n v="-0.16634418181818181"/>
    <n v="32.53346232727273"/>
    <n v="1993"/>
    <s v="may"/>
    <s v="Lasse HallstrÃ¶m"/>
    <x v="2642"/>
    <s v="Normal"/>
    <s v="Medium Budget"/>
    <x v="0"/>
    <s v="Normal"/>
  </r>
  <r>
    <x v="2643"/>
    <d v="2009-10-24T00:00:00"/>
    <s v="Color"/>
    <s v="Drama"/>
    <s v="English"/>
    <s v="USA"/>
    <s v="R"/>
    <s v="Colin Firth"/>
    <x v="1131"/>
    <n v="14000"/>
    <n v="14816"/>
    <n v="192"/>
    <n v="16000"/>
    <n v="7.6"/>
    <n v="281"/>
    <n v="99"/>
    <n v="9166863"/>
    <n v="7000000"/>
    <n v="2166863"/>
    <n v="0.30955185714285716"/>
    <n v="32.123820742857141"/>
    <n v="2009"/>
    <s v="oktyabr"/>
    <s v="Tom Ford"/>
    <x v="2643"/>
    <s v="Normal"/>
    <s v="Medium Budget"/>
    <x v="0"/>
    <s v="Normal"/>
  </r>
  <r>
    <x v="2644"/>
    <d v="2013-02-01T00:00:00"/>
    <s v="Color"/>
    <s v="Comedy"/>
    <s v="English"/>
    <s v="USA"/>
    <s v="PG-13"/>
    <s v="Tyler James Williams"/>
    <x v="1132"/>
    <n v="931"/>
    <n v="3322"/>
    <n v="24"/>
    <n v="0"/>
    <n v="5.3"/>
    <n v="43"/>
    <n v="95"/>
    <n v="9123834"/>
    <n v="15000000"/>
    <n v="-5876166"/>
    <n v="-0.39174439999999999"/>
    <n v="21.043302239999999"/>
    <n v="2013"/>
    <s v="fevral"/>
    <s v="Tina Gordon Chism"/>
    <x v="2644"/>
    <s v="Normal"/>
    <s v="Medium Budget"/>
    <x v="0"/>
    <s v="High Buzz Mismatch"/>
  </r>
  <r>
    <x v="2645"/>
    <d v="2004-01-11T00:00:00"/>
    <s v="Color"/>
    <s v="Comedy"/>
    <s v="English"/>
    <s v="Germany"/>
    <s v="PG"/>
    <s v="Scott Baio"/>
    <x v="274"/>
    <n v="650"/>
    <n v="1343"/>
    <n v="84"/>
    <n v="0"/>
    <n v="1.9"/>
    <n v="32"/>
    <n v="88"/>
    <n v="9109322"/>
    <n v="20000000"/>
    <n v="-10890678"/>
    <n v="-0.54453390000000002"/>
    <n v="7.3821864399999999"/>
    <n v="2004"/>
    <s v="yanvar"/>
    <s v="Bob Clark"/>
    <x v="2645"/>
    <s v="Normal"/>
    <s v="Medium Budget"/>
    <x v="0"/>
    <s v="High Buzz Mismatch"/>
  </r>
  <r>
    <x v="2646"/>
    <d v="1989-07-06T00:00:00"/>
    <s v="Color"/>
    <s v="Action"/>
    <s v="English"/>
    <s v="USA"/>
    <s v="R"/>
    <s v="Julian Sands"/>
    <x v="679"/>
    <n v="687"/>
    <n v="1990"/>
    <n v="49"/>
    <n v="0"/>
    <n v="6.2"/>
    <n v="31"/>
    <n v="103"/>
    <n v="9094451"/>
    <n v="7000000"/>
    <n v="2094451"/>
    <n v="0.29920728571428573"/>
    <n v="24.919682914285715"/>
    <n v="1989"/>
    <s v="iyul"/>
    <s v="Steve Miner"/>
    <x v="2646"/>
    <s v="Normal"/>
    <s v="High Budget"/>
    <x v="0"/>
    <s v="Normal"/>
  </r>
  <r>
    <x v="2647"/>
    <d v="2002-09-14T00:00:00"/>
    <s v="Color"/>
    <s v="Crime"/>
    <s v="English"/>
    <s v="USA"/>
    <s v="R"/>
    <s v="Khandi Alexander"/>
    <x v="508"/>
    <n v="556"/>
    <n v="1873"/>
    <n v="41"/>
    <n v="455"/>
    <n v="6.6"/>
    <n v="71"/>
    <n v="118"/>
    <n v="9059588"/>
    <n v="15000000"/>
    <n v="-5940412"/>
    <n v="-0.39602746666666666"/>
    <n v="26.287089013333333"/>
    <n v="2002"/>
    <s v="sentyabr"/>
    <s v="Ron Shelton"/>
    <x v="2647"/>
    <s v="Normal"/>
    <s v="Medium Budget"/>
    <x v="0"/>
    <s v="Normal"/>
  </r>
  <r>
    <x v="2648"/>
    <d v="1997-04-05T00:00:00"/>
    <s v="Color"/>
    <s v="Drama"/>
    <s v="English"/>
    <s v="USA"/>
    <s v="R"/>
    <s v="Peter Fonda"/>
    <x v="1133"/>
    <n v="402"/>
    <n v="787"/>
    <n v="9"/>
    <n v="381"/>
    <n v="7.1"/>
    <n v="61"/>
    <n v="113"/>
    <n v="9054736"/>
    <n v="2700000"/>
    <n v="6354736"/>
    <n v="2.3536059259259261"/>
    <n v="29.37954237037037"/>
    <n v="1997"/>
    <s v="aprel"/>
    <s v="Victor Nunez"/>
    <x v="2648"/>
    <s v="Normal"/>
    <s v="Medium Budget"/>
    <x v="0"/>
    <s v="Normal"/>
  </r>
  <r>
    <x v="2649"/>
    <d v="2008-07-09T00:00:00"/>
    <s v="Color"/>
    <s v="Drama"/>
    <s v="English"/>
    <s v="UK"/>
    <s v="PG-13"/>
    <s v="Richard Johnson"/>
    <x v="1134"/>
    <n v="77"/>
    <n v="156"/>
    <n v="39"/>
    <n v="38000"/>
    <n v="7.8"/>
    <n v="185"/>
    <n v="94"/>
    <n v="9030581"/>
    <n v="12500000"/>
    <n v="-3469419"/>
    <n v="-0.27755352"/>
    <n v="34.888978592000001"/>
    <n v="2008"/>
    <s v="iyul"/>
    <s v="Mark Herman"/>
    <x v="2649"/>
    <s v="Normal"/>
    <s v="Medium Budget"/>
    <x v="0"/>
    <s v="Normal"/>
  </r>
  <r>
    <x v="2650"/>
    <d v="2005-07-21T00:00:00"/>
    <s v="Color"/>
    <s v="Adventure"/>
    <s v="English"/>
    <s v="USA"/>
    <s v="R"/>
    <s v="Kevin Zegers"/>
    <x v="1135"/>
    <n v="2000"/>
    <n v="3192"/>
    <n v="2"/>
    <n v="0"/>
    <n v="7.4"/>
    <n v="169"/>
    <n v="103"/>
    <n v="9013113"/>
    <n v="1000000"/>
    <n v="8013113"/>
    <n v="8.0131130000000006"/>
    <n v="32.805245200000002"/>
    <n v="2005"/>
    <s v="iyul"/>
    <s v="Duncan Tucker"/>
    <x v="2650"/>
    <s v="Normal"/>
    <s v="High Budget"/>
    <x v="0"/>
    <s v="Normal"/>
  </r>
  <r>
    <x v="2651"/>
    <d v="1981-09-11T00:00:00"/>
    <s v="Black and White"/>
    <s v="Action"/>
    <s v="English"/>
    <s v="Australia"/>
    <s v="R"/>
    <s v="Vernon Wells"/>
    <x v="89"/>
    <n v="745"/>
    <n v="1396"/>
    <n v="750"/>
    <n v="0"/>
    <n v="7.6"/>
    <n v="177"/>
    <n v="87"/>
    <n v="9003011"/>
    <n v="2000000"/>
    <n v="7003011"/>
    <n v="3.5015054999999999"/>
    <n v="31.8006022"/>
    <n v="1981"/>
    <s v="sentyabr"/>
    <s v="George Miller"/>
    <x v="2651"/>
    <s v="Normal"/>
    <s v="High Budget"/>
    <x v="0"/>
    <s v="Normal"/>
  </r>
  <r>
    <x v="2652"/>
    <d v="1970-04-16T00:00:00"/>
    <s v="Color"/>
    <s v="Comedy"/>
    <s v="English"/>
    <s v="USA"/>
    <s v="X"/>
    <s v="Charles Napier"/>
    <x v="1136"/>
    <n v="503"/>
    <n v="731"/>
    <n v="199"/>
    <n v="0"/>
    <n v="6.2"/>
    <n v="101"/>
    <n v="109"/>
    <n v="9000000"/>
    <n v="900000"/>
    <n v="8100000"/>
    <n v="9"/>
    <n v="28.400000000000002"/>
    <n v="1970"/>
    <s v="aprel"/>
    <s v="Russ Meyer"/>
    <x v="2652"/>
    <s v="Normal"/>
    <s v="Medium Budget"/>
    <x v="0"/>
    <s v="Normal"/>
  </r>
  <r>
    <x v="2653"/>
    <d v="2013-01-24T00:00:00"/>
    <s v="Color"/>
    <s v="Drama"/>
    <s v="English"/>
    <s v="USA"/>
    <s v="PG-13"/>
    <s v="Chris Brown"/>
    <x v="1137"/>
    <n v="997"/>
    <n v="3177"/>
    <n v="9"/>
    <n v="0"/>
    <n v="5"/>
    <n v="65"/>
    <n v="110"/>
    <n v="8888355"/>
    <n v="20000000"/>
    <n v="-11111645"/>
    <n v="-0.55558225000000006"/>
    <n v="19.777767099999998"/>
    <n v="2013"/>
    <s v="yanvar"/>
    <s v="Benson Lee"/>
    <x v="2653"/>
    <s v="Normal"/>
    <s v="Medium Budget"/>
    <x v="0"/>
    <s v="High Buzz Mismatch"/>
  </r>
  <r>
    <x v="2654"/>
    <d v="1999-09-23T00:00:00"/>
    <s v="Color"/>
    <s v="Comedy"/>
    <s v="English"/>
    <s v="Canada"/>
    <s v="R"/>
    <s v="Scott Grimes"/>
    <x v="41"/>
    <n v="738"/>
    <n v="2171"/>
    <n v="116"/>
    <n v="913"/>
    <n v="6.7"/>
    <n v="74"/>
    <n v="119"/>
    <n v="8888143"/>
    <n v="28000000"/>
    <n v="-19111857"/>
    <n v="-0.68256632142857143"/>
    <n v="26.618273471428573"/>
    <n v="1999"/>
    <s v="sentyabr"/>
    <s v="Jay Roach"/>
    <x v="2654"/>
    <s v="Normal"/>
    <s v="Medium Budget"/>
    <x v="0"/>
    <s v="Normal"/>
  </r>
  <r>
    <x v="2655"/>
    <d v="2009-12-11T00:00:00"/>
    <s v="Color"/>
    <s v="Adventure"/>
    <s v="English"/>
    <s v="USA"/>
    <s v="PG-13"/>
    <s v="Robert De Niro"/>
    <x v="575"/>
    <n v="22000"/>
    <n v="23409"/>
    <n v="52"/>
    <n v="10000"/>
    <n v="7.2"/>
    <n v="160"/>
    <n v="99"/>
    <n v="8855646"/>
    <n v="21000000"/>
    <n v="-12144354"/>
    <n v="-0.57830257142857144"/>
    <n v="29.568678971428572"/>
    <n v="2009"/>
    <s v="dekabr"/>
    <s v="Kirk Jones"/>
    <x v="2655"/>
    <s v="Normal"/>
    <s v="High Budget"/>
    <x v="0"/>
    <s v="Normal"/>
  </r>
  <r>
    <x v="2656"/>
    <d v="2013-02-04T00:00:00"/>
    <s v="Color"/>
    <s v="Comedy"/>
    <s v="English"/>
    <s v="USA"/>
    <s v="R"/>
    <s v="Hugh Jackman"/>
    <x v="102"/>
    <n v="20000"/>
    <n v="41059"/>
    <n v="0"/>
    <n v="25000"/>
    <n v="4.3"/>
    <n v="180"/>
    <n v="94"/>
    <n v="8828771"/>
    <n v="6000000"/>
    <n v="2828771"/>
    <n v="0.47146183333333336"/>
    <n v="19.888584733333332"/>
    <n v="2013"/>
    <s v="fevral"/>
    <s v="Elizabeth Banks"/>
    <x v="2656"/>
    <s v="Normal"/>
    <s v="Medium Budget"/>
    <x v="0"/>
    <s v="High Buzz Mismatch"/>
  </r>
  <r>
    <x v="2657"/>
    <d v="2004-03-04T00:00:00"/>
    <s v="Color"/>
    <s v="Comedy"/>
    <s v="English"/>
    <s v="USA"/>
    <s v="PG-13"/>
    <s v="Macaulay Culkin"/>
    <x v="1138"/>
    <n v="3000"/>
    <n v="5668"/>
    <n v="12"/>
    <n v="0"/>
    <n v="6.9"/>
    <n v="121"/>
    <n v="92"/>
    <n v="8786715"/>
    <n v="5000000"/>
    <n v="3786715"/>
    <n v="0.75734299999999999"/>
    <n v="27.9029372"/>
    <n v="2004"/>
    <s v="mart"/>
    <s v="Brian Dannelly"/>
    <x v="2657"/>
    <s v="Normal"/>
    <s v="Medium Budget"/>
    <x v="0"/>
    <s v="Normal"/>
  </r>
  <r>
    <x v="2658"/>
    <d v="2009-12-25T00:00:00"/>
    <s v="Color"/>
    <s v="Action"/>
    <s v="English"/>
    <s v="Canada"/>
    <s v="PG-13"/>
    <s v="Chris Klein"/>
    <x v="490"/>
    <n v="841"/>
    <n v="1385"/>
    <n v="43"/>
    <n v="0"/>
    <n v="3.7"/>
    <n v="103"/>
    <n v="96"/>
    <n v="8742261"/>
    <n v="18000000"/>
    <n v="-9257739"/>
    <n v="-0.51431883333333328"/>
    <n v="14.594272466666668"/>
    <n v="2009"/>
    <s v="dekabr"/>
    <s v="Andrzej Bartkowiak"/>
    <x v="2658"/>
    <s v="Normal"/>
    <s v="High Budget"/>
    <x v="0"/>
    <s v="High Buzz Mismatch"/>
  </r>
  <r>
    <x v="2659"/>
    <d v="2000-11-25T00:00:00"/>
    <s v="Color"/>
    <s v="Comedy"/>
    <s v="English"/>
    <s v="USA"/>
    <s v="PG-13"/>
    <s v="James Franco"/>
    <x v="922"/>
    <n v="11000"/>
    <n v="13524"/>
    <n v="9"/>
    <n v="816"/>
    <n v="5.5"/>
    <n v="50"/>
    <n v="94"/>
    <n v="8735529"/>
    <n v="15000000"/>
    <n v="-6264471"/>
    <n v="-0.41763139999999999"/>
    <n v="21.914547440000003"/>
    <n v="2000"/>
    <s v="noyabr"/>
    <s v="David Raynr"/>
    <x v="2659"/>
    <s v="Normal"/>
    <s v="Medium Budget"/>
    <x v="0"/>
    <s v="High Buzz Mismatch"/>
  </r>
  <r>
    <x v="2660"/>
    <d v="2004-03-17T00:00:00"/>
    <s v="Color"/>
    <s v="Crime"/>
    <s v="English"/>
    <s v="USA"/>
    <s v="R"/>
    <s v="Harry Lennix"/>
    <x v="1139"/>
    <n v="748"/>
    <n v="1721"/>
    <n v="54"/>
    <n v="817"/>
    <n v="5.9"/>
    <n v="101"/>
    <n v="99"/>
    <n v="8712564"/>
    <n v="27000000"/>
    <n v="-18287436"/>
    <n v="-0.67731244444444449"/>
    <n v="23.410775022222225"/>
    <n v="2004"/>
    <s v="mart"/>
    <s v="E. Elias Merhige"/>
    <x v="2660"/>
    <s v="Normal"/>
    <s v="Medium Budget"/>
    <x v="0"/>
    <s v="High Buzz Mismatch"/>
  </r>
  <r>
    <x v="2661"/>
    <d v="2009-11-06T00:00:00"/>
    <s v="Color"/>
    <s v="Comedy"/>
    <s v="English"/>
    <s v="USA"/>
    <s v="PG-13"/>
    <s v="Nia Vardalos"/>
    <x v="270"/>
    <n v="567"/>
    <n v="2016"/>
    <n v="80"/>
    <n v="0"/>
    <n v="5.9"/>
    <n v="112"/>
    <n v="98"/>
    <n v="8662318"/>
    <n v="17000000"/>
    <n v="-8337682"/>
    <n v="-0.49045188235294118"/>
    <n v="23.403819247058824"/>
    <n v="2009"/>
    <s v="noyabr"/>
    <s v="Donald Petrie"/>
    <x v="2661"/>
    <s v="Normal"/>
    <s v="Medium Budget"/>
    <x v="0"/>
    <s v="High Buzz Mismatch"/>
  </r>
  <r>
    <x v="2662"/>
    <d v="1984-02-18T00:00:00"/>
    <s v="Color"/>
    <s v="Action"/>
    <s v="English"/>
    <s v="UK"/>
    <s v="PG"/>
    <s v="Liam Neeson"/>
    <x v="419"/>
    <n v="14000"/>
    <n v="28094"/>
    <n v="79"/>
    <n v="1000"/>
    <n v="7"/>
    <n v="29"/>
    <n v="132"/>
    <n v="8600000"/>
    <n v="25000000"/>
    <n v="-16400000"/>
    <n v="-0.65600000000000003"/>
    <n v="27.837600000000002"/>
    <n v="1984"/>
    <s v="fevral"/>
    <s v="Roger Donaldson"/>
    <x v="2662"/>
    <s v="Normal"/>
    <s v="High Budget"/>
    <x v="0"/>
    <s v="Normal"/>
  </r>
  <r>
    <x v="2663"/>
    <d v="2000-12-25T00:00:00"/>
    <s v="Color"/>
    <s v="Biography"/>
    <s v="English"/>
    <s v="USA"/>
    <s v="R"/>
    <s v="John Heard"/>
    <x v="1140"/>
    <n v="697"/>
    <n v="1517"/>
    <n v="0"/>
    <n v="0"/>
    <n v="7"/>
    <n v="115"/>
    <n v="122"/>
    <n v="8596914"/>
    <n v="6000000"/>
    <n v="2596914"/>
    <n v="0.43281900000000001"/>
    <n v="28.173127600000001"/>
    <n v="2000"/>
    <s v="dekabr"/>
    <s v="Ed Harris"/>
    <x v="2663"/>
    <s v="Normal"/>
    <s v="Medium Budget"/>
    <x v="0"/>
    <s v="Normal"/>
  </r>
  <r>
    <x v="2664"/>
    <d v="2002-09-28T00:00:00"/>
    <s v="Color"/>
    <s v="Comedy"/>
    <s v="English"/>
    <s v="USA"/>
    <s v="R"/>
    <s v="Vivica A. Fox"/>
    <x v="1141"/>
    <n v="890"/>
    <n v="3161"/>
    <n v="2"/>
    <n v="1000"/>
    <n v="4.9000000000000004"/>
    <n v="63"/>
    <n v="97"/>
    <n v="8586376"/>
    <n v="20000000"/>
    <n v="-11413624"/>
    <n v="-0.5706812"/>
    <n v="19.471727520000002"/>
    <n v="2002"/>
    <s v="sentyabr"/>
    <s v="Mort Nathan"/>
    <x v="2664"/>
    <s v="Normal"/>
    <s v="Medium Budget"/>
    <x v="0"/>
    <s v="High Buzz Mismatch"/>
  </r>
  <r>
    <x v="2665"/>
    <d v="2007-06-29T00:00:00"/>
    <s v="Color"/>
    <s v="Comedy"/>
    <s v="English"/>
    <s v="USA"/>
    <s v="R"/>
    <s v="Peter Dinklage"/>
    <x v="401"/>
    <n v="22000"/>
    <n v="24324"/>
    <n v="0"/>
    <n v="0"/>
    <n v="7.4"/>
    <n v="168"/>
    <n v="87"/>
    <n v="8579684"/>
    <n v="9000000"/>
    <n v="-420316"/>
    <n v="-4.670177777777778E-2"/>
    <n v="29.581319288888892"/>
    <n v="2007"/>
    <s v="iyun"/>
    <s v="Frank Oz"/>
    <x v="2665"/>
    <s v="Normal"/>
    <s v="Medium Budget"/>
    <x v="0"/>
    <s v="Normal"/>
  </r>
  <r>
    <x v="2666"/>
    <d v="2005-03-25T00:00:00"/>
    <s v="Color"/>
    <s v="Drama"/>
    <s v="English"/>
    <s v="USA"/>
    <s v="PG-13"/>
    <s v="Morgan Freeman"/>
    <x v="361"/>
    <n v="11000"/>
    <n v="11519"/>
    <n v="529"/>
    <n v="0"/>
    <n v="7"/>
    <n v="107"/>
    <n v="108"/>
    <n v="8535575"/>
    <n v="30000000"/>
    <n v="-21464425"/>
    <n v="-0.71548083333333334"/>
    <n v="27.713807666666668"/>
    <n v="2005"/>
    <s v="mart"/>
    <s v="Lasse HallstrÃ¶m"/>
    <x v="2666"/>
    <s v="Normal"/>
    <s v="Medium Budget"/>
    <x v="0"/>
    <s v="Normal"/>
  </r>
  <r>
    <x v="2667"/>
    <d v="1989-03-29T00:00:00"/>
    <s v="Color"/>
    <s v="Adventure"/>
    <s v="English"/>
    <s v="USA"/>
    <s v="PG"/>
    <s v="Craig T. Nelson"/>
    <x v="1142"/>
    <n v="723"/>
    <n v="2368"/>
    <n v="6"/>
    <n v="0"/>
    <n v="5.5"/>
    <n v="11"/>
    <n v="105"/>
    <n v="8508843"/>
    <n v="18000000"/>
    <n v="-9491157"/>
    <n v="-0.52728649999999999"/>
    <n v="21.789085400000001"/>
    <n v="1989"/>
    <s v="mart"/>
    <s v="Jeff Kanew"/>
    <x v="2667"/>
    <s v="Normal"/>
    <s v="High Budget"/>
    <x v="0"/>
    <s v="High Buzz Mismatch"/>
  </r>
  <r>
    <x v="2668"/>
    <d v="1981-07-09T00:00:00"/>
    <s v="Color"/>
    <s v="Comedy"/>
    <s v="English"/>
    <s v="USA"/>
    <s v="PG"/>
    <s v="Mako"/>
    <x v="1143"/>
    <n v="691"/>
    <n v="1761"/>
    <n v="15"/>
    <n v="501"/>
    <n v="5.4"/>
    <n v="13"/>
    <n v="98"/>
    <n v="8500000"/>
    <n v="20000000"/>
    <n v="-11500000"/>
    <n v="-0.57499999999999996"/>
    <n v="21.420100000000001"/>
    <n v="1981"/>
    <s v="iyul"/>
    <s v="Steve Rash"/>
    <x v="2668"/>
    <s v="Normal"/>
    <s v="Medium Budget"/>
    <x v="0"/>
    <s v="High Buzz Mismatch"/>
  </r>
  <r>
    <x v="2669"/>
    <d v="2010-04-13T00:00:00"/>
    <s v="Color"/>
    <s v="Action"/>
    <s v="English"/>
    <s v="USA"/>
    <s v="R"/>
    <s v="Jasper Cole"/>
    <x v="1144"/>
    <n v="1000"/>
    <n v="2618"/>
    <n v="434"/>
    <n v="0"/>
    <n v="5.5"/>
    <n v="163"/>
    <n v="95"/>
    <n v="8460995"/>
    <n v="10000000"/>
    <n v="-1539005"/>
    <n v="-0.1539005"/>
    <n v="21.938439800000001"/>
    <n v="2010"/>
    <s v="aprel"/>
    <s v="Jorma Taccone"/>
    <x v="2669"/>
    <s v="Normal"/>
    <s v="High Budget"/>
    <x v="0"/>
    <s v="High Buzz Mismatch"/>
  </r>
  <r>
    <x v="2670"/>
    <d v="2013-08-03T00:00:00"/>
    <s v="Color"/>
    <s v="Adventure"/>
    <s v="English"/>
    <s v="USA"/>
    <s v="PG"/>
    <s v="Lea Michele"/>
    <x v="554"/>
    <n v="2000"/>
    <n v="6946"/>
    <n v="6"/>
    <n v="5000"/>
    <n v="5.6"/>
    <n v="51"/>
    <n v="88"/>
    <n v="8460990"/>
    <n v="70000000"/>
    <n v="-61539010"/>
    <n v="-0.87912871428571426"/>
    <n v="22.548348514285713"/>
    <n v="2013"/>
    <s v="avgust"/>
    <s v="Will Finn"/>
    <x v="2670"/>
    <s v="Underperformer"/>
    <s v="High Budget"/>
    <x v="0"/>
    <s v="High Buzz Mismatch"/>
  </r>
  <r>
    <x v="2671"/>
    <d v="2001-09-10T00:00:00"/>
    <s v="Color"/>
    <s v="Action"/>
    <s v="English"/>
    <s v="USA"/>
    <s v="R"/>
    <s v="Jason Statham"/>
    <x v="576"/>
    <n v="26000"/>
    <n v="28867"/>
    <n v="0"/>
    <n v="0"/>
    <n v="4.9000000000000004"/>
    <n v="156"/>
    <n v="98"/>
    <n v="8434601"/>
    <n v="28000000"/>
    <n v="-19565399"/>
    <n v="-0.69876424999999998"/>
    <n v="19.3204943"/>
    <n v="2001"/>
    <s v="sentyabr"/>
    <s v="John Carpenter"/>
    <x v="2671"/>
    <s v="Normal"/>
    <s v="High Budget"/>
    <x v="0"/>
    <s v="High Buzz Mismatch"/>
  </r>
  <r>
    <x v="2672"/>
    <d v="1999-04-19T00:00:00"/>
    <s v="Color"/>
    <s v="Comedy"/>
    <s v="English"/>
    <s v="USA"/>
    <s v="R"/>
    <s v="Willie Garson"/>
    <x v="508"/>
    <n v="512"/>
    <n v="1523"/>
    <n v="41"/>
    <n v="153"/>
    <n v="5.4"/>
    <n v="73"/>
    <n v="124"/>
    <n v="8427204"/>
    <n v="24000000"/>
    <n v="-15572796"/>
    <n v="-0.64886650000000001"/>
    <n v="21.355753400000001"/>
    <n v="1999"/>
    <s v="aprel"/>
    <s v="Ron Shelton"/>
    <x v="2672"/>
    <s v="Normal"/>
    <s v="Medium Budget"/>
    <x v="0"/>
    <s v="High Buzz Mismatch"/>
  </r>
  <r>
    <x v="2673"/>
    <d v="1999-12-02T00:00:00"/>
    <s v="Color"/>
    <s v="Comedy"/>
    <s v="English"/>
    <s v="USA"/>
    <s v="R"/>
    <s v="Angelina Jolie Pitt"/>
    <x v="39"/>
    <n v="11000"/>
    <n v="13093"/>
    <n v="179"/>
    <n v="783"/>
    <n v="6"/>
    <n v="56"/>
    <n v="124"/>
    <n v="8406264"/>
    <n v="38000000"/>
    <n v="-29593736"/>
    <n v="-0.77878252631578948"/>
    <n v="23.766786989473683"/>
    <n v="1999"/>
    <s v="dekabr"/>
    <s v="Mike Newell"/>
    <x v="2673"/>
    <s v="Normal"/>
    <s v="Medium Budget"/>
    <x v="0"/>
    <s v="Normal"/>
  </r>
  <r>
    <x v="2674"/>
    <d v="2008-04-13T00:00:00"/>
    <s v="Color"/>
    <s v="Adventure"/>
    <s v="English"/>
    <s v="USA"/>
    <s v="R"/>
    <s v="Katrina Bowden"/>
    <x v="157"/>
    <n v="948"/>
    <n v="4324"/>
    <n v="51"/>
    <n v="0"/>
    <n v="6.5"/>
    <n v="102"/>
    <n v="129"/>
    <n v="8396942"/>
    <n v="19000000"/>
    <n v="-10603058"/>
    <n v="-0.55805568421052631"/>
    <n v="25.776777726315789"/>
    <n v="2008"/>
    <s v="aprel"/>
    <s v="Sean Anders"/>
    <x v="2674"/>
    <s v="Normal"/>
    <s v="High Budget"/>
    <x v="0"/>
    <s v="Normal"/>
  </r>
  <r>
    <x v="2675"/>
    <d v="2002-08-18T00:00:00"/>
    <s v="Color"/>
    <s v="Comedy"/>
    <s v="English"/>
    <s v="UK"/>
    <s v="PG"/>
    <s v="Colin Firth"/>
    <x v="933"/>
    <n v="14000"/>
    <n v="16502"/>
    <n v="32"/>
    <n v="0"/>
    <n v="6.9"/>
    <n v="104"/>
    <n v="97"/>
    <n v="8378141"/>
    <n v="15000000"/>
    <n v="-6621859"/>
    <n v="-0.44145726666666668"/>
    <n v="27.423417093333335"/>
    <n v="2002"/>
    <s v="avgust"/>
    <s v="Oliver Parker"/>
    <x v="2675"/>
    <s v="Normal"/>
    <s v="Medium Budget"/>
    <x v="0"/>
    <s v="Normal"/>
  </r>
  <r>
    <x v="2676"/>
    <d v="1988-04-02T00:00:00"/>
    <s v="Color"/>
    <s v="Drama"/>
    <s v="English"/>
    <s v="USA"/>
    <s v="R"/>
    <s v="Irvin Kershner"/>
    <x v="200"/>
    <n v="883"/>
    <n v="1934"/>
    <n v="17000"/>
    <n v="0"/>
    <n v="7.6"/>
    <n v="114"/>
    <n v="164"/>
    <n v="8373585"/>
    <n v="7000000"/>
    <n v="1373585"/>
    <n v="0.19622642857142858"/>
    <n v="30.478490571428569"/>
    <n v="1988"/>
    <s v="aprel"/>
    <s v="Martin Scorsese"/>
    <x v="2676"/>
    <s v="Normal"/>
    <s v="Medium Budget"/>
    <x v="0"/>
    <s v="Normal"/>
  </r>
  <r>
    <x v="2677"/>
    <d v="2002-04-06T00:00:00"/>
    <s v="Color"/>
    <s v="Comedy"/>
    <s v="English"/>
    <s v="UK"/>
    <s v="R"/>
    <s v="Robin Williams"/>
    <x v="846"/>
    <n v="49000"/>
    <n v="52885"/>
    <n v="0"/>
    <n v="0"/>
    <n v="6.4"/>
    <n v="105"/>
    <n v="109"/>
    <n v="8355815"/>
    <n v="55000000"/>
    <n v="-46644185"/>
    <n v="-0.84807609090909086"/>
    <n v="25.260769563636366"/>
    <n v="2002"/>
    <s v="aprel"/>
    <s v="Danny DeVito"/>
    <x v="2677"/>
    <s v="Underperformer"/>
    <s v="Medium Budget"/>
    <x v="0"/>
    <s v="Normal"/>
  </r>
  <r>
    <x v="2678"/>
    <d v="2005-07-24T00:00:00"/>
    <s v="Color"/>
    <s v="Action"/>
    <s v="English"/>
    <s v="Germany"/>
    <s v="PG-13"/>
    <s v="Miguel Ferrer"/>
    <x v="316"/>
    <n v="688"/>
    <n v="1019"/>
    <n v="10"/>
    <n v="676"/>
    <n v="5.5"/>
    <n v="72"/>
    <n v="83"/>
    <n v="8326035"/>
    <n v="33000000"/>
    <n v="-24673965"/>
    <n v="-0.74769590909090911"/>
    <n v="21.768521636363634"/>
    <n v="2005"/>
    <s v="iyul"/>
    <s v="Les Mayfield"/>
    <x v="2678"/>
    <s v="Normal"/>
    <s v="High Budget"/>
    <x v="0"/>
    <s v="High Buzz Mismatch"/>
  </r>
  <r>
    <x v="2679"/>
    <d v="2013-09-09T00:00:00"/>
    <s v="Color"/>
    <s v="Biography"/>
    <s v="English"/>
    <s v="UK"/>
    <s v="PG-13"/>
    <s v="Terry Pheto"/>
    <x v="806"/>
    <n v="113"/>
    <n v="301"/>
    <n v="56"/>
    <n v="13000"/>
    <n v="7.1"/>
    <n v="211"/>
    <n v="141"/>
    <n v="8324748"/>
    <n v="35000000"/>
    <n v="-26675252"/>
    <n v="-0.76215005714285711"/>
    <n v="29.395139977142858"/>
    <n v="2013"/>
    <s v="sentyabr"/>
    <s v="Justin Chadwick"/>
    <x v="2679"/>
    <s v="Normal"/>
    <s v="Medium Budget"/>
    <x v="0"/>
    <s v="Normal"/>
  </r>
  <r>
    <x v="2680"/>
    <d v="2000-04-13T00:00:00"/>
    <s v="Black and White"/>
    <s v="Drama"/>
    <s v="English"/>
    <s v="UK"/>
    <s v="R"/>
    <s v="Eddie Izzard"/>
    <x v="1139"/>
    <n v="776"/>
    <n v="1761"/>
    <n v="54"/>
    <n v="0"/>
    <n v="6.9"/>
    <n v="196"/>
    <n v="92"/>
    <n v="8279017"/>
    <n v="8000000"/>
    <n v="279017"/>
    <n v="3.4877125000000002E-2"/>
    <n v="27.613950850000002"/>
    <n v="2000"/>
    <s v="aprel"/>
    <s v="E. Elias Merhige"/>
    <x v="2680"/>
    <s v="Normal"/>
    <s v="Medium Budget"/>
    <x v="0"/>
    <s v="Normal"/>
  </r>
  <r>
    <x v="2681"/>
    <d v="2003-10-22T00:00:00"/>
    <s v="Color"/>
    <s v="Crime"/>
    <s v="English"/>
    <s v="USA"/>
    <s v="R"/>
    <s v="Estella Warren"/>
    <x v="1145"/>
    <n v="658"/>
    <n v="3086"/>
    <n v="47"/>
    <n v="762"/>
    <n v="7"/>
    <n v="157"/>
    <n v="101"/>
    <n v="8243880"/>
    <n v="3200000"/>
    <n v="5043880"/>
    <n v="1.5762125"/>
    <n v="28.706685"/>
    <n v="2003"/>
    <s v="oktyabr"/>
    <s v="Wayne Kramer"/>
    <x v="2681"/>
    <s v="Normal"/>
    <s v="Medium Budget"/>
    <x v="0"/>
    <s v="Normal"/>
  </r>
  <r>
    <x v="2682"/>
    <d v="2008-12-22T00:00:00"/>
    <s v="Color"/>
    <s v="Biography"/>
    <s v="English"/>
    <s v="USA"/>
    <s v="R"/>
    <s v="Cedric the Entertainer"/>
    <x v="1146"/>
    <n v="436"/>
    <n v="1141"/>
    <n v="67"/>
    <n v="0"/>
    <n v="7"/>
    <n v="81"/>
    <n v="109"/>
    <n v="8134217"/>
    <n v="12000000"/>
    <n v="-3865783"/>
    <n v="-0.32214858333333335"/>
    <n v="27.871140566666668"/>
    <n v="2008"/>
    <s v="dekabr"/>
    <s v="Darnell Martin"/>
    <x v="2682"/>
    <s v="Normal"/>
    <s v="Medium Budget"/>
    <x v="0"/>
    <s v="Normal"/>
  </r>
  <r>
    <x v="2683"/>
    <d v="2011-06-28T00:00:00"/>
    <s v="Color"/>
    <s v="Action"/>
    <s v="English"/>
    <s v="USA"/>
    <s v="PG"/>
    <s v="Daniel Kaluuya"/>
    <x v="933"/>
    <n v="219"/>
    <n v="661"/>
    <n v="32"/>
    <n v="17000"/>
    <n v="6.3"/>
    <n v="152"/>
    <n v="101"/>
    <n v="8129455"/>
    <n v="45000000"/>
    <n v="-36870545"/>
    <n v="-0.81934544444444446"/>
    <n v="26.57226182222222"/>
    <n v="2011"/>
    <s v="iyun"/>
    <s v="Oliver Parker"/>
    <x v="2683"/>
    <s v="Normal"/>
    <s v="High Budget"/>
    <x v="0"/>
    <s v="Normal"/>
  </r>
  <r>
    <x v="2684"/>
    <d v="1997-03-30T00:00:00"/>
    <s v="Color"/>
    <s v="Comedy"/>
    <s v="English"/>
    <s v="USA"/>
    <s v="PG"/>
    <s v="Mara Wilson"/>
    <x v="363"/>
    <n v="1000"/>
    <n v="5535"/>
    <n v="23"/>
    <n v="517"/>
    <n v="5.4"/>
    <n v="21"/>
    <n v="89"/>
    <n v="8119205"/>
    <n v="28000000"/>
    <n v="-19880795"/>
    <n v="-0.71002839285714281"/>
    <n v="21.367688642857143"/>
    <n v="1997"/>
    <s v="mart"/>
    <s v="Michael Ritchie"/>
    <x v="2684"/>
    <s v="Normal"/>
    <s v="Medium Budget"/>
    <x v="0"/>
    <s v="High Buzz Mismatch"/>
  </r>
  <r>
    <x v="2685"/>
    <d v="2013-09-25T00:00:00"/>
    <s v="Color"/>
    <s v="Drama"/>
    <s v="English"/>
    <s v="USA"/>
    <s v="R"/>
    <s v="Seamus Davey-Fitzpatrick"/>
    <x v="354"/>
    <n v="140"/>
    <n v="328"/>
    <n v="0"/>
    <n v="62000"/>
    <n v="7.9"/>
    <n v="405"/>
    <n v="109"/>
    <n v="8114507"/>
    <n v="3000000"/>
    <n v="5114507"/>
    <n v="1.7048356666666666"/>
    <n v="38.48193426666667"/>
    <n v="2013"/>
    <s v="sentyabr"/>
    <s v="Richard Linklater"/>
    <x v="2685"/>
    <s v="Normal"/>
    <s v="Medium Budget"/>
    <x v="0"/>
    <s v="Normal"/>
  </r>
  <r>
    <x v="2686"/>
    <d v="2002-03-09T00:00:00"/>
    <s v="Color"/>
    <s v="Crime"/>
    <s v="English"/>
    <s v="UK"/>
    <s v="R"/>
    <s v="Sophie Okonedo"/>
    <x v="486"/>
    <n v="460"/>
    <n v="1334"/>
    <n v="350"/>
    <n v="0"/>
    <n v="7.4"/>
    <n v="137"/>
    <n v="97"/>
    <n v="8111360"/>
    <n v="10000000"/>
    <n v="-1888640"/>
    <n v="-0.188864"/>
    <n v="29.5244544"/>
    <n v="2002"/>
    <s v="mart"/>
    <s v="Stephen Frears"/>
    <x v="2686"/>
    <s v="Normal"/>
    <s v="Medium Budget"/>
    <x v="0"/>
    <s v="Normal"/>
  </r>
  <r>
    <x v="2687"/>
    <d v="2006-10-20T00:00:00"/>
    <s v="Color"/>
    <s v="Drama"/>
    <s v="English"/>
    <s v="USA"/>
    <s v="PG-13"/>
    <s v="Armando Riesco"/>
    <x v="1147"/>
    <n v="625"/>
    <n v="2747"/>
    <n v="38"/>
    <n v="0"/>
    <n v="7.4"/>
    <n v="60"/>
    <n v="91"/>
    <n v="8108247"/>
    <n v="3300000"/>
    <n v="4808247"/>
    <n v="1.4570445454545455"/>
    <n v="30.182817818181821"/>
    <n v="2006"/>
    <s v="oktyabr"/>
    <s v="Alejandro Monteverde"/>
    <x v="2687"/>
    <s v="Normal"/>
    <s v="Medium Budget"/>
    <x v="0"/>
    <s v="Normal"/>
  </r>
  <r>
    <x v="2688"/>
    <d v="2007-10-30T00:00:00"/>
    <s v="Color"/>
    <s v="Action"/>
    <s v="English"/>
    <s v="USA"/>
    <s v="PG-13"/>
    <s v="Callum Rennie"/>
    <x v="316"/>
    <n v="716"/>
    <n v="2700"/>
    <n v="10"/>
    <n v="233"/>
    <n v="4.5"/>
    <n v="53"/>
    <n v="91"/>
    <n v="8104069"/>
    <n v="20000000"/>
    <n v="-11895931"/>
    <n v="-0.59479654999999998"/>
    <n v="17.78538138"/>
    <n v="2007"/>
    <s v="oktyabr"/>
    <s v="Les Mayfield"/>
    <x v="2688"/>
    <s v="Normal"/>
    <s v="High Budget"/>
    <x v="0"/>
    <s v="High Buzz Mismatch"/>
  </r>
  <r>
    <x v="2689"/>
    <d v="2014-07-04T00:00:00"/>
    <s v="Color"/>
    <s v="Comedy"/>
    <s v="English"/>
    <s v="USA"/>
    <s v="R"/>
    <s v="Martin Dew"/>
    <x v="630"/>
    <n v="204"/>
    <n v="707"/>
    <n v="0"/>
    <n v="18000"/>
    <n v="6.7"/>
    <n v="401"/>
    <n v="148"/>
    <n v="8093318"/>
    <n v="20000000"/>
    <n v="-11906682"/>
    <n v="-0.59533409999999998"/>
    <n v="28.36186636"/>
    <n v="2014"/>
    <s v="iyul"/>
    <s v="Paul Thomas Anderson"/>
    <x v="2689"/>
    <s v="Normal"/>
    <s v="Medium Budget"/>
    <x v="0"/>
    <s v="Normal"/>
  </r>
  <r>
    <x v="2690"/>
    <d v="2006-03-05T00:00:00"/>
    <s v="Color"/>
    <s v="Adventure"/>
    <s v="English"/>
    <s v="USA"/>
    <s v="PG"/>
    <s v="Logan Lerman"/>
    <x v="1148"/>
    <n v="8000"/>
    <n v="10732"/>
    <n v="6"/>
    <n v="647"/>
    <n v="5.6"/>
    <n v="49"/>
    <n v="91"/>
    <n v="8080116"/>
    <n v="15000000"/>
    <n v="-6919884"/>
    <n v="-0.4613256"/>
    <n v="22.280169759999996"/>
    <n v="2006"/>
    <s v="mart"/>
    <s v="Wil Shriner"/>
    <x v="2690"/>
    <s v="Normal"/>
    <s v="High Budget"/>
    <x v="0"/>
    <s v="High Buzz Mismatch"/>
  </r>
  <r>
    <x v="2691"/>
    <d v="2004-06-13T00:00:00"/>
    <s v="Color"/>
    <s v="Comedy"/>
    <s v="English"/>
    <s v="USA"/>
    <s v="PG"/>
    <s v="Steve Carell"/>
    <x v="1083"/>
    <n v="7000"/>
    <n v="13626"/>
    <n v="18"/>
    <n v="0"/>
    <n v="5.3"/>
    <n v="52"/>
    <n v="89"/>
    <n v="8070311"/>
    <n v="10000000"/>
    <n v="-1929689"/>
    <n v="-0.1929689"/>
    <n v="21.122812440000001"/>
    <n v="2004"/>
    <s v="iyun"/>
    <s v="Joe Nussbaum"/>
    <x v="2691"/>
    <s v="Normal"/>
    <s v="Medium Budget"/>
    <x v="0"/>
    <s v="High Buzz Mismatch"/>
  </r>
  <r>
    <x v="2692"/>
    <d v="2004-09-23T00:00:00"/>
    <s v="Color"/>
    <s v="Comedy"/>
    <s v="English"/>
    <s v="USA"/>
    <s v="PG-13"/>
    <s v="Debbie Reynolds"/>
    <x v="186"/>
    <n v="786"/>
    <n v="2730"/>
    <n v="54"/>
    <n v="924"/>
    <n v="6.3"/>
    <n v="76"/>
    <n v="108"/>
    <n v="8054280"/>
    <n v="20000000"/>
    <n v="-11945720"/>
    <n v="-0.59728599999999998"/>
    <n v="25.053485600000002"/>
    <n v="2004"/>
    <s v="sentyabr"/>
    <s v="Michael Lembeck"/>
    <x v="2692"/>
    <s v="Normal"/>
    <s v="Medium Budget"/>
    <x v="0"/>
    <s v="Normal"/>
  </r>
  <r>
    <x v="2693"/>
    <d v="2006-06-18T00:00:00"/>
    <s v="Color"/>
    <s v="Drama"/>
    <s v="Mandarin"/>
    <s v="China"/>
    <s v="PG-13"/>
    <s v="Toby Jones"/>
    <x v="1149"/>
    <n v="2000"/>
    <n v="2608"/>
    <n v="43"/>
    <n v="0"/>
    <n v="7.5"/>
    <n v="143"/>
    <n v="125"/>
    <n v="8047690"/>
    <n v="19400000"/>
    <n v="-11352310"/>
    <n v="-0.58517061855670105"/>
    <n v="29.76593175257732"/>
    <n v="2006"/>
    <s v="iyun"/>
    <s v="John Curran"/>
    <x v="2693"/>
    <s v="Normal"/>
    <s v="Medium Budget"/>
    <x v="0"/>
    <s v="Normal"/>
  </r>
  <r>
    <x v="2694"/>
    <d v="1998-06-23T00:00:00"/>
    <s v="Color"/>
    <s v="Comedy"/>
    <s v="English"/>
    <s v="USA"/>
    <s v="R"/>
    <s v="LL Cool J"/>
    <x v="1150"/>
    <n v="1000"/>
    <n v="3352"/>
    <n v="18"/>
    <n v="204"/>
    <n v="3.8"/>
    <n v="23"/>
    <n v="84"/>
    <n v="8026971"/>
    <n v="13000000"/>
    <n v="-4973029"/>
    <n v="-0.38254069230769233"/>
    <n v="15.067383723076922"/>
    <n v="1998"/>
    <s v="iyun"/>
    <s v="Daisy von Scherler Mayer"/>
    <x v="2694"/>
    <s v="Normal"/>
    <s v="Medium Budget"/>
    <x v="0"/>
    <s v="High Buzz Mismatch"/>
  </r>
  <r>
    <x v="2695"/>
    <d v="1986-12-20T00:00:00"/>
    <s v="Color"/>
    <s v="Comedy"/>
    <s v="English"/>
    <s v="USA"/>
    <s v="X"/>
    <s v="Bill Johnson"/>
    <x v="372"/>
    <n v="237"/>
    <n v="302"/>
    <n v="365"/>
    <n v="0"/>
    <n v="5.5"/>
    <n v="159"/>
    <n v="101"/>
    <n v="8025872"/>
    <n v="4700000"/>
    <n v="3325872"/>
    <n v="0.70763234042553191"/>
    <n v="22.283052936170211"/>
    <n v="1986"/>
    <s v="dekabr"/>
    <s v="Tobe Hooper"/>
    <x v="2695"/>
    <s v="Normal"/>
    <s v="Medium Budget"/>
    <x v="0"/>
    <s v="High Buzz Mismatch"/>
  </r>
  <r>
    <x v="2696"/>
    <d v="1950-04-02T00:00:00"/>
    <s v="Color"/>
    <s v="Biography"/>
    <s v="English"/>
    <s v="USA"/>
    <s v="Passed"/>
    <s v="Keenan Wynn"/>
    <x v="1151"/>
    <n v="277"/>
    <n v="731"/>
    <n v="24"/>
    <n v="456"/>
    <n v="7"/>
    <n v="21"/>
    <n v="107"/>
    <n v="8000000"/>
    <n v="3768785"/>
    <n v="4231215"/>
    <n v="1.122700021359669"/>
    <n v="28.494680008543867"/>
    <n v="1950"/>
    <s v="aprel"/>
    <s v="George Sidney"/>
    <x v="2696"/>
    <s v="Normal"/>
    <s v="Medium Budget"/>
    <x v="0"/>
    <s v="Normal"/>
  </r>
  <r>
    <x v="2697"/>
    <d v="1965-04-18T00:00:00"/>
    <s v="Color"/>
    <s v="Biography"/>
    <s v="English"/>
    <s v="USA"/>
    <s v="G"/>
    <s v="Martin Landau"/>
    <x v="1152"/>
    <n v="940"/>
    <n v="1934"/>
    <n v="126"/>
    <n v="1000"/>
    <n v="6.6"/>
    <n v="27"/>
    <n v="225"/>
    <n v="8000000"/>
    <n v="20000000"/>
    <n v="-12000000"/>
    <n v="-0.6"/>
    <n v="26.26"/>
    <n v="1965"/>
    <s v="aprel"/>
    <s v="George Stevens"/>
    <x v="2697"/>
    <s v="Normal"/>
    <s v="Medium Budget"/>
    <x v="0"/>
    <s v="Normal"/>
  </r>
  <r>
    <x v="2698"/>
    <d v="1981-01-28T00:00:00"/>
    <s v="Color"/>
    <s v="Action"/>
    <s v="English"/>
    <s v="USA"/>
    <s v="PG"/>
    <s v="Jason Robards"/>
    <x v="1153"/>
    <n v="372"/>
    <n v="927"/>
    <n v="28"/>
    <n v="346"/>
    <n v="5"/>
    <n v="25"/>
    <n v="98"/>
    <n v="8000000"/>
    <n v="18000000"/>
    <n v="-10000000"/>
    <n v="-0.55555555555555558"/>
    <n v="19.81237777777778"/>
    <n v="1981"/>
    <s v="yanvar"/>
    <s v="William A. Fraker"/>
    <x v="2698"/>
    <s v="Normal"/>
    <s v="High Budget"/>
    <x v="0"/>
    <s v="High Buzz Mismatch"/>
  </r>
  <r>
    <x v="2699"/>
    <d v="1993-08-26T00:00:00"/>
    <s v="Color"/>
    <s v="Comedy"/>
    <s v="English"/>
    <s v="USA"/>
    <s v="R"/>
    <s v="Milla Jovovich"/>
    <x v="354"/>
    <n v="14000"/>
    <n v="18643"/>
    <n v="0"/>
    <n v="10000"/>
    <n v="7.7"/>
    <n v="152"/>
    <n v="102"/>
    <n v="7993039"/>
    <n v="6900000"/>
    <n v="1093039"/>
    <n v="0.15841144927536233"/>
    <n v="31.863364579710147"/>
    <n v="1993"/>
    <s v="avgust"/>
    <s v="Richard Linklater"/>
    <x v="2699"/>
    <s v="Normal"/>
    <s v="Medium Budget"/>
    <x v="0"/>
    <s v="Normal"/>
  </r>
  <r>
    <x v="2700"/>
    <d v="2008-08-19T00:00:00"/>
    <s v="Color"/>
    <s v="Action"/>
    <s v="English"/>
    <s v="USA"/>
    <s v="R"/>
    <s v="Julie Benz"/>
    <x v="1154"/>
    <n v="3000"/>
    <n v="6563"/>
    <n v="189"/>
    <n v="0"/>
    <n v="6"/>
    <n v="151"/>
    <n v="103"/>
    <n v="7948159"/>
    <n v="35000000"/>
    <n v="-27051841"/>
    <n v="-0.77290974285714287"/>
    <n v="23.690836102857144"/>
    <n v="2008"/>
    <s v="avgust"/>
    <s v="Lexi Alexander"/>
    <x v="2700"/>
    <s v="Normal"/>
    <s v="High Budget"/>
    <x v="0"/>
    <s v="Normal"/>
  </r>
  <r>
    <x v="2701"/>
    <d v="2012-05-24T00:00:00"/>
    <s v="Color"/>
    <s v="Drama"/>
    <s v="English"/>
    <s v="USA"/>
    <s v="R"/>
    <s v="Nate Parker"/>
    <x v="1155"/>
    <n v="664"/>
    <n v="2440"/>
    <n v="27"/>
    <n v="0"/>
    <n v="6.6"/>
    <n v="288"/>
    <n v="107"/>
    <n v="7918283"/>
    <n v="12000000"/>
    <n v="-4081717"/>
    <n v="-0.34014308333333332"/>
    <n v="26.263942766666666"/>
    <n v="2012"/>
    <s v="may"/>
    <s v="Nicholas Jarecki"/>
    <x v="2701"/>
    <s v="Normal"/>
    <s v="Medium Budget"/>
    <x v="0"/>
    <s v="Normal"/>
  </r>
  <r>
    <x v="2702"/>
    <d v="2008-08-16T00:00:00"/>
    <s v="Color"/>
    <s v="Action"/>
    <s v="English"/>
    <s v="USA"/>
    <s v="R"/>
    <s v="Joseph Gordon-Levitt"/>
    <x v="329"/>
    <n v="23000"/>
    <n v="26982"/>
    <n v="0"/>
    <n v="0"/>
    <n v="6"/>
    <n v="158"/>
    <n v="160"/>
    <n v="7916887"/>
    <n v="45000000"/>
    <n v="-37083113"/>
    <n v="-0.82406917777777777"/>
    <n v="23.670372328888888"/>
    <n v="2008"/>
    <s v="avgust"/>
    <s v="Spike Lee"/>
    <x v="2702"/>
    <s v="Normal"/>
    <s v="High Budget"/>
    <x v="0"/>
    <s v="Normal"/>
  </r>
  <r>
    <x v="2703"/>
    <d v="1987-07-10T00:00:00"/>
    <s v="Color"/>
    <s v="Comedy"/>
    <s v="English"/>
    <s v="USA"/>
    <s v="PG"/>
    <s v="John Astin"/>
    <x v="1156"/>
    <n v="641"/>
    <n v="1389"/>
    <n v="4"/>
    <n v="491"/>
    <n v="3.2"/>
    <n v="29"/>
    <n v="95"/>
    <n v="7888703"/>
    <n v="3000000"/>
    <n v="4888703"/>
    <n v="1.6295676666666667"/>
    <n v="13.500927066666666"/>
    <n v="1987"/>
    <s v="iyul"/>
    <s v="Christopher Leitch"/>
    <x v="2703"/>
    <s v="Normal"/>
    <s v="Medium Budget"/>
    <x v="0"/>
    <s v="Normal"/>
  </r>
  <r>
    <x v="2704"/>
    <d v="1994-02-16T00:00:00"/>
    <s v="Color"/>
    <s v="Comedy"/>
    <s v="English"/>
    <s v="USA"/>
    <s v="R"/>
    <s v="Kathleen Turner"/>
    <x v="1157"/>
    <n v="899"/>
    <n v="3092"/>
    <n v="0"/>
    <n v="3000"/>
    <n v="6.7"/>
    <n v="52"/>
    <n v="95"/>
    <n v="7881335"/>
    <n v="13000000"/>
    <n v="-5118665"/>
    <n v="-0.39374346153846151"/>
    <n v="26.942502615384615"/>
    <n v="1994"/>
    <s v="fevral"/>
    <s v="John Waters"/>
    <x v="2704"/>
    <s v="Normal"/>
    <s v="Medium Budget"/>
    <x v="0"/>
    <s v="Normal"/>
  </r>
  <r>
    <x v="2705"/>
    <d v="2008-10-13T00:00:00"/>
    <s v="Color"/>
    <s v="Adventure"/>
    <s v="English"/>
    <s v="USA"/>
    <s v="PG"/>
    <s v="Bill Murray"/>
    <x v="389"/>
    <n v="13000"/>
    <n v="15494"/>
    <n v="27"/>
    <n v="0"/>
    <n v="6.5"/>
    <n v="118"/>
    <n v="90"/>
    <n v="7871693"/>
    <n v="55000000"/>
    <n v="-47128307"/>
    <n v="-0.85687830909090912"/>
    <n v="25.657248676363636"/>
    <n v="2008"/>
    <s v="oktyabr"/>
    <s v="Gil Kenan"/>
    <x v="2705"/>
    <s v="Underperformer"/>
    <s v="High Budget"/>
    <x v="0"/>
    <s v="Normal"/>
  </r>
  <r>
    <x v="2706"/>
    <d v="1997-04-25T00:00:00"/>
    <s v="Color"/>
    <s v="Drama"/>
    <s v="English"/>
    <s v="USA"/>
    <s v="R"/>
    <s v="Joan Allen"/>
    <x v="201"/>
    <n v="805"/>
    <n v="1466"/>
    <n v="0"/>
    <n v="0"/>
    <n v="7.5"/>
    <n v="124"/>
    <n v="112"/>
    <n v="7837632"/>
    <n v="18000000"/>
    <n v="-10162368"/>
    <n v="-0.56457599999999997"/>
    <n v="29.7741696"/>
    <n v="1997"/>
    <s v="aprel"/>
    <s v="Ang Lee"/>
    <x v="2706"/>
    <s v="Normal"/>
    <s v="Medium Budget"/>
    <x v="0"/>
    <s v="Normal"/>
  </r>
  <r>
    <x v="2707"/>
    <d v="1994-01-29T00:00:00"/>
    <s v="Color"/>
    <s v="Documentary"/>
    <s v="English"/>
    <s v="USA"/>
    <s v="PG-13"/>
    <s v="William Gates"/>
    <x v="1158"/>
    <n v="7"/>
    <n v="15"/>
    <n v="23"/>
    <n v="0"/>
    <n v="8.3000000000000007"/>
    <n v="53"/>
    <n v="170"/>
    <n v="7830611"/>
    <n v="700000"/>
    <n v="7130611"/>
    <n v="10.186587142857142"/>
    <n v="37.274634857142857"/>
    <n v="1994"/>
    <s v="yanvar"/>
    <s v="Steve James"/>
    <x v="2707"/>
    <s v="Normal"/>
    <s v="Low Budget"/>
    <x v="0"/>
    <s v="High Buzz / High Score"/>
  </r>
  <r>
    <x v="2708"/>
    <d v="2006-01-11T00:00:00"/>
    <s v="Color"/>
    <s v="Crime"/>
    <s v="English"/>
    <s v="USA"/>
    <s v="R"/>
    <s v="Robin Williams"/>
    <x v="1159"/>
    <n v="49000"/>
    <n v="50831"/>
    <n v="5"/>
    <n v="576"/>
    <n v="5.9"/>
    <n v="125"/>
    <n v="81"/>
    <n v="7825820"/>
    <n v="4000000"/>
    <n v="3825820"/>
    <n v="0.95645500000000006"/>
    <n v="24.040182000000001"/>
    <n v="2006"/>
    <s v="yanvar"/>
    <s v="Patrick Stettner"/>
    <x v="2708"/>
    <s v="Normal"/>
    <s v="Medium Budget"/>
    <x v="0"/>
    <s v="High Buzz Mismatch"/>
  </r>
  <r>
    <x v="2709"/>
    <d v="2006-09-01T00:00:00"/>
    <s v="Color"/>
    <s v="Comedy"/>
    <s v="English"/>
    <s v="Canada"/>
    <s v="R"/>
    <s v="Dustin Milligan"/>
    <x v="24"/>
    <n v="499"/>
    <n v="1120"/>
    <n v="571"/>
    <n v="0"/>
    <n v="6.5"/>
    <n v="251"/>
    <n v="95"/>
    <n v="7774730"/>
    <n v="15500000"/>
    <n v="-7725270"/>
    <n v="-0.49840451612903225"/>
    <n v="25.800638193548387"/>
    <n v="2006"/>
    <s v="sentyabr"/>
    <s v="James Gunn"/>
    <x v="2709"/>
    <s v="Normal"/>
    <s v="Medium Budget"/>
    <x v="0"/>
    <s v="Normal"/>
  </r>
  <r>
    <x v="2710"/>
    <d v="2013-01-20T00:00:00"/>
    <s v="Color"/>
    <s v="Comedy"/>
    <s v="English"/>
    <s v="USA"/>
    <s v="R"/>
    <s v="Beth Grant"/>
    <x v="1160"/>
    <n v="628"/>
    <n v="2061"/>
    <n v="0"/>
    <n v="0"/>
    <n v="6.7"/>
    <n v="126"/>
    <n v="89"/>
    <n v="7764027"/>
    <n v="10000000"/>
    <n v="-2235973"/>
    <n v="-0.2235973"/>
    <n v="26.710561080000002"/>
    <n v="2013"/>
    <s v="yanvar"/>
    <s v="Jason Bateman"/>
    <x v="2710"/>
    <s v="Normal"/>
    <s v="Medium Budget"/>
    <x v="0"/>
    <s v="Normal"/>
  </r>
  <r>
    <x v="2711"/>
    <d v="2008-03-21T00:00:00"/>
    <s v="Color"/>
    <s v="Comedy"/>
    <s v="English"/>
    <s v="UK"/>
    <s v="R"/>
    <s v="Elizabeth Berrington"/>
    <x v="1011"/>
    <n v="65"/>
    <n v="173"/>
    <n v="454"/>
    <n v="32000"/>
    <n v="8"/>
    <n v="300"/>
    <n v="107"/>
    <n v="7757130"/>
    <n v="15000000"/>
    <n v="-7242870"/>
    <n v="-0.48285800000000001"/>
    <n v="35.006856800000001"/>
    <n v="2008"/>
    <s v="mart"/>
    <s v="Martin McDonagh"/>
    <x v="2711"/>
    <s v="Normal"/>
    <s v="Medium Budget"/>
    <x v="0"/>
    <s v="High Buzz / High Score"/>
  </r>
  <r>
    <x v="2712"/>
    <d v="2004-06-30T00:00:00"/>
    <s v="Color"/>
    <s v="Comedy"/>
    <s v="English"/>
    <s v="Canada"/>
    <s v="R"/>
    <s v="Miriam Margolyes"/>
    <x v="1161"/>
    <n v="405"/>
    <n v="847"/>
    <n v="109"/>
    <n v="562"/>
    <n v="7.1"/>
    <n v="93"/>
    <n v="104"/>
    <n v="7739049"/>
    <n v="18000000"/>
    <n v="-10260951"/>
    <n v="-0.57005283333333334"/>
    <n v="28.228178866666667"/>
    <n v="2004"/>
    <s v="iyun"/>
    <s v="IstvÃ¡n SzabÃ³"/>
    <x v="2712"/>
    <s v="Normal"/>
    <s v="Medium Budget"/>
    <x v="0"/>
    <s v="Normal"/>
  </r>
  <r>
    <x v="2713"/>
    <d v="2010-08-08T00:00:00"/>
    <s v="Color"/>
    <s v="Drama"/>
    <s v="French"/>
    <s v="France"/>
    <s v="PG-13"/>
    <s v="Kristin Scott Thomas"/>
    <x v="1162"/>
    <n v="1000"/>
    <n v="2140"/>
    <n v="15"/>
    <n v="0"/>
    <n v="7.5"/>
    <n v="136"/>
    <n v="111"/>
    <n v="7691700"/>
    <n v="10000000"/>
    <n v="-2308300"/>
    <n v="-0.23083000000000001"/>
    <n v="29.907668000000001"/>
    <n v="2010"/>
    <s v="avgust"/>
    <s v="Gilles Paquet-Brenner"/>
    <x v="2713"/>
    <s v="Normal"/>
    <s v="Medium Budget"/>
    <x v="0"/>
    <s v="Normal"/>
  </r>
  <r>
    <x v="2714"/>
    <d v="2009-02-16T00:00:00"/>
    <s v="Color"/>
    <s v="Adventure"/>
    <s v="English"/>
    <s v="UK"/>
    <s v="PG-13"/>
    <s v="Andrew Garfield"/>
    <x v="614"/>
    <n v="10000"/>
    <n v="11769"/>
    <n v="0"/>
    <n v="19000"/>
    <n v="6.8"/>
    <n v="292"/>
    <n v="123"/>
    <n v="7689458"/>
    <n v="40000000"/>
    <n v="-32310542"/>
    <n v="-0.80776355"/>
    <n v="28.776894579999997"/>
    <n v="2009"/>
    <s v="fevral"/>
    <s v="Terry Gilliam"/>
    <x v="2714"/>
    <s v="Normal"/>
    <s v="High Budget"/>
    <x v="0"/>
    <s v="Normal"/>
  </r>
  <r>
    <x v="2715"/>
    <d v="2003-04-27T00:00:00"/>
    <s v="Color"/>
    <s v="Action"/>
    <s v="English"/>
    <s v="USA"/>
    <s v="R"/>
    <s v="Heath Ledger"/>
    <x v="309"/>
    <n v="13000"/>
    <n v="14165"/>
    <n v="241"/>
    <n v="704"/>
    <n v="5.0999999999999996"/>
    <n v="112"/>
    <n v="102"/>
    <n v="7659747"/>
    <n v="38000000"/>
    <n v="-30340253"/>
    <n v="-0.79842771052631578"/>
    <n v="20.151028915789471"/>
    <n v="2003"/>
    <s v="aprel"/>
    <s v="Brian Helgeland"/>
    <x v="2715"/>
    <s v="Normal"/>
    <s v="High Budget"/>
    <x v="0"/>
    <s v="High Buzz Mismatch"/>
  </r>
  <r>
    <x v="2716"/>
    <d v="2015-03-14T00:00:00"/>
    <s v="Color"/>
    <s v="Action"/>
    <s v="English"/>
    <s v="UK"/>
    <s v="R"/>
    <s v="Johnny Depp"/>
    <x v="570"/>
    <n v="40000"/>
    <n v="42683"/>
    <n v="192"/>
    <n v="12000"/>
    <n v="5.5"/>
    <n v="181"/>
    <n v="107"/>
    <n v="7605668"/>
    <n v="60000000"/>
    <n v="-52394332"/>
    <n v="-0.87323886666666661"/>
    <n v="22.850704453333332"/>
    <n v="2015"/>
    <s v="mart"/>
    <s v="David Koepp"/>
    <x v="2716"/>
    <s v="Underperformer"/>
    <s v="High Budget"/>
    <x v="0"/>
    <s v="High Buzz Mismatch"/>
  </r>
  <r>
    <x v="2717"/>
    <d v="2014-12-17T00:00:00"/>
    <s v="Color"/>
    <s v="Comedy"/>
    <s v="English"/>
    <s v="USA"/>
    <s v="R"/>
    <s v="Naomi Watts"/>
    <x v="1163"/>
    <n v="6000"/>
    <n v="6322"/>
    <n v="387"/>
    <n v="0"/>
    <n v="6.3"/>
    <n v="270"/>
    <n v="97"/>
    <n v="7574066"/>
    <n v="10000000"/>
    <n v="-2425934"/>
    <n v="-0.24259339999999999"/>
    <n v="25.102962639999998"/>
    <n v="2014"/>
    <s v="dekabr"/>
    <s v="Noah Baumbach"/>
    <x v="2717"/>
    <s v="Normal"/>
    <s v="Medium Budget"/>
    <x v="0"/>
    <s v="Normal"/>
  </r>
  <r>
    <x v="2718"/>
    <d v="1995-11-26T00:00:00"/>
    <s v="Color"/>
    <s v="Comedy"/>
    <s v="English"/>
    <s v="USA"/>
    <s v="PG-13"/>
    <s v="Angelina Jolie Pitt"/>
    <x v="551"/>
    <n v="11000"/>
    <n v="13821"/>
    <n v="34"/>
    <n v="12000"/>
    <n v="6.2"/>
    <n v="79"/>
    <n v="107"/>
    <n v="7564000"/>
    <n v="20000000"/>
    <n v="-12436000"/>
    <n v="-0.62180000000000002"/>
    <n v="25.751280000000001"/>
    <n v="1995"/>
    <s v="noyabr"/>
    <s v="Iain Softley"/>
    <x v="2718"/>
    <s v="Normal"/>
    <s v="Medium Budget"/>
    <x v="0"/>
    <s v="Normal"/>
  </r>
  <r>
    <x v="2719"/>
    <d v="2008-02-16T00:00:00"/>
    <s v="Color"/>
    <s v="Comedy"/>
    <s v="English"/>
    <s v="USA"/>
    <s v="PG-13"/>
    <s v="Stephen Root"/>
    <x v="1164"/>
    <n v="939"/>
    <n v="3651"/>
    <n v="4"/>
    <n v="518"/>
    <n v="5.2"/>
    <n v="100"/>
    <n v="95"/>
    <n v="7563670"/>
    <n v="10000000"/>
    <n v="-2436330"/>
    <n v="-0.24363299999999999"/>
    <n v="20.7543468"/>
    <n v="2008"/>
    <s v="fevral"/>
    <s v="Jeff Lowell"/>
    <x v="2719"/>
    <s v="Normal"/>
    <s v="Medium Budget"/>
    <x v="0"/>
    <s v="High Buzz Mismatch"/>
  </r>
  <r>
    <x v="2720"/>
    <d v="2002-09-04T00:00:00"/>
    <s v="Color"/>
    <s v="Crime"/>
    <s v="Portuguese"/>
    <s v="Brazil"/>
    <s v="R"/>
    <s v="Alice Braga"/>
    <x v="712"/>
    <n v="1000"/>
    <n v="1211"/>
    <n v="353"/>
    <n v="28000"/>
    <n v="8.6999999999999993"/>
    <n v="214"/>
    <n v="135"/>
    <n v="7563397"/>
    <n v="3300000"/>
    <n v="4263397"/>
    <n v="1.2919384848484849"/>
    <n v="38.116775393939392"/>
    <n v="2002"/>
    <s v="sentyabr"/>
    <s v="Fernando Meirelles"/>
    <x v="2720"/>
    <s v="Normal"/>
    <s v="Medium Budget"/>
    <x v="0"/>
    <s v="High Buzz / High Score"/>
  </r>
  <r>
    <x v="2721"/>
    <d v="2012-12-10T00:00:00"/>
    <s v="Color"/>
    <s v="Drama"/>
    <s v="English"/>
    <s v="USA"/>
    <s v="R"/>
    <s v="Matt Damon"/>
    <x v="187"/>
    <n v="13000"/>
    <n v="14544"/>
    <n v="835"/>
    <n v="10000"/>
    <n v="6.6"/>
    <n v="242"/>
    <n v="106"/>
    <n v="7556708"/>
    <n v="15000000"/>
    <n v="-7443292"/>
    <n v="-0.49621946666666666"/>
    <n v="27.201512213333331"/>
    <n v="2012"/>
    <s v="dekabr"/>
    <s v="Gus Van Sant"/>
    <x v="2721"/>
    <s v="Normal"/>
    <s v="Medium Budget"/>
    <x v="0"/>
    <s v="Normal"/>
  </r>
  <r>
    <x v="2722"/>
    <d v="2008-06-23T00:00:00"/>
    <s v="Color"/>
    <s v="Adventure"/>
    <s v="English"/>
    <s v="UK"/>
    <m/>
    <s v="Charlotte Rampling"/>
    <x v="1165"/>
    <n v="844"/>
    <n v="844"/>
    <n v="0"/>
    <n v="28"/>
    <n v="6.5"/>
    <n v="9"/>
    <n v="42"/>
    <n v="7518876"/>
    <n v="6000000"/>
    <n v="1518876"/>
    <n v="0.25314599999999998"/>
    <n v="26.1040584"/>
    <n v="2008"/>
    <s v="iyun"/>
    <s v="Jean-Jacques Mantello"/>
    <x v="2722"/>
    <s v="Normal"/>
    <s v="High Budget"/>
    <x v="0"/>
    <s v="Normal"/>
  </r>
  <r>
    <x v="2723"/>
    <d v="2001-04-10T00:00:00"/>
    <s v="Color"/>
    <s v="Comedy"/>
    <s v="English"/>
    <s v="USA"/>
    <s v="PG-13"/>
    <s v="Woody Allen"/>
    <x v="478"/>
    <n v="11000"/>
    <n v="12534"/>
    <n v="11000"/>
    <n v="826"/>
    <n v="6.8"/>
    <n v="116"/>
    <n v="103"/>
    <n v="7496522"/>
    <n v="26000000"/>
    <n v="-18503478"/>
    <n v="-0.71167223076923081"/>
    <n v="26.997931107692306"/>
    <n v="2001"/>
    <s v="aprel"/>
    <s v="Woody Allen"/>
    <x v="2723"/>
    <s v="Normal"/>
    <s v="Medium Budget"/>
    <x v="0"/>
    <s v="Normal"/>
  </r>
  <r>
    <x v="2724"/>
    <d v="2007-08-17T00:00:00"/>
    <s v="Color"/>
    <s v="Comedy"/>
    <s v="English"/>
    <s v="USA"/>
    <s v="PG"/>
    <s v="Oliver Platt"/>
    <x v="1166"/>
    <n v="1000"/>
    <n v="2495"/>
    <n v="43"/>
    <n v="0"/>
    <n v="6.8"/>
    <n v="118"/>
    <n v="106"/>
    <n v="7486906"/>
    <n v="27000000"/>
    <n v="-19513094"/>
    <n v="-0.72270718518518517"/>
    <n v="26.910917125925927"/>
    <n v="2007"/>
    <s v="avgust"/>
    <s v="Menno Meyjes"/>
    <x v="2724"/>
    <s v="Normal"/>
    <s v="Medium Budget"/>
    <x v="0"/>
    <s v="Normal"/>
  </r>
  <r>
    <x v="2725"/>
    <d v="2006-02-08T00:00:00"/>
    <s v="Color"/>
    <s v="Comedy"/>
    <s v="English"/>
    <s v="USA"/>
    <s v="PG-13"/>
    <s v="Archie Panjabi"/>
    <x v="65"/>
    <n v="883"/>
    <n v="3611"/>
    <n v="0"/>
    <n v="9000"/>
    <n v="6.9"/>
    <n v="147"/>
    <n v="117"/>
    <n v="7458269"/>
    <n v="35000000"/>
    <n v="-27541731"/>
    <n v="-0.78690660000000001"/>
    <n v="28.185237359999999"/>
    <n v="2006"/>
    <s v="fevral"/>
    <s v="Ridley Scott"/>
    <x v="2725"/>
    <s v="Normal"/>
    <s v="Medium Budget"/>
    <x v="0"/>
    <s v="Normal"/>
  </r>
  <r>
    <x v="2726"/>
    <d v="2010-07-30T00:00:00"/>
    <s v="Color"/>
    <s v="Comedy"/>
    <s v="English"/>
    <s v="USA"/>
    <s v="R"/>
    <s v="Matt Walsh"/>
    <x v="1167"/>
    <n v="490"/>
    <n v="1136"/>
    <n v="157"/>
    <n v="0"/>
    <n v="6.3"/>
    <n v="223"/>
    <n v="91"/>
    <n v="7455447"/>
    <n v="7000000"/>
    <n v="455447"/>
    <n v="6.5063857142857145E-2"/>
    <n v="25.22602554285714"/>
    <n v="2010"/>
    <s v="iyul"/>
    <s v="Jay Duplass"/>
    <x v="2726"/>
    <s v="Normal"/>
    <s v="Medium Budget"/>
    <x v="0"/>
    <s v="Normal"/>
  </r>
  <r>
    <x v="2727"/>
    <d v="2009-11-10T00:00:00"/>
    <s v="Color"/>
    <s v="Comedy"/>
    <s v="English"/>
    <s v="USA"/>
    <s v="R"/>
    <s v="Imelda Staunton"/>
    <x v="201"/>
    <n v="579"/>
    <n v="1500"/>
    <n v="0"/>
    <n v="0"/>
    <n v="6.7"/>
    <n v="210"/>
    <n v="120"/>
    <n v="7443007"/>
    <n v="30000000"/>
    <n v="-22556993"/>
    <n v="-0.75189976666666669"/>
    <n v="26.499240093333334"/>
    <n v="2009"/>
    <s v="noyabr"/>
    <s v="Ang Lee"/>
    <x v="2727"/>
    <s v="Normal"/>
    <s v="Medium Budget"/>
    <x v="0"/>
    <s v="Normal"/>
  </r>
  <r>
    <x v="2728"/>
    <d v="1991-09-13T00:00:00"/>
    <s v="Color"/>
    <s v="Action"/>
    <s v="English"/>
    <s v="USA"/>
    <s v="R"/>
    <s v="Vanessa Williams"/>
    <x v="828"/>
    <n v="1000"/>
    <n v="3671"/>
    <n v="23"/>
    <n v="0"/>
    <n v="6"/>
    <n v="30"/>
    <n v="98"/>
    <n v="7434726"/>
    <n v="23000000"/>
    <n v="-15565274"/>
    <n v="-0.67675104347826087"/>
    <n v="23.729299582608697"/>
    <n v="1991"/>
    <s v="sentyabr"/>
    <s v="Simon Wincer"/>
    <x v="2728"/>
    <s v="Normal"/>
    <s v="High Budget"/>
    <x v="0"/>
    <s v="Normal"/>
  </r>
  <r>
    <x v="2729"/>
    <d v="1995-12-10T00:00:00"/>
    <s v="Color"/>
    <s v="Drama"/>
    <s v="English"/>
    <s v="USA"/>
    <m/>
    <s v="Rosario Dawson"/>
    <x v="1168"/>
    <n v="3000"/>
    <n v="3310"/>
    <n v="184"/>
    <n v="0"/>
    <n v="7"/>
    <n v="71"/>
    <n v="91"/>
    <n v="7417210"/>
    <n v="1500000"/>
    <n v="5917210"/>
    <n v="3.9448066666666666"/>
    <n v="29.577922666666666"/>
    <n v="1995"/>
    <s v="dekabr"/>
    <s v="Larry Clark"/>
    <x v="2729"/>
    <s v="Normal"/>
    <s v="Medium Budget"/>
    <x v="0"/>
    <s v="Normal"/>
  </r>
  <r>
    <x v="2730"/>
    <d v="2006-02-04T00:00:00"/>
    <s v="Color"/>
    <s v="Adventure"/>
    <s v="English"/>
    <s v="USA"/>
    <s v="G"/>
    <s v="Jimmy Fallon"/>
    <x v="1169"/>
    <n v="787"/>
    <n v="2185"/>
    <n v="3"/>
    <n v="346"/>
    <n v="2.8"/>
    <n v="31"/>
    <n v="77"/>
    <n v="7382993"/>
    <n v="20000000"/>
    <n v="-12617007"/>
    <n v="-0.63085035"/>
    <n v="10.982259859999999"/>
    <n v="2006"/>
    <s v="fevral"/>
    <s v="Dave Borthwick"/>
    <x v="2730"/>
    <s v="Normal"/>
    <s v="High Budget"/>
    <x v="0"/>
    <s v="High Buzz Mismatch"/>
  </r>
  <r>
    <x v="2731"/>
    <d v="1986-09-08T00:00:00"/>
    <s v="Color"/>
    <s v="Horror"/>
    <s v="English"/>
    <s v="UK"/>
    <s v="R"/>
    <s v="Kathleen Wilhoite"/>
    <x v="1170"/>
    <n v="265"/>
    <n v="901"/>
    <n v="85"/>
    <n v="0"/>
    <n v="5.7"/>
    <n v="65"/>
    <n v="98"/>
    <n v="7369373"/>
    <n v="2000000"/>
    <n v="5369373"/>
    <n v="2.6846865000000002"/>
    <n v="23.873874600000001"/>
    <n v="1986"/>
    <s v="sentyabr"/>
    <s v="Kevin Tenney"/>
    <x v="2731"/>
    <s v="Normal"/>
    <s v="Low Budget"/>
    <x v="0"/>
    <s v="Normal"/>
  </r>
  <r>
    <x v="2732"/>
    <d v="2005-04-29T00:00:00"/>
    <s v="Color"/>
    <s v="Comedy"/>
    <s v="English"/>
    <s v="USA"/>
    <s v="R"/>
    <s v="William Baldwin"/>
    <x v="1163"/>
    <n v="436"/>
    <n v="479"/>
    <n v="387"/>
    <n v="0"/>
    <n v="7.4"/>
    <n v="110"/>
    <n v="88"/>
    <n v="7362100"/>
    <n v="1500000"/>
    <n v="5862100"/>
    <n v="3.9080666666666666"/>
    <n v="31.163226666666667"/>
    <n v="2005"/>
    <s v="aprel"/>
    <s v="Noah Baumbach"/>
    <x v="2732"/>
    <s v="Normal"/>
    <s v="Medium Budget"/>
    <x v="0"/>
    <s v="Normal"/>
  </r>
  <r>
    <x v="2733"/>
    <d v="1999-12-01T00:00:00"/>
    <s v="Color"/>
    <s v="Comedy"/>
    <s v="English"/>
    <s v="USA"/>
    <s v="R"/>
    <s v="Jonathan Brandis"/>
    <x v="1171"/>
    <n v="761"/>
    <n v="2018"/>
    <n v="30"/>
    <n v="0"/>
    <n v="6.4"/>
    <n v="72"/>
    <n v="96"/>
    <n v="7292175"/>
    <n v="7000000"/>
    <n v="292175"/>
    <n v="4.1739285714285715E-2"/>
    <n v="25.616695714285715"/>
    <n v="1999"/>
    <s v="dekabr"/>
    <s v="Michael Corrente"/>
    <x v="2733"/>
    <s v="Normal"/>
    <s v="Medium Budget"/>
    <x v="0"/>
    <s v="Normal"/>
  </r>
  <r>
    <x v="2734"/>
    <d v="1988-03-26T00:00:00"/>
    <s v="Color"/>
    <s v="Action"/>
    <s v="English"/>
    <s v="USA"/>
    <s v="R"/>
    <s v="Angus Scrimm"/>
    <x v="1172"/>
    <n v="674"/>
    <n v="1395"/>
    <n v="152"/>
    <n v="812"/>
    <n v="6.5"/>
    <n v="81"/>
    <n v="97"/>
    <n v="7282851"/>
    <n v="3000000"/>
    <n v="4282851"/>
    <n v="1.4276169999999999"/>
    <n v="26.6522468"/>
    <n v="1988"/>
    <s v="mart"/>
    <s v="Don Coscarelli"/>
    <x v="2734"/>
    <s v="Normal"/>
    <s v="High Budget"/>
    <x v="0"/>
    <s v="Normal"/>
  </r>
  <r>
    <x v="2735"/>
    <d v="2013-07-19T00:00:00"/>
    <s v="Color"/>
    <s v="Action"/>
    <s v="English"/>
    <s v="Russia"/>
    <s v="R"/>
    <s v="Alexa PenaVega"/>
    <x v="253"/>
    <n v="2000"/>
    <n v="2848"/>
    <n v="0"/>
    <n v="48000"/>
    <n v="5.6"/>
    <n v="260"/>
    <n v="107"/>
    <n v="7268659"/>
    <n v="20000000"/>
    <n v="-12731341"/>
    <n v="-0.63656705000000002"/>
    <n v="26.945373180000001"/>
    <n v="2013"/>
    <s v="iyul"/>
    <s v="Robert Rodriguez"/>
    <x v="2735"/>
    <s v="Normal"/>
    <s v="High Budget"/>
    <x v="0"/>
    <s v="High Buzz Mismatch"/>
  </r>
  <r>
    <x v="2736"/>
    <d v="1998-04-08T00:00:00"/>
    <s v="Black and White"/>
    <s v="Crime"/>
    <s v="German"/>
    <s v="Germany"/>
    <s v="R"/>
    <s v="Moritz Bleibtreu"/>
    <x v="801"/>
    <n v="486"/>
    <n v="623"/>
    <n v="670"/>
    <n v="0"/>
    <n v="7.8"/>
    <n v="181"/>
    <n v="81"/>
    <n v="7267324"/>
    <n v="3500000"/>
    <n v="3767324"/>
    <n v="1.0763782857142856"/>
    <n v="31.630551314285714"/>
    <n v="1998"/>
    <s v="aprel"/>
    <s v="Tom Tykwer"/>
    <x v="2736"/>
    <s v="Normal"/>
    <s v="Medium Budget"/>
    <x v="0"/>
    <s v="Normal"/>
  </r>
  <r>
    <x v="2737"/>
    <d v="2002-04-26T00:00:00"/>
    <s v="Color"/>
    <s v="Comedy"/>
    <s v="English"/>
    <s v="USA"/>
    <s v="PG-13"/>
    <s v="Zooey Deschanel"/>
    <x v="53"/>
    <n v="11000"/>
    <n v="13917"/>
    <n v="188"/>
    <n v="892"/>
    <n v="6.5"/>
    <n v="87"/>
    <n v="74"/>
    <n v="7262288"/>
    <n v="40000000"/>
    <n v="-32737712"/>
    <n v="-0.81844280000000003"/>
    <n v="25.76182288"/>
    <n v="2002"/>
    <s v="aprel"/>
    <s v="Barry Sonnenfeld"/>
    <x v="2737"/>
    <s v="Normal"/>
    <s v="Medium Budget"/>
    <x v="0"/>
    <s v="Normal"/>
  </r>
  <r>
    <x v="2738"/>
    <d v="2006-11-20T00:00:00"/>
    <s v="Black and White"/>
    <s v="Drama"/>
    <s v="English"/>
    <s v="Germany"/>
    <s v="PG-13"/>
    <s v="Kate Winslet"/>
    <x v="482"/>
    <n v="14000"/>
    <n v="27614"/>
    <n v="234"/>
    <n v="0"/>
    <n v="6.2"/>
    <n v="127"/>
    <n v="128"/>
    <n v="7221458"/>
    <n v="55000000"/>
    <n v="-47778542"/>
    <n v="-0.86870076363636362"/>
    <n v="24.452519694545455"/>
    <n v="2006"/>
    <s v="noyabr"/>
    <s v="Steven Zaillian"/>
    <x v="2738"/>
    <s v="Underperformer"/>
    <s v="Medium Budget"/>
    <x v="0"/>
    <s v="Normal"/>
  </r>
  <r>
    <x v="2739"/>
    <d v="2001-10-28T00:00:00"/>
    <s v="Color"/>
    <s v="Drama"/>
    <s v="English"/>
    <s v="France"/>
    <s v="R"/>
    <s v="Naomi Watts"/>
    <x v="797"/>
    <n v="6000"/>
    <n v="8484"/>
    <n v="0"/>
    <n v="16000"/>
    <n v="8"/>
    <n v="252"/>
    <n v="147"/>
    <n v="7219578"/>
    <n v="15000000"/>
    <n v="-7780422"/>
    <n v="-0.51869480000000001"/>
    <n v="33.392522079999999"/>
    <n v="2001"/>
    <s v="oktyabr"/>
    <s v="David Lynch"/>
    <x v="2739"/>
    <s v="Normal"/>
    <s v="Medium Budget"/>
    <x v="0"/>
    <s v="High Buzz / High Score"/>
  </r>
  <r>
    <x v="2740"/>
    <d v="2011-01-20T00:00:00"/>
    <s v="Color"/>
    <s v="Comedy"/>
    <s v="English"/>
    <s v="USA"/>
    <s v="PG"/>
    <s v="Joel McHale"/>
    <x v="177"/>
    <n v="734"/>
    <n v="2085"/>
    <n v="64"/>
    <n v="11000"/>
    <n v="6.2"/>
    <n v="108"/>
    <n v="100"/>
    <n v="7204138"/>
    <n v="41000000"/>
    <n v="-33795862"/>
    <n v="-0.82428931707317077"/>
    <n v="25.570284273170735"/>
    <n v="2011"/>
    <s v="yanvar"/>
    <s v="David Frankel"/>
    <x v="2740"/>
    <s v="Normal"/>
    <s v="Medium Budget"/>
    <x v="0"/>
    <s v="Normal"/>
  </r>
  <r>
    <x v="2741"/>
    <d v="2013-01-18T00:00:00"/>
    <s v="Color"/>
    <s v="Adventure"/>
    <s v="English"/>
    <s v="USA"/>
    <s v="R"/>
    <s v="Daryl Sabara"/>
    <x v="574"/>
    <n v="640"/>
    <n v="2082"/>
    <n v="0"/>
    <n v="12000"/>
    <n v="5.4"/>
    <n v="285"/>
    <n v="100"/>
    <n v="7186670"/>
    <n v="6000000"/>
    <n v="1186670"/>
    <n v="0.19777833333333333"/>
    <n v="22.879111333333334"/>
    <n v="2013"/>
    <s v="yanvar"/>
    <s v="Eli Roth"/>
    <x v="2741"/>
    <s v="Normal"/>
    <s v="High Budget"/>
    <x v="0"/>
    <s v="High Buzz Mismatch"/>
  </r>
  <r>
    <x v="2742"/>
    <d v="2007-06-07T00:00:00"/>
    <s v="Color"/>
    <s v="Drama"/>
    <s v="Spanish"/>
    <s v="Spain"/>
    <s v="R"/>
    <s v="Geraldine Chaplin"/>
    <x v="927"/>
    <n v="382"/>
    <n v="954"/>
    <n v="171"/>
    <n v="11000"/>
    <n v="7.5"/>
    <n v="300"/>
    <n v="105"/>
    <n v="7159147"/>
    <n v="3400000"/>
    <n v="3759147"/>
    <n v="1.1056314705882353"/>
    <n v="31.542252588235296"/>
    <n v="2007"/>
    <s v="iyun"/>
    <s v="J.A. Bayona"/>
    <x v="2742"/>
    <s v="Normal"/>
    <s v="Medium Budget"/>
    <x v="0"/>
    <s v="Normal"/>
  </r>
  <r>
    <x v="2743"/>
    <d v="2006-11-04T00:00:00"/>
    <s v="Color"/>
    <s v="Comedy"/>
    <s v="English"/>
    <s v="USA"/>
    <s v="R"/>
    <s v="Hope Davis"/>
    <x v="361"/>
    <n v="442"/>
    <n v="1134"/>
    <n v="529"/>
    <n v="348"/>
    <n v="6.7"/>
    <n v="142"/>
    <n v="116"/>
    <n v="7156933"/>
    <n v="25000000"/>
    <n v="-17843067"/>
    <n v="-0.71372268000000005"/>
    <n v="26.549310928000001"/>
    <n v="2006"/>
    <s v="noyabr"/>
    <s v="Lasse HallstrÃ¶m"/>
    <x v="2743"/>
    <s v="Normal"/>
    <s v="Medium Budget"/>
    <x v="0"/>
    <s v="Normal"/>
  </r>
  <r>
    <x v="2744"/>
    <d v="2006-12-13T00:00:00"/>
    <s v="Color"/>
    <s v="Comedy"/>
    <s v="English"/>
    <s v="USA"/>
    <s v="PG-13"/>
    <s v="Judy Greer"/>
    <x v="162"/>
    <n v="2000"/>
    <n v="5992"/>
    <n v="80"/>
    <n v="300"/>
    <n v="5.5"/>
    <n v="153"/>
    <n v="107"/>
    <n v="7156725"/>
    <n v="19000000"/>
    <n v="-11843275"/>
    <n v="-0.62333026315789475"/>
    <n v="21.780667894736844"/>
    <n v="2006"/>
    <s v="dekabr"/>
    <s v="Paul Weitz"/>
    <x v="2744"/>
    <s v="Normal"/>
    <s v="Medium Budget"/>
    <x v="0"/>
    <s v="High Buzz Mismatch"/>
  </r>
  <r>
    <x v="2745"/>
    <d v="1986-01-24T00:00:00"/>
    <s v="Black and White"/>
    <s v="Comedy"/>
    <s v="English"/>
    <s v="USA"/>
    <s v="R"/>
    <s v="S. Epatha Merkerson"/>
    <x v="329"/>
    <n v="539"/>
    <n v="708"/>
    <n v="0"/>
    <n v="406"/>
    <n v="6.5"/>
    <n v="26"/>
    <n v="88"/>
    <n v="7137502"/>
    <n v="175000"/>
    <n v="6962502"/>
    <n v="39.785725714285711"/>
    <n v="41.954890285714285"/>
    <n v="1986"/>
    <s v="yanvar"/>
    <s v="Spike Lee"/>
    <x v="2745"/>
    <s v="Normal"/>
    <s v="Medium Budget"/>
    <x v="0"/>
    <s v="Normal"/>
  </r>
  <r>
    <x v="2746"/>
    <d v="2011-07-14T00:00:00"/>
    <s v="Color"/>
    <s v="Drama"/>
    <s v="Persian"/>
    <s v="Iran"/>
    <s v="PG-13"/>
    <s v="Shahab Hosseini"/>
    <x v="1173"/>
    <n v="786"/>
    <n v="2501"/>
    <n v="0"/>
    <n v="48000"/>
    <n v="8.4"/>
    <n v="354"/>
    <n v="123"/>
    <n v="7098492"/>
    <n v="500000"/>
    <n v="6598492"/>
    <n v="13.196984"/>
    <n v="43.678793599999999"/>
    <n v="2011"/>
    <s v="iyul"/>
    <s v="Asghar Farhadi"/>
    <x v="2746"/>
    <s v="Normal"/>
    <s v="Medium Budget"/>
    <x v="0"/>
    <s v="High Buzz / High Score"/>
  </r>
  <r>
    <x v="2747"/>
    <d v="2015-09-10T00:00:00"/>
    <s v="Color"/>
    <s v="Action"/>
    <s v="English"/>
    <s v="USA"/>
    <s v="R"/>
    <s v="Chris Hemsworth"/>
    <x v="301"/>
    <n v="26000"/>
    <n v="28129"/>
    <n v="0"/>
    <n v="11000"/>
    <n v="5.4"/>
    <n v="261"/>
    <n v="133"/>
    <n v="7097125"/>
    <n v="70000000"/>
    <n v="-62902875"/>
    <n v="-0.89861250000000004"/>
    <n v="22.340555000000002"/>
    <n v="2015"/>
    <s v="sentyabr"/>
    <s v="Michael Mann"/>
    <x v="2747"/>
    <s v="Underperformer"/>
    <s v="High Budget"/>
    <x v="0"/>
    <s v="High Buzz Mismatch"/>
  </r>
  <r>
    <x v="2748"/>
    <d v="2000-11-27T00:00:00"/>
    <s v="Color"/>
    <s v="Biography"/>
    <s v="English"/>
    <s v="UK"/>
    <s v="R"/>
    <s v="Kate Winslet"/>
    <x v="885"/>
    <n v="14000"/>
    <n v="14726"/>
    <n v="133"/>
    <n v="0"/>
    <n v="7.4"/>
    <n v="132"/>
    <n v="124"/>
    <n v="7060876"/>
    <n v="13500000"/>
    <n v="-6439124"/>
    <n v="-0.47697214814814815"/>
    <n v="29.409211140740741"/>
    <n v="2000"/>
    <s v="noyabr"/>
    <s v="Philip Kaufman"/>
    <x v="2748"/>
    <s v="Normal"/>
    <s v="Medium Budget"/>
    <x v="0"/>
    <s v="Normal"/>
  </r>
  <r>
    <x v="2749"/>
    <d v="2006-10-24T00:00:00"/>
    <s v="Color"/>
    <s v="Comedy"/>
    <s v="English"/>
    <s v="USA"/>
    <s v="PG-13"/>
    <s v="Mo'Nique"/>
    <x v="1174"/>
    <n v="939"/>
    <n v="2321"/>
    <n v="18"/>
    <n v="837"/>
    <n v="3"/>
    <n v="37"/>
    <n v="99"/>
    <n v="7059537"/>
    <n v="3000000"/>
    <n v="4059537"/>
    <n v="1.3531789999999999"/>
    <n v="12.6249716"/>
    <n v="2006"/>
    <s v="oktyabr"/>
    <s v="Nnegest LikkÃ©"/>
    <x v="2749"/>
    <s v="Normal"/>
    <s v="Medium Budget"/>
    <x v="0"/>
    <s v="Normal"/>
  </r>
  <r>
    <x v="2750"/>
    <d v="2001-09-09T00:00:00"/>
    <s v="Color"/>
    <s v="Comedy"/>
    <s v="English"/>
    <s v="USA"/>
    <s v="R"/>
    <s v="Scott Cohen"/>
    <x v="326"/>
    <n v="378"/>
    <n v="1173"/>
    <n v="0"/>
    <n v="682"/>
    <n v="6.7"/>
    <n v="110"/>
    <n v="97"/>
    <n v="7022940"/>
    <n v="1000000"/>
    <n v="6022940"/>
    <n v="6.0229400000000002"/>
    <n v="29.277376"/>
    <n v="2001"/>
    <s v="sentyabr"/>
    <s v="Charles Herman-Wurmfeld"/>
    <x v="2750"/>
    <s v="Normal"/>
    <s v="Medium Budget"/>
    <x v="0"/>
    <s v="Normal"/>
  </r>
  <r>
    <x v="2751"/>
    <d v="2013-01-01T00:00:00"/>
    <s v="Color"/>
    <s v="Drama"/>
    <s v="English"/>
    <s v="USA"/>
    <s v="PG"/>
    <s v="Jennifer Hudson"/>
    <x v="1014"/>
    <n v="549"/>
    <n v="1373"/>
    <n v="148"/>
    <n v="0"/>
    <n v="4.4000000000000004"/>
    <n v="40"/>
    <n v="93"/>
    <n v="7017178"/>
    <n v="17500000"/>
    <n v="-10482822"/>
    <n v="-0.59901839999999995"/>
    <n v="17.360392640000001"/>
    <n v="2013"/>
    <s v="yanvar"/>
    <s v="Kasi Lemmons"/>
    <x v="2751"/>
    <s v="Normal"/>
    <s v="Medium Budget"/>
    <x v="0"/>
    <s v="High Buzz Mismatch"/>
  </r>
  <r>
    <x v="2752"/>
    <d v="2006-04-09T00:00:00"/>
    <s v="Color"/>
    <s v="Action"/>
    <s v="English"/>
    <s v="USA"/>
    <s v="PG-13"/>
    <s v="Wesley Jonathan"/>
    <x v="561"/>
    <n v="592"/>
    <n v="2000"/>
    <n v="17"/>
    <n v="244"/>
    <n v="2.1"/>
    <n v="25"/>
    <n v="95"/>
    <n v="7009668"/>
    <n v="5600000"/>
    <n v="1409668"/>
    <n v="0.25172642857142857"/>
    <n v="8.5250905714285725"/>
    <n v="2006"/>
    <s v="aprel"/>
    <s v="Preston A. Whitmore II"/>
    <x v="2752"/>
    <s v="Normal"/>
    <s v="High Budget"/>
    <x v="0"/>
    <s v="High Buzz Mismatch"/>
  </r>
  <r>
    <x v="2753"/>
    <d v="2003-03-13T00:00:00"/>
    <s v="Color"/>
    <s v="Animation"/>
    <s v="French"/>
    <s v="France"/>
    <s v="PG-13"/>
    <s v="Michel Robin"/>
    <x v="1175"/>
    <n v="23"/>
    <n v="29"/>
    <n v="162"/>
    <n v="0"/>
    <n v="7.8"/>
    <n v="167"/>
    <n v="80"/>
    <n v="7002255"/>
    <n v="9500000"/>
    <n v="-2497745"/>
    <n v="-0.26292052631578949"/>
    <n v="31.094831789473684"/>
    <n v="2003"/>
    <s v="mart"/>
    <s v="Sylvain Chomet"/>
    <x v="2753"/>
    <s v="Normal"/>
    <s v="High Budget"/>
    <x v="0"/>
    <s v="Normal"/>
  </r>
  <r>
    <x v="2754"/>
    <d v="2008-05-17T00:00:00"/>
    <s v="Color"/>
    <s v="Comedy"/>
    <s v="English"/>
    <s v="USA"/>
    <s v="PG-13"/>
    <s v="Chriss Anglin"/>
    <x v="262"/>
    <n v="885"/>
    <n v="2907"/>
    <n v="119"/>
    <n v="797"/>
    <n v="4.3"/>
    <n v="45"/>
    <n v="83"/>
    <n v="7001720"/>
    <n v="12000000"/>
    <n v="-4998280"/>
    <n v="-0.41652333333333336"/>
    <n v="17.113090666666665"/>
    <n v="2008"/>
    <s v="may"/>
    <s v="David Zucker"/>
    <x v="2754"/>
    <s v="Normal"/>
    <s v="Medium Budget"/>
    <x v="0"/>
    <s v="High Buzz Mismatch"/>
  </r>
  <r>
    <x v="2755"/>
    <d v="1980-09-16T00:00:00"/>
    <s v="Color"/>
    <s v="Action"/>
    <s v="English"/>
    <s v="UK"/>
    <s v="PG"/>
    <s v="M. Emmet Walsh"/>
    <x v="1176"/>
    <n v="521"/>
    <n v="1883"/>
    <n v="5"/>
    <n v="328"/>
    <n v="4.7"/>
    <n v="32"/>
    <n v="119"/>
    <n v="7000000"/>
    <n v="36000000"/>
    <n v="-29000000"/>
    <n v="-0.80555555555555558"/>
    <n v="18.51057777777778"/>
    <n v="1980"/>
    <s v="sentyabr"/>
    <s v="Jerry Jameson"/>
    <x v="2755"/>
    <s v="Normal"/>
    <s v="High Budget"/>
    <x v="0"/>
    <s v="High Buzz Mismatch"/>
  </r>
  <r>
    <x v="2756"/>
    <d v="2015-10-06T00:00:00"/>
    <s v="Color"/>
    <s v="Comedy"/>
    <s v="English"/>
    <s v="USA"/>
    <s v="R"/>
    <s v="Dominic Flores"/>
    <x v="332"/>
    <n v="1000"/>
    <n v="3944"/>
    <n v="234"/>
    <n v="0"/>
    <n v="6.1"/>
    <n v="125"/>
    <n v="107"/>
    <n v="6998324"/>
    <n v="28000000"/>
    <n v="-21001676"/>
    <n v="-0.75005985714285717"/>
    <n v="24.099976057142857"/>
    <n v="2015"/>
    <s v="oktyabr"/>
    <s v="David Gordon Green"/>
    <x v="2756"/>
    <s v="Normal"/>
    <s v="Medium Budget"/>
    <x v="0"/>
    <s v="Normal"/>
  </r>
  <r>
    <x v="2757"/>
    <d v="2000-06-09T00:00:00"/>
    <s v="Color"/>
    <s v="Comedy"/>
    <s v="English"/>
    <s v="USA"/>
    <s v="PG-13"/>
    <s v="Sarah Silverman"/>
    <x v="1177"/>
    <n v="931"/>
    <n v="3848"/>
    <n v="25"/>
    <n v="262"/>
    <n v="5.7"/>
    <n v="29"/>
    <n v="81"/>
    <n v="6982680"/>
    <n v="10000000"/>
    <n v="-3017320"/>
    <n v="-0.301732"/>
    <n v="22.7055072"/>
    <n v="2000"/>
    <s v="iyun"/>
    <s v="Scott Alexander"/>
    <x v="2757"/>
    <s v="Normal"/>
    <s v="Medium Budget"/>
    <x v="0"/>
    <s v="High Buzz Mismatch"/>
  </r>
  <r>
    <x v="2758"/>
    <d v="2011-02-13T00:00:00"/>
    <s v="Color"/>
    <s v="Comedy"/>
    <s v="English"/>
    <s v="USA"/>
    <s v="R"/>
    <s v="Topher Grace"/>
    <x v="1178"/>
    <n v="2000"/>
    <n v="5519"/>
    <n v="31"/>
    <n v="0"/>
    <n v="6.3"/>
    <n v="136"/>
    <n v="97"/>
    <n v="6923891"/>
    <n v="23000000"/>
    <n v="-16076109"/>
    <n v="-0.69896126086956523"/>
    <n v="24.920415495652172"/>
    <n v="2011"/>
    <s v="fevral"/>
    <s v="Michael Dowse"/>
    <x v="2758"/>
    <s v="Normal"/>
    <s v="Medium Budget"/>
    <x v="0"/>
    <s v="Normal"/>
  </r>
  <r>
    <x v="2759"/>
    <d v="2010-08-18T00:00:00"/>
    <s v="Color"/>
    <s v="Drama"/>
    <s v="French"/>
    <s v="Canada"/>
    <s v="R"/>
    <s v="Lubna Azabal"/>
    <x v="450"/>
    <n v="131"/>
    <n v="343"/>
    <n v="777"/>
    <n v="37000"/>
    <n v="8.1999999999999993"/>
    <n v="226"/>
    <n v="139"/>
    <n v="6857096"/>
    <n v="6800000"/>
    <n v="57096"/>
    <n v="8.3964705882352934E-3"/>
    <n v="36.503358588235294"/>
    <n v="2010"/>
    <s v="avgust"/>
    <s v="Denis Villeneuve"/>
    <x v="2759"/>
    <s v="Normal"/>
    <s v="Medium Budget"/>
    <x v="0"/>
    <s v="High Buzz / High Score"/>
  </r>
  <r>
    <x v="2760"/>
    <d v="2006-06-10T00:00:00"/>
    <s v="Color"/>
    <s v="Action"/>
    <s v="English"/>
    <s v="Germany"/>
    <s v="R"/>
    <s v="Paul Walker"/>
    <x v="1145"/>
    <n v="23000"/>
    <n v="27381"/>
    <n v="47"/>
    <n v="0"/>
    <n v="7.4"/>
    <n v="157"/>
    <n v="122"/>
    <n v="6855137"/>
    <n v="17000000"/>
    <n v="-10144863"/>
    <n v="-0.59675664705882348"/>
    <n v="29.361297341176471"/>
    <n v="2006"/>
    <s v="iyun"/>
    <s v="Wayne Kramer"/>
    <x v="2760"/>
    <s v="Normal"/>
    <s v="High Budget"/>
    <x v="0"/>
    <s v="Normal"/>
  </r>
  <r>
    <x v="2761"/>
    <d v="2003-04-27T00:00:00"/>
    <s v="Color"/>
    <s v="Drama"/>
    <s v="English"/>
    <s v="Canada"/>
    <s v="PG-13"/>
    <s v="Laura Harring"/>
    <x v="977"/>
    <n v="669"/>
    <n v="1267"/>
    <n v="17"/>
    <n v="0"/>
    <n v="6.2"/>
    <n v="129"/>
    <n v="100"/>
    <n v="6852144"/>
    <n v="22000000"/>
    <n v="-15147856"/>
    <n v="-0.68853890909090909"/>
    <n v="24.524584436363636"/>
    <n v="2003"/>
    <s v="aprel"/>
    <s v="Glen Morgan"/>
    <x v="2761"/>
    <s v="Normal"/>
    <s v="Medium Budget"/>
    <x v="0"/>
    <s v="Normal"/>
  </r>
  <r>
    <x v="2762"/>
    <d v="2013-09-02T00:00:00"/>
    <s v="Color"/>
    <s v="Comedy"/>
    <s v="English"/>
    <s v="USA"/>
    <s v="R"/>
    <s v="Shailene Woodley"/>
    <x v="1179"/>
    <n v="8000"/>
    <n v="10040"/>
    <n v="53"/>
    <n v="10000"/>
    <n v="7.1"/>
    <n v="220"/>
    <n v="95"/>
    <n v="6851969"/>
    <n v="2500000"/>
    <n v="4351969"/>
    <n v="1.7407876"/>
    <n v="30.09631504"/>
    <n v="2013"/>
    <s v="sentyabr"/>
    <s v="James Ponsoldt"/>
    <x v="2762"/>
    <s v="Normal"/>
    <s v="Medium Budget"/>
    <x v="0"/>
    <s v="Normal"/>
  </r>
  <r>
    <x v="2763"/>
    <d v="1999-05-08T00:00:00"/>
    <s v="Color"/>
    <s v="Comedy"/>
    <s v="English"/>
    <s v="USA"/>
    <s v="R"/>
    <s v="Janeane Garofalo"/>
    <x v="1180"/>
    <n v="1000"/>
    <n v="2697"/>
    <n v="112"/>
    <n v="0"/>
    <n v="5.9"/>
    <n v="67"/>
    <n v="101"/>
    <n v="6851636"/>
    <n v="6000000"/>
    <n v="851636"/>
    <n v="0.14193933333333333"/>
    <n v="23.656775733333333"/>
    <n v="1999"/>
    <s v="may"/>
    <s v="Risa Bramon Garcia"/>
    <x v="2763"/>
    <s v="Normal"/>
    <s v="Medium Budget"/>
    <x v="0"/>
    <s v="High Buzz Mismatch"/>
  </r>
  <r>
    <x v="2764"/>
    <d v="2012-05-24T00:00:00"/>
    <s v="Color"/>
    <s v="Action"/>
    <s v="English"/>
    <s v="USA"/>
    <s v="R"/>
    <s v="Daniel Sharman"/>
    <x v="1181"/>
    <n v="1000"/>
    <n v="3818"/>
    <n v="87"/>
    <n v="14000"/>
    <n v="6.1"/>
    <n v="147"/>
    <n v="82"/>
    <n v="6842058"/>
    <n v="10000000"/>
    <n v="-3157942"/>
    <n v="-0.31579420000000002"/>
    <n v="25.673682319999998"/>
    <n v="2012"/>
    <s v="may"/>
    <s v="Marcus Dunstan"/>
    <x v="2764"/>
    <s v="Normal"/>
    <s v="High Budget"/>
    <x v="0"/>
    <s v="Normal"/>
  </r>
  <r>
    <x v="2765"/>
    <d v="2002-04-05T00:00:00"/>
    <s v="Color"/>
    <s v="Drama"/>
    <s v="English"/>
    <s v="USA"/>
    <s v="PG-13"/>
    <s v="Jake Gyllenhaal"/>
    <x v="297"/>
    <n v="15000"/>
    <n v="16692"/>
    <n v="52"/>
    <n v="365"/>
    <n v="6.7"/>
    <n v="111"/>
    <n v="112"/>
    <n v="6830957"/>
    <n v="21000000"/>
    <n v="-14169043"/>
    <n v="-0.67471633333333336"/>
    <n v="26.566613466666666"/>
    <n v="2002"/>
    <s v="aprel"/>
    <s v="Brad Silberling"/>
    <x v="2765"/>
    <s v="Normal"/>
    <s v="Medium Budget"/>
    <x v="0"/>
    <s v="Normal"/>
  </r>
  <r>
    <x v="2766"/>
    <d v="2004-06-26T00:00:00"/>
    <s v="Color"/>
    <s v="Action"/>
    <s v="English"/>
    <s v="UK"/>
    <s v="PG"/>
    <s v="Sophia Myles"/>
    <x v="317"/>
    <n v="956"/>
    <n v="2260"/>
    <n v="906"/>
    <n v="437"/>
    <n v="4.2"/>
    <n v="76"/>
    <n v="95"/>
    <n v="6768055"/>
    <n v="57000000"/>
    <n v="-50231945"/>
    <n v="-0.88126219298245612"/>
    <n v="16.491195122807021"/>
    <n v="2004"/>
    <s v="iyun"/>
    <s v="Jonathan Frakes"/>
    <x v="2766"/>
    <s v="Underperformer"/>
    <s v="High Budget"/>
    <x v="0"/>
    <s v="High Buzz Mismatch"/>
  </r>
  <r>
    <x v="2767"/>
    <d v="2001-06-28T00:00:00"/>
    <s v="Color"/>
    <s v="Horror"/>
    <s v="English"/>
    <s v="USA"/>
    <s v="R"/>
    <s v="Brendan Fehr"/>
    <x v="1182"/>
    <n v="847"/>
    <n v="3004"/>
    <n v="23"/>
    <n v="327"/>
    <n v="5.3"/>
    <n v="56"/>
    <n v="90"/>
    <n v="6755271"/>
    <n v="5000000"/>
    <n v="1755271"/>
    <n v="0.35105419999999998"/>
    <n v="21.373121679999997"/>
    <n v="2001"/>
    <s v="iyun"/>
    <s v="J.S. Cardone"/>
    <x v="2767"/>
    <s v="Normal"/>
    <s v="Low Budget"/>
    <x v="0"/>
    <s v="High Buzz Mismatch"/>
  </r>
  <r>
    <x v="2768"/>
    <d v="2006-05-01T00:00:00"/>
    <s v="Color"/>
    <s v="Comedy"/>
    <s v="English"/>
    <s v="USA"/>
    <s v="R"/>
    <s v="Jill Clayburgh"/>
    <x v="356"/>
    <n v="433"/>
    <n v="1291"/>
    <n v="708"/>
    <n v="0"/>
    <n v="6.2"/>
    <n v="132"/>
    <n v="122"/>
    <n v="6754898"/>
    <n v="12000000"/>
    <n v="-5245102"/>
    <n v="-0.43709183333333335"/>
    <n v="24.625163266666668"/>
    <n v="2006"/>
    <s v="may"/>
    <s v="Ryan Murphy"/>
    <x v="2768"/>
    <s v="Normal"/>
    <s v="Medium Budget"/>
    <x v="0"/>
    <s v="Normal"/>
  </r>
  <r>
    <x v="2769"/>
    <d v="1992-08-06T00:00:00"/>
    <s v="Color"/>
    <s v="Action"/>
    <s v="English"/>
    <s v="Australia"/>
    <s v="R"/>
    <s v="Christopher Lambert"/>
    <x v="1183"/>
    <n v="1000"/>
    <n v="4755"/>
    <n v="216"/>
    <n v="1000"/>
    <n v="5.9"/>
    <n v="58"/>
    <n v="95"/>
    <n v="6739141"/>
    <n v="8000000"/>
    <n v="-1260859"/>
    <n v="-0.15760737499999999"/>
    <n v="23.636957050000003"/>
    <n v="1992"/>
    <s v="avgust"/>
    <s v="Stuart Gordon"/>
    <x v="2769"/>
    <s v="Normal"/>
    <s v="High Budget"/>
    <x v="0"/>
    <s v="High Buzz Mismatch"/>
  </r>
  <r>
    <x v="2770"/>
    <d v="1986-03-18T00:00:00"/>
    <s v="Color"/>
    <s v="Drama"/>
    <s v="English"/>
    <s v="USA"/>
    <s v="R"/>
    <s v="David Margulies"/>
    <x v="148"/>
    <n v="567"/>
    <n v="711"/>
    <n v="213"/>
    <n v="0"/>
    <n v="5.9"/>
    <n v="38"/>
    <n v="112"/>
    <n v="6734844"/>
    <n v="17000000"/>
    <n v="-10265156"/>
    <n v="-0.60383270588235294"/>
    <n v="23.358466917647061"/>
    <n v="1986"/>
    <s v="mart"/>
    <s v="Adrian Lyne"/>
    <x v="2770"/>
    <s v="Normal"/>
    <s v="Medium Budget"/>
    <x v="0"/>
    <s v="High Buzz Mismatch"/>
  </r>
  <r>
    <x v="2771"/>
    <d v="1998-11-20T00:00:00"/>
    <s v="Color"/>
    <s v="Comedy"/>
    <s v="English"/>
    <s v="Canada"/>
    <s v="PG-13"/>
    <s v="Michael Greyeyes"/>
    <x v="1184"/>
    <n v="912"/>
    <n v="3163"/>
    <n v="149"/>
    <n v="0"/>
    <n v="7.2"/>
    <n v="56"/>
    <n v="89"/>
    <n v="6719300"/>
    <n v="2000000"/>
    <n v="4719300"/>
    <n v="2.3596499999999998"/>
    <n v="29.743860000000002"/>
    <n v="1998"/>
    <s v="noyabr"/>
    <s v="Chris Eyre"/>
    <x v="2771"/>
    <s v="Normal"/>
    <s v="Medium Budget"/>
    <x v="0"/>
    <s v="Normal"/>
  </r>
  <r>
    <x v="2772"/>
    <d v="2001-03-11T00:00:00"/>
    <s v="Color"/>
    <s v="Comedy"/>
    <s v="English"/>
    <s v="New Line"/>
    <s v="R"/>
    <s v="Del Zamora"/>
    <x v="365"/>
    <n v="752"/>
    <n v="3133"/>
    <n v="23"/>
    <n v="53"/>
    <n v="4.4000000000000004"/>
    <n v="62"/>
    <n v="104"/>
    <n v="6712451"/>
    <n v="90000000"/>
    <n v="-83287549"/>
    <n v="-0.92541721111111108"/>
    <n v="17.235133115555556"/>
    <n v="2001"/>
    <s v="mart"/>
    <s v="Peter Chelsom"/>
    <x v="2772"/>
    <s v="Underperformer"/>
    <s v="Medium Budget"/>
    <x v="0"/>
    <s v="High Buzz Mismatch"/>
  </r>
  <r>
    <x v="2773"/>
    <d v="1998-06-30T00:00:00"/>
    <s v="Black and White"/>
    <s v="Crime"/>
    <s v="English"/>
    <s v="USA"/>
    <s v="R"/>
    <s v="Ethan Suplee"/>
    <x v="1185"/>
    <n v="1000"/>
    <n v="3858"/>
    <n v="194"/>
    <n v="35000"/>
    <n v="8.6"/>
    <n v="162"/>
    <n v="101"/>
    <n v="6712241"/>
    <n v="7500000"/>
    <n v="-787759"/>
    <n v="-0.10503453333333333"/>
    <n v="37.857986186666665"/>
    <n v="1998"/>
    <s v="iyun"/>
    <s v="Tony Kaye"/>
    <x v="2773"/>
    <s v="Normal"/>
    <s v="Medium Budget"/>
    <x v="0"/>
    <s v="High Buzz / High Score"/>
  </r>
  <r>
    <x v="2774"/>
    <d v="1989-10-13T00:00:00"/>
    <s v="Color"/>
    <s v="Documentary"/>
    <s v="English"/>
    <s v="USA"/>
    <s v="R"/>
    <s v="Michael Moore"/>
    <x v="233"/>
    <n v="909"/>
    <n v="1048"/>
    <n v="909"/>
    <n v="667"/>
    <n v="7.5"/>
    <n v="40"/>
    <n v="91"/>
    <n v="6706368"/>
    <n v="160000"/>
    <n v="6546368"/>
    <n v="40.9148"/>
    <n v="46.43262"/>
    <n v="1989"/>
    <s v="oktyabr"/>
    <s v="Michael Moore"/>
    <x v="2774"/>
    <s v="Normal"/>
    <s v="Low Budget"/>
    <x v="0"/>
    <s v="Normal"/>
  </r>
  <r>
    <x v="2775"/>
    <d v="2009-04-30T00:00:00"/>
    <s v="Color"/>
    <s v="Comedy"/>
    <s v="English"/>
    <s v="USA"/>
    <s v="PG-13"/>
    <s v="Ezra Miller"/>
    <x v="1186"/>
    <n v="3000"/>
    <n v="3825"/>
    <n v="20"/>
    <n v="0"/>
    <n v="7.4"/>
    <n v="149"/>
    <n v="104"/>
    <n v="6670712"/>
    <n v="6000000"/>
    <n v="670712"/>
    <n v="0.11178533333333333"/>
    <n v="29.644714133333334"/>
    <n v="2009"/>
    <s v="aprel"/>
    <s v="Raymond De Felitta"/>
    <x v="2775"/>
    <s v="Normal"/>
    <s v="Medium Budget"/>
    <x v="0"/>
    <s v="Normal"/>
  </r>
  <r>
    <x v="2776"/>
    <d v="2012-09-02T00:00:00"/>
    <s v="Black and White"/>
    <s v="Adventure"/>
    <s v="English"/>
    <s v="USA"/>
    <s v="R"/>
    <s v="Steve Carell"/>
    <x v="1187"/>
    <n v="7000"/>
    <n v="7747"/>
    <n v="63"/>
    <n v="25000"/>
    <n v="6.7"/>
    <n v="265"/>
    <n v="101"/>
    <n v="6619173"/>
    <n v="10000000"/>
    <n v="-3380827"/>
    <n v="-0.33808270000000001"/>
    <n v="29.164766920000002"/>
    <n v="2012"/>
    <s v="sentyabr"/>
    <s v="Lorene Scafaria"/>
    <x v="2776"/>
    <s v="Normal"/>
    <s v="High Budget"/>
    <x v="0"/>
    <s v="Normal"/>
  </r>
  <r>
    <x v="2777"/>
    <d v="2009-04-01T00:00:00"/>
    <s v="Color"/>
    <s v="Biography"/>
    <s v="English"/>
    <s v="Germany"/>
    <s v="R"/>
    <s v="David Masterson"/>
    <x v="808"/>
    <n v="577"/>
    <n v="1341"/>
    <n v="97"/>
    <n v="0"/>
    <n v="7"/>
    <n v="184"/>
    <n v="112"/>
    <n v="6615578"/>
    <n v="13000000"/>
    <n v="-6384422"/>
    <n v="-0.49110938461538461"/>
    <n v="27.803556246153846"/>
    <n v="2009"/>
    <s v="aprel"/>
    <s v="Michael Hoffman"/>
    <x v="2777"/>
    <s v="Normal"/>
    <s v="Medium Budget"/>
    <x v="0"/>
    <s v="Normal"/>
  </r>
  <r>
    <x v="2778"/>
    <d v="2004-05-17T00:00:00"/>
    <s v="Color"/>
    <s v="Comedy"/>
    <s v="English"/>
    <s v="UK"/>
    <s v="PG-13"/>
    <s v="Indira Varma"/>
    <x v="728"/>
    <n v="729"/>
    <n v="2321"/>
    <n v="98"/>
    <n v="0"/>
    <n v="6.2"/>
    <n v="119"/>
    <n v="122"/>
    <n v="6601079"/>
    <n v="7000000"/>
    <n v="-398921"/>
    <n v="-5.6988714285714288E-2"/>
    <n v="24.777204514285714"/>
    <n v="2004"/>
    <s v="may"/>
    <s v="Gurinder Chadha"/>
    <x v="2778"/>
    <s v="Normal"/>
    <s v="Medium Budget"/>
    <x v="0"/>
    <s v="Normal"/>
  </r>
  <r>
    <x v="2779"/>
    <d v="2013-06-17T00:00:00"/>
    <s v="Color"/>
    <s v="Action"/>
    <s v="Mandarin"/>
    <s v="Hong Kong"/>
    <s v="PG-13"/>
    <s v="Tony Chiu Wai Leung"/>
    <x v="1188"/>
    <n v="643"/>
    <n v="943"/>
    <n v="0"/>
    <n v="13000"/>
    <n v="6.5"/>
    <n v="273"/>
    <n v="122"/>
    <n v="6594136"/>
    <n v="38600000"/>
    <n v="-32005864"/>
    <n v="-0.82916746113989637"/>
    <n v="26.968333015544044"/>
    <n v="2013"/>
    <s v="iyun"/>
    <s v="Kar-Wai Wong"/>
    <x v="2779"/>
    <s v="Normal"/>
    <s v="High Budget"/>
    <x v="0"/>
    <s v="Normal"/>
  </r>
  <r>
    <x v="2780"/>
    <d v="2002-09-10T00:00:00"/>
    <s v="Color"/>
    <s v="Crime"/>
    <s v="English"/>
    <s v="France"/>
    <s v="R"/>
    <s v="Peter Coyote"/>
    <x v="109"/>
    <n v="548"/>
    <n v="1005"/>
    <n v="0"/>
    <n v="675"/>
    <n v="6.3"/>
    <n v="149"/>
    <n v="114"/>
    <n v="6592103"/>
    <n v="35000000"/>
    <n v="-28407897"/>
    <n v="-0.81165419999999999"/>
    <n v="24.94283832"/>
    <n v="2002"/>
    <s v="sentyabr"/>
    <s v="Brian De Palma"/>
    <x v="2780"/>
    <s v="Normal"/>
    <s v="Medium Budget"/>
    <x v="0"/>
    <s v="Normal"/>
  </r>
  <r>
    <x v="2781"/>
    <d v="2006-03-17T00:00:00"/>
    <s v="Color"/>
    <s v="Drama"/>
    <s v="Mandarin"/>
    <s v="China"/>
    <s v="R"/>
    <s v="Li Gong"/>
    <x v="1096"/>
    <n v="879"/>
    <n v="949"/>
    <n v="611"/>
    <n v="0"/>
    <n v="7"/>
    <n v="189"/>
    <n v="114"/>
    <n v="6565495"/>
    <n v="45000000"/>
    <n v="-38434505"/>
    <n v="-0.85410011111111106"/>
    <n v="27.658359955555557"/>
    <n v="2006"/>
    <s v="mart"/>
    <s v="Yimou Zhang"/>
    <x v="2781"/>
    <s v="Normal"/>
    <s v="Medium Budget"/>
    <x v="0"/>
    <s v="Normal"/>
  </r>
  <r>
    <x v="2782"/>
    <d v="2008-02-25T00:00:00"/>
    <s v="Color"/>
    <s v="Adventure"/>
    <s v="English"/>
    <s v="USA"/>
    <s v="R"/>
    <s v="Kevin Alejandro"/>
    <x v="566"/>
    <n v="1000"/>
    <n v="4218"/>
    <n v="29"/>
    <n v="847"/>
    <n v="5.3"/>
    <n v="58"/>
    <n v="87"/>
    <n v="6563357"/>
    <n v="20000000"/>
    <n v="-13436643"/>
    <n v="-0.67183214999999996"/>
    <n v="21.015967140000001"/>
    <n v="2008"/>
    <s v="fevral"/>
    <s v="Fred Wolf"/>
    <x v="2782"/>
    <s v="Normal"/>
    <s v="High Budget"/>
    <x v="0"/>
    <s v="High Buzz Mismatch"/>
  </r>
  <r>
    <x v="2783"/>
    <d v="2000-09-23T00:00:00"/>
    <s v="Color"/>
    <s v="Adventure"/>
    <s v="English"/>
    <s v="USA"/>
    <s v="PG-13"/>
    <s v="Liam Aiken"/>
    <x v="465"/>
    <n v="818"/>
    <n v="1778"/>
    <n v="46"/>
    <n v="314"/>
    <n v="5.6"/>
    <n v="52"/>
    <n v="114"/>
    <n v="6543194"/>
    <n v="34000000"/>
    <n v="-27456806"/>
    <n v="-0.80755311764705884"/>
    <n v="22.108378752941178"/>
    <n v="2000"/>
    <s v="sentyabr"/>
    <s v="Hugh Hudson"/>
    <x v="2783"/>
    <s v="Normal"/>
    <s v="High Budget"/>
    <x v="0"/>
    <s v="High Buzz Mismatch"/>
  </r>
  <r>
    <x v="2784"/>
    <d v="2010-01-08T00:00:00"/>
    <s v="Color"/>
    <s v="Drama"/>
    <s v="English"/>
    <s v="USA"/>
    <s v="R"/>
    <s v="Jennifer Lawrence"/>
    <x v="1189"/>
    <n v="34000"/>
    <n v="34446"/>
    <n v="81"/>
    <n v="20000"/>
    <n v="7.2"/>
    <n v="365"/>
    <n v="100"/>
    <n v="6531491"/>
    <n v="2000000"/>
    <n v="4531491"/>
    <n v="2.2657455"/>
    <n v="31.706298199999999"/>
    <n v="2010"/>
    <s v="yanvar"/>
    <s v="Debra Granik"/>
    <x v="2784"/>
    <s v="Normal"/>
    <s v="Medium Budget"/>
    <x v="0"/>
    <s v="Normal"/>
  </r>
  <r>
    <x v="2785"/>
    <d v="2002-07-01T00:00:00"/>
    <s v="Color"/>
    <s v="Comedy"/>
    <s v="English"/>
    <s v="USA"/>
    <s v="R"/>
    <s v="Ian Somerhalder"/>
    <x v="1190"/>
    <n v="16000"/>
    <n v="19928"/>
    <n v="675"/>
    <n v="0"/>
    <n v="6.7"/>
    <n v="143"/>
    <n v="110"/>
    <n v="6525762"/>
    <n v="4000000"/>
    <n v="2525762"/>
    <n v="0.63144049999999996"/>
    <n v="27.052576200000001"/>
    <n v="2002"/>
    <s v="iyul"/>
    <s v="Roger Avary"/>
    <x v="2785"/>
    <s v="Normal"/>
    <s v="Medium Budget"/>
    <x v="0"/>
    <s v="Normal"/>
  </r>
  <r>
    <x v="2786"/>
    <d v="2004-08-16T00:00:00"/>
    <s v="Color"/>
    <s v="Crime"/>
    <s v="Spanish"/>
    <s v="Colombia"/>
    <s v="R"/>
    <s v="Catalina Sandino Moreno"/>
    <x v="1191"/>
    <n v="280"/>
    <n v="308"/>
    <n v="13"/>
    <n v="0"/>
    <n v="7.5"/>
    <n v="155"/>
    <n v="101"/>
    <n v="6517198"/>
    <n v="3000000"/>
    <n v="3517198"/>
    <n v="1.1723993333333333"/>
    <n v="30.468959733333332"/>
    <n v="2004"/>
    <s v="avgust"/>
    <s v="Joshua Marston"/>
    <x v="2786"/>
    <s v="Normal"/>
    <s v="Medium Budget"/>
    <x v="0"/>
    <s v="Normal"/>
  </r>
  <r>
    <x v="2787"/>
    <d v="2015-06-27T00:00:00"/>
    <s v="Color"/>
    <s v="Action"/>
    <s v="Telugu"/>
    <s v="India"/>
    <m/>
    <s v="Tamannaah Bhatia"/>
    <x v="1192"/>
    <n v="218"/>
    <n v="554"/>
    <n v="50"/>
    <n v="21000"/>
    <n v="8.4"/>
    <n v="44"/>
    <n v="159"/>
    <n v="6498000"/>
    <n v="18026148"/>
    <n v="-11528148"/>
    <n v="-0.6395236519748978"/>
    <n v="35.444190539210041"/>
    <n v="2015"/>
    <s v="iyun"/>
    <s v="S.S. Rajamouli"/>
    <x v="2787"/>
    <s v="Normal"/>
    <s v="High Budget"/>
    <x v="0"/>
    <s v="High Buzz / High Score"/>
  </r>
  <r>
    <x v="2788"/>
    <d v="2004-04-24T00:00:00"/>
    <s v="Color"/>
    <s v="Animation"/>
    <s v="English"/>
    <s v="USA"/>
    <s v="PG"/>
    <s v="Nathan Lane"/>
    <x v="1193"/>
    <n v="886"/>
    <n v="5139"/>
    <n v="0"/>
    <n v="49"/>
    <n v="5.8"/>
    <n v="33"/>
    <n v="74"/>
    <n v="6491350"/>
    <n v="10000000"/>
    <n v="-3508650"/>
    <n v="-0.35086499999999998"/>
    <n v="23.064553999999998"/>
    <n v="2004"/>
    <s v="aprel"/>
    <s v="Timothy BjÃ¶rklund"/>
    <x v="2788"/>
    <s v="Normal"/>
    <s v="High Budget"/>
    <x v="0"/>
    <s v="High Buzz Mismatch"/>
  </r>
  <r>
    <x v="2789"/>
    <d v="1997-07-29T00:00:00"/>
    <s v="Color"/>
    <s v="Crime"/>
    <s v="English"/>
    <s v="USA"/>
    <s v="R"/>
    <s v="Gregory Scott Cummins"/>
    <x v="1194"/>
    <n v="37"/>
    <n v="74"/>
    <n v="11"/>
    <n v="389"/>
    <n v="6.4"/>
    <n v="38"/>
    <n v="118"/>
    <n v="6482195"/>
    <n v="37000000"/>
    <n v="-30517805"/>
    <n v="-0.82480554054054056"/>
    <n v="25.308977783783789"/>
    <n v="1997"/>
    <s v="iyul"/>
    <s v="Jeb Stuart"/>
    <x v="2789"/>
    <s v="Normal"/>
    <s v="Medium Budget"/>
    <x v="0"/>
    <s v="Normal"/>
  </r>
  <r>
    <x v="2790"/>
    <d v="2004-09-04T00:00:00"/>
    <s v="Color"/>
    <s v="Comedy"/>
    <s v="English"/>
    <s v="USA"/>
    <s v="PG-13"/>
    <s v="Morgan Freeman"/>
    <x v="789"/>
    <n v="11000"/>
    <n v="11972"/>
    <n v="5"/>
    <n v="288"/>
    <n v="4.9000000000000004"/>
    <n v="75"/>
    <n v="88"/>
    <n v="6471394"/>
    <n v="50000000"/>
    <n v="-43528606"/>
    <n v="-0.87057211999999995"/>
    <n v="19.280571152"/>
    <n v="2004"/>
    <s v="sentyabr"/>
    <s v="George Armitage"/>
    <x v="2790"/>
    <s v="Normal"/>
    <s v="Medium Budget"/>
    <x v="0"/>
    <s v="High Buzz Mismatch"/>
  </r>
  <r>
    <x v="2791"/>
    <d v="1997-01-01T00:00:00"/>
    <s v="Color"/>
    <s v="Action"/>
    <s v="English"/>
    <s v="USA"/>
    <s v="PG"/>
    <s v="Marley Shelton"/>
    <x v="352"/>
    <n v="690"/>
    <n v="1993"/>
    <n v="31"/>
    <n v="0"/>
    <n v="4.5999999999999996"/>
    <n v="24"/>
    <n v="101"/>
    <n v="6448817"/>
    <n v="35000000"/>
    <n v="-28551183"/>
    <n v="-0.8157480857142857"/>
    <n v="18.073700765714285"/>
    <n v="1997"/>
    <s v="yanvar"/>
    <s v="Ronny Yu"/>
    <x v="2791"/>
    <s v="Normal"/>
    <s v="High Budget"/>
    <x v="0"/>
    <s v="High Buzz Mismatch"/>
  </r>
  <r>
    <x v="2792"/>
    <d v="2015-02-24T00:00:00"/>
    <s v="Color"/>
    <s v="Drama"/>
    <s v="English"/>
    <s v="Mexico"/>
    <s v="PG-13"/>
    <s v="Tom Wilkinson"/>
    <x v="1147"/>
    <n v="1000"/>
    <n v="5705"/>
    <n v="38"/>
    <n v="15000"/>
    <n v="7.4"/>
    <n v="45"/>
    <n v="106"/>
    <n v="6420319"/>
    <n v="20000000"/>
    <n v="-13579681"/>
    <n v="-0.67898404999999995"/>
    <n v="30.828406380000001"/>
    <n v="2015"/>
    <s v="fevral"/>
    <s v="Alejandro Monteverde"/>
    <x v="2792"/>
    <s v="Normal"/>
    <s v="Medium Budget"/>
    <x v="0"/>
    <s v="Normal"/>
  </r>
  <r>
    <x v="2793"/>
    <d v="2008-12-08T00:00:00"/>
    <s v="Color"/>
    <s v="Comedy"/>
    <s v="English"/>
    <s v="USA"/>
    <s v="PG-13"/>
    <s v="Emma Stone"/>
    <x v="585"/>
    <n v="15000"/>
    <n v="33153"/>
    <n v="11"/>
    <n v="0"/>
    <n v="6.2"/>
    <n v="132"/>
    <n v="102"/>
    <n v="6409206"/>
    <n v="15000000"/>
    <n v="-8590794"/>
    <n v="-0.5727196"/>
    <n v="24.570912160000002"/>
    <n v="2008"/>
    <s v="dekabr"/>
    <s v="Peter Cattaneo"/>
    <x v="2793"/>
    <s v="Normal"/>
    <s v="Medium Budget"/>
    <x v="0"/>
    <s v="Normal"/>
  </r>
  <r>
    <x v="2794"/>
    <d v="1991-12-13T00:00:00"/>
    <s v="Color"/>
    <s v="Drama"/>
    <s v="English"/>
    <s v="USA"/>
    <s v="R"/>
    <s v="Keanu Reeves"/>
    <x v="187"/>
    <n v="18000"/>
    <n v="19923"/>
    <n v="835"/>
    <n v="0"/>
    <n v="7.1"/>
    <n v="63"/>
    <n v="104"/>
    <n v="6401336"/>
    <n v="2500000"/>
    <n v="3901336"/>
    <n v="1.5605344000000001"/>
    <n v="29.024213759999999"/>
    <n v="1991"/>
    <s v="dekabr"/>
    <s v="Gus Van Sant"/>
    <x v="2794"/>
    <s v="Normal"/>
    <s v="Medium Budget"/>
    <x v="0"/>
    <s v="Normal"/>
  </r>
  <r>
    <x v="2795"/>
    <d v="1998-12-28T00:00:00"/>
    <s v="Black and White"/>
    <s v="Biography"/>
    <s v="English"/>
    <s v="USA"/>
    <s v="R"/>
    <s v="Brendan Fraser"/>
    <x v="36"/>
    <n v="3000"/>
    <n v="4238"/>
    <n v="386"/>
    <n v="0"/>
    <n v="7.5"/>
    <n v="127"/>
    <n v="105"/>
    <n v="6390032"/>
    <n v="3500000"/>
    <n v="2890032"/>
    <n v="0.82572342857142855"/>
    <n v="30.33028937142857"/>
    <n v="1998"/>
    <s v="dekabr"/>
    <s v="Bill Condon"/>
    <x v="2795"/>
    <s v="Normal"/>
    <s v="Medium Budget"/>
    <x v="0"/>
    <s v="Normal"/>
  </r>
  <r>
    <x v="2796"/>
    <d v="2009-02-07T00:00:00"/>
    <s v="Color"/>
    <s v="Comedy"/>
    <s v="English"/>
    <s v="USA"/>
    <s v="PG-13"/>
    <s v="J.K. Simmons"/>
    <x v="1195"/>
    <n v="24000"/>
    <n v="25637"/>
    <n v="96"/>
    <n v="0"/>
    <n v="5.3"/>
    <n v="97"/>
    <n v="88"/>
    <n v="6373693"/>
    <n v="15000000"/>
    <n v="-8626307"/>
    <n v="-0.57508713333333328"/>
    <n v="20.969965146666667"/>
    <n v="2009"/>
    <s v="fevral"/>
    <s v="Vicky Jenson"/>
    <x v="2796"/>
    <s v="Normal"/>
    <s v="Medium Budget"/>
    <x v="0"/>
    <s v="High Buzz Mismatch"/>
  </r>
  <r>
    <x v="2797"/>
    <d v="2010-07-29T00:00:00"/>
    <s v="Color"/>
    <s v="Comedy"/>
    <s v="English"/>
    <s v="USA"/>
    <s v="PG-13"/>
    <s v="ZoÃ« Kravitz"/>
    <x v="1196"/>
    <n v="943"/>
    <n v="2786"/>
    <n v="16"/>
    <n v="20000"/>
    <n v="7.2"/>
    <n v="163"/>
    <n v="101"/>
    <n v="6350058"/>
    <n v="8000000"/>
    <n v="-1649942"/>
    <n v="-0.20624275"/>
    <n v="30.717502899999999"/>
    <n v="2010"/>
    <s v="iyul"/>
    <s v="Anna Boden"/>
    <x v="2797"/>
    <s v="Normal"/>
    <s v="Medium Budget"/>
    <x v="0"/>
    <s v="Normal"/>
  </r>
  <r>
    <x v="2798"/>
    <d v="2005-10-11T00:00:00"/>
    <s v="Color"/>
    <s v="Drama"/>
    <s v="English"/>
    <s v="USA"/>
    <s v="R"/>
    <s v="Jennifer Jason Leigh"/>
    <x v="1197"/>
    <n v="1000"/>
    <n v="5085"/>
    <n v="11"/>
    <n v="0"/>
    <n v="7.1"/>
    <n v="161"/>
    <n v="94"/>
    <n v="6301131"/>
    <n v="29000000"/>
    <n v="-22698869"/>
    <n v="-0.78271962068965517"/>
    <n v="28.086912151724135"/>
    <n v="2005"/>
    <s v="oktyabr"/>
    <s v="John Maybury"/>
    <x v="2798"/>
    <s v="Normal"/>
    <s v="Medium Budget"/>
    <x v="0"/>
    <s v="Normal"/>
  </r>
  <r>
    <x v="2799"/>
    <d v="2000-09-13T00:00:00"/>
    <s v="Color"/>
    <s v="Comedy"/>
    <s v="English"/>
    <s v="USA"/>
    <s v="R"/>
    <s v="Judy Greer"/>
    <x v="423"/>
    <n v="2000"/>
    <n v="3954"/>
    <n v="0"/>
    <n v="255"/>
    <n v="5.6"/>
    <n v="82"/>
    <n v="87"/>
    <n v="6291602"/>
    <n v="50000000"/>
    <n v="-43708398"/>
    <n v="-0.87416795999999997"/>
    <n v="22.075832815999998"/>
    <n v="2000"/>
    <s v="sentyabr"/>
    <s v="Mike Nichols"/>
    <x v="2799"/>
    <s v="Normal"/>
    <s v="Medium Budget"/>
    <x v="0"/>
    <s v="High Buzz Mismatch"/>
  </r>
  <r>
    <x v="2800"/>
    <d v="2013-07-12T00:00:00"/>
    <s v="Color"/>
    <s v="Action"/>
    <s v="English"/>
    <s v="USA"/>
    <s v="PG-13"/>
    <s v="Robert Redford"/>
    <x v="1198"/>
    <n v="0"/>
    <n v="0"/>
    <n v="78"/>
    <n v="18000"/>
    <n v="6.9"/>
    <n v="346"/>
    <n v="106"/>
    <n v="6262942"/>
    <n v="9000000"/>
    <n v="-2737058"/>
    <n v="-0.30411755555555553"/>
    <n v="29.278352977777779"/>
    <n v="2013"/>
    <s v="iyul"/>
    <s v="J.C. Chandor"/>
    <x v="2800"/>
    <s v="Normal"/>
    <s v="High Budget"/>
    <x v="0"/>
    <s v="Normal"/>
  </r>
  <r>
    <x v="2801"/>
    <d v="1999-04-19T00:00:00"/>
    <s v="Color"/>
    <s v="Comedy"/>
    <s v="English"/>
    <s v="France"/>
    <s v="PG-13"/>
    <s v="Ryan Reynolds"/>
    <x v="829"/>
    <n v="16000"/>
    <n v="31005"/>
    <n v="26"/>
    <n v="0"/>
    <n v="6.1"/>
    <n v="81"/>
    <n v="94"/>
    <n v="6241697"/>
    <n v="13000000"/>
    <n v="-6758303"/>
    <n v="-0.51986946153846159"/>
    <n v="24.192052215384614"/>
    <n v="1999"/>
    <s v="aprel"/>
    <s v="Andrew Fleming"/>
    <x v="2801"/>
    <s v="Normal"/>
    <s v="Medium Budget"/>
    <x v="0"/>
    <s v="Normal"/>
  </r>
  <r>
    <x v="2802"/>
    <d v="2003-05-14T00:00:00"/>
    <s v="Color"/>
    <s v="Comedy"/>
    <s v="English"/>
    <s v="Canada"/>
    <s v="R"/>
    <s v="Paul Sorvino"/>
    <x v="1199"/>
    <n v="636"/>
    <n v="1033"/>
    <n v="9"/>
    <n v="352"/>
    <n v="6.7"/>
    <n v="67"/>
    <n v="92"/>
    <n v="6239558"/>
    <n v="5000000"/>
    <n v="1239558"/>
    <n v="0.24791160000000001"/>
    <n v="26.934364640000002"/>
    <n v="2003"/>
    <s v="may"/>
    <s v="Ã‰mile Gaudreault"/>
    <x v="2802"/>
    <s v="Normal"/>
    <s v="Medium Budget"/>
    <x v="0"/>
    <s v="Normal"/>
  </r>
  <r>
    <x v="2803"/>
    <d v="1999-01-13T00:00:00"/>
    <s v="Color"/>
    <s v="Biography"/>
    <s v="English"/>
    <s v="UK"/>
    <s v="R"/>
    <s v="Jim Broadbent"/>
    <x v="1200"/>
    <n v="1000"/>
    <n v="1690"/>
    <n v="608"/>
    <n v="608"/>
    <n v="7.4"/>
    <n v="103"/>
    <n v="154"/>
    <n v="6201757"/>
    <n v="10000000"/>
    <n v="-3798243"/>
    <n v="-0.3798243"/>
    <n v="29.508870280000004"/>
    <n v="1999"/>
    <s v="yanvar"/>
    <s v="Mike Leigh"/>
    <x v="2803"/>
    <s v="Normal"/>
    <s v="Medium Budget"/>
    <x v="0"/>
    <s v="Normal"/>
  </r>
  <r>
    <x v="2804"/>
    <d v="2001-02-05T00:00:00"/>
    <s v="Color"/>
    <s v="Comedy"/>
    <s v="English"/>
    <s v="USA"/>
    <s v="R"/>
    <s v="Scarlett Johansson"/>
    <x v="455"/>
    <n v="19000"/>
    <n v="34106"/>
    <n v="72"/>
    <n v="5000"/>
    <n v="7.4"/>
    <n v="122"/>
    <n v="111"/>
    <n v="6200756"/>
    <n v="7000000"/>
    <n v="-799244"/>
    <n v="-0.11417771428571429"/>
    <n v="30.054328914285716"/>
    <n v="2001"/>
    <s v="fevral"/>
    <s v="Terry Zwigoff"/>
    <x v="2804"/>
    <s v="Normal"/>
    <s v="Medium Budget"/>
    <x v="0"/>
    <s v="Normal"/>
  </r>
  <r>
    <x v="2805"/>
    <d v="1999-09-29T00:00:00"/>
    <s v="Color"/>
    <s v="Biography"/>
    <s v="English"/>
    <s v="France"/>
    <s v="G"/>
    <s v="Sissy Spacek"/>
    <x v="797"/>
    <n v="874"/>
    <n v="1351"/>
    <n v="0"/>
    <n v="0"/>
    <n v="8"/>
    <n v="143"/>
    <n v="112"/>
    <n v="6197866"/>
    <n v="10000000"/>
    <n v="-3802134"/>
    <n v="-0.38021339999999998"/>
    <n v="31.847914639999999"/>
    <n v="1999"/>
    <s v="sentyabr"/>
    <s v="David Lynch"/>
    <x v="2805"/>
    <s v="Normal"/>
    <s v="Medium Budget"/>
    <x v="0"/>
    <s v="High Buzz / High Score"/>
  </r>
  <r>
    <x v="2806"/>
    <d v="2001-10-28T00:00:00"/>
    <s v="Color"/>
    <s v="Biography"/>
    <s v="English"/>
    <s v="Germany"/>
    <s v="R"/>
    <s v="Merab Ninidze"/>
    <x v="1201"/>
    <n v="56"/>
    <n v="105"/>
    <n v="11"/>
    <n v="802"/>
    <n v="7.7"/>
    <n v="73"/>
    <n v="141"/>
    <n v="6173485"/>
    <n v="7000000"/>
    <n v="-826515"/>
    <n v="-0.11807357142857143"/>
    <n v="30.832970571428575"/>
    <n v="2001"/>
    <s v="oktyabr"/>
    <s v="Caroline Link"/>
    <x v="2806"/>
    <s v="Normal"/>
    <s v="Medium Budget"/>
    <x v="0"/>
    <s v="Normal"/>
  </r>
  <r>
    <x v="2807"/>
    <d v="2004-02-04T00:00:00"/>
    <s v="Color"/>
    <s v="Drama"/>
    <s v="French"/>
    <s v="France"/>
    <s v="R"/>
    <s v="Denis Lavant"/>
    <x v="571"/>
    <n v="226"/>
    <n v="405"/>
    <n v="0"/>
    <n v="0"/>
    <n v="7.7"/>
    <n v="186"/>
    <n v="133"/>
    <n v="6167817"/>
    <n v="47000000"/>
    <n v="-40832183"/>
    <n v="-0.86876985106382976"/>
    <n v="30.452492059574467"/>
    <n v="2004"/>
    <s v="fevral"/>
    <s v="Jean-Pierre Jeunet"/>
    <x v="2807"/>
    <s v="Normal"/>
    <s v="Medium Budget"/>
    <x v="0"/>
    <s v="Normal"/>
  </r>
  <r>
    <x v="2808"/>
    <d v="2002-10-27T00:00:00"/>
    <s v="Color"/>
    <s v="Adventure"/>
    <s v="Aboriginal"/>
    <s v="Australia"/>
    <s v="PG"/>
    <s v="Roy Billing"/>
    <x v="222"/>
    <n v="116"/>
    <n v="312"/>
    <n v="176"/>
    <n v="0"/>
    <n v="7.5"/>
    <n v="74"/>
    <n v="94"/>
    <n v="6165429"/>
    <n v="6000000"/>
    <n v="165429"/>
    <n v="2.7571499999999999E-2"/>
    <n v="30.011028599999999"/>
    <n v="2002"/>
    <s v="oktyabr"/>
    <s v="Phillip Noyce"/>
    <x v="2808"/>
    <s v="Normal"/>
    <s v="High Budget"/>
    <x v="0"/>
    <s v="Normal"/>
  </r>
  <r>
    <x v="2809"/>
    <d v="1989-03-30T00:00:00"/>
    <s v="Color"/>
    <s v="Comedy"/>
    <s v="English"/>
    <s v="USA"/>
    <s v="PG-13"/>
    <s v="Fran Drescher"/>
    <x v="1202"/>
    <n v="859"/>
    <n v="3942"/>
    <n v="3"/>
    <n v="0"/>
    <n v="7"/>
    <n v="59"/>
    <n v="150"/>
    <n v="6157157"/>
    <n v="5000000"/>
    <n v="1157157"/>
    <n v="0.23143140000000001"/>
    <n v="28.092572560000001"/>
    <n v="1989"/>
    <s v="mart"/>
    <s v="Jay Levey"/>
    <x v="2809"/>
    <s v="Normal"/>
    <s v="Medium Budget"/>
    <x v="0"/>
    <s v="Normal"/>
  </r>
  <r>
    <x v="2810"/>
    <d v="2004-01-07T00:00:00"/>
    <s v="Black and White"/>
    <s v="Biography"/>
    <s v="English"/>
    <s v="USA"/>
    <s v="PG-13"/>
    <s v="Kevin Spacey"/>
    <x v="1203"/>
    <n v="18000"/>
    <n v="23689"/>
    <n v="18000"/>
    <n v="0"/>
    <n v="6.7"/>
    <n v="113"/>
    <n v="118"/>
    <n v="6144806"/>
    <n v="23000000"/>
    <n v="-16855194"/>
    <n v="-0.73283452173913044"/>
    <n v="26.506866191304347"/>
    <n v="2004"/>
    <s v="yanvar"/>
    <s v="Kevin Spacey"/>
    <x v="2810"/>
    <s v="Normal"/>
    <s v="Medium Budget"/>
    <x v="0"/>
    <s v="Normal"/>
  </r>
  <r>
    <x v="2811"/>
    <d v="2001-10-03T00:00:00"/>
    <s v="Color"/>
    <s v="Drama"/>
    <s v="English"/>
    <s v="USA"/>
    <s v="R"/>
    <s v="Gary Dourdan"/>
    <x v="451"/>
    <n v="1000"/>
    <n v="2664"/>
    <n v="39"/>
    <n v="892"/>
    <n v="6.2"/>
    <n v="83"/>
    <n v="102"/>
    <n v="6114237"/>
    <n v="40000000"/>
    <n v="-33885763"/>
    <n v="-0.847144075"/>
    <n v="24.550342370000003"/>
    <n v="2001"/>
    <s v="oktyabr"/>
    <s v="Gary Fleder"/>
    <x v="2811"/>
    <s v="Normal"/>
    <s v="Medium Budget"/>
    <x v="0"/>
    <s v="Normal"/>
  </r>
  <r>
    <x v="2812"/>
    <d v="2009-04-15T00:00:00"/>
    <s v="Color"/>
    <s v="Biography"/>
    <s v="French"/>
    <s v="France"/>
    <s v="PG-13"/>
    <s v="Alessandro Nivola"/>
    <x v="1204"/>
    <n v="527"/>
    <n v="735"/>
    <n v="105"/>
    <n v="0"/>
    <n v="6.7"/>
    <n v="165"/>
    <n v="111"/>
    <n v="6109075"/>
    <n v="19430000"/>
    <n v="-13320925"/>
    <n v="-0.68558543489449308"/>
    <n v="26.525765826042203"/>
    <n v="2009"/>
    <s v="aprel"/>
    <s v="Anne Fontaine"/>
    <x v="2812"/>
    <s v="Normal"/>
    <s v="Medium Budget"/>
    <x v="0"/>
    <s v="Normal"/>
  </r>
  <r>
    <x v="2813"/>
    <d v="2014-05-06T00:00:00"/>
    <s v="Color"/>
    <s v="Comedy"/>
    <s v="English"/>
    <s v="USA"/>
    <s v="R"/>
    <s v="James Franco"/>
    <x v="291"/>
    <n v="11000"/>
    <n v="12239"/>
    <n v="133"/>
    <n v="50000"/>
    <n v="6.6"/>
    <n v="293"/>
    <n v="112"/>
    <n v="6105175"/>
    <n v="44000000"/>
    <n v="-37894825"/>
    <n v="-0.86124602272727269"/>
    <n v="31.055501590909088"/>
    <n v="2014"/>
    <s v="may"/>
    <s v="Evan Goldberg"/>
    <x v="2813"/>
    <s v="Normal"/>
    <s v="Medium Budget"/>
    <x v="0"/>
    <s v="Normal"/>
  </r>
  <r>
    <x v="2814"/>
    <d v="1966-06-25T00:00:00"/>
    <s v="Color"/>
    <s v="Western"/>
    <s v="Italian"/>
    <s v="Italy"/>
    <s v="Approved"/>
    <s v="Clint Eastwood"/>
    <x v="1205"/>
    <n v="16000"/>
    <n v="16089"/>
    <n v="0"/>
    <n v="20000"/>
    <n v="8.9"/>
    <n v="181"/>
    <n v="142"/>
    <n v="6100000"/>
    <n v="1200000"/>
    <n v="4900000"/>
    <n v="4.083333333333333"/>
    <n v="39.233333333333334"/>
    <n v="1966"/>
    <s v="iyun"/>
    <s v="Sergio Leone"/>
    <x v="2814"/>
    <s v="Normal"/>
    <s v="Low Budget"/>
    <x v="0"/>
    <s v="High Buzz / High Score"/>
  </r>
  <r>
    <x v="2815"/>
    <d v="2005-10-08T00:00:00"/>
    <s v="Color"/>
    <s v="Comedy"/>
    <s v="English"/>
    <s v="USA"/>
    <s v="PG-13"/>
    <s v="Craig T. Nelson"/>
    <x v="855"/>
    <n v="723"/>
    <n v="1615"/>
    <n v="15"/>
    <n v="0"/>
    <n v="6.3"/>
    <n v="142"/>
    <n v="103"/>
    <n v="6061759"/>
    <n v="17000000"/>
    <n v="-10938241"/>
    <n v="-0.64342594117647056"/>
    <n v="24.94262962352941"/>
    <n v="2005"/>
    <s v="oktyabr"/>
    <s v="Thomas Bezucha"/>
    <x v="2815"/>
    <s v="Normal"/>
    <s v="Medium Budget"/>
    <x v="0"/>
    <s v="Normal"/>
  </r>
  <r>
    <x v="2816"/>
    <d v="2000-09-16T00:00:00"/>
    <s v="Color"/>
    <s v="Action"/>
    <s v="English"/>
    <s v="USA"/>
    <s v="R"/>
    <s v="Kristin Lehman"/>
    <x v="91"/>
    <n v="187"/>
    <n v="358"/>
    <n v="188"/>
    <n v="1000"/>
    <n v="6.7"/>
    <n v="117"/>
    <n v="119"/>
    <n v="6047856"/>
    <n v="8500000"/>
    <n v="-2452144"/>
    <n v="-0.2884875294117647"/>
    <n v="26.784604988235298"/>
    <n v="2000"/>
    <s v="sentyabr"/>
    <s v="Christopher McQuarrie"/>
    <x v="2816"/>
    <s v="Normal"/>
    <s v="High Budget"/>
    <x v="0"/>
    <s v="Normal"/>
  </r>
  <r>
    <x v="2817"/>
    <d v="2002-02-20T00:00:00"/>
    <s v="Color"/>
    <s v="Action"/>
    <s v="English"/>
    <s v="USA"/>
    <s v="R"/>
    <s v="Norman Reedus"/>
    <x v="1206"/>
    <n v="12000"/>
    <n v="26961"/>
    <n v="9"/>
    <n v="398"/>
    <n v="5.6"/>
    <n v="38"/>
    <n v="96"/>
    <n v="6044618"/>
    <n v="10000000"/>
    <n v="-3955382"/>
    <n v="-0.39553820000000001"/>
    <n v="22.281584719999998"/>
    <n v="2002"/>
    <s v="fevral"/>
    <s v="Scott Kalvert"/>
    <x v="2817"/>
    <s v="Normal"/>
    <s v="High Budget"/>
    <x v="0"/>
    <s v="High Buzz Mismatch"/>
  </r>
  <r>
    <x v="2818"/>
    <d v="1999-12-03T00:00:00"/>
    <s v="Color"/>
    <s v="Comedy"/>
    <s v="English"/>
    <s v="USA"/>
    <s v="R"/>
    <s v="Eddie Griffin"/>
    <x v="1207"/>
    <n v="489"/>
    <n v="2196"/>
    <n v="11"/>
    <n v="43"/>
    <n v="4.3"/>
    <n v="16"/>
    <n v="84"/>
    <n v="6026908"/>
    <n v="2000000"/>
    <n v="4026908"/>
    <n v="2.0134539999999999"/>
    <n v="18.0096816"/>
    <n v="1999"/>
    <s v="dekabr"/>
    <s v="Dave Meyers"/>
    <x v="2818"/>
    <s v="Normal"/>
    <s v="Medium Budget"/>
    <x v="0"/>
    <s v="Normal"/>
  </r>
  <r>
    <x v="2819"/>
    <d v="2012-02-24T00:00:00"/>
    <s v="Color"/>
    <s v="Biography"/>
    <s v="English"/>
    <s v="USA"/>
    <s v="PG"/>
    <s v="Gerard Butler"/>
    <x v="210"/>
    <n v="18000"/>
    <n v="21200"/>
    <n v="150"/>
    <n v="13000"/>
    <n v="7.2"/>
    <n v="116"/>
    <n v="116"/>
    <n v="6002756"/>
    <n v="20000000"/>
    <n v="-13997244"/>
    <n v="-0.69986219999999999"/>
    <n v="29.820055120000003"/>
    <n v="2012"/>
    <s v="fevral"/>
    <s v="Michael Apted"/>
    <x v="2819"/>
    <s v="Normal"/>
    <s v="Medium Budget"/>
    <x v="0"/>
    <s v="Normal"/>
  </r>
  <r>
    <x v="2820"/>
    <d v="1981-04-29T00:00:00"/>
    <s v="Color"/>
    <s v="Action"/>
    <s v="English"/>
    <s v="USA"/>
    <s v="PG"/>
    <s v="Ian McDiarmid"/>
    <x v="1208"/>
    <n v="1000"/>
    <n v="1263"/>
    <n v="25"/>
    <n v="0"/>
    <n v="6.7"/>
    <n v="60"/>
    <n v="108"/>
    <n v="6000000"/>
    <n v="18000000"/>
    <n v="-12000000"/>
    <n v="-0.66666666666666663"/>
    <n v="26.533333333333335"/>
    <n v="1981"/>
    <s v="aprel"/>
    <s v="Matthew Robbins"/>
    <x v="2820"/>
    <s v="Normal"/>
    <s v="High Budget"/>
    <x v="0"/>
    <s v="Normal"/>
  </r>
  <r>
    <x v="2821"/>
    <d v="1962-10-11T00:00:00"/>
    <s v="Color"/>
    <s v="Adventure"/>
    <s v="English"/>
    <s v="UK"/>
    <s v="PG"/>
    <s v="Claude Rains"/>
    <x v="256"/>
    <n v="607"/>
    <n v="1076"/>
    <n v="767"/>
    <n v="11000"/>
    <n v="8.4"/>
    <n v="181"/>
    <n v="227"/>
    <n v="6000000"/>
    <n v="15000000"/>
    <n v="-9000000"/>
    <n v="-0.6"/>
    <n v="34.46"/>
    <n v="1962"/>
    <s v="oktyabr"/>
    <s v="David Lean"/>
    <x v="2821"/>
    <s v="Normal"/>
    <s v="High Budget"/>
    <x v="0"/>
    <s v="High Buzz / High Score"/>
  </r>
  <r>
    <x v="2822"/>
    <d v="2012-03-30T00:00:00"/>
    <s v="Color"/>
    <s v="Biography"/>
    <s v="English"/>
    <s v="USA"/>
    <s v="R"/>
    <s v="W. Earl Brown"/>
    <x v="1209"/>
    <n v="422"/>
    <n v="1899"/>
    <n v="20"/>
    <n v="11000"/>
    <n v="7.2"/>
    <n v="337"/>
    <n v="95"/>
    <n v="5997134"/>
    <n v="1000000"/>
    <n v="4997134"/>
    <n v="4.997134"/>
    <n v="31.898853600000002"/>
    <n v="2012"/>
    <s v="mart"/>
    <s v="Ben Lewin"/>
    <x v="2822"/>
    <s v="Normal"/>
    <s v="Medium Budget"/>
    <x v="0"/>
    <s v="Normal"/>
  </r>
  <r>
    <x v="2823"/>
    <d v="2001-08-02T00:00:00"/>
    <s v="Color"/>
    <s v="Action"/>
    <s v="English"/>
    <s v="USA"/>
    <s v="PG-13"/>
    <s v="Michael Biehn"/>
    <x v="1210"/>
    <n v="2000"/>
    <n v="4221"/>
    <n v="53"/>
    <n v="158"/>
    <n v="4.0999999999999996"/>
    <n v="18"/>
    <n v="104"/>
    <n v="5974653"/>
    <n v="22000000"/>
    <n v="-16025347"/>
    <n v="-0.72842486363636361"/>
    <n v="16.124430054545453"/>
    <n v="2001"/>
    <s v="avgust"/>
    <s v="Brian Trenchard-Smith"/>
    <x v="2823"/>
    <s v="Normal"/>
    <s v="High Budget"/>
    <x v="0"/>
    <s v="High Buzz Mismatch"/>
  </r>
  <r>
    <x v="2824"/>
    <d v="2007-02-04T00:00:00"/>
    <s v="Color"/>
    <s v="Comedy"/>
    <s v="English"/>
    <s v="USA"/>
    <s v="PG-13"/>
    <s v="Ryan Gosling"/>
    <x v="677"/>
    <n v="33000"/>
    <n v="34351"/>
    <n v="44"/>
    <n v="19000"/>
    <n v="7.4"/>
    <n v="226"/>
    <n v="106"/>
    <n v="5949693"/>
    <n v="12000000"/>
    <n v="-6050307"/>
    <n v="-0.50419225000000001"/>
    <n v="31.298323100000001"/>
    <n v="2007"/>
    <s v="fevral"/>
    <s v="Craig Gillespie"/>
    <x v="2824"/>
    <s v="Normal"/>
    <s v="Medium Budget"/>
    <x v="0"/>
    <s v="Normal"/>
  </r>
  <r>
    <x v="2825"/>
    <d v="2007-04-18T00:00:00"/>
    <s v="Color"/>
    <s v="Action"/>
    <s v="English"/>
    <s v="UK"/>
    <s v="PG-13"/>
    <s v="Colin Firth"/>
    <x v="1211"/>
    <n v="14000"/>
    <n v="14625"/>
    <n v="4"/>
    <n v="0"/>
    <n v="5.4"/>
    <n v="90"/>
    <n v="102"/>
    <n v="5932060"/>
    <n v="35000000"/>
    <n v="-29067940"/>
    <n v="-0.83051257142857138"/>
    <n v="21.267794971428572"/>
    <n v="2007"/>
    <s v="aprel"/>
    <s v="Doug Lefler"/>
    <x v="2825"/>
    <s v="Normal"/>
    <s v="High Budget"/>
    <x v="0"/>
    <s v="High Buzz Mismatch"/>
  </r>
  <r>
    <x v="2826"/>
    <d v="1987-04-06T00:00:00"/>
    <s v="Color"/>
    <s v="Comedy"/>
    <s v="English"/>
    <s v="USA"/>
    <s v="X"/>
    <s v="Ted Raimi"/>
    <x v="13"/>
    <n v="634"/>
    <n v="1347"/>
    <n v="0"/>
    <n v="0"/>
    <n v="7.8"/>
    <n v="252"/>
    <n v="37"/>
    <n v="5923044"/>
    <n v="3600000"/>
    <n v="2323044"/>
    <n v="0.64529000000000003"/>
    <n v="31.458116"/>
    <n v="1987"/>
    <s v="aprel"/>
    <s v="Sam Raimi"/>
    <x v="2826"/>
    <s v="Normal"/>
    <s v="Medium Budget"/>
    <x v="0"/>
    <s v="Normal"/>
  </r>
  <r>
    <x v="2827"/>
    <d v="1986-08-24T00:00:00"/>
    <s v="Color"/>
    <s v="Action"/>
    <s v="English"/>
    <s v="UK"/>
    <s v="R"/>
    <s v="Christopher Lambert"/>
    <x v="545"/>
    <n v="1000"/>
    <n v="1852"/>
    <n v="85"/>
    <n v="0"/>
    <n v="7.2"/>
    <n v="112"/>
    <n v="110"/>
    <n v="5900000"/>
    <n v="16000000"/>
    <n v="-10100000"/>
    <n v="-0.63124999999999998"/>
    <n v="28.547499999999999"/>
    <n v="1986"/>
    <s v="avgust"/>
    <s v="Russell Mulcahy"/>
    <x v="2827"/>
    <s v="Normal"/>
    <s v="High Budget"/>
    <x v="0"/>
    <s v="Normal"/>
  </r>
  <r>
    <x v="2828"/>
    <d v="1987-08-14T00:00:00"/>
    <s v="Color"/>
    <s v="Biography"/>
    <s v="English"/>
    <s v="UK"/>
    <s v="PG"/>
    <s v="Denzel Washington"/>
    <x v="541"/>
    <n v="18000"/>
    <n v="18855"/>
    <n v="0"/>
    <n v="0"/>
    <n v="7.5"/>
    <n v="17"/>
    <n v="147"/>
    <n v="5899797"/>
    <n v="29000000"/>
    <n v="-23100203"/>
    <n v="-0.79655872413793105"/>
    <n v="29.681376510344826"/>
    <n v="1987"/>
    <s v="avgust"/>
    <s v="Richard Attenborough"/>
    <x v="2828"/>
    <s v="Normal"/>
    <s v="Medium Budget"/>
    <x v="0"/>
    <s v="Normal"/>
  </r>
  <r>
    <x v="2829"/>
    <d v="2012-05-30T00:00:00"/>
    <s v="Color"/>
    <s v="Comedy"/>
    <s v="Spanish"/>
    <s v="USA"/>
    <s v="R"/>
    <s v="Will Ferrell"/>
    <x v="1212"/>
    <n v="8000"/>
    <n v="10123"/>
    <n v="4"/>
    <n v="9000"/>
    <n v="5.5"/>
    <n v="133"/>
    <n v="84"/>
    <n v="5895238"/>
    <n v="6000000"/>
    <n v="-104762"/>
    <n v="-1.7460333333333335E-2"/>
    <n v="22.893015866666666"/>
    <n v="2012"/>
    <s v="may"/>
    <s v="Matt Piedmont"/>
    <x v="2829"/>
    <s v="Normal"/>
    <s v="Medium Budget"/>
    <x v="0"/>
    <s v="High Buzz Mismatch"/>
  </r>
  <r>
    <x v="2830"/>
    <d v="1994-02-02T00:00:00"/>
    <s v="Black and White"/>
    <s v="Biography"/>
    <s v="English"/>
    <s v="USA"/>
    <s v="R"/>
    <s v="Johnny Depp"/>
    <x v="23"/>
    <n v="40000"/>
    <n v="56585"/>
    <n v="13000"/>
    <n v="0"/>
    <n v="7.9"/>
    <n v="148"/>
    <n v="127"/>
    <n v="5887457"/>
    <n v="18000000"/>
    <n v="-12112543"/>
    <n v="-0.67291905555555553"/>
    <n v="31.330832377777778"/>
    <n v="1994"/>
    <s v="fevral"/>
    <s v="Tim Burton"/>
    <x v="2830"/>
    <s v="Normal"/>
    <s v="Medium Budget"/>
    <x v="0"/>
    <s v="Normal"/>
  </r>
  <r>
    <x v="2831"/>
    <d v="2004-03-26T00:00:00"/>
    <s v="Color"/>
    <s v="Biography"/>
    <s v="English"/>
    <s v="USA"/>
    <s v="PG-13"/>
    <s v="Omar Epps"/>
    <x v="1213"/>
    <n v="865"/>
    <n v="2972"/>
    <n v="534"/>
    <n v="177"/>
    <n v="5.3"/>
    <n v="76"/>
    <n v="110"/>
    <n v="5881504"/>
    <n v="39000000"/>
    <n v="-33118496"/>
    <n v="-0.84919220512820515"/>
    <n v="20.878023117948718"/>
    <n v="2004"/>
    <s v="mart"/>
    <s v="Charles S. Dutton"/>
    <x v="2831"/>
    <s v="Normal"/>
    <s v="Medium Budget"/>
    <x v="0"/>
    <s v="High Buzz Mismatch"/>
  </r>
  <r>
    <x v="2832"/>
    <d v="1999-07-30T00:00:00"/>
    <s v="Color"/>
    <s v="Drama"/>
    <s v="English"/>
    <s v="USA"/>
    <s v="R"/>
    <s v="Rosario Dawson"/>
    <x v="1214"/>
    <n v="3000"/>
    <n v="6485"/>
    <n v="7"/>
    <n v="251"/>
    <n v="6"/>
    <n v="39"/>
    <n v="99"/>
    <n v="5871603"/>
    <n v="13000000"/>
    <n v="-7128397"/>
    <n v="-0.54833823076923072"/>
    <n v="23.805764707692305"/>
    <n v="1999"/>
    <s v="iyul"/>
    <s v="Craig Bolotin"/>
    <x v="2832"/>
    <s v="Normal"/>
    <s v="Medium Budget"/>
    <x v="0"/>
    <s v="Normal"/>
  </r>
  <r>
    <x v="2833"/>
    <d v="2006-11-27T00:00:00"/>
    <s v="Color"/>
    <s v="Crime"/>
    <s v="English"/>
    <s v="UK"/>
    <s v="R"/>
    <s v="Charlotte Rampling"/>
    <x v="498"/>
    <n v="844"/>
    <n v="1899"/>
    <n v="105"/>
    <n v="764"/>
    <n v="4.2"/>
    <n v="159"/>
    <n v="116"/>
    <n v="5851188"/>
    <n v="70000000"/>
    <n v="-64148812"/>
    <n v="-0.91641159999999999"/>
    <n v="16.50983536"/>
    <n v="2006"/>
    <s v="noyabr"/>
    <s v="Michael Caton-Jones"/>
    <x v="2833"/>
    <s v="Underperformer"/>
    <s v="Medium Budget"/>
    <x v="0"/>
    <s v="High Buzz Mismatch"/>
  </r>
  <r>
    <x v="2834"/>
    <d v="2002-06-09T00:00:00"/>
    <s v="Color"/>
    <s v="Comedy"/>
    <s v="English"/>
    <s v="USA"/>
    <s v="PG-13"/>
    <s v="America Ferrera"/>
    <x v="1215"/>
    <n v="953"/>
    <n v="2510"/>
    <n v="15"/>
    <n v="595"/>
    <n v="7"/>
    <n v="75"/>
    <n v="90"/>
    <n v="5844929"/>
    <n v="3000000"/>
    <n v="2844929"/>
    <n v="0.94830966666666672"/>
    <n v="28.438823866666667"/>
    <n v="2002"/>
    <s v="iyun"/>
    <s v="Patricia Cardoso"/>
    <x v="2834"/>
    <s v="Normal"/>
    <s v="Medium Budget"/>
    <x v="0"/>
    <s v="Normal"/>
  </r>
  <r>
    <x v="2835"/>
    <d v="2004-11-23T00:00:00"/>
    <s v="Color"/>
    <s v="Drama"/>
    <s v="English"/>
    <s v="USA"/>
    <s v="R"/>
    <s v="Vernon Dobtcheff"/>
    <x v="354"/>
    <n v="50"/>
    <n v="65"/>
    <n v="0"/>
    <n v="13000"/>
    <n v="8"/>
    <n v="211"/>
    <n v="80"/>
    <n v="5792822"/>
    <n v="2700000"/>
    <n v="3092822"/>
    <n v="1.1454896296296295"/>
    <n v="33.758195851851852"/>
    <n v="2004"/>
    <s v="noyabr"/>
    <s v="Richard Linklater"/>
    <x v="2835"/>
    <s v="Normal"/>
    <s v="Medium Budget"/>
    <x v="0"/>
    <s v="High Buzz / High Score"/>
  </r>
  <r>
    <x v="2836"/>
    <d v="2010-06-02T00:00:00"/>
    <s v="Color"/>
    <s v="Comedy"/>
    <s v="English"/>
    <s v="USA"/>
    <s v="R"/>
    <s v="Goran Visnjic"/>
    <x v="1216"/>
    <n v="1000"/>
    <n v="2016"/>
    <n v="101"/>
    <n v="15000"/>
    <n v="7.2"/>
    <n v="261"/>
    <n v="105"/>
    <n v="5776314"/>
    <n v="3200000"/>
    <n v="2576314"/>
    <n v="0.805098125"/>
    <n v="30.62203925"/>
    <n v="2010"/>
    <s v="iyun"/>
    <s v="Mike Mills"/>
    <x v="2836"/>
    <s v="Normal"/>
    <s v="Medium Budget"/>
    <x v="0"/>
    <s v="Normal"/>
  </r>
  <r>
    <x v="2837"/>
    <d v="2015-03-08T00:00:00"/>
    <s v="Color"/>
    <s v="Drama"/>
    <s v="English"/>
    <s v="USA"/>
    <s v="PG-13"/>
    <s v="Daniel Radcliffe"/>
    <x v="868"/>
    <n v="11000"/>
    <n v="12876"/>
    <n v="118"/>
    <n v="11000"/>
    <n v="6"/>
    <n v="159"/>
    <n v="110"/>
    <n v="5773519"/>
    <n v="40000000"/>
    <n v="-34226481"/>
    <n v="-0.85566202499999999"/>
    <n v="24.757735190000002"/>
    <n v="2015"/>
    <s v="mart"/>
    <s v="Paul McGuigan"/>
    <x v="2837"/>
    <s v="Normal"/>
    <s v="Medium Budget"/>
    <x v="0"/>
    <s v="Normal"/>
  </r>
  <r>
    <x v="2837"/>
    <d v="2015-03-08T00:00:00"/>
    <s v="Color"/>
    <s v="Drama"/>
    <s v="English"/>
    <s v="USA"/>
    <s v="PG-13"/>
    <s v="Daniel Radcliffe"/>
    <x v="868"/>
    <n v="11000"/>
    <n v="12876"/>
    <n v="118"/>
    <n v="11000"/>
    <n v="6"/>
    <n v="159"/>
    <n v="110"/>
    <n v="5773519"/>
    <n v="40000000"/>
    <n v="-34226481"/>
    <n v="-0.85566202499999999"/>
    <n v="24.757735190000002"/>
    <n v="2015"/>
    <s v="mart"/>
    <s v="Paul McGuigan"/>
    <x v="2837"/>
    <s v="Normal"/>
    <s v="Medium Budget"/>
    <x v="0"/>
    <s v="Normal"/>
  </r>
  <r>
    <x v="2838"/>
    <d v="2007-05-13T00:00:00"/>
    <s v="Color"/>
    <s v="Drama"/>
    <s v="English"/>
    <s v="USA"/>
    <s v="PG-13"/>
    <s v="Robert Downey Jr."/>
    <x v="240"/>
    <n v="21000"/>
    <n v="26334"/>
    <n v="161"/>
    <n v="672"/>
    <n v="5.9"/>
    <n v="106"/>
    <n v="124"/>
    <n v="5755286"/>
    <n v="55000000"/>
    <n v="-49244714"/>
    <n v="-0.89535843636363632"/>
    <n v="23.309056625454545"/>
    <n v="2007"/>
    <s v="may"/>
    <s v="Curtis Hanson"/>
    <x v="2838"/>
    <s v="Underperformer"/>
    <s v="Medium Budget"/>
    <x v="0"/>
    <s v="High Buzz Mismatch"/>
  </r>
  <r>
    <x v="2839"/>
    <d v="2014-08-17T00:00:00"/>
    <s v="Color"/>
    <s v="Action"/>
    <s v="English"/>
    <s v="USA"/>
    <s v="R"/>
    <s v="David Oyelowo"/>
    <x v="1198"/>
    <n v="1000"/>
    <n v="3979"/>
    <n v="78"/>
    <n v="0"/>
    <n v="7"/>
    <n v="350"/>
    <n v="125"/>
    <n v="5749134"/>
    <n v="20000000"/>
    <n v="-14250866"/>
    <n v="-0.71254329999999999"/>
    <n v="27.714982679999999"/>
    <n v="2014"/>
    <s v="avgust"/>
    <s v="J.C. Chandor"/>
    <x v="2839"/>
    <s v="Normal"/>
    <s v="High Budget"/>
    <x v="0"/>
    <s v="Normal"/>
  </r>
  <r>
    <x v="2840"/>
    <d v="2003-09-14T00:00:00"/>
    <s v="Color"/>
    <s v="Comedy"/>
    <s v="English"/>
    <s v="USA"/>
    <s v="R"/>
    <s v="Peter Dinklage"/>
    <x v="590"/>
    <n v="22000"/>
    <n v="24419"/>
    <n v="310"/>
    <n v="0"/>
    <n v="7.7"/>
    <n v="154"/>
    <n v="89"/>
    <n v="5739376"/>
    <n v="500000"/>
    <n v="5239376"/>
    <n v="10.478752"/>
    <n v="34.991500799999997"/>
    <n v="2003"/>
    <s v="sentyabr"/>
    <s v="Tom McCarthy"/>
    <x v="2840"/>
    <s v="Normal"/>
    <s v="Medium Budget"/>
    <x v="0"/>
    <s v="Normal"/>
  </r>
  <r>
    <x v="2841"/>
    <d v="1996-08-13T00:00:00"/>
    <s v="Color"/>
    <s v="Drama"/>
    <s v="English"/>
    <s v="USA"/>
    <s v="R"/>
    <s v="Bernie Mac"/>
    <x v="329"/>
    <n v="1000"/>
    <n v="5963"/>
    <n v="0"/>
    <n v="352"/>
    <n v="6.8"/>
    <n v="28"/>
    <n v="120"/>
    <n v="5731103"/>
    <n v="2400000"/>
    <n v="3331103"/>
    <n v="1.3879595833333334"/>
    <n v="27.790383833333333"/>
    <n v="1996"/>
    <s v="avgust"/>
    <s v="Spike Lee"/>
    <x v="2841"/>
    <s v="Normal"/>
    <s v="Medium Budget"/>
    <x v="0"/>
    <s v="Normal"/>
  </r>
  <r>
    <x v="2842"/>
    <d v="2002-10-03T00:00:00"/>
    <s v="Color"/>
    <s v="Drama"/>
    <s v="Spanish"/>
    <s v="Mexico"/>
    <s v="R"/>
    <s v="DamiÃ¡n AlcÃ¡zar"/>
    <x v="1217"/>
    <n v="201"/>
    <n v="546"/>
    <n v="12"/>
    <n v="544"/>
    <n v="6.8"/>
    <n v="85"/>
    <n v="118"/>
    <n v="5709616"/>
    <n v="1800000"/>
    <n v="3909616"/>
    <n v="2.1720088888888891"/>
    <n v="28.123203555555556"/>
    <n v="2002"/>
    <s v="oktyabr"/>
    <s v="Carlos Carrera"/>
    <x v="2842"/>
    <s v="Normal"/>
    <s v="Medium Budget"/>
    <x v="0"/>
    <s v="Normal"/>
  </r>
  <r>
    <x v="2843"/>
    <d v="2011-05-28T00:00:00"/>
    <s v="Color"/>
    <s v="Biography"/>
    <s v="English"/>
    <s v="UK"/>
    <s v="R"/>
    <s v="Michael Fassbender"/>
    <x v="751"/>
    <n v="13000"/>
    <n v="23755"/>
    <n v="0"/>
    <n v="36000"/>
    <n v="6.5"/>
    <n v="345"/>
    <n v="99"/>
    <n v="5702083"/>
    <n v="15000000"/>
    <n v="-9297917"/>
    <n v="-0.61986113333333337"/>
    <n v="29.352055546666669"/>
    <n v="2011"/>
    <s v="may"/>
    <s v="David Cronenberg"/>
    <x v="2843"/>
    <s v="Normal"/>
    <s v="Medium Budget"/>
    <x v="0"/>
    <s v="Normal"/>
  </r>
  <r>
    <x v="2844"/>
    <d v="2007-08-26T00:00:00"/>
    <s v="Color"/>
    <s v="Adventure"/>
    <s v="Mongolian"/>
    <s v="Russia"/>
    <s v="R"/>
    <s v="Tadanobu Asano"/>
    <x v="957"/>
    <n v="627"/>
    <n v="653"/>
    <n v="44"/>
    <n v="0"/>
    <n v="7.3"/>
    <n v="160"/>
    <n v="126"/>
    <n v="5701643"/>
    <n v="20000000"/>
    <n v="-14298357"/>
    <n v="-0.71491784999999997"/>
    <n v="28.914032859999999"/>
    <n v="2007"/>
    <s v="avgust"/>
    <s v="Sergey Bodrov"/>
    <x v="2844"/>
    <s v="Normal"/>
    <s v="High Budget"/>
    <x v="0"/>
    <s v="Normal"/>
  </r>
  <r>
    <x v="2845"/>
    <d v="2008-07-20T00:00:00"/>
    <s v="Color"/>
    <s v="Action"/>
    <s v="English"/>
    <s v="UK"/>
    <s v="R"/>
    <s v="Tom Hardy"/>
    <x v="79"/>
    <n v="27000"/>
    <n v="46944"/>
    <n v="0"/>
    <n v="12000"/>
    <n v="7.3"/>
    <n v="209"/>
    <n v="114"/>
    <n v="5694401"/>
    <n v="18000000"/>
    <n v="-12305599"/>
    <n v="-0.6836443888888889"/>
    <n v="30.126542244444444"/>
    <n v="2008"/>
    <s v="iyul"/>
    <s v="Guy Ritchie"/>
    <x v="2845"/>
    <s v="Normal"/>
    <s v="High Budget"/>
    <x v="0"/>
    <s v="Normal"/>
  </r>
  <r>
    <x v="2846"/>
    <d v="2007-12-01T00:00:00"/>
    <s v="Color"/>
    <s v="Comedy"/>
    <s v="English"/>
    <s v="USA"/>
    <s v="PG-13"/>
    <s v="Jeffrey Jones"/>
    <x v="998"/>
    <n v="692"/>
    <n v="3128"/>
    <n v="70"/>
    <n v="446"/>
    <n v="2"/>
    <n v="25"/>
    <n v="93"/>
    <n v="5694308"/>
    <n v="7000000"/>
    <n v="-1305692"/>
    <n v="-0.18652742857142857"/>
    <n v="7.9699890285714288"/>
    <n v="2007"/>
    <s v="dekabr"/>
    <s v="Don Michael Paul"/>
    <x v="2846"/>
    <s v="Normal"/>
    <s v="Medium Budget"/>
    <x v="0"/>
    <s v="High Buzz Mismatch"/>
  </r>
  <r>
    <x v="2847"/>
    <d v="2012-12-10T00:00:00"/>
    <s v="Color"/>
    <s v="Drama"/>
    <s v="Spanish"/>
    <s v="Mexico"/>
    <s v="R"/>
    <s v="Santiago Cabrera"/>
    <x v="1218"/>
    <n v="639"/>
    <n v="1807"/>
    <n v="0"/>
    <n v="0"/>
    <n v="6.6"/>
    <n v="43"/>
    <n v="145"/>
    <n v="5669081"/>
    <n v="10818775"/>
    <n v="-5149694"/>
    <n v="-0.47599603467120816"/>
    <n v="26.209601586131516"/>
    <n v="2012"/>
    <s v="dekabr"/>
    <s v="Dean Wright"/>
    <x v="2847"/>
    <s v="Normal"/>
    <s v="Medium Budget"/>
    <x v="0"/>
    <s v="Normal"/>
  </r>
  <r>
    <x v="2848"/>
    <d v="2010-09-18T00:00:00"/>
    <s v="Color"/>
    <s v="Action"/>
    <s v="English"/>
    <s v="New Zealand"/>
    <s v="R"/>
    <s v="Tony Cox"/>
    <x v="1219"/>
    <n v="624"/>
    <n v="2056"/>
    <n v="19"/>
    <n v="0"/>
    <n v="6.3"/>
    <n v="95"/>
    <n v="100"/>
    <n v="5664251"/>
    <n v="45000000"/>
    <n v="-39335749"/>
    <n v="-0.87412775555555555"/>
    <n v="24.850348897777778"/>
    <n v="2010"/>
    <s v="sentyabr"/>
    <s v="Sngmoo Lee"/>
    <x v="2848"/>
    <s v="Normal"/>
    <s v="High Budget"/>
    <x v="0"/>
    <s v="Normal"/>
  </r>
  <r>
    <x v="2849"/>
    <d v="2003-04-11T00:00:00"/>
    <s v="Color"/>
    <s v="Comedy"/>
    <s v="English"/>
    <s v="USA"/>
    <s v="R"/>
    <s v="Todd Giebenhain"/>
    <x v="62"/>
    <n v="117"/>
    <n v="286"/>
    <n v="102"/>
    <n v="2000"/>
    <n v="2.4"/>
    <n v="131"/>
    <n v="121"/>
    <n v="5660084"/>
    <n v="54000000"/>
    <n v="-48339916"/>
    <n v="-0.89518362962962961"/>
    <n v="9.4419265481481478"/>
    <n v="2003"/>
    <s v="aprel"/>
    <s v="Martin Brest"/>
    <x v="2849"/>
    <s v="Underperformer"/>
    <s v="Medium Budget"/>
    <x v="0"/>
    <s v="High Buzz Mismatch"/>
  </r>
  <r>
    <x v="2850"/>
    <d v="2005-09-21T00:00:00"/>
    <s v="Color"/>
    <s v="Action"/>
    <s v="English"/>
    <s v="USA"/>
    <s v="PG-13"/>
    <s v="Cheech Marin"/>
    <x v="1220"/>
    <n v="843"/>
    <n v="2165"/>
    <n v="32"/>
    <n v="206"/>
    <n v="4.0999999999999996"/>
    <n v="31"/>
    <n v="95"/>
    <n v="5654777"/>
    <n v="25000000"/>
    <n v="-19345223"/>
    <n v="-0.77380892000000001"/>
    <n v="16.111076432000001"/>
    <n v="2005"/>
    <s v="sentyabr"/>
    <s v="Marcos Siega"/>
    <x v="2850"/>
    <s v="Normal"/>
    <s v="High Budget"/>
    <x v="0"/>
    <s v="High Buzz Mismatch"/>
  </r>
  <r>
    <x v="2851"/>
    <d v="1996-01-06T00:00:00"/>
    <s v="Color"/>
    <s v="Drama"/>
    <s v="English"/>
    <s v="USA"/>
    <s v="R"/>
    <s v="Julia Roberts"/>
    <x v="486"/>
    <n v="8000"/>
    <n v="8349"/>
    <n v="350"/>
    <n v="616"/>
    <n v="5.8"/>
    <n v="46"/>
    <n v="108"/>
    <n v="5600000"/>
    <n v="47000000"/>
    <n v="-41400000"/>
    <n v="-0.88085106382978728"/>
    <n v="22.909259574468084"/>
    <n v="1996"/>
    <s v="yanvar"/>
    <s v="Stephen Frears"/>
    <x v="2851"/>
    <s v="Normal"/>
    <s v="Medium Budget"/>
    <x v="0"/>
    <s v="High Buzz Mismatch"/>
  </r>
  <r>
    <x v="2852"/>
    <d v="1998-08-21T00:00:00"/>
    <s v="Color"/>
    <s v="Drama"/>
    <s v="Portuguese"/>
    <s v="Brazil"/>
    <s v="R"/>
    <s v="Fernanda Montenegro"/>
    <x v="831"/>
    <n v="119"/>
    <n v="167"/>
    <n v="179"/>
    <n v="0"/>
    <n v="8"/>
    <n v="71"/>
    <n v="113"/>
    <n v="5595428"/>
    <n v="2900000"/>
    <n v="2695428"/>
    <n v="0.92945793103448271"/>
    <n v="32.371783172413792"/>
    <n v="1998"/>
    <s v="avgust"/>
    <s v="Walter Salles"/>
    <x v="2852"/>
    <s v="Normal"/>
    <s v="Medium Budget"/>
    <x v="0"/>
    <s v="High Buzz / High Score"/>
  </r>
  <r>
    <x v="2853"/>
    <d v="2006-01-12T00:00:00"/>
    <s v="Color"/>
    <s v="Comedy"/>
    <s v="English"/>
    <s v="USA"/>
    <s v="PG-13"/>
    <s v="John Michael Higgins"/>
    <x v="931"/>
    <n v="957"/>
    <n v="3535"/>
    <n v="378"/>
    <n v="650"/>
    <n v="6.3"/>
    <n v="144"/>
    <n v="86"/>
    <n v="5542025"/>
    <n v="12000000"/>
    <n v="-6457975"/>
    <n v="-0.53816458333333328"/>
    <n v="25.049734166666667"/>
    <n v="2006"/>
    <s v="yanvar"/>
    <s v="Christopher Guest"/>
    <x v="2853"/>
    <s v="Normal"/>
    <s v="Medium Budget"/>
    <x v="0"/>
    <s v="Normal"/>
  </r>
  <r>
    <x v="2854"/>
    <d v="1997-12-27T00:00:00"/>
    <s v="Color"/>
    <s v="Biography"/>
    <s v="English"/>
    <s v="USA"/>
    <s v="PG-13"/>
    <s v="Tenzin Thuthob Tsarong"/>
    <x v="200"/>
    <n v="2"/>
    <n v="4"/>
    <n v="17000"/>
    <n v="0"/>
    <n v="7"/>
    <n v="85"/>
    <n v="134"/>
    <n v="5532301"/>
    <n v="28000000"/>
    <n v="-22467699"/>
    <n v="-0.80241782142857143"/>
    <n v="27.679032871428571"/>
    <n v="1997"/>
    <s v="dekabr"/>
    <s v="Martin Scorsese"/>
    <x v="2854"/>
    <s v="Normal"/>
    <s v="Medium Budget"/>
    <x v="0"/>
    <s v="Normal"/>
  </r>
  <r>
    <x v="2855"/>
    <d v="2007-08-02T00:00:00"/>
    <s v="Color"/>
    <s v="Action"/>
    <s v="English"/>
    <s v="USA"/>
    <s v="R"/>
    <s v="Tina Fey"/>
    <x v="1221"/>
    <n v="2000"/>
    <n v="3071"/>
    <n v="8"/>
    <n v="307"/>
    <n v="6.9"/>
    <n v="82"/>
    <n v="86"/>
    <n v="5518918"/>
    <n v="750000"/>
    <n v="4768918"/>
    <n v="6.3585573333333336"/>
    <n v="30.174122933333333"/>
    <n v="2007"/>
    <s v="avgust"/>
    <s v="Matt Maiellaro"/>
    <x v="2855"/>
    <s v="Normal"/>
    <s v="High Budget"/>
    <x v="0"/>
    <s v="Normal"/>
  </r>
  <r>
    <x v="2856"/>
    <d v="2001-04-21T00:00:00"/>
    <s v="Color"/>
    <s v="Comedy"/>
    <s v="English"/>
    <s v="USA"/>
    <s v="R"/>
    <s v="Eddie Cibrian"/>
    <x v="168"/>
    <n v="849"/>
    <n v="2413"/>
    <n v="6"/>
    <n v="295"/>
    <n v="4.9000000000000004"/>
    <n v="87"/>
    <n v="95"/>
    <n v="5516708"/>
    <n v="25000000"/>
    <n v="-19483292"/>
    <n v="-0.77933167999999997"/>
    <n v="19.317767327999999"/>
    <n v="2001"/>
    <s v="aprel"/>
    <s v="J.B. Rogers"/>
    <x v="2856"/>
    <s v="Normal"/>
    <s v="Medium Budget"/>
    <x v="0"/>
    <s v="High Buzz Mismatch"/>
  </r>
  <r>
    <x v="2857"/>
    <d v="2004-11-19T00:00:00"/>
    <s v="Color"/>
    <s v="Biography"/>
    <s v="German"/>
    <s v="Germany"/>
    <s v="R"/>
    <s v="Thomas Kretschmann"/>
    <x v="1007"/>
    <n v="918"/>
    <n v="2334"/>
    <n v="101"/>
    <n v="14000"/>
    <n v="8.3000000000000007"/>
    <n v="192"/>
    <n v="178"/>
    <n v="5501940"/>
    <n v="13500000"/>
    <n v="-7998060"/>
    <n v="-0.59244888888888891"/>
    <n v="34.363020444444444"/>
    <n v="2004"/>
    <s v="noyabr"/>
    <s v="Oliver Hirschbiegel"/>
    <x v="2857"/>
    <s v="Normal"/>
    <s v="Medium Budget"/>
    <x v="0"/>
    <s v="High Buzz / High Score"/>
  </r>
  <r>
    <x v="2858"/>
    <d v="2006-07-24T00:00:00"/>
    <s v="Color"/>
    <s v="Adventure"/>
    <s v="English"/>
    <s v="USA"/>
    <s v="PG-13"/>
    <s v="Christian Bale"/>
    <x v="1222"/>
    <n v="23000"/>
    <n v="24270"/>
    <n v="0"/>
    <n v="0"/>
    <n v="7.3"/>
    <n v="198"/>
    <n v="120"/>
    <n v="5484375"/>
    <n v="10000000"/>
    <n v="-4515625"/>
    <n v="-0.45156249999999998"/>
    <n v="29.019375"/>
    <n v="2006"/>
    <s v="iyul"/>
    <s v="Werner Herzog"/>
    <x v="2858"/>
    <s v="Normal"/>
    <s v="High Budget"/>
    <x v="0"/>
    <s v="Normal"/>
  </r>
  <r>
    <x v="2859"/>
    <d v="2006-06-21T00:00:00"/>
    <s v="Color"/>
    <s v="Animation"/>
    <s v="English"/>
    <s v="USA"/>
    <s v="R"/>
    <s v="Robert Downey Jr."/>
    <x v="354"/>
    <n v="21000"/>
    <n v="39507"/>
    <n v="0"/>
    <n v="0"/>
    <n v="7.1"/>
    <n v="232"/>
    <n v="100"/>
    <n v="5480996"/>
    <n v="8700000"/>
    <n v="-3219004"/>
    <n v="-0.37000045977011492"/>
    <n v="28.251999816091953"/>
    <n v="2006"/>
    <s v="iyun"/>
    <s v="Richard Linklater"/>
    <x v="2859"/>
    <s v="Normal"/>
    <s v="High Budget"/>
    <x v="0"/>
    <s v="Normal"/>
  </r>
  <r>
    <x v="2860"/>
    <d v="1998-12-28T00:00:00"/>
    <s v="Color"/>
    <s v="Comedy"/>
    <s v="English"/>
    <s v="USA"/>
    <s v="R"/>
    <s v="Natasha Lyonne"/>
    <x v="1223"/>
    <n v="1000"/>
    <n v="2691"/>
    <n v="84"/>
    <n v="462"/>
    <n v="6.6"/>
    <n v="60"/>
    <n v="91"/>
    <n v="5480318"/>
    <n v="5000000"/>
    <n v="480318"/>
    <n v="9.6063599999999999E-2"/>
    <n v="26.484625439999999"/>
    <n v="1998"/>
    <s v="dekabr"/>
    <s v="Tamara Jenkins"/>
    <x v="2860"/>
    <s v="Normal"/>
    <s v="Medium Budget"/>
    <x v="0"/>
    <s v="Normal"/>
  </r>
  <r>
    <x v="2861"/>
    <d v="2006-06-16T00:00:00"/>
    <s v="Color"/>
    <s v="Drama"/>
    <s v="English"/>
    <s v="USA"/>
    <s v="R"/>
    <s v="Kate Winslet"/>
    <x v="685"/>
    <n v="14000"/>
    <n v="15337"/>
    <n v="143"/>
    <n v="5000"/>
    <n v="7.6"/>
    <n v="251"/>
    <n v="137"/>
    <n v="5459824"/>
    <n v="26000000"/>
    <n v="-20540176"/>
    <n v="-0.79000676923076918"/>
    <n v="30.583997292307689"/>
    <n v="2006"/>
    <s v="iyun"/>
    <s v="Todd Field"/>
    <x v="2861"/>
    <s v="Normal"/>
    <s v="Medium Budget"/>
    <x v="0"/>
    <s v="Normal"/>
  </r>
  <r>
    <x v="2862"/>
    <d v="1992-08-25T00:00:00"/>
    <s v="Color"/>
    <s v="Action"/>
    <s v="English"/>
    <s v="UK"/>
    <s v="R"/>
    <s v="Michael J. Pollard"/>
    <x v="1224"/>
    <n v="206"/>
    <n v="493"/>
    <n v="6"/>
    <n v="0"/>
    <n v="6.2"/>
    <n v="39"/>
    <n v="96"/>
    <n v="5430822"/>
    <n v="7000000"/>
    <n v="-1569178"/>
    <n v="-0.22416828571428571"/>
    <n v="24.710332685714285"/>
    <n v="1992"/>
    <s v="avgust"/>
    <s v="Tony Maylam"/>
    <x v="2862"/>
    <s v="Normal"/>
    <s v="High Budget"/>
    <x v="0"/>
    <s v="Normal"/>
  </r>
  <r>
    <x v="2863"/>
    <d v="2001-06-02T00:00:00"/>
    <s v="Color"/>
    <s v="Animation"/>
    <s v="English"/>
    <s v="USA"/>
    <s v="PG-13"/>
    <s v="Brendan Fraser"/>
    <x v="384"/>
    <n v="3000"/>
    <n v="5580"/>
    <n v="253"/>
    <n v="683"/>
    <n v="4.7"/>
    <n v="74"/>
    <n v="93"/>
    <n v="5409517"/>
    <n v="75000000"/>
    <n v="-69590483"/>
    <n v="-0.92787310666666667"/>
    <n v="18.497150757333333"/>
    <n v="2001"/>
    <s v="iyun"/>
    <s v="Henry Selick"/>
    <x v="2863"/>
    <s v="Underperformer"/>
    <s v="High Budget"/>
    <x v="0"/>
    <s v="High Buzz Mismatch"/>
  </r>
  <r>
    <x v="2864"/>
    <d v="1995-02-02T00:00:00"/>
    <s v="Color"/>
    <s v="Drama"/>
    <s v="English"/>
    <s v="USA"/>
    <s v="R"/>
    <s v="Hanno PÃ¶schl"/>
    <x v="354"/>
    <n v="15"/>
    <n v="36"/>
    <n v="0"/>
    <n v="22000"/>
    <n v="8.1"/>
    <n v="121"/>
    <n v="105"/>
    <n v="5400000"/>
    <n v="2500000"/>
    <n v="2900000"/>
    <n v="1.1599999999999999"/>
    <n v="35.064"/>
    <n v="1995"/>
    <s v="fevral"/>
    <s v="Richard Linklater"/>
    <x v="2864"/>
    <s v="Normal"/>
    <s v="Medium Budget"/>
    <x v="0"/>
    <s v="High Buzz / High Score"/>
  </r>
  <r>
    <x v="2865"/>
    <d v="2000-09-17T00:00:00"/>
    <s v="Color"/>
    <s v="Drama"/>
    <s v="Spanish"/>
    <s v="Mexico"/>
    <s v="R"/>
    <s v="Adriana Barraza"/>
    <x v="101"/>
    <n v="85"/>
    <n v="318"/>
    <n v="0"/>
    <n v="11000"/>
    <n v="8.1"/>
    <n v="157"/>
    <n v="115"/>
    <n v="5383834"/>
    <n v="2000000"/>
    <n v="3383834"/>
    <n v="1.6919169999999999"/>
    <n v="34.176766800000003"/>
    <n v="2000"/>
    <s v="sentyabr"/>
    <s v="Alejandro G. IÃ±Ã¡rritu"/>
    <x v="2865"/>
    <s v="Normal"/>
    <s v="Medium Budget"/>
    <x v="0"/>
    <s v="High Buzz / High Score"/>
  </r>
  <r>
    <x v="2866"/>
    <d v="2011-10-02T00:00:00"/>
    <s v="Color"/>
    <s v="Comedy"/>
    <s v="English"/>
    <s v="Ireland"/>
    <s v="R"/>
    <s v="Don Cheadle"/>
    <x v="1225"/>
    <n v="3000"/>
    <n v="3569"/>
    <n v="51"/>
    <n v="17000"/>
    <n v="7.3"/>
    <n v="261"/>
    <n v="96"/>
    <n v="5359774"/>
    <n v="6000000"/>
    <n v="-640226"/>
    <n v="-0.10670433333333333"/>
    <n v="30.857318266666667"/>
    <n v="2011"/>
    <s v="oktyabr"/>
    <s v="John Michael McDonagh"/>
    <x v="2866"/>
    <s v="Normal"/>
    <s v="Medium Budget"/>
    <x v="0"/>
    <s v="Normal"/>
  </r>
  <r>
    <x v="2867"/>
    <d v="2011-09-14T00:00:00"/>
    <s v="Color"/>
    <s v="Biography"/>
    <s v="English"/>
    <s v="USA"/>
    <s v="R"/>
    <s v="Kevin Spacey"/>
    <x v="1198"/>
    <n v="18000"/>
    <n v="22834"/>
    <n v="78"/>
    <n v="21000"/>
    <n v="7.1"/>
    <n v="290"/>
    <n v="107"/>
    <n v="5354039"/>
    <n v="3500000"/>
    <n v="1854039"/>
    <n v="0.52972542857142857"/>
    <n v="30.711890171428571"/>
    <n v="2011"/>
    <s v="sentyabr"/>
    <s v="J.C. Chandor"/>
    <x v="2867"/>
    <s v="Normal"/>
    <s v="Medium Budget"/>
    <x v="0"/>
    <s v="Normal"/>
  </r>
  <r>
    <x v="2868"/>
    <d v="2015-05-08T00:00:00"/>
    <s v="Color"/>
    <s v="Comedy"/>
    <s v="English"/>
    <s v="USA"/>
    <s v="R"/>
    <s v="Al Pacino"/>
    <x v="1226"/>
    <n v="14000"/>
    <n v="18712"/>
    <n v="102"/>
    <n v="0"/>
    <n v="7.1"/>
    <n v="139"/>
    <n v="106"/>
    <n v="5348317"/>
    <n v="10000000"/>
    <n v="-4651683"/>
    <n v="-0.46516829999999998"/>
    <n v="28.213932679999999"/>
    <n v="2015"/>
    <s v="may"/>
    <s v="Dan Fogelman"/>
    <x v="2868"/>
    <s v="Normal"/>
    <s v="Medium Budget"/>
    <x v="0"/>
    <s v="Normal"/>
  </r>
  <r>
    <x v="2869"/>
    <d v="1982-03-02T00:00:00"/>
    <s v="Color"/>
    <s v="Action"/>
    <s v="English"/>
    <s v="USA"/>
    <s v="PG"/>
    <s v="Barry Bostwick"/>
    <x v="1227"/>
    <n v="456"/>
    <n v="1356"/>
    <n v="379"/>
    <n v="0"/>
    <n v="3.5"/>
    <n v="40"/>
    <n v="99"/>
    <n v="5333658"/>
    <n v="20000000"/>
    <n v="-14666342"/>
    <n v="-0.73331710000000006"/>
    <n v="13.706673159999999"/>
    <n v="1982"/>
    <s v="mart"/>
    <s v="Hal Needham"/>
    <x v="2869"/>
    <s v="Normal"/>
    <s v="High Budget"/>
    <x v="0"/>
    <s v="High Buzz Mismatch"/>
  </r>
  <r>
    <x v="2870"/>
    <d v="2001-04-29T00:00:00"/>
    <s v="Color"/>
    <s v="Comedy"/>
    <s v="English"/>
    <s v="USA"/>
    <s v="R"/>
    <s v="Jon Favreau"/>
    <x v="27"/>
    <n v="4000"/>
    <n v="5245"/>
    <n v="4000"/>
    <n v="393"/>
    <n v="6.4"/>
    <n v="81"/>
    <n v="95"/>
    <n v="5308707"/>
    <n v="5000000"/>
    <n v="308707"/>
    <n v="6.1741400000000002E-2"/>
    <n v="25.663996560000001"/>
    <n v="2001"/>
    <s v="aprel"/>
    <s v="Jon Favreau"/>
    <x v="2870"/>
    <s v="Normal"/>
    <s v="Medium Budget"/>
    <x v="0"/>
    <s v="Normal"/>
  </r>
  <r>
    <x v="2871"/>
    <d v="2009-06-02T00:00:00"/>
    <s v="Color"/>
    <s v="Comedy"/>
    <s v="English"/>
    <s v="USA"/>
    <s v="PG-13"/>
    <s v="Larry David"/>
    <x v="478"/>
    <n v="860"/>
    <n v="2717"/>
    <n v="11000"/>
    <n v="10000"/>
    <n v="7.2"/>
    <n v="218"/>
    <n v="92"/>
    <n v="5306447"/>
    <n v="15000000"/>
    <n v="-9693553"/>
    <n v="-0.64623686666666669"/>
    <n v="29.541505253333334"/>
    <n v="2009"/>
    <s v="iyun"/>
    <s v="Woody Allen"/>
    <x v="2871"/>
    <s v="Normal"/>
    <s v="Medium Budget"/>
    <x v="0"/>
    <s v="Normal"/>
  </r>
  <r>
    <x v="2872"/>
    <d v="1984-09-23T00:00:00"/>
    <s v="Color"/>
    <s v="Crime"/>
    <s v="English"/>
    <s v="Italy"/>
    <s v="R"/>
    <s v="Robert De Niro"/>
    <x v="1205"/>
    <n v="22000"/>
    <n v="24719"/>
    <n v="0"/>
    <n v="12000"/>
    <n v="8.4"/>
    <n v="111"/>
    <n v="251"/>
    <n v="5300000"/>
    <n v="30000000"/>
    <n v="-24700000"/>
    <n v="-0.82333333333333336"/>
    <n v="34.470666666666673"/>
    <n v="1984"/>
    <s v="sentyabr"/>
    <s v="Sergio Leone"/>
    <x v="2872"/>
    <s v="Normal"/>
    <s v="Medium Budget"/>
    <x v="0"/>
    <s v="High Buzz / High Score"/>
  </r>
  <r>
    <x v="2873"/>
    <d v="1987-04-21T00:00:00"/>
    <s v="Color"/>
    <s v="Comedy"/>
    <s v="English"/>
    <s v="USA"/>
    <s v="R"/>
    <s v="Robert Townsend"/>
    <x v="1228"/>
    <n v="467"/>
    <n v="1431"/>
    <n v="467"/>
    <n v="471"/>
    <n v="7"/>
    <n v="21"/>
    <n v="81"/>
    <n v="5228617"/>
    <n v="100000"/>
    <n v="5128617"/>
    <n v="51.286169999999998"/>
    <n v="48.561568000000001"/>
    <n v="1987"/>
    <s v="aprel"/>
    <s v="Robert Townsend"/>
    <x v="2873"/>
    <s v="Normal"/>
    <s v="Medium Budget"/>
    <x v="0"/>
    <s v="Normal"/>
  </r>
  <r>
    <x v="2874"/>
    <d v="2000-02-16T00:00:00"/>
    <s v="Black and White"/>
    <s v="Drama"/>
    <s v="English"/>
    <s v="USA"/>
    <s v="PG-13"/>
    <s v="Matthew Settle"/>
    <x v="475"/>
    <n v="477"/>
    <n v="2312"/>
    <n v="52"/>
    <n v="157"/>
    <n v="4.5999999999999996"/>
    <n v="49"/>
    <n v="105"/>
    <n v="5217498"/>
    <n v="15000000"/>
    <n v="-9782502"/>
    <n v="-0.65216680000000005"/>
    <n v="18.154833279999998"/>
    <n v="2000"/>
    <s v="fevral"/>
    <s v="Mary Lambert"/>
    <x v="2874"/>
    <s v="Normal"/>
    <s v="Medium Budget"/>
    <x v="0"/>
    <s v="High Buzz Mismatch"/>
  </r>
  <r>
    <x v="2875"/>
    <d v="2009-05-23T00:00:00"/>
    <s v="Color"/>
    <s v="Comedy"/>
    <s v="English"/>
    <s v="USA"/>
    <s v="PG"/>
    <s v="Scott Porter"/>
    <x v="756"/>
    <n v="690"/>
    <n v="1573"/>
    <n v="650"/>
    <n v="1000"/>
    <n v="6.4"/>
    <n v="79"/>
    <n v="111"/>
    <n v="5205343"/>
    <n v="20000000"/>
    <n v="-14794657"/>
    <n v="-0.73973285"/>
    <n v="25.404106860000002"/>
    <n v="2009"/>
    <s v="may"/>
    <s v="Todd Graff"/>
    <x v="2875"/>
    <s v="Normal"/>
    <s v="Medium Budget"/>
    <x v="0"/>
    <s v="Normal"/>
  </r>
  <r>
    <x v="2876"/>
    <d v="2001-11-22T00:00:00"/>
    <s v="Color"/>
    <s v="Action"/>
    <s v="English"/>
    <s v="UK"/>
    <s v="R"/>
    <s v="Meat Loaf"/>
    <x v="352"/>
    <n v="783"/>
    <n v="1044"/>
    <n v="31"/>
    <n v="0"/>
    <n v="6.3"/>
    <n v="95"/>
    <n v="93"/>
    <n v="5204007"/>
    <n v="28000000"/>
    <n v="-22795993"/>
    <n v="-0.81414260714285713"/>
    <n v="24.874342957142858"/>
    <n v="2001"/>
    <s v="noyabr"/>
    <s v="Ronny Yu"/>
    <x v="2876"/>
    <s v="Normal"/>
    <s v="High Budget"/>
    <x v="0"/>
    <s v="Normal"/>
  </r>
  <r>
    <x v="2877"/>
    <d v="2005-04-13T00:00:00"/>
    <s v="Color"/>
    <s v="Horror"/>
    <s v="English"/>
    <s v="Canada"/>
    <s v="R"/>
    <s v="Catherine Lough Haggquist"/>
    <x v="1229"/>
    <n v="310"/>
    <n v="838"/>
    <n v="892"/>
    <n v="1000"/>
    <n v="2.2999999999999998"/>
    <n v="148"/>
    <n v="94"/>
    <n v="5132655"/>
    <n v="20000000"/>
    <n v="-14867345"/>
    <n v="-0.74336725000000003"/>
    <n v="9.0026530999999981"/>
    <n v="2005"/>
    <s v="aprel"/>
    <s v="Uwe Boll"/>
    <x v="2877"/>
    <s v="Normal"/>
    <s v="Low Budget"/>
    <x v="0"/>
    <s v="High Buzz Mismatch"/>
  </r>
  <r>
    <x v="2878"/>
    <d v="1994-01-02T00:00:00"/>
    <s v="Color"/>
    <s v="Drama"/>
    <s v="English"/>
    <s v="Canada"/>
    <s v="R"/>
    <s v="Bruce Greenwood"/>
    <x v="1230"/>
    <n v="991"/>
    <n v="2990"/>
    <n v="460"/>
    <n v="619"/>
    <n v="7.2"/>
    <n v="53"/>
    <n v="103"/>
    <n v="5132222"/>
    <n v="2000000"/>
    <n v="3132222"/>
    <n v="1.566111"/>
    <n v="29.488344400000003"/>
    <n v="1994"/>
    <s v="yanvar"/>
    <s v="Atom Egoyan"/>
    <x v="2878"/>
    <s v="Normal"/>
    <s v="Medium Budget"/>
    <x v="0"/>
    <s v="Normal"/>
  </r>
  <r>
    <x v="2879"/>
    <d v="2005-04-20T00:00:00"/>
    <s v="Color"/>
    <s v="Biography"/>
    <s v="English"/>
    <s v="New Zealand"/>
    <s v="PG-13"/>
    <s v="Anthony Hopkins"/>
    <x v="419"/>
    <n v="12000"/>
    <n v="12574"/>
    <n v="79"/>
    <n v="11000"/>
    <n v="7.9"/>
    <n v="126"/>
    <n v="127"/>
    <n v="5128124"/>
    <n v="25000000"/>
    <n v="-19871876"/>
    <n v="-0.79487503999999998"/>
    <n v="32.382049983999998"/>
    <n v="2005"/>
    <s v="aprel"/>
    <s v="Roger Donaldson"/>
    <x v="2879"/>
    <s v="Normal"/>
    <s v="Medium Budget"/>
    <x v="0"/>
    <s v="Normal"/>
  </r>
  <r>
    <x v="2880"/>
    <d v="2000-07-27T00:00:00"/>
    <s v="Color"/>
    <s v="Drama"/>
    <s v="English"/>
    <s v="USA"/>
    <s v="R"/>
    <s v="Norman Reedus"/>
    <x v="1231"/>
    <n v="12000"/>
    <n v="12776"/>
    <n v="49"/>
    <n v="853"/>
    <n v="5.9"/>
    <n v="63"/>
    <n v="90"/>
    <n v="5108820"/>
    <n v="24000000"/>
    <n v="-18891180"/>
    <n v="-0.78713250000000001"/>
    <n v="23.370447000000002"/>
    <n v="2000"/>
    <s v="iyul"/>
    <s v="Davis Guggenheim"/>
    <x v="2880"/>
    <s v="Normal"/>
    <s v="Medium Budget"/>
    <x v="0"/>
    <s v="High Buzz Mismatch"/>
  </r>
  <r>
    <x v="2881"/>
    <d v="1984-10-05T00:00:00"/>
    <s v="Color"/>
    <s v="Comedy"/>
    <s v="English"/>
    <s v="UK"/>
    <s v="R"/>
    <s v="Joely Richardson"/>
    <x v="1232"/>
    <n v="584"/>
    <n v="2024"/>
    <n v="62"/>
    <n v="345"/>
    <n v="6"/>
    <n v="9"/>
    <n v="109"/>
    <n v="5100000"/>
    <n v="7500000"/>
    <n v="-2400000"/>
    <n v="-0.32"/>
    <n v="23.906500000000001"/>
    <n v="1984"/>
    <s v="oktyabr"/>
    <s v="Tony Richardson"/>
    <x v="2881"/>
    <s v="Normal"/>
    <s v="Medium Budget"/>
    <x v="0"/>
    <s v="Normal"/>
  </r>
  <r>
    <x v="2882"/>
    <d v="1998-11-08T00:00:00"/>
    <s v="Black and White"/>
    <s v="Comedy"/>
    <s v="English"/>
    <s v="USA"/>
    <s v="R"/>
    <s v="Melanie Griffith"/>
    <x v="478"/>
    <n v="537"/>
    <n v="943"/>
    <n v="11000"/>
    <n v="652"/>
    <n v="6.3"/>
    <n v="114"/>
    <n v="113"/>
    <n v="5032496"/>
    <n v="12000000"/>
    <n v="-6967504"/>
    <n v="-0.58062533333333333"/>
    <n v="25.032949866666666"/>
    <n v="1998"/>
    <s v="noyabr"/>
    <s v="Woody Allen"/>
    <x v="2882"/>
    <s v="Normal"/>
    <s v="Medium Budget"/>
    <x v="0"/>
    <s v="Normal"/>
  </r>
  <r>
    <x v="2883"/>
    <d v="2005-12-02T00:00:00"/>
    <s v="Color"/>
    <s v="Adventure"/>
    <s v="English"/>
    <s v="France"/>
    <s v="R"/>
    <s v="Levon Helm"/>
    <x v="1233"/>
    <n v="572"/>
    <n v="1627"/>
    <n v="0"/>
    <n v="0"/>
    <n v="7.5"/>
    <n v="172"/>
    <n v="107"/>
    <n v="5023275"/>
    <n v="15000000"/>
    <n v="-9976725"/>
    <n v="-0.66511500000000001"/>
    <n v="29.733954000000001"/>
    <n v="2005"/>
    <s v="dekabr"/>
    <s v="Tommy Lee Jones"/>
    <x v="2883"/>
    <s v="Normal"/>
    <s v="High Budget"/>
    <x v="0"/>
    <s v="Normal"/>
  </r>
  <r>
    <x v="2884"/>
    <d v="2000-11-21T00:00:00"/>
    <s v="Color"/>
    <s v="Comedy"/>
    <s v="English"/>
    <s v="USA"/>
    <s v="R"/>
    <s v="Harold Perrineau"/>
    <x v="1234"/>
    <n v="1000"/>
    <n v="2687"/>
    <n v="26"/>
    <n v="859"/>
    <n v="5.3"/>
    <n v="72"/>
    <n v="92"/>
    <n v="5018450"/>
    <n v="8000000"/>
    <n v="-2981550"/>
    <n v="-0.37269374999999999"/>
    <n v="21.136822499999997"/>
    <n v="2000"/>
    <s v="noyabr"/>
    <s v="Fina Torres"/>
    <x v="2884"/>
    <s v="Normal"/>
    <s v="Medium Budget"/>
    <x v="0"/>
    <s v="High Buzz Mismatch"/>
  </r>
  <r>
    <x v="2885"/>
    <d v="2009-07-12T00:00:00"/>
    <s v="Color"/>
    <s v="Drama"/>
    <s v="English"/>
    <s v="UK"/>
    <s v="R"/>
    <s v="Kevin Spacey"/>
    <x v="500"/>
    <n v="18000"/>
    <n v="19404"/>
    <n v="0"/>
    <n v="47000"/>
    <n v="7.9"/>
    <n v="415"/>
    <n v="97"/>
    <n v="5009677"/>
    <n v="5000000"/>
    <n v="9677"/>
    <n v="1.9354000000000001E-3"/>
    <n v="36.300774160000003"/>
    <n v="2009"/>
    <s v="iyul"/>
    <s v="Duncan Jones"/>
    <x v="2885"/>
    <s v="Normal"/>
    <s v="Medium Budget"/>
    <x v="0"/>
    <s v="Normal"/>
  </r>
  <r>
    <x v="2886"/>
    <d v="2004-10-07T00:00:00"/>
    <s v="Color"/>
    <s v="Drama"/>
    <s v="English"/>
    <s v="USA"/>
    <s v="R"/>
    <s v="Cameron Bright"/>
    <x v="1235"/>
    <n v="829"/>
    <n v="2295"/>
    <n v="143"/>
    <n v="0"/>
    <n v="6.1"/>
    <n v="167"/>
    <n v="100"/>
    <n v="5005883"/>
    <n v="20000000"/>
    <n v="-14994117"/>
    <n v="-0.74970585000000001"/>
    <n v="24.100117659999999"/>
    <n v="2004"/>
    <s v="oktyabr"/>
    <s v="Jonathan Glazer"/>
    <x v="2886"/>
    <s v="Normal"/>
    <s v="Medium Budget"/>
    <x v="0"/>
    <s v="Normal"/>
  </r>
  <r>
    <x v="2887"/>
    <d v="2009-08-05T00:00:00"/>
    <s v="Color"/>
    <s v="Drama"/>
    <s v="Italian"/>
    <s v="Italy"/>
    <s v="R"/>
    <s v="Flavio Parenti"/>
    <x v="1236"/>
    <n v="144"/>
    <n v="474"/>
    <n v="64"/>
    <n v="0"/>
    <n v="7"/>
    <n v="181"/>
    <n v="120"/>
    <n v="5004648"/>
    <n v="10000000"/>
    <n v="-4995352"/>
    <n v="-0.49953520000000001"/>
    <n v="27.800185920000001"/>
    <n v="2009"/>
    <s v="avgust"/>
    <s v="Luca Guadagnino"/>
    <x v="2887"/>
    <s v="Normal"/>
    <s v="Medium Budget"/>
    <x v="0"/>
    <s v="Normal"/>
  </r>
  <r>
    <x v="2888"/>
    <d v="2001-03-14T00:00:00"/>
    <s v="Color"/>
    <s v="Adventure"/>
    <s v="English"/>
    <s v="USA"/>
    <s v="PG-13"/>
    <s v="Jake Gyllenhaal"/>
    <x v="1237"/>
    <n v="15000"/>
    <n v="18864"/>
    <n v="2"/>
    <n v="0"/>
    <n v="5.6"/>
    <n v="47"/>
    <n v="84"/>
    <n v="5002310"/>
    <n v="13000000"/>
    <n v="-7997690"/>
    <n v="-0.61520692307692304"/>
    <n v="22.153917230769231"/>
    <n v="2001"/>
    <s v="mart"/>
    <s v="Blair Hayes"/>
    <x v="2888"/>
    <s v="Normal"/>
    <s v="High Budget"/>
    <x v="0"/>
    <s v="High Buzz Mismatch"/>
  </r>
  <r>
    <x v="2889"/>
    <d v="1953-08-22T00:00:00"/>
    <s v="Black and White"/>
    <s v="Adventure"/>
    <s v="English"/>
    <s v="USA"/>
    <s v="Approved"/>
    <s v="Kenneth Tobey"/>
    <x v="1238"/>
    <n v="57"/>
    <n v="205"/>
    <n v="7"/>
    <n v="465"/>
    <n v="6.7"/>
    <n v="67"/>
    <n v="80"/>
    <n v="5000000"/>
    <n v="210000"/>
    <n v="4790000"/>
    <n v="22.80952380952381"/>
    <n v="35.970309523809526"/>
    <n v="1953"/>
    <s v="avgust"/>
    <s v="EugÃ¨ne LouriÃ©"/>
    <x v="2889"/>
    <s v="Normal"/>
    <s v="High Budget"/>
    <x v="0"/>
    <s v="Normal"/>
  </r>
  <r>
    <x v="2890"/>
    <d v="1970-11-16T00:00:00"/>
    <s v="Color"/>
    <s v="Comedy"/>
    <s v="English"/>
    <s v="USA"/>
    <s v="G"/>
    <s v="Rock Hudson"/>
    <x v="1239"/>
    <n v="638"/>
    <n v="788"/>
    <n v="688"/>
    <n v="104"/>
    <n v="6.2"/>
    <n v="22"/>
    <n v="143"/>
    <n v="5000000"/>
    <n v="25000000"/>
    <n v="-20000000"/>
    <n v="-0.8"/>
    <n v="24.490400000000001"/>
    <n v="1970"/>
    <s v="noyabr"/>
    <s v="Blake Edwards"/>
    <x v="2890"/>
    <s v="Normal"/>
    <s v="Medium Budget"/>
    <x v="0"/>
    <s v="Normal"/>
  </r>
  <r>
    <x v="2891"/>
    <d v="2004-08-18T00:00:00"/>
    <s v="Color"/>
    <s v="Comedy"/>
    <s v="English"/>
    <s v="USA"/>
    <s v="R"/>
    <s v="Brittany Daniel"/>
    <x v="359"/>
    <n v="861"/>
    <n v="3306"/>
    <n v="422"/>
    <n v="713"/>
    <n v="5.6"/>
    <n v="66"/>
    <n v="119"/>
    <n v="4992159"/>
    <n v="8550000"/>
    <n v="-3557841"/>
    <n v="-0.41612175438596494"/>
    <n v="22.304851298245612"/>
    <n v="2004"/>
    <s v="avgust"/>
    <s v="Jay Chandrasekhar"/>
    <x v="2891"/>
    <s v="Normal"/>
    <s v="Medium Budget"/>
    <x v="0"/>
    <s v="High Buzz Mismatch"/>
  </r>
  <r>
    <x v="2892"/>
    <d v="1999-03-09T00:00:00"/>
    <s v="Color"/>
    <s v="Drama"/>
    <s v="English"/>
    <s v="France"/>
    <s v="PG-13"/>
    <s v="Robin Williams"/>
    <x v="1240"/>
    <n v="49000"/>
    <n v="51657"/>
    <n v="0"/>
    <n v="0"/>
    <n v="6.5"/>
    <n v="68"/>
    <n v="120"/>
    <n v="4956401"/>
    <n v="15000000"/>
    <n v="-10043599"/>
    <n v="-0.66957326666666672"/>
    <n v="25.732170693333334"/>
    <n v="1999"/>
    <s v="mart"/>
    <s v="Peter Kassovitz"/>
    <x v="2892"/>
    <s v="Normal"/>
    <s v="Medium Budget"/>
    <x v="0"/>
    <s v="Normal"/>
  </r>
  <r>
    <x v="2893"/>
    <d v="2013-01-25T00:00:00"/>
    <s v="Color"/>
    <s v="Documentary"/>
    <s v="English"/>
    <s v="USA"/>
    <s v="PG-13"/>
    <s v="Sheryl Crow"/>
    <x v="1241"/>
    <n v="130"/>
    <n v="198"/>
    <n v="9"/>
    <n v="14000"/>
    <n v="7.4"/>
    <n v="149"/>
    <n v="91"/>
    <n v="4946250"/>
    <n v="1000000"/>
    <n v="3946250"/>
    <n v="3.94625"/>
    <n v="32.578499999999998"/>
    <n v="2013"/>
    <s v="yanvar"/>
    <s v="Morgan Neville"/>
    <x v="2893"/>
    <s v="Normal"/>
    <s v="Low Budget"/>
    <x v="0"/>
    <s v="Normal"/>
  </r>
  <r>
    <x v="2894"/>
    <d v="2012-05-18T00:00:00"/>
    <s v="Color"/>
    <s v="Horror"/>
    <s v="English"/>
    <s v="USA"/>
    <s v="PG-13"/>
    <s v="Julianna Guill"/>
    <x v="1242"/>
    <n v="465"/>
    <n v="730"/>
    <n v="57"/>
    <n v="0"/>
    <n v="4.0999999999999996"/>
    <n v="145"/>
    <n v="83"/>
    <n v="4930798"/>
    <n v="17000000"/>
    <n v="-12069202"/>
    <n v="-0.70995305882352944"/>
    <n v="16.116018776470586"/>
    <n v="2012"/>
    <s v="may"/>
    <s v="Todd Lincoln"/>
    <x v="2894"/>
    <s v="Normal"/>
    <s v="Low Budget"/>
    <x v="0"/>
    <s v="High Buzz Mismatch"/>
  </r>
  <r>
    <x v="2895"/>
    <d v="2003-01-21T00:00:00"/>
    <s v="Color"/>
    <s v="Comedy"/>
    <s v="English"/>
    <s v="USA"/>
    <s v="PG"/>
    <s v="Anika Noni Rose"/>
    <x v="441"/>
    <n v="525"/>
    <n v="1445"/>
    <n v="7"/>
    <n v="0"/>
    <n v="2.1"/>
    <n v="60"/>
    <n v="90"/>
    <n v="4922166"/>
    <n v="12000000"/>
    <n v="-7077834"/>
    <n v="-0.58981950000000005"/>
    <n v="8.1640721999999997"/>
    <n v="2003"/>
    <s v="yanvar"/>
    <s v="Robert Iscove"/>
    <x v="2895"/>
    <s v="Normal"/>
    <s v="Medium Budget"/>
    <x v="0"/>
    <s v="High Buzz Mismatch"/>
  </r>
  <r>
    <x v="2896"/>
    <d v="2001-01-19T00:00:00"/>
    <s v="Color"/>
    <s v="Comedy"/>
    <s v="English"/>
    <s v="UK"/>
    <s v="R"/>
    <s v="Mark Gatiss"/>
    <x v="1243"/>
    <n v="567"/>
    <n v="1775"/>
    <n v="16"/>
    <n v="618"/>
    <n v="6.1"/>
    <n v="111"/>
    <n v="93"/>
    <n v="4919896"/>
    <n v="13000000"/>
    <n v="-8080104"/>
    <n v="-0.62154646153846149"/>
    <n v="24.213181415384614"/>
    <n v="2001"/>
    <s v="yanvar"/>
    <s v="Jez Butterworth"/>
    <x v="2896"/>
    <s v="Normal"/>
    <s v="Medium Budget"/>
    <x v="0"/>
    <s v="Normal"/>
  </r>
  <r>
    <x v="2897"/>
    <d v="1996-06-14T00:00:00"/>
    <s v="Color"/>
    <s v="Comedy"/>
    <s v="English"/>
    <s v="USA"/>
    <s v="R"/>
    <s v="Michael Imperioli"/>
    <x v="329"/>
    <n v="873"/>
    <n v="4497"/>
    <n v="0"/>
    <n v="251"/>
    <n v="5"/>
    <n v="30"/>
    <n v="108"/>
    <n v="4903000"/>
    <n v="12000000"/>
    <n v="-7097000"/>
    <n v="-0.5914166666666667"/>
    <n v="19.78853333333333"/>
    <n v="1996"/>
    <s v="iyun"/>
    <s v="Spike Lee"/>
    <x v="2897"/>
    <s v="Normal"/>
    <s v="Medium Budget"/>
    <x v="0"/>
    <s v="High Buzz Mismatch"/>
  </r>
  <r>
    <x v="2898"/>
    <d v="1986-09-08T00:00:00"/>
    <s v="Color"/>
    <s v="Horror"/>
    <s v="English"/>
    <s v="USA"/>
    <s v="PG"/>
    <s v="Louise Fletcher"/>
    <x v="372"/>
    <n v="425"/>
    <n v="1661"/>
    <n v="365"/>
    <n v="902"/>
    <n v="5.5"/>
    <n v="52"/>
    <n v="100"/>
    <n v="4884663"/>
    <n v="12000000"/>
    <n v="-7115337"/>
    <n v="-0.59294475000000002"/>
    <n v="21.8530221"/>
    <n v="1986"/>
    <s v="sentyabr"/>
    <s v="Tobe Hooper"/>
    <x v="2898"/>
    <s v="Normal"/>
    <s v="Low Budget"/>
    <x v="0"/>
    <s v="High Buzz Mismatch"/>
  </r>
  <r>
    <x v="2899"/>
    <d v="2008-04-14T00:00:00"/>
    <s v="Color"/>
    <s v="Comedy"/>
    <s v="English"/>
    <s v="USA"/>
    <s v="R"/>
    <s v="Steve Coogan"/>
    <x v="829"/>
    <n v="1000"/>
    <n v="3767"/>
    <n v="26"/>
    <n v="1000"/>
    <n v="6.4"/>
    <n v="129"/>
    <n v="92"/>
    <n v="4881867"/>
    <n v="9000000"/>
    <n v="-4118133"/>
    <n v="-0.45757033333333336"/>
    <n v="25.516971866666669"/>
    <n v="2008"/>
    <s v="aprel"/>
    <s v="Andrew Fleming"/>
    <x v="2899"/>
    <s v="Normal"/>
    <s v="Medium Budget"/>
    <x v="0"/>
    <s v="Normal"/>
  </r>
  <r>
    <x v="2900"/>
    <d v="1999-08-06T00:00:00"/>
    <s v="Color"/>
    <s v="Drama"/>
    <s v="English"/>
    <s v="USA"/>
    <s v="R"/>
    <s v="Kirsten Dunst"/>
    <x v="597"/>
    <n v="4000"/>
    <n v="7103"/>
    <n v="0"/>
    <n v="0"/>
    <n v="7.2"/>
    <n v="152"/>
    <n v="90"/>
    <n v="4859475"/>
    <n v="6000000"/>
    <n v="-1140525"/>
    <n v="-0.19008749999999999"/>
    <n v="28.723965"/>
    <n v="1999"/>
    <s v="avgust"/>
    <s v="Sofia Coppola"/>
    <x v="2900"/>
    <s v="Normal"/>
    <s v="Medium Budget"/>
    <x v="0"/>
    <s v="Normal"/>
  </r>
  <r>
    <x v="2901"/>
    <d v="2006-02-09T00:00:00"/>
    <s v="Color"/>
    <s v="Comedy"/>
    <s v="French"/>
    <s v="France"/>
    <s v="R"/>
    <s v="Steve Buscemi"/>
    <x v="1244"/>
    <n v="12000"/>
    <n v="13208"/>
    <n v="107"/>
    <n v="0"/>
    <n v="7.3"/>
    <n v="165"/>
    <n v="120"/>
    <n v="4857376"/>
    <n v="13000000"/>
    <n v="-8142624"/>
    <n v="-0.62635569230769228"/>
    <n v="28.949457723076922"/>
    <n v="2006"/>
    <s v="fevral"/>
    <s v="Olivier Assayas"/>
    <x v="2901"/>
    <s v="Normal"/>
    <s v="Medium Budget"/>
    <x v="0"/>
    <s v="Normal"/>
  </r>
  <r>
    <x v="2902"/>
    <d v="2002-06-30T00:00:00"/>
    <s v="Color"/>
    <s v="Comedy"/>
    <s v="English"/>
    <s v="USA"/>
    <s v="PG-13"/>
    <s v="Woody Allen"/>
    <x v="478"/>
    <n v="11000"/>
    <n v="12766"/>
    <n v="11000"/>
    <n v="762"/>
    <n v="6.6"/>
    <n v="109"/>
    <n v="112"/>
    <n v="4839383"/>
    <n v="16000000"/>
    <n v="-11160617"/>
    <n v="-0.69753856250000001"/>
    <n v="26.197184574999998"/>
    <n v="2002"/>
    <s v="iyun"/>
    <s v="Woody Allen"/>
    <x v="2902"/>
    <s v="Normal"/>
    <s v="Medium Budget"/>
    <x v="0"/>
    <s v="Normal"/>
  </r>
  <r>
    <x v="2903"/>
    <d v="2002-01-20T00:00:00"/>
    <s v="Color"/>
    <s v="Action"/>
    <s v="English"/>
    <s v="UK"/>
    <s v="PG-13"/>
    <s v="Rufus Sewell"/>
    <x v="766"/>
    <n v="3000"/>
    <n v="4123"/>
    <n v="18"/>
    <n v="158"/>
    <n v="4.5"/>
    <n v="53"/>
    <n v="93"/>
    <n v="4835968"/>
    <n v="40000000"/>
    <n v="-35164032"/>
    <n v="-0.87910080000000002"/>
    <n v="17.664159679999997"/>
    <n v="2002"/>
    <s v="yanvar"/>
    <s v="Christian Duguay"/>
    <x v="2903"/>
    <s v="Normal"/>
    <s v="High Budget"/>
    <x v="0"/>
    <s v="High Buzz Mismatch"/>
  </r>
  <r>
    <x v="2904"/>
    <d v="2002-02-24T00:00:00"/>
    <s v="Color"/>
    <s v="Comedy"/>
    <s v="English"/>
    <s v="Canada"/>
    <s v="R"/>
    <s v="Jaime King"/>
    <x v="1245"/>
    <n v="960"/>
    <n v="2415"/>
    <n v="4"/>
    <n v="405"/>
    <n v="5.3"/>
    <n v="66"/>
    <n v="86"/>
    <n v="4814244"/>
    <n v="11000000"/>
    <n v="-6185756"/>
    <n v="-0.56234145454545459"/>
    <n v="21.01556341818182"/>
    <n v="2002"/>
    <s v="fevral"/>
    <s v="Dewey Nicks"/>
    <x v="2904"/>
    <s v="Normal"/>
    <s v="Medium Budget"/>
    <x v="0"/>
    <s v="High Buzz Mismatch"/>
  </r>
  <r>
    <x v="2905"/>
    <d v="2001-01-27T00:00:00"/>
    <s v="Color"/>
    <s v="Comedy"/>
    <s v="English"/>
    <s v="France"/>
    <s v="PG-13"/>
    <s v="Bridgette Wilson-Sampras"/>
    <x v="1246"/>
    <n v="545"/>
    <n v="1149"/>
    <n v="8"/>
    <n v="565"/>
    <n v="5.8"/>
    <n v="61"/>
    <n v="84"/>
    <n v="4777007"/>
    <n v="40000000"/>
    <n v="-35222993"/>
    <n v="-0.88057482499999995"/>
    <n v="22.904270069999999"/>
    <n v="2001"/>
    <s v="yanvar"/>
    <s v="Jean-Marie PoirÃ©"/>
    <x v="2905"/>
    <s v="Normal"/>
    <s v="Medium Budget"/>
    <x v="0"/>
    <s v="High Buzz Mismatch"/>
  </r>
  <r>
    <x v="2906"/>
    <d v="1995-01-10T00:00:00"/>
    <s v="Color"/>
    <s v="Comedy"/>
    <s v="English"/>
    <s v="USA"/>
    <s v="R"/>
    <s v="Heather Matarazzo"/>
    <x v="1247"/>
    <n v="529"/>
    <n v="1502"/>
    <n v="377"/>
    <n v="0"/>
    <n v="7.5"/>
    <n v="74"/>
    <n v="88"/>
    <n v="4771000"/>
    <n v="800000"/>
    <n v="3971000"/>
    <n v="4.9637500000000001"/>
    <n v="31.985500000000002"/>
    <n v="1995"/>
    <s v="yanvar"/>
    <s v="Todd Solondz"/>
    <x v="2906"/>
    <s v="Normal"/>
    <s v="Medium Budget"/>
    <x v="0"/>
    <s v="Normal"/>
  </r>
  <r>
    <x v="2907"/>
    <d v="1999-03-11T00:00:00"/>
    <s v="Color"/>
    <s v="Drama"/>
    <s v="English"/>
    <s v="USA"/>
    <s v="R"/>
    <s v="Viggo Mortensen"/>
    <x v="799"/>
    <n v="10000"/>
    <n v="10368"/>
    <n v="956"/>
    <n v="860"/>
    <n v="6.6"/>
    <n v="47"/>
    <n v="107"/>
    <n v="4741987"/>
    <n v="14000000"/>
    <n v="-9258013"/>
    <n v="-0.66128664285714289"/>
    <n v="26.221485342857139"/>
    <n v="1999"/>
    <s v="mart"/>
    <s v="Tony Goldwyn"/>
    <x v="2907"/>
    <s v="Normal"/>
    <s v="Medium Budget"/>
    <x v="0"/>
    <s v="Normal"/>
  </r>
  <r>
    <x v="2908"/>
    <d v="2000-06-09T00:00:00"/>
    <s v="Color"/>
    <s v="Comedy"/>
    <s v="English"/>
    <s v="USA"/>
    <s v="R"/>
    <s v="Lochlyn Munro"/>
    <x v="1248"/>
    <n v="555"/>
    <n v="1227"/>
    <n v="28"/>
    <n v="573"/>
    <n v="6"/>
    <n v="65"/>
    <n v="112"/>
    <n v="4734235"/>
    <n v="15000000"/>
    <n v="-10265765"/>
    <n v="-0.68438433333333337"/>
    <n v="23.783546266666669"/>
    <n v="2000"/>
    <s v="iyun"/>
    <s v="Bruce Paltrow"/>
    <x v="2908"/>
    <s v="Normal"/>
    <s v="Medium Budget"/>
    <x v="0"/>
    <s v="Normal"/>
  </r>
  <r>
    <x v="2909"/>
    <d v="2001-06-10T00:00:00"/>
    <s v="Color"/>
    <s v="Adventure"/>
    <s v="English"/>
    <s v="USA"/>
    <s v="PG"/>
    <s v="Anne Hathaway"/>
    <x v="1249"/>
    <n v="11000"/>
    <n v="11116"/>
    <n v="7"/>
    <n v="650"/>
    <n v="6.5"/>
    <n v="27"/>
    <n v="113"/>
    <n v="4720371"/>
    <n v="7000000"/>
    <n v="-2279629"/>
    <n v="-0.32566128571428571"/>
    <n v="25.934735485714288"/>
    <n v="2001"/>
    <s v="iyun"/>
    <s v="Mitch Davis"/>
    <x v="2909"/>
    <s v="Normal"/>
    <s v="High Budget"/>
    <x v="0"/>
    <s v="Normal"/>
  </r>
  <r>
    <x v="2910"/>
    <d v="2003-02-25T00:00:00"/>
    <s v="Color"/>
    <s v="Mystery"/>
    <s v="English"/>
    <s v="Australia"/>
    <s v="R"/>
    <s v="Jennifer Jason Leigh"/>
    <x v="634"/>
    <n v="1000"/>
    <n v="1171"/>
    <n v="319"/>
    <n v="656"/>
    <n v="5.3"/>
    <n v="138"/>
    <n v="113"/>
    <n v="4717455"/>
    <n v="12000000"/>
    <n v="-7282545"/>
    <n v="-0.60687875000000002"/>
    <n v="21.022848499999998"/>
    <n v="2003"/>
    <s v="fevral"/>
    <s v="Jane Campion"/>
    <x v="2910"/>
    <s v="Normal"/>
    <s v="Medium Budget"/>
    <x v="0"/>
    <s v="High Buzz Mismatch"/>
  </r>
  <r>
    <x v="2911"/>
    <d v="2004-03-11T00:00:00"/>
    <s v="Color"/>
    <s v="Adventure"/>
    <s v="Japanese"/>
    <s v="Japan"/>
    <s v="PG"/>
    <s v="Christian Bale"/>
    <x v="1006"/>
    <n v="23000"/>
    <n v="24263"/>
    <n v="6000"/>
    <n v="13000"/>
    <n v="8.1999999999999993"/>
    <n v="212"/>
    <n v="119"/>
    <n v="4710455"/>
    <n v="24000000"/>
    <n v="-19289545"/>
    <n v="-0.80373104166666665"/>
    <n v="33.778507583333329"/>
    <n v="2004"/>
    <s v="mart"/>
    <s v="Hayao Miyazaki"/>
    <x v="2911"/>
    <s v="Normal"/>
    <s v="High Budget"/>
    <x v="0"/>
    <s v="High Buzz / High Score"/>
  </r>
  <r>
    <x v="2912"/>
    <d v="2015-09-29T00:00:00"/>
    <s v="Color"/>
    <s v="Drama"/>
    <s v="English"/>
    <s v="USA"/>
    <s v="PG-13"/>
    <s v="Hayden Christensen"/>
    <x v="1097"/>
    <n v="4000"/>
    <n v="6617"/>
    <n v="35"/>
    <n v="0"/>
    <n v="4.5999999999999996"/>
    <n v="12"/>
    <n v="121"/>
    <n v="4700361"/>
    <n v="5000000"/>
    <n v="-299639"/>
    <n v="-5.9927800000000003E-2"/>
    <n v="18.37602888"/>
    <n v="2015"/>
    <s v="sentyabr"/>
    <s v="Michael Polish"/>
    <x v="2912"/>
    <s v="Normal"/>
    <s v="Medium Budget"/>
    <x v="0"/>
    <s v="High Buzz Mismatch"/>
  </r>
  <r>
    <x v="2913"/>
    <d v="2008-06-09T00:00:00"/>
    <s v="Color"/>
    <s v="Comedy"/>
    <s v="English"/>
    <s v="USA"/>
    <s v="R"/>
    <s v="Drake Bell"/>
    <x v="1250"/>
    <n v="1000"/>
    <n v="4484"/>
    <n v="0"/>
    <n v="422"/>
    <n v="4.5999999999999996"/>
    <n v="42"/>
    <n v="94"/>
    <n v="4693919"/>
    <n v="6500000"/>
    <n v="-1806081"/>
    <n v="-0.27785861538461537"/>
    <n v="18.331056553846153"/>
    <n v="2008"/>
    <s v="iyun"/>
    <s v="Deb Hagan"/>
    <x v="2913"/>
    <s v="Normal"/>
    <s v="Medium Budget"/>
    <x v="0"/>
    <s v="High Buzz Mismatch"/>
  </r>
  <r>
    <x v="2914"/>
    <d v="1999-11-18T00:00:00"/>
    <s v="Color"/>
    <s v="Comedy"/>
    <s v="English"/>
    <s v="USA"/>
    <s v="PG-13"/>
    <s v="Barry Corbin"/>
    <x v="1143"/>
    <n v="883"/>
    <n v="3291"/>
    <n v="15"/>
    <n v="77"/>
    <n v="5.0999999999999996"/>
    <n v="11"/>
    <n v="89"/>
    <n v="4692814"/>
    <n v="8000000"/>
    <n v="-3307186"/>
    <n v="-0.41339825000000002"/>
    <n v="20.2423407"/>
    <n v="1999"/>
    <s v="noyabr"/>
    <s v="Steve Rash"/>
    <x v="2914"/>
    <s v="Normal"/>
    <s v="Medium Budget"/>
    <x v="0"/>
    <s v="High Buzz Mismatch"/>
  </r>
  <r>
    <x v="2915"/>
    <d v="2002-08-09T00:00:00"/>
    <s v="Color"/>
    <s v="Comedy"/>
    <s v="English"/>
    <s v="USA"/>
    <s v="R"/>
    <s v="Kieran Culkin"/>
    <x v="438"/>
    <n v="1000"/>
    <n v="2478"/>
    <n v="23"/>
    <n v="838"/>
    <n v="7"/>
    <n v="136"/>
    <n v="99"/>
    <n v="4681503"/>
    <n v="9000000"/>
    <n v="-4318497"/>
    <n v="-0.47983300000000001"/>
    <n v="27.891866799999999"/>
    <n v="2002"/>
    <s v="avgust"/>
    <s v="Burr Steers"/>
    <x v="2915"/>
    <s v="Normal"/>
    <s v="Medium Budget"/>
    <x v="0"/>
    <s v="Normal"/>
  </r>
  <r>
    <x v="2916"/>
    <d v="1992-10-08T00:00:00"/>
    <s v="Color"/>
    <s v="Drama"/>
    <s v="English"/>
    <s v="USA"/>
    <s v="PG-13"/>
    <s v="Adam Baldwin"/>
    <x v="173"/>
    <n v="2000"/>
    <n v="4334"/>
    <n v="503"/>
    <n v="892"/>
    <n v="6.9"/>
    <n v="10"/>
    <n v="114"/>
    <n v="4651977"/>
    <n v="35000000"/>
    <n v="-30348023"/>
    <n v="-0.86708637142857148"/>
    <n v="27.342365451428574"/>
    <n v="1992"/>
    <s v="oktyabr"/>
    <s v="Richard Donner"/>
    <x v="2916"/>
    <s v="Normal"/>
    <s v="Medium Budget"/>
    <x v="0"/>
    <s v="Normal"/>
  </r>
  <r>
    <x v="2917"/>
    <d v="1986-08-08T00:00:00"/>
    <s v="Black and White"/>
    <s v="Crime"/>
    <s v="English"/>
    <s v="USA"/>
    <s v="R"/>
    <s v="Keanu Reeves"/>
    <x v="1251"/>
    <n v="18000"/>
    <n v="19649"/>
    <n v="28"/>
    <n v="0"/>
    <n v="7.1"/>
    <n v="45"/>
    <n v="99"/>
    <n v="4600000"/>
    <n v="1900000"/>
    <n v="2700000"/>
    <n v="1.4210526315789473"/>
    <n v="28.968421052631577"/>
    <n v="1986"/>
    <s v="avgust"/>
    <s v="Tim Hunter"/>
    <x v="2917"/>
    <s v="Normal"/>
    <s v="Medium Budget"/>
    <x v="0"/>
    <s v="Normal"/>
  </r>
  <r>
    <x v="2918"/>
    <d v="2003-03-18T00:00:00"/>
    <s v="Color"/>
    <s v="Drama"/>
    <s v="English"/>
    <s v="USA"/>
    <s v="R"/>
    <s v="Holly Hunter"/>
    <x v="92"/>
    <n v="1000"/>
    <n v="2186"/>
    <n v="308"/>
    <n v="0"/>
    <n v="6.8"/>
    <n v="126"/>
    <n v="100"/>
    <n v="4599680"/>
    <n v="1500000"/>
    <n v="3099680"/>
    <n v="2.0664533333333335"/>
    <n v="28.026581333333333"/>
    <n v="2003"/>
    <s v="mart"/>
    <s v="Catherine Hardwicke"/>
    <x v="2918"/>
    <s v="Normal"/>
    <s v="Medium Budget"/>
    <x v="0"/>
    <s v="Normal"/>
  </r>
  <r>
    <x v="2919"/>
    <d v="2007-06-17T00:00:00"/>
    <s v="Color"/>
    <s v="Drama"/>
    <s v="English"/>
    <s v="USA"/>
    <s v="R"/>
    <s v="Marcela Mar"/>
    <x v="39"/>
    <n v="267"/>
    <n v="538"/>
    <n v="179"/>
    <n v="0"/>
    <n v="6.4"/>
    <n v="115"/>
    <n v="139"/>
    <n v="4584886"/>
    <n v="45000000"/>
    <n v="-40415114"/>
    <n v="-0.89811364444444441"/>
    <n v="25.240754542222223"/>
    <n v="2007"/>
    <s v="iyun"/>
    <s v="Mike Newell"/>
    <x v="2919"/>
    <s v="Normal"/>
    <s v="Medium Budget"/>
    <x v="0"/>
    <s v="Normal"/>
  </r>
  <r>
    <x v="2920"/>
    <d v="2013-11-30T00:00:00"/>
    <s v="Color"/>
    <s v="Action"/>
    <s v="English"/>
    <s v="South Korea"/>
    <s v="R"/>
    <s v="Chris Evans"/>
    <x v="1252"/>
    <n v="11000"/>
    <n v="12286"/>
    <n v="584"/>
    <n v="58000"/>
    <n v="7"/>
    <n v="488"/>
    <n v="126"/>
    <n v="4563029"/>
    <n v="39200000"/>
    <n v="-34636971"/>
    <n v="-0.88359619897959185"/>
    <n v="33.44656152040816"/>
    <n v="2013"/>
    <s v="noyabr"/>
    <s v="Joon-ho Bong"/>
    <x v="2920"/>
    <s v="Normal"/>
    <s v="High Budget"/>
    <x v="0"/>
    <s v="Normal"/>
  </r>
  <r>
    <x v="2921"/>
    <d v="1999-12-21T00:00:00"/>
    <s v="Black and White"/>
    <s v="Comedy"/>
    <s v="English"/>
    <s v="USA"/>
    <s v="R"/>
    <s v="Zooey Deschanel"/>
    <x v="709"/>
    <n v="11000"/>
    <n v="17873"/>
    <n v="759"/>
    <n v="209"/>
    <n v="6.9"/>
    <n v="65"/>
    <n v="112"/>
    <n v="4554569"/>
    <n v="28000000"/>
    <n v="-23445431"/>
    <n v="-0.83733682142857147"/>
    <n v="27.285965271428573"/>
    <n v="1999"/>
    <s v="dekabr"/>
    <s v="Lawrence Kasdan"/>
    <x v="2921"/>
    <s v="Normal"/>
    <s v="Medium Budget"/>
    <x v="0"/>
    <s v="Normal"/>
  </r>
  <r>
    <x v="2922"/>
    <d v="2009-09-20T00:00:00"/>
    <s v="Color"/>
    <s v="Comedy"/>
    <s v="English"/>
    <s v="USA"/>
    <s v="R"/>
    <s v="Hugh M. Hefner"/>
    <x v="1253"/>
    <n v="373"/>
    <n v="1831"/>
    <n v="138"/>
    <n v="985"/>
    <n v="5.0999999999999996"/>
    <n v="76"/>
    <n v="90"/>
    <n v="4542775"/>
    <n v="6000000"/>
    <n v="-1457225"/>
    <n v="-0.24287083333333334"/>
    <n v="20.401351666666667"/>
    <n v="2009"/>
    <s v="sentyabr"/>
    <s v="Zach Cregger"/>
    <x v="2922"/>
    <s v="Normal"/>
    <s v="Medium Budget"/>
    <x v="0"/>
    <s v="High Buzz Mismatch"/>
  </r>
  <r>
    <x v="2923"/>
    <d v="2007-09-24T00:00:00"/>
    <s v="Color"/>
    <s v="Action"/>
    <s v="English"/>
    <s v="Germany"/>
    <s v="PG-13"/>
    <s v="Jason Statham"/>
    <x v="1229"/>
    <n v="26000"/>
    <n v="26564"/>
    <n v="892"/>
    <n v="0"/>
    <n v="3.8"/>
    <n v="140"/>
    <n v="156"/>
    <n v="4535117"/>
    <n v="60000000"/>
    <n v="-55464883"/>
    <n v="-0.92441471666666664"/>
    <n v="14.830234113333333"/>
    <n v="2007"/>
    <s v="sentyabr"/>
    <s v="Uwe Boll"/>
    <x v="2923"/>
    <s v="Underperformer"/>
    <s v="High Budget"/>
    <x v="0"/>
    <s v="High Buzz Mismatch"/>
  </r>
  <r>
    <x v="2924"/>
    <d v="1996-05-03T00:00:00"/>
    <s v="Color"/>
    <s v="Comedy"/>
    <s v="English"/>
    <s v="USA"/>
    <s v="R"/>
    <s v="Jon Favreau"/>
    <x v="96"/>
    <n v="4000"/>
    <n v="4230"/>
    <n v="218"/>
    <n v="0"/>
    <n v="7.4"/>
    <n v="77"/>
    <n v="96"/>
    <n v="4505922"/>
    <n v="200000"/>
    <n v="4305922"/>
    <n v="21.529610000000002"/>
    <n v="38.211843999999999"/>
    <n v="1996"/>
    <s v="may"/>
    <s v="Doug Liman"/>
    <x v="2924"/>
    <s v="Normal"/>
    <s v="Medium Budget"/>
    <x v="0"/>
    <s v="Normal"/>
  </r>
  <r>
    <x v="2925"/>
    <d v="1993-04-12T00:00:00"/>
    <s v="Color"/>
    <s v="Crime"/>
    <s v="English"/>
    <s v="USA"/>
    <s v="R"/>
    <s v="Delroy Lindo"/>
    <x v="383"/>
    <n v="848"/>
    <n v="3227"/>
    <n v="138"/>
    <n v="6000"/>
    <n v="8"/>
    <n v="12"/>
    <n v="330"/>
    <n v="4496583"/>
    <n v="35000000"/>
    <n v="-30503417"/>
    <n v="-0.87152620000000003"/>
    <n v="32.251389519999996"/>
    <n v="1993"/>
    <s v="aprel"/>
    <s v="Taylor Hackford"/>
    <x v="2925"/>
    <s v="Normal"/>
    <s v="Medium Budget"/>
    <x v="0"/>
    <s v="High Buzz / High Score"/>
  </r>
  <r>
    <x v="2926"/>
    <d v="1999-03-05T00:00:00"/>
    <s v="Color"/>
    <s v="Comedy"/>
    <s v="English"/>
    <s v="USA"/>
    <s v="R"/>
    <s v="Robert De Niro"/>
    <x v="99"/>
    <n v="22000"/>
    <n v="46022"/>
    <n v="541"/>
    <n v="0"/>
    <n v="6.4"/>
    <n v="78"/>
    <n v="112"/>
    <n v="4485485"/>
    <n v="15000000"/>
    <n v="-10514515"/>
    <n v="-0.70096766666666666"/>
    <n v="25.319612933333335"/>
    <n v="1999"/>
    <s v="mart"/>
    <s v="Joel Schumacher"/>
    <x v="2926"/>
    <s v="Normal"/>
    <s v="Medium Budget"/>
    <x v="0"/>
    <s v="Normal"/>
  </r>
  <r>
    <x v="2927"/>
    <d v="2004-01-03T00:00:00"/>
    <s v="Color"/>
    <s v="Crime"/>
    <s v="English"/>
    <s v="USA"/>
    <s v="R"/>
    <s v="LL Cool J"/>
    <x v="236"/>
    <n v="1000"/>
    <n v="4186"/>
    <n v="212"/>
    <n v="2000"/>
    <n v="6.4"/>
    <n v="127"/>
    <n v="101"/>
    <n v="4476235"/>
    <n v="27000000"/>
    <n v="-22523765"/>
    <n v="-0.83421351851851855"/>
    <n v="25.466314592592592"/>
    <n v="2004"/>
    <s v="yanvar"/>
    <s v="Renny Harlin"/>
    <x v="2927"/>
    <s v="Normal"/>
    <s v="Medium Budget"/>
    <x v="0"/>
    <s v="Normal"/>
  </r>
  <r>
    <x v="2928"/>
    <d v="2011-02-20T00:00:00"/>
    <s v="Color"/>
    <s v="Drama"/>
    <s v="English"/>
    <s v="UK"/>
    <s v="PG-13"/>
    <s v="Vanessa Redgrave"/>
    <x v="30"/>
    <n v="898"/>
    <n v="2452"/>
    <n v="776"/>
    <n v="15000"/>
    <n v="6.9"/>
    <n v="288"/>
    <n v="130"/>
    <n v="4463292"/>
    <n v="30000000"/>
    <n v="-25536708"/>
    <n v="-0.85122359999999997"/>
    <n v="28.759510560000002"/>
    <n v="2011"/>
    <s v="fevral"/>
    <s v="Roland Emmerich"/>
    <x v="2928"/>
    <s v="Normal"/>
    <s v="Medium Budget"/>
    <x v="0"/>
    <s v="Normal"/>
  </r>
  <r>
    <x v="2929"/>
    <d v="2007-06-07T00:00:00"/>
    <s v="Color"/>
    <s v="Animation"/>
    <s v="French"/>
    <s v="France"/>
    <s v="PG-13"/>
    <s v="Catherine Deneuve"/>
    <x v="1254"/>
    <n v="963"/>
    <n v="1754"/>
    <n v="10"/>
    <n v="14000"/>
    <n v="8"/>
    <n v="242"/>
    <n v="89"/>
    <n v="4443403"/>
    <n v="7300000"/>
    <n v="-2856597"/>
    <n v="-0.3913146575342466"/>
    <n v="33.2434741369863"/>
    <n v="2007"/>
    <s v="iyun"/>
    <s v="Vincent Paronnaud"/>
    <x v="2929"/>
    <s v="Normal"/>
    <s v="High Budget"/>
    <x v="0"/>
    <s v="High Buzz / High Score"/>
  </r>
  <r>
    <x v="2930"/>
    <d v="2009-10-25T00:00:00"/>
    <s v="Color"/>
    <s v="Biography"/>
    <s v="English"/>
    <s v="UK"/>
    <s v="PG"/>
    <s v="Abbie Cornish"/>
    <x v="634"/>
    <n v="2000"/>
    <n v="3279"/>
    <n v="319"/>
    <n v="0"/>
    <n v="7"/>
    <n v="222"/>
    <n v="119"/>
    <n v="4440055"/>
    <n v="8500000"/>
    <n v="-4059945"/>
    <n v="-0.47764058823529409"/>
    <n v="27.808943764705884"/>
    <n v="2009"/>
    <s v="oktyabr"/>
    <s v="Jane Campion"/>
    <x v="2930"/>
    <s v="Normal"/>
    <s v="Medium Budget"/>
    <x v="0"/>
    <s v="Normal"/>
  </r>
  <r>
    <x v="2931"/>
    <d v="2013-03-08T00:00:00"/>
    <s v="Color"/>
    <s v="Biography"/>
    <s v="English"/>
    <s v="Australia"/>
    <s v="R"/>
    <s v="Jeremy Irvine"/>
    <x v="1255"/>
    <n v="25000"/>
    <n v="39463"/>
    <n v="6"/>
    <n v="18000"/>
    <n v="7.1"/>
    <n v="186"/>
    <n v="116"/>
    <n v="4435083"/>
    <n v="18000000"/>
    <n v="-13564917"/>
    <n v="-0.75360649999999996"/>
    <n v="29.898557399999998"/>
    <n v="2013"/>
    <s v="mart"/>
    <s v="Jonathan Teplitzky"/>
    <x v="2931"/>
    <s v="Normal"/>
    <s v="Medium Budget"/>
    <x v="0"/>
    <s v="Normal"/>
  </r>
  <r>
    <x v="2932"/>
    <d v="2003-10-06T00:00:00"/>
    <s v="Color"/>
    <s v="Adventure"/>
    <s v="English"/>
    <s v="USA"/>
    <s v="R"/>
    <s v="Angelina Jolie Pitt"/>
    <x v="130"/>
    <n v="11000"/>
    <n v="12947"/>
    <n v="258"/>
    <n v="0"/>
    <n v="6.5"/>
    <n v="54"/>
    <n v="127"/>
    <n v="4426297"/>
    <n v="35000000"/>
    <n v="-30573703"/>
    <n v="-0.87353437142857138"/>
    <n v="25.650586251428571"/>
    <n v="2003"/>
    <s v="oktyabr"/>
    <s v="Martin Campbell"/>
    <x v="2932"/>
    <s v="Normal"/>
    <s v="High Budget"/>
    <x v="0"/>
    <s v="Normal"/>
  </r>
  <r>
    <x v="2933"/>
    <d v="1996-12-29T00:00:00"/>
    <s v="Color"/>
    <s v="Drama"/>
    <s v="English"/>
    <s v="UK"/>
    <s v="PG-13"/>
    <s v="Julie Christie"/>
    <x v="85"/>
    <n v="597"/>
    <n v="1645"/>
    <n v="0"/>
    <n v="0"/>
    <n v="7.8"/>
    <n v="85"/>
    <n v="150"/>
    <n v="4414535"/>
    <n v="18000000"/>
    <n v="-13585465"/>
    <n v="-0.75474805555555557"/>
    <n v="30.898100777777778"/>
    <n v="1996"/>
    <s v="dekabr"/>
    <s v="Kenneth Branagh"/>
    <x v="2933"/>
    <s v="Normal"/>
    <s v="Medium Budget"/>
    <x v="0"/>
    <s v="Normal"/>
  </r>
  <r>
    <x v="2934"/>
    <d v="2002-10-25T00:00:00"/>
    <s v="Color"/>
    <s v="Action"/>
    <s v="English"/>
    <s v="USA"/>
    <s v="PG-13"/>
    <s v="Rosario Dawson"/>
    <x v="546"/>
    <n v="3000"/>
    <n v="6161"/>
    <n v="31"/>
    <n v="416"/>
    <n v="3.8"/>
    <n v="66"/>
    <n v="95"/>
    <n v="4411102"/>
    <n v="100000000"/>
    <n v="-95588898"/>
    <n v="-0.95588898"/>
    <n v="14.859244408"/>
    <n v="2002"/>
    <s v="oktyabr"/>
    <s v="Ron Underwood"/>
    <x v="2934"/>
    <s v="Underperformer"/>
    <s v="High Budget"/>
    <x v="0"/>
    <s v="High Buzz Mismatch"/>
  </r>
  <r>
    <x v="2935"/>
    <d v="2006-11-03T00:00:00"/>
    <s v="Color"/>
    <s v="Drama"/>
    <s v="Dutch"/>
    <s v="Netherlands"/>
    <s v="R"/>
    <s v="Michiel Huisman"/>
    <x v="232"/>
    <n v="2000"/>
    <n v="2590"/>
    <n v="719"/>
    <n v="0"/>
    <n v="7.8"/>
    <n v="231"/>
    <n v="145"/>
    <n v="4398392"/>
    <n v="21000000"/>
    <n v="-16601608"/>
    <n v="-0.79055276190476187"/>
    <n v="30.883778895238095"/>
    <n v="2006"/>
    <s v="noyabr"/>
    <s v="Paul Verhoeven"/>
    <x v="2935"/>
    <s v="Normal"/>
    <s v="Medium Budget"/>
    <x v="0"/>
    <s v="Normal"/>
  </r>
  <r>
    <x v="2936"/>
    <d v="1999-10-22T00:00:00"/>
    <s v="Color"/>
    <s v="Comedy"/>
    <s v="English"/>
    <s v="Germany"/>
    <s v="PG-13"/>
    <s v="Sarah Michelle Gellar"/>
    <x v="1256"/>
    <n v="4000"/>
    <n v="5668"/>
    <n v="3"/>
    <n v="901"/>
    <n v="5.3"/>
    <n v="35"/>
    <n v="96"/>
    <n v="4394936"/>
    <n v="6000000"/>
    <n v="-1605064"/>
    <n v="-0.26751066666666667"/>
    <n v="21.183095733333332"/>
    <n v="1999"/>
    <s v="oktyabr"/>
    <s v="Mark Tarlov"/>
    <x v="2936"/>
    <s v="Normal"/>
    <s v="Medium Budget"/>
    <x v="0"/>
    <s v="High Buzz Mismatch"/>
  </r>
  <r>
    <x v="2937"/>
    <d v="2009-11-24T00:00:00"/>
    <s v="Color"/>
    <s v="Comedy"/>
    <s v="English"/>
    <s v="USA"/>
    <s v="R"/>
    <s v="Jenna Fischer"/>
    <x v="1257"/>
    <n v="966"/>
    <n v="2661"/>
    <n v="34"/>
    <n v="0"/>
    <n v="6.4"/>
    <n v="116"/>
    <n v="90"/>
    <n v="4360548"/>
    <n v="15000000"/>
    <n v="-10639452"/>
    <n v="-0.70929679999999995"/>
    <n v="25.316281280000002"/>
    <n v="2009"/>
    <s v="noyabr"/>
    <s v="Brian Koppelman"/>
    <x v="2937"/>
    <s v="Normal"/>
    <s v="Medium Budget"/>
    <x v="0"/>
    <s v="Normal"/>
  </r>
  <r>
    <x v="2938"/>
    <d v="1996-06-06T00:00:00"/>
    <s v="Color"/>
    <s v="Comedy"/>
    <s v="English"/>
    <s v="USA"/>
    <s v="PG"/>
    <s v="Haley Joel Osment"/>
    <x v="544"/>
    <n v="3000"/>
    <n v="3864"/>
    <n v="278"/>
    <n v="350"/>
    <n v="5.3"/>
    <n v="15"/>
    <n v="110"/>
    <n v="4357000"/>
    <n v="30000000"/>
    <n v="-25643000"/>
    <n v="-0.85476666666666667"/>
    <n v="20.893093333333333"/>
    <n v="1996"/>
    <s v="iyun"/>
    <s v="Norman Jewison"/>
    <x v="2938"/>
    <s v="Normal"/>
    <s v="Medium Budget"/>
    <x v="0"/>
    <s v="High Buzz Mismatch"/>
  </r>
  <r>
    <x v="2939"/>
    <d v="2001-08-07T00:00:00"/>
    <s v="Color"/>
    <s v="Comedy"/>
    <s v="English"/>
    <s v="USA"/>
    <s v="PG"/>
    <s v="Jerry Stiller"/>
    <x v="1258"/>
    <n v="719"/>
    <n v="2446"/>
    <n v="49"/>
    <n v="0"/>
    <n v="4.0999999999999996"/>
    <n v="46"/>
    <n v="85"/>
    <n v="4356743"/>
    <n v="16000000"/>
    <n v="-11643257"/>
    <n v="-0.72770356250000001"/>
    <n v="16.108918574999997"/>
    <n v="2001"/>
    <s v="avgust"/>
    <s v="Eric Bross"/>
    <x v="2939"/>
    <s v="Normal"/>
    <s v="Medium Budget"/>
    <x v="0"/>
    <s v="High Buzz Mismatch"/>
  </r>
  <r>
    <x v="2940"/>
    <d v="1994-10-12T00:00:00"/>
    <s v="Color"/>
    <s v="Comedy"/>
    <s v="English"/>
    <s v="USA"/>
    <s v="PG-13"/>
    <s v="Jon Favreau"/>
    <x v="1259"/>
    <n v="4000"/>
    <n v="4908"/>
    <n v="157"/>
    <n v="0"/>
    <n v="6.5"/>
    <n v="15"/>
    <n v="79"/>
    <n v="4350774"/>
    <n v="8000000"/>
    <n v="-3649226"/>
    <n v="-0.45615325000000001"/>
    <n v="25.8175387"/>
    <n v="1994"/>
    <s v="oktyabr"/>
    <s v="Hart Bochner"/>
    <x v="2940"/>
    <s v="Normal"/>
    <s v="Medium Budget"/>
    <x v="0"/>
    <s v="Normal"/>
  </r>
  <r>
    <x v="2941"/>
    <d v="1998-05-08T00:00:00"/>
    <s v="Color"/>
    <s v="Comedy"/>
    <s v="English"/>
    <s v="USA"/>
    <s v="PG"/>
    <s v="Paul Walker"/>
    <x v="1260"/>
    <n v="23000"/>
    <n v="24436"/>
    <n v="9"/>
    <n v="839"/>
    <n v="3.9"/>
    <n v="18"/>
    <n v="93"/>
    <n v="4308981"/>
    <n v="24000000"/>
    <n v="-19691019"/>
    <n v="-0.82045912499999996"/>
    <n v="15.35571635"/>
    <n v="1998"/>
    <s v="may"/>
    <s v="Steve Boyum"/>
    <x v="2941"/>
    <s v="Normal"/>
    <s v="Medium Budget"/>
    <x v="0"/>
    <s v="High Buzz Mismatch"/>
  </r>
  <r>
    <x v="2942"/>
    <d v="1997-06-17T00:00:00"/>
    <s v="Color"/>
    <s v="Drama"/>
    <s v="English"/>
    <s v="Canada"/>
    <s v="R"/>
    <s v="Bruce Greenwood"/>
    <x v="1230"/>
    <n v="990"/>
    <n v="2820"/>
    <n v="460"/>
    <n v="920"/>
    <n v="7.7"/>
    <n v="120"/>
    <n v="112"/>
    <n v="4306697"/>
    <n v="5000000"/>
    <n v="-693303"/>
    <n v="-0.13866059999999999"/>
    <n v="30.83653576"/>
    <n v="1997"/>
    <s v="iyun"/>
    <s v="Atom Egoyan"/>
    <x v="2942"/>
    <s v="Normal"/>
    <s v="Medium Budget"/>
    <x v="0"/>
    <s v="Normal"/>
  </r>
  <r>
    <x v="2943"/>
    <d v="1995-08-18T00:00:00"/>
    <s v="Color"/>
    <s v="Comedy"/>
    <s v="English"/>
    <s v="USA"/>
    <s v="R"/>
    <s v="Salma Hayek"/>
    <x v="1261"/>
    <n v="4000"/>
    <n v="7921"/>
    <n v="99"/>
    <n v="0"/>
    <n v="6.7"/>
    <n v="51"/>
    <n v="110"/>
    <n v="4301331"/>
    <n v="4000000"/>
    <n v="301331"/>
    <n v="7.5332750000000004E-2"/>
    <n v="26.830133100000001"/>
    <n v="1995"/>
    <s v="avgust"/>
    <s v="Allison Anders"/>
    <x v="2943"/>
    <s v="Normal"/>
    <s v="Medium Budget"/>
    <x v="0"/>
    <s v="Normal"/>
  </r>
  <r>
    <x v="2944"/>
    <d v="2006-08-10T00:00:00"/>
    <s v="Color"/>
    <s v="Biography"/>
    <s v="English"/>
    <s v="France"/>
    <s v="PG-13"/>
    <s v="Derek Luke"/>
    <x v="222"/>
    <n v="543"/>
    <n v="678"/>
    <n v="176"/>
    <n v="447"/>
    <n v="6.7"/>
    <n v="108"/>
    <n v="98"/>
    <n v="4291965"/>
    <n v="14000000"/>
    <n v="-9708035"/>
    <n v="-0.69343107142857141"/>
    <n v="26.567327571428571"/>
    <n v="2006"/>
    <s v="avgust"/>
    <s v="Phillip Noyce"/>
    <x v="2944"/>
    <s v="Normal"/>
    <s v="Medium Budget"/>
    <x v="0"/>
    <s v="Normal"/>
  </r>
  <r>
    <x v="2945"/>
    <d v="2005-06-05T00:00:00"/>
    <s v="Color"/>
    <s v="Drama"/>
    <s v="English"/>
    <s v="USA"/>
    <s v="PG-13"/>
    <s v="Sean Pertwee"/>
    <x v="638"/>
    <n v="722"/>
    <n v="2859"/>
    <n v="41"/>
    <n v="0"/>
    <n v="6.8"/>
    <n v="90"/>
    <n v="118"/>
    <n v="4280577"/>
    <n v="10000000"/>
    <n v="-5719423"/>
    <n v="-0.57194230000000001"/>
    <n v="26.971223079999998"/>
    <n v="2005"/>
    <s v="iyun"/>
    <s v="Danny Cannon"/>
    <x v="2945"/>
    <s v="Normal"/>
    <s v="Medium Budget"/>
    <x v="0"/>
    <s v="Normal"/>
  </r>
  <r>
    <x v="2946"/>
    <d v="2001-02-06T00:00:00"/>
    <s v="Color"/>
    <s v="Drama"/>
    <s v="English"/>
    <s v="USA"/>
    <s v="PG-13"/>
    <s v="Mariah Carey"/>
    <x v="1262"/>
    <n v="736"/>
    <n v="1854"/>
    <n v="170"/>
    <n v="0"/>
    <n v="2.1"/>
    <n v="66"/>
    <n v="104"/>
    <n v="4273372"/>
    <n v="22000000"/>
    <n v="-17726628"/>
    <n v="-0.80575581818181818"/>
    <n v="8.0776976727272736"/>
    <n v="2001"/>
    <s v="fevral"/>
    <s v="Vondie Curtis-Hall"/>
    <x v="2946"/>
    <s v="Normal"/>
    <s v="Medium Budget"/>
    <x v="0"/>
    <s v="High Buzz Mismatch"/>
  </r>
  <r>
    <x v="2947"/>
    <d v="1985-05-18T00:00:00"/>
    <s v="Color"/>
    <s v="Adventure"/>
    <s v="English"/>
    <s v="USA"/>
    <s v="PG-13"/>
    <s v="Nicholas Rowe"/>
    <x v="122"/>
    <n v="155"/>
    <n v="605"/>
    <n v="272"/>
    <n v="0"/>
    <n v="6.8"/>
    <n v="64"/>
    <n v="109"/>
    <n v="4250320"/>
    <n v="18000000"/>
    <n v="-13749680"/>
    <n v="-0.76387111111111106"/>
    <n v="26.894451555555555"/>
    <n v="1985"/>
    <s v="may"/>
    <s v="Barry Levinson"/>
    <x v="2947"/>
    <s v="Normal"/>
    <s v="High Budget"/>
    <x v="0"/>
    <s v="Normal"/>
  </r>
  <r>
    <x v="2948"/>
    <d v="2011-05-30T00:00:00"/>
    <s v="Color"/>
    <s v="Comedy"/>
    <s v="English"/>
    <s v="USA"/>
    <s v="R"/>
    <s v="Judy Greer"/>
    <x v="1167"/>
    <n v="2000"/>
    <n v="3374"/>
    <n v="157"/>
    <n v="0"/>
    <n v="6.5"/>
    <n v="182"/>
    <n v="83"/>
    <n v="4244155"/>
    <n v="10000000"/>
    <n v="-5755845"/>
    <n v="-0.57558450000000005"/>
    <n v="25.769766199999999"/>
    <n v="2011"/>
    <s v="may"/>
    <s v="Jay Duplass"/>
    <x v="2948"/>
    <s v="Normal"/>
    <s v="Medium Budget"/>
    <x v="0"/>
    <s v="Normal"/>
  </r>
  <r>
    <x v="2949"/>
    <d v="2002-05-26T00:00:00"/>
    <s v="Color"/>
    <s v="Comedy"/>
    <s v="English"/>
    <s v="Canada"/>
    <s v="R"/>
    <s v="Molly Parker"/>
    <x v="1263"/>
    <n v="611"/>
    <n v="1834"/>
    <n v="329"/>
    <n v="0"/>
    <n v="6"/>
    <n v="9"/>
    <n v="102"/>
    <n v="4239767"/>
    <n v="7500000"/>
    <n v="-3260233"/>
    <n v="-0.43469773333333334"/>
    <n v="23.826120906666667"/>
    <n v="2002"/>
    <s v="may"/>
    <s v="Paul Gross"/>
    <x v="2949"/>
    <s v="Normal"/>
    <s v="Medium Budget"/>
    <x v="0"/>
    <s v="Normal"/>
  </r>
  <r>
    <x v="2950"/>
    <d v="2005-11-20T00:00:00"/>
    <s v="Color"/>
    <s v="Comedy"/>
    <s v="English"/>
    <s v="USA"/>
    <s v="R"/>
    <s v="Robert Downey Jr."/>
    <x v="11"/>
    <n v="21000"/>
    <n v="23932"/>
    <n v="1000"/>
    <n v="0"/>
    <n v="7.6"/>
    <n v="223"/>
    <n v="103"/>
    <n v="4235837"/>
    <n v="15000000"/>
    <n v="-10764163"/>
    <n v="-0.71761086666666662"/>
    <n v="30.112955653333334"/>
    <n v="2005"/>
    <s v="noyabr"/>
    <s v="Shane Black"/>
    <x v="2950"/>
    <s v="Normal"/>
    <s v="Medium Budget"/>
    <x v="0"/>
    <s v="Normal"/>
  </r>
  <r>
    <x v="2951"/>
    <d v="2008-01-13T00:00:00"/>
    <s v="Color"/>
    <s v="Biography"/>
    <s v="English"/>
    <s v="USA"/>
    <s v="PG-13"/>
    <s v="Dylan Authors"/>
    <x v="1264"/>
    <n v="20"/>
    <n v="64"/>
    <n v="18"/>
    <n v="0"/>
    <n v="7"/>
    <n v="99"/>
    <n v="119"/>
    <n v="4234040"/>
    <n v="20000000"/>
    <n v="-15765960"/>
    <n v="-0.78829800000000005"/>
    <n v="27.684680799999999"/>
    <n v="2008"/>
    <s v="yanvar"/>
    <s v="Marc Abraham"/>
    <x v="2951"/>
    <s v="Normal"/>
    <s v="Medium Budget"/>
    <x v="0"/>
    <s v="Normal"/>
  </r>
  <r>
    <x v="2952"/>
    <d v="2013-06-03T00:00:00"/>
    <s v="Color"/>
    <s v="Drama"/>
    <s v="Hindi"/>
    <s v="India"/>
    <s v="PG"/>
    <s v="Nawazuddin Siddiqui"/>
    <x v="1265"/>
    <n v="638"/>
    <n v="822"/>
    <n v="25"/>
    <n v="16000"/>
    <n v="7.8"/>
    <n v="195"/>
    <n v="104"/>
    <n v="4231500"/>
    <n v="1000000"/>
    <n v="3231500"/>
    <n v="3.2315"/>
    <n v="34.092599999999997"/>
    <n v="2013"/>
    <s v="iyun"/>
    <s v="Ritesh Batra"/>
    <x v="2952"/>
    <s v="Normal"/>
    <s v="Medium Budget"/>
    <x v="0"/>
    <s v="Normal"/>
  </r>
  <r>
    <x v="2953"/>
    <d v="1999-06-15T00:00:00"/>
    <s v="Color"/>
    <s v="Comedy"/>
    <s v="English"/>
    <s v="USA"/>
    <s v="R"/>
    <s v="Natasha Lyonne"/>
    <x v="1266"/>
    <n v="1000"/>
    <n v="2518"/>
    <n v="89"/>
    <n v="0"/>
    <n v="6.8"/>
    <n v="42"/>
    <n v="95"/>
    <n v="4193025"/>
    <n v="15000000"/>
    <n v="-10806975"/>
    <n v="-0.72046500000000002"/>
    <n v="26.911814"/>
    <n v="1999"/>
    <s v="iyun"/>
    <s v="Adam Rifkin"/>
    <x v="2953"/>
    <s v="Normal"/>
    <s v="Medium Budget"/>
    <x v="0"/>
    <s v="Normal"/>
  </r>
  <r>
    <x v="2954"/>
    <d v="2014-09-10T00:00:00"/>
    <s v="Color"/>
    <s v="Drama"/>
    <s v="English"/>
    <s v="Australia"/>
    <s v="R"/>
    <s v="Cem Yilmaz"/>
    <x v="1267"/>
    <n v="523"/>
    <n v="1795"/>
    <n v="0"/>
    <n v="18000"/>
    <n v="7.1"/>
    <n v="183"/>
    <n v="111"/>
    <n v="4190530"/>
    <n v="22500000"/>
    <n v="-18309470"/>
    <n v="-0.81375422222222227"/>
    <n v="29.874498311111111"/>
    <n v="2014"/>
    <s v="sentyabr"/>
    <s v="Russell Crowe"/>
    <x v="2954"/>
    <s v="Normal"/>
    <s v="Medium Budget"/>
    <x v="0"/>
    <s v="Normal"/>
  </r>
  <r>
    <x v="2955"/>
    <d v="2001-01-19T00:00:00"/>
    <s v="Color"/>
    <s v="Comedy"/>
    <s v="English"/>
    <s v="USA"/>
    <s v="R"/>
    <s v="Aunjanue Ellis"/>
    <x v="949"/>
    <n v="400"/>
    <n v="1330"/>
    <n v="132"/>
    <n v="169"/>
    <n v="6.9"/>
    <n v="71"/>
    <n v="91"/>
    <n v="4186931"/>
    <n v="250000"/>
    <n v="3936931"/>
    <n v="15.747724"/>
    <n v="33.915989600000003"/>
    <n v="2001"/>
    <s v="yanvar"/>
    <s v="Nicole Holofcener"/>
    <x v="2955"/>
    <s v="Normal"/>
    <s v="Medium Budget"/>
    <x v="0"/>
    <s v="Normal"/>
  </r>
  <r>
    <x v="2956"/>
    <d v="1999-03-20T00:00:00"/>
    <s v="Color"/>
    <s v="Comedy"/>
    <s v="English"/>
    <s v="UK"/>
    <s v="R"/>
    <s v="Archie Panjabi"/>
    <x v="1268"/>
    <n v="883"/>
    <n v="1616"/>
    <n v="70"/>
    <n v="1000"/>
    <n v="6.9"/>
    <n v="82"/>
    <n v="96"/>
    <n v="4170647"/>
    <n v="1900000"/>
    <n v="2270647"/>
    <n v="1.1950773684210527"/>
    <n v="28.178030947368423"/>
    <n v="1999"/>
    <s v="mart"/>
    <s v="Damien O'Donnell"/>
    <x v="2956"/>
    <s v="Normal"/>
    <s v="Medium Budget"/>
    <x v="0"/>
    <s v="Normal"/>
  </r>
  <r>
    <x v="2957"/>
    <d v="2000-04-20T00:00:00"/>
    <s v="Color"/>
    <s v="Crime"/>
    <s v="English"/>
    <s v="Denmark"/>
    <s v="R"/>
    <s v="Catherine Deneuve"/>
    <x v="1269"/>
    <n v="963"/>
    <n v="2894"/>
    <n v="3000"/>
    <n v="0"/>
    <n v="8"/>
    <n v="177"/>
    <n v="140"/>
    <n v="4157491"/>
    <n v="12800000"/>
    <n v="-8642509"/>
    <n v="-0.67519601562499998"/>
    <n v="31.729921593749999"/>
    <n v="2000"/>
    <s v="aprel"/>
    <s v="Lars von Trier"/>
    <x v="2957"/>
    <s v="Normal"/>
    <s v="Medium Budget"/>
    <x v="0"/>
    <s v="High Buzz / High Score"/>
  </r>
  <r>
    <x v="2958"/>
    <d v="2000-08-05T00:00:00"/>
    <s v="Color"/>
    <s v="Comedy"/>
    <s v="English"/>
    <s v="USA"/>
    <s v="R"/>
    <s v="Callie Thorne"/>
    <x v="1270"/>
    <n v="472"/>
    <n v="858"/>
    <n v="0"/>
    <n v="131"/>
    <n v="4.4000000000000004"/>
    <n v="48"/>
    <n v="82"/>
    <n v="4142507"/>
    <n v="3000000"/>
    <n v="1142507"/>
    <n v="0.38083566666666668"/>
    <n v="17.76543426666667"/>
    <n v="2000"/>
    <s v="avgust"/>
    <s v="Peter M. Cohen"/>
    <x v="2958"/>
    <s v="Normal"/>
    <s v="Medium Budget"/>
    <x v="0"/>
    <s v="High Buzz Mismatch"/>
  </r>
  <r>
    <x v="2959"/>
    <d v="2008-02-11T00:00:00"/>
    <s v="Color"/>
    <s v="Comedy"/>
    <s v="English"/>
    <s v="USA"/>
    <s v="PG-13"/>
    <s v="Ivana Milicevic"/>
    <x v="1271"/>
    <n v="834"/>
    <n v="4091"/>
    <n v="18"/>
    <n v="140"/>
    <n v="3.1"/>
    <n v="35"/>
    <n v="97"/>
    <n v="4131640"/>
    <n v="7500000"/>
    <n v="-3368360"/>
    <n v="-0.44911466666666666"/>
    <n v="12.234354133333333"/>
    <n v="2008"/>
    <s v="fevral"/>
    <s v="Charles Robert Carner"/>
    <x v="2959"/>
    <s v="Normal"/>
    <s v="Medium Budget"/>
    <x v="0"/>
    <s v="High Buzz Mismatch"/>
  </r>
  <r>
    <x v="2960"/>
    <d v="1996-04-25T00:00:00"/>
    <s v="Color"/>
    <s v="Crime"/>
    <s v="English"/>
    <s v="USA"/>
    <s v="R"/>
    <s v="Indira Varma"/>
    <x v="979"/>
    <n v="729"/>
    <n v="1292"/>
    <n v="300"/>
    <n v="0"/>
    <n v="6"/>
    <n v="33"/>
    <n v="109"/>
    <n v="4109095"/>
    <n v="3000000"/>
    <n v="1109095"/>
    <n v="0.36969833333333335"/>
    <n v="24.147879333333332"/>
    <n v="1996"/>
    <s v="aprel"/>
    <s v="Mira Nair"/>
    <x v="2960"/>
    <s v="Normal"/>
    <s v="Medium Budget"/>
    <x v="0"/>
    <s v="Normal"/>
  </r>
  <r>
    <x v="2961"/>
    <d v="2011-04-19T00:00:00"/>
    <s v="Color"/>
    <s v="Action"/>
    <s v="Indonesian"/>
    <s v="Indonesia"/>
    <s v="R"/>
    <s v="Iko Uwais"/>
    <x v="1272"/>
    <n v="1000"/>
    <n v="1445"/>
    <n v="338"/>
    <n v="51000"/>
    <n v="7.6"/>
    <n v="481"/>
    <n v="102"/>
    <n v="4105123"/>
    <n v="1100000"/>
    <n v="3005123"/>
    <n v="2.7319300000000002"/>
    <n v="36.592771999999997"/>
    <n v="2011"/>
    <s v="aprel"/>
    <s v="Gareth Evans"/>
    <x v="2961"/>
    <s v="Normal"/>
    <s v="High Budget"/>
    <x v="0"/>
    <s v="Normal"/>
  </r>
  <r>
    <x v="2962"/>
    <d v="2010-07-29T00:00:00"/>
    <s v="Color"/>
    <s v="Documentary"/>
    <s v="English"/>
    <s v="UK"/>
    <m/>
    <s v="Norbert Ferrer"/>
    <x v="1273"/>
    <n v="55"/>
    <n v="55"/>
    <n v="0"/>
    <n v="89"/>
    <n v="6.9"/>
    <n v="7"/>
    <n v="41"/>
    <n v="4074023"/>
    <n v="5000000"/>
    <n v="-925977"/>
    <n v="-0.18519540000000001"/>
    <n v="27.534821840000003"/>
    <n v="2010"/>
    <s v="iyul"/>
    <s v="Ronan Chapalain"/>
    <x v="2962"/>
    <s v="Normal"/>
    <s v="Low Budget"/>
    <x v="0"/>
    <s v="Normal"/>
  </r>
  <r>
    <x v="2963"/>
    <d v="2003-05-18T00:00:00"/>
    <s v="Color"/>
    <s v="Biography"/>
    <s v="English"/>
    <s v="Canada"/>
    <s v="PG-13"/>
    <s v="Henry Ian Cusick"/>
    <x v="1274"/>
    <n v="866"/>
    <n v="1281"/>
    <n v="10"/>
    <n v="0"/>
    <n v="7.7"/>
    <n v="25"/>
    <n v="125"/>
    <n v="4068087"/>
    <n v="17000000"/>
    <n v="-12931913"/>
    <n v="-0.76070076470588233"/>
    <n v="30.495719694117646"/>
    <n v="2003"/>
    <s v="may"/>
    <s v="Philip Saville"/>
    <x v="2963"/>
    <s v="Normal"/>
    <s v="Medium Budget"/>
    <x v="0"/>
    <s v="Normal"/>
  </r>
  <r>
    <x v="2964"/>
    <d v="1995-07-14T00:00:00"/>
    <s v="Color"/>
    <s v="Action"/>
    <s v="English"/>
    <s v="USA"/>
    <s v="R"/>
    <s v="Naomi Watts"/>
    <x v="697"/>
    <n v="6000"/>
    <n v="9662"/>
    <n v="54"/>
    <n v="0"/>
    <n v="5.2"/>
    <n v="60"/>
    <n v="104"/>
    <n v="4064333"/>
    <n v="25000000"/>
    <n v="-20935667"/>
    <n v="-0.83742667999999998"/>
    <n v="20.465029328"/>
    <n v="1995"/>
    <s v="iyul"/>
    <s v="Rachel Talalay"/>
    <x v="2964"/>
    <s v="Normal"/>
    <s v="High Budget"/>
    <x v="0"/>
    <s v="High Buzz Mismatch"/>
  </r>
  <r>
    <x v="2965"/>
    <d v="2003-09-08T00:00:00"/>
    <s v="Black and White"/>
    <s v="Drama"/>
    <s v="German"/>
    <s v="Germany"/>
    <s v="R"/>
    <s v="Florian Lukas"/>
    <x v="1275"/>
    <n v="65"/>
    <n v="200"/>
    <n v="31"/>
    <n v="11000"/>
    <n v="7.7"/>
    <n v="153"/>
    <n v="121"/>
    <n v="4063859"/>
    <n v="4800000"/>
    <n v="-736141"/>
    <n v="-0.15336270833333332"/>
    <n v="31.83865491666667"/>
    <n v="2003"/>
    <s v="sentyabr"/>
    <s v="Wolfgang Becker"/>
    <x v="2965"/>
    <s v="Normal"/>
    <s v="Medium Budget"/>
    <x v="0"/>
    <s v="Normal"/>
  </r>
  <r>
    <x v="2966"/>
    <d v="2002-08-19T00:00:00"/>
    <s v="Color"/>
    <s v="Comedy"/>
    <s v="English"/>
    <s v="USA"/>
    <s v="R"/>
    <s v="Jeremy Davies"/>
    <x v="1276"/>
    <n v="769"/>
    <n v="2251"/>
    <n v="30"/>
    <n v="15000"/>
    <n v="7.1"/>
    <n v="163"/>
    <n v="104"/>
    <n v="4046737"/>
    <n v="4000000"/>
    <n v="46737"/>
    <n v="1.168425E-2"/>
    <n v="29.9046737"/>
    <n v="2002"/>
    <s v="avgust"/>
    <s v="Steven Shainberg"/>
    <x v="2966"/>
    <s v="Normal"/>
    <s v="Medium Budget"/>
    <x v="0"/>
    <s v="Normal"/>
  </r>
  <r>
    <x v="2967"/>
    <d v="2008-10-07T00:00:00"/>
    <s v="Color"/>
    <s v="Comedy"/>
    <s v="English"/>
    <s v="USA"/>
    <s v="PG-13"/>
    <s v="Alan Rickman"/>
    <x v="1277"/>
    <n v="25000"/>
    <n v="25676"/>
    <n v="19"/>
    <n v="0"/>
    <n v="6.8"/>
    <n v="109"/>
    <n v="110"/>
    <n v="4040588"/>
    <n v="5000000"/>
    <n v="-959412"/>
    <n v="-0.19188240000000001"/>
    <n v="27.123247039999999"/>
    <n v="2008"/>
    <s v="oktyabr"/>
    <s v="Randall Miller"/>
    <x v="2967"/>
    <s v="Normal"/>
    <s v="Medium Budget"/>
    <x v="0"/>
    <s v="Normal"/>
  </r>
  <r>
    <x v="2968"/>
    <d v="2010-04-18T00:00:00"/>
    <s v="Color"/>
    <s v="Adventure"/>
    <s v="Hindi"/>
    <s v="India"/>
    <s v="PG-13"/>
    <s v="Shah Rukh Khan"/>
    <x v="1278"/>
    <n v="8000"/>
    <n v="8532"/>
    <n v="160"/>
    <n v="27000"/>
    <n v="8"/>
    <n v="210"/>
    <n v="128"/>
    <n v="4018695"/>
    <n v="12000000"/>
    <n v="-7981305"/>
    <n v="-0.66510875000000003"/>
    <n v="34.433956500000001"/>
    <n v="2010"/>
    <s v="aprel"/>
    <s v="Karan Johar"/>
    <x v="2968"/>
    <s v="Normal"/>
    <s v="High Budget"/>
    <x v="0"/>
    <s v="High Buzz / High Score"/>
  </r>
  <r>
    <x v="2969"/>
    <d v="2012-06-20T00:00:00"/>
    <s v="Color"/>
    <s v="Comedy"/>
    <s v="English"/>
    <s v="USA"/>
    <s v="R"/>
    <s v="Mary Lynn Rajskub"/>
    <x v="1"/>
    <n v="934"/>
    <n v="2714"/>
    <n v="365"/>
    <n v="31000"/>
    <n v="7"/>
    <n v="271"/>
    <n v="86"/>
    <n v="4007792"/>
    <n v="750000"/>
    <n v="3257792"/>
    <n v="4.3437226666666664"/>
    <n v="32.837489066666663"/>
    <n v="2012"/>
    <s v="iyun"/>
    <s v="Colin Trevorrow"/>
    <x v="2969"/>
    <s v="Normal"/>
    <s v="Medium Budget"/>
    <x v="0"/>
    <s v="Normal"/>
  </r>
  <r>
    <x v="2970"/>
    <d v="2005-05-23T00:00:00"/>
    <s v="Color"/>
    <s v="Comedy"/>
    <s v="English"/>
    <s v="USA"/>
    <s v="PG-13"/>
    <s v="Donald Faison"/>
    <x v="1279"/>
    <n v="927"/>
    <n v="4990"/>
    <n v="2"/>
    <n v="83"/>
    <n v="4.0999999999999996"/>
    <n v="23"/>
    <n v="95"/>
    <n v="4006906"/>
    <n v="15000000"/>
    <n v="-10993094"/>
    <n v="-0.73287293333333337"/>
    <n v="16.115150826666664"/>
    <n v="2005"/>
    <s v="may"/>
    <s v="Jeffrey W. Byrd"/>
    <x v="2970"/>
    <s v="Normal"/>
    <s v="Medium Budget"/>
    <x v="0"/>
    <s v="High Buzz Mismatch"/>
  </r>
  <r>
    <x v="2971"/>
    <d v="1999-11-12T00:00:00"/>
    <s v="Color"/>
    <s v="Comedy"/>
    <s v="English"/>
    <s v="USA"/>
    <s v="R"/>
    <s v="Vivica A. Fox"/>
    <x v="1280"/>
    <n v="890"/>
    <n v="3654"/>
    <n v="6"/>
    <n v="0"/>
    <n v="6.2"/>
    <n v="59"/>
    <n v="92"/>
    <n v="4002955"/>
    <n v="20000000"/>
    <n v="-15997045"/>
    <n v="-0.79985225000000004"/>
    <n v="24.480059100000002"/>
    <n v="1999"/>
    <s v="noyabr"/>
    <s v="Rodman Flender"/>
    <x v="2971"/>
    <s v="Normal"/>
    <s v="Medium Budget"/>
    <x v="0"/>
    <s v="Normal"/>
  </r>
  <r>
    <x v="2972"/>
    <d v="2007-04-05T00:00:00"/>
    <s v="Black and White"/>
    <s v="Biography"/>
    <s v="English"/>
    <s v="USA"/>
    <s v="R"/>
    <s v="Christian Bale"/>
    <x v="987"/>
    <n v="23000"/>
    <n v="36398"/>
    <n v="162"/>
    <n v="0"/>
    <n v="7"/>
    <n v="231"/>
    <n v="135"/>
    <n v="4001121"/>
    <n v="20000000"/>
    <n v="-15998879"/>
    <n v="-0.79994394999999996"/>
    <n v="27.68002242"/>
    <n v="2007"/>
    <s v="aprel"/>
    <s v="Todd Haynes"/>
    <x v="2972"/>
    <s v="Normal"/>
    <s v="Medium Budget"/>
    <x v="0"/>
    <s v="Normal"/>
  </r>
  <r>
    <x v="2973"/>
    <d v="2011-11-30T00:00:00"/>
    <s v="Color"/>
    <s v="Drama"/>
    <s v="English"/>
    <s v="UK"/>
    <s v="NC-17"/>
    <s v="Michael Fassbender"/>
    <x v="484"/>
    <n v="13000"/>
    <n v="15230"/>
    <n v="0"/>
    <n v="23000"/>
    <n v="7.3"/>
    <n v="486"/>
    <n v="101"/>
    <n v="4000304"/>
    <n v="6500000"/>
    <n v="-2499696"/>
    <n v="-0.3845686153846154"/>
    <n v="31.346172553846152"/>
    <n v="2011"/>
    <s v="noyabr"/>
    <s v="Steve McQueen"/>
    <x v="2973"/>
    <s v="Normal"/>
    <s v="Medium Budget"/>
    <x v="0"/>
    <s v="Normal"/>
  </r>
  <r>
    <x v="2974"/>
    <d v="1987-06-16T00:00:00"/>
    <s v="Color"/>
    <s v="Action"/>
    <s v="English"/>
    <s v="USA"/>
    <s v="R"/>
    <s v="Michael Dudikoff"/>
    <x v="1281"/>
    <n v="615"/>
    <n v="872"/>
    <n v="44"/>
    <n v="583"/>
    <n v="4.7"/>
    <n v="40"/>
    <n v="90"/>
    <n v="4000000"/>
    <n v="350000"/>
    <n v="3650000"/>
    <n v="10.428571428571429"/>
    <n v="23.029728571428571"/>
    <n v="1987"/>
    <s v="iyun"/>
    <s v="Sam Firstenberg"/>
    <x v="2974"/>
    <s v="Normal"/>
    <s v="High Budget"/>
    <x v="0"/>
    <s v="Normal"/>
  </r>
  <r>
    <x v="2975"/>
    <d v="2014-06-04T00:00:00"/>
    <s v="Color"/>
    <s v="Biography"/>
    <s v="English"/>
    <s v="UK"/>
    <s v="R"/>
    <s v="Lesley Manville"/>
    <x v="1200"/>
    <n v="149"/>
    <n v="390"/>
    <n v="608"/>
    <n v="0"/>
    <n v="6.8"/>
    <n v="262"/>
    <n v="150"/>
    <n v="3958500"/>
    <n v="8200000"/>
    <n v="-4241500"/>
    <n v="-0.51725609756097557"/>
    <n v="26.99309756097561"/>
    <n v="2014"/>
    <s v="iyun"/>
    <s v="Mike Leigh"/>
    <x v="2975"/>
    <s v="Normal"/>
    <s v="Medium Budget"/>
    <x v="0"/>
    <s v="Normal"/>
  </r>
  <r>
    <x v="2976"/>
    <d v="2007-10-27T00:00:00"/>
    <s v="Color"/>
    <s v="Comedy"/>
    <s v="English"/>
    <s v="USA"/>
    <s v="R"/>
    <s v="Robert Downey Jr."/>
    <x v="1282"/>
    <n v="21000"/>
    <n v="22577"/>
    <n v="20"/>
    <n v="0"/>
    <n v="7"/>
    <n v="146"/>
    <n v="97"/>
    <n v="3950294"/>
    <n v="12000000"/>
    <n v="-8049706"/>
    <n v="-0.6708088333333333"/>
    <n v="27.731676466666666"/>
    <n v="2007"/>
    <s v="oktyabr"/>
    <s v="Jon Poll"/>
    <x v="2976"/>
    <s v="Normal"/>
    <s v="Medium Budget"/>
    <x v="0"/>
    <s v="Normal"/>
  </r>
  <r>
    <x v="2977"/>
    <d v="2010-01-02T00:00:00"/>
    <s v="Color"/>
    <s v="Drama"/>
    <s v="French"/>
    <s v="France"/>
    <s v="PG-13"/>
    <s v="Lambert Wilson"/>
    <x v="1283"/>
    <n v="186"/>
    <n v="416"/>
    <n v="22"/>
    <n v="0"/>
    <n v="7.2"/>
    <n v="195"/>
    <n v="122"/>
    <n v="3950029"/>
    <n v="4000000"/>
    <n v="-49971"/>
    <n v="-1.249275E-2"/>
    <n v="28.7950029"/>
    <n v="2010"/>
    <s v="yanvar"/>
    <s v="Xavier Beauvois"/>
    <x v="2977"/>
    <s v="Normal"/>
    <s v="Medium Budget"/>
    <x v="0"/>
    <s v="Normal"/>
  </r>
  <r>
    <x v="2978"/>
    <d v="2007-04-18T00:00:00"/>
    <s v="Color"/>
    <s v="Biography"/>
    <s v="English"/>
    <s v="USA"/>
    <s v="R"/>
    <s v="Brad Pitt"/>
    <x v="1012"/>
    <n v="11000"/>
    <n v="22516"/>
    <n v="181"/>
    <n v="0"/>
    <n v="7.5"/>
    <n v="273"/>
    <n v="160"/>
    <n v="3904982"/>
    <n v="30000000"/>
    <n v="-26095018"/>
    <n v="-0.86983393333333336"/>
    <n v="29.652066426666668"/>
    <n v="2007"/>
    <s v="aprel"/>
    <s v="Andrew Dominik"/>
    <x v="2978"/>
    <s v="Normal"/>
    <s v="Medium Budget"/>
    <x v="0"/>
    <s v="Normal"/>
  </r>
  <r>
    <x v="2979"/>
    <d v="1993-02-07T00:00:00"/>
    <s v="Color"/>
    <s v="Fantasy"/>
    <s v="English"/>
    <s v="USA"/>
    <s v="R"/>
    <s v="Julian Sands"/>
    <x v="1284"/>
    <n v="687"/>
    <n v="1806"/>
    <n v="16"/>
    <n v="217"/>
    <n v="5.3"/>
    <n v="22"/>
    <n v="98"/>
    <n v="3902679"/>
    <n v="3000000"/>
    <n v="902679"/>
    <n v="0.30089300000000002"/>
    <n v="21.342057199999999"/>
    <n v="1993"/>
    <s v="fevral"/>
    <s v="Anthony Hickox"/>
    <x v="2979"/>
    <s v="Normal"/>
    <s v="Low Budget"/>
    <x v="0"/>
    <s v="High Buzz Mismatch"/>
  </r>
  <r>
    <x v="2980"/>
    <d v="2002-05-15T00:00:00"/>
    <s v="Color"/>
    <s v="Comedy"/>
    <s v="French"/>
    <s v="France"/>
    <s v="R"/>
    <s v="Romain Duris"/>
    <x v="1285"/>
    <n v="809"/>
    <n v="1858"/>
    <n v="82"/>
    <n v="0"/>
    <n v="7.3"/>
    <n v="88"/>
    <n v="111"/>
    <n v="3895664"/>
    <n v="5300000"/>
    <n v="-1404336"/>
    <n v="-0.26496905660377357"/>
    <n v="29.094012377358489"/>
    <n v="2002"/>
    <s v="may"/>
    <s v="CÃ©dric Klapisch"/>
    <x v="2980"/>
    <s v="Normal"/>
    <s v="Medium Budget"/>
    <x v="0"/>
    <s v="Normal"/>
  </r>
  <r>
    <x v="2981"/>
    <d v="2005-11-30T00:00:00"/>
    <s v="Color"/>
    <s v="Comedy"/>
    <s v="English"/>
    <s v="USA"/>
    <s v="R"/>
    <s v="Najarra Townsend"/>
    <x v="1286"/>
    <n v="538"/>
    <n v="1349"/>
    <n v="244"/>
    <n v="0"/>
    <n v="7.4"/>
    <n v="151"/>
    <n v="91"/>
    <n v="3885134"/>
    <n v="2000000"/>
    <n v="1885134"/>
    <n v="0.94256700000000004"/>
    <n v="29.977026800000001"/>
    <n v="2005"/>
    <s v="noyabr"/>
    <s v="Miranda July"/>
    <x v="2981"/>
    <s v="Normal"/>
    <s v="Medium Budget"/>
    <x v="0"/>
    <s v="Normal"/>
  </r>
  <r>
    <x v="2982"/>
    <d v="2002-01-02T00:00:00"/>
    <s v="Color"/>
    <s v="Crime"/>
    <s v="English"/>
    <s v="USA"/>
    <s v="R"/>
    <s v="Parry Shen"/>
    <x v="78"/>
    <n v="94"/>
    <n v="139"/>
    <n v="681"/>
    <n v="661"/>
    <n v="7.2"/>
    <n v="51"/>
    <n v="98"/>
    <n v="3799339"/>
    <n v="250000"/>
    <n v="3549339"/>
    <n v="14.197355999999999"/>
    <n v="34.5450424"/>
    <n v="2002"/>
    <s v="yanvar"/>
    <s v="Justin Lin"/>
    <x v="2982"/>
    <s v="Normal"/>
    <s v="Medium Budget"/>
    <x v="0"/>
    <s v="Normal"/>
  </r>
  <r>
    <x v="2983"/>
    <d v="1996-11-14T00:00:00"/>
    <s v="Color"/>
    <s v="Crime"/>
    <s v="English"/>
    <s v="USA"/>
    <s v="R"/>
    <s v="Christopher Meloni"/>
    <x v="40"/>
    <n v="3000"/>
    <n v="3668"/>
    <n v="0"/>
    <n v="2000"/>
    <n v="7.4"/>
    <n v="120"/>
    <n v="109"/>
    <n v="3798532"/>
    <n v="4500000"/>
    <n v="-701468"/>
    <n v="-0.15588177777777779"/>
    <n v="29.737647288888891"/>
    <n v="1996"/>
    <s v="noyabr"/>
    <s v="Lana Wachowski"/>
    <x v="2983"/>
    <s v="Normal"/>
    <s v="Medium Budget"/>
    <x v="0"/>
    <s v="Normal"/>
  </r>
  <r>
    <x v="2984"/>
    <d v="2009-04-05T00:00:00"/>
    <s v="Color"/>
    <s v="Drama"/>
    <s v="English"/>
    <s v="USA"/>
    <s v="PG-13"/>
    <s v="Randy Wayne"/>
    <x v="1287"/>
    <n v="984"/>
    <n v="2563"/>
    <n v="3"/>
    <n v="0"/>
    <n v="7.1"/>
    <n v="20"/>
    <n v="120"/>
    <n v="3773863"/>
    <n v="1000000"/>
    <n v="2773863"/>
    <n v="2.773863"/>
    <n v="29.509545199999998"/>
    <n v="2009"/>
    <s v="aprel"/>
    <s v="Brian Baugh"/>
    <x v="2984"/>
    <s v="Normal"/>
    <s v="Medium Budget"/>
    <x v="0"/>
    <s v="Normal"/>
  </r>
  <r>
    <x v="2985"/>
    <d v="2004-06-25T00:00:00"/>
    <s v="Color"/>
    <s v="Crime"/>
    <s v="English"/>
    <s v="UK"/>
    <s v="R"/>
    <s v="Eddie Marsan"/>
    <x v="1200"/>
    <n v="979"/>
    <n v="3133"/>
    <n v="608"/>
    <n v="0"/>
    <n v="7.7"/>
    <n v="169"/>
    <n v="125"/>
    <n v="3753806"/>
    <n v="11000000"/>
    <n v="-7246194"/>
    <n v="-0.6587449090909091"/>
    <n v="30.536502036363636"/>
    <n v="2004"/>
    <s v="iyun"/>
    <s v="Mike Leigh"/>
    <x v="2985"/>
    <s v="Normal"/>
    <s v="Medium Budget"/>
    <x v="0"/>
    <s v="Normal"/>
  </r>
  <r>
    <x v="2986"/>
    <d v="2004-03-13T00:00:00"/>
    <s v="Color"/>
    <s v="Drama"/>
    <s v="English"/>
    <s v="USA"/>
    <s v="R"/>
    <s v="Al Pacino"/>
    <x v="1288"/>
    <n v="14000"/>
    <n v="16252"/>
    <n v="53"/>
    <n v="0"/>
    <n v="7.1"/>
    <n v="117"/>
    <n v="131"/>
    <n v="3752725"/>
    <n v="18000000"/>
    <n v="-14247275"/>
    <n v="-0.79151527777777775"/>
    <n v="28.083393888888889"/>
    <n v="2004"/>
    <s v="mart"/>
    <s v="Michael Radford"/>
    <x v="2986"/>
    <s v="Normal"/>
    <s v="Medium Budget"/>
    <x v="0"/>
    <s v="Normal"/>
  </r>
  <r>
    <x v="2987"/>
    <d v="2012-05-20T00:00:00"/>
    <s v="Color"/>
    <s v="Action"/>
    <s v="English"/>
    <s v="USA"/>
    <s v="PG-13"/>
    <s v="Henry Cavill"/>
    <x v="1289"/>
    <n v="15000"/>
    <n v="30134"/>
    <n v="19"/>
    <n v="0"/>
    <n v="4.9000000000000004"/>
    <n v="119"/>
    <n v="93"/>
    <n v="3749061"/>
    <n v="20000000"/>
    <n v="-16250939"/>
    <n v="-0.81254694999999999"/>
    <n v="19.274981220000001"/>
    <n v="2012"/>
    <s v="may"/>
    <s v="Mabrouk El Mechri"/>
    <x v="2987"/>
    <s v="Normal"/>
    <s v="High Budget"/>
    <x v="0"/>
    <s v="High Buzz Mismatch"/>
  </r>
  <r>
    <x v="2988"/>
    <d v="2003-07-01T00:00:00"/>
    <s v="Color"/>
    <s v="Documentary"/>
    <s v="English"/>
    <s v="USA"/>
    <s v="R"/>
    <s v="Laura Ramsey"/>
    <x v="1290"/>
    <n v="960"/>
    <n v="972"/>
    <n v="2"/>
    <n v="131"/>
    <n v="2.7"/>
    <n v="52"/>
    <n v="96"/>
    <n v="3713002"/>
    <n v="8000000"/>
    <n v="-4286998"/>
    <n v="-0.53587474999999996"/>
    <n v="10.5987501"/>
    <n v="2003"/>
    <s v="iyul"/>
    <s v="Rick de Oliveira"/>
    <x v="2988"/>
    <s v="Normal"/>
    <s v="Low Budget"/>
    <x v="0"/>
    <s v="High Buzz Mismatch"/>
  </r>
  <r>
    <x v="2989"/>
    <d v="2007-04-05T00:00:00"/>
    <s v="Color"/>
    <s v="Adventure"/>
    <s v="English"/>
    <s v="UK"/>
    <s v="R"/>
    <s v="Chris Evans"/>
    <x v="181"/>
    <n v="11000"/>
    <n v="11623"/>
    <n v="0"/>
    <n v="15000"/>
    <n v="7.3"/>
    <n v="308"/>
    <n v="107"/>
    <n v="3675072"/>
    <n v="26000000"/>
    <n v="-22324928"/>
    <n v="-0.85865107692307696"/>
    <n v="30.356539569230769"/>
    <n v="2007"/>
    <s v="aprel"/>
    <s v="Danny Boyle"/>
    <x v="2989"/>
    <s v="Normal"/>
    <s v="High Budget"/>
    <x v="0"/>
    <s v="Normal"/>
  </r>
  <r>
    <x v="2990"/>
    <d v="1998-01-01T00:00:00"/>
    <s v="Color"/>
    <s v="Comedy"/>
    <s v="English"/>
    <s v="UK"/>
    <s v="R"/>
    <s v="Jason Statham"/>
    <x v="79"/>
    <n v="26000"/>
    <n v="28294"/>
    <n v="0"/>
    <n v="21000"/>
    <n v="8.1999999999999993"/>
    <n v="116"/>
    <n v="120"/>
    <n v="3650677"/>
    <n v="960000"/>
    <n v="2690677"/>
    <n v="2.8027885416666667"/>
    <n v="36.021115416666667"/>
    <n v="1998"/>
    <s v="yanvar"/>
    <s v="Guy Ritchie"/>
    <x v="2990"/>
    <s v="Normal"/>
    <s v="Medium Budget"/>
    <x v="0"/>
    <s v="High Buzz / High Score"/>
  </r>
  <r>
    <x v="2991"/>
    <d v="2003-03-27T00:00:00"/>
    <s v="Color"/>
    <s v="Horror"/>
    <s v="French"/>
    <s v="France"/>
    <s v="Unrated"/>
    <s v="CÃ©cile De France"/>
    <x v="619"/>
    <n v="447"/>
    <n v="923"/>
    <n v="192"/>
    <n v="0"/>
    <n v="6.8"/>
    <n v="251"/>
    <n v="89"/>
    <n v="3645438"/>
    <n v="2200000"/>
    <n v="1445438"/>
    <n v="0.65701727272727273"/>
    <n v="27.462806909090908"/>
    <n v="2003"/>
    <s v="mart"/>
    <s v="Alexandre Aja"/>
    <x v="2991"/>
    <s v="Normal"/>
    <s v="Low Budget"/>
    <x v="0"/>
    <s v="Normal"/>
  </r>
  <r>
    <x v="2992"/>
    <d v="2004-04-08T00:00:00"/>
    <s v="Color"/>
    <s v="Drama"/>
    <s v="French"/>
    <s v="France"/>
    <s v="PG-13"/>
    <s v="Jean-Baptiste Maunier"/>
    <x v="1291"/>
    <n v="517"/>
    <n v="745"/>
    <n v="25"/>
    <n v="0"/>
    <n v="7.9"/>
    <n v="112"/>
    <n v="97"/>
    <n v="3629758"/>
    <n v="5500000"/>
    <n v="-1870242"/>
    <n v="-0.34004400000000001"/>
    <n v="31.463982400000003"/>
    <n v="2004"/>
    <s v="aprel"/>
    <s v="Christophe Barratier"/>
    <x v="2992"/>
    <s v="Normal"/>
    <s v="Medium Budget"/>
    <x v="0"/>
    <s v="Normal"/>
  </r>
  <r>
    <x v="2993"/>
    <d v="2000-06-24T00:00:00"/>
    <s v="Color"/>
    <s v="Drama"/>
    <s v="English"/>
    <s v="USA"/>
    <s v="R"/>
    <s v="Ellen Burstyn"/>
    <x v="269"/>
    <n v="1000"/>
    <n v="2235"/>
    <n v="0"/>
    <n v="38000"/>
    <n v="8.4"/>
    <n v="234"/>
    <n v="102"/>
    <n v="3609278"/>
    <n v="4500000"/>
    <n v="-890722"/>
    <n v="-0.19793822222222221"/>
    <n v="37.320824711111108"/>
    <n v="2000"/>
    <s v="iyun"/>
    <s v="Darren Aronofsky"/>
    <x v="2993"/>
    <s v="Normal"/>
    <s v="Medium Budget"/>
    <x v="0"/>
    <s v="High Buzz / High Score"/>
  </r>
  <r>
    <x v="2994"/>
    <d v="2015-05-14T00:00:00"/>
    <s v="Color"/>
    <s v="Drama"/>
    <s v="English"/>
    <s v="UK"/>
    <s v="R"/>
    <s v="Vanessa Lengies"/>
    <x v="1292"/>
    <n v="804"/>
    <n v="3013"/>
    <n v="31"/>
    <n v="0"/>
    <n v="6.1"/>
    <n v="158"/>
    <n v="96"/>
    <n v="3590010"/>
    <n v="2000000"/>
    <n v="1590010"/>
    <n v="0.79500499999999996"/>
    <n v="24.718001999999998"/>
    <n v="2015"/>
    <s v="may"/>
    <s v="Max Joseph"/>
    <x v="2994"/>
    <s v="Normal"/>
    <s v="Medium Budget"/>
    <x v="0"/>
    <s v="Normal"/>
  </r>
  <r>
    <x v="2994"/>
    <d v="2015-05-14T00:00:00"/>
    <s v="Color"/>
    <s v="Drama"/>
    <s v="English"/>
    <s v="UK"/>
    <s v="R"/>
    <s v="Vanessa Lengies"/>
    <x v="1292"/>
    <n v="804"/>
    <n v="3013"/>
    <n v="31"/>
    <n v="0"/>
    <n v="6.1"/>
    <n v="158"/>
    <n v="96"/>
    <n v="3590010"/>
    <n v="2000000"/>
    <n v="1590010"/>
    <n v="0.79500499999999996"/>
    <n v="24.718001999999998"/>
    <n v="2015"/>
    <s v="may"/>
    <s v="Max Joseph"/>
    <x v="2994"/>
    <s v="Normal"/>
    <s v="Medium Budget"/>
    <x v="0"/>
    <s v="Normal"/>
  </r>
  <r>
    <x v="2995"/>
    <d v="2014-02-04T00:00:00"/>
    <s v="Color"/>
    <s v="Comedy"/>
    <s v="English"/>
    <s v="USA"/>
    <s v="R"/>
    <s v="Jim Parsons"/>
    <x v="807"/>
    <n v="17000"/>
    <n v="18947"/>
    <n v="0"/>
    <n v="0"/>
    <n v="6.7"/>
    <n v="149"/>
    <n v="106"/>
    <n v="3588432"/>
    <n v="6000000"/>
    <n v="-2411568"/>
    <n v="-0.40192800000000001"/>
    <n v="26.639228800000001"/>
    <n v="2014"/>
    <s v="fevral"/>
    <s v="Zach Braff"/>
    <x v="2995"/>
    <s v="Normal"/>
    <s v="Medium Budget"/>
    <x v="0"/>
    <s v="Normal"/>
  </r>
  <r>
    <x v="2996"/>
    <d v="2010-01-24T00:00:00"/>
    <s v="Color"/>
    <s v="Biography"/>
    <s v="English"/>
    <s v="USA"/>
    <s v="R"/>
    <s v="Kristen Stewart"/>
    <x v="1293"/>
    <n v="17000"/>
    <n v="21711"/>
    <n v="50"/>
    <n v="0"/>
    <n v="6.6"/>
    <n v="259"/>
    <n v="106"/>
    <n v="3571735"/>
    <n v="10000000"/>
    <n v="-6428265"/>
    <n v="-0.64282649999999997"/>
    <n v="26.142869399999999"/>
    <n v="2010"/>
    <s v="yanvar"/>
    <s v="Floria Sigismondi"/>
    <x v="2996"/>
    <s v="Normal"/>
    <s v="Medium Budget"/>
    <x v="0"/>
    <s v="Normal"/>
  </r>
  <r>
    <x v="2997"/>
    <d v="1997-12-18T00:00:00"/>
    <s v="Color"/>
    <s v="Animation"/>
    <s v="English"/>
    <s v="USA"/>
    <s v="G"/>
    <s v="George Kennedy"/>
    <x v="192"/>
    <n v="3000"/>
    <n v="7394"/>
    <n v="10"/>
    <n v="643"/>
    <n v="6.9"/>
    <n v="18"/>
    <n v="75"/>
    <n v="3562749"/>
    <n v="32000000"/>
    <n v="-28437251"/>
    <n v="-0.88866409374999999"/>
    <n v="27.308834362500001"/>
    <n v="1997"/>
    <s v="dekabr"/>
    <s v="Mark Dindal"/>
    <x v="2997"/>
    <s v="Normal"/>
    <s v="High Budget"/>
    <x v="0"/>
    <s v="Normal"/>
  </r>
  <r>
    <x v="2998"/>
    <d v="1997-05-19T00:00:00"/>
    <s v="Color"/>
    <s v="Comedy"/>
    <s v="English"/>
    <s v="USA"/>
    <s v="R"/>
    <s v="Kristy Swanson"/>
    <x v="1294"/>
    <n v="578"/>
    <n v="1363"/>
    <n v="45"/>
    <n v="417"/>
    <n v="5.3"/>
    <n v="30"/>
    <n v="95"/>
    <n v="3559990"/>
    <n v="3000000"/>
    <n v="559990"/>
    <n v="0.18666333333333332"/>
    <n v="21.31636533333333"/>
    <n v="1997"/>
    <s v="may"/>
    <s v="Tom Schulman"/>
    <x v="2998"/>
    <s v="Normal"/>
    <s v="Medium Budget"/>
    <x v="0"/>
    <s v="High Buzz Mismatch"/>
  </r>
  <r>
    <x v="2999"/>
    <d v="2008-10-10T00:00:00"/>
    <s v="Color"/>
    <s v="Adventure"/>
    <s v="English"/>
    <s v="USA"/>
    <s v="PG-13"/>
    <s v="Zachary Gordon"/>
    <x v="425"/>
    <n v="975"/>
    <n v="3014"/>
    <n v="0"/>
    <n v="0"/>
    <n v="6.9"/>
    <n v="182"/>
    <n v="114"/>
    <n v="3519627"/>
    <n v="20000000"/>
    <n v="-16480373"/>
    <n v="-0.82401864999999996"/>
    <n v="27.270392540000003"/>
    <n v="2008"/>
    <s v="oktyabr"/>
    <s v="Rian Johnson"/>
    <x v="2999"/>
    <s v="Normal"/>
    <s v="High Budget"/>
    <x v="0"/>
    <s v="Normal"/>
  </r>
  <r>
    <x v="3000"/>
    <d v="2002-07-16T00:00:00"/>
    <s v="Color"/>
    <s v="Action"/>
    <s v="English"/>
    <s v="France"/>
    <s v="R"/>
    <s v="Emir Kusturica"/>
    <x v="276"/>
    <n v="2000"/>
    <n v="2759"/>
    <n v="277"/>
    <n v="287"/>
    <n v="6.6"/>
    <n v="105"/>
    <n v="109"/>
    <n v="3517797"/>
    <n v="25000000"/>
    <n v="-21482203"/>
    <n v="-0.85928811999999999"/>
    <n v="26.084984752"/>
    <n v="2002"/>
    <s v="iyul"/>
    <s v="Neil Jordan"/>
    <x v="3000"/>
    <s v="Normal"/>
    <s v="High Budget"/>
    <x v="0"/>
    <s v="Normal"/>
  </r>
  <r>
    <x v="3001"/>
    <d v="1986-12-27T00:00:00"/>
    <s v="Color"/>
    <s v="Action"/>
    <s v="English"/>
    <s v="USA"/>
    <s v="R"/>
    <s v="Clint Howard"/>
    <x v="1295"/>
    <n v="1000"/>
    <n v="2319"/>
    <n v="28"/>
    <n v="0"/>
    <n v="5.9"/>
    <n v="70"/>
    <n v="93"/>
    <n v="3500000"/>
    <n v="2700000"/>
    <n v="800000"/>
    <n v="0.29629629629629628"/>
    <n v="23.718518518518518"/>
    <n v="1986"/>
    <s v="dekabr"/>
    <s v="Mike Marvin"/>
    <x v="3001"/>
    <s v="Normal"/>
    <s v="High Budget"/>
    <x v="0"/>
    <s v="High Buzz Mismatch"/>
  </r>
  <r>
    <x v="3002"/>
    <d v="1964-01-13T00:00:00"/>
    <s v="Color"/>
    <s v="Action"/>
    <s v="Italian"/>
    <s v="Italy"/>
    <s v="R"/>
    <s v="Clint Eastwood"/>
    <x v="1205"/>
    <n v="16000"/>
    <n v="16534"/>
    <n v="0"/>
    <n v="0"/>
    <n v="8"/>
    <n v="122"/>
    <n v="99"/>
    <n v="3500000"/>
    <n v="200000"/>
    <n v="3300000"/>
    <n v="16.5"/>
    <n v="38.6"/>
    <n v="1964"/>
    <s v="yanvar"/>
    <s v="Sergio Leone"/>
    <x v="3002"/>
    <s v="Normal"/>
    <s v="High Budget"/>
    <x v="0"/>
    <s v="High Buzz / High Score"/>
  </r>
  <r>
    <x v="3003"/>
    <d v="1988-03-26T00:00:00"/>
    <s v="Color"/>
    <s v="Drama"/>
    <s v="English"/>
    <s v="USA"/>
    <s v="R"/>
    <s v="Michael Wincott"/>
    <x v="188"/>
    <n v="721"/>
    <n v="1966"/>
    <n v="0"/>
    <n v="816"/>
    <n v="7.3"/>
    <n v="40"/>
    <n v="110"/>
    <n v="3468572"/>
    <n v="4000000"/>
    <n v="-531428"/>
    <n v="-0.132857"/>
    <n v="29.228457200000001"/>
    <n v="1988"/>
    <s v="mart"/>
    <s v="Oliver Stone"/>
    <x v="3003"/>
    <s v="Normal"/>
    <s v="Medium Budget"/>
    <x v="0"/>
    <s v="Normal"/>
  </r>
  <r>
    <x v="3004"/>
    <d v="2013-05-15T00:00:00"/>
    <s v="Color"/>
    <s v="Comedy"/>
    <s v="English"/>
    <s v="USA"/>
    <s v="R"/>
    <s v="Donald Glover"/>
    <x v="1296"/>
    <n v="801"/>
    <n v="2667"/>
    <n v="38"/>
    <n v="0"/>
    <n v="5.8"/>
    <n v="97"/>
    <n v="104"/>
    <n v="3447339"/>
    <n v="1500000"/>
    <n v="1947339"/>
    <n v="1.2982260000000001"/>
    <n v="23.719290399999998"/>
    <n v="2013"/>
    <s v="may"/>
    <s v="Maggie Carey"/>
    <x v="3004"/>
    <s v="Normal"/>
    <s v="Medium Budget"/>
    <x v="0"/>
    <s v="Normal"/>
  </r>
  <r>
    <x v="3005"/>
    <d v="2015-07-20T00:00:00"/>
    <s v="Color"/>
    <s v="Animation"/>
    <s v="English"/>
    <s v="USA"/>
    <s v="R"/>
    <s v="Jennifer Jason Leigh"/>
    <x v="1297"/>
    <n v="1000"/>
    <n v="1442"/>
    <n v="26"/>
    <n v="0"/>
    <n v="7.3"/>
    <n v="328"/>
    <n v="90"/>
    <n v="3442820"/>
    <n v="8000000"/>
    <n v="-4557180"/>
    <n v="-0.56964749999999997"/>
    <n v="28.972141000000001"/>
    <n v="2015"/>
    <s v="iyul"/>
    <s v="Duke Johnson"/>
    <x v="3005"/>
    <s v="Normal"/>
    <s v="High Budget"/>
    <x v="0"/>
    <s v="Normal"/>
  </r>
  <r>
    <x v="3006"/>
    <d v="2003-08-21T00:00:00"/>
    <s v="Color"/>
    <s v="Comedy"/>
    <s v="French"/>
    <s v="Canada"/>
    <s v="R"/>
    <s v="Marie-JosÃ©e Croze"/>
    <x v="1298"/>
    <n v="150"/>
    <n v="253"/>
    <n v="66"/>
    <n v="0"/>
    <n v="7.7"/>
    <n v="135"/>
    <n v="112"/>
    <n v="3432342"/>
    <n v="6000000"/>
    <n v="-2567658"/>
    <n v="-0.42794300000000002"/>
    <n v="30.628822800000002"/>
    <n v="2003"/>
    <s v="avgust"/>
    <s v="Denys Arcand"/>
    <x v="3006"/>
    <s v="Normal"/>
    <s v="Medium Budget"/>
    <x v="0"/>
    <s v="Normal"/>
  </r>
  <r>
    <x v="3007"/>
    <d v="2011-12-22T00:00:00"/>
    <s v="Color"/>
    <s v="Drama"/>
    <s v="English"/>
    <s v="USA"/>
    <s v="PG-13"/>
    <s v="Jennifer Lawrence"/>
    <x v="1299"/>
    <n v="34000"/>
    <n v="34983"/>
    <n v="52"/>
    <n v="12000"/>
    <n v="6.7"/>
    <n v="206"/>
    <n v="90"/>
    <n v="3388210"/>
    <n v="250000"/>
    <n v="3138210"/>
    <n v="12.55284"/>
    <n v="33.021136000000006"/>
    <n v="2011"/>
    <s v="dekabr"/>
    <s v="Drake Doremus"/>
    <x v="3007"/>
    <s v="Normal"/>
    <s v="Medium Budget"/>
    <x v="0"/>
    <s v="Normal"/>
  </r>
  <r>
    <x v="3008"/>
    <d v="1998-09-17T00:00:00"/>
    <s v="Color"/>
    <s v="Comedy"/>
    <s v="English"/>
    <s v="USA"/>
    <s v="R"/>
    <s v="Philip Seymour Hoffman"/>
    <x v="523"/>
    <n v="22000"/>
    <n v="23461"/>
    <n v="122"/>
    <n v="392"/>
    <n v="6.7"/>
    <n v="38"/>
    <n v="104"/>
    <n v="3386698"/>
    <n v="1000000"/>
    <n v="2386698"/>
    <n v="2.386698"/>
    <n v="27.793879200000003"/>
    <n v="1998"/>
    <s v="sentyabr"/>
    <s v="Brad Anderson"/>
    <x v="3008"/>
    <s v="Normal"/>
    <s v="Medium Budget"/>
    <x v="0"/>
    <s v="Normal"/>
  </r>
  <r>
    <x v="3009"/>
    <d v="2004-05-27T00:00:00"/>
    <s v="Color"/>
    <s v="Drama"/>
    <s v="English"/>
    <s v="USA"/>
    <s v="PG"/>
    <s v="Eric Johnson"/>
    <x v="1300"/>
    <n v="373"/>
    <n v="1233"/>
    <n v="0"/>
    <n v="31"/>
    <n v="6.9"/>
    <n v="6"/>
    <n v="118"/>
    <n v="3347439"/>
    <n v="7500000"/>
    <n v="-4152561"/>
    <n v="-0.55367480000000002"/>
    <n v="27.381630080000001"/>
    <n v="2004"/>
    <s v="may"/>
    <s v="Russell Holt"/>
    <x v="3009"/>
    <s v="Normal"/>
    <s v="Medium Budget"/>
    <x v="0"/>
    <s v="Normal"/>
  </r>
  <r>
    <x v="3010"/>
    <d v="2005-08-02T00:00:00"/>
    <s v="Color"/>
    <s v="Action"/>
    <s v="English"/>
    <s v="USA"/>
    <s v="R"/>
    <s v="J.K. Simmons"/>
    <x v="336"/>
    <n v="24000"/>
    <n v="50313"/>
    <n v="453"/>
    <n v="0"/>
    <n v="7"/>
    <n v="118"/>
    <n v="116"/>
    <n v="3335839"/>
    <n v="2000000"/>
    <n v="1335839"/>
    <n v="0.6679195"/>
    <n v="28.267167799999999"/>
    <n v="2005"/>
    <s v="avgust"/>
    <s v="David Ayer"/>
    <x v="3010"/>
    <s v="Normal"/>
    <s v="High Budget"/>
    <x v="0"/>
    <s v="Normal"/>
  </r>
  <r>
    <x v="3011"/>
    <d v="2012-04-27T00:00:00"/>
    <s v="Color"/>
    <s v="Drama"/>
    <s v="English"/>
    <s v="USA"/>
    <s v="PG-13"/>
    <s v="Robert Picardo"/>
    <x v="1301"/>
    <n v="823"/>
    <n v="5262"/>
    <n v="60"/>
    <n v="0"/>
    <n v="5.5"/>
    <n v="23"/>
    <n v="111"/>
    <n v="3333823"/>
    <n v="10000000"/>
    <n v="-6666177"/>
    <n v="-0.66661769999999998"/>
    <n v="21.733352920000002"/>
    <n v="2012"/>
    <s v="aprel"/>
    <s v="John Putch"/>
    <x v="3011"/>
    <s v="Normal"/>
    <s v="Medium Budget"/>
    <x v="0"/>
    <s v="High Buzz Mismatch"/>
  </r>
  <r>
    <x v="3012"/>
    <d v="2012-12-08T00:00:00"/>
    <s v="Color"/>
    <s v="Comedy"/>
    <s v="English"/>
    <s v="USA"/>
    <s v="PG-13"/>
    <s v="Frank Langella"/>
    <x v="739"/>
    <n v="902"/>
    <n v="1980"/>
    <n v="14"/>
    <n v="13000"/>
    <n v="7.1"/>
    <n v="252"/>
    <n v="89"/>
    <n v="3325638"/>
    <n v="2500000"/>
    <n v="825638"/>
    <n v="0.33025520000000003"/>
    <n v="29.832102079999999"/>
    <n v="2012"/>
    <s v="dekabr"/>
    <s v="Jake Schreier"/>
    <x v="3012"/>
    <s v="Normal"/>
    <s v="Medium Budget"/>
    <x v="0"/>
    <s v="Normal"/>
  </r>
  <r>
    <x v="3013"/>
    <d v="2001-12-24T00:00:00"/>
    <s v="Color"/>
    <s v="Action"/>
    <s v="English"/>
    <s v="USA"/>
    <s v="PG-13"/>
    <s v="Wanda Sykes"/>
    <x v="1302"/>
    <n v="560"/>
    <n v="2238"/>
    <n v="0"/>
    <n v="0"/>
    <n v="5.2"/>
    <n v="31"/>
    <n v="81"/>
    <n v="3293258"/>
    <n v="3000000"/>
    <n v="293258"/>
    <n v="9.7752666666666668E-2"/>
    <n v="20.839101066666668"/>
    <n v="2001"/>
    <s v="dekabr"/>
    <s v="Louis C.K."/>
    <x v="3013"/>
    <s v="Normal"/>
    <s v="High Budget"/>
    <x v="0"/>
    <s v="High Buzz Mismatch"/>
  </r>
  <r>
    <x v="3014"/>
    <d v="2001-09-01T00:00:00"/>
    <s v="Color"/>
    <s v="Drama"/>
    <s v="English"/>
    <s v="USA"/>
    <s v="R"/>
    <s v="Matthew McConaughey"/>
    <x v="1303"/>
    <n v="11000"/>
    <n v="12250"/>
    <n v="11"/>
    <n v="430"/>
    <n v="7.1"/>
    <n v="79"/>
    <n v="104"/>
    <n v="3287435"/>
    <n v="4500000"/>
    <n v="-1212565"/>
    <n v="-0.26945888888888891"/>
    <n v="28.335216444444441"/>
    <n v="2001"/>
    <s v="sentyabr"/>
    <s v="Jill Sprecher"/>
    <x v="3014"/>
    <s v="Normal"/>
    <s v="Medium Budget"/>
    <x v="0"/>
    <s v="Normal"/>
  </r>
  <r>
    <x v="3015"/>
    <d v="1993-11-11T00:00:00"/>
    <s v="Color"/>
    <s v="Action"/>
    <s v="English"/>
    <s v="UK"/>
    <s v="R"/>
    <s v="Gary Oldman"/>
    <x v="1304"/>
    <n v="10000"/>
    <n v="13160"/>
    <n v="34"/>
    <n v="561"/>
    <n v="6.6"/>
    <n v="30"/>
    <n v="100"/>
    <n v="3275585"/>
    <n v="11500000"/>
    <n v="-8224415"/>
    <n v="-0.71516652173913042"/>
    <n v="26.170033391304347"/>
    <n v="1993"/>
    <s v="noyabr"/>
    <s v="Peter Medak"/>
    <x v="3015"/>
    <s v="Normal"/>
    <s v="High Budget"/>
    <x v="0"/>
    <s v="Normal"/>
  </r>
  <r>
    <x v="3016"/>
    <d v="2006-04-04T00:00:00"/>
    <s v="Color"/>
    <s v="Drama"/>
    <s v="Hindi"/>
    <s v="India"/>
    <s v="R"/>
    <s v="Shah Rukh Khan"/>
    <x v="1278"/>
    <n v="8000"/>
    <n v="10822"/>
    <n v="160"/>
    <n v="659"/>
    <n v="6"/>
    <n v="20"/>
    <n v="193"/>
    <n v="3275443"/>
    <n v="700000000"/>
    <n v="-696724557"/>
    <n v="-0.99532079571428567"/>
    <n v="23.667771681714285"/>
    <n v="2006"/>
    <s v="aprel"/>
    <s v="Karan Johar"/>
    <x v="3016"/>
    <s v="Underperformer"/>
    <s v="Medium Budget"/>
    <x v="0"/>
    <s v="Normal"/>
  </r>
  <r>
    <x v="3017"/>
    <d v="1993-04-13T00:00:00"/>
    <s v="Color"/>
    <s v="Action"/>
    <s v="English"/>
    <s v="USA"/>
    <s v="PG-13"/>
    <s v="Antoni Corone"/>
    <x v="767"/>
    <n v="97"/>
    <n v="382"/>
    <n v="23"/>
    <n v="0"/>
    <n v="6.7"/>
    <n v="17"/>
    <n v="99"/>
    <n v="3273588"/>
    <n v="6000000"/>
    <n v="-2726412"/>
    <n v="-0.45440199999999997"/>
    <n v="26.618239200000001"/>
    <n v="1993"/>
    <s v="aprel"/>
    <s v="Sheldon Lettich"/>
    <x v="3017"/>
    <s v="Normal"/>
    <s v="High Budget"/>
    <x v="0"/>
    <s v="Normal"/>
  </r>
  <r>
    <x v="3018"/>
    <d v="2013-03-23T00:00:00"/>
    <s v="Color"/>
    <s v="Biography"/>
    <s v="English"/>
    <s v="USA"/>
    <s v="R"/>
    <s v="Benedict Cumberbatch"/>
    <x v="36"/>
    <n v="19000"/>
    <n v="36337"/>
    <n v="386"/>
    <n v="11000"/>
    <n v="6.2"/>
    <n v="224"/>
    <n v="128"/>
    <n v="3254172"/>
    <n v="28000000"/>
    <n v="-24745828"/>
    <n v="-0.88377957142857144"/>
    <n v="25.546488171428575"/>
    <n v="2013"/>
    <s v="mart"/>
    <s v="Bill Condon"/>
    <x v="3018"/>
    <s v="Normal"/>
    <s v="Medium Budget"/>
    <x v="0"/>
    <s v="Normal"/>
  </r>
  <r>
    <x v="3019"/>
    <d v="2010-06-18T00:00:00"/>
    <s v="Color"/>
    <s v="Comedy"/>
    <s v="English"/>
    <s v="USA"/>
    <s v="R"/>
    <s v="Anthony Hopkins"/>
    <x v="478"/>
    <n v="12000"/>
    <n v="19310"/>
    <n v="11000"/>
    <n v="0"/>
    <n v="6.3"/>
    <n v="223"/>
    <n v="98"/>
    <n v="3247816"/>
    <n v="22000000"/>
    <n v="-18752184"/>
    <n v="-0.85237200000000002"/>
    <n v="24.8590512"/>
    <n v="2010"/>
    <s v="iyun"/>
    <s v="Woody Allen"/>
    <x v="3019"/>
    <s v="Normal"/>
    <s v="Medium Budget"/>
    <x v="0"/>
    <s v="Normal"/>
  </r>
  <r>
    <x v="3020"/>
    <d v="2015-08-14T00:00:00"/>
    <s v="Color"/>
    <s v="Crime"/>
    <s v="English"/>
    <s v="USA"/>
    <s v="R"/>
    <s v="Alia Shawkat"/>
    <x v="1305"/>
    <n v="727"/>
    <n v="1836"/>
    <n v="57"/>
    <n v="10000"/>
    <n v="7.1"/>
    <n v="322"/>
    <n v="95"/>
    <n v="3219029"/>
    <n v="5000000"/>
    <n v="-1780971"/>
    <n v="-0.35619420000000002"/>
    <n v="29.25752232"/>
    <n v="2015"/>
    <s v="avgust"/>
    <s v="Jeremy Saulnier"/>
    <x v="3020"/>
    <s v="Normal"/>
    <s v="Medium Budget"/>
    <x v="0"/>
    <s v="Normal"/>
  </r>
  <r>
    <x v="3021"/>
    <d v="1998-11-14T00:00:00"/>
    <s v="Black and White"/>
    <s v="Drama"/>
    <s v="English"/>
    <s v="USA"/>
    <s v="R"/>
    <s v="Mark Margolis"/>
    <x v="269"/>
    <n v="1000"/>
    <n v="2065"/>
    <n v="0"/>
    <n v="24000"/>
    <n v="7.5"/>
    <n v="138"/>
    <n v="84"/>
    <n v="3216970"/>
    <n v="60000"/>
    <n v="3156970"/>
    <n v="52.616166666666665"/>
    <n v="53.446466666666666"/>
    <n v="1998"/>
    <s v="noyabr"/>
    <s v="Darren Aronofsky"/>
    <x v="3021"/>
    <s v="Normal"/>
    <s v="Medium Budget"/>
    <x v="0"/>
    <s v="Normal"/>
  </r>
  <r>
    <x v="3022"/>
    <d v="2010-09-25T00:00:00"/>
    <s v="Color"/>
    <s v="Comedy"/>
    <s v="English"/>
    <s v="UK"/>
    <s v="PG-13"/>
    <s v="Jim Broadbent"/>
    <x v="1200"/>
    <n v="1000"/>
    <n v="2265"/>
    <n v="608"/>
    <n v="0"/>
    <n v="7.3"/>
    <n v="248"/>
    <n v="129"/>
    <n v="3205244"/>
    <n v="10000000"/>
    <n v="-6794756"/>
    <n v="-0.67947559999999996"/>
    <n v="28.928209759999998"/>
    <n v="2010"/>
    <s v="sentyabr"/>
    <s v="Mike Leigh"/>
    <x v="3022"/>
    <s v="Normal"/>
    <s v="Medium Budget"/>
    <x v="0"/>
    <s v="Normal"/>
  </r>
  <r>
    <x v="3023"/>
    <d v="2003-09-08T00:00:00"/>
    <s v="Color"/>
    <s v="Comedy"/>
    <s v="English"/>
    <s v="USA"/>
    <s v="R"/>
    <s v="Woody Allen"/>
    <x v="478"/>
    <n v="11000"/>
    <n v="14843"/>
    <n v="11000"/>
    <n v="827"/>
    <n v="6.4"/>
    <n v="128"/>
    <n v="108"/>
    <n v="3203044"/>
    <n v="18000000"/>
    <n v="-14796956"/>
    <n v="-0.82205311111111112"/>
    <n v="25.353878755555556"/>
    <n v="2003"/>
    <s v="sentyabr"/>
    <s v="Woody Allen"/>
    <x v="3023"/>
    <s v="Normal"/>
    <s v="Medium Budget"/>
    <x v="0"/>
    <s v="Normal"/>
  </r>
  <r>
    <x v="3024"/>
    <d v="1999-09-04T00:00:00"/>
    <s v="Color"/>
    <s v="Crime"/>
    <s v="English"/>
    <s v="USA"/>
    <s v="R"/>
    <s v="Peter Fonda"/>
    <x v="103"/>
    <n v="402"/>
    <n v="1335"/>
    <n v="0"/>
    <n v="944"/>
    <n v="7.1"/>
    <n v="111"/>
    <n v="89"/>
    <n v="3193102"/>
    <n v="9000000"/>
    <n v="-5806898"/>
    <n v="-0.64521088888888889"/>
    <n v="28.236315644444442"/>
    <n v="1999"/>
    <s v="sentyabr"/>
    <s v="Steven Soderbergh"/>
    <x v="3024"/>
    <s v="Normal"/>
    <s v="Medium Budget"/>
    <x v="0"/>
    <s v="Normal"/>
  </r>
  <r>
    <x v="3025"/>
    <d v="2007-10-02T00:00:00"/>
    <s v="Color"/>
    <s v="Drama"/>
    <s v="English"/>
    <s v="USA"/>
    <s v="PG-13"/>
    <s v="Harry Lennix"/>
    <x v="938"/>
    <n v="748"/>
    <n v="2417"/>
    <n v="37"/>
    <n v="689"/>
    <n v="6.8"/>
    <n v="104"/>
    <n v="112"/>
    <n v="3169424"/>
    <n v="13000000"/>
    <n v="-9830576"/>
    <n v="-0.75619815384615385"/>
    <n v="26.966420738461537"/>
    <n v="2007"/>
    <s v="oktyabr"/>
    <s v="Rod Lurie"/>
    <x v="3025"/>
    <s v="Normal"/>
    <s v="Medium Budget"/>
    <x v="0"/>
    <s v="Normal"/>
  </r>
  <r>
    <x v="3026"/>
    <d v="1994-05-16T00:00:00"/>
    <s v="Black and White"/>
    <s v="Comedy"/>
    <s v="English"/>
    <s v="USA"/>
    <s v="R"/>
    <s v="Jason Mewes"/>
    <x v="592"/>
    <n v="898"/>
    <n v="2103"/>
    <n v="0"/>
    <n v="0"/>
    <n v="7.8"/>
    <n v="136"/>
    <n v="102"/>
    <n v="3151130"/>
    <n v="230000"/>
    <n v="2921130"/>
    <n v="12.700565217391304"/>
    <n v="36.280226086956517"/>
    <n v="1994"/>
    <s v="may"/>
    <s v="Kevin Smith"/>
    <x v="3026"/>
    <s v="Normal"/>
    <s v="Medium Budget"/>
    <x v="0"/>
    <s v="Normal"/>
  </r>
  <r>
    <x v="3027"/>
    <d v="2008-09-28T00:00:00"/>
    <s v="Color"/>
    <s v="Drama"/>
    <s v="English"/>
    <s v="USA"/>
    <s v="R"/>
    <s v="Isabella Rossellini"/>
    <x v="785"/>
    <n v="812"/>
    <n v="1540"/>
    <n v="115"/>
    <n v="0"/>
    <n v="7.1"/>
    <n v="190"/>
    <n v="110"/>
    <n v="3148482"/>
    <n v="12000000"/>
    <n v="-8851518"/>
    <n v="-0.73762649999999996"/>
    <n v="28.104949399999999"/>
    <n v="2008"/>
    <s v="sentyabr"/>
    <s v="James Gray"/>
    <x v="3027"/>
    <s v="Normal"/>
    <s v="Medium Budget"/>
    <x v="0"/>
    <s v="Normal"/>
  </r>
  <r>
    <x v="3028"/>
    <d v="1987-02-11T00:00:00"/>
    <s v="Color"/>
    <s v="Drama"/>
    <s v="English"/>
    <s v="UK"/>
    <s v="R"/>
    <s v="Rupert Graves"/>
    <x v="860"/>
    <n v="443"/>
    <n v="1269"/>
    <n v="133"/>
    <n v="963"/>
    <n v="7.8"/>
    <n v="29"/>
    <n v="140"/>
    <n v="3130592"/>
    <n v="2600000"/>
    <n v="530592"/>
    <n v="0.20407384615384616"/>
    <n v="31.377929538461537"/>
    <n v="1987"/>
    <s v="fevral"/>
    <s v="James Ivory"/>
    <x v="3028"/>
    <s v="Normal"/>
    <s v="Medium Budget"/>
    <x v="0"/>
    <s v="Normal"/>
  </r>
  <r>
    <x v="3029"/>
    <d v="2005-04-15T00:00:00"/>
    <s v="Color"/>
    <s v="Comedy"/>
    <s v="English"/>
    <s v="USA"/>
    <s v="R"/>
    <s v="Dyan Cannon"/>
    <x v="1306"/>
    <n v="267"/>
    <n v="1231"/>
    <n v="39"/>
    <n v="88"/>
    <n v="6.5"/>
    <n v="35"/>
    <n v="105"/>
    <n v="3123749"/>
    <n v="1500000"/>
    <n v="1623749"/>
    <n v="1.0824993333333333"/>
    <n v="26.441799733333333"/>
    <n v="2005"/>
    <s v="aprel"/>
    <s v="Susan Seidelman"/>
    <x v="3029"/>
    <s v="Normal"/>
    <s v="Medium Budget"/>
    <x v="0"/>
    <s v="Normal"/>
  </r>
  <r>
    <x v="3030"/>
    <d v="2001-08-19T00:00:00"/>
    <s v="Color"/>
    <s v="Drama"/>
    <s v="English"/>
    <s v="USA"/>
    <s v="PG-13"/>
    <s v="Melissa Sagemiller"/>
    <x v="1307"/>
    <n v="159"/>
    <n v="417"/>
    <n v="12"/>
    <n v="231"/>
    <n v="3.9"/>
    <n v="64"/>
    <n v="84"/>
    <n v="3100650"/>
    <n v="14000000"/>
    <n v="-10899350"/>
    <n v="-0.77852500000000002"/>
    <n v="15.311689999999999"/>
    <n v="2001"/>
    <s v="avgust"/>
    <s v="Stephen Carpenter"/>
    <x v="3030"/>
    <s v="Normal"/>
    <s v="Medium Budget"/>
    <x v="0"/>
    <s v="High Buzz Mismatch"/>
  </r>
  <r>
    <x v="3031"/>
    <d v="2014-07-08T00:00:00"/>
    <s v="Color"/>
    <s v="Biography"/>
    <s v="English"/>
    <s v="USA"/>
    <s v="R"/>
    <s v="Numan Acar"/>
    <x v="1308"/>
    <n v="374"/>
    <n v="1283"/>
    <n v="593"/>
    <n v="5000"/>
    <n v="6.6"/>
    <n v="129"/>
    <n v="103"/>
    <n v="3093491"/>
    <n v="5000000"/>
    <n v="-1906509"/>
    <n v="-0.38130180000000002"/>
    <n v="26.74747928"/>
    <n v="2014"/>
    <s v="iyul"/>
    <s v="Jon Stewart"/>
    <x v="3031"/>
    <s v="Normal"/>
    <s v="Medium Budget"/>
    <x v="0"/>
    <s v="Normal"/>
  </r>
  <r>
    <x v="3032"/>
    <d v="2008-11-29T00:00:00"/>
    <s v="Color"/>
    <s v="Comedy"/>
    <s v="English"/>
    <s v="USA"/>
    <s v="R"/>
    <s v="Philip Seymour Hoffman"/>
    <x v="1309"/>
    <n v="22000"/>
    <n v="24732"/>
    <n v="0"/>
    <n v="13000"/>
    <n v="7.5"/>
    <n v="245"/>
    <n v="124"/>
    <n v="3081925"/>
    <n v="21000000"/>
    <n v="-17918075"/>
    <n v="-0.85324166666666668"/>
    <n v="30.958703333333332"/>
    <n v="2008"/>
    <s v="noyabr"/>
    <s v="Charlie Kaufman"/>
    <x v="3032"/>
    <s v="Normal"/>
    <s v="Medium Budget"/>
    <x v="0"/>
    <s v="Normal"/>
  </r>
  <r>
    <x v="3033"/>
    <d v="2002-05-02T00:00:00"/>
    <s v="Color"/>
    <s v="Comedy"/>
    <s v="French"/>
    <s v="France"/>
    <s v="R"/>
    <s v="Catherine Deneuve"/>
    <x v="1310"/>
    <n v="963"/>
    <n v="3543"/>
    <n v="341"/>
    <n v="0"/>
    <n v="7.1"/>
    <n v="128"/>
    <n v="111"/>
    <n v="3076425"/>
    <n v="8000000"/>
    <n v="-4923575"/>
    <n v="-0.61544687499999995"/>
    <n v="28.15382125"/>
    <n v="2002"/>
    <s v="may"/>
    <s v="FranÃ§ois Ozon"/>
    <x v="3033"/>
    <s v="Normal"/>
    <s v="Medium Budget"/>
    <x v="0"/>
    <s v="Normal"/>
  </r>
  <r>
    <x v="3034"/>
    <d v="2009-03-16T00:00:00"/>
    <s v="Color"/>
    <s v="Drama"/>
    <s v="English"/>
    <s v="USA"/>
    <s v="R"/>
    <s v="Liam Neeson"/>
    <x v="1230"/>
    <n v="14000"/>
    <n v="14372"/>
    <n v="460"/>
    <n v="0"/>
    <n v="6.3"/>
    <n v="226"/>
    <n v="96"/>
    <n v="3074838"/>
    <n v="11000000"/>
    <n v="-7925162"/>
    <n v="-0.72046927272727268"/>
    <n v="24.91181229090909"/>
    <n v="2009"/>
    <s v="mart"/>
    <s v="Atom Egoyan"/>
    <x v="3034"/>
    <s v="Normal"/>
    <s v="Medium Budget"/>
    <x v="0"/>
    <s v="Normal"/>
  </r>
  <r>
    <x v="3035"/>
    <d v="2008-09-11T00:00:00"/>
    <s v="Color"/>
    <s v="Drama"/>
    <s v="English"/>
    <s v="Canada"/>
    <s v="R"/>
    <s v="Don McKellar"/>
    <x v="712"/>
    <n v="45"/>
    <n v="142"/>
    <n v="353"/>
    <n v="0"/>
    <n v="6.6"/>
    <n v="229"/>
    <n v="121"/>
    <n v="3073392"/>
    <n v="25000000"/>
    <n v="-21926608"/>
    <n v="-0.87706432000000001"/>
    <n v="26.049174271999998"/>
    <n v="2008"/>
    <s v="sentyabr"/>
    <s v="Fernando Meirelles"/>
    <x v="3035"/>
    <s v="Normal"/>
    <s v="Medium Budget"/>
    <x v="0"/>
    <s v="Normal"/>
  </r>
  <r>
    <x v="3036"/>
    <d v="1999-06-29T00:00:00"/>
    <s v="Color"/>
    <s v="Comedy"/>
    <s v="English"/>
    <s v="USA"/>
    <s v="R"/>
    <s v="Julie Benz"/>
    <x v="1311"/>
    <n v="3000"/>
    <n v="9555"/>
    <n v="18"/>
    <n v="0"/>
    <n v="5.4"/>
    <n v="49"/>
    <n v="87"/>
    <n v="3071947"/>
    <n v="3500000"/>
    <n v="-428053"/>
    <n v="-0.12230085714285714"/>
    <n v="21.551079657142857"/>
    <n v="1999"/>
    <s v="iyun"/>
    <s v="Darren Stein"/>
    <x v="3036"/>
    <s v="Normal"/>
    <s v="Medium Budget"/>
    <x v="0"/>
    <s v="High Buzz Mismatch"/>
  </r>
  <r>
    <x v="3037"/>
    <d v="2002-02-15T00:00:00"/>
    <s v="Color"/>
    <s v="Drama"/>
    <s v="English"/>
    <s v="USA"/>
    <s v="PG-13"/>
    <s v="Miguel Ferrer"/>
    <x v="1052"/>
    <n v="688"/>
    <n v="2584"/>
    <n v="407"/>
    <n v="160"/>
    <n v="6.9"/>
    <n v="68"/>
    <n v="141"/>
    <n v="3064356"/>
    <n v="5600000"/>
    <n v="-2535644"/>
    <n v="-0.45279357142857141"/>
    <n v="27.43488257142857"/>
    <n v="2002"/>
    <s v="fevral"/>
    <s v="John Sayles"/>
    <x v="3037"/>
    <s v="Normal"/>
    <s v="Medium Budget"/>
    <x v="0"/>
    <s v="Normal"/>
  </r>
  <r>
    <x v="3038"/>
    <d v="1987-02-15T00:00:00"/>
    <s v="Color"/>
    <s v="Action"/>
    <s v="English"/>
    <s v="USA"/>
    <s v="R"/>
    <s v="Cliff Robertson"/>
    <x v="1312"/>
    <n v="754"/>
    <n v="1891"/>
    <n v="4"/>
    <n v="208"/>
    <n v="5.6"/>
    <n v="27"/>
    <n v="92"/>
    <n v="3060858"/>
    <n v="10000000"/>
    <n v="-6939142"/>
    <n v="-0.69391420000000004"/>
    <n v="22.143234320000001"/>
    <n v="1987"/>
    <s v="fevral"/>
    <s v="Harley Cokeliss"/>
    <x v="3038"/>
    <s v="Normal"/>
    <s v="High Budget"/>
    <x v="0"/>
    <s v="High Buzz Mismatch"/>
  </r>
  <r>
    <x v="3039"/>
    <d v="2000-04-03T00:00:00"/>
    <s v="Color"/>
    <s v="Drama"/>
    <s v="French"/>
    <s v="France"/>
    <s v="R"/>
    <s v="Emir Kusturica"/>
    <x v="1313"/>
    <n v="2000"/>
    <n v="2389"/>
    <n v="83"/>
    <n v="186"/>
    <n v="7.3"/>
    <n v="61"/>
    <n v="112"/>
    <n v="3058380"/>
    <n v="100000000"/>
    <n v="-96941620"/>
    <n v="-0.96941619999999995"/>
    <n v="28.830833519999999"/>
    <n v="2000"/>
    <s v="aprel"/>
    <s v="Patrice Leconte"/>
    <x v="3039"/>
    <s v="Underperformer"/>
    <s v="Medium Budget"/>
    <x v="0"/>
    <s v="Normal"/>
  </r>
  <r>
    <x v="3040"/>
    <d v="2000-09-11T00:00:00"/>
    <s v="Color"/>
    <s v="Drama"/>
    <s v="English"/>
    <s v="USA"/>
    <s v="PG-13"/>
    <s v="Aidan Quinn"/>
    <x v="1314"/>
    <n v="767"/>
    <n v="2187"/>
    <n v="9"/>
    <n v="0"/>
    <n v="7.3"/>
    <n v="39"/>
    <n v="109"/>
    <n v="3050934"/>
    <n v="1800000"/>
    <n v="1250934"/>
    <n v="0.69496333333333338"/>
    <n v="29.477985333333333"/>
    <n v="2000"/>
    <s v="sentyabr"/>
    <s v="Maggie Greenwald"/>
    <x v="3040"/>
    <s v="Normal"/>
    <s v="Medium Budget"/>
    <x v="0"/>
    <s v="Normal"/>
  </r>
  <r>
    <x v="3041"/>
    <d v="1994-06-17T00:00:00"/>
    <s v="Color"/>
    <s v="Biography"/>
    <s v="English"/>
    <s v="New Zealand"/>
    <s v="R"/>
    <s v="Kate Winslet"/>
    <x v="17"/>
    <n v="14000"/>
    <n v="14574"/>
    <n v="0"/>
    <n v="0"/>
    <n v="7.4"/>
    <n v="93"/>
    <n v="108"/>
    <n v="3049135"/>
    <n v="5000000"/>
    <n v="-1950865"/>
    <n v="-0.39017299999999999"/>
    <n v="29.4439308"/>
    <n v="1994"/>
    <s v="iyun"/>
    <s v="Peter Jackson"/>
    <x v="3041"/>
    <s v="Normal"/>
    <s v="Medium Budget"/>
    <x v="0"/>
    <s v="Normal"/>
  </r>
  <r>
    <x v="3042"/>
    <d v="2012-04-24T00:00:00"/>
    <s v="Color"/>
    <s v="Drama"/>
    <s v="Hindi"/>
    <s v="India"/>
    <s v="Not Rated"/>
    <s v="Shah Rukh Khan"/>
    <x v="1315"/>
    <n v="8000"/>
    <n v="13762"/>
    <n v="147"/>
    <n v="12000"/>
    <n v="6.9"/>
    <n v="50"/>
    <n v="176"/>
    <n v="3047539"/>
    <n v="7217600"/>
    <n v="-4170061"/>
    <n v="-0.57776282974950122"/>
    <n v="28.568894868100202"/>
    <n v="2012"/>
    <s v="aprel"/>
    <s v="Yash Chopra"/>
    <x v="3042"/>
    <s v="Normal"/>
    <s v="Medium Budget"/>
    <x v="0"/>
    <s v="Normal"/>
  </r>
  <r>
    <x v="3043"/>
    <d v="2000-01-20T00:00:00"/>
    <s v="Color"/>
    <s v="Drama"/>
    <s v="English"/>
    <s v="UK"/>
    <s v="PG"/>
    <s v="Eric Stoltz"/>
    <x v="1316"/>
    <n v="902"/>
    <n v="2735"/>
    <n v="25"/>
    <n v="345"/>
    <n v="7.1"/>
    <n v="96"/>
    <n v="135"/>
    <n v="3041803"/>
    <n v="10000000"/>
    <n v="-6958197"/>
    <n v="-0.69581970000000004"/>
    <n v="28.156172120000001"/>
    <n v="2000"/>
    <s v="yanvar"/>
    <s v="Terence Davies"/>
    <x v="3043"/>
    <s v="Normal"/>
    <s v="Medium Budget"/>
    <x v="0"/>
    <s v="Normal"/>
  </r>
  <r>
    <x v="3044"/>
    <d v="2002-05-10T00:00:00"/>
    <s v="Color"/>
    <s v="Comedy"/>
    <s v="English"/>
    <s v="UK"/>
    <s v="R"/>
    <s v="Michael McKean"/>
    <x v="1150"/>
    <n v="658"/>
    <n v="1559"/>
    <n v="18"/>
    <n v="550"/>
    <n v="5.4"/>
    <n v="70"/>
    <n v="94"/>
    <n v="3034181"/>
    <n v="11000000"/>
    <n v="-7965819"/>
    <n v="-0.72416536363636363"/>
    <n v="21.365333854545455"/>
    <n v="2002"/>
    <s v="may"/>
    <s v="Daisy von Scherler Mayer"/>
    <x v="3044"/>
    <s v="Normal"/>
    <s v="Medium Budget"/>
    <x v="0"/>
    <s v="High Buzz Mismatch"/>
  </r>
  <r>
    <x v="3045"/>
    <d v="2011-08-25T00:00:00"/>
    <s v="Color"/>
    <s v="Drama"/>
    <s v="English"/>
    <s v="Denmark"/>
    <s v="R"/>
    <s v="Alexander SkarsgÃ¥rd"/>
    <x v="1269"/>
    <n v="10000"/>
    <n v="15835"/>
    <n v="3000"/>
    <n v="50000"/>
    <n v="7.1"/>
    <n v="439"/>
    <n v="130"/>
    <n v="3029870"/>
    <n v="7400000"/>
    <n v="-4370130"/>
    <n v="-0.59055810810810816"/>
    <n v="33.163776756756754"/>
    <n v="2011"/>
    <s v="avgust"/>
    <s v="Lars von Trier"/>
    <x v="3045"/>
    <s v="Normal"/>
    <s v="Medium Budget"/>
    <x v="0"/>
    <s v="Normal"/>
  </r>
  <r>
    <x v="3046"/>
    <d v="2001-10-29T00:00:00"/>
    <s v="Color"/>
    <s v="Comedy"/>
    <s v="English"/>
    <s v="USA"/>
    <s v="R"/>
    <s v="John Cameron Mitchell"/>
    <x v="1317"/>
    <n v="263"/>
    <n v="993"/>
    <n v="263"/>
    <n v="0"/>
    <n v="7.8"/>
    <n v="108"/>
    <n v="95"/>
    <n v="3029081"/>
    <n v="6000000"/>
    <n v="-2970919"/>
    <n v="-0.49515316666666664"/>
    <n v="31.001938733333333"/>
    <n v="2001"/>
    <s v="oktyabr"/>
    <s v="John Cameron Mitchell"/>
    <x v="3046"/>
    <s v="Normal"/>
    <s v="Medium Budget"/>
    <x v="0"/>
    <s v="Normal"/>
  </r>
  <r>
    <x v="3047"/>
    <d v="2011-01-15T00:00:00"/>
    <s v="Color"/>
    <s v="Drama"/>
    <s v="English"/>
    <s v="UK"/>
    <s v="R"/>
    <s v="Mia Wasikowska"/>
    <x v="1318"/>
    <n v="3000"/>
    <n v="4370"/>
    <n v="127"/>
    <n v="0"/>
    <n v="6.7"/>
    <n v="222"/>
    <n v="113"/>
    <n v="3014541"/>
    <n v="8000000"/>
    <n v="-4985459"/>
    <n v="-0.62318237499999996"/>
    <n v="26.550727049999999"/>
    <n v="2011"/>
    <s v="yanvar"/>
    <s v="Rodrigo GarcÃ­a"/>
    <x v="3047"/>
    <s v="Normal"/>
    <s v="Medium Budget"/>
    <x v="0"/>
    <s v="Normal"/>
  </r>
  <r>
    <x v="3048"/>
    <d v="1920-09-15T00:00:00"/>
    <s v="Black and White"/>
    <s v="Crime"/>
    <s v="English"/>
    <s v="USA"/>
    <s v="Not Rated"/>
    <s v="Stephen Carr"/>
    <x v="1319"/>
    <n v="2"/>
    <n v="4"/>
    <n v="0"/>
    <n v="0"/>
    <n v="4.8"/>
    <n v="1"/>
    <n v="110"/>
    <n v="3000000"/>
    <n v="100000"/>
    <n v="2900000"/>
    <n v="29"/>
    <n v="30.8"/>
    <n v="1920"/>
    <s v="sentyabr"/>
    <s v="Harry F. Millarde"/>
    <x v="3048"/>
    <s v="Normal"/>
    <s v="Medium Budget"/>
    <x v="0"/>
    <s v="Normal"/>
  </r>
  <r>
    <x v="3049"/>
    <d v="1935-04-15T00:00:00"/>
    <s v="Black and White"/>
    <s v="Comedy"/>
    <s v="English"/>
    <s v="USA"/>
    <s v="Approved"/>
    <s v="Ginger Rogers"/>
    <x v="1320"/>
    <n v="610"/>
    <n v="824"/>
    <n v="10"/>
    <n v="1000"/>
    <n v="7.8"/>
    <n v="66"/>
    <n v="81"/>
    <n v="3000000"/>
    <n v="609000"/>
    <n v="2391000"/>
    <n v="3.9261083743842367"/>
    <n v="32.870443349753693"/>
    <n v="1935"/>
    <s v="aprel"/>
    <s v="Mark Sandrich"/>
    <x v="3049"/>
    <s v="Normal"/>
    <s v="Medium Budget"/>
    <x v="0"/>
    <s v="Normal"/>
  </r>
  <r>
    <x v="3050"/>
    <d v="1998-03-15T00:00:00"/>
    <s v="Color"/>
    <s v="Comedy"/>
    <s v="English"/>
    <s v="USA"/>
    <m/>
    <s v="Philip Seymour Hoffman"/>
    <x v="1247"/>
    <n v="22000"/>
    <n v="36859"/>
    <n v="377"/>
    <n v="0"/>
    <n v="7.8"/>
    <n v="148"/>
    <n v="134"/>
    <n v="3000000"/>
    <n v="3000000"/>
    <n v="0"/>
    <n v="0"/>
    <n v="31.2"/>
    <n v="1998"/>
    <s v="mart"/>
    <s v="Todd Solondz"/>
    <x v="3050"/>
    <s v="Normal"/>
    <s v="Medium Budget"/>
    <x v="0"/>
    <s v="Normal"/>
  </r>
  <r>
    <x v="3051"/>
    <d v="2006-01-28T00:00:00"/>
    <s v="Color"/>
    <s v="Biography"/>
    <s v="English"/>
    <s v="UK"/>
    <s v="PG"/>
    <s v="Emily Watson"/>
    <x v="424"/>
    <n v="876"/>
    <n v="1518"/>
    <n v="108"/>
    <n v="0"/>
    <n v="7"/>
    <n v="124"/>
    <n v="88"/>
    <n v="2975649"/>
    <n v="30000000"/>
    <n v="-27024351"/>
    <n v="-0.90081169999999999"/>
    <n v="27.639675319999998"/>
    <n v="2006"/>
    <s v="yanvar"/>
    <s v="Chris Noonan"/>
    <x v="3051"/>
    <s v="Normal"/>
    <s v="Medium Budget"/>
    <x v="0"/>
    <s v="Normal"/>
  </r>
  <r>
    <x v="3052"/>
    <d v="2014-03-04T00:00:00"/>
    <s v="Color"/>
    <s v="Drama"/>
    <s v="English"/>
    <s v="UK"/>
    <s v="R"/>
    <s v="Colin Firth"/>
    <x v="1321"/>
    <n v="14000"/>
    <n v="14617"/>
    <n v="17"/>
    <n v="11000"/>
    <n v="6.3"/>
    <n v="149"/>
    <n v="92"/>
    <n v="2963012"/>
    <n v="22000000"/>
    <n v="-19036988"/>
    <n v="-0.86531763636363634"/>
    <n v="25.953872945454545"/>
    <n v="2014"/>
    <s v="mart"/>
    <s v="Rowan Joffe"/>
    <x v="3052"/>
    <s v="Normal"/>
    <s v="Medium Budget"/>
    <x v="0"/>
    <s v="Normal"/>
  </r>
  <r>
    <x v="3053"/>
    <d v="1996-11-21T00:00:00"/>
    <s v="Color"/>
    <s v="Biography"/>
    <s v="English"/>
    <s v="USA"/>
    <s v="R"/>
    <s v="Gary Oldman"/>
    <x v="1322"/>
    <n v="10000"/>
    <n v="11459"/>
    <n v="232"/>
    <n v="0"/>
    <n v="6.9"/>
    <n v="42"/>
    <n v="108"/>
    <n v="2961991"/>
    <n v="3300000"/>
    <n v="-338009"/>
    <n v="-0.1024269696969697"/>
    <n v="27.559029212121214"/>
    <n v="1996"/>
    <s v="noyabr"/>
    <s v="Julian Schnabel"/>
    <x v="3053"/>
    <s v="Normal"/>
    <s v="Medium Budget"/>
    <x v="0"/>
    <s v="Normal"/>
  </r>
  <r>
    <x v="3054"/>
    <d v="2008-11-10T00:00:00"/>
    <s v="Color"/>
    <s v="Biography"/>
    <s v="English"/>
    <s v="UK"/>
    <s v="PG-13"/>
    <s v="Paul McGill"/>
    <x v="686"/>
    <n v="41"/>
    <n v="68"/>
    <n v="120"/>
    <n v="0"/>
    <n v="7.8"/>
    <n v="194"/>
    <n v="90"/>
    <n v="2957978"/>
    <n v="1000000"/>
    <n v="1957978"/>
    <n v="1.957978"/>
    <n v="31.9831912"/>
    <n v="2008"/>
    <s v="noyabr"/>
    <s v="James Marsh"/>
    <x v="3054"/>
    <s v="Normal"/>
    <s v="Medium Budget"/>
    <x v="0"/>
    <s v="Normal"/>
  </r>
  <r>
    <x v="3055"/>
    <d v="1948-04-07T00:00:00"/>
    <s v="Color"/>
    <s v="Adventure"/>
    <s v="English"/>
    <s v="USA"/>
    <s v="Approved"/>
    <s v="Gladys Cooper"/>
    <x v="1323"/>
    <n v="89"/>
    <n v="282"/>
    <n v="136"/>
    <n v="359"/>
    <n v="7.1"/>
    <n v="41"/>
    <n v="102"/>
    <n v="2956000"/>
    <n v="3700000"/>
    <n v="-744000"/>
    <n v="-0.20108108108108108"/>
    <n v="28.355467567567569"/>
    <n v="1948"/>
    <s v="aprel"/>
    <s v="Vincente Minnelli"/>
    <x v="3055"/>
    <s v="Normal"/>
    <s v="High Budget"/>
    <x v="0"/>
    <s v="Normal"/>
  </r>
  <r>
    <x v="3056"/>
    <d v="2007-01-04T00:00:00"/>
    <s v="Color"/>
    <s v="Biography"/>
    <s v="English"/>
    <s v="USA"/>
    <s v="PG-13"/>
    <s v="Emma Bell"/>
    <x v="1231"/>
    <n v="702"/>
    <n v="2007"/>
    <n v="49"/>
    <n v="313"/>
    <n v="6.2"/>
    <n v="65"/>
    <n v="95"/>
    <n v="2955039"/>
    <n v="9000000"/>
    <n v="-6044961"/>
    <n v="-0.67166233333333336"/>
    <n v="24.562635066666669"/>
    <n v="2007"/>
    <s v="yanvar"/>
    <s v="Davis Guggenheim"/>
    <x v="3056"/>
    <s v="Normal"/>
    <s v="Medium Budget"/>
    <x v="0"/>
    <s v="Normal"/>
  </r>
  <r>
    <x v="3057"/>
    <d v="2000-07-27T00:00:00"/>
    <s v="Color"/>
    <s v="Biography"/>
    <s v="English"/>
    <s v="USA"/>
    <s v="R"/>
    <s v="Stockard Channing"/>
    <x v="722"/>
    <n v="944"/>
    <n v="2928"/>
    <n v="31"/>
    <n v="133"/>
    <n v="5.3"/>
    <n v="63"/>
    <n v="95"/>
    <n v="2954405"/>
    <n v="36000000"/>
    <n v="-33045595"/>
    <n v="-0.91793319444444443"/>
    <n v="20.846126722222223"/>
    <n v="2000"/>
    <s v="iyul"/>
    <s v="Andrew Bergman"/>
    <x v="3057"/>
    <s v="Normal"/>
    <s v="Medium Budget"/>
    <x v="0"/>
    <s v="High Buzz Mismatch"/>
  </r>
  <r>
    <x v="3058"/>
    <d v="1990-02-06T00:00:00"/>
    <s v="Color"/>
    <s v="Comedy"/>
    <s v="English"/>
    <s v="USA"/>
    <s v="PG-13"/>
    <s v="Chris Eigeman"/>
    <x v="1324"/>
    <n v="88"/>
    <n v="173"/>
    <n v="89"/>
    <n v="865"/>
    <n v="7.5"/>
    <n v="71"/>
    <n v="98"/>
    <n v="2938208"/>
    <n v="225000"/>
    <n v="2713208"/>
    <n v="12.058702222222223"/>
    <n v="34.909980888888889"/>
    <n v="1990"/>
    <s v="fevral"/>
    <s v="Whit Stillman"/>
    <x v="3058"/>
    <s v="Normal"/>
    <s v="Medium Budget"/>
    <x v="0"/>
    <s v="Normal"/>
  </r>
  <r>
    <x v="3059"/>
    <d v="2008-09-24T00:00:00"/>
    <s v="Color"/>
    <s v="Comedy"/>
    <s v="English"/>
    <s v="USA"/>
    <s v="R"/>
    <s v="Anjelica Huston"/>
    <x v="1325"/>
    <n v="1000"/>
    <n v="3608"/>
    <n v="0"/>
    <n v="0"/>
    <n v="6.5"/>
    <n v="159"/>
    <n v="92"/>
    <n v="2926565"/>
    <n v="3000000"/>
    <n v="-73435"/>
    <n v="-2.4478333333333335E-2"/>
    <n v="25.990208666666668"/>
    <n v="2008"/>
    <s v="sentyabr"/>
    <s v="Clark Gregg"/>
    <x v="3059"/>
    <s v="Normal"/>
    <s v="Medium Budget"/>
    <x v="0"/>
    <s v="Normal"/>
  </r>
  <r>
    <x v="3060"/>
    <d v="2004-07-12T00:00:00"/>
    <s v="Color"/>
    <s v="Drama"/>
    <s v="Hindi"/>
    <s v="India"/>
    <m/>
    <s v="Shah Rukh Khan"/>
    <x v="1315"/>
    <n v="8000"/>
    <n v="9984"/>
    <n v="147"/>
    <n v="2000"/>
    <n v="7.9"/>
    <n v="29"/>
    <n v="192"/>
    <n v="2921738"/>
    <n v="7000000"/>
    <n v="-4078262"/>
    <n v="-0.58260885714285715"/>
    <n v="31.566956457142858"/>
    <n v="2004"/>
    <s v="iyul"/>
    <s v="Yash Chopra"/>
    <x v="3060"/>
    <s v="Normal"/>
    <s v="Medium Budget"/>
    <x v="0"/>
    <s v="Normal"/>
  </r>
  <r>
    <x v="3061"/>
    <d v="2005-12-02T00:00:00"/>
    <s v="Color"/>
    <s v="Crime"/>
    <s v="Zulu"/>
    <s v="UK"/>
    <s v="R"/>
    <s v="Terry Pheto"/>
    <x v="111"/>
    <n v="113"/>
    <n v="278"/>
    <n v="151"/>
    <n v="0"/>
    <n v="7.3"/>
    <n v="152"/>
    <n v="94"/>
    <n v="2912363"/>
    <n v="3000000"/>
    <n v="-87637"/>
    <n v="-2.9212333333333333E-2"/>
    <n v="29.188315066666664"/>
    <n v="2005"/>
    <s v="dekabr"/>
    <s v="Gavin Hood"/>
    <x v="3061"/>
    <s v="Normal"/>
    <s v="Medium Budget"/>
    <x v="0"/>
    <s v="Normal"/>
  </r>
  <r>
    <x v="3062"/>
    <d v="1999-12-10T00:00:00"/>
    <s v="Color"/>
    <s v="Drama"/>
    <s v="English"/>
    <s v="USA"/>
    <s v="R"/>
    <s v="Bill Murray"/>
    <x v="647"/>
    <n v="13000"/>
    <n v="16878"/>
    <n v="0"/>
    <n v="625"/>
    <n v="6.9"/>
    <n v="70"/>
    <n v="132"/>
    <n v="2899970"/>
    <n v="32000000"/>
    <n v="-29100030"/>
    <n v="-0.90937593750000001"/>
    <n v="27.298749625000003"/>
    <n v="1999"/>
    <s v="dekabr"/>
    <s v="Tim Robbins"/>
    <x v="3062"/>
    <s v="Normal"/>
    <s v="Medium Budget"/>
    <x v="0"/>
    <s v="Normal"/>
  </r>
  <r>
    <x v="3063"/>
    <d v="1996-12-29T00:00:00"/>
    <s v="Color"/>
    <s v="Comedy"/>
    <s v="English"/>
    <s v="USA"/>
    <s v="R"/>
    <s v="Catherine O'Hara"/>
    <x v="931"/>
    <n v="925"/>
    <n v="3559"/>
    <n v="378"/>
    <n v="0"/>
    <n v="7.6"/>
    <n v="50"/>
    <n v="84"/>
    <n v="2892582"/>
    <n v="4000000"/>
    <n v="-1107418"/>
    <n v="-0.2768545"/>
    <n v="30.289258199999999"/>
    <n v="1996"/>
    <s v="dekabr"/>
    <s v="Christopher Guest"/>
    <x v="3063"/>
    <s v="Normal"/>
    <s v="Medium Budget"/>
    <x v="0"/>
    <s v="Normal"/>
  </r>
  <r>
    <x v="3064"/>
    <d v="2000-11-11T00:00:00"/>
    <s v="Color"/>
    <s v="Comedy"/>
    <s v="English"/>
    <s v="USA"/>
    <s v="PG-13"/>
    <s v="Bebe Neuwirth"/>
    <x v="466"/>
    <n v="376"/>
    <n v="1144"/>
    <n v="56"/>
    <n v="132"/>
    <n v="6.3"/>
    <n v="91"/>
    <n v="78"/>
    <n v="2882062"/>
    <n v="150000"/>
    <n v="2732062"/>
    <n v="18.213746666666665"/>
    <n v="32.498698666666662"/>
    <n v="2000"/>
    <s v="noyabr"/>
    <s v="Gary Winick"/>
    <x v="3064"/>
    <s v="Normal"/>
    <s v="Medium Budget"/>
    <x v="0"/>
    <s v="Normal"/>
  </r>
  <r>
    <x v="3065"/>
    <d v="1994-06-19T00:00:00"/>
    <s v="Black and White"/>
    <s v="Comedy"/>
    <s v="English"/>
    <s v="UK"/>
    <s v="PG"/>
    <s v="Jennifer Jason Leigh"/>
    <x v="589"/>
    <n v="1000"/>
    <n v="2612"/>
    <n v="0"/>
    <n v="0"/>
    <n v="7.3"/>
    <n v="77"/>
    <n v="111"/>
    <n v="2869369"/>
    <n v="30000000"/>
    <n v="-27130631"/>
    <n v="-0.90435436666666669"/>
    <n v="28.838258253333333"/>
    <n v="1994"/>
    <s v="iyun"/>
    <s v="Joel Coen"/>
    <x v="3065"/>
    <s v="Normal"/>
    <s v="Medium Budget"/>
    <x v="0"/>
    <s v="Normal"/>
  </r>
  <r>
    <x v="3066"/>
    <d v="2013-09-15T00:00:00"/>
    <s v="Color"/>
    <s v="Drama"/>
    <s v="English"/>
    <s v="USA"/>
    <s v="PG-13"/>
    <s v="Vivica A. Fox"/>
    <x v="1326"/>
    <n v="890"/>
    <n v="2681"/>
    <n v="29"/>
    <n v="0"/>
    <n v="6"/>
    <n v="10"/>
    <n v="113"/>
    <n v="2859955"/>
    <n v="1200000"/>
    <n v="1659955"/>
    <n v="1.3832958333333334"/>
    <n v="24.553318333333333"/>
    <n v="2013"/>
    <s v="sentyabr"/>
    <s v="David Boyd"/>
    <x v="3066"/>
    <s v="Normal"/>
    <s v="Medium Budget"/>
    <x v="0"/>
    <s v="Normal"/>
  </r>
  <r>
    <x v="3067"/>
    <d v="1997-01-18T00:00:00"/>
    <s v="Color"/>
    <s v="Comedy"/>
    <s v="English"/>
    <s v="Canada"/>
    <s v="R"/>
    <s v="Stacy Edwards"/>
    <x v="646"/>
    <n v="136"/>
    <n v="254"/>
    <n v="119"/>
    <n v="489"/>
    <n v="7.3"/>
    <n v="80"/>
    <n v="97"/>
    <n v="2856622"/>
    <n v="25000"/>
    <n v="2831622"/>
    <n v="113.26488000000001"/>
    <n v="74.554852000000011"/>
    <n v="1997"/>
    <s v="yanvar"/>
    <s v="Neil LaBute"/>
    <x v="3067"/>
    <s v="Normal"/>
    <s v="Medium Budget"/>
    <x v="1"/>
    <s v="Normal"/>
  </r>
  <r>
    <x v="3068"/>
    <d v="1993-09-09T00:00:00"/>
    <s v="Color"/>
    <s v="Adventure"/>
    <s v="English"/>
    <s v="USA"/>
    <s v="PG"/>
    <s v="Alanna Ubach"/>
    <x v="344"/>
    <n v="584"/>
    <n v="1218"/>
    <n v="38"/>
    <n v="0"/>
    <n v="6.2"/>
    <n v="9"/>
    <n v="91"/>
    <n v="2850263"/>
    <n v="2600000"/>
    <n v="250263"/>
    <n v="9.6254999999999993E-2"/>
    <n v="24.838502000000002"/>
    <n v="1993"/>
    <s v="sentyabr"/>
    <s v="Rob Bowman"/>
    <x v="3068"/>
    <s v="Normal"/>
    <s v="High Budget"/>
    <x v="0"/>
    <s v="Normal"/>
  </r>
  <r>
    <x v="3069"/>
    <d v="2007-03-08T00:00:00"/>
    <s v="Color"/>
    <s v="Drama"/>
    <s v="English"/>
    <s v="USA"/>
    <s v="R"/>
    <s v="Alison Lohman"/>
    <x v="1327"/>
    <n v="1000"/>
    <n v="1889"/>
    <n v="369"/>
    <n v="0"/>
    <n v="7.2"/>
    <n v="146"/>
    <n v="118"/>
    <n v="2849142"/>
    <n v="16000000"/>
    <n v="-13150858"/>
    <n v="-0.82192862499999997"/>
    <n v="28.471228549999999"/>
    <n v="2007"/>
    <s v="mart"/>
    <s v="Susanne Bier"/>
    <x v="3069"/>
    <s v="Normal"/>
    <s v="Medium Budget"/>
    <x v="0"/>
    <s v="Normal"/>
  </r>
  <r>
    <x v="3070"/>
    <d v="2010-11-29T00:00:00"/>
    <s v="Color"/>
    <s v="Drama"/>
    <s v="English"/>
    <s v="USA"/>
    <s v="PG"/>
    <s v="Robyn Lively"/>
    <x v="1328"/>
    <n v="439"/>
    <n v="1567"/>
    <n v="13"/>
    <n v="0"/>
    <n v="6.3"/>
    <n v="19"/>
    <n v="110"/>
    <n v="2848578"/>
    <n v="3500000"/>
    <n v="-651422"/>
    <n v="-0.18612057142857144"/>
    <n v="25.125551771428572"/>
    <n v="2010"/>
    <s v="noyabr"/>
    <s v="David Nixon"/>
    <x v="3070"/>
    <s v="Normal"/>
    <s v="Medium Budget"/>
    <x v="0"/>
    <s v="Normal"/>
  </r>
  <r>
    <x v="3071"/>
    <d v="1999-01-12T00:00:00"/>
    <s v="Color"/>
    <s v="Horror"/>
    <s v="English"/>
    <s v="Canada"/>
    <s v="R"/>
    <s v="Jennifer Jason Leigh"/>
    <x v="751"/>
    <n v="1000"/>
    <n v="2990"/>
    <n v="0"/>
    <n v="6000"/>
    <n v="6.8"/>
    <n v="196"/>
    <n v="115"/>
    <n v="2840417"/>
    <n v="31000000"/>
    <n v="-28159583"/>
    <n v="-0.90837364516129038"/>
    <n v="27.436650541935485"/>
    <n v="1999"/>
    <s v="yanvar"/>
    <s v="David Cronenberg"/>
    <x v="3071"/>
    <s v="Normal"/>
    <s v="Low Budget"/>
    <x v="0"/>
    <s v="Normal"/>
  </r>
  <r>
    <x v="3072"/>
    <d v="2013-01-05T00:00:00"/>
    <s v="Color"/>
    <s v="Drama"/>
    <s v="Italian"/>
    <s v="Italy"/>
    <s v="Not Rated"/>
    <s v="Toni Servillo"/>
    <x v="1329"/>
    <n v="211"/>
    <n v="456"/>
    <n v="667"/>
    <n v="29000"/>
    <n v="7.7"/>
    <n v="280"/>
    <n v="172"/>
    <n v="2835886"/>
    <n v="9200000"/>
    <n v="-6364114"/>
    <n v="-0.69175152173913046"/>
    <n v="33.423299391304347"/>
    <n v="2013"/>
    <s v="yanvar"/>
    <s v="Paolo Sorrentino"/>
    <x v="3072"/>
    <s v="Normal"/>
    <s v="Medium Budget"/>
    <x v="0"/>
    <s v="Normal"/>
  </r>
  <r>
    <x v="3073"/>
    <d v="2012-05-05T00:00:00"/>
    <s v="Color"/>
    <s v="Drama"/>
    <s v="English"/>
    <s v="USA"/>
    <s v="R"/>
    <s v="Noel Gugliemi"/>
    <x v="1330"/>
    <n v="2000"/>
    <n v="2459"/>
    <n v="8"/>
    <n v="0"/>
    <n v="5.7"/>
    <n v="16"/>
    <n v="80"/>
    <n v="2833383"/>
    <n v="427000"/>
    <n v="2406383"/>
    <n v="5.6355573770491807"/>
    <n v="25.054222950819671"/>
    <n v="2012"/>
    <s v="may"/>
    <s v="Youssef Delara"/>
    <x v="3073"/>
    <s v="Normal"/>
    <s v="Medium Budget"/>
    <x v="0"/>
    <s v="Normal"/>
  </r>
  <r>
    <x v="3074"/>
    <d v="1995-01-10T00:00:00"/>
    <s v="Color"/>
    <s v="Comedy"/>
    <s v="English"/>
    <s v="USA"/>
    <s v="R"/>
    <s v="Anjelica Huston"/>
    <x v="979"/>
    <n v="1000"/>
    <n v="3072"/>
    <n v="300"/>
    <n v="174"/>
    <n v="6.2"/>
    <n v="15"/>
    <n v="113"/>
    <n v="2832826"/>
    <n v="11000000"/>
    <n v="-8167174"/>
    <n v="-0.74247036363636365"/>
    <n v="24.520411854545454"/>
    <n v="1995"/>
    <s v="yanvar"/>
    <s v="Mira Nair"/>
    <x v="3074"/>
    <s v="Normal"/>
    <s v="Medium Budget"/>
    <x v="0"/>
    <s v="Normal"/>
  </r>
  <r>
    <x v="3075"/>
    <d v="1992-03-24T00:00:00"/>
    <s v="Color"/>
    <s v="Crime"/>
    <s v="English"/>
    <s v="USA"/>
    <s v="R"/>
    <s v="Quentin Tarantino"/>
    <x v="138"/>
    <n v="16000"/>
    <n v="28994"/>
    <n v="16000"/>
    <n v="19000"/>
    <n v="8.4"/>
    <n v="173"/>
    <n v="99"/>
    <n v="2812029"/>
    <n v="1200000"/>
    <n v="1612029"/>
    <n v="1.3433575"/>
    <n v="36.037343"/>
    <n v="1992"/>
    <s v="mart"/>
    <s v="Quentin Tarantino"/>
    <x v="3075"/>
    <s v="Normal"/>
    <s v="Medium Budget"/>
    <x v="0"/>
    <s v="High Buzz / High Score"/>
  </r>
  <r>
    <x v="3076"/>
    <d v="1929-11-11T00:00:00"/>
    <s v="Black and White"/>
    <s v="Musical"/>
    <s v="English"/>
    <s v="USA"/>
    <s v="Passed"/>
    <s v="Anita Page"/>
    <x v="1331"/>
    <n v="77"/>
    <n v="109"/>
    <n v="4"/>
    <n v="167"/>
    <n v="6.3"/>
    <n v="36"/>
    <n v="100"/>
    <n v="2808000"/>
    <n v="379000"/>
    <n v="2429000"/>
    <n v="6.4089709762532978"/>
    <n v="27.780288390501319"/>
    <n v="1929"/>
    <s v="noyabr"/>
    <s v="Harry Beaumont"/>
    <x v="3076"/>
    <s v="Normal"/>
    <s v="Low Budget"/>
    <x v="0"/>
    <s v="Normal"/>
  </r>
  <r>
    <x v="3077"/>
    <d v="1991-11-02T00:00:00"/>
    <s v="Color"/>
    <s v="Adventure"/>
    <s v="English"/>
    <s v="USA"/>
    <s v="PG-13"/>
    <s v="Milla Jovovich"/>
    <x v="1332"/>
    <n v="14000"/>
    <n v="14281"/>
    <n v="8"/>
    <n v="967"/>
    <n v="5.0999999999999996"/>
    <n v="14"/>
    <n v="102"/>
    <n v="2807854"/>
    <n v="11000000"/>
    <n v="-8192146"/>
    <n v="-0.74474054545454549"/>
    <n v="20.198803781818178"/>
    <n v="1991"/>
    <s v="noyabr"/>
    <s v="William A. Graham"/>
    <x v="3077"/>
    <s v="Normal"/>
    <s v="High Budget"/>
    <x v="0"/>
    <s v="High Buzz Mismatch"/>
  </r>
  <r>
    <x v="3078"/>
    <d v="1999-09-02T00:00:00"/>
    <s v="Color"/>
    <s v="Comedy"/>
    <s v="English"/>
    <s v="USA"/>
    <s v="R"/>
    <s v="Ivana Milicevic"/>
    <x v="1333"/>
    <n v="834"/>
    <n v="2662"/>
    <n v="24"/>
    <n v="309"/>
    <n v="5.8"/>
    <n v="45"/>
    <n v="94"/>
    <n v="2800000"/>
    <n v="4000000"/>
    <n v="-1200000"/>
    <n v="-0.3"/>
    <n v="23.110899999999997"/>
    <n v="1999"/>
    <s v="sentyabr"/>
    <s v="Jeff Franklin"/>
    <x v="3078"/>
    <s v="Normal"/>
    <s v="Medium Budget"/>
    <x v="0"/>
    <s v="High Buzz Mismatch"/>
  </r>
  <r>
    <x v="3079"/>
    <d v="2008-04-26T00:00:00"/>
    <s v="Color"/>
    <s v="Comedy"/>
    <s v="English"/>
    <s v="UK"/>
    <s v="R"/>
    <s v="James Corden"/>
    <x v="1334"/>
    <n v="480"/>
    <n v="858"/>
    <n v="53"/>
    <n v="0"/>
    <n v="6.5"/>
    <n v="135"/>
    <n v="110"/>
    <n v="2775593"/>
    <n v="27000000"/>
    <n v="-24224407"/>
    <n v="-0.89720025925925928"/>
    <n v="25.641119896296296"/>
    <n v="2008"/>
    <s v="aprel"/>
    <s v="Robert B. Weide"/>
    <x v="3079"/>
    <s v="Normal"/>
    <s v="Medium Budget"/>
    <x v="0"/>
    <s v="Normal"/>
  </r>
  <r>
    <x v="3080"/>
    <d v="1991-04-24T00:00:00"/>
    <s v="Color"/>
    <s v="Crime"/>
    <s v="English"/>
    <s v="USA"/>
    <s v="R"/>
    <s v="Lawrence Gilliard Jr."/>
    <x v="1335"/>
    <n v="353"/>
    <n v="380"/>
    <n v="10"/>
    <n v="123"/>
    <n v="5.9"/>
    <n v="8"/>
    <n v="91"/>
    <n v="2712293"/>
    <n v="450000"/>
    <n v="2262293"/>
    <n v="5.0273177777777782"/>
    <n v="25.623227111111113"/>
    <n v="1991"/>
    <s v="aprel"/>
    <s v="Matty Rich"/>
    <x v="3080"/>
    <s v="Normal"/>
    <s v="Medium Budget"/>
    <x v="0"/>
    <s v="Normal"/>
  </r>
  <r>
    <x v="3081"/>
    <d v="2010-05-02T00:00:00"/>
    <s v="Color"/>
    <s v="Comedy"/>
    <s v="English"/>
    <s v="USA"/>
    <s v="R"/>
    <s v="Will Ferrell"/>
    <x v="1336"/>
    <n v="8000"/>
    <n v="10517"/>
    <n v="7"/>
    <n v="0"/>
    <n v="6.4"/>
    <n v="155"/>
    <n v="97"/>
    <n v="2711210"/>
    <n v="5000000"/>
    <n v="-2288790"/>
    <n v="-0.457758"/>
    <n v="25.4168968"/>
    <n v="2010"/>
    <s v="may"/>
    <s v="Dan Rush"/>
    <x v="3081"/>
    <s v="Normal"/>
    <s v="Medium Budget"/>
    <x v="0"/>
    <s v="Normal"/>
  </r>
  <r>
    <x v="3082"/>
    <d v="2009-06-22T00:00:00"/>
    <s v="Color"/>
    <s v="Comedy"/>
    <s v="English"/>
    <s v="UK"/>
    <s v="R"/>
    <s v="Tom Burke"/>
    <x v="486"/>
    <n v="201"/>
    <n v="365"/>
    <n v="350"/>
    <n v="0"/>
    <n v="6.2"/>
    <n v="155"/>
    <n v="100"/>
    <n v="2708188"/>
    <n v="23000000"/>
    <n v="-20291812"/>
    <n v="-0.8822526956521739"/>
    <n v="24.44709892173913"/>
    <n v="2009"/>
    <s v="iyun"/>
    <s v="Stephen Frears"/>
    <x v="3082"/>
    <s v="Normal"/>
    <s v="Medium Budget"/>
    <x v="0"/>
    <s v="Normal"/>
  </r>
  <r>
    <x v="3083"/>
    <d v="2006-08-15T00:00:00"/>
    <s v="Color"/>
    <s v="Comedy"/>
    <s v="English"/>
    <s v="UK"/>
    <s v="R"/>
    <s v="Dominic Cooper"/>
    <x v="777"/>
    <n v="3000"/>
    <n v="5977"/>
    <n v="13"/>
    <n v="0"/>
    <n v="6.9"/>
    <n v="112"/>
    <n v="109"/>
    <n v="2706659"/>
    <n v="2000000"/>
    <n v="706659"/>
    <n v="0.35332950000000002"/>
    <n v="27.741331800000001"/>
    <n v="2006"/>
    <s v="avgust"/>
    <s v="Nicholas Hytner"/>
    <x v="3083"/>
    <s v="Normal"/>
    <s v="Medium Budget"/>
    <x v="0"/>
    <s v="Normal"/>
  </r>
  <r>
    <x v="3084"/>
    <d v="2006-09-25T00:00:00"/>
    <s v="Color"/>
    <s v="Drama"/>
    <s v="English"/>
    <s v="USA"/>
    <s v="R"/>
    <s v="Ryan Gosling"/>
    <x v="1337"/>
    <n v="33000"/>
    <n v="33734"/>
    <n v="31"/>
    <n v="0"/>
    <n v="7.2"/>
    <n v="208"/>
    <n v="106"/>
    <n v="2694973"/>
    <n v="700000"/>
    <n v="1994973"/>
    <n v="2.8499614285714285"/>
    <n v="29.939984571428571"/>
    <n v="2006"/>
    <s v="sentyabr"/>
    <s v="Ryan Fleck"/>
    <x v="3084"/>
    <s v="Normal"/>
    <s v="Medium Budget"/>
    <x v="0"/>
    <s v="Normal"/>
  </r>
  <r>
    <x v="3085"/>
    <d v="2011-12-17T00:00:00"/>
    <s v="Color"/>
    <s v="Documentary"/>
    <s v="None"/>
    <s v="USA"/>
    <s v="PG-13"/>
    <s v="Collin Alfredo St. Dic"/>
    <x v="1338"/>
    <n v="48"/>
    <n v="48"/>
    <n v="330"/>
    <n v="26000"/>
    <n v="8.5"/>
    <n v="115"/>
    <n v="102"/>
    <n v="2601847"/>
    <n v="4000000"/>
    <n v="-1398153"/>
    <n v="-0.34953824999999999"/>
    <n v="36.460184699999999"/>
    <n v="2011"/>
    <s v="dekabr"/>
    <s v="Ron Fricke"/>
    <x v="3085"/>
    <s v="Normal"/>
    <s v="Low Budget"/>
    <x v="0"/>
    <s v="High Buzz / High Score"/>
  </r>
  <r>
    <x v="3086"/>
    <d v="1995-06-04T00:00:00"/>
    <s v="Color"/>
    <s v="Drama"/>
    <s v="English"/>
    <s v="UK"/>
    <s v="R"/>
    <s v="Robert Downey Jr."/>
    <x v="563"/>
    <n v="21000"/>
    <n v="23962"/>
    <n v="12"/>
    <n v="0"/>
    <n v="7.5"/>
    <n v="56"/>
    <n v="104"/>
    <n v="2600000"/>
    <n v="6000000"/>
    <n v="-3400000"/>
    <n v="-0.56666666666666665"/>
    <n v="29.773333333333333"/>
    <n v="1995"/>
    <s v="iyun"/>
    <s v="Richard Loncraine"/>
    <x v="3086"/>
    <s v="Normal"/>
    <s v="Medium Budget"/>
    <x v="0"/>
    <s v="Normal"/>
  </r>
  <r>
    <x v="3087"/>
    <d v="2015-12-20T00:00:00"/>
    <s v="Color"/>
    <s v="Crime"/>
    <s v="English"/>
    <s v="USA"/>
    <s v="PG-13"/>
    <s v="David Oyelowo"/>
    <x v="1176"/>
    <n v="1000"/>
    <n v="2739"/>
    <n v="5"/>
    <n v="0"/>
    <n v="5.3"/>
    <n v="39"/>
    <n v="97"/>
    <n v="2557668"/>
    <n v="2000000"/>
    <n v="557668"/>
    <n v="0.27883400000000003"/>
    <n v="21.311533600000001"/>
    <n v="2015"/>
    <s v="dekabr"/>
    <s v="Jerry Jameson"/>
    <x v="3087"/>
    <s v="Normal"/>
    <s v="Medium Budget"/>
    <x v="0"/>
    <s v="High Buzz Mismatch"/>
  </r>
  <r>
    <x v="3088"/>
    <d v="2008-01-19T00:00:00"/>
    <s v="Color"/>
    <s v="Crime"/>
    <s v="English"/>
    <s v="USA"/>
    <s v="R"/>
    <s v="Charlie McDermott"/>
    <x v="1339"/>
    <n v="496"/>
    <n v="994"/>
    <n v="33"/>
    <n v="0"/>
    <n v="7.2"/>
    <n v="181"/>
    <n v="97"/>
    <n v="2508841"/>
    <n v="1000000"/>
    <n v="1508841"/>
    <n v="1.5088410000000001"/>
    <n v="29.4035364"/>
    <n v="2008"/>
    <s v="yanvar"/>
    <s v="Courtney Hunt"/>
    <x v="3088"/>
    <s v="Normal"/>
    <s v="Medium Budget"/>
    <x v="0"/>
    <s v="Normal"/>
  </r>
  <r>
    <x v="3089"/>
    <d v="2002-03-29T00:00:00"/>
    <s v="Color"/>
    <s v="Comedy"/>
    <s v="English"/>
    <s v="USA"/>
    <s v="R"/>
    <s v="Julia Roberts"/>
    <x v="103"/>
    <n v="8000"/>
    <n v="11327"/>
    <n v="0"/>
    <n v="134"/>
    <n v="4.7"/>
    <n v="108"/>
    <n v="101"/>
    <n v="2506446"/>
    <n v="2000000"/>
    <n v="506446"/>
    <n v="0.25322299999999998"/>
    <n v="18.914689200000002"/>
    <n v="2002"/>
    <s v="mart"/>
    <s v="Steven Soderbergh"/>
    <x v="3089"/>
    <s v="Normal"/>
    <s v="Medium Budget"/>
    <x v="0"/>
    <s v="High Buzz Mismatch"/>
  </r>
  <r>
    <x v="3090"/>
    <d v="2005-03-25T00:00:00"/>
    <s v="Color"/>
    <s v="Drama"/>
    <s v="English"/>
    <s v="USA"/>
    <s v="R"/>
    <s v="Danny Pino"/>
    <x v="1340"/>
    <n v="786"/>
    <n v="1674"/>
    <n v="0"/>
    <n v="957"/>
    <n v="6.7"/>
    <n v="52"/>
    <n v="144"/>
    <n v="2483955"/>
    <n v="9600000"/>
    <n v="-7116045"/>
    <n v="-0.74125468750000001"/>
    <n v="26.599198125000001"/>
    <n v="2005"/>
    <s v="mart"/>
    <s v="Andy Garcia"/>
    <x v="3090"/>
    <s v="Normal"/>
    <s v="Medium Budget"/>
    <x v="0"/>
    <s v="Normal"/>
  </r>
  <r>
    <x v="3091"/>
    <d v="1995-11-13T00:00:00"/>
    <s v="Color"/>
    <s v="Biography"/>
    <s v="English"/>
    <s v="France"/>
    <s v="PG-13"/>
    <s v="Seth Gilliam"/>
    <x v="860"/>
    <n v="423"/>
    <n v="446"/>
    <n v="133"/>
    <n v="127"/>
    <n v="5.7"/>
    <n v="20"/>
    <n v="139"/>
    <n v="2474000"/>
    <n v="14000000"/>
    <n v="-11526000"/>
    <n v="-0.82328571428571429"/>
    <n v="22.483385714285713"/>
    <n v="1995"/>
    <s v="noyabr"/>
    <s v="James Ivory"/>
    <x v="3091"/>
    <s v="Normal"/>
    <s v="Medium Budget"/>
    <x v="0"/>
    <s v="High Buzz Mismatch"/>
  </r>
  <r>
    <x v="3092"/>
    <d v="2014-09-30T00:00:00"/>
    <s v="Color"/>
    <s v="Biography"/>
    <s v="English"/>
    <s v="USA"/>
    <s v="R"/>
    <s v="Jeremy Renner"/>
    <x v="1341"/>
    <n v="10000"/>
    <n v="12897"/>
    <n v="52"/>
    <n v="13000"/>
    <n v="7"/>
    <n v="163"/>
    <n v="112"/>
    <n v="2445646"/>
    <n v="5000000"/>
    <n v="-2554354"/>
    <n v="-0.51087079999999996"/>
    <n v="29.09565168"/>
    <n v="2014"/>
    <s v="sentyabr"/>
    <s v="Michael Cuesta"/>
    <x v="3092"/>
    <s v="Normal"/>
    <s v="Medium Budget"/>
    <x v="0"/>
    <s v="Normal"/>
  </r>
  <r>
    <x v="3093"/>
    <d v="2014-02-03T00:00:00"/>
    <s v="Color"/>
    <s v="Drama"/>
    <s v="English"/>
    <s v="USA"/>
    <s v="R"/>
    <s v="Barry Corbin"/>
    <x v="1233"/>
    <n v="883"/>
    <n v="2896"/>
    <n v="0"/>
    <n v="0"/>
    <n v="6.6"/>
    <n v="208"/>
    <n v="122"/>
    <n v="2428883"/>
    <n v="16000000"/>
    <n v="-13571117"/>
    <n v="-0.84819481249999995"/>
    <n v="26.060722074999997"/>
    <n v="2014"/>
    <s v="fevral"/>
    <s v="Tommy Lee Jones"/>
    <x v="3093"/>
    <s v="Normal"/>
    <s v="Medium Budget"/>
    <x v="0"/>
    <s v="Normal"/>
  </r>
  <r>
    <x v="3094"/>
    <d v="2010-11-16T00:00:00"/>
    <s v="Color"/>
    <s v="Drama"/>
    <s v="English"/>
    <s v="USA"/>
    <s v="PG-13"/>
    <s v="Michael Joiner"/>
    <x v="1342"/>
    <n v="77000"/>
    <n v="77046"/>
    <n v="0"/>
    <n v="0"/>
    <n v="6.4"/>
    <n v="25"/>
    <n v="101"/>
    <n v="2428241"/>
    <n v="200000"/>
    <n v="2228241"/>
    <n v="11.141204999999999"/>
    <n v="30.056482000000003"/>
    <n v="2010"/>
    <s v="noyabr"/>
    <s v="David G. Evans"/>
    <x v="3094"/>
    <s v="Normal"/>
    <s v="Medium Budget"/>
    <x v="0"/>
    <s v="Normal"/>
  </r>
  <r>
    <x v="3095"/>
    <d v="2007-02-05T00:00:00"/>
    <s v="Color"/>
    <s v="Comedy"/>
    <s v="English"/>
    <s v="USA"/>
    <s v="R"/>
    <s v="Philip Baker Hall"/>
    <x v="863"/>
    <n v="497"/>
    <n v="776"/>
    <n v="131"/>
    <n v="830"/>
    <n v="6.5"/>
    <n v="121"/>
    <n v="93"/>
    <n v="2426851"/>
    <n v="4000000"/>
    <n v="-1573149"/>
    <n v="-0.39328724999999998"/>
    <n v="25.925685099999999"/>
    <n v="2007"/>
    <s v="fevral"/>
    <s v="John Dahl"/>
    <x v="3095"/>
    <s v="Normal"/>
    <s v="Medium Budget"/>
    <x v="0"/>
    <s v="Normal"/>
  </r>
  <r>
    <x v="3096"/>
    <d v="2010-01-25T00:00:00"/>
    <s v="Color"/>
    <s v="Drama"/>
    <s v="English"/>
    <s v="UK"/>
    <s v="R"/>
    <s v="Andrew Garfield"/>
    <x v="745"/>
    <n v="10000"/>
    <n v="12867"/>
    <n v="132"/>
    <n v="33000"/>
    <n v="7.2"/>
    <n v="328"/>
    <n v="103"/>
    <n v="2412045"/>
    <n v="15000000"/>
    <n v="-12587955"/>
    <n v="-0.83919699999999997"/>
    <n v="31.764321200000001"/>
    <n v="2010"/>
    <s v="yanvar"/>
    <s v="Mark Romanek"/>
    <x v="3096"/>
    <s v="Normal"/>
    <s v="Medium Budget"/>
    <x v="0"/>
    <s v="Normal"/>
  </r>
  <r>
    <x v="3097"/>
    <d v="1998-07-07T00:00:00"/>
    <s v="Color"/>
    <s v="Comedy"/>
    <s v="English"/>
    <s v="USA"/>
    <s v="R"/>
    <s v="Anjelica Huston"/>
    <x v="1343"/>
    <n v="1000"/>
    <n v="4762"/>
    <n v="787"/>
    <n v="0"/>
    <n v="7.5"/>
    <n v="106"/>
    <n v="110"/>
    <n v="2365931"/>
    <n v="1500000"/>
    <n v="865931"/>
    <n v="0.57728733333333337"/>
    <n v="30.230914933333334"/>
    <n v="1998"/>
    <s v="iyul"/>
    <s v="Vincent Gallo"/>
    <x v="3097"/>
    <s v="Normal"/>
    <s v="Medium Budget"/>
    <x v="0"/>
    <s v="Normal"/>
  </r>
  <r>
    <x v="3098"/>
    <d v="2003-05-19T00:00:00"/>
    <s v="Color"/>
    <s v="Comedy"/>
    <s v="English"/>
    <s v="USA"/>
    <s v="PG-13"/>
    <s v="Oliver Platt"/>
    <x v="524"/>
    <n v="1000"/>
    <n v="3010"/>
    <n v="54"/>
    <n v="0"/>
    <n v="7.1"/>
    <n v="131"/>
    <n v="80"/>
    <n v="2360184"/>
    <n v="300000"/>
    <n v="2060184"/>
    <n v="6.8672800000000001"/>
    <n v="31.146912"/>
    <n v="2003"/>
    <s v="may"/>
    <s v="Peter Hedges"/>
    <x v="3098"/>
    <s v="Normal"/>
    <s v="Medium Budget"/>
    <x v="0"/>
    <s v="Normal"/>
  </r>
  <r>
    <x v="3099"/>
    <d v="2003-08-15T00:00:00"/>
    <s v="Black and White"/>
    <s v="Comedy"/>
    <s v="French"/>
    <s v="France"/>
    <s v="PG-13"/>
    <s v="Isabelle Adjani"/>
    <x v="1344"/>
    <n v="572"/>
    <n v="1776"/>
    <n v="22"/>
    <n v="235"/>
    <n v="6.9"/>
    <n v="69"/>
    <n v="114"/>
    <n v="2353728"/>
    <n v="20000000"/>
    <n v="-17646272"/>
    <n v="-0.88231360000000003"/>
    <n v="27.27057456"/>
    <n v="2003"/>
    <s v="avgust"/>
    <s v="Jean-Paul Rappeneau"/>
    <x v="3099"/>
    <s v="Normal"/>
    <s v="Medium Budget"/>
    <x v="0"/>
    <s v="Normal"/>
  </r>
  <r>
    <x v="3100"/>
    <d v="2008-07-15T00:00:00"/>
    <s v="Color"/>
    <s v="Drama"/>
    <s v="English"/>
    <s v="USA"/>
    <s v="R"/>
    <s v="Alice Braga"/>
    <x v="1113"/>
    <n v="1000"/>
    <n v="2158"/>
    <n v="342"/>
    <n v="0"/>
    <n v="6.8"/>
    <n v="158"/>
    <n v="99"/>
    <n v="2344847"/>
    <n v="7000000"/>
    <n v="-4655153"/>
    <n v="-0.66502185714285711"/>
    <n v="26.933991257142857"/>
    <n v="2008"/>
    <s v="iyul"/>
    <s v="David Mamet"/>
    <x v="3100"/>
    <s v="Normal"/>
    <s v="Medium Budget"/>
    <x v="0"/>
    <s v="Normal"/>
  </r>
  <r>
    <x v="3101"/>
    <d v="2004-11-12T00:00:00"/>
    <s v="Color"/>
    <s v="Crime"/>
    <s v="English"/>
    <s v="UK"/>
    <s v="R"/>
    <s v="Tom Hardy"/>
    <x v="167"/>
    <n v="27000"/>
    <n v="29277"/>
    <n v="905"/>
    <n v="0"/>
    <n v="7.4"/>
    <n v="149"/>
    <n v="105"/>
    <n v="2338695"/>
    <n v="4000000"/>
    <n v="-1661305"/>
    <n v="-0.41532625000000001"/>
    <n v="29.4338695"/>
    <n v="2004"/>
    <s v="noyabr"/>
    <s v="Matthew Vaughn"/>
    <x v="3101"/>
    <s v="Normal"/>
    <s v="Medium Budget"/>
    <x v="0"/>
    <s v="Normal"/>
  </r>
  <r>
    <x v="3102"/>
    <d v="2011-07-03T00:00:00"/>
    <s v="Color"/>
    <s v="Comedy"/>
    <s v="English"/>
    <s v="USA"/>
    <s v="R"/>
    <s v="Don Johnson"/>
    <x v="1345"/>
    <n v="982"/>
    <n v="2603"/>
    <n v="105"/>
    <n v="0"/>
    <n v="3.3"/>
    <n v="49"/>
    <n v="97"/>
    <n v="2331318"/>
    <n v="10000000"/>
    <n v="-7668682"/>
    <n v="-0.7668682"/>
    <n v="12.89325272"/>
    <n v="2011"/>
    <s v="iyul"/>
    <s v="Tom Brady"/>
    <x v="3102"/>
    <s v="Normal"/>
    <s v="Medium Budget"/>
    <x v="0"/>
    <s v="High Buzz Mismatch"/>
  </r>
  <r>
    <x v="3103"/>
    <d v="2001-10-16T00:00:00"/>
    <s v="Color"/>
    <s v="Drama"/>
    <s v="English"/>
    <s v="UK"/>
    <s v="R"/>
    <s v="Bob Hoskins"/>
    <x v="1346"/>
    <n v="5000"/>
    <n v="7166"/>
    <n v="40"/>
    <n v="305"/>
    <n v="7"/>
    <n v="61"/>
    <n v="109"/>
    <n v="2326407"/>
    <n v="12000000"/>
    <n v="-9673593"/>
    <n v="-0.80613274999999995"/>
    <n v="27.708046899999999"/>
    <n v="2001"/>
    <s v="oktyabr"/>
    <s v="Fred Schepisi"/>
    <x v="3103"/>
    <s v="Normal"/>
    <s v="Medium Budget"/>
    <x v="0"/>
    <s v="Normal"/>
  </r>
  <r>
    <x v="3104"/>
    <d v="2013-08-26T00:00:00"/>
    <s v="Color"/>
    <s v="Crime"/>
    <s v="English"/>
    <s v="UK"/>
    <s v="R"/>
    <s v="Rosario Dawson"/>
    <x v="181"/>
    <n v="3000"/>
    <n v="5056"/>
    <n v="0"/>
    <n v="23000"/>
    <n v="7"/>
    <n v="393"/>
    <n v="101"/>
    <n v="2319187"/>
    <n v="20000000"/>
    <n v="-17680813"/>
    <n v="-0.88404064999999998"/>
    <n v="29.946383740000002"/>
    <n v="2013"/>
    <s v="avgust"/>
    <s v="Danny Boyle"/>
    <x v="3104"/>
    <s v="Normal"/>
    <s v="Medium Budget"/>
    <x v="0"/>
    <s v="Normal"/>
  </r>
  <r>
    <x v="3105"/>
    <d v="1986-11-13T00:00:00"/>
    <s v="Color"/>
    <s v="Adventure"/>
    <s v="English"/>
    <s v="UK"/>
    <s v="PG-13"/>
    <s v="Victor Wong"/>
    <x v="1347"/>
    <n v="400"/>
    <n v="805"/>
    <n v="3"/>
    <n v="154"/>
    <n v="3"/>
    <n v="21"/>
    <n v="97"/>
    <n v="2315683"/>
    <n v="17000000"/>
    <n v="-14684317"/>
    <n v="-0.86378335294117647"/>
    <n v="11.669886658823529"/>
    <n v="1986"/>
    <s v="noyabr"/>
    <s v="Jim Goddard"/>
    <x v="3105"/>
    <s v="Normal"/>
    <s v="High Budget"/>
    <x v="0"/>
    <s v="High Buzz Mismatch"/>
  </r>
  <r>
    <x v="3106"/>
    <d v="1997-06-02T00:00:00"/>
    <s v="Color"/>
    <s v="Comedy"/>
    <s v="English"/>
    <s v="USA"/>
    <s v="R"/>
    <s v="Hill Harper"/>
    <x v="1348"/>
    <n v="465"/>
    <n v="714"/>
    <n v="21"/>
    <n v="161"/>
    <n v="6.5"/>
    <n v="25"/>
    <n v="84"/>
    <n v="2301777"/>
    <n v="650000"/>
    <n v="1651777"/>
    <n v="2.5411953846153845"/>
    <n v="27.032578153846156"/>
    <n v="1997"/>
    <s v="iyun"/>
    <s v="Christopher Scott Cherot"/>
    <x v="3106"/>
    <s v="Normal"/>
    <s v="Medium Budget"/>
    <x v="0"/>
    <s v="Normal"/>
  </r>
  <r>
    <x v="3107"/>
    <d v="1933-08-29T00:00:00"/>
    <s v="Black and White"/>
    <s v="Comedy"/>
    <s v="English"/>
    <s v="USA"/>
    <s v="Unrated"/>
    <s v="Ginger Rogers"/>
    <x v="1349"/>
    <n v="610"/>
    <n v="995"/>
    <n v="24"/>
    <n v="439"/>
    <n v="7.7"/>
    <n v="65"/>
    <n v="89"/>
    <n v="2300000"/>
    <n v="439000"/>
    <n v="1861000"/>
    <n v="4.2391799544419131"/>
    <n v="32.539571981776767"/>
    <n v="1933"/>
    <s v="avgust"/>
    <s v="Lloyd Bacon"/>
    <x v="3107"/>
    <s v="Normal"/>
    <s v="Medium Budget"/>
    <x v="0"/>
    <s v="Normal"/>
  </r>
  <r>
    <x v="3108"/>
    <d v="1997-07-18T00:00:00"/>
    <s v="Color"/>
    <s v="Adventure"/>
    <s v="Japanese"/>
    <s v="Japan"/>
    <s v="PG-13"/>
    <s v="Minnie Driver"/>
    <x v="1006"/>
    <n v="893"/>
    <n v="2710"/>
    <n v="6000"/>
    <n v="11000"/>
    <n v="8.4"/>
    <n v="174"/>
    <n v="134"/>
    <n v="2298191"/>
    <n v="2400000000"/>
    <n v="-2397701809"/>
    <n v="-0.99904242041666669"/>
    <n v="34.300383031833334"/>
    <n v="1997"/>
    <s v="iyul"/>
    <s v="Hayao Miyazaki"/>
    <x v="3108"/>
    <s v="Underperformer"/>
    <s v="High Budget"/>
    <x v="0"/>
    <s v="High Buzz / High Score"/>
  </r>
  <r>
    <x v="3109"/>
    <d v="2008-05-12T00:00:00"/>
    <s v="Color"/>
    <s v="Animation"/>
    <s v="Hebrew"/>
    <s v="Israel"/>
    <s v="R"/>
    <s v="Ari Folman"/>
    <x v="1350"/>
    <n v="56"/>
    <n v="56"/>
    <n v="56"/>
    <n v="0"/>
    <n v="8"/>
    <n v="231"/>
    <n v="90"/>
    <n v="2283276"/>
    <n v="1500000"/>
    <n v="783276"/>
    <n v="0.52218399999999998"/>
    <n v="32.208873599999997"/>
    <n v="2008"/>
    <s v="may"/>
    <s v="Ari Folman"/>
    <x v="3109"/>
    <s v="Normal"/>
    <s v="High Budget"/>
    <x v="0"/>
    <s v="High Buzz / High Score"/>
  </r>
  <r>
    <x v="3110"/>
    <d v="1991-03-25T00:00:00"/>
    <s v="Color"/>
    <s v="Action"/>
    <s v="English"/>
    <s v="USA"/>
    <s v="R"/>
    <s v="Cary-Hiroyuki Tagawa"/>
    <x v="1004"/>
    <n v="1000"/>
    <n v="2404"/>
    <n v="73"/>
    <n v="0"/>
    <n v="6"/>
    <n v="45"/>
    <n v="79"/>
    <n v="2275557"/>
    <n v="8000000"/>
    <n v="-5724443"/>
    <n v="-0.71555537499999999"/>
    <n v="23.71377785"/>
    <n v="1991"/>
    <s v="mart"/>
    <s v="Mark L. Lester"/>
    <x v="3110"/>
    <s v="Normal"/>
    <s v="High Budget"/>
    <x v="0"/>
    <s v="Normal"/>
  </r>
  <r>
    <x v="3111"/>
    <d v="2013-08-07T00:00:00"/>
    <s v="Color"/>
    <s v="Drama"/>
    <s v="English"/>
    <s v="UK"/>
    <s v="PG-13"/>
    <s v="Alexander SkarsgÃ¥rd"/>
    <x v="1351"/>
    <n v="10000"/>
    <n v="13180"/>
    <n v="129"/>
    <n v="12000"/>
    <n v="6.9"/>
    <n v="200"/>
    <n v="116"/>
    <n v="2268296"/>
    <n v="6500000"/>
    <n v="-4231704"/>
    <n v="-0.65103138461538457"/>
    <n v="28.539587446153845"/>
    <n v="2013"/>
    <s v="avgust"/>
    <s v="Zal Batmanglij"/>
    <x v="3111"/>
    <s v="Normal"/>
    <s v="Medium Budget"/>
    <x v="0"/>
    <s v="Normal"/>
  </r>
  <r>
    <x v="3112"/>
    <d v="2015-06-23T00:00:00"/>
    <s v="Color"/>
    <s v="Biography"/>
    <s v="English"/>
    <s v="USA"/>
    <s v="PG"/>
    <s v="Donny Boaz"/>
    <x v="1352"/>
    <n v="2000"/>
    <n v="3384"/>
    <n v="14"/>
    <n v="0"/>
    <n v="7"/>
    <n v="27"/>
    <n v="118"/>
    <n v="2246000"/>
    <n v="20000000"/>
    <n v="-17754000"/>
    <n v="-0.88770000000000004"/>
    <n v="27.644919999999999"/>
    <n v="2015"/>
    <s v="iyun"/>
    <s v="Angelo Pizzo"/>
    <x v="3112"/>
    <s v="Normal"/>
    <s v="Medium Budget"/>
    <x v="0"/>
    <s v="Normal"/>
  </r>
  <r>
    <x v="3113"/>
    <d v="2003-02-03T00:00:00"/>
    <s v="Color"/>
    <s v="Comedy"/>
    <s v="English"/>
    <s v="USA"/>
    <s v="R"/>
    <s v="Eddie Griffin"/>
    <x v="1353"/>
    <n v="489"/>
    <n v="539"/>
    <n v="269"/>
    <n v="26"/>
    <n v="6.6"/>
    <n v="23"/>
    <n v="89"/>
    <n v="2223990"/>
    <n v="3000000"/>
    <n v="-776010"/>
    <n v="-0.25867000000000001"/>
    <n v="26.299132"/>
    <n v="2003"/>
    <s v="fevral"/>
    <s v="George Gallo"/>
    <x v="3113"/>
    <s v="Normal"/>
    <s v="Medium Budget"/>
    <x v="0"/>
    <s v="Normal"/>
  </r>
  <r>
    <x v="3114"/>
    <d v="2009-06-03T00:00:00"/>
    <s v="Black and White"/>
    <s v="Drama"/>
    <s v="German"/>
    <s v="Germany"/>
    <s v="R"/>
    <s v="Ulrich Tukur"/>
    <x v="1354"/>
    <n v="63"/>
    <n v="167"/>
    <n v="0"/>
    <n v="0"/>
    <n v="7.8"/>
    <n v="292"/>
    <n v="144"/>
    <n v="2222647"/>
    <n v="12000000"/>
    <n v="-9777353"/>
    <n v="-0.81477941666666664"/>
    <n v="30.874088233333332"/>
    <n v="2009"/>
    <s v="iyun"/>
    <s v="Michael Haneke"/>
    <x v="3114"/>
    <s v="Normal"/>
    <s v="Medium Budget"/>
    <x v="0"/>
    <s v="Normal"/>
  </r>
  <r>
    <x v="3115"/>
    <d v="1997-12-26T00:00:00"/>
    <s v="Color"/>
    <s v="Action"/>
    <s v="English"/>
    <s v="Denmark"/>
    <s v="R"/>
    <s v="Jim Broadbent"/>
    <x v="1355"/>
    <n v="1000"/>
    <n v="3125"/>
    <n v="55"/>
    <n v="561"/>
    <n v="6.4"/>
    <n v="50"/>
    <n v="121"/>
    <n v="2221994"/>
    <n v="35000000"/>
    <n v="-32778006"/>
    <n v="-0.93651445714285719"/>
    <n v="25.28149421714286"/>
    <n v="1997"/>
    <s v="dekabr"/>
    <s v="Bille August"/>
    <x v="3115"/>
    <s v="Normal"/>
    <s v="High Budget"/>
    <x v="0"/>
    <s v="Normal"/>
  </r>
  <r>
    <x v="3116"/>
    <d v="2010-05-24T00:00:00"/>
    <s v="Color"/>
    <s v="Drama"/>
    <s v="English"/>
    <s v="USA"/>
    <s v="PG-13"/>
    <s v="Dianne Wiest"/>
    <x v="1317"/>
    <n v="967"/>
    <n v="1582"/>
    <n v="263"/>
    <n v="0"/>
    <n v="7"/>
    <n v="248"/>
    <n v="91"/>
    <n v="2221809"/>
    <n v="5000000"/>
    <n v="-2778191"/>
    <n v="-0.55563819999999997"/>
    <n v="27.777744720000001"/>
    <n v="2010"/>
    <s v="may"/>
    <s v="John Cameron Mitchell"/>
    <x v="3116"/>
    <s v="Normal"/>
    <s v="Medium Budget"/>
    <x v="0"/>
    <s v="Normal"/>
  </r>
  <r>
    <x v="3117"/>
    <d v="2006-02-15T00:00:00"/>
    <s v="Color"/>
    <s v="Crime"/>
    <s v="English"/>
    <s v="Germany"/>
    <s v="R"/>
    <s v="Michael Smiley"/>
    <x v="801"/>
    <n v="177"/>
    <n v="253"/>
    <n v="670"/>
    <n v="26000"/>
    <n v="7.5"/>
    <n v="226"/>
    <n v="147"/>
    <n v="2208939"/>
    <n v="50000000"/>
    <n v="-47791061"/>
    <n v="-0.95582122000000003"/>
    <n v="32.217671512000003"/>
    <n v="2006"/>
    <s v="fevral"/>
    <s v="Tom Tykwer"/>
    <x v="3117"/>
    <s v="Normal"/>
    <s v="Medium Budget"/>
    <x v="0"/>
    <s v="Normal"/>
  </r>
  <r>
    <x v="3118"/>
    <d v="2003-08-23T00:00:00"/>
    <s v="Color"/>
    <s v="Drama"/>
    <s v="English"/>
    <s v="USA"/>
    <s v="PG-13"/>
    <s v="Hayden Christensen"/>
    <x v="1356"/>
    <n v="4000"/>
    <n v="8297"/>
    <n v="53"/>
    <n v="0"/>
    <n v="7.2"/>
    <n v="129"/>
    <n v="99"/>
    <n v="2207975"/>
    <n v="6000000"/>
    <n v="-3792025"/>
    <n v="-0.6320041666666667"/>
    <n v="28.547198333333334"/>
    <n v="2003"/>
    <s v="avgust"/>
    <s v="Billy Ray"/>
    <x v="3118"/>
    <s v="Normal"/>
    <s v="Medium Budget"/>
    <x v="0"/>
    <s v="Normal"/>
  </r>
  <r>
    <x v="3119"/>
    <d v="2008-09-06T00:00:00"/>
    <s v="Color"/>
    <s v="Crime"/>
    <s v="English"/>
    <s v="Spain"/>
    <s v="R"/>
    <s v="Thomas Kretschmann"/>
    <x v="523"/>
    <n v="918"/>
    <n v="1252"/>
    <n v="122"/>
    <n v="0"/>
    <n v="6.7"/>
    <n v="150"/>
    <n v="111"/>
    <n v="2203641"/>
    <n v="15000000"/>
    <n v="-12796359"/>
    <n v="-0.85309060000000003"/>
    <n v="26.45876376"/>
    <n v="2008"/>
    <s v="sentyabr"/>
    <s v="Brad Anderson"/>
    <x v="3119"/>
    <s v="Normal"/>
    <s v="Medium Budget"/>
    <x v="0"/>
    <s v="Normal"/>
  </r>
  <r>
    <x v="3120"/>
    <d v="2006-02-04T00:00:00"/>
    <s v="Color"/>
    <s v="Comedy"/>
    <s v="Korean"/>
    <s v="South Korea"/>
    <s v="R"/>
    <s v="Doona Bae"/>
    <x v="1252"/>
    <n v="629"/>
    <n v="1173"/>
    <n v="584"/>
    <n v="7000"/>
    <n v="7"/>
    <n v="363"/>
    <n v="110"/>
    <n v="2201412"/>
    <n v="12215500000"/>
    <n v="-12213298588"/>
    <n v="-0.99981978535467231"/>
    <n v="28.30007208585813"/>
    <n v="2006"/>
    <s v="fevral"/>
    <s v="Joon-ho Bong"/>
    <x v="3120"/>
    <s v="Underperformer"/>
    <s v="Medium Budget"/>
    <x v="0"/>
    <s v="Normal"/>
  </r>
  <r>
    <x v="3121"/>
    <d v="1999-06-19T00:00:00"/>
    <s v="Color"/>
    <s v="Comedy"/>
    <s v="English"/>
    <s v="USA"/>
    <s v="R"/>
    <s v="Natasha Lyonne"/>
    <x v="1357"/>
    <n v="1000"/>
    <n v="4289"/>
    <n v="91"/>
    <n v="0"/>
    <n v="6.6"/>
    <n v="99"/>
    <n v="85"/>
    <n v="2199853"/>
    <n v="1200000"/>
    <n v="999853"/>
    <n v="0.83321083333333334"/>
    <n v="26.733284333333334"/>
    <n v="1999"/>
    <s v="iyun"/>
    <s v="Jamie Babbit"/>
    <x v="3121"/>
    <s v="Normal"/>
    <s v="Medium Budget"/>
    <x v="0"/>
    <s v="Normal"/>
  </r>
  <r>
    <x v="3122"/>
    <d v="2000-07-14T00:00:00"/>
    <s v="Color"/>
    <s v="Comedy"/>
    <s v="English"/>
    <s v="USA"/>
    <s v="R"/>
    <s v="Gillian White"/>
    <x v="329"/>
    <n v="1000"/>
    <n v="4266"/>
    <n v="0"/>
    <n v="1000"/>
    <n v="6.5"/>
    <n v="57"/>
    <n v="135"/>
    <n v="2185266"/>
    <n v="10000000"/>
    <n v="-7814734"/>
    <n v="-0.78147339999999998"/>
    <n v="25.787410640000001"/>
    <n v="2000"/>
    <s v="iyul"/>
    <s v="Spike Lee"/>
    <x v="3122"/>
    <s v="Normal"/>
    <s v="Medium Budget"/>
    <x v="0"/>
    <s v="Normal"/>
  </r>
  <r>
    <x v="3123"/>
    <d v="2003-01-07T00:00:00"/>
    <s v="Color"/>
    <s v="Drama"/>
    <s v="Korean"/>
    <s v="South Korea"/>
    <s v="R"/>
    <s v="Min-sik Choi"/>
    <x v="1358"/>
    <n v="717"/>
    <n v="852"/>
    <n v="0"/>
    <n v="43000"/>
    <n v="8.4"/>
    <n v="305"/>
    <n v="120"/>
    <n v="2181290"/>
    <n v="3000000"/>
    <n v="-818710"/>
    <n v="-0.27290333333333333"/>
    <n v="37.790838666666666"/>
    <n v="2003"/>
    <s v="yanvar"/>
    <s v="Chan-wook Park"/>
    <x v="3123"/>
    <s v="Normal"/>
    <s v="Medium Budget"/>
    <x v="0"/>
    <s v="High Buzz / High Score"/>
  </r>
  <r>
    <x v="3124"/>
    <d v="2013-11-14T00:00:00"/>
    <s v="Color"/>
    <s v="Comedy"/>
    <s v="English"/>
    <s v="USA"/>
    <s v="PG-13"/>
    <s v="Harrison Ford"/>
    <x v="164"/>
    <n v="11000"/>
    <n v="28176"/>
    <n v="285"/>
    <n v="41000"/>
    <n v="6.3"/>
    <n v="272"/>
    <n v="143"/>
    <n v="2175312"/>
    <n v="50000000"/>
    <n v="-47824688"/>
    <n v="-0.95649375999999997"/>
    <n v="28.917402496000001"/>
    <n v="2013"/>
    <s v="noyabr"/>
    <s v="Adam McKay"/>
    <x v="3124"/>
    <s v="Normal"/>
    <s v="Medium Budget"/>
    <x v="0"/>
    <s v="Normal"/>
  </r>
  <r>
    <x v="3125"/>
    <d v="1997-03-07T00:00:00"/>
    <s v="Color"/>
    <s v="Action"/>
    <s v="English"/>
    <s v="USA"/>
    <s v="R"/>
    <s v="Sam Waterston"/>
    <x v="154"/>
    <n v="849"/>
    <n v="2457"/>
    <n v="170"/>
    <n v="68"/>
    <n v="4.9000000000000004"/>
    <n v="24"/>
    <n v="103"/>
    <n v="2154540"/>
    <n v="45000000"/>
    <n v="-42845460"/>
    <n v="-0.95212133333333338"/>
    <n v="19.225951466666665"/>
    <n v="1997"/>
    <s v="mart"/>
    <s v="George P. Cosmatos"/>
    <x v="3125"/>
    <s v="Normal"/>
    <s v="High Budget"/>
    <x v="0"/>
    <s v="High Buzz Mismatch"/>
  </r>
  <r>
    <x v="3126"/>
    <d v="1999-01-30T00:00:00"/>
    <s v="Color"/>
    <s v="Drama"/>
    <s v="English"/>
    <s v="USA"/>
    <s v="PG"/>
    <s v="Bruce McGill"/>
    <x v="1359"/>
    <n v="655"/>
    <n v="1906"/>
    <n v="0"/>
    <n v="157"/>
    <n v="6.3"/>
    <n v="25"/>
    <n v="100"/>
    <n v="2148212"/>
    <n v="7000000"/>
    <n v="-4851788"/>
    <n v="-0.69311257142857141"/>
    <n v="24.93845497142857"/>
    <n v="1999"/>
    <s v="yanvar"/>
    <s v="Kevin Brodie"/>
    <x v="3126"/>
    <s v="Normal"/>
    <s v="Medium Budget"/>
    <x v="0"/>
    <s v="Normal"/>
  </r>
  <r>
    <x v="3127"/>
    <d v="2015-05-06T00:00:00"/>
    <s v="Color"/>
    <s v="Action"/>
    <s v="Cantonese"/>
    <s v="Hong Kong"/>
    <s v="PG-13"/>
    <s v="Mike Tyson"/>
    <x v="1360"/>
    <n v="461"/>
    <n v="615"/>
    <n v="25"/>
    <n v="12000"/>
    <n v="7.2"/>
    <n v="78"/>
    <n v="105"/>
    <n v="2126511"/>
    <n v="36000000"/>
    <n v="-33873489"/>
    <n v="-0.94093024999999997"/>
    <n v="29.623627899999999"/>
    <n v="2015"/>
    <s v="may"/>
    <s v="Wilson Yip"/>
    <x v="3127"/>
    <s v="Normal"/>
    <s v="High Budget"/>
    <x v="0"/>
    <s v="Normal"/>
  </r>
  <r>
    <x v="3128"/>
    <d v="1995-04-01T00:00:00"/>
    <s v="Color"/>
    <s v="Comedy"/>
    <s v="English"/>
    <s v="USA"/>
    <s v="R"/>
    <s v="Ethan Suplee"/>
    <x v="592"/>
    <n v="1000"/>
    <n v="3254"/>
    <n v="0"/>
    <n v="0"/>
    <n v="7.2"/>
    <n v="93"/>
    <n v="123"/>
    <n v="2122561"/>
    <n v="6000000"/>
    <n v="-3877439"/>
    <n v="-0.64623983333333335"/>
    <n v="28.541504066666668"/>
    <n v="1995"/>
    <s v="aprel"/>
    <s v="Kevin Smith"/>
    <x v="3128"/>
    <s v="Normal"/>
    <s v="Medium Budget"/>
    <x v="0"/>
    <s v="Normal"/>
  </r>
  <r>
    <x v="3129"/>
    <d v="1993-02-25T00:00:00"/>
    <s v="Color"/>
    <s v="Family"/>
    <s v="English"/>
    <s v="USA"/>
    <s v="G"/>
    <s v="Darci Kistler"/>
    <x v="1361"/>
    <n v="2"/>
    <n v="2"/>
    <n v="22"/>
    <n v="238"/>
    <n v="5.7"/>
    <n v="10"/>
    <n v="92"/>
    <n v="2119994"/>
    <n v="19000000"/>
    <n v="-16880006"/>
    <n v="-0.88842136842105268"/>
    <n v="22.468431452631581"/>
    <n v="1993"/>
    <s v="fevral"/>
    <s v="Emile Ardolino"/>
    <x v="3129"/>
    <s v="Normal"/>
    <s v="Low Budget"/>
    <x v="0"/>
    <s v="High Buzz Mismatch"/>
  </r>
  <r>
    <x v="3130"/>
    <d v="1996-02-19T00:00:00"/>
    <s v="Color"/>
    <s v="Comedy"/>
    <s v="English"/>
    <s v="USA"/>
    <s v="R"/>
    <s v="Chazz Palminteri"/>
    <x v="1362"/>
    <n v="979"/>
    <n v="1679"/>
    <n v="150"/>
    <n v="69"/>
    <n v="5.9"/>
    <n v="21"/>
    <n v="91"/>
    <n v="2104000"/>
    <n v="13000000"/>
    <n v="-10896000"/>
    <n v="-0.83815384615384614"/>
    <n v="23.271638461538465"/>
    <n v="1996"/>
    <s v="fevral"/>
    <s v="Paul Mazursky"/>
    <x v="3130"/>
    <s v="Normal"/>
    <s v="Medium Budget"/>
    <x v="0"/>
    <s v="High Buzz Mismatch"/>
  </r>
  <r>
    <x v="3131"/>
    <d v="2004-12-27T00:00:00"/>
    <s v="Color"/>
    <s v="Biography"/>
    <s v="Spanish"/>
    <s v="Spain"/>
    <s v="PG-13"/>
    <s v="BelÃ©n Rueda"/>
    <x v="304"/>
    <n v="273"/>
    <n v="529"/>
    <n v="448"/>
    <n v="0"/>
    <n v="8.1"/>
    <n v="157"/>
    <n v="125"/>
    <n v="2086345"/>
    <n v="10000000"/>
    <n v="-7913655"/>
    <n v="-0.79136550000000006"/>
    <n v="32.083453800000001"/>
    <n v="2004"/>
    <s v="dekabr"/>
    <s v="Alejandro AmenÃ¡bar"/>
    <x v="3131"/>
    <s v="Normal"/>
    <s v="Medium Budget"/>
    <x v="0"/>
    <s v="High Buzz / High Score"/>
  </r>
  <r>
    <x v="3132"/>
    <d v="2008-12-07T00:00:00"/>
    <s v="Color"/>
    <s v="Comedy"/>
    <s v="English"/>
    <s v="USA"/>
    <s v="R"/>
    <s v="Mary-Kate Olsen"/>
    <x v="427"/>
    <n v="976"/>
    <n v="2748"/>
    <n v="129"/>
    <n v="0"/>
    <n v="7"/>
    <n v="147"/>
    <n v="99"/>
    <n v="2077046"/>
    <n v="6000000"/>
    <n v="-3922954"/>
    <n v="-0.65382566666666664"/>
    <n v="27.738469733333332"/>
    <n v="2008"/>
    <s v="dekabr"/>
    <s v="Jonathan Levine"/>
    <x v="3132"/>
    <s v="Normal"/>
    <s v="Medium Budget"/>
    <x v="0"/>
    <s v="Normal"/>
  </r>
  <r>
    <x v="3133"/>
    <d v="2002-09-15T00:00:00"/>
    <s v="Color"/>
    <s v="Drama"/>
    <s v="English"/>
    <s v="France"/>
    <s v="R"/>
    <s v="Victor Rasuk"/>
    <x v="752"/>
    <n v="302"/>
    <n v="663"/>
    <n v="6"/>
    <n v="219"/>
    <n v="7.2"/>
    <n v="59"/>
    <n v="88"/>
    <n v="2073984"/>
    <n v="800000"/>
    <n v="1273984"/>
    <n v="1.5924799999999999"/>
    <n v="29.458891999999999"/>
    <n v="2002"/>
    <s v="sentyabr"/>
    <s v="Peter Sollett"/>
    <x v="3133"/>
    <s v="Normal"/>
    <s v="Medium Budget"/>
    <x v="0"/>
    <s v="Normal"/>
  </r>
  <r>
    <x v="3134"/>
    <d v="2002-04-29T00:00:00"/>
    <s v="Color"/>
    <s v="Biography"/>
    <s v="English"/>
    <s v="USA"/>
    <s v="R"/>
    <s v="Ed Begley Jr."/>
    <x v="1363"/>
    <n v="783"/>
    <n v="2684"/>
    <n v="261"/>
    <n v="357"/>
    <n v="6.6"/>
    <n v="97"/>
    <n v="105"/>
    <n v="2062066"/>
    <n v="7000000"/>
    <n v="-4937934"/>
    <n v="-0.70541914285714291"/>
    <n v="26.15353234285714"/>
    <n v="2002"/>
    <s v="aprel"/>
    <s v="Paul Schrader"/>
    <x v="3134"/>
    <s v="Normal"/>
    <s v="Medium Budget"/>
    <x v="0"/>
    <s v="Normal"/>
  </r>
  <r>
    <x v="3135"/>
    <d v="1999-04-06T00:00:00"/>
    <s v="Color"/>
    <s v="Fantasy"/>
    <s v="English"/>
    <s v="Czech Republic"/>
    <s v="R"/>
    <s v="Jeremy Davies"/>
    <x v="1364"/>
    <n v="769"/>
    <n v="2543"/>
    <n v="61"/>
    <n v="0"/>
    <n v="7.1"/>
    <n v="131"/>
    <n v="101"/>
    <n v="2060953"/>
    <n v="12000000"/>
    <n v="-9939047"/>
    <n v="-0.8282539166666667"/>
    <n v="28.068698433333331"/>
    <n v="1999"/>
    <s v="aprel"/>
    <s v="Antonia Bird"/>
    <x v="3135"/>
    <s v="Normal"/>
    <s v="Low Budget"/>
    <x v="0"/>
    <s v="Normal"/>
  </r>
  <r>
    <x v="3136"/>
    <d v="1999-07-13T00:00:00"/>
    <s v="Color"/>
    <s v="Biography"/>
    <s v="English"/>
    <s v="USA"/>
    <s v="R"/>
    <s v="Terry Funk"/>
    <x v="1365"/>
    <n v="54"/>
    <n v="194"/>
    <n v="6"/>
    <n v="491"/>
    <n v="7.6"/>
    <n v="70"/>
    <n v="108"/>
    <n v="2047570"/>
    <n v="500000"/>
    <n v="1547570"/>
    <n v="3.0951399999999998"/>
    <n v="31.687155999999998"/>
    <n v="1999"/>
    <s v="iyul"/>
    <s v="Barry W. Blaustein"/>
    <x v="3136"/>
    <s v="Normal"/>
    <s v="Medium Budget"/>
    <x v="0"/>
    <s v="Normal"/>
  </r>
  <r>
    <x v="3137"/>
    <d v="1992-08-21T00:00:00"/>
    <s v="Color"/>
    <s v="Action"/>
    <s v="Spanish"/>
    <s v="USA"/>
    <s v="R"/>
    <s v="Carlos Gallardo"/>
    <x v="253"/>
    <n v="121"/>
    <n v="147"/>
    <n v="0"/>
    <n v="0"/>
    <n v="6.9"/>
    <n v="56"/>
    <n v="81"/>
    <n v="2040920"/>
    <n v="7000"/>
    <n v="2033920"/>
    <n v="290.56"/>
    <n v="143.82400000000001"/>
    <n v="1992"/>
    <s v="avgust"/>
    <s v="Robert Rodriguez"/>
    <x v="3137"/>
    <s v="Normal"/>
    <s v="High Budget"/>
    <x v="0"/>
    <s v="Normal"/>
  </r>
  <r>
    <x v="3138"/>
    <d v="2009-08-19T00:00:00"/>
    <s v="Color"/>
    <s v="Biography"/>
    <s v="English"/>
    <s v="France"/>
    <s v="R"/>
    <s v="Dameon Clarke"/>
    <x v="342"/>
    <n v="170"/>
    <n v="931"/>
    <n v="43"/>
    <n v="11000"/>
    <n v="6.6"/>
    <n v="242"/>
    <n v="102"/>
    <n v="2035566"/>
    <n v="13000000"/>
    <n v="-10964434"/>
    <n v="-0.843418"/>
    <n v="27.162632800000001"/>
    <n v="2009"/>
    <s v="avgust"/>
    <s v="Glenn Ficarra"/>
    <x v="3138"/>
    <s v="Normal"/>
    <s v="Medium Budget"/>
    <x v="0"/>
    <s v="Normal"/>
  </r>
  <r>
    <x v="3139"/>
    <d v="2001-03-24T00:00:00"/>
    <s v="Color"/>
    <s v="Comedy"/>
    <s v="English"/>
    <s v="USA"/>
    <s v="R"/>
    <s v="Chelcie Ross"/>
    <x v="1366"/>
    <n v="244"/>
    <n v="489"/>
    <n v="8"/>
    <n v="289"/>
    <n v="5.8"/>
    <n v="84"/>
    <n v="95"/>
    <n v="2025238"/>
    <n v="6000000"/>
    <n v="-3974762"/>
    <n v="-0.66246033333333332"/>
    <n v="22.963915866666667"/>
    <n v="2001"/>
    <s v="mart"/>
    <s v="David Atkins"/>
    <x v="3139"/>
    <s v="Normal"/>
    <s v="Medium Budget"/>
    <x v="0"/>
    <s v="High Buzz Mismatch"/>
  </r>
  <r>
    <x v="3140"/>
    <d v="2005-03-09T00:00:00"/>
    <s v="Color"/>
    <s v="Drama"/>
    <s v="English"/>
    <s v="USA"/>
    <s v="PG-13"/>
    <s v="Emily Podleski"/>
    <x v="1367"/>
    <n v="1000"/>
    <n v="1942"/>
    <n v="0"/>
    <n v="19"/>
    <n v="6.6"/>
    <n v="4"/>
    <n v="100"/>
    <n v="2024854"/>
    <n v="6500000"/>
    <n v="-4475146"/>
    <n v="-0.68848399999999998"/>
    <n v="26.126506399999997"/>
    <n v="2005"/>
    <s v="mart"/>
    <s v="Sterling Van Wagenen"/>
    <x v="3140"/>
    <s v="Normal"/>
    <s v="Medium Budget"/>
    <x v="0"/>
    <s v="Normal"/>
  </r>
  <r>
    <x v="3141"/>
    <d v="1980-11-10T00:00:00"/>
    <s v="Color"/>
    <s v="Biography"/>
    <s v="English"/>
    <s v="USA"/>
    <s v="PG"/>
    <s v="Steve Guttenberg"/>
    <x v="1368"/>
    <n v="801"/>
    <n v="1462"/>
    <n v="42"/>
    <n v="1000"/>
    <n v="4.5"/>
    <n v="26"/>
    <n v="124"/>
    <n v="2000000"/>
    <n v="20000000"/>
    <n v="-18000000"/>
    <n v="-0.9"/>
    <n v="17.740000000000002"/>
    <n v="1980"/>
    <s v="noyabr"/>
    <s v="Nancy Walker"/>
    <x v="3141"/>
    <s v="Normal"/>
    <s v="Medium Budget"/>
    <x v="0"/>
    <s v="High Buzz Mismatch"/>
  </r>
  <r>
    <x v="3142"/>
    <d v="1981-08-10T00:00:00"/>
    <s v="Color"/>
    <s v="Adventure"/>
    <s v="English"/>
    <s v="USA"/>
    <s v="PG"/>
    <s v="Tippi Hedren"/>
    <x v="1369"/>
    <n v="634"/>
    <n v="1262"/>
    <n v="4"/>
    <n v="0"/>
    <n v="6.4"/>
    <n v="50"/>
    <n v="102"/>
    <n v="2000000"/>
    <n v="17000000"/>
    <n v="-15000000"/>
    <n v="-0.88235294117647056"/>
    <n v="25.247058823529414"/>
    <n v="1981"/>
    <s v="avgust"/>
    <s v="Noel Marshall"/>
    <x v="3142"/>
    <s v="Normal"/>
    <s v="High Budget"/>
    <x v="0"/>
    <s v="Normal"/>
  </r>
  <r>
    <x v="3143"/>
    <d v="1999-11-25T00:00:00"/>
    <s v="Color"/>
    <s v="Adventure"/>
    <s v="English"/>
    <s v="USA"/>
    <s v="R"/>
    <s v="Mary Elizabeth Mastrantonio"/>
    <x v="1052"/>
    <n v="638"/>
    <n v="823"/>
    <n v="407"/>
    <n v="196"/>
    <n v="7.1"/>
    <n v="46"/>
    <n v="126"/>
    <n v="1997807"/>
    <n v="8000000"/>
    <n v="-6002193"/>
    <n v="-0.75027412500000001"/>
    <n v="28.11949035"/>
    <n v="1999"/>
    <s v="noyabr"/>
    <s v="John Sayles"/>
    <x v="3143"/>
    <s v="Normal"/>
    <s v="High Budget"/>
    <x v="0"/>
    <s v="Normal"/>
  </r>
  <r>
    <x v="3144"/>
    <d v="2011-03-26T00:00:00"/>
    <s v="Color"/>
    <s v="Crime"/>
    <s v="English"/>
    <s v="USA"/>
    <s v="R"/>
    <s v="Matthew McConaughey"/>
    <x v="82"/>
    <n v="11000"/>
    <n v="11853"/>
    <n v="607"/>
    <n v="12000"/>
    <n v="6.7"/>
    <n v="376"/>
    <n v="98"/>
    <n v="1987762"/>
    <n v="11000000"/>
    <n v="-9012238"/>
    <n v="-0.81929436363636365"/>
    <n v="27.672282254545454"/>
    <n v="2011"/>
    <s v="mart"/>
    <s v="William Friedkin"/>
    <x v="3144"/>
    <s v="Normal"/>
    <s v="Medium Budget"/>
    <x v="0"/>
    <s v="Normal"/>
  </r>
  <r>
    <x v="3145"/>
    <d v="2005-11-29T00:00:00"/>
    <s v="Color"/>
    <s v="Crime"/>
    <s v="English"/>
    <s v="UK"/>
    <s v="PG-13"/>
    <s v="Ian McNeice"/>
    <x v="729"/>
    <n v="268"/>
    <n v="450"/>
    <n v="2000"/>
    <n v="0"/>
    <n v="6.9"/>
    <n v="127"/>
    <n v="130"/>
    <n v="1987287"/>
    <n v="50000000"/>
    <n v="-48012713"/>
    <n v="-0.96025426000000003"/>
    <n v="27.215898296000002"/>
    <n v="2005"/>
    <s v="noyabr"/>
    <s v="Roman Polanski"/>
    <x v="3145"/>
    <s v="Normal"/>
    <s v="Medium Budget"/>
    <x v="0"/>
    <s v="Normal"/>
  </r>
  <r>
    <x v="3146"/>
    <d v="2013-05-05T00:00:00"/>
    <s v="Color"/>
    <s v="Drama"/>
    <s v="English"/>
    <s v="USA"/>
    <s v="R"/>
    <s v="Jeremy Renner"/>
    <x v="785"/>
    <n v="10000"/>
    <n v="11019"/>
    <n v="115"/>
    <n v="0"/>
    <n v="6.6"/>
    <n v="230"/>
    <n v="120"/>
    <n v="1984743"/>
    <n v="16000000"/>
    <n v="-14015257"/>
    <n v="-0.8759535625"/>
    <n v="26.049618575"/>
    <n v="2013"/>
    <s v="may"/>
    <s v="James Gray"/>
    <x v="3146"/>
    <s v="Normal"/>
    <s v="Medium Budget"/>
    <x v="0"/>
    <s v="Normal"/>
  </r>
  <r>
    <x v="3147"/>
    <d v="2006-03-21T00:00:00"/>
    <s v="Color"/>
    <s v="Comedy"/>
    <s v="English"/>
    <s v="USA"/>
    <s v="Unrated"/>
    <s v="Sook-Yin Lee"/>
    <x v="1317"/>
    <n v="71"/>
    <n v="226"/>
    <n v="263"/>
    <n v="0"/>
    <n v="6.5"/>
    <n v="160"/>
    <n v="101"/>
    <n v="1984378"/>
    <n v="2000000"/>
    <n v="-15622"/>
    <n v="-7.8110000000000002E-3"/>
    <n v="25.996875599999999"/>
    <n v="2006"/>
    <s v="mart"/>
    <s v="John Cameron Mitchell"/>
    <x v="3147"/>
    <s v="Normal"/>
    <s v="Medium Budget"/>
    <x v="0"/>
    <s v="Normal"/>
  </r>
  <r>
    <x v="3148"/>
    <d v="1998-03-22T00:00:00"/>
    <s v="Color"/>
    <s v="Comedy"/>
    <s v="English"/>
    <s v="USA"/>
    <s v="R"/>
    <s v="Kim Dickens"/>
    <x v="298"/>
    <n v="624"/>
    <n v="1209"/>
    <n v="52"/>
    <n v="507"/>
    <n v="7"/>
    <n v="81"/>
    <n v="116"/>
    <n v="1980338"/>
    <n v="5000000"/>
    <n v="-3019662"/>
    <n v="-0.60393240000000004"/>
    <n v="27.80912704"/>
    <n v="1998"/>
    <s v="mart"/>
    <s v="Jake Kasdan"/>
    <x v="3148"/>
    <s v="Normal"/>
    <s v="Medium Budget"/>
    <x v="0"/>
    <s v="Normal"/>
  </r>
  <r>
    <x v="3149"/>
    <d v="1995-11-30T00:00:00"/>
    <s v="Color"/>
    <s v="Comedy"/>
    <s v="English"/>
    <s v="USA"/>
    <s v="R"/>
    <s v="Nicole Ari Parker"/>
    <x v="1370"/>
    <n v="360"/>
    <n v="656"/>
    <n v="4"/>
    <n v="423"/>
    <n v="6.5"/>
    <n v="23"/>
    <n v="94"/>
    <n v="1977544"/>
    <n v="250000"/>
    <n v="1727544"/>
    <n v="6.9101759999999999"/>
    <n v="28.806370400000002"/>
    <n v="1995"/>
    <s v="noyabr"/>
    <s v="Maria Maggenti"/>
    <x v="3149"/>
    <s v="Normal"/>
    <s v="Medium Budget"/>
    <x v="0"/>
    <s v="Normal"/>
  </r>
  <r>
    <x v="3150"/>
    <d v="1999-04-27T00:00:00"/>
    <s v="Color"/>
    <s v="Comedy"/>
    <s v="English"/>
    <s v="USA"/>
    <s v="PG-13"/>
    <s v="Meat Loaf"/>
    <x v="1371"/>
    <n v="783"/>
    <n v="4834"/>
    <n v="0"/>
    <n v="391"/>
    <n v="6.3"/>
    <n v="28"/>
    <n v="111"/>
    <n v="1954202"/>
    <n v="15000000"/>
    <n v="-13045798"/>
    <n v="-0.86971986666666667"/>
    <n v="24.891212053333334"/>
    <n v="1999"/>
    <s v="aprel"/>
    <s v="Antonio Banderas"/>
    <x v="3150"/>
    <s v="Normal"/>
    <s v="Medium Budget"/>
    <x v="0"/>
    <s v="Normal"/>
  </r>
  <r>
    <x v="3151"/>
    <d v="1986-04-05T00:00:00"/>
    <s v="Color"/>
    <s v="Adventure"/>
    <s v="English"/>
    <s v="USA"/>
    <s v="R"/>
    <s v="Curtis Armstrong"/>
    <x v="1372"/>
    <n v="876"/>
    <n v="1351"/>
    <n v="70"/>
    <n v="843"/>
    <n v="5.3"/>
    <n v="21"/>
    <n v="98"/>
    <n v="1953732"/>
    <n v="15000000"/>
    <n v="-13046268"/>
    <n v="-0.86975119999999995"/>
    <n v="20.936399519999998"/>
    <n v="1986"/>
    <s v="aprel"/>
    <s v="Michael Chapman"/>
    <x v="3151"/>
    <s v="Normal"/>
    <s v="High Budget"/>
    <x v="0"/>
    <s v="High Buzz Mismatch"/>
  </r>
  <r>
    <x v="3152"/>
    <d v="1997-07-07T00:00:00"/>
    <s v="Color"/>
    <s v="Comedy"/>
    <s v="English"/>
    <s v="USA"/>
    <s v="R"/>
    <s v="Robert Downey Jr."/>
    <x v="1373"/>
    <n v="21000"/>
    <n v="21124"/>
    <n v="56"/>
    <n v="387"/>
    <n v="5.6"/>
    <n v="54"/>
    <n v="84"/>
    <n v="1950218"/>
    <n v="1000000"/>
    <n v="950218"/>
    <n v="0.95021800000000001"/>
    <n v="22.818787199999996"/>
    <n v="1997"/>
    <s v="iyul"/>
    <s v="James Toback"/>
    <x v="3152"/>
    <s v="Normal"/>
    <s v="Medium Budget"/>
    <x v="0"/>
    <s v="High Buzz Mismatch"/>
  </r>
  <r>
    <x v="3153"/>
    <d v="1999-06-09T00:00:00"/>
    <s v="Color"/>
    <s v="Comedy"/>
    <s v="English"/>
    <s v="USA"/>
    <s v="PG-13"/>
    <s v="Ally Walker"/>
    <x v="1374"/>
    <n v="349"/>
    <n v="2095"/>
    <n v="3"/>
    <n v="374"/>
    <n v="6.3"/>
    <n v="77"/>
    <n v="98"/>
    <n v="1943649"/>
    <n v="1700000"/>
    <n v="243649"/>
    <n v="0.1433229411764706"/>
    <n v="25.294729176470589"/>
    <n v="1999"/>
    <s v="iyun"/>
    <s v="Mark Illsley"/>
    <x v="3153"/>
    <s v="Normal"/>
    <s v="Medium Budget"/>
    <x v="0"/>
    <s v="Normal"/>
  </r>
  <r>
    <x v="3154"/>
    <d v="2012-05-02T00:00:00"/>
    <s v="Color"/>
    <s v="Biography"/>
    <s v="English"/>
    <s v="USA"/>
    <s v="R"/>
    <s v="Chris Evans"/>
    <x v="1375"/>
    <n v="11000"/>
    <n v="23187"/>
    <n v="34"/>
    <n v="20000"/>
    <n v="6.9"/>
    <n v="221"/>
    <n v="106"/>
    <n v="1939441"/>
    <n v="10000000"/>
    <n v="-8060559"/>
    <n v="-0.80605590000000005"/>
    <n v="29.277577640000001"/>
    <n v="2012"/>
    <s v="may"/>
    <s v="Ariel Vromen"/>
    <x v="3154"/>
    <s v="Normal"/>
    <s v="Medium Budget"/>
    <x v="0"/>
    <s v="Normal"/>
  </r>
  <r>
    <x v="3155"/>
    <d v="2005-07-30T00:00:00"/>
    <s v="Color"/>
    <s v="Crime"/>
    <s v="English"/>
    <s v="Australia"/>
    <s v="R"/>
    <s v="Ray Winstone"/>
    <x v="1376"/>
    <n v="1000"/>
    <n v="2129"/>
    <n v="214"/>
    <n v="0"/>
    <n v="7.4"/>
    <n v="168"/>
    <n v="104"/>
    <n v="1900725"/>
    <n v="2000000"/>
    <n v="-99275"/>
    <n v="-4.9637500000000001E-2"/>
    <n v="29.580145000000002"/>
    <n v="2005"/>
    <s v="iyul"/>
    <s v="John Hillcoat"/>
    <x v="3155"/>
    <s v="Normal"/>
    <s v="Medium Budget"/>
    <x v="0"/>
    <s v="Normal"/>
  </r>
  <r>
    <x v="3156"/>
    <d v="2005-02-18T00:00:00"/>
    <s v="Color"/>
    <s v="Action"/>
    <s v="English"/>
    <s v="UK"/>
    <s v="PG-13"/>
    <s v="David Oyelowo"/>
    <x v="421"/>
    <n v="1000"/>
    <n v="1890"/>
    <n v="0"/>
    <n v="785"/>
    <n v="4.2"/>
    <n v="113"/>
    <n v="102"/>
    <n v="1891821"/>
    <n v="52000000"/>
    <n v="-50108179"/>
    <n v="-0.96361882692307688"/>
    <n v="16.493052469230769"/>
    <n v="2005"/>
    <s v="fevral"/>
    <s v="Peter Hyams"/>
    <x v="3156"/>
    <s v="Underperformer"/>
    <s v="High Budget"/>
    <x v="0"/>
    <s v="High Buzz Mismatch"/>
  </r>
  <r>
    <x v="3157"/>
    <d v="2009-12-06T00:00:00"/>
    <s v="Color"/>
    <s v="Drama"/>
    <s v="English"/>
    <s v="USA"/>
    <s v="G"/>
    <s v="Ellen Burstyn"/>
    <x v="1377"/>
    <n v="1000"/>
    <n v="2589"/>
    <n v="2"/>
    <n v="797"/>
    <n v="6.5"/>
    <n v="34"/>
    <n v="99"/>
    <n v="1889522"/>
    <n v="7000000"/>
    <n v="-5110478"/>
    <n v="-0.73006828571428573"/>
    <n v="25.787672685714284"/>
    <n v="2009"/>
    <s v="dekabr"/>
    <s v="Tim Chambers"/>
    <x v="3157"/>
    <s v="Normal"/>
    <s v="Medium Budget"/>
    <x v="0"/>
    <s v="Normal"/>
  </r>
  <r>
    <x v="3158"/>
    <d v="2015-09-08T00:00:00"/>
    <s v="Color"/>
    <s v="Biography"/>
    <s v="English"/>
    <s v="UK"/>
    <s v="R"/>
    <s v="Tom Hardy"/>
    <x v="309"/>
    <n v="27000"/>
    <n v="27659"/>
    <n v="241"/>
    <n v="43000"/>
    <n v="7"/>
    <n v="260"/>
    <n v="132"/>
    <n v="1865774"/>
    <n v="30000000"/>
    <n v="-28134226"/>
    <n v="-0.93780753333333333"/>
    <n v="31.924876986666668"/>
    <n v="2015"/>
    <s v="sentyabr"/>
    <s v="Brian Helgeland"/>
    <x v="3158"/>
    <s v="Normal"/>
    <s v="Medium Budget"/>
    <x v="0"/>
    <s v="Normal"/>
  </r>
  <r>
    <x v="3159"/>
    <d v="2014-08-09T00:00:00"/>
    <s v="Color"/>
    <s v="Comedy"/>
    <s v="English"/>
    <s v="USA"/>
    <s v="R"/>
    <s v="Johnny Depp"/>
    <x v="592"/>
    <n v="40000"/>
    <n v="43810"/>
    <n v="0"/>
    <n v="20000"/>
    <n v="5.4"/>
    <n v="254"/>
    <n v="102"/>
    <n v="1821983"/>
    <n v="3000000"/>
    <n v="-1178017"/>
    <n v="-0.39267233333333335"/>
    <n v="23.442931066666667"/>
    <n v="2014"/>
    <s v="avgust"/>
    <s v="Kevin Smith"/>
    <x v="3159"/>
    <s v="Normal"/>
    <s v="Medium Budget"/>
    <x v="0"/>
    <s v="High Buzz Mismatch"/>
  </r>
  <r>
    <x v="3160"/>
    <d v="2009-03-27T00:00:00"/>
    <s v="Color"/>
    <s v="Action"/>
    <s v="English"/>
    <s v="UK"/>
    <s v="R"/>
    <s v="Joseph Gilgun"/>
    <x v="1378"/>
    <n v="788"/>
    <n v="2486"/>
    <n v="12"/>
    <n v="0"/>
    <n v="7.2"/>
    <n v="224"/>
    <n v="97"/>
    <n v="1818681"/>
    <n v="7300000"/>
    <n v="-5481319"/>
    <n v="-0.75086561643835614"/>
    <n v="28.49965375342466"/>
    <n v="2009"/>
    <s v="mart"/>
    <s v="Daniel Barber"/>
    <x v="3160"/>
    <s v="Normal"/>
    <s v="High Budget"/>
    <x v="0"/>
    <s v="Normal"/>
  </r>
  <r>
    <x v="3161"/>
    <d v="2010-05-07T00:00:00"/>
    <s v="Color"/>
    <s v="Drama"/>
    <s v="English"/>
    <s v="USA"/>
    <s v="R"/>
    <s v="Robert De Niro"/>
    <x v="1149"/>
    <n v="22000"/>
    <n v="37766"/>
    <n v="43"/>
    <n v="0"/>
    <n v="5.4"/>
    <n v="138"/>
    <n v="105"/>
    <n v="1796024"/>
    <n v="22000000"/>
    <n v="-20203976"/>
    <n v="-0.91836254545454543"/>
    <n v="21.232654981818182"/>
    <n v="2010"/>
    <s v="may"/>
    <s v="John Curran"/>
    <x v="3161"/>
    <s v="Normal"/>
    <s v="Medium Budget"/>
    <x v="0"/>
    <s v="High Buzz Mismatch"/>
  </r>
  <r>
    <x v="3162"/>
    <d v="1998-05-06T00:00:00"/>
    <s v="Color"/>
    <s v="Comedy"/>
    <s v="English"/>
    <s v="Germany"/>
    <s v="R"/>
    <s v="Janeane Garofalo"/>
    <x v="452"/>
    <n v="1000"/>
    <n v="1795"/>
    <n v="71"/>
    <n v="515"/>
    <n v="6.6"/>
    <n v="49"/>
    <n v="104"/>
    <n v="1789892"/>
    <n v="8000000"/>
    <n v="-6210108"/>
    <n v="-0.7762635"/>
    <n v="26.140994599999999"/>
    <n v="1998"/>
    <s v="may"/>
    <s v="David Dobkin"/>
    <x v="3162"/>
    <s v="Normal"/>
    <s v="Medium Budget"/>
    <x v="0"/>
    <s v="Normal"/>
  </r>
  <r>
    <x v="3163"/>
    <d v="2002-05-25T00:00:00"/>
    <s v="Color"/>
    <s v="Comedy"/>
    <s v="English"/>
    <s v="USA"/>
    <s v="R"/>
    <s v="Kieran Culkin"/>
    <x v="1379"/>
    <n v="1000"/>
    <n v="1292"/>
    <n v="0"/>
    <n v="677"/>
    <n v="7.1"/>
    <n v="78"/>
    <n v="104"/>
    <n v="1779284"/>
    <n v="12000000"/>
    <n v="-10220716"/>
    <n v="-0.85172633333333336"/>
    <n v="28.127009466666664"/>
    <n v="2002"/>
    <s v="may"/>
    <s v="Peter Care"/>
    <x v="3163"/>
    <s v="Normal"/>
    <s v="Medium Budget"/>
    <x v="0"/>
    <s v="Normal"/>
  </r>
  <r>
    <x v="3164"/>
    <d v="2010-06-21T00:00:00"/>
    <s v="Color"/>
    <s v="Comedy"/>
    <s v="English"/>
    <s v="USA"/>
    <s v="R"/>
    <s v="Nathalie Fay"/>
    <x v="597"/>
    <n v="227"/>
    <n v="684"/>
    <n v="0"/>
    <n v="0"/>
    <n v="6.3"/>
    <n v="301"/>
    <n v="97"/>
    <n v="1768416"/>
    <n v="7000000"/>
    <n v="-5231584"/>
    <n v="-0.74736914285714284"/>
    <n v="24.901052342857142"/>
    <n v="2010"/>
    <s v="iyun"/>
    <s v="Sofia Coppola"/>
    <x v="3164"/>
    <s v="Normal"/>
    <s v="Medium Budget"/>
    <x v="0"/>
    <s v="Normal"/>
  </r>
  <r>
    <x v="3165"/>
    <d v="2011-09-19T00:00:00"/>
    <s v="Color"/>
    <s v="Drama"/>
    <s v="English"/>
    <s v="USA"/>
    <s v="PG-13"/>
    <s v="DemiÃ¡n Bichir"/>
    <x v="34"/>
    <n v="749"/>
    <n v="2214"/>
    <n v="129"/>
    <n v="0"/>
    <n v="7.2"/>
    <n v="94"/>
    <n v="98"/>
    <n v="1754319"/>
    <n v="10000000"/>
    <n v="-8245681"/>
    <n v="-0.82456810000000003"/>
    <n v="28.470172760000001"/>
    <n v="2011"/>
    <s v="sentyabr"/>
    <s v="Chris Weitz"/>
    <x v="3165"/>
    <s v="Normal"/>
    <s v="Medium Budget"/>
    <x v="0"/>
    <s v="Normal"/>
  </r>
  <r>
    <x v="3166"/>
    <d v="2010-03-29T00:00:00"/>
    <s v="Color"/>
    <s v="Comedy"/>
    <s v="English"/>
    <s v="USA"/>
    <s v="PG"/>
    <s v="Madeline Carroll"/>
    <x v="180"/>
    <n v="1000"/>
    <n v="4377"/>
    <n v="0"/>
    <n v="14000"/>
    <n v="7.7"/>
    <n v="87"/>
    <n v="90"/>
    <n v="1752214"/>
    <n v="14000000"/>
    <n v="-12247786"/>
    <n v="-0.87484185714285712"/>
    <n v="31.850063257142857"/>
    <n v="2010"/>
    <s v="mart"/>
    <s v="Rob Reiner"/>
    <x v="3166"/>
    <s v="Normal"/>
    <s v="Medium Budget"/>
    <x v="0"/>
    <s v="Normal"/>
  </r>
  <r>
    <x v="3167"/>
    <d v="2000-03-04T00:00:00"/>
    <s v="Color"/>
    <s v="Comedy"/>
    <s v="English"/>
    <s v="USA"/>
    <s v="R"/>
    <s v="Justin Theroux"/>
    <x v="1380"/>
    <n v="1000"/>
    <n v="3085"/>
    <n v="112"/>
    <n v="671"/>
    <n v="7"/>
    <n v="51"/>
    <n v="94"/>
    <n v="1744858"/>
    <n v="1000000"/>
    <n v="744858"/>
    <n v="0.74485800000000002"/>
    <n v="28.365043199999999"/>
    <n v="2000"/>
    <s v="mart"/>
    <s v="Greg Berlanti"/>
    <x v="3167"/>
    <s v="Normal"/>
    <s v="Medium Budget"/>
    <x v="0"/>
    <s v="Normal"/>
  </r>
  <r>
    <x v="3168"/>
    <d v="2011-04-11T00:00:00"/>
    <s v="Color"/>
    <s v="Drama"/>
    <s v="English"/>
    <s v="UK"/>
    <s v="R"/>
    <s v="Ezra Miller"/>
    <x v="1381"/>
    <n v="3000"/>
    <n v="3547"/>
    <n v="159"/>
    <n v="38000"/>
    <n v="7.5"/>
    <n v="389"/>
    <n v="112"/>
    <n v="1738692"/>
    <n v="7000000"/>
    <n v="-5261308"/>
    <n v="-0.7516154285714286"/>
    <n v="33.499353828571429"/>
    <n v="2011"/>
    <s v="aprel"/>
    <s v="Lynne Ramsay"/>
    <x v="3168"/>
    <s v="Normal"/>
    <s v="Medium Budget"/>
    <x v="0"/>
    <s v="Normal"/>
  </r>
  <r>
    <x v="3169"/>
    <d v="2011-10-13T00:00:00"/>
    <s v="Color"/>
    <s v="Drama"/>
    <s v="English"/>
    <s v="USA"/>
    <s v="R"/>
    <s v="Katy Mixon"/>
    <x v="881"/>
    <n v="982"/>
    <n v="1520"/>
    <n v="337"/>
    <n v="14000"/>
    <n v="7.4"/>
    <n v="359"/>
    <n v="121"/>
    <n v="1729969"/>
    <n v="5000000"/>
    <n v="-3270031"/>
    <n v="-0.65400619999999998"/>
    <n v="30.738397519999999"/>
    <n v="2011"/>
    <s v="oktyabr"/>
    <s v="Jeff Nichols"/>
    <x v="3169"/>
    <s v="Normal"/>
    <s v="Medium Budget"/>
    <x v="0"/>
    <s v="Normal"/>
  </r>
  <r>
    <x v="3170"/>
    <d v="2015-07-11T00:00:00"/>
    <s v="Color"/>
    <s v="Horror"/>
    <s v="English"/>
    <s v="USA"/>
    <s v="PG-13"/>
    <s v="Djimon Hounsou"/>
    <x v="525"/>
    <n v="3000"/>
    <n v="7875"/>
    <n v="83"/>
    <n v="0"/>
    <n v="4.5"/>
    <n v="93"/>
    <n v="91"/>
    <n v="1712111"/>
    <n v="8495000"/>
    <n v="-6782889"/>
    <n v="-0.79845662154208363"/>
    <n v="17.680617351383166"/>
    <n v="2015"/>
    <s v="iyul"/>
    <s v="Mark Neveldine"/>
    <x v="3170"/>
    <s v="Normal"/>
    <s v="Low Budget"/>
    <x v="0"/>
    <s v="High Buzz Mismatch"/>
  </r>
  <r>
    <x v="3170"/>
    <d v="2015-07-11T00:00:00"/>
    <s v="Color"/>
    <s v="Horror"/>
    <s v="English"/>
    <s v="USA"/>
    <s v="PG-13"/>
    <s v="Djimon Hounsou"/>
    <x v="525"/>
    <n v="3000"/>
    <n v="7875"/>
    <n v="83"/>
    <n v="0"/>
    <n v="4.5"/>
    <n v="93"/>
    <n v="91"/>
    <n v="1712111"/>
    <n v="8495000"/>
    <n v="-6782889"/>
    <n v="-0.79845662154208363"/>
    <n v="17.680617351383166"/>
    <n v="2015"/>
    <s v="iyul"/>
    <s v="Mark Neveldine"/>
    <x v="3170"/>
    <s v="Normal"/>
    <s v="Low Budget"/>
    <x v="0"/>
    <s v="High Buzz Mismatch"/>
  </r>
  <r>
    <x v="3171"/>
    <d v="1988-05-08T00:00:00"/>
    <s v="Color"/>
    <s v="Fantasy"/>
    <s v="English"/>
    <s v="USA"/>
    <s v="R"/>
    <s v="Alex Rocco"/>
    <x v="1382"/>
    <n v="968"/>
    <n v="2545"/>
    <n v="7"/>
    <n v="0"/>
    <n v="6.7"/>
    <n v="130"/>
    <n v="118"/>
    <n v="1705139"/>
    <n v="4700000"/>
    <n v="-2994861"/>
    <n v="-0.63720446808510633"/>
    <n v="26.545118212765956"/>
    <n v="1988"/>
    <s v="may"/>
    <s v="Frank LaLoggia"/>
    <x v="3171"/>
    <s v="Normal"/>
    <s v="Low Budget"/>
    <x v="0"/>
    <s v="Normal"/>
  </r>
  <r>
    <x v="3172"/>
    <d v="2013-04-29T00:00:00"/>
    <s v="Color"/>
    <s v="Drama"/>
    <s v="English"/>
    <s v="UK"/>
    <s v="R"/>
    <s v="Mia Wasikowska"/>
    <x v="1358"/>
    <n v="3000"/>
    <n v="5074"/>
    <n v="0"/>
    <n v="27000"/>
    <n v="6.8"/>
    <n v="469"/>
    <n v="99"/>
    <n v="1702277"/>
    <n v="12000000"/>
    <n v="-10297723"/>
    <n v="-0.85814358333333329"/>
    <n v="29.556742566666664"/>
    <n v="2013"/>
    <s v="aprel"/>
    <s v="Chan-wook Park"/>
    <x v="3172"/>
    <s v="Normal"/>
    <s v="Medium Budget"/>
    <x v="0"/>
    <s v="Normal"/>
  </r>
  <r>
    <x v="3173"/>
    <d v="2009-07-12T00:00:00"/>
    <s v="Color"/>
    <s v="Crime"/>
    <s v="English"/>
    <s v="USA"/>
    <s v="R"/>
    <s v="Nicolas Cage"/>
    <x v="1222"/>
    <n v="12000"/>
    <n v="13809"/>
    <n v="0"/>
    <n v="6000"/>
    <n v="6.7"/>
    <n v="280"/>
    <n v="122"/>
    <n v="1697956"/>
    <n v="20000000"/>
    <n v="-18302044"/>
    <n v="-0.91510219999999998"/>
    <n v="27.033959120000002"/>
    <n v="2009"/>
    <s v="iyul"/>
    <s v="Werner Herzog"/>
    <x v="3173"/>
    <s v="Normal"/>
    <s v="Medium Budget"/>
    <x v="0"/>
    <s v="Normal"/>
  </r>
  <r>
    <x v="3174"/>
    <d v="2006-06-28T00:00:00"/>
    <s v="Color"/>
    <s v="Drama"/>
    <s v="Spanish"/>
    <s v="USA"/>
    <s v="R"/>
    <s v="Emily Rios"/>
    <x v="930"/>
    <n v="231"/>
    <n v="771"/>
    <n v="25"/>
    <n v="426"/>
    <n v="7.1"/>
    <n v="69"/>
    <n v="90"/>
    <n v="1689999"/>
    <n v="400000"/>
    <n v="1289999"/>
    <n v="3.2249975000000002"/>
    <n v="29.732599"/>
    <n v="2006"/>
    <s v="iyun"/>
    <s v="Richard Glatzer"/>
    <x v="3174"/>
    <s v="Normal"/>
    <s v="Medium Budget"/>
    <x v="0"/>
    <s v="Normal"/>
  </r>
  <r>
    <x v="3175"/>
    <d v="1998-04-22T00:00:00"/>
    <s v="Color"/>
    <s v="Drama"/>
    <s v="Spanish"/>
    <s v="Spain"/>
    <s v="PG-13"/>
    <s v="MÃ­a Maestro"/>
    <x v="1383"/>
    <n v="341"/>
    <n v="371"/>
    <n v="98"/>
    <n v="539"/>
    <n v="7.2"/>
    <n v="35"/>
    <n v="115"/>
    <n v="1687311"/>
    <n v="700000000"/>
    <n v="-698312689"/>
    <n v="-0.99758955571428576"/>
    <n v="28.454864177714285"/>
    <n v="1998"/>
    <s v="aprel"/>
    <s v="Carlos Saura"/>
    <x v="3175"/>
    <s v="Underperformer"/>
    <s v="Medium Budget"/>
    <x v="0"/>
    <s v="Normal"/>
  </r>
  <r>
    <x v="3176"/>
    <d v="1997-05-25T00:00:00"/>
    <s v="Color"/>
    <s v="Action"/>
    <s v="English"/>
    <s v="USA"/>
    <s v="PG-13"/>
    <s v="Charles Napier"/>
    <x v="1384"/>
    <n v="503"/>
    <n v="3100"/>
    <n v="34"/>
    <n v="0"/>
    <n v="2.8"/>
    <n v="36"/>
    <n v="97"/>
    <n v="1686429"/>
    <n v="16000000"/>
    <n v="-14313571"/>
    <n v="-0.89459818749999998"/>
    <n v="10.842160724999999"/>
    <n v="1997"/>
    <s v="may"/>
    <s v="Kenneth Johnson"/>
    <x v="3176"/>
    <s v="Normal"/>
    <s v="High Budget"/>
    <x v="0"/>
    <s v="High Buzz Mismatch"/>
  </r>
  <r>
    <x v="3177"/>
    <d v="2006-05-23T00:00:00"/>
    <s v="Color"/>
    <s v="Documentary"/>
    <s v="English"/>
    <s v="USA"/>
    <s v="PG"/>
    <s v="Ed Begley Jr."/>
    <x v="1385"/>
    <n v="783"/>
    <n v="1447"/>
    <n v="2"/>
    <n v="0"/>
    <n v="7.7"/>
    <n v="87"/>
    <n v="92"/>
    <n v="1677838"/>
    <n v="1000000"/>
    <n v="677838"/>
    <n v="0.67783800000000005"/>
    <n v="31.071135200000001"/>
    <n v="2006"/>
    <s v="may"/>
    <s v="Chris Paine"/>
    <x v="3177"/>
    <s v="Normal"/>
    <s v="Low Budget"/>
    <x v="0"/>
    <s v="Normal"/>
  </r>
  <r>
    <x v="3178"/>
    <d v="2005-06-08T00:00:00"/>
    <s v="Color"/>
    <s v="Drama"/>
    <s v="English"/>
    <s v="UK"/>
    <s v="PG-13"/>
    <s v="Vanessa Redgrave"/>
    <x v="860"/>
    <n v="898"/>
    <n v="2096"/>
    <n v="133"/>
    <n v="356"/>
    <n v="6.7"/>
    <n v="64"/>
    <n v="135"/>
    <n v="1666262"/>
    <n v="16000000"/>
    <n v="-14333738"/>
    <n v="-0.89585862500000002"/>
    <n v="26.47725655"/>
    <n v="2005"/>
    <s v="iyun"/>
    <s v="James Ivory"/>
    <x v="3178"/>
    <s v="Normal"/>
    <s v="Medium Budget"/>
    <x v="0"/>
    <s v="Normal"/>
  </r>
  <r>
    <x v="3179"/>
    <d v="2006-03-18T00:00:00"/>
    <s v="Color"/>
    <s v="Biography"/>
    <s v="English"/>
    <s v="USA"/>
    <s v="R"/>
    <s v="Hayden Christensen"/>
    <x v="1386"/>
    <n v="4000"/>
    <n v="6526"/>
    <n v="60"/>
    <n v="3000"/>
    <n v="6.4"/>
    <n v="117"/>
    <n v="99"/>
    <n v="1654367"/>
    <n v="7000000"/>
    <n v="-5345633"/>
    <n v="-0.76366185714285717"/>
    <n v="25.594535257142859"/>
    <n v="2006"/>
    <s v="mart"/>
    <s v="George Hickenlooper"/>
    <x v="3179"/>
    <s v="Normal"/>
    <s v="Medium Budget"/>
    <x v="0"/>
    <s v="Normal"/>
  </r>
  <r>
    <x v="3180"/>
    <d v="1996-01-19T00:00:00"/>
    <s v="Color"/>
    <s v="Comedy"/>
    <s v="French"/>
    <s v="France"/>
    <s v="R"/>
    <s v="Simon Abkarian"/>
    <x v="1285"/>
    <n v="75"/>
    <n v="102"/>
    <n v="82"/>
    <n v="166"/>
    <n v="6.9"/>
    <n v="29"/>
    <n v="91"/>
    <n v="1652472"/>
    <n v="300000"/>
    <n v="1352472"/>
    <n v="4.5082399999999998"/>
    <n v="29.419896000000001"/>
    <n v="1996"/>
    <s v="yanvar"/>
    <s v="CÃ©dric Klapisch"/>
    <x v="3180"/>
    <s v="Normal"/>
    <s v="Medium Budget"/>
    <x v="0"/>
    <s v="Normal"/>
  </r>
  <r>
    <x v="3181"/>
    <d v="1998-06-14T00:00:00"/>
    <s v="Color"/>
    <s v="Drama"/>
    <s v="Danish"/>
    <s v="Denmark"/>
    <s v="R"/>
    <s v="Ulrich Thomsen"/>
    <x v="1387"/>
    <n v="280"/>
    <n v="821"/>
    <n v="346"/>
    <n v="5000"/>
    <n v="8.1"/>
    <n v="98"/>
    <n v="105"/>
    <n v="1647780"/>
    <n v="1300000"/>
    <n v="347780"/>
    <n v="0.26752307692307692"/>
    <n v="33.007009230769228"/>
    <n v="1998"/>
    <s v="iyun"/>
    <s v="Thomas Vinterberg"/>
    <x v="3181"/>
    <s v="Normal"/>
    <s v="Medium Budget"/>
    <x v="0"/>
    <s v="High Buzz / High Score"/>
  </r>
  <r>
    <x v="3182"/>
    <d v="2003-12-11T00:00:00"/>
    <s v="Color"/>
    <s v="Comedy"/>
    <s v="English"/>
    <s v="USA"/>
    <s v="R"/>
    <s v="Damon Wayans"/>
    <x v="1036"/>
    <n v="836"/>
    <n v="2467"/>
    <n v="121"/>
    <n v="241"/>
    <n v="2.8"/>
    <n v="28"/>
    <n v="80"/>
    <n v="1646664"/>
    <n v="20000000"/>
    <n v="-18353336"/>
    <n v="-0.9176668"/>
    <n v="10.85703328"/>
    <n v="2003"/>
    <s v="dekabr"/>
    <s v="Richard Benjamin"/>
    <x v="3182"/>
    <s v="Normal"/>
    <s v="Medium Budget"/>
    <x v="0"/>
    <s v="High Buzz Mismatch"/>
  </r>
  <r>
    <x v="3183"/>
    <d v="2002-03-20T00:00:00"/>
    <s v="Color"/>
    <s v="Drama"/>
    <s v="English"/>
    <s v="Canada"/>
    <s v="R"/>
    <s v="Miranda Richardson"/>
    <x v="751"/>
    <n v="530"/>
    <n v="1381"/>
    <n v="0"/>
    <n v="0"/>
    <n v="6.8"/>
    <n v="157"/>
    <n v="98"/>
    <n v="1641788"/>
    <n v="8000000"/>
    <n v="-6358212"/>
    <n v="-0.7947765"/>
    <n v="26.882089399999998"/>
    <n v="2002"/>
    <s v="mart"/>
    <s v="David Cronenberg"/>
    <x v="3183"/>
    <s v="Normal"/>
    <s v="Medium Budget"/>
    <x v="0"/>
    <s v="Normal"/>
  </r>
  <r>
    <x v="3184"/>
    <d v="2000-12-24T00:00:00"/>
    <s v="Color"/>
    <s v="Comedy"/>
    <s v="English"/>
    <s v="USA"/>
    <s v="R"/>
    <s v="Liam Neeson"/>
    <x v="1388"/>
    <n v="14000"/>
    <n v="17665"/>
    <n v="3"/>
    <n v="242"/>
    <n v="5.7"/>
    <n v="49"/>
    <n v="101"/>
    <n v="1631839"/>
    <n v="10000000"/>
    <n v="-8368161"/>
    <n v="-0.83681609999999995"/>
    <n v="22.48947356"/>
    <n v="2000"/>
    <s v="dekabr"/>
    <s v="Eric Blakeney"/>
    <x v="3184"/>
    <s v="Normal"/>
    <s v="Medium Budget"/>
    <x v="0"/>
    <s v="High Buzz Mismatch"/>
  </r>
  <r>
    <x v="3185"/>
    <d v="2010-04-16T00:00:00"/>
    <s v="Color"/>
    <s v="Action"/>
    <s v="English"/>
    <s v="India"/>
    <m/>
    <s v="BÃ¡rbara Mori"/>
    <x v="1389"/>
    <n v="594"/>
    <n v="1836"/>
    <n v="116"/>
    <n v="0"/>
    <n v="6"/>
    <n v="41"/>
    <n v="90"/>
    <n v="1602466"/>
    <n v="600000000"/>
    <n v="-598397534"/>
    <n v="-0.99732922333333329"/>
    <n v="23.601068310666665"/>
    <n v="2010"/>
    <s v="aprel"/>
    <s v="Anurag Basu"/>
    <x v="3185"/>
    <s v="Underperformer"/>
    <s v="High Budget"/>
    <x v="0"/>
    <s v="Normal"/>
  </r>
  <r>
    <x v="3186"/>
    <d v="2011-02-22T00:00:00"/>
    <s v="Color"/>
    <s v="Comedy"/>
    <s v="English"/>
    <s v="USA"/>
    <s v="R"/>
    <s v="Mark Duplass"/>
    <x v="1390"/>
    <n v="830"/>
    <n v="973"/>
    <n v="100"/>
    <n v="3000"/>
    <n v="6.7"/>
    <n v="171"/>
    <n v="90"/>
    <n v="1573712"/>
    <n v="125000"/>
    <n v="1448712"/>
    <n v="11.589696"/>
    <n v="31.735878400000001"/>
    <n v="2011"/>
    <s v="fevral"/>
    <s v="Lynn Shelton"/>
    <x v="3186"/>
    <s v="Normal"/>
    <s v="Medium Budget"/>
    <x v="0"/>
    <s v="Normal"/>
  </r>
  <r>
    <x v="3187"/>
    <d v="2003-08-14T00:00:00"/>
    <s v="Color"/>
    <s v="Biography"/>
    <s v="English"/>
    <s v="Ireland"/>
    <s v="R"/>
    <s v="Brenda Fricker"/>
    <x v="99"/>
    <n v="214"/>
    <n v="409"/>
    <n v="541"/>
    <n v="0"/>
    <n v="6.9"/>
    <n v="106"/>
    <n v="98"/>
    <n v="1569918"/>
    <n v="17000000"/>
    <n v="-15430082"/>
    <n v="-0.90765188235294114"/>
    <n v="27.236939247058825"/>
    <n v="2003"/>
    <s v="avgust"/>
    <s v="Joel Schumacher"/>
    <x v="3187"/>
    <s v="Normal"/>
    <s v="Medium Budget"/>
    <x v="0"/>
    <s v="Normal"/>
  </r>
  <r>
    <x v="3188"/>
    <d v="2005-08-22T00:00:00"/>
    <s v="Color"/>
    <s v="Action"/>
    <s v="English"/>
    <s v="USA"/>
    <s v="R"/>
    <s v="Meat Loaf"/>
    <x v="1229"/>
    <n v="783"/>
    <n v="2930"/>
    <n v="892"/>
    <n v="937"/>
    <n v="2.9"/>
    <n v="143"/>
    <n v="92"/>
    <n v="1550000"/>
    <n v="25000000"/>
    <n v="-23450000"/>
    <n v="-0.93799999999999994"/>
    <n v="11.3185"/>
    <n v="2005"/>
    <s v="avgust"/>
    <s v="Uwe Boll"/>
    <x v="3188"/>
    <s v="Normal"/>
    <s v="High Budget"/>
    <x v="0"/>
    <s v="High Buzz Mismatch"/>
  </r>
  <r>
    <x v="3189"/>
    <d v="2005-07-01T00:00:00"/>
    <s v="Color"/>
    <s v="Comedy"/>
    <s v="English"/>
    <s v="USA"/>
    <s v="R"/>
    <s v="Billy Crudup"/>
    <x v="967"/>
    <n v="745"/>
    <n v="1721"/>
    <n v="38"/>
    <n v="215"/>
    <n v="5.7"/>
    <n v="100"/>
    <n v="103"/>
    <n v="1530535"/>
    <n v="9000000"/>
    <n v="-7469465"/>
    <n v="-0.82994055555555557"/>
    <n v="22.489523777777777"/>
    <n v="2005"/>
    <s v="iyul"/>
    <s v="Bart Freundlich"/>
    <x v="3189"/>
    <s v="Normal"/>
    <s v="Medium Budget"/>
    <x v="0"/>
    <s v="High Buzz Mismatch"/>
  </r>
  <r>
    <x v="3190"/>
    <d v="2005-07-19T00:00:00"/>
    <s v="Color"/>
    <s v="Documentary"/>
    <s v="English"/>
    <s v="USA"/>
    <s v="R"/>
    <s v="Mark Zupan"/>
    <x v="1391"/>
    <n v="15"/>
    <n v="15"/>
    <n v="30"/>
    <n v="0"/>
    <n v="7.8"/>
    <n v="110"/>
    <n v="88"/>
    <n v="1523883"/>
    <n v="1750211"/>
    <n v="-226328"/>
    <n v="-0.129314694056888"/>
    <n v="31.148274122377245"/>
    <n v="2005"/>
    <s v="iyul"/>
    <s v="Henry Alex Rubin"/>
    <x v="3190"/>
    <s v="Normal"/>
    <s v="Low Budget"/>
    <x v="0"/>
    <s v="Normal"/>
  </r>
  <r>
    <x v="3191"/>
    <d v="1997-02-18T00:00:00"/>
    <s v="Color"/>
    <s v="Drama"/>
    <s v="English"/>
    <s v="USA"/>
    <s v="R"/>
    <s v="Tom Wilkinson"/>
    <x v="556"/>
    <n v="1000"/>
    <n v="2004"/>
    <n v="44"/>
    <n v="329"/>
    <n v="6.7"/>
    <n v="28"/>
    <n v="132"/>
    <n v="1508689"/>
    <n v="16000000"/>
    <n v="-14491311"/>
    <n v="-0.90570693749999998"/>
    <n v="26.470617225000002"/>
    <n v="1997"/>
    <s v="fevral"/>
    <s v="Gillian Armstrong"/>
    <x v="3191"/>
    <s v="Normal"/>
    <s v="Medium Budget"/>
    <x v="0"/>
    <s v="Normal"/>
  </r>
  <r>
    <x v="3192"/>
    <d v="2007-11-26T00:00:00"/>
    <s v="Color"/>
    <s v="Crime"/>
    <s v="English"/>
    <s v="USA"/>
    <s v="PG-13"/>
    <s v="David Richmond-Peck"/>
    <x v="1392"/>
    <n v="60"/>
    <n v="141"/>
    <n v="60"/>
    <n v="314"/>
    <n v="6.3"/>
    <n v="121"/>
    <n v="91"/>
    <n v="1506998"/>
    <n v="12000000"/>
    <n v="-10493002"/>
    <n v="-0.87441683333333331"/>
    <n v="24.881633266666668"/>
    <n v="2007"/>
    <s v="noyabr"/>
    <s v="Ira Sachs"/>
    <x v="3192"/>
    <s v="Normal"/>
    <s v="Medium Budget"/>
    <x v="0"/>
    <s v="Normal"/>
  </r>
  <r>
    <x v="3193"/>
    <d v="1980-02-10T00:00:00"/>
    <s v="Color"/>
    <s v="Adventure"/>
    <s v="English"/>
    <s v="USA"/>
    <s v="R"/>
    <s v="Jeff Bridges"/>
    <x v="1393"/>
    <n v="12000"/>
    <n v="14255"/>
    <n v="517"/>
    <n v="1000"/>
    <n v="6.8"/>
    <n v="102"/>
    <n v="325"/>
    <n v="1500000"/>
    <n v="44000000"/>
    <n v="-42500000"/>
    <n v="-0.96590909090909094"/>
    <n v="26.913636363636364"/>
    <n v="1980"/>
    <s v="fevral"/>
    <s v="Michael Cimino"/>
    <x v="3193"/>
    <s v="Normal"/>
    <s v="High Budget"/>
    <x v="0"/>
    <s v="Normal"/>
  </r>
  <r>
    <x v="3194"/>
    <d v="2004-04-08T00:00:00"/>
    <s v="Color"/>
    <s v="Fantasy"/>
    <s v="Russian"/>
    <s v="Russia"/>
    <s v="R"/>
    <s v="Konstantin Khabenskiy"/>
    <x v="194"/>
    <n v="114"/>
    <n v="206"/>
    <n v="335"/>
    <n v="0"/>
    <n v="6.5"/>
    <n v="232"/>
    <n v="104"/>
    <n v="1487477"/>
    <n v="4200000"/>
    <n v="-2712523"/>
    <n v="-0.64583880952380956"/>
    <n v="25.741664476190476"/>
    <n v="2004"/>
    <s v="aprel"/>
    <s v="Timur Bekmambetov"/>
    <x v="3194"/>
    <s v="Normal"/>
    <s v="Low Budget"/>
    <x v="0"/>
    <s v="Normal"/>
  </r>
  <r>
    <x v="3195"/>
    <d v="2015-01-07T00:00:00"/>
    <s v="Color"/>
    <s v="Drama"/>
    <s v="English"/>
    <s v="USA"/>
    <s v="R"/>
    <s v="Alexander SkarsgÃ¥rd"/>
    <x v="1394"/>
    <n v="10000"/>
    <n v="11184"/>
    <n v="22"/>
    <n v="0"/>
    <n v="6.9"/>
    <n v="168"/>
    <n v="102"/>
    <n v="1477002"/>
    <n v="2000000"/>
    <n v="-522998"/>
    <n v="-0.26149899999999998"/>
    <n v="27.495400400000001"/>
    <n v="2015"/>
    <s v="yanvar"/>
    <s v="Marielle Heller"/>
    <x v="3195"/>
    <s v="Normal"/>
    <s v="Medium Budget"/>
    <x v="0"/>
    <s v="Normal"/>
  </r>
  <r>
    <x v="3196"/>
    <d v="2009-11-25T00:00:00"/>
    <s v="Color"/>
    <s v="Comedy"/>
    <s v="English"/>
    <s v="USA"/>
    <s v="R"/>
    <s v="Demi Moore"/>
    <x v="1395"/>
    <n v="2000"/>
    <n v="4607"/>
    <n v="17"/>
    <n v="0"/>
    <n v="6.5"/>
    <n v="144"/>
    <n v="96"/>
    <n v="1474508"/>
    <n v="5000000"/>
    <n v="-3525492"/>
    <n v="-0.70509840000000001"/>
    <n v="25.717960640000001"/>
    <n v="2009"/>
    <s v="noyabr"/>
    <s v="Derrick Borte"/>
    <x v="3196"/>
    <s v="Normal"/>
    <s v="Medium Budget"/>
    <x v="0"/>
    <s v="Normal"/>
  </r>
  <r>
    <x v="3197"/>
    <d v="2007-06-15T00:00:00"/>
    <s v="Color"/>
    <s v="Documentary"/>
    <s v="English"/>
    <s v="USA"/>
    <m/>
    <s v="Campbell Scott"/>
    <x v="1396"/>
    <n v="393"/>
    <n v="446"/>
    <n v="117"/>
    <n v="0"/>
    <n v="8.3000000000000007"/>
    <n v="79"/>
    <n v="102"/>
    <n v="1430185"/>
    <n v="2000000"/>
    <n v="-569815"/>
    <n v="-0.28490749999999998"/>
    <n v="33.086037000000005"/>
    <n v="2007"/>
    <s v="iyun"/>
    <s v="Charles Ferguson"/>
    <x v="3197"/>
    <s v="Normal"/>
    <s v="Low Budget"/>
    <x v="0"/>
    <s v="High Buzz / High Score"/>
  </r>
  <r>
    <x v="3198"/>
    <d v="2003-04-26T00:00:00"/>
    <s v="Color"/>
    <s v="Drama"/>
    <s v="English"/>
    <s v="USA"/>
    <s v="PG-13"/>
    <s v="Peter Coyote"/>
    <x v="1097"/>
    <n v="548"/>
    <n v="2389"/>
    <n v="35"/>
    <n v="298"/>
    <n v="6.4"/>
    <n v="60"/>
    <n v="103"/>
    <n v="1420578"/>
    <n v="1900000"/>
    <n v="-479422"/>
    <n v="-0.25232736842105263"/>
    <n v="25.528869052631581"/>
    <n v="2003"/>
    <s v="aprel"/>
    <s v="Michael Polish"/>
    <x v="3198"/>
    <s v="Normal"/>
    <s v="Medium Budget"/>
    <x v="0"/>
    <s v="Normal"/>
  </r>
  <r>
    <x v="3199"/>
    <d v="1987-04-15T00:00:00"/>
    <s v="Color"/>
    <s v="Action"/>
    <s v="English"/>
    <s v="USA"/>
    <s v="R"/>
    <s v="Terry Kiser"/>
    <x v="1397"/>
    <n v="448"/>
    <n v="1329"/>
    <n v="155"/>
    <n v="241"/>
    <n v="5.9"/>
    <n v="57"/>
    <n v="92"/>
    <n v="1400000"/>
    <n v="1100000"/>
    <n v="300000"/>
    <n v="0.27272727272727271"/>
    <n v="23.733190909090911"/>
    <n v="1987"/>
    <s v="aprel"/>
    <s v="Jeff Burr"/>
    <x v="3199"/>
    <s v="Normal"/>
    <s v="High Budget"/>
    <x v="0"/>
    <s v="High Buzz Mismatch"/>
  </r>
  <r>
    <x v="3200"/>
    <d v="2011-02-23T00:00:00"/>
    <s v="Color"/>
    <s v="Biography"/>
    <s v="English"/>
    <s v="Belgium"/>
    <s v="R"/>
    <s v="Mem Ferda"/>
    <x v="145"/>
    <n v="31000"/>
    <n v="35561"/>
    <n v="93"/>
    <n v="14000"/>
    <n v="7.1"/>
    <n v="167"/>
    <n v="109"/>
    <n v="1357042"/>
    <n v="15000000"/>
    <n v="-13642958"/>
    <n v="-0.90953053333333334"/>
    <n v="29.436187786666665"/>
    <n v="2011"/>
    <s v="fevral"/>
    <s v="Lee Tamahori"/>
    <x v="3200"/>
    <s v="Normal"/>
    <s v="Medium Budget"/>
    <x v="0"/>
    <s v="Normal"/>
  </r>
  <r>
    <x v="3201"/>
    <d v="2011-01-10T00:00:00"/>
    <s v="Color"/>
    <s v="Drama"/>
    <s v="English"/>
    <s v="China"/>
    <s v="PG-13"/>
    <s v="Bingbing Li"/>
    <x v="312"/>
    <n v="974"/>
    <n v="2430"/>
    <n v="61"/>
    <n v="0"/>
    <n v="6.1"/>
    <n v="56"/>
    <n v="104"/>
    <n v="1346503"/>
    <n v="6000000"/>
    <n v="-4653497"/>
    <n v="-0.77558283333333333"/>
    <n v="24.089766866666665"/>
    <n v="2011"/>
    <s v="yanvar"/>
    <s v="Wayne Wang"/>
    <x v="3201"/>
    <s v="Normal"/>
    <s v="Medium Budget"/>
    <x v="0"/>
    <s v="Normal"/>
  </r>
  <r>
    <x v="3202"/>
    <d v="2015-06-18T00:00:00"/>
    <s v="Color"/>
    <s v="Adventure"/>
    <s v="English"/>
    <s v="France"/>
    <s v="PG"/>
    <s v="Jeff Bridges"/>
    <x v="77"/>
    <n v="12000"/>
    <n v="30230"/>
    <n v="54"/>
    <n v="31000"/>
    <n v="7.8"/>
    <n v="119"/>
    <n v="108"/>
    <n v="1339152"/>
    <n v="81200000"/>
    <n v="-79860848"/>
    <n v="-0.98350798029556652"/>
    <n v="33.906596807881769"/>
    <n v="2015"/>
    <s v="iyun"/>
    <s v="Mark Osborne"/>
    <x v="3202"/>
    <s v="Underperformer"/>
    <s v="High Budget"/>
    <x v="0"/>
    <s v="Normal"/>
  </r>
  <r>
    <x v="3203"/>
    <d v="2005-11-13T00:00:00"/>
    <s v="Color"/>
    <s v="Comedy"/>
    <s v="English"/>
    <s v="USA"/>
    <s v="R"/>
    <s v="Kelli Garner"/>
    <x v="1216"/>
    <n v="730"/>
    <n v="1208"/>
    <n v="101"/>
    <n v="708"/>
    <n v="6.6"/>
    <n v="114"/>
    <n v="96"/>
    <n v="1325073"/>
    <n v="4000000"/>
    <n v="-2674927"/>
    <n v="-0.66873174999999996"/>
    <n v="26.203307299999999"/>
    <n v="2005"/>
    <s v="noyabr"/>
    <s v="Mike Mills"/>
    <x v="3203"/>
    <s v="Normal"/>
    <s v="Medium Budget"/>
    <x v="0"/>
    <s v="Normal"/>
  </r>
  <r>
    <x v="3204"/>
    <d v="2011-08-21T00:00:00"/>
    <s v="Color"/>
    <s v="Drama"/>
    <s v="English"/>
    <s v="USA"/>
    <s v="PG-13"/>
    <s v="Robin Lord Taylor"/>
    <x v="1398"/>
    <n v="574"/>
    <n v="1303"/>
    <n v="135"/>
    <n v="21000"/>
    <n v="7"/>
    <n v="242"/>
    <n v="92"/>
    <n v="1316074"/>
    <n v="100000"/>
    <n v="1216074"/>
    <n v="12.160740000000001"/>
    <n v="34.964296000000004"/>
    <n v="2011"/>
    <s v="avgust"/>
    <s v="Mike Cahill"/>
    <x v="3204"/>
    <s v="Normal"/>
    <s v="Medium Budget"/>
    <x v="0"/>
    <s v="Normal"/>
  </r>
  <r>
    <x v="3205"/>
    <d v="2003-01-26T00:00:00"/>
    <s v="Color"/>
    <s v="Action"/>
    <s v="English"/>
    <s v="USA"/>
    <s v="PG-13"/>
    <s v="Corbin Allred"/>
    <x v="1399"/>
    <n v="214"/>
    <n v="587"/>
    <n v="38"/>
    <n v="1000"/>
    <n v="6.8"/>
    <n v="33"/>
    <n v="90"/>
    <n v="1310270"/>
    <n v="780000"/>
    <n v="530270"/>
    <n v="0.67983333333333329"/>
    <n v="27.571933333333334"/>
    <n v="2003"/>
    <s v="yanvar"/>
    <s v="Ryan Little"/>
    <x v="3205"/>
    <s v="Normal"/>
    <s v="High Budget"/>
    <x v="0"/>
    <s v="Normal"/>
  </r>
  <r>
    <x v="3206"/>
    <d v="2002-02-18T00:00:00"/>
    <s v="Color"/>
    <s v="Drama"/>
    <s v="English"/>
    <s v="UK"/>
    <s v="PG"/>
    <s v="Charlie Hunnam"/>
    <x v="1123"/>
    <n v="16000"/>
    <n v="29177"/>
    <n v="41"/>
    <n v="0"/>
    <n v="7.2"/>
    <n v="80"/>
    <n v="132"/>
    <n v="1309849"/>
    <n v="10000000"/>
    <n v="-8690151"/>
    <n v="-0.86901510000000004"/>
    <n v="28.452393960000002"/>
    <n v="2002"/>
    <s v="fevral"/>
    <s v="Douglas McGrath"/>
    <x v="3206"/>
    <s v="Normal"/>
    <s v="Medium Budget"/>
    <x v="0"/>
    <s v="Normal"/>
  </r>
  <r>
    <x v="3207"/>
    <d v="2006-12-02T00:00:00"/>
    <s v="Black and White"/>
    <s v="Drama"/>
    <s v="English"/>
    <s v="USA"/>
    <s v="R"/>
    <s v="Tony Curran"/>
    <x v="103"/>
    <n v="845"/>
    <n v="2355"/>
    <n v="0"/>
    <n v="559"/>
    <n v="6.1"/>
    <n v="183"/>
    <n v="105"/>
    <n v="1304837"/>
    <n v="32000000"/>
    <n v="-30695163"/>
    <n v="-0.95922384375000003"/>
    <n v="24.072210462499999"/>
    <n v="2006"/>
    <s v="dekabr"/>
    <s v="Steven Soderbergh"/>
    <x v="3207"/>
    <s v="Normal"/>
    <s v="Medium Budget"/>
    <x v="0"/>
    <s v="Normal"/>
  </r>
  <r>
    <x v="3208"/>
    <d v="2007-11-27T00:00:00"/>
    <s v="Color"/>
    <s v="Crime"/>
    <s v="English"/>
    <s v="USA"/>
    <s v="R"/>
    <s v="Naomi Watts"/>
    <x v="1354"/>
    <n v="6000"/>
    <n v="6748"/>
    <n v="0"/>
    <n v="0"/>
    <n v="6.5"/>
    <n v="250"/>
    <n v="111"/>
    <n v="1294640"/>
    <n v="15000000"/>
    <n v="-13705360"/>
    <n v="-0.91369066666666665"/>
    <n v="25.634523733333332"/>
    <n v="2007"/>
    <s v="noyabr"/>
    <s v="Michael Haneke"/>
    <x v="3208"/>
    <s v="Normal"/>
    <s v="Medium Budget"/>
    <x v="0"/>
    <s v="Normal"/>
  </r>
  <r>
    <x v="3209"/>
    <d v="1996-06-13T00:00:00"/>
    <s v="Color"/>
    <s v="Crime"/>
    <s v="English"/>
    <s v="France"/>
    <s v="R"/>
    <s v="Steve Buscemi"/>
    <x v="624"/>
    <n v="12000"/>
    <n v="14579"/>
    <n v="500"/>
    <n v="228"/>
    <n v="6.3"/>
    <n v="31"/>
    <n v="116"/>
    <n v="1292527"/>
    <n v="19000000"/>
    <n v="-17707473"/>
    <n v="-0.93197226315789472"/>
    <n v="24.850011094736843"/>
    <n v="1996"/>
    <s v="iyun"/>
    <s v="Robert Altman"/>
    <x v="3209"/>
    <s v="Normal"/>
    <s v="Medium Budget"/>
    <x v="0"/>
    <s v="Normal"/>
  </r>
  <r>
    <x v="3210"/>
    <d v="2001-08-11T00:00:00"/>
    <s v="Color"/>
    <s v="Biography"/>
    <s v="English"/>
    <s v="UK"/>
    <s v="R"/>
    <s v="Kate Winslet"/>
    <x v="952"/>
    <n v="14000"/>
    <n v="16768"/>
    <n v="14"/>
    <n v="0"/>
    <n v="7.1"/>
    <n v="100"/>
    <n v="91"/>
    <n v="1292119"/>
    <n v="5500000"/>
    <n v="-4207881"/>
    <n v="-0.76506927272727276"/>
    <n v="28.09397229090909"/>
    <n v="2001"/>
    <s v="avgust"/>
    <s v="Richard Eyre"/>
    <x v="3210"/>
    <s v="Normal"/>
    <s v="Medium Budget"/>
    <x v="0"/>
    <s v="Normal"/>
  </r>
  <r>
    <x v="3211"/>
    <d v="1999-05-18T00:00:00"/>
    <s v="Color"/>
    <s v="Drama"/>
    <s v="English"/>
    <s v="USA"/>
    <s v="R"/>
    <s v="Billy Crudup"/>
    <x v="1400"/>
    <n v="745"/>
    <n v="2125"/>
    <n v="7"/>
    <n v="500"/>
    <n v="7"/>
    <n v="74"/>
    <n v="107"/>
    <n v="1282084"/>
    <n v="2500000"/>
    <n v="-1217916"/>
    <n v="-0.4871664"/>
    <n v="27.855133439999999"/>
    <n v="1999"/>
    <s v="may"/>
    <s v="Alison Maclean"/>
    <x v="3211"/>
    <s v="Normal"/>
    <s v="Medium Budget"/>
    <x v="0"/>
    <s v="Normal"/>
  </r>
  <r>
    <x v="3212"/>
    <d v="1999-08-06T00:00:00"/>
    <s v="Color"/>
    <s v="Comedy"/>
    <s v="English"/>
    <s v="USA"/>
    <s v="PG-13"/>
    <s v="Kimberly J. Brown"/>
    <x v="435"/>
    <n v="409"/>
    <n v="1986"/>
    <n v="149"/>
    <n v="121"/>
    <n v="6.7"/>
    <n v="64"/>
    <n v="102"/>
    <n v="1281176"/>
    <n v="312000"/>
    <n v="969176"/>
    <n v="3.1063333333333332"/>
    <n v="28.054633333333335"/>
    <n v="1999"/>
    <s v="avgust"/>
    <s v="Gavin O'Connor"/>
    <x v="3212"/>
    <s v="Normal"/>
    <s v="Medium Budget"/>
    <x v="0"/>
    <s v="Normal"/>
  </r>
  <r>
    <x v="3213"/>
    <d v="1996-11-06T00:00:00"/>
    <s v="Color"/>
    <s v="Comedy"/>
    <s v="English"/>
    <s v="UK"/>
    <s v="R"/>
    <s v="Kevin Corrigan"/>
    <x v="949"/>
    <n v="778"/>
    <n v="2400"/>
    <n v="132"/>
    <n v="227"/>
    <n v="6.8"/>
    <n v="18"/>
    <n v="86"/>
    <n v="1277257"/>
    <n v="1000000"/>
    <n v="277257"/>
    <n v="0.27725699999999998"/>
    <n v="27.333602800000001"/>
    <n v="1996"/>
    <s v="noyabr"/>
    <s v="Nicole Holofcener"/>
    <x v="3213"/>
    <s v="Normal"/>
    <s v="Medium Budget"/>
    <x v="0"/>
    <s v="Normal"/>
  </r>
  <r>
    <x v="3214"/>
    <d v="2000-11-14T00:00:00"/>
    <s v="Color"/>
    <s v="Comedy"/>
    <s v="English"/>
    <s v="France"/>
    <s v="R"/>
    <s v="Alicia Witt"/>
    <x v="1157"/>
    <n v="975"/>
    <n v="3059"/>
    <n v="0"/>
    <n v="795"/>
    <n v="6.2"/>
    <n v="90"/>
    <n v="87"/>
    <n v="1276984"/>
    <n v="10000000"/>
    <n v="-8723016"/>
    <n v="-0.87230160000000001"/>
    <n v="24.530579360000001"/>
    <n v="2000"/>
    <s v="noyabr"/>
    <s v="John Waters"/>
    <x v="3214"/>
    <s v="Normal"/>
    <s v="Medium Budget"/>
    <x v="0"/>
    <s v="Normal"/>
  </r>
  <r>
    <x v="3215"/>
    <d v="2009-11-11T00:00:00"/>
    <s v="Color"/>
    <s v="Action"/>
    <s v="French"/>
    <s v="France"/>
    <s v="R"/>
    <s v="Omar Sy"/>
    <x v="571"/>
    <n v="1000"/>
    <n v="1342"/>
    <n v="0"/>
    <n v="0"/>
    <n v="7.2"/>
    <n v="213"/>
    <n v="105"/>
    <n v="1260917"/>
    <n v="27000000"/>
    <n v="-25739083"/>
    <n v="-0.95329937037037038"/>
    <n v="28.418680251851853"/>
    <n v="2009"/>
    <s v="noyabr"/>
    <s v="Jean-Pierre Jeunet"/>
    <x v="3215"/>
    <s v="Normal"/>
    <s v="High Budget"/>
    <x v="0"/>
    <s v="Normal"/>
  </r>
  <r>
    <x v="3216"/>
    <d v="2002-04-06T00:00:00"/>
    <s v="Color"/>
    <s v="Comedy"/>
    <s v="English"/>
    <s v="USA"/>
    <s v="PG"/>
    <s v="Kirby Heyborne"/>
    <x v="1401"/>
    <n v="69"/>
    <n v="161"/>
    <n v="0"/>
    <n v="43"/>
    <n v="6.4"/>
    <n v="5"/>
    <n v="102"/>
    <n v="1250798"/>
    <n v="500000"/>
    <n v="750798"/>
    <n v="1.5015959999999999"/>
    <n v="26.204938400000003"/>
    <n v="2002"/>
    <s v="aprel"/>
    <s v="Kurt Hale"/>
    <x v="3216"/>
    <s v="Normal"/>
    <s v="Medium Budget"/>
    <x v="0"/>
    <s v="Normal"/>
  </r>
  <r>
    <x v="3217"/>
    <d v="2005-08-28T00:00:00"/>
    <s v="Color"/>
    <s v="Comedy"/>
    <s v="English"/>
    <s v="UK"/>
    <s v="R"/>
    <s v="Steve Coogan"/>
    <x v="1130"/>
    <n v="1000"/>
    <n v="3690"/>
    <n v="187"/>
    <n v="750"/>
    <n v="6.8"/>
    <n v="122"/>
    <n v="94"/>
    <n v="1247453"/>
    <n v="2800000"/>
    <n v="-1552547"/>
    <n v="-0.55448107142857139"/>
    <n v="27.053207571428569"/>
    <n v="2005"/>
    <s v="avgust"/>
    <s v="Michael Winterbottom"/>
    <x v="3217"/>
    <s v="Normal"/>
    <s v="Medium Budget"/>
    <x v="0"/>
    <s v="Normal"/>
  </r>
  <r>
    <x v="3218"/>
    <d v="2012-10-11T00:00:00"/>
    <s v="Color"/>
    <s v="Comedy"/>
    <s v="English"/>
    <s v="USA"/>
    <s v="R"/>
    <s v="James Wolk"/>
    <x v="1402"/>
    <n v="938"/>
    <n v="3770"/>
    <n v="15"/>
    <n v="0"/>
    <n v="6"/>
    <n v="115"/>
    <n v="88"/>
    <n v="1243961"/>
    <n v="850000"/>
    <n v="393961"/>
    <n v="0.46348352941176468"/>
    <n v="24.185393411764707"/>
    <n v="2012"/>
    <s v="oktyabr"/>
    <s v="Jamie Travis"/>
    <x v="3218"/>
    <s v="Normal"/>
    <s v="Medium Budget"/>
    <x v="0"/>
    <s v="Normal"/>
  </r>
  <r>
    <x v="3219"/>
    <d v="1975-06-21T00:00:00"/>
    <s v="Color"/>
    <s v="Adventure"/>
    <s v="English"/>
    <s v="UK"/>
    <s v="PG"/>
    <s v="Eric Idle"/>
    <x v="614"/>
    <n v="795"/>
    <n v="2158"/>
    <n v="0"/>
    <n v="14000"/>
    <n v="8.3000000000000007"/>
    <n v="131"/>
    <n v="91"/>
    <n v="1229197"/>
    <n v="229575"/>
    <n v="999622"/>
    <n v="4.3542284656430361"/>
    <n v="36.341691386257217"/>
    <n v="1975"/>
    <s v="iyun"/>
    <s v="Terry Gilliam"/>
    <x v="3219"/>
    <s v="Normal"/>
    <s v="High Budget"/>
    <x v="0"/>
    <s v="High Buzz / High Score"/>
  </r>
  <r>
    <x v="3220"/>
    <d v="1991-07-29T00:00:00"/>
    <s v="Black and White"/>
    <s v="Comedy"/>
    <s v="English"/>
    <s v="USA"/>
    <s v="R"/>
    <s v="Tommy Pallotta"/>
    <x v="354"/>
    <n v="5"/>
    <n v="5"/>
    <n v="0"/>
    <n v="2000"/>
    <n v="7.1"/>
    <n v="61"/>
    <n v="100"/>
    <n v="1227508"/>
    <n v="23000"/>
    <n v="1204508"/>
    <n v="52.369913043478263"/>
    <n v="49.547965217391308"/>
    <n v="1991"/>
    <s v="iyul"/>
    <s v="Richard Linklater"/>
    <x v="3220"/>
    <s v="Normal"/>
    <s v="Medium Budget"/>
    <x v="0"/>
    <s v="Normal"/>
  </r>
  <r>
    <x v="3221"/>
    <d v="1996-11-26T00:00:00"/>
    <s v="Color"/>
    <s v="Crime"/>
    <s v="English"/>
    <s v="USA"/>
    <s v="R"/>
    <s v="Isabella Rossellini"/>
    <x v="1403"/>
    <n v="812"/>
    <n v="3337"/>
    <n v="220"/>
    <n v="344"/>
    <n v="6.6"/>
    <n v="48"/>
    <n v="99"/>
    <n v="1227324"/>
    <n v="12500000"/>
    <n v="-11272676"/>
    <n v="-0.90181407999999996"/>
    <n v="26.073674367999999"/>
    <n v="1996"/>
    <s v="noyabr"/>
    <s v="Abel Ferrara"/>
    <x v="3221"/>
    <s v="Normal"/>
    <s v="Medium Budget"/>
    <x v="0"/>
    <s v="Normal"/>
  </r>
  <r>
    <x v="3222"/>
    <d v="2000-10-29T00:00:00"/>
    <s v="Color"/>
    <s v="Crime"/>
    <s v="Spanish"/>
    <s v="Argentina"/>
    <s v="R"/>
    <s v="Ricardo DarÃ­n"/>
    <x v="1404"/>
    <n v="827"/>
    <n v="856"/>
    <n v="44"/>
    <n v="0"/>
    <n v="7.9"/>
    <n v="94"/>
    <n v="114"/>
    <n v="1221261"/>
    <n v="1500000"/>
    <n v="-278739"/>
    <n v="-0.18582599999999999"/>
    <n v="31.525669600000001"/>
    <n v="2000"/>
    <s v="oktyabr"/>
    <s v="FabiÃ¡n Bielinsky"/>
    <x v="3222"/>
    <s v="Normal"/>
    <s v="Medium Budget"/>
    <x v="0"/>
    <s v="Normal"/>
  </r>
  <r>
    <x v="3223"/>
    <d v="2015-10-03T00:00:00"/>
    <s v="Color"/>
    <s v="Crime"/>
    <s v="English"/>
    <s v="Czech Republic"/>
    <s v="R"/>
    <s v="Tom Hardy"/>
    <x v="215"/>
    <n v="27000"/>
    <n v="27666"/>
    <n v="79"/>
    <n v="18000"/>
    <n v="6.4"/>
    <n v="172"/>
    <n v="137"/>
    <n v="1206135"/>
    <n v="50000000"/>
    <n v="-48793865"/>
    <n v="-0.97587729999999995"/>
    <n v="27.009649080000003"/>
    <n v="2015"/>
    <s v="oktyabr"/>
    <s v="Daniel Espinosa"/>
    <x v="3223"/>
    <s v="Normal"/>
    <s v="Medium Budget"/>
    <x v="0"/>
    <s v="Normal"/>
  </r>
  <r>
    <x v="3224"/>
    <d v="1993-07-19T00:00:00"/>
    <s v="Color"/>
    <s v="Action"/>
    <s v="English"/>
    <s v="USA"/>
    <s v="R"/>
    <s v="Burt Young"/>
    <x v="1405"/>
    <n v="683"/>
    <n v="1139"/>
    <n v="29"/>
    <n v="107"/>
    <n v="5.0999999999999996"/>
    <n v="19"/>
    <n v="87"/>
    <n v="1200000"/>
    <n v="3000000"/>
    <n v="-1800000"/>
    <n v="-0.6"/>
    <n v="20.1707"/>
    <n v="1993"/>
    <s v="iyul"/>
    <s v="Jon Hess"/>
    <x v="3224"/>
    <s v="Normal"/>
    <s v="High Budget"/>
    <x v="0"/>
    <s v="High Buzz Mismatch"/>
  </r>
  <r>
    <x v="3225"/>
    <d v="2004-10-26T00:00:00"/>
    <s v="Color"/>
    <s v="Action"/>
    <s v="French"/>
    <s v="France"/>
    <s v="R"/>
    <s v="David Belle"/>
    <x v="169"/>
    <n v="510"/>
    <n v="962"/>
    <n v="180"/>
    <n v="0"/>
    <n v="7.2"/>
    <n v="141"/>
    <n v="84"/>
    <n v="1197786"/>
    <n v="12000000"/>
    <n v="-10802214"/>
    <n v="-0.90018450000000005"/>
    <n v="28.439926200000002"/>
    <n v="2004"/>
    <s v="oktyabr"/>
    <s v="Pierre Morel"/>
    <x v="3225"/>
    <s v="Normal"/>
    <s v="High Budget"/>
    <x v="0"/>
    <s v="Normal"/>
  </r>
  <r>
    <x v="3226"/>
    <d v="2011-10-25T00:00:00"/>
    <s v="Color"/>
    <s v="Crime"/>
    <s v="Norwegian"/>
    <s v="Norway"/>
    <s v="R"/>
    <s v="Aksel Hennie"/>
    <x v="320"/>
    <n v="286"/>
    <n v="385"/>
    <n v="77"/>
    <n v="23000"/>
    <n v="7.6"/>
    <n v="284"/>
    <n v="100"/>
    <n v="1196752"/>
    <n v="30300000"/>
    <n v="-29103248"/>
    <n v="-0.96050323432343232"/>
    <n v="32.315798706270627"/>
    <n v="2011"/>
    <s v="oktyabr"/>
    <s v="Morten Tyldum"/>
    <x v="3226"/>
    <s v="Normal"/>
    <s v="Medium Budget"/>
    <x v="0"/>
    <s v="Normal"/>
  </r>
  <r>
    <x v="3227"/>
    <d v="2002-05-01T00:00:00"/>
    <s v="Color"/>
    <s v="Action"/>
    <s v="English"/>
    <s v="USA"/>
    <s v="R"/>
    <s v="Christian Bale"/>
    <x v="934"/>
    <n v="23000"/>
    <n v="25088"/>
    <n v="110"/>
    <n v="20000"/>
    <n v="7.5"/>
    <n v="146"/>
    <n v="107"/>
    <n v="1190018"/>
    <n v="20000000"/>
    <n v="-18809982"/>
    <n v="-0.94049910000000003"/>
    <n v="31.623800360000001"/>
    <n v="2002"/>
    <s v="may"/>
    <s v="Kurt Wimmer"/>
    <x v="3227"/>
    <s v="Normal"/>
    <s v="High Budget"/>
    <x v="0"/>
    <s v="Normal"/>
  </r>
  <r>
    <x v="3228"/>
    <d v="2008-01-09T00:00:00"/>
    <s v="Color"/>
    <s v="Drama"/>
    <s v="English"/>
    <s v="UK"/>
    <s v="PG-13"/>
    <s v="Zoe Kazan"/>
    <x v="354"/>
    <n v="962"/>
    <n v="1591"/>
    <n v="0"/>
    <n v="0"/>
    <n v="6.8"/>
    <n v="160"/>
    <n v="107"/>
    <n v="1186957"/>
    <n v="25000000"/>
    <n v="-23813043"/>
    <n v="-0.95252172000000002"/>
    <n v="26.818991311999998"/>
    <n v="2008"/>
    <s v="yanvar"/>
    <s v="Richard Linklater"/>
    <x v="3228"/>
    <s v="Normal"/>
    <s v="Medium Budget"/>
    <x v="0"/>
    <s v="Normal"/>
  </r>
  <r>
    <x v="3229"/>
    <d v="2007-06-09T00:00:00"/>
    <s v="Color"/>
    <s v="Drama"/>
    <s v="Romanian"/>
    <s v="Romania"/>
    <s v="Not Rated"/>
    <s v="Anamaria Marinca"/>
    <x v="1406"/>
    <n v="131"/>
    <n v="264"/>
    <n v="163"/>
    <n v="14000"/>
    <n v="7.9"/>
    <n v="233"/>
    <n v="113"/>
    <n v="1185783"/>
    <n v="590000"/>
    <n v="595783"/>
    <n v="1.0098016949152542"/>
    <n v="33.403920677966099"/>
    <n v="2007"/>
    <s v="iyun"/>
    <s v="Cristian Mungiu"/>
    <x v="3229"/>
    <s v="Normal"/>
    <s v="Medium Budget"/>
    <x v="0"/>
    <s v="Normal"/>
  </r>
  <r>
    <x v="3230"/>
    <d v="2010-07-24T00:00:00"/>
    <s v="Color"/>
    <s v="Action"/>
    <s v="English"/>
    <s v="USA"/>
    <s v="PG-13"/>
    <s v="Marco St. John"/>
    <x v="505"/>
    <n v="403"/>
    <n v="1577"/>
    <n v="14"/>
    <n v="0"/>
    <n v="5.0999999999999996"/>
    <n v="138"/>
    <n v="107"/>
    <n v="1183354"/>
    <n v="20000000"/>
    <n v="-18816646"/>
    <n v="-0.94083229999999995"/>
    <n v="20.023667079999999"/>
    <n v="2010"/>
    <s v="iyul"/>
    <s v="Kevin Munroe"/>
    <x v="3230"/>
    <s v="Normal"/>
    <s v="High Budget"/>
    <x v="0"/>
    <s v="High Buzz Mismatch"/>
  </r>
  <r>
    <x v="3231"/>
    <d v="2005-01-24T00:00:00"/>
    <s v="Color"/>
    <s v="Drama"/>
    <s v="English"/>
    <s v="USA"/>
    <s v="R"/>
    <s v="Mekhi Phifer"/>
    <x v="1407"/>
    <n v="1000"/>
    <n v="4329"/>
    <n v="7"/>
    <n v="191"/>
    <n v="5.9"/>
    <n v="40"/>
    <n v="93"/>
    <n v="1181197"/>
    <n v="15500000"/>
    <n v="-14318803"/>
    <n v="-0.92379374193548391"/>
    <n v="23.24958250322581"/>
    <n v="2005"/>
    <s v="yanvar"/>
    <s v="Wayne Beach"/>
    <x v="3231"/>
    <s v="Normal"/>
    <s v="Medium Budget"/>
    <x v="0"/>
    <s v="High Buzz Mismatch"/>
  </r>
  <r>
    <x v="3232"/>
    <d v="2006-08-23T00:00:00"/>
    <s v="Color"/>
    <s v="Biography"/>
    <s v="English"/>
    <s v="Germany"/>
    <s v="R"/>
    <s v="Peter Dinklage"/>
    <x v="507"/>
    <n v="22000"/>
    <n v="37606"/>
    <n v="0"/>
    <n v="0"/>
    <n v="7.1"/>
    <n v="94"/>
    <n v="125"/>
    <n v="1172769"/>
    <n v="13000000"/>
    <n v="-11827231"/>
    <n v="-0.90978700000000001"/>
    <n v="28.036085199999999"/>
    <n v="2006"/>
    <s v="avgust"/>
    <s v="Sidney Lumet"/>
    <x v="3232"/>
    <s v="Normal"/>
    <s v="Medium Budget"/>
    <x v="0"/>
    <s v="Normal"/>
  </r>
  <r>
    <x v="3233"/>
    <d v="2012-11-07T00:00:00"/>
    <s v="Color"/>
    <s v="Drama"/>
    <s v="English"/>
    <s v="USA"/>
    <s v="R"/>
    <s v="Sid Haig"/>
    <x v="716"/>
    <n v="1000"/>
    <n v="5158"/>
    <n v="0"/>
    <n v="15000"/>
    <n v="5.0999999999999996"/>
    <n v="234"/>
    <n v="101"/>
    <n v="1163508"/>
    <n v="2500000"/>
    <n v="-1336492"/>
    <n v="-0.53459679999999998"/>
    <n v="21.68616128"/>
    <n v="2012"/>
    <s v="noyabr"/>
    <s v="Rob Zombie"/>
    <x v="3233"/>
    <s v="Normal"/>
    <s v="Medium Budget"/>
    <x v="0"/>
    <s v="High Buzz Mismatch"/>
  </r>
  <r>
    <x v="3234"/>
    <d v="2006-02-28T00:00:00"/>
    <s v="Color"/>
    <s v="Biography"/>
    <s v="English"/>
    <s v="USA"/>
    <s v="R"/>
    <s v="Toby Jones"/>
    <x v="1123"/>
    <n v="2000"/>
    <n v="3474"/>
    <n v="41"/>
    <n v="0"/>
    <n v="7.1"/>
    <n v="129"/>
    <n v="118"/>
    <n v="1150403"/>
    <n v="13000000"/>
    <n v="-11849597"/>
    <n v="-0.91150746153846152"/>
    <n v="28.035397015384614"/>
    <n v="2006"/>
    <s v="fevral"/>
    <s v="Douglas McGrath"/>
    <x v="3234"/>
    <s v="Normal"/>
    <s v="Medium Budget"/>
    <x v="0"/>
    <s v="Normal"/>
  </r>
  <r>
    <x v="3235"/>
    <d v="2001-02-17T00:00:00"/>
    <s v="Color"/>
    <s v="Crime"/>
    <s v="English"/>
    <s v="USA"/>
    <s v="NC-17"/>
    <s v="Adam LeFevre"/>
    <x v="1341"/>
    <n v="80"/>
    <n v="209"/>
    <n v="52"/>
    <n v="420"/>
    <n v="7.2"/>
    <n v="64"/>
    <n v="97"/>
    <n v="1141829"/>
    <n v="700000"/>
    <n v="441829"/>
    <n v="0.63118428571428575"/>
    <n v="29.094473714285716"/>
    <n v="2001"/>
    <s v="fevral"/>
    <s v="Michael Cuesta"/>
    <x v="3235"/>
    <s v="Normal"/>
    <s v="Medium Budget"/>
    <x v="0"/>
    <s v="Normal"/>
  </r>
  <r>
    <x v="3236"/>
    <d v="2007-08-20T00:00:00"/>
    <s v="Black and White"/>
    <s v="Documentary"/>
    <s v="English"/>
    <s v="UK"/>
    <s v="PG"/>
    <s v="John F. Kennedy"/>
    <x v="1408"/>
    <n v="168"/>
    <n v="408"/>
    <n v="90"/>
    <n v="0"/>
    <n v="8.1"/>
    <n v="107"/>
    <n v="100"/>
    <n v="1134049"/>
    <n v="2000000"/>
    <n v="-865951"/>
    <n v="-0.43297550000000001"/>
    <n v="32.226809799999998"/>
    <n v="2007"/>
    <s v="avgust"/>
    <s v="David Sington"/>
    <x v="3236"/>
    <s v="Normal"/>
    <s v="Low Budget"/>
    <x v="0"/>
    <s v="High Buzz / High Score"/>
  </r>
  <r>
    <x v="3237"/>
    <d v="2003-09-26T00:00:00"/>
    <s v="Color"/>
    <s v="Drama"/>
    <s v="Dari"/>
    <s v="Afghanistan"/>
    <s v="PG-13"/>
    <s v="Marina Golbahari"/>
    <x v="1409"/>
    <n v="30"/>
    <n v="30"/>
    <n v="6"/>
    <n v="0"/>
    <n v="7.4"/>
    <n v="105"/>
    <n v="83"/>
    <n v="1127331"/>
    <n v="46000"/>
    <n v="1081331"/>
    <n v="23.507195652173912"/>
    <n v="39.002878260869565"/>
    <n v="2003"/>
    <s v="sentyabr"/>
    <s v="Siddiq Barmak"/>
    <x v="3237"/>
    <s v="Normal"/>
    <s v="Medium Budget"/>
    <x v="0"/>
    <s v="Normal"/>
  </r>
  <r>
    <x v="3238"/>
    <d v="2000-07-27T00:00:00"/>
    <s v="Color"/>
    <s v="Drama"/>
    <s v="English"/>
    <s v="USA"/>
    <s v="R"/>
    <s v="Rachel True"/>
    <x v="1410"/>
    <n v="328"/>
    <n v="407"/>
    <n v="7"/>
    <n v="0"/>
    <n v="6.5"/>
    <n v="46"/>
    <n v="86"/>
    <n v="1114943"/>
    <n v="500000"/>
    <n v="614943"/>
    <n v="1.229886"/>
    <n v="26.491954400000001"/>
    <n v="2000"/>
    <s v="iyul"/>
    <s v="Greg Harrison"/>
    <x v="3238"/>
    <s v="Normal"/>
    <s v="Medium Budget"/>
    <x v="0"/>
    <s v="Normal"/>
  </r>
  <r>
    <x v="3239"/>
    <d v="2003-09-30T00:00:00"/>
    <s v="Color"/>
    <s v="Comedy"/>
    <s v="English"/>
    <s v="USA"/>
    <s v="PG"/>
    <s v="Kirby Heyborne"/>
    <x v="1401"/>
    <n v="69"/>
    <n v="155"/>
    <n v="0"/>
    <n v="44"/>
    <n v="6"/>
    <n v="3"/>
    <n v="101"/>
    <n v="1111615"/>
    <n v="500000"/>
    <n v="611615"/>
    <n v="1.22323"/>
    <n v="24.493691999999999"/>
    <n v="2003"/>
    <s v="sentyabr"/>
    <s v="Kurt Hale"/>
    <x v="3239"/>
    <s v="Normal"/>
    <s v="Medium Budget"/>
    <x v="0"/>
    <s v="Normal"/>
  </r>
  <r>
    <x v="3240"/>
    <d v="2009-07-22T00:00:00"/>
    <s v="Color"/>
    <s v="Drama"/>
    <s v="English"/>
    <s v="USA"/>
    <s v="R"/>
    <s v="Naomi Watts"/>
    <x v="1318"/>
    <n v="6000"/>
    <n v="8876"/>
    <n v="127"/>
    <n v="0"/>
    <n v="7.2"/>
    <n v="161"/>
    <n v="125"/>
    <n v="1110286"/>
    <n v="4825000"/>
    <n v="-3714714"/>
    <n v="-0.76988891191709841"/>
    <n v="28.492044435233161"/>
    <n v="2009"/>
    <s v="iyul"/>
    <s v="Rodrigo GarcÃ­a"/>
    <x v="3240"/>
    <s v="Normal"/>
    <s v="Medium Budget"/>
    <x v="0"/>
    <s v="Normal"/>
  </r>
  <r>
    <x v="3241"/>
    <d v="2004-02-18T00:00:00"/>
    <s v="Color"/>
    <s v="Action"/>
    <s v="Korean"/>
    <s v="South Korea"/>
    <s v="R"/>
    <s v="Min-sik Choi"/>
    <x v="1411"/>
    <n v="717"/>
    <n v="1730"/>
    <n v="16"/>
    <n v="0"/>
    <n v="8.1"/>
    <n v="86"/>
    <n v="148"/>
    <n v="1110186"/>
    <n v="12800000"/>
    <n v="-11689814"/>
    <n v="-0.91326671874999998"/>
    <n v="32.034693312499996"/>
    <n v="2004"/>
    <s v="fevral"/>
    <s v="Je-kyu Kang"/>
    <x v="3241"/>
    <s v="Normal"/>
    <s v="High Budget"/>
    <x v="0"/>
    <s v="High Buzz / High Score"/>
  </r>
  <r>
    <x v="3242"/>
    <d v="1992-09-18T00:00:00"/>
    <s v="Color"/>
    <s v="Crime"/>
    <s v="English"/>
    <s v="USA"/>
    <s v="R"/>
    <s v="Dana Delany"/>
    <x v="1363"/>
    <n v="722"/>
    <n v="1201"/>
    <n v="261"/>
    <n v="247"/>
    <n v="6.8"/>
    <n v="19"/>
    <n v="103"/>
    <n v="1100000"/>
    <n v="5000000"/>
    <n v="-3900000"/>
    <n v="-0.78"/>
    <n v="26.912699999999997"/>
    <n v="1992"/>
    <s v="sentyabr"/>
    <s v="Paul Schrader"/>
    <x v="3242"/>
    <s v="Normal"/>
    <s v="Medium Budget"/>
    <x v="0"/>
    <s v="Normal"/>
  </r>
  <r>
    <x v="3243"/>
    <d v="2003-05-14T00:00:00"/>
    <s v="Color"/>
    <s v="Adventure"/>
    <s v="English"/>
    <s v="USA"/>
    <s v="PG-13"/>
    <s v="Noah Danby"/>
    <x v="1412"/>
    <n v="178"/>
    <n v="359"/>
    <n v="0"/>
    <n v="32"/>
    <n v="3.3"/>
    <n v="7"/>
    <n v="120"/>
    <n v="1098224"/>
    <n v="2000000"/>
    <n v="-901776"/>
    <n v="-0.45088800000000001"/>
    <n v="13.0228448"/>
    <n v="2003"/>
    <s v="may"/>
    <s v="Gary Rogers"/>
    <x v="3243"/>
    <s v="Normal"/>
    <s v="High Budget"/>
    <x v="0"/>
    <s v="High Buzz Mismatch"/>
  </r>
  <r>
    <x v="3244"/>
    <d v="2010-12-04T00:00:00"/>
    <s v="Color"/>
    <s v="Biography"/>
    <s v="English"/>
    <s v="UK"/>
    <s v="R"/>
    <s v="Bob Hoskins"/>
    <x v="879"/>
    <n v="5000"/>
    <n v="7692"/>
    <n v="13"/>
    <n v="0"/>
    <n v="7.2"/>
    <n v="163"/>
    <n v="113"/>
    <n v="1094798"/>
    <n v="7200000"/>
    <n v="-6105202"/>
    <n v="-0.84794472222222217"/>
    <n v="28.460822111111113"/>
    <n v="2010"/>
    <s v="dekabr"/>
    <s v="Nigel Cole"/>
    <x v="3244"/>
    <s v="Normal"/>
    <s v="Medium Budget"/>
    <x v="0"/>
    <s v="Normal"/>
  </r>
  <r>
    <x v="3245"/>
    <d v="2009-04-26T00:00:00"/>
    <s v="Black and White"/>
    <s v="Comedy"/>
    <s v="English"/>
    <s v="Canada"/>
    <s v="PG"/>
    <s v="Clifton Collins Jr."/>
    <x v="1413"/>
    <n v="968"/>
    <n v="4270"/>
    <n v="50"/>
    <n v="0"/>
    <n v="7"/>
    <n v="41"/>
    <n v="118"/>
    <n v="1089445"/>
    <n v="12500000"/>
    <n v="-11410555"/>
    <n v="-0.9128444"/>
    <n v="27.63486224"/>
    <n v="2009"/>
    <s v="aprel"/>
    <s v="William Dear"/>
    <x v="3245"/>
    <s v="Normal"/>
    <s v="Medium Budget"/>
    <x v="0"/>
    <s v="Normal"/>
  </r>
  <r>
    <x v="3246"/>
    <d v="2008-10-23T00:00:00"/>
    <s v="Color"/>
    <s v="Comedy"/>
    <s v="English"/>
    <s v="USA"/>
    <s v="R"/>
    <s v="Robert De Niro"/>
    <x v="122"/>
    <n v="22000"/>
    <n v="71973"/>
    <n v="272"/>
    <n v="845"/>
    <n v="5.7"/>
    <n v="137"/>
    <n v="104"/>
    <n v="1089365"/>
    <n v="25000000"/>
    <n v="-23910635"/>
    <n v="-0.95642539999999998"/>
    <n v="22.501929839999999"/>
    <n v="2008"/>
    <s v="oktyabr"/>
    <s v="Barry Levinson"/>
    <x v="3246"/>
    <s v="Normal"/>
    <s v="Medium Budget"/>
    <x v="0"/>
    <s v="High Buzz Mismatch"/>
  </r>
  <r>
    <x v="3247"/>
    <d v="2004-04-01T00:00:00"/>
    <s v="Color"/>
    <s v="Drama"/>
    <s v="English"/>
    <s v="Spain"/>
    <s v="R"/>
    <s v="Christian Bale"/>
    <x v="523"/>
    <n v="23000"/>
    <n v="24994"/>
    <n v="122"/>
    <n v="21000"/>
    <n v="7.7"/>
    <n v="204"/>
    <n v="94"/>
    <n v="1082044"/>
    <n v="5000000"/>
    <n v="-3917956"/>
    <n v="-0.78359120000000004"/>
    <n v="32.586563519999999"/>
    <n v="2004"/>
    <s v="aprel"/>
    <s v="Brad Anderson"/>
    <x v="3247"/>
    <s v="Normal"/>
    <s v="Medium Budget"/>
    <x v="0"/>
    <s v="Normal"/>
  </r>
  <r>
    <x v="3248"/>
    <d v="1996-11-30T00:00:00"/>
    <s v="Color"/>
    <s v="Crime"/>
    <s v="English"/>
    <s v="USA"/>
    <s v="R"/>
    <s v="Harold Perrineau"/>
    <x v="1414"/>
    <n v="1000"/>
    <n v="2228"/>
    <n v="30"/>
    <n v="145"/>
    <n v="6.1"/>
    <n v="42"/>
    <n v="101"/>
    <n v="1075288"/>
    <n v="22000000"/>
    <n v="-20924712"/>
    <n v="-0.95112327272727271"/>
    <n v="24.034050690909091"/>
    <n v="1996"/>
    <s v="noyabr"/>
    <s v="Bob Rafelson"/>
    <x v="3248"/>
    <s v="Normal"/>
    <s v="Medium Budget"/>
    <x v="0"/>
    <s v="Normal"/>
  </r>
  <r>
    <x v="3249"/>
    <d v="2007-11-25T00:00:00"/>
    <s v="Color"/>
    <s v="Biography"/>
    <s v="English"/>
    <s v="UK"/>
    <s v="PG-13"/>
    <s v="Colin Firth"/>
    <x v="1415"/>
    <n v="14000"/>
    <n v="15848"/>
    <n v="14"/>
    <n v="429"/>
    <n v="6.9"/>
    <n v="90"/>
    <n v="92"/>
    <n v="1071240"/>
    <n v="8000000"/>
    <n v="-6928760"/>
    <n v="-0.86609499999999995"/>
    <n v="27.296462000000002"/>
    <n v="2007"/>
    <s v="noyabr"/>
    <s v="Anand Tucker"/>
    <x v="3249"/>
    <s v="Normal"/>
    <s v="Medium Budget"/>
    <x v="0"/>
    <s v="Normal"/>
  </r>
  <r>
    <x v="3250"/>
    <d v="2011-01-08T00:00:00"/>
    <s v="Color"/>
    <s v="Biography"/>
    <s v="English"/>
    <s v="Spain"/>
    <s v="PG-13"/>
    <s v="Jordi MollÃ "/>
    <x v="1109"/>
    <n v="877"/>
    <n v="3497"/>
    <n v="596"/>
    <n v="2000"/>
    <n v="5.9"/>
    <n v="77"/>
    <n v="102"/>
    <n v="1068392"/>
    <n v="36000000"/>
    <n v="-34931608"/>
    <n v="-0.97032244444444449"/>
    <n v="23.411871022222222"/>
    <n v="2011"/>
    <s v="yanvar"/>
    <s v="Roland JoffÃ©"/>
    <x v="3250"/>
    <s v="Normal"/>
    <s v="Medium Budget"/>
    <x v="0"/>
    <s v="High Buzz Mismatch"/>
  </r>
  <r>
    <x v="3251"/>
    <d v="2007-11-11T00:00:00"/>
    <s v="Color"/>
    <s v="Drama"/>
    <m/>
    <s v="USA"/>
    <s v="R"/>
    <s v="Jon Gries"/>
    <x v="595"/>
    <n v="482"/>
    <n v="1526"/>
    <n v="58"/>
    <n v="411"/>
    <n v="5.8"/>
    <n v="43"/>
    <n v="111"/>
    <n v="1066555"/>
    <n v="11000000"/>
    <n v="-9933445"/>
    <n v="-0.90304045454545456"/>
    <n v="22.879883818181817"/>
    <n v="2007"/>
    <s v="noyabr"/>
    <s v="Christopher Cain"/>
    <x v="3251"/>
    <s v="Normal"/>
    <s v="Medium Budget"/>
    <x v="0"/>
    <s v="High Buzz Mismatch"/>
  </r>
  <r>
    <x v="3252"/>
    <d v="2012-11-01T00:00:00"/>
    <s v="Color"/>
    <s v="Adventure"/>
    <s v="English"/>
    <s v="USA"/>
    <s v="G"/>
    <s v="Chazz Palminteri"/>
    <x v="1416"/>
    <n v="979"/>
    <n v="1978"/>
    <n v="12"/>
    <n v="831"/>
    <n v="6.7"/>
    <n v="28"/>
    <n v="88"/>
    <n v="1064277"/>
    <n v="20000000"/>
    <n v="-18935723"/>
    <n v="-0.94678614999999999"/>
    <n v="26.504385540000001"/>
    <n v="2012"/>
    <s v="noyabr"/>
    <s v="Matthew Diamond"/>
    <x v="3252"/>
    <s v="Normal"/>
    <s v="High Budget"/>
    <x v="0"/>
    <s v="Normal"/>
  </r>
  <r>
    <x v="3253"/>
    <d v="2007-07-27T00:00:00"/>
    <s v="Color"/>
    <s v="Comedy"/>
    <s v="Arabic"/>
    <s v="France"/>
    <s v="PG"/>
    <s v="Yasmine Al Massri"/>
    <x v="1417"/>
    <n v="227"/>
    <n v="231"/>
    <n v="0"/>
    <n v="0"/>
    <n v="7.2"/>
    <n v="109"/>
    <n v="95"/>
    <n v="1060591"/>
    <n v="1300000"/>
    <n v="-239409"/>
    <n v="-0.18416076923076924"/>
    <n v="28.726335692307693"/>
    <n v="2007"/>
    <s v="iyul"/>
    <s v="Nadine Labaki"/>
    <x v="3253"/>
    <s v="Normal"/>
    <s v="Medium Budget"/>
    <x v="0"/>
    <s v="Normal"/>
  </r>
  <r>
    <x v="3254"/>
    <d v="2003-05-30T00:00:00"/>
    <s v="Color"/>
    <s v="Crime"/>
    <s v="English"/>
    <s v="USA"/>
    <s v="R"/>
    <s v="Alexis Dziena"/>
    <x v="1418"/>
    <n v="715"/>
    <n v="1315"/>
    <n v="10"/>
    <n v="1000"/>
    <n v="6.6"/>
    <n v="91"/>
    <n v="104"/>
    <n v="1056102"/>
    <n v="5000000"/>
    <n v="-3943898"/>
    <n v="-0.78877960000000003"/>
    <n v="26.184488160000001"/>
    <n v="2003"/>
    <s v="may"/>
    <s v="James Cox"/>
    <x v="3254"/>
    <s v="Normal"/>
    <s v="Medium Budget"/>
    <x v="0"/>
    <s v="Normal"/>
  </r>
  <r>
    <x v="3255"/>
    <d v="2006-06-22T00:00:00"/>
    <s v="Color"/>
    <s v="Drama"/>
    <s v="English"/>
    <s v="Germany"/>
    <s v="PG-13"/>
    <s v="Scott Mechlowicz"/>
    <x v="669"/>
    <n v="634"/>
    <n v="2673"/>
    <n v="108"/>
    <n v="0"/>
    <n v="7.3"/>
    <n v="44"/>
    <n v="120"/>
    <n v="1055654"/>
    <n v="10000000"/>
    <n v="-8944346"/>
    <n v="-0.89443459999999997"/>
    <n v="28.842226159999999"/>
    <n v="2006"/>
    <s v="iyun"/>
    <s v="Victor Salva"/>
    <x v="3255"/>
    <s v="Normal"/>
    <s v="Medium Budget"/>
    <x v="0"/>
    <s v="Normal"/>
  </r>
  <r>
    <x v="3256"/>
    <d v="2000-09-11T00:00:00"/>
    <s v="Color"/>
    <s v="Comedy"/>
    <s v="English"/>
    <s v="USA"/>
    <s v="R"/>
    <s v="Lupe Ontiveros"/>
    <x v="420"/>
    <n v="625"/>
    <n v="1378"/>
    <n v="44"/>
    <n v="170"/>
    <n v="6.6"/>
    <n v="59"/>
    <n v="96"/>
    <n v="1050600"/>
    <n v="250000"/>
    <n v="800600"/>
    <n v="3.2023999999999999"/>
    <n v="27.697959999999998"/>
    <n v="2000"/>
    <s v="sentyabr"/>
    <s v="Miguel Arteta"/>
    <x v="3256"/>
    <s v="Normal"/>
    <s v="Medium Budget"/>
    <x v="0"/>
    <s v="Normal"/>
  </r>
  <r>
    <x v="3257"/>
    <d v="2005-10-16T00:00:00"/>
    <s v="Color"/>
    <s v="Drama"/>
    <s v="French"/>
    <s v="France"/>
    <s v="PG-13"/>
    <s v="Gary Lewis"/>
    <x v="1419"/>
    <n v="203"/>
    <n v="773"/>
    <n v="13"/>
    <n v="11000"/>
    <n v="7.8"/>
    <n v="115"/>
    <n v="116"/>
    <n v="1050445"/>
    <n v="22000000"/>
    <n v="-20949555"/>
    <n v="-0.95225249999999995"/>
    <n v="31.919098999999999"/>
    <n v="2005"/>
    <s v="oktyabr"/>
    <s v="Christian Carion"/>
    <x v="3257"/>
    <s v="Normal"/>
    <s v="Medium Budget"/>
    <x v="0"/>
    <s v="Normal"/>
  </r>
  <r>
    <x v="3258"/>
    <d v="2005-02-14T00:00:00"/>
    <s v="Color"/>
    <s v="Comedy"/>
    <s v="English"/>
    <s v="Germany"/>
    <s v="PG-13"/>
    <s v="Fisher Stevens"/>
    <x v="1420"/>
    <n v="922"/>
    <n v="1835"/>
    <n v="0"/>
    <n v="128"/>
    <n v="4.2"/>
    <n v="41"/>
    <n v="97"/>
    <n v="1046166"/>
    <n v="9000000"/>
    <n v="-7953834"/>
    <n v="-0.88375933333333334"/>
    <n v="16.459296266666666"/>
    <n v="2005"/>
    <s v="fevral"/>
    <s v="Meiert Avis"/>
    <x v="3258"/>
    <s v="Normal"/>
    <s v="Medium Budget"/>
    <x v="0"/>
    <s v="High Buzz Mismatch"/>
  </r>
  <r>
    <x v="3259"/>
    <d v="1996-12-28T00:00:00"/>
    <s v="Color"/>
    <s v="Comedy"/>
    <s v="English"/>
    <s v="USA"/>
    <s v="R"/>
    <s v="Andrew Wilson"/>
    <x v="462"/>
    <n v="387"/>
    <n v="648"/>
    <n v="0"/>
    <n v="0"/>
    <n v="7.1"/>
    <n v="83"/>
    <n v="91"/>
    <n v="1040879"/>
    <n v="7000000"/>
    <n v="-5959121"/>
    <n v="-0.85130300000000003"/>
    <n v="28.059478799999997"/>
    <n v="1996"/>
    <s v="dekabr"/>
    <s v="Wes Anderson"/>
    <x v="3259"/>
    <s v="Normal"/>
    <s v="Medium Budget"/>
    <x v="0"/>
    <s v="Normal"/>
  </r>
  <r>
    <x v="3260"/>
    <d v="2010-07-12T00:00:00"/>
    <s v="Color"/>
    <s v="Biography"/>
    <s v="English"/>
    <s v="Canada"/>
    <s v="R"/>
    <s v="Kevin Spacey"/>
    <x v="1386"/>
    <n v="18000"/>
    <n v="18739"/>
    <n v="60"/>
    <n v="0"/>
    <n v="6.2"/>
    <n v="117"/>
    <n v="108"/>
    <n v="1039869"/>
    <n v="15000000"/>
    <n v="-13960131"/>
    <n v="-0.93067540000000004"/>
    <n v="24.427729840000001"/>
    <n v="2010"/>
    <s v="iyul"/>
    <s v="George Hickenlooper"/>
    <x v="3260"/>
    <s v="Normal"/>
    <s v="Medium Budget"/>
    <x v="0"/>
    <s v="Normal"/>
  </r>
  <r>
    <x v="3261"/>
    <d v="2004-05-13T00:00:00"/>
    <s v="Color"/>
    <s v="Drama"/>
    <s v="English"/>
    <s v="USA"/>
    <s v="R"/>
    <s v="Robin Wright"/>
    <x v="894"/>
    <n v="18000"/>
    <n v="21107"/>
    <n v="15"/>
    <n v="1000"/>
    <n v="6.8"/>
    <n v="84"/>
    <n v="97"/>
    <n v="1029017"/>
    <n v="6500000"/>
    <n v="-5470983"/>
    <n v="-0.84168969230769231"/>
    <n v="26.963324123076923"/>
    <n v="2004"/>
    <s v="may"/>
    <s v="Michael Mayer"/>
    <x v="3261"/>
    <s v="Normal"/>
    <s v="Medium Budget"/>
    <x v="0"/>
    <s v="Normal"/>
  </r>
  <r>
    <x v="3262"/>
    <d v="2010-09-12T00:00:00"/>
    <s v="Color"/>
    <s v="Drama"/>
    <s v="English"/>
    <s v="Spain"/>
    <s v="R"/>
    <s v="Ryan Reynolds"/>
    <x v="1421"/>
    <n v="16000"/>
    <n v="17471"/>
    <n v="89"/>
    <n v="24000"/>
    <n v="7"/>
    <n v="363"/>
    <n v="95"/>
    <n v="1028658"/>
    <n v="3000000"/>
    <n v="-1971342"/>
    <n v="-0.65711399999999998"/>
    <n v="30.1371544"/>
    <n v="2010"/>
    <s v="sentyabr"/>
    <s v="Rodrigo CortÃ©s"/>
    <x v="3262"/>
    <s v="Normal"/>
    <s v="Medium Budget"/>
    <x v="0"/>
    <s v="Normal"/>
  </r>
  <r>
    <x v="3263"/>
    <d v="2008-12-07T00:00:00"/>
    <s v="Color"/>
    <s v="Drama"/>
    <s v="English"/>
    <s v="Australia"/>
    <s v="R"/>
    <s v="Radha Mitchell"/>
    <x v="217"/>
    <n v="991"/>
    <n v="1003"/>
    <n v="55"/>
    <n v="1000"/>
    <n v="7.1"/>
    <n v="67"/>
    <n v="125"/>
    <n v="1027749"/>
    <n v="40000000"/>
    <n v="-38972251"/>
    <n v="-0.974306275"/>
    <n v="28.110277490000001"/>
    <n v="2008"/>
    <s v="dekabr"/>
    <s v="Roger Spottiswoode"/>
    <x v="3263"/>
    <s v="Normal"/>
    <s v="Medium Budget"/>
    <x v="0"/>
    <s v="Normal"/>
  </r>
  <r>
    <x v="3264"/>
    <d v="2000-09-12T00:00:00"/>
    <s v="Color"/>
    <s v="Drama"/>
    <s v="English"/>
    <s v="USA"/>
    <s v="R"/>
    <s v="Dan Futterman"/>
    <x v="1422"/>
    <n v="254"/>
    <n v="964"/>
    <n v="0"/>
    <n v="72"/>
    <n v="7"/>
    <n v="38"/>
    <n v="106"/>
    <n v="1027119"/>
    <n v="225000"/>
    <n v="802119"/>
    <n v="3.5649733333333335"/>
    <n v="29.433189333333335"/>
    <n v="2000"/>
    <s v="sentyabr"/>
    <s v="Jon Shear"/>
    <x v="3264"/>
    <s v="Normal"/>
    <s v="Medium Budget"/>
    <x v="0"/>
    <s v="Normal"/>
  </r>
  <r>
    <x v="3265"/>
    <d v="2011-02-23T00:00:00"/>
    <s v="Color"/>
    <s v="Action"/>
    <s v="English"/>
    <s v="UK"/>
    <s v="R"/>
    <s v="John Boyega"/>
    <x v="1423"/>
    <n v="1000"/>
    <n v="2011"/>
    <n v="115"/>
    <n v="18000"/>
    <n v="6.6"/>
    <n v="399"/>
    <n v="88"/>
    <n v="1024175"/>
    <n v="13000000"/>
    <n v="-11975825"/>
    <n v="-0.9212173076923077"/>
    <n v="27.831513076923077"/>
    <n v="2011"/>
    <s v="fevral"/>
    <s v="Joe Cornish"/>
    <x v="3265"/>
    <s v="Normal"/>
    <s v="High Budget"/>
    <x v="0"/>
    <s v="Normal"/>
  </r>
  <r>
    <x v="3266"/>
    <d v="2003-12-29T00:00:00"/>
    <s v="Color"/>
    <s v="Crime"/>
    <s v="English"/>
    <s v="Canada"/>
    <s v="R"/>
    <s v="Philip Seymour Hoffman"/>
    <x v="1424"/>
    <n v="22000"/>
    <n v="23513"/>
    <n v="23"/>
    <n v="0"/>
    <n v="7.2"/>
    <n v="82"/>
    <n v="104"/>
    <n v="1011054"/>
    <n v="10000000"/>
    <n v="-8988946"/>
    <n v="-0.89889459999999999"/>
    <n v="28.44044216"/>
    <n v="2003"/>
    <s v="dekabr"/>
    <s v="Richard Kwietniowski"/>
    <x v="3266"/>
    <s v="Normal"/>
    <s v="Medium Budget"/>
    <x v="0"/>
    <s v="Normal"/>
  </r>
  <r>
    <x v="3267"/>
    <d v="2005-07-04T00:00:00"/>
    <s v="Color"/>
    <s v="Crime"/>
    <s v="English"/>
    <s v="USA"/>
    <s v="R"/>
    <s v="Odessa Rae"/>
    <x v="33"/>
    <n v="109"/>
    <n v="117"/>
    <n v="171"/>
    <n v="12000"/>
    <n v="7.1"/>
    <n v="231"/>
    <n v="104"/>
    <n v="1007962"/>
    <n v="950000"/>
    <n v="57962"/>
    <n v="6.1012631578947367E-2"/>
    <n v="29.624405052631577"/>
    <n v="2005"/>
    <s v="iyul"/>
    <s v="David Slade"/>
    <x v="3267"/>
    <s v="Normal"/>
    <s v="Medium Budget"/>
    <x v="0"/>
    <s v="Normal"/>
  </r>
  <r>
    <x v="3268"/>
    <d v="1993-03-23T00:00:00"/>
    <s v="Color"/>
    <s v="Drama"/>
    <s v="English"/>
    <s v="USA"/>
    <s v="R"/>
    <s v="Allison Dean"/>
    <x v="1133"/>
    <n v="159"/>
    <n v="423"/>
    <n v="9"/>
    <n v="81"/>
    <n v="7.2"/>
    <n v="11"/>
    <n v="114"/>
    <n v="1001437"/>
    <n v="800000"/>
    <n v="201437"/>
    <n v="0.25179625"/>
    <n v="28.908818499999999"/>
    <n v="1993"/>
    <s v="mart"/>
    <s v="Victor Nunez"/>
    <x v="3268"/>
    <s v="Normal"/>
    <s v="Medium Budget"/>
    <x v="0"/>
    <s v="Normal"/>
  </r>
  <r>
    <x v="3269"/>
    <d v="1977-05-28T00:00:00"/>
    <s v="Color"/>
    <s v="Adventure"/>
    <s v="English"/>
    <s v="UK"/>
    <s v="PG"/>
    <s v="Catherine Deneuve"/>
    <x v="1425"/>
    <n v="963"/>
    <n v="2209"/>
    <n v="6"/>
    <n v="122"/>
    <n v="6.3"/>
    <n v="6"/>
    <n v="107"/>
    <n v="1000000"/>
    <n v="9000000"/>
    <n v="-8000000"/>
    <n v="-0.88888888888888884"/>
    <n v="24.856644444444445"/>
    <n v="1977"/>
    <s v="may"/>
    <s v="Dick Richards"/>
    <x v="3269"/>
    <s v="Normal"/>
    <s v="High Budget"/>
    <x v="0"/>
    <s v="Normal"/>
  </r>
  <r>
    <x v="3270"/>
    <d v="1978-04-17T00:00:00"/>
    <s v="Color"/>
    <s v="Action"/>
    <s v="English"/>
    <s v="Iran"/>
    <s v="PG"/>
    <s v="Christopher Lee"/>
    <x v="1426"/>
    <n v="16000"/>
    <n v="17250"/>
    <n v="109"/>
    <n v="76"/>
    <n v="6.5"/>
    <n v="2"/>
    <n v="127"/>
    <n v="1000000"/>
    <n v="14000000"/>
    <n v="-13000000"/>
    <n v="-0.9285714285714286"/>
    <n v="25.63617142857143"/>
    <n v="1978"/>
    <s v="aprel"/>
    <s v="James Fargo"/>
    <x v="3270"/>
    <s v="Normal"/>
    <s v="High Budget"/>
    <x v="0"/>
    <s v="Normal"/>
  </r>
  <r>
    <x v="3271"/>
    <d v="2004-03-12T00:00:00"/>
    <s v="Color"/>
    <s v="Drama"/>
    <s v="English"/>
    <s v="UK"/>
    <s v="R"/>
    <s v="Paddy Considine"/>
    <x v="1427"/>
    <n v="680"/>
    <n v="763"/>
    <n v="84"/>
    <n v="869"/>
    <n v="6.8"/>
    <n v="124"/>
    <n v="86"/>
    <n v="992238"/>
    <n v="1700000"/>
    <n v="-707762"/>
    <n v="-0.41633058823529412"/>
    <n v="27.120367764705883"/>
    <n v="2004"/>
    <s v="mart"/>
    <s v="Pawel Pawlikowski"/>
    <x v="3271"/>
    <s v="Normal"/>
    <s v="Medium Budget"/>
    <x v="0"/>
    <s v="Normal"/>
  </r>
  <r>
    <x v="3272"/>
    <d v="1999-05-06T00:00:00"/>
    <s v="Color"/>
    <s v="Drama"/>
    <s v="English"/>
    <s v="USA"/>
    <s v="R"/>
    <s v="Sasha Alexander"/>
    <x v="1097"/>
    <n v="980"/>
    <n v="3166"/>
    <n v="35"/>
    <n v="180"/>
    <n v="7.3"/>
    <n v="54"/>
    <n v="111"/>
    <n v="985341"/>
    <n v="500000"/>
    <n v="485341"/>
    <n v="0.97068200000000004"/>
    <n v="29.606272799999999"/>
    <n v="1999"/>
    <s v="may"/>
    <s v="Michael Polish"/>
    <x v="3272"/>
    <s v="Normal"/>
    <s v="Medium Budget"/>
    <x v="0"/>
    <s v="Normal"/>
  </r>
  <r>
    <x v="3273"/>
    <d v="1998-03-30T00:00:00"/>
    <s v="Color"/>
    <s v="Drama"/>
    <s v="English"/>
    <s v="USA"/>
    <s v="R"/>
    <s v="Sonja Sohn"/>
    <x v="1428"/>
    <n v="245"/>
    <n v="295"/>
    <n v="12"/>
    <n v="603"/>
    <n v="7.2"/>
    <n v="16"/>
    <n v="100"/>
    <n v="982214"/>
    <n v="1000000"/>
    <n v="-17786"/>
    <n v="-1.7786E-2"/>
    <n v="28.853185600000003"/>
    <n v="1998"/>
    <s v="mart"/>
    <s v="Marc Levin"/>
    <x v="3273"/>
    <s v="Normal"/>
    <s v="Medium Budget"/>
    <x v="0"/>
    <s v="Normal"/>
  </r>
  <r>
    <x v="3274"/>
    <d v="2006-10-23T00:00:00"/>
    <s v="Color"/>
    <s v="Drama"/>
    <s v="English"/>
    <s v="Poland"/>
    <s v="PG-13"/>
    <s v="Marc Blucas"/>
    <x v="1429"/>
    <n v="973"/>
    <n v="2306"/>
    <n v="9"/>
    <n v="250"/>
    <n v="5.0999999999999996"/>
    <n v="25"/>
    <n v="101"/>
    <n v="978908"/>
    <n v="2400000"/>
    <n v="-1421092"/>
    <n v="-0.59212166666666666"/>
    <n v="20.18815133333333"/>
    <n v="2006"/>
    <s v="oktyabr"/>
    <s v="Robby Henson"/>
    <x v="3274"/>
    <s v="Normal"/>
    <s v="Medium Budget"/>
    <x v="0"/>
    <s v="High Buzz Mismatch"/>
  </r>
  <r>
    <x v="3275"/>
    <d v="2011-02-03T00:00:00"/>
    <s v="Color"/>
    <s v="Drama"/>
    <s v="English"/>
    <s v="USA"/>
    <s v="PG-13"/>
    <s v="Jennifer Lawrence"/>
    <x v="951"/>
    <n v="34000"/>
    <n v="34705"/>
    <n v="0"/>
    <n v="17000"/>
    <n v="6.7"/>
    <n v="276"/>
    <n v="91"/>
    <n v="958319"/>
    <n v="21000000"/>
    <n v="-20041681"/>
    <n v="-0.95436576190476186"/>
    <n v="28.118253695238096"/>
    <n v="2011"/>
    <s v="fevral"/>
    <s v="Jodie Foster"/>
    <x v="3275"/>
    <s v="Normal"/>
    <s v="Medium Budget"/>
    <x v="0"/>
    <s v="Normal"/>
  </r>
  <r>
    <x v="3276"/>
    <d v="2007-10-22T00:00:00"/>
    <s v="Color"/>
    <s v="Horror"/>
    <s v="English"/>
    <s v="USA"/>
    <s v="R"/>
    <s v="Megan Park"/>
    <x v="901"/>
    <n v="569"/>
    <n v="1797"/>
    <n v="0"/>
    <n v="0"/>
    <n v="5.7"/>
    <n v="280"/>
    <n v="95"/>
    <n v="952620"/>
    <n v="2000000"/>
    <n v="-1047380"/>
    <n v="-0.52368999999999999"/>
    <n v="22.590524000000002"/>
    <n v="2007"/>
    <s v="oktyabr"/>
    <s v="George A. Romero"/>
    <x v="3276"/>
    <s v="Normal"/>
    <s v="Low Budget"/>
    <x v="0"/>
    <s v="High Buzz Mismatch"/>
  </r>
  <r>
    <x v="3277"/>
    <d v="1999-10-22T00:00:00"/>
    <s v="Color"/>
    <s v="Biography"/>
    <s v="German"/>
    <s v="Germany"/>
    <m/>
    <s v="Heike Makatsch"/>
    <x v="1430"/>
    <n v="177"/>
    <n v="333"/>
    <n v="4"/>
    <n v="687"/>
    <n v="7.3"/>
    <n v="63"/>
    <n v="125"/>
    <n v="927107"/>
    <n v="15000000"/>
    <n v="-14072893"/>
    <n v="-0.93819286666666668"/>
    <n v="28.893422853333334"/>
    <n v="1999"/>
    <s v="oktyabr"/>
    <s v="Max FÃ¤rberbÃ¶ck"/>
    <x v="3277"/>
    <s v="Normal"/>
    <s v="Medium Budget"/>
    <x v="0"/>
    <s v="Normal"/>
  </r>
  <r>
    <x v="3278"/>
    <d v="1997-09-15T00:00:00"/>
    <s v="Color"/>
    <s v="Drama"/>
    <s v="Persian"/>
    <s v="Iran"/>
    <s v="PG"/>
    <s v="Bahare Seddiqi"/>
    <x v="1431"/>
    <n v="36"/>
    <n v="100"/>
    <n v="373"/>
    <n v="0"/>
    <n v="8.5"/>
    <n v="46"/>
    <n v="89"/>
    <n v="925402"/>
    <n v="180000"/>
    <n v="745402"/>
    <n v="4.1411222222222221"/>
    <n v="35.656448888888889"/>
    <n v="1997"/>
    <s v="sentyabr"/>
    <s v="Majid Majidi"/>
    <x v="3278"/>
    <s v="Normal"/>
    <s v="Medium Budget"/>
    <x v="0"/>
    <s v="High Buzz / High Score"/>
  </r>
  <r>
    <x v="3279"/>
    <d v="2011-06-26T00:00:00"/>
    <s v="Color"/>
    <s v="Documentary"/>
    <s v="English"/>
    <s v="USA"/>
    <s v="Unrated"/>
    <s v="Rachel Dratch"/>
    <x v="1432"/>
    <n v="399"/>
    <n v="660"/>
    <n v="0"/>
    <n v="287"/>
    <n v="6.8"/>
    <n v="29"/>
    <n v="93"/>
    <n v="906666"/>
    <n v="500000"/>
    <n v="406666"/>
    <n v="0.81333200000000005"/>
    <n v="27.554032800000002"/>
    <n v="2011"/>
    <s v="iyun"/>
    <s v="Joseph Dorman"/>
    <x v="3279"/>
    <s v="Normal"/>
    <s v="Low Budget"/>
    <x v="0"/>
    <s v="Normal"/>
  </r>
  <r>
    <x v="3280"/>
    <d v="2001-03-23T00:00:00"/>
    <s v="Color"/>
    <s v="Comedy"/>
    <s v="English"/>
    <s v="USA"/>
    <s v="Unrated"/>
    <s v="Purva Bedi"/>
    <x v="1433"/>
    <n v="250"/>
    <n v="454"/>
    <n v="0"/>
    <n v="133"/>
    <n v="6.7"/>
    <n v="9"/>
    <n v="100"/>
    <n v="902835"/>
    <n v="250000"/>
    <n v="652835"/>
    <n v="2.6113400000000002"/>
    <n v="27.857836000000002"/>
    <n v="2001"/>
    <s v="mart"/>
    <s v="Piyush Dinker Pandya"/>
    <x v="3280"/>
    <s v="Normal"/>
    <s v="Medium Budget"/>
    <x v="0"/>
    <s v="Normal"/>
  </r>
  <r>
    <x v="3281"/>
    <d v="2007-06-26T00:00:00"/>
    <s v="Color"/>
    <s v="Comedy"/>
    <s v="English"/>
    <s v="USA"/>
    <s v="R"/>
    <s v="Jenna Fischer"/>
    <x v="1434"/>
    <n v="966"/>
    <n v="3307"/>
    <n v="0"/>
    <n v="319"/>
    <n v="5.3"/>
    <n v="51"/>
    <n v="93"/>
    <n v="900926"/>
    <n v="10000000"/>
    <n v="-9099074"/>
    <n v="-0.90990740000000003"/>
    <n v="20.867937040000001"/>
    <n v="2007"/>
    <s v="iyun"/>
    <s v="Bob Odenkirk"/>
    <x v="3281"/>
    <s v="Normal"/>
    <s v="Medium Budget"/>
    <x v="0"/>
    <s v="High Buzz Mismatch"/>
  </r>
  <r>
    <x v="3282"/>
    <d v="1998-04-15T00:00:00"/>
    <s v="Color"/>
    <s v="Drama"/>
    <s v="Spanish"/>
    <s v="Mexico"/>
    <s v="R"/>
    <s v="Elpidia Carrillo"/>
    <x v="1435"/>
    <n v="174"/>
    <n v="222"/>
    <n v="22"/>
    <n v="140"/>
    <n v="6.8"/>
    <n v="39"/>
    <n v="106"/>
    <n v="886410"/>
    <n v="3500000"/>
    <n v="-2613590"/>
    <n v="-0.74673999999999996"/>
    <n v="26.915303999999999"/>
    <n v="1998"/>
    <s v="aprel"/>
    <s v="Salvador Carrasco"/>
    <x v="3282"/>
    <s v="Normal"/>
    <s v="Medium Budget"/>
    <x v="0"/>
    <s v="Normal"/>
  </r>
  <r>
    <x v="3283"/>
    <d v="2009-03-27T00:00:00"/>
    <s v="Color"/>
    <s v="Drama"/>
    <s v="English"/>
    <s v="USA"/>
    <s v="PG"/>
    <s v="Q'orianka Kilcher"/>
    <x v="1436"/>
    <n v="679"/>
    <n v="1426"/>
    <n v="3"/>
    <n v="0"/>
    <n v="6.2"/>
    <n v="26"/>
    <n v="97"/>
    <n v="883887"/>
    <n v="9000000"/>
    <n v="-8116113"/>
    <n v="-0.90179033333333336"/>
    <n v="24.439283866666667"/>
    <n v="2009"/>
    <s v="mart"/>
    <s v="Marc Forby"/>
    <x v="3283"/>
    <s v="Normal"/>
    <s v="Medium Budget"/>
    <x v="0"/>
    <s v="Normal"/>
  </r>
  <r>
    <x v="3284"/>
    <d v="2000-01-05T00:00:00"/>
    <s v="Color"/>
    <s v="Crime"/>
    <s v="English"/>
    <s v="USA"/>
    <s v="R"/>
    <s v="Charlize Theron"/>
    <x v="785"/>
    <n v="9000"/>
    <n v="11433"/>
    <n v="115"/>
    <n v="401"/>
    <n v="6.4"/>
    <n v="93"/>
    <n v="115"/>
    <n v="882710"/>
    <n v="24000000"/>
    <n v="-23117290"/>
    <n v="-0.96322041666666669"/>
    <n v="25.254811833333335"/>
    <n v="2000"/>
    <s v="yanvar"/>
    <s v="James Gray"/>
    <x v="3284"/>
    <s v="Normal"/>
    <s v="Medium Budget"/>
    <x v="0"/>
    <s v="Normal"/>
  </r>
  <r>
    <x v="3285"/>
    <d v="1989-01-06T00:00:00"/>
    <s v="Color"/>
    <s v="Action"/>
    <s v="English"/>
    <s v="Australia"/>
    <s v="R"/>
    <s v="Delroy Lindo"/>
    <x v="1437"/>
    <n v="848"/>
    <n v="1526"/>
    <n v="73"/>
    <n v="999"/>
    <n v="6.5"/>
    <n v="21"/>
    <n v="90"/>
    <n v="882290"/>
    <n v="10000000"/>
    <n v="-9117710"/>
    <n v="-0.911771"/>
    <n v="25.7351916"/>
    <n v="1989"/>
    <s v="yanvar"/>
    <s v="David Webb Peoples"/>
    <x v="3285"/>
    <s v="Normal"/>
    <s v="High Budget"/>
    <x v="0"/>
    <s v="Normal"/>
  </r>
  <r>
    <x v="3286"/>
    <d v="2007-04-23T00:00:00"/>
    <s v="Color"/>
    <s v="Adventure"/>
    <s v="English"/>
    <s v="USA"/>
    <s v="R"/>
    <s v="James Brolin"/>
    <x v="1069"/>
    <n v="499"/>
    <n v="504"/>
    <n v="47"/>
    <n v="0"/>
    <n v="6.9"/>
    <n v="94"/>
    <n v="101"/>
    <n v="876671"/>
    <n v="25000000"/>
    <n v="-24123329"/>
    <n v="-0.96493315999999996"/>
    <n v="27.214026736000001"/>
    <n v="2007"/>
    <s v="aprel"/>
    <s v="Richard Shepard"/>
    <x v="3286"/>
    <s v="Normal"/>
    <s v="High Budget"/>
    <x v="0"/>
    <s v="Normal"/>
  </r>
  <r>
    <x v="3287"/>
    <d v="2007-02-24T00:00:00"/>
    <s v="Color"/>
    <s v="Comedy"/>
    <s v="Hindi"/>
    <s v="USA"/>
    <m/>
    <s v="Saif Ali Khan"/>
    <x v="1438"/>
    <n v="532"/>
    <n v="902"/>
    <n v="5"/>
    <n v="108"/>
    <n v="5.4"/>
    <n v="16"/>
    <n v="153"/>
    <n v="872643"/>
    <n v="6000000"/>
    <n v="-5127357"/>
    <n v="-0.85455950000000003"/>
    <n v="21.268976200000001"/>
    <n v="2007"/>
    <s v="fevral"/>
    <s v="Siddharth Anand"/>
    <x v="3287"/>
    <s v="Normal"/>
    <s v="Medium Budget"/>
    <x v="0"/>
    <s v="High Buzz Mismatch"/>
  </r>
  <r>
    <x v="3288"/>
    <d v="2007-12-29T00:00:00"/>
    <s v="Black and White"/>
    <s v="Biography"/>
    <s v="English"/>
    <s v="UK"/>
    <s v="R"/>
    <s v="Sam Riley"/>
    <x v="687"/>
    <n v="845"/>
    <n v="2614"/>
    <n v="210"/>
    <n v="13000"/>
    <n v="7.7"/>
    <n v="183"/>
    <n v="122"/>
    <n v="871577"/>
    <n v="4500000"/>
    <n v="-3628423"/>
    <n v="-0.80631622222222221"/>
    <n v="31.777473511111111"/>
    <n v="2007"/>
    <s v="dekabr"/>
    <s v="Anton Corbijn"/>
    <x v="3288"/>
    <s v="Normal"/>
    <s v="Medium Budget"/>
    <x v="0"/>
    <s v="Normal"/>
  </r>
  <r>
    <x v="3289"/>
    <d v="2005-09-05T00:00:00"/>
    <s v="Color"/>
    <s v="Crime"/>
    <s v="English"/>
    <s v="Canada"/>
    <s v="R"/>
    <s v="Colin Firth"/>
    <x v="1230"/>
    <n v="14000"/>
    <n v="16090"/>
    <n v="460"/>
    <n v="507"/>
    <n v="6.5"/>
    <n v="97"/>
    <n v="107"/>
    <n v="871527"/>
    <n v="25000000"/>
    <n v="-24128473"/>
    <n v="-0.96513892000000001"/>
    <n v="25.664644431999999"/>
    <n v="2005"/>
    <s v="sentyabr"/>
    <s v="Atom Egoyan"/>
    <x v="3289"/>
    <s v="Normal"/>
    <s v="Medium Budget"/>
    <x v="0"/>
    <s v="Normal"/>
  </r>
  <r>
    <x v="3290"/>
    <d v="1991-09-24T00:00:00"/>
    <s v="Color"/>
    <s v="Action"/>
    <s v="English"/>
    <s v="USA"/>
    <s v="PG-13"/>
    <s v="Michael Berryman"/>
    <x v="1439"/>
    <n v="721"/>
    <n v="2000"/>
    <n v="0"/>
    <n v="125"/>
    <n v="3.8"/>
    <n v="17"/>
    <n v="107"/>
    <n v="869325"/>
    <n v="6000000"/>
    <n v="-5130675"/>
    <n v="-0.85511250000000005"/>
    <n v="14.870454999999998"/>
    <n v="1991"/>
    <s v="sentyabr"/>
    <s v="Sylvio Tabet"/>
    <x v="3290"/>
    <s v="Normal"/>
    <s v="High Budget"/>
    <x v="0"/>
    <s v="High Buzz Mismatch"/>
  </r>
  <r>
    <x v="3291"/>
    <d v="2007-06-22T00:00:00"/>
    <s v="Color"/>
    <s v="Drama"/>
    <s v="English"/>
    <s v="Hong Kong"/>
    <s v="PG-13"/>
    <s v="Natalie Portman"/>
    <x v="1188"/>
    <n v="20000"/>
    <n v="20364"/>
    <n v="0"/>
    <n v="0"/>
    <n v="6.7"/>
    <n v="192"/>
    <n v="95"/>
    <n v="866778"/>
    <n v="10000000"/>
    <n v="-9133222"/>
    <n v="-0.91332219999999997"/>
    <n v="26.434671120000001"/>
    <n v="2007"/>
    <s v="iyun"/>
    <s v="Kar-Wai Wong"/>
    <x v="3291"/>
    <s v="Normal"/>
    <s v="Medium Budget"/>
    <x v="0"/>
    <s v="Normal"/>
  </r>
  <r>
    <x v="3292"/>
    <d v="2005-06-23T00:00:00"/>
    <s v="Color"/>
    <s v="Adventure"/>
    <s v="English"/>
    <s v="UK"/>
    <s v="PG"/>
    <s v="Stephanie Leonidas"/>
    <x v="1440"/>
    <n v="420"/>
    <n v="1215"/>
    <n v="21"/>
    <n v="0"/>
    <n v="6.9"/>
    <n v="116"/>
    <n v="101"/>
    <n v="864959"/>
    <n v="4000000"/>
    <n v="-3135041"/>
    <n v="-0.78376025000000005"/>
    <n v="27.286495900000002"/>
    <n v="2005"/>
    <s v="iyun"/>
    <s v="Dave McKean"/>
    <x v="3292"/>
    <s v="Normal"/>
    <s v="High Budget"/>
    <x v="0"/>
    <s v="Normal"/>
  </r>
  <r>
    <x v="3293"/>
    <d v="2005-02-14T00:00:00"/>
    <s v="Color"/>
    <s v="Adventure"/>
    <s v="English"/>
    <s v="USA"/>
    <s v="PG"/>
    <s v="Eamonn Walker"/>
    <x v="1441"/>
    <n v="706"/>
    <n v="1579"/>
    <n v="19"/>
    <n v="0"/>
    <n v="7.3"/>
    <n v="38"/>
    <n v="100"/>
    <n v="860002"/>
    <n v="12000000"/>
    <n v="-11139998"/>
    <n v="-0.92833316666666665"/>
    <n v="28.828666733333332"/>
    <n v="2005"/>
    <s v="fevral"/>
    <s v="Carroll Ballard"/>
    <x v="3293"/>
    <s v="Normal"/>
    <s v="High Budget"/>
    <x v="0"/>
    <s v="Normal"/>
  </r>
  <r>
    <x v="3294"/>
    <d v="2008-11-04T00:00:00"/>
    <s v="Color"/>
    <s v="Drama"/>
    <s v="English"/>
    <s v="USA"/>
    <s v="R"/>
    <s v="John Robinson"/>
    <x v="1442"/>
    <n v="375"/>
    <n v="460"/>
    <n v="129"/>
    <n v="0"/>
    <n v="7.1"/>
    <n v="189"/>
    <n v="80"/>
    <n v="856942"/>
    <n v="200000"/>
    <n v="656942"/>
    <n v="3.28471"/>
    <n v="29.713884"/>
    <n v="2008"/>
    <s v="noyabr"/>
    <s v="Kelly Reichardt"/>
    <x v="3294"/>
    <s v="Normal"/>
    <s v="Medium Budget"/>
    <x v="0"/>
    <s v="Normal"/>
  </r>
  <r>
    <x v="3295"/>
    <d v="2014-06-12T00:00:00"/>
    <s v="Color"/>
    <s v="Drama"/>
    <s v="English"/>
    <s v="USA"/>
    <s v="PG-13"/>
    <s v="Joaquim de Almeida"/>
    <x v="1443"/>
    <n v="578"/>
    <n v="3382"/>
    <n v="0"/>
    <n v="0"/>
    <n v="4.4000000000000004"/>
    <n v="12"/>
    <n v="99"/>
    <n v="830210"/>
    <n v="5000000"/>
    <n v="-4169790"/>
    <n v="-0.83395799999999998"/>
    <n v="17.266416800000002"/>
    <n v="2014"/>
    <s v="iyun"/>
    <s v="James Manera"/>
    <x v="3295"/>
    <s v="Normal"/>
    <s v="Medium Budget"/>
    <x v="0"/>
    <s v="High Buzz Mismatch"/>
  </r>
  <r>
    <x v="3296"/>
    <d v="2003-02-13T00:00:00"/>
    <s v="Color"/>
    <s v="Comedy"/>
    <s v="English"/>
    <s v="USA"/>
    <s v="R"/>
    <s v="Joseph Gordon-Levitt"/>
    <x v="1444"/>
    <n v="23000"/>
    <n v="26017"/>
    <n v="6"/>
    <n v="0"/>
    <n v="7.2"/>
    <n v="35"/>
    <n v="107"/>
    <n v="819939"/>
    <n v="850000"/>
    <n v="-30061"/>
    <n v="-3.5365882352941178E-2"/>
    <n v="28.785853647058826"/>
    <n v="2003"/>
    <s v="fevral"/>
    <s v="C. Jay Cox"/>
    <x v="3296"/>
    <s v="Normal"/>
    <s v="Medium Budget"/>
    <x v="0"/>
    <s v="Normal"/>
  </r>
  <r>
    <x v="3297"/>
    <d v="1981-05-13T00:00:00"/>
    <s v="Color"/>
    <s v="Adventure"/>
    <s v="English"/>
    <s v="USA"/>
    <s v="PG"/>
    <s v="Frank Langella"/>
    <x v="1445"/>
    <n v="902"/>
    <n v="2079"/>
    <n v="76"/>
    <n v="106"/>
    <n v="5.2"/>
    <n v="2"/>
    <n v="118"/>
    <n v="800000"/>
    <n v="14000000"/>
    <n v="-13200000"/>
    <n v="-0.94285714285714284"/>
    <n v="20.433457142857144"/>
    <n v="1981"/>
    <s v="may"/>
    <s v="Franklin J. Schaffner"/>
    <x v="3297"/>
    <s v="Normal"/>
    <s v="High Budget"/>
    <x v="0"/>
    <s v="High Buzz Mismatch"/>
  </r>
  <r>
    <x v="3298"/>
    <d v="1987-12-09T00:00:00"/>
    <s v="Color"/>
    <s v="Adventure"/>
    <s v="English"/>
    <s v="USA"/>
    <s v="R"/>
    <s v="Michael Berryman"/>
    <x v="1446"/>
    <n v="721"/>
    <n v="1700"/>
    <n v="101"/>
    <n v="550"/>
    <n v="4.8"/>
    <n v="15"/>
    <n v="87"/>
    <n v="800000"/>
    <n v="4000000"/>
    <n v="-3200000"/>
    <n v="-0.8"/>
    <n v="18.934999999999999"/>
    <n v="1987"/>
    <s v="dekabr"/>
    <s v="Ruggero Deodato"/>
    <x v="3298"/>
    <s v="Normal"/>
    <s v="High Budget"/>
    <x v="0"/>
    <s v="High Buzz Mismatch"/>
  </r>
  <r>
    <x v="3299"/>
    <d v="2001-05-21T00:00:00"/>
    <s v="Color"/>
    <s v="Crime"/>
    <s v="English"/>
    <s v="USA"/>
    <s v="PG-13"/>
    <s v="Wilford Brimley"/>
    <x v="1447"/>
    <n v="957"/>
    <n v="1107"/>
    <n v="13"/>
    <n v="100"/>
    <n v="7.2"/>
    <n v="12"/>
    <n v="119"/>
    <n v="798341"/>
    <n v="1000000"/>
    <n v="-201659"/>
    <n v="-0.201659"/>
    <n v="28.729336400000001"/>
    <n v="2001"/>
    <s v="may"/>
    <s v="Richard Dutcher"/>
    <x v="3299"/>
    <s v="Normal"/>
    <s v="Medium Budget"/>
    <x v="0"/>
    <s v="Normal"/>
  </r>
  <r>
    <x v="3300"/>
    <d v="2004-01-23T00:00:00"/>
    <s v="Color"/>
    <s v="Comedy"/>
    <s v="English"/>
    <s v="Canada"/>
    <s v="PG-13"/>
    <s v="Campbell Scott"/>
    <x v="1448"/>
    <n v="393"/>
    <n v="955"/>
    <n v="12"/>
    <n v="989"/>
    <n v="7.6"/>
    <n v="47"/>
    <n v="98"/>
    <n v="795126"/>
    <n v="6000000"/>
    <n v="-5204874"/>
    <n v="-0.867479"/>
    <n v="30.1519084"/>
    <n v="2004"/>
    <s v="yanvar"/>
    <s v="Michael McGowan"/>
    <x v="3300"/>
    <s v="Normal"/>
    <s v="Medium Budget"/>
    <x v="0"/>
    <s v="Normal"/>
  </r>
  <r>
    <x v="3301"/>
    <d v="1989-10-08T00:00:00"/>
    <s v="Color"/>
    <s v="Action"/>
    <s v="English"/>
    <s v="USA"/>
    <s v="R"/>
    <s v="Phoebe Legere"/>
    <x v="1449"/>
    <n v="40"/>
    <n v="99"/>
    <n v="6"/>
    <n v="321"/>
    <n v="5.0999999999999996"/>
    <n v="49"/>
    <n v="96"/>
    <n v="792966"/>
    <n v="2300000"/>
    <n v="-1507034"/>
    <n v="-0.65523217391304345"/>
    <n v="20.170007130434779"/>
    <n v="1989"/>
    <s v="oktyabr"/>
    <s v="Michael Herz"/>
    <x v="3301"/>
    <s v="Normal"/>
    <s v="High Budget"/>
    <x v="0"/>
    <s v="High Buzz Mismatch"/>
  </r>
  <r>
    <x v="3302"/>
    <d v="2013-12-08T00:00:00"/>
    <s v="Color"/>
    <s v="Crime"/>
    <s v="English"/>
    <s v="Denmark"/>
    <s v="R"/>
    <s v="Ryan Gosling"/>
    <x v="694"/>
    <n v="33000"/>
    <n v="34779"/>
    <n v="0"/>
    <n v="30000"/>
    <n v="5.7"/>
    <n v="440"/>
    <n v="90"/>
    <n v="778565"/>
    <n v="4800000"/>
    <n v="-4021435"/>
    <n v="-0.83779895833333329"/>
    <n v="25.464880416666666"/>
    <n v="2013"/>
    <s v="dekabr"/>
    <s v="Nicolas Winding Refn"/>
    <x v="3302"/>
    <s v="Normal"/>
    <s v="Medium Budget"/>
    <x v="0"/>
    <s v="High Buzz Mismatch"/>
  </r>
  <r>
    <x v="3303"/>
    <d v="1998-05-27T00:00:00"/>
    <s v="Color"/>
    <s v="Biography"/>
    <s v="English"/>
    <s v="USA"/>
    <s v="PG-13"/>
    <s v="Billy Burke"/>
    <x v="1450"/>
    <n v="2000"/>
    <n v="4351"/>
    <n v="162"/>
    <n v="942"/>
    <n v="7.2"/>
    <n v="28"/>
    <n v="117"/>
    <n v="777423"/>
    <n v="25000000"/>
    <n v="-24222577"/>
    <n v="-0.96890308000000003"/>
    <n v="28.506638768000002"/>
    <n v="1998"/>
    <s v="may"/>
    <s v="Robert Towne"/>
    <x v="3303"/>
    <s v="Normal"/>
    <s v="Medium Budget"/>
    <x v="0"/>
    <s v="Normal"/>
  </r>
  <r>
    <x v="3304"/>
    <d v="2002-04-10T00:00:00"/>
    <s v="Color"/>
    <s v="Drama"/>
    <s v="English"/>
    <s v="UK"/>
    <s v="R"/>
    <s v="James Nesbitt"/>
    <x v="67"/>
    <n v="773"/>
    <n v="976"/>
    <n v="521"/>
    <n v="0"/>
    <n v="7.7"/>
    <n v="92"/>
    <n v="107"/>
    <n v="768045"/>
    <n v="2000000"/>
    <n v="-1231955"/>
    <n v="-0.61597749999999996"/>
    <n v="30.553609000000002"/>
    <n v="2002"/>
    <s v="aprel"/>
    <s v="Paul Greengrass"/>
    <x v="3304"/>
    <s v="Normal"/>
    <s v="Medium Budget"/>
    <x v="0"/>
    <s v="Normal"/>
  </r>
  <r>
    <x v="3305"/>
    <d v="2007-05-26T00:00:00"/>
    <s v="Color"/>
    <s v="Comedy"/>
    <s v="English"/>
    <s v="USA"/>
    <s v="R"/>
    <s v="Jon Hamm"/>
    <x v="418"/>
    <n v="4000"/>
    <n v="4883"/>
    <n v="136"/>
    <n v="915"/>
    <n v="5"/>
    <n v="65"/>
    <n v="96"/>
    <n v="766487"/>
    <n v="5250000"/>
    <n v="-4483513"/>
    <n v="-0.8540024761904762"/>
    <n v="19.749899009523809"/>
    <n v="2007"/>
    <s v="may"/>
    <s v="David Wain"/>
    <x v="3305"/>
    <s v="Normal"/>
    <s v="Medium Budget"/>
    <x v="0"/>
    <s v="High Buzz Mismatch"/>
  </r>
  <r>
    <x v="3306"/>
    <d v="2003-05-21T00:00:00"/>
    <s v="Black and White"/>
    <s v="Drama"/>
    <s v="English"/>
    <s v="Canada"/>
    <s v="R"/>
    <s v="Charlotte Rampling"/>
    <x v="544"/>
    <n v="844"/>
    <n v="3286"/>
    <n v="278"/>
    <n v="188"/>
    <n v="6.2"/>
    <n v="54"/>
    <n v="120"/>
    <n v="763044"/>
    <n v="23000000"/>
    <n v="-22236956"/>
    <n v="-0.96682417391304343"/>
    <n v="24.432070330434783"/>
    <n v="2003"/>
    <s v="may"/>
    <s v="Norman Jewison"/>
    <x v="3306"/>
    <s v="Normal"/>
    <s v="Medium Budget"/>
    <x v="0"/>
    <s v="Normal"/>
  </r>
  <r>
    <x v="3307"/>
    <d v="2001-10-10T00:00:00"/>
    <s v="Color"/>
    <s v="Drama"/>
    <s v="English"/>
    <s v="USA"/>
    <s v="R"/>
    <s v="Jake Gyllenhaal"/>
    <x v="1010"/>
    <n v="15000"/>
    <n v="17040"/>
    <n v="219"/>
    <n v="33000"/>
    <n v="8.1"/>
    <n v="283"/>
    <n v="133"/>
    <n v="727883"/>
    <n v="4500000"/>
    <n v="-3772117"/>
    <n v="-0.83824822222222217"/>
    <n v="35.364700711111105"/>
    <n v="2001"/>
    <s v="oktyabr"/>
    <s v="Richard Kelly"/>
    <x v="3307"/>
    <s v="Normal"/>
    <s v="Medium Budget"/>
    <x v="0"/>
    <s v="High Buzz / High Score"/>
  </r>
  <r>
    <x v="3308"/>
    <d v="2012-04-04T00:00:00"/>
    <s v="Color"/>
    <s v="Adventure"/>
    <s v="English"/>
    <s v="France"/>
    <s v="R"/>
    <s v="Kristen Stewart"/>
    <x v="831"/>
    <n v="17000"/>
    <n v="33747"/>
    <n v="179"/>
    <n v="27000"/>
    <n v="6.1"/>
    <n v="252"/>
    <n v="137"/>
    <n v="717753"/>
    <n v="25000000"/>
    <n v="-24282247"/>
    <n v="-0.97128988000000005"/>
    <n v="26.711484047999999"/>
    <n v="2012"/>
    <s v="aprel"/>
    <s v="Walter Salles"/>
    <x v="3308"/>
    <s v="Normal"/>
    <s v="High Budget"/>
    <x v="0"/>
    <s v="Normal"/>
  </r>
  <r>
    <x v="3309"/>
    <d v="1997-10-25T00:00:00"/>
    <s v="Color"/>
    <s v="Crime"/>
    <s v="Dutch"/>
    <s v="Netherlands"/>
    <s v="R"/>
    <s v="Jan Decleir"/>
    <x v="1451"/>
    <n v="25"/>
    <n v="48"/>
    <n v="4"/>
    <n v="689"/>
    <n v="7.8"/>
    <n v="54"/>
    <n v="122"/>
    <n v="713413"/>
    <n v="4500000"/>
    <n v="-3786587"/>
    <n v="-0.84146377777777781"/>
    <n v="30.932314488888888"/>
    <n v="1997"/>
    <s v="oktyabr"/>
    <s v="Mike van Diem"/>
    <x v="3309"/>
    <s v="Normal"/>
    <s v="Medium Budget"/>
    <x v="0"/>
    <s v="Normal"/>
  </r>
  <r>
    <x v="3310"/>
    <d v="2005-10-03T00:00:00"/>
    <s v="Color"/>
    <s v="Drama"/>
    <s v="English"/>
    <s v="USA"/>
    <s v="R"/>
    <s v="Beau Bridges"/>
    <x v="1452"/>
    <n v="552"/>
    <n v="859"/>
    <n v="58"/>
    <n v="608"/>
    <n v="6.7"/>
    <n v="75"/>
    <n v="112"/>
    <n v="712294"/>
    <n v="1500000"/>
    <n v="-787706"/>
    <n v="-0.52513733333333334"/>
    <n v="26.650745066666669"/>
    <n v="2005"/>
    <s v="oktyabr"/>
    <s v="Rebecca Miller"/>
    <x v="3310"/>
    <s v="Normal"/>
    <s v="Medium Budget"/>
    <x v="0"/>
    <s v="Normal"/>
  </r>
  <r>
    <x v="3311"/>
    <d v="2011-06-17T00:00:00"/>
    <s v="Color"/>
    <s v="Action"/>
    <s v="English"/>
    <s v="Canada"/>
    <s v="Not Rated"/>
    <s v="Gregory Smith"/>
    <x v="1453"/>
    <n v="694"/>
    <n v="1249"/>
    <n v="59"/>
    <n v="37000"/>
    <n v="6.1"/>
    <n v="272"/>
    <n v="86"/>
    <n v="703002"/>
    <n v="3000000"/>
    <n v="-2296998"/>
    <n v="-0.76566599999999996"/>
    <n v="27.793733599999999"/>
    <n v="2011"/>
    <s v="iyun"/>
    <s v="Jason Eisener"/>
    <x v="3311"/>
    <s v="Normal"/>
    <s v="High Budget"/>
    <x v="0"/>
    <s v="Normal"/>
  </r>
  <r>
    <x v="3312"/>
    <d v="1993-05-28T00:00:00"/>
    <s v="Color"/>
    <s v="Comedy"/>
    <s v="French"/>
    <s v="France"/>
    <s v="R"/>
    <s v="Christian Clavier"/>
    <x v="1246"/>
    <n v="106"/>
    <n v="215"/>
    <n v="8"/>
    <n v="0"/>
    <n v="7"/>
    <n v="16"/>
    <n v="107"/>
    <n v="700000"/>
    <n v="50000000"/>
    <n v="-49300000"/>
    <n v="-0.98599999999999999"/>
    <n v="27.605599999999999"/>
    <n v="1993"/>
    <s v="may"/>
    <s v="Jean-Marie PoirÃ©"/>
    <x v="3312"/>
    <s v="Normal"/>
    <s v="Medium Budget"/>
    <x v="0"/>
    <s v="Normal"/>
  </r>
  <r>
    <x v="3313"/>
    <d v="1996-01-01T00:00:00"/>
    <s v="Color"/>
    <s v="Comedy"/>
    <s v="English"/>
    <s v="USA"/>
    <s v="R"/>
    <s v="Steve Buscemi"/>
    <x v="1454"/>
    <n v="12000"/>
    <n v="14420"/>
    <n v="12000"/>
    <n v="872"/>
    <n v="7.2"/>
    <n v="43"/>
    <n v="95"/>
    <n v="695229"/>
    <n v="1300000"/>
    <n v="-604771"/>
    <n v="-0.46520846153846152"/>
    <n v="28.701116615384617"/>
    <n v="1996"/>
    <s v="yanvar"/>
    <s v="Steve Buscemi"/>
    <x v="3313"/>
    <s v="Normal"/>
    <s v="Medium Budget"/>
    <x v="0"/>
    <s v="Normal"/>
  </r>
  <r>
    <x v="3314"/>
    <d v="2009-10-16T00:00:00"/>
    <s v="Color"/>
    <s v="Adventure"/>
    <s v="English"/>
    <s v="France"/>
    <s v="Not Rated"/>
    <s v="Sean Lennon"/>
    <x v="1455"/>
    <n v="61"/>
    <n v="75"/>
    <n v="45"/>
    <n v="11000"/>
    <n v="7.7"/>
    <n v="118"/>
    <n v="75"/>
    <n v="686383"/>
    <n v="6500000"/>
    <n v="-5813617"/>
    <n v="-0.89440261538461541"/>
    <n v="31.542238953846155"/>
    <n v="2009"/>
    <s v="oktyabr"/>
    <s v="Tomm Moore"/>
    <x v="3314"/>
    <s v="Normal"/>
    <s v="High Budget"/>
    <x v="0"/>
    <s v="Normal"/>
  </r>
  <r>
    <x v="3315"/>
    <d v="2002-06-04T00:00:00"/>
    <s v="Color"/>
    <s v="Crime"/>
    <s v="English"/>
    <s v="USA"/>
    <s v="R"/>
    <s v="Adam Goldberg"/>
    <x v="293"/>
    <n v="1000"/>
    <n v="4094"/>
    <n v="154"/>
    <n v="2000"/>
    <n v="7.2"/>
    <n v="79"/>
    <n v="103"/>
    <n v="676698"/>
    <n v="18000000"/>
    <n v="-17323302"/>
    <n v="-0.96240566666666671"/>
    <n v="28.615037733333335"/>
    <n v="2002"/>
    <s v="iyun"/>
    <s v="D.J. Caruso"/>
    <x v="3315"/>
    <s v="Normal"/>
    <s v="Medium Budget"/>
    <x v="0"/>
    <s v="Normal"/>
  </r>
  <r>
    <x v="3316"/>
    <d v="2000-03-22T00:00:00"/>
    <s v="Color"/>
    <s v="Drama"/>
    <s v="Persian"/>
    <s v="Iran"/>
    <s v="Not Rated"/>
    <s v="Fereshteh Sadre Orafaiy"/>
    <x v="1456"/>
    <n v="5"/>
    <n v="5"/>
    <n v="397"/>
    <n v="697"/>
    <n v="7.5"/>
    <n v="64"/>
    <n v="90"/>
    <n v="673780"/>
    <n v="10000"/>
    <n v="663780"/>
    <n v="66.378"/>
    <n v="56.620899999999999"/>
    <n v="2000"/>
    <s v="mart"/>
    <s v="Jafar Panahi"/>
    <x v="3316"/>
    <s v="Normal"/>
    <s v="Medium Budget"/>
    <x v="0"/>
    <s v="Normal"/>
  </r>
  <r>
    <x v="3317"/>
    <d v="2005-02-15T00:00:00"/>
    <s v="Color"/>
    <s v="Comedy"/>
    <s v="English"/>
    <s v="UK"/>
    <s v="R"/>
    <s v="Celia Imrie"/>
    <x v="1457"/>
    <n v="186"/>
    <n v="619"/>
    <n v="21"/>
    <n v="0"/>
    <n v="6.9"/>
    <n v="85"/>
    <n v="90"/>
    <n v="671240"/>
    <n v="7900000"/>
    <n v="-7228760"/>
    <n v="-0.91503291139240506"/>
    <n v="27.233986835443041"/>
    <n v="2005"/>
    <s v="fevral"/>
    <s v="Ol Parker"/>
    <x v="3317"/>
    <s v="Normal"/>
    <s v="Medium Budget"/>
    <x v="0"/>
    <s v="Normal"/>
  </r>
  <r>
    <x v="3318"/>
    <d v="1993-06-17T00:00:00"/>
    <s v="Color"/>
    <s v="Action"/>
    <s v="English"/>
    <s v="UK"/>
    <s v="G"/>
    <s v="Donald Pleasence"/>
    <x v="1458"/>
    <n v="742"/>
    <n v="1088"/>
    <n v="18"/>
    <n v="408"/>
    <n v="7.2"/>
    <n v="10"/>
    <n v="80"/>
    <n v="669276"/>
    <n v="28000000"/>
    <n v="-27330724"/>
    <n v="-0.97609728571428567"/>
    <n v="28.450361085714288"/>
    <n v="1993"/>
    <s v="iyun"/>
    <s v="Richard Williams"/>
    <x v="3318"/>
    <s v="Normal"/>
    <s v="High Budget"/>
    <x v="0"/>
    <s v="Normal"/>
  </r>
  <r>
    <x v="3319"/>
    <d v="2005-07-13T00:00:00"/>
    <s v="Color"/>
    <s v="Action"/>
    <s v="Mandarin"/>
    <s v="China"/>
    <s v="PG-13"/>
    <s v="Dong-gun Jang"/>
    <x v="1459"/>
    <n v="489"/>
    <n v="949"/>
    <n v="45"/>
    <n v="445"/>
    <n v="5.6"/>
    <n v="90"/>
    <n v="103"/>
    <n v="668171"/>
    <n v="60000000"/>
    <n v="-59331829"/>
    <n v="-0.98886381666666667"/>
    <n v="22.048954473333332"/>
    <n v="2005"/>
    <s v="iyul"/>
    <s v="Kaige Chen"/>
    <x v="3319"/>
    <s v="Underperformer"/>
    <s v="High Budget"/>
    <x v="0"/>
    <s v="High Buzz Mismatch"/>
  </r>
  <r>
    <x v="3320"/>
    <d v="2004-03-20T00:00:00"/>
    <s v="Color"/>
    <s v="Adventure"/>
    <s v="English"/>
    <s v="USA"/>
    <s v="G"/>
    <s v="Tom Hanks"/>
    <x v="25"/>
    <n v="15000"/>
    <n v="16264"/>
    <n v="0"/>
    <n v="10000"/>
    <n v="6.6"/>
    <n v="188"/>
    <n v="100"/>
    <n v="665426"/>
    <n v="165000000"/>
    <n v="-164334574"/>
    <n v="-0.99596711515151515"/>
    <n v="27.001613153939392"/>
    <n v="2004"/>
    <s v="mart"/>
    <s v="Robert Zemeckis"/>
    <x v="3320"/>
    <s v="Underperformer"/>
    <s v="High Budget"/>
    <x v="0"/>
    <s v="Normal"/>
  </r>
  <r>
    <x v="3321"/>
    <d v="2005-09-17T00:00:00"/>
    <s v="Black and White"/>
    <s v="Biography"/>
    <s v="English"/>
    <s v="USA"/>
    <s v="NC-17"/>
    <s v="Hugh M. Hefner"/>
    <x v="1460"/>
    <n v="373"/>
    <n v="1136"/>
    <n v="13"/>
    <n v="592"/>
    <n v="6.8"/>
    <n v="123"/>
    <n v="89"/>
    <n v="653621"/>
    <n v="2000000"/>
    <n v="-1346379"/>
    <n v="-0.6731895"/>
    <n v="26.989924200000001"/>
    <n v="2005"/>
    <s v="sentyabr"/>
    <s v="Fenton Bailey"/>
    <x v="3321"/>
    <s v="Normal"/>
    <s v="Medium Budget"/>
    <x v="0"/>
    <s v="Normal"/>
  </r>
  <r>
    <x v="3322"/>
    <d v="2006-03-17T00:00:00"/>
    <s v="Color"/>
    <s v="Action"/>
    <s v="English"/>
    <s v="Germany"/>
    <s v="PG"/>
    <s v="Alex Pettyfer"/>
    <x v="492"/>
    <n v="15000"/>
    <n v="15638"/>
    <n v="13"/>
    <n v="823"/>
    <n v="5.0999999999999996"/>
    <n v="66"/>
    <n v="93"/>
    <n v="652526"/>
    <n v="40000000"/>
    <n v="-39347474"/>
    <n v="-0.98368685"/>
    <n v="20.08882526"/>
    <n v="2006"/>
    <s v="mart"/>
    <s v="Geoffrey Sax"/>
    <x v="3322"/>
    <s v="Normal"/>
    <s v="High Budget"/>
    <x v="0"/>
    <s v="High Buzz Mismatch"/>
  </r>
  <r>
    <x v="3323"/>
    <d v="2006-05-02T00:00:00"/>
    <s v="Color"/>
    <s v="Drama"/>
    <s v="Vietnamese"/>
    <s v="USA"/>
    <s v="R"/>
    <s v="Long Nguyen"/>
    <x v="1461"/>
    <n v="51"/>
    <n v="83"/>
    <n v="5"/>
    <n v="100"/>
    <n v="7.4"/>
    <n v="15"/>
    <n v="135"/>
    <n v="638951"/>
    <n v="1592000"/>
    <n v="-953049"/>
    <n v="-0.59864886934673367"/>
    <n v="29.370540452261309"/>
    <n v="2006"/>
    <s v="may"/>
    <s v="Ham Tran"/>
    <x v="3323"/>
    <s v="Normal"/>
    <s v="Medium Budget"/>
    <x v="0"/>
    <s v="Normal"/>
  </r>
  <r>
    <x v="3324"/>
    <d v="2011-03-08T00:00:00"/>
    <s v="Color"/>
    <s v="Comedy"/>
    <s v="English"/>
    <s v="USA"/>
    <s v="PG-13"/>
    <s v="Quentin Tarantino"/>
    <x v="781"/>
    <n v="16000"/>
    <n v="32405"/>
    <n v="293"/>
    <n v="0"/>
    <n v="6.6"/>
    <n v="130"/>
    <n v="90"/>
    <n v="638476"/>
    <n v="1500000"/>
    <n v="-861524"/>
    <n v="-0.57434933333333338"/>
    <n v="26.170260266666666"/>
    <n v="2011"/>
    <s v="mart"/>
    <s v="Morgan Spurlock"/>
    <x v="3324"/>
    <s v="Normal"/>
    <s v="Medium Budget"/>
    <x v="0"/>
    <s v="Normal"/>
  </r>
  <r>
    <x v="3325"/>
    <d v="2007-08-25T00:00:00"/>
    <s v="Color"/>
    <s v="Comedy"/>
    <s v="French"/>
    <s v="France"/>
    <s v="PG-13"/>
    <s v="Romain Duris"/>
    <x v="1462"/>
    <n v="809"/>
    <n v="1651"/>
    <n v="2"/>
    <n v="815"/>
    <n v="7.3"/>
    <n v="78"/>
    <n v="120"/>
    <n v="634277"/>
    <n v="16000000"/>
    <n v="-15365723"/>
    <n v="-0.96035768749999995"/>
    <n v="28.897356924999997"/>
    <n v="2007"/>
    <s v="avgust"/>
    <s v="Laurent Tirard"/>
    <x v="3325"/>
    <s v="Normal"/>
    <s v="Medium Budget"/>
    <x v="0"/>
    <s v="Normal"/>
  </r>
  <r>
    <x v="3326"/>
    <d v="1999-12-19T00:00:00"/>
    <s v="Color"/>
    <s v="Drama"/>
    <s v="English"/>
    <s v="USA"/>
    <s v="R"/>
    <s v="Jeremy W. Auman"/>
    <x v="201"/>
    <n v="3"/>
    <n v="5"/>
    <n v="0"/>
    <n v="633"/>
    <n v="6.8"/>
    <n v="95"/>
    <n v="148"/>
    <n v="630779"/>
    <n v="35000000"/>
    <n v="-34369221"/>
    <n v="-0.9819777428571429"/>
    <n v="26.870508902857143"/>
    <n v="1999"/>
    <s v="dekabr"/>
    <s v="Ang Lee"/>
    <x v="3326"/>
    <s v="Normal"/>
    <s v="Medium Budget"/>
    <x v="0"/>
    <s v="Normal"/>
  </r>
  <r>
    <x v="3327"/>
    <d v="2008-09-28T00:00:00"/>
    <s v="Color"/>
    <s v="Action"/>
    <s v="Mandarin"/>
    <s v="China"/>
    <s v="R"/>
    <s v="Takeshi Kaneshiro"/>
    <x v="76"/>
    <n v="755"/>
    <n v="2172"/>
    <n v="610"/>
    <n v="0"/>
    <n v="7.4"/>
    <n v="160"/>
    <n v="150"/>
    <n v="626809"/>
    <n v="553632000"/>
    <n v="-553005191"/>
    <n v="-0.99886782375296224"/>
    <n v="29.200452870498818"/>
    <n v="2008"/>
    <s v="sentyabr"/>
    <s v="John Woo"/>
    <x v="3327"/>
    <s v="Underperformer"/>
    <s v="High Budget"/>
    <x v="0"/>
    <s v="Normal"/>
  </r>
  <r>
    <x v="3328"/>
    <d v="2001-08-08T00:00:00"/>
    <s v="Color"/>
    <s v="Action"/>
    <s v="English"/>
    <s v="USA"/>
    <s v="PG-13"/>
    <s v="Tom Skerritt"/>
    <x v="679"/>
    <n v="1000"/>
    <n v="2120"/>
    <n v="49"/>
    <n v="474"/>
    <n v="5.2"/>
    <n v="31"/>
    <n v="110"/>
    <n v="623374"/>
    <n v="38000000"/>
    <n v="-37376626"/>
    <n v="-0.98359542105263154"/>
    <n v="20.453961831578948"/>
    <n v="2001"/>
    <s v="avgust"/>
    <s v="Steve Miner"/>
    <x v="3328"/>
    <s v="Normal"/>
    <s v="High Budget"/>
    <x v="0"/>
    <s v="High Buzz Mismatch"/>
  </r>
  <r>
    <x v="3329"/>
    <d v="2009-03-02T00:00:00"/>
    <s v="Color"/>
    <s v="Adventure"/>
    <s v="English"/>
    <s v="Spain"/>
    <s v="R"/>
    <s v="Max Minghella"/>
    <x v="304"/>
    <n v="614"/>
    <n v="1829"/>
    <n v="448"/>
    <n v="29000"/>
    <n v="7.2"/>
    <n v="180"/>
    <n v="141"/>
    <n v="617840"/>
    <n v="70000000"/>
    <n v="-69382160"/>
    <n v="-0.99117371428571432"/>
    <n v="31.303530514285715"/>
    <n v="2009"/>
    <s v="mart"/>
    <s v="Alejandro AmenÃ¡bar"/>
    <x v="3329"/>
    <s v="Underperformer"/>
    <s v="High Budget"/>
    <x v="0"/>
    <s v="Normal"/>
  </r>
  <r>
    <x v="3330"/>
    <d v="2006-06-14T00:00:00"/>
    <s v="Color"/>
    <s v="Comedy"/>
    <s v="Czech"/>
    <s v="Czech Republic"/>
    <s v="R"/>
    <s v="Julia Jentsch"/>
    <x v="1463"/>
    <n v="61"/>
    <n v="92"/>
    <n v="44"/>
    <n v="1000"/>
    <n v="7.4"/>
    <n v="99"/>
    <n v="113"/>
    <n v="617228"/>
    <n v="84450000"/>
    <n v="-83832772"/>
    <n v="-0.99269120189461224"/>
    <n v="29.302923519242157"/>
    <n v="2006"/>
    <s v="iyun"/>
    <s v="JirÃ­ Menzel"/>
    <x v="3330"/>
    <s v="Underperformer"/>
    <s v="Medium Budget"/>
    <x v="0"/>
    <s v="Normal"/>
  </r>
  <r>
    <x v="3331"/>
    <d v="1997-10-26T00:00:00"/>
    <s v="Color"/>
    <s v="Documentary"/>
    <s v="English"/>
    <s v="USA"/>
    <s v="PG"/>
    <s v="Walter Koenig"/>
    <x v="1464"/>
    <n v="643"/>
    <n v="2864"/>
    <n v="3"/>
    <n v="672"/>
    <n v="7"/>
    <n v="43"/>
    <n v="86"/>
    <n v="617172"/>
    <n v="375000"/>
    <n v="242172"/>
    <n v="0.64579200000000003"/>
    <n v="28.325516799999999"/>
    <n v="1997"/>
    <s v="oktyabr"/>
    <s v="Roger Nygard"/>
    <x v="3331"/>
    <s v="Normal"/>
    <s v="Low Budget"/>
    <x v="0"/>
    <s v="Normal"/>
  </r>
  <r>
    <x v="3332"/>
    <d v="2015-01-03T00:00:00"/>
    <s v="Color"/>
    <s v="Action"/>
    <s v="Mandarin"/>
    <s v="Taiwan"/>
    <s v="Not Rated"/>
    <s v="Qi Shu"/>
    <x v="1465"/>
    <n v="1000"/>
    <n v="1172"/>
    <n v="141"/>
    <n v="0"/>
    <n v="6.4"/>
    <n v="205"/>
    <n v="105"/>
    <n v="613556"/>
    <n v="15000000"/>
    <n v="-14386444"/>
    <n v="-0.9590962666666667"/>
    <n v="25.216361493333334"/>
    <n v="2015"/>
    <s v="yanvar"/>
    <s v="Hsiao-Hsien Hou"/>
    <x v="3332"/>
    <s v="Normal"/>
    <s v="High Budget"/>
    <x v="0"/>
    <s v="Normal"/>
  </r>
  <r>
    <x v="3333"/>
    <d v="2011-06-04T00:00:00"/>
    <s v="Color"/>
    <s v="Comedy"/>
    <s v="French"/>
    <s v="Finland"/>
    <s v="Not Rated"/>
    <s v="Jean-Pierre LÃ©aud"/>
    <x v="1466"/>
    <n v="232"/>
    <n v="391"/>
    <n v="592"/>
    <n v="0"/>
    <n v="7.2"/>
    <n v="205"/>
    <n v="93"/>
    <n v="611709"/>
    <n v="3850000"/>
    <n v="-3238291"/>
    <n v="-0.84111454545454545"/>
    <n v="28.463554181818182"/>
    <n v="2011"/>
    <s v="iyun"/>
    <s v="Aki KaurismÃ¤ki"/>
    <x v="3333"/>
    <s v="Normal"/>
    <s v="Medium Budget"/>
    <x v="0"/>
    <s v="Normal"/>
  </r>
  <r>
    <x v="3334"/>
    <d v="2000-11-12T00:00:00"/>
    <s v="Black and White"/>
    <s v="Drama"/>
    <s v="Hindi"/>
    <s v="India"/>
    <m/>
    <s v="Karisma Kapoor"/>
    <x v="1467"/>
    <n v="353"/>
    <n v="773"/>
    <n v="10"/>
    <n v="92"/>
    <n v="6.2"/>
    <n v="1"/>
    <n v="167"/>
    <n v="610991"/>
    <n v="1000000"/>
    <n v="-389009"/>
    <n v="-0.38900899999999999"/>
    <n v="24.653596400000001"/>
    <n v="2000"/>
    <s v="noyabr"/>
    <s v="Khalid Mohamed"/>
    <x v="3334"/>
    <s v="Normal"/>
    <s v="Medium Budget"/>
    <x v="0"/>
    <s v="Normal"/>
  </r>
  <r>
    <x v="3335"/>
    <d v="2012-11-01T00:00:00"/>
    <s v="Color"/>
    <s v="Drama"/>
    <s v="Danish"/>
    <s v="Denmark"/>
    <s v="R"/>
    <s v="Thomas Bo Larsen"/>
    <x v="1387"/>
    <n v="74"/>
    <n v="216"/>
    <n v="346"/>
    <n v="60000"/>
    <n v="8.3000000000000007"/>
    <n v="349"/>
    <n v="115"/>
    <n v="610968"/>
    <n v="3800000"/>
    <n v="-3189032"/>
    <n v="-0.83921894736842106"/>
    <n v="38.864312421052631"/>
    <n v="2012"/>
    <s v="noyabr"/>
    <s v="Thomas Vinterberg"/>
    <x v="3335"/>
    <s v="Normal"/>
    <s v="Medium Budget"/>
    <x v="0"/>
    <s v="High Buzz / High Score"/>
  </r>
  <r>
    <x v="3336"/>
    <d v="1999-01-10T00:00:00"/>
    <s v="Color"/>
    <s v="Drama"/>
    <s v="English"/>
    <s v="USA"/>
    <s v="PG"/>
    <s v="Eric Dane"/>
    <x v="1468"/>
    <n v="2000"/>
    <n v="3475"/>
    <n v="7"/>
    <n v="117"/>
    <n v="6.5"/>
    <n v="14"/>
    <n v="105"/>
    <n v="609042"/>
    <n v="1300000"/>
    <n v="-690958"/>
    <n v="-0.53150615384615385"/>
    <n v="25.799097538461538"/>
    <n v="1999"/>
    <s v="yanvar"/>
    <s v="Rich Cowan"/>
    <x v="3336"/>
    <s v="Normal"/>
    <s v="Medium Budget"/>
    <x v="0"/>
    <s v="Normal"/>
  </r>
  <r>
    <x v="3337"/>
    <d v="2004-09-12T00:00:00"/>
    <s v="Color"/>
    <s v="Crime"/>
    <s v="English"/>
    <s v="USA"/>
    <s v="R"/>
    <s v="Rory Culkin"/>
    <x v="1469"/>
    <n v="710"/>
    <n v="2655"/>
    <n v="9"/>
    <n v="1000"/>
    <n v="7.3"/>
    <n v="126"/>
    <n v="90"/>
    <n v="603943"/>
    <n v="500000"/>
    <n v="103943"/>
    <n v="0.20788599999999999"/>
    <n v="29.383154400000002"/>
    <n v="2004"/>
    <s v="sentyabr"/>
    <s v="Jacob Aaron Estes"/>
    <x v="3337"/>
    <s v="Normal"/>
    <s v="Medium Budget"/>
    <x v="0"/>
    <s v="Normal"/>
  </r>
  <r>
    <x v="3338"/>
    <d v="2002-06-29T00:00:00"/>
    <s v="Color"/>
    <s v="Comedy"/>
    <s v="English"/>
    <s v="UK"/>
    <s v="R"/>
    <s v="Bruce Greenwood"/>
    <x v="79"/>
    <n v="990"/>
    <n v="2006"/>
    <n v="0"/>
    <n v="725"/>
    <n v="3.6"/>
    <n v="71"/>
    <n v="89"/>
    <n v="598645"/>
    <n v="10000000"/>
    <n v="-9401355"/>
    <n v="-0.94013550000000001"/>
    <n v="14.0964458"/>
    <n v="2002"/>
    <s v="iyun"/>
    <s v="Guy Ritchie"/>
    <x v="3338"/>
    <s v="Normal"/>
    <s v="Medium Budget"/>
    <x v="0"/>
    <s v="High Buzz Mismatch"/>
  </r>
  <r>
    <x v="3339"/>
    <d v="2012-06-12T00:00:00"/>
    <s v="Color"/>
    <s v="Comedy"/>
    <s v="English"/>
    <s v="USA"/>
    <s v="PG-13"/>
    <s v="Jason Marsden"/>
    <x v="1470"/>
    <n v="1000"/>
    <n v="1805"/>
    <n v="14"/>
    <n v="0"/>
    <n v="6"/>
    <n v="38"/>
    <n v="108"/>
    <n v="594904"/>
    <n v="1200000"/>
    <n v="-605096"/>
    <n v="-0.50424666666666662"/>
    <n v="23.798301333333335"/>
    <n v="2012"/>
    <s v="iyun"/>
    <s v="Steve Taylor"/>
    <x v="3339"/>
    <s v="Normal"/>
    <s v="Medium Budget"/>
    <x v="0"/>
    <s v="Normal"/>
  </r>
  <r>
    <x v="3340"/>
    <d v="2003-11-26T00:00:00"/>
    <s v="Color"/>
    <s v="Biography"/>
    <s v="English"/>
    <s v="USA"/>
    <s v="Unrated"/>
    <s v="Greg Ayres"/>
    <x v="1471"/>
    <n v="58"/>
    <n v="78"/>
    <n v="20"/>
    <n v="754"/>
    <n v="7.2"/>
    <n v="72"/>
    <n v="88"/>
    <n v="592014"/>
    <n v="218"/>
    <n v="591796"/>
    <n v="2714.6605504587155"/>
    <n v="1114.7396201834861"/>
    <n v="2003"/>
    <s v="noyabr"/>
    <s v="Jonathan Caouette"/>
    <x v="3340"/>
    <s v="Normal"/>
    <s v="Medium Budget"/>
    <x v="1"/>
    <s v="Normal"/>
  </r>
  <r>
    <x v="3341"/>
    <d v="1997-11-07T00:00:00"/>
    <s v="Color"/>
    <s v="Comedy"/>
    <s v="English"/>
    <s v="USA"/>
    <s v="NC-17"/>
    <s v="Trey Parker"/>
    <x v="521"/>
    <n v="406"/>
    <n v="904"/>
    <n v="406"/>
    <n v="0"/>
    <n v="6.2"/>
    <n v="59"/>
    <n v="92"/>
    <n v="582024"/>
    <n v="1000000"/>
    <n v="-417976"/>
    <n v="-0.41797600000000001"/>
    <n v="24.632809600000002"/>
    <n v="1997"/>
    <s v="noyabr"/>
    <s v="Trey Parker"/>
    <x v="3341"/>
    <s v="Normal"/>
    <s v="Medium Budget"/>
    <x v="0"/>
    <s v="Normal"/>
  </r>
  <r>
    <x v="3342"/>
    <d v="2008-06-14T00:00:00"/>
    <s v="Color"/>
    <s v="Action"/>
    <s v="English"/>
    <s v="USA"/>
    <s v="R"/>
    <s v="Bashar Rahal"/>
    <x v="1472"/>
    <n v="603"/>
    <n v="988"/>
    <n v="0"/>
    <n v="883"/>
    <n v="5.7"/>
    <n v="79"/>
    <n v="107"/>
    <n v="578527"/>
    <n v="10000000"/>
    <n v="-9421473"/>
    <n v="-0.94214730000000002"/>
    <n v="22.511441080000001"/>
    <n v="2008"/>
    <s v="iyun"/>
    <s v="Joshua Seftel"/>
    <x v="3342"/>
    <s v="Normal"/>
    <s v="High Budget"/>
    <x v="0"/>
    <s v="High Buzz Mismatch"/>
  </r>
  <r>
    <x v="3343"/>
    <d v="2005-11-09T00:00:00"/>
    <s v="Color"/>
    <s v="Drama"/>
    <s v="English"/>
    <s v="USA"/>
    <s v="R"/>
    <s v="Hunter Parrish"/>
    <x v="1473"/>
    <n v="2000"/>
    <n v="3921"/>
    <n v="12"/>
    <n v="412"/>
    <n v="6.5"/>
    <n v="74"/>
    <n v="108"/>
    <n v="568695"/>
    <n v="8000000"/>
    <n v="-7431305"/>
    <n v="-0.92891312500000001"/>
    <n v="25.66963475"/>
    <n v="2005"/>
    <s v="noyabr"/>
    <s v="David Jacobson"/>
    <x v="3343"/>
    <s v="Normal"/>
    <s v="Medium Budget"/>
    <x v="0"/>
    <s v="Normal"/>
  </r>
  <r>
    <x v="3344"/>
    <d v="2002-08-10T00:00:00"/>
    <s v="Color"/>
    <s v="Drama"/>
    <s v="English"/>
    <s v="USA"/>
    <s v="R"/>
    <s v="Chazz Palminteri"/>
    <x v="1474"/>
    <n v="979"/>
    <n v="3130"/>
    <n v="60"/>
    <n v="872"/>
    <n v="7"/>
    <n v="41"/>
    <n v="99"/>
    <n v="562059"/>
    <n v="4000000"/>
    <n v="-3437941"/>
    <n v="-0.85948524999999998"/>
    <n v="27.743405899999999"/>
    <n v="2002"/>
    <s v="avgust"/>
    <s v="Mars Callahan"/>
    <x v="3344"/>
    <s v="Normal"/>
    <s v="Medium Budget"/>
    <x v="0"/>
    <s v="Normal"/>
  </r>
  <r>
    <x v="3345"/>
    <d v="2009-11-05T00:00:00"/>
    <s v="Color"/>
    <s v="Drama"/>
    <s v="English"/>
    <s v="Ireland"/>
    <s v="PG-13"/>
    <s v="Tony Curran"/>
    <x v="276"/>
    <n v="845"/>
    <n v="1554"/>
    <n v="277"/>
    <n v="0"/>
    <n v="6.8"/>
    <n v="123"/>
    <n v="111"/>
    <n v="548934"/>
    <n v="12000000"/>
    <n v="-11451066"/>
    <n v="-0.95425550000000003"/>
    <n v="26.8182978"/>
    <n v="2009"/>
    <s v="noyabr"/>
    <s v="Neil Jordan"/>
    <x v="3345"/>
    <s v="Normal"/>
    <s v="Medium Budget"/>
    <x v="0"/>
    <s v="Normal"/>
  </r>
  <r>
    <x v="3346"/>
    <d v="2003-11-13T00:00:00"/>
    <s v="Color"/>
    <s v="Drama"/>
    <s v="English"/>
    <s v="USA"/>
    <s v="R"/>
    <s v="Zooey Deschanel"/>
    <x v="332"/>
    <n v="11000"/>
    <n v="12385"/>
    <n v="234"/>
    <n v="571"/>
    <n v="6.9"/>
    <n v="88"/>
    <n v="108"/>
    <n v="548712"/>
    <n v="2500000"/>
    <n v="-1951288"/>
    <n v="-0.78051519999999996"/>
    <n v="27.344893920000001"/>
    <n v="2003"/>
    <s v="noyabr"/>
    <s v="David Gordon Green"/>
    <x v="3346"/>
    <s v="Normal"/>
    <s v="Medium Budget"/>
    <x v="0"/>
    <s v="Normal"/>
  </r>
  <r>
    <x v="3347"/>
    <d v="2008-10-18T00:00:00"/>
    <s v="Color"/>
    <s v="Drama"/>
    <s v="Dutch"/>
    <s v="Netherlands"/>
    <s v="R"/>
    <s v="Yorick van Wageningen"/>
    <x v="1475"/>
    <n v="163"/>
    <n v="219"/>
    <n v="12"/>
    <n v="0"/>
    <n v="7.1"/>
    <n v="111"/>
    <n v="103"/>
    <n v="542860"/>
    <n v="4000000"/>
    <n v="-3457140"/>
    <n v="-0.86428499999999997"/>
    <n v="28.054285999999998"/>
    <n v="2008"/>
    <s v="oktyabr"/>
    <s v="Martin Koolhoven"/>
    <x v="3347"/>
    <s v="Normal"/>
    <s v="Medium Budget"/>
    <x v="0"/>
    <s v="Normal"/>
  </r>
  <r>
    <x v="3348"/>
    <d v="2011-01-10T00:00:00"/>
    <s v="Color"/>
    <s v="Action"/>
    <s v="English"/>
    <s v="USA"/>
    <s v="R"/>
    <s v="Gerard Butler"/>
    <x v="83"/>
    <n v="18000"/>
    <n v="19620"/>
    <n v="395"/>
    <n v="21000"/>
    <n v="6.8"/>
    <n v="134"/>
    <n v="129"/>
    <n v="537580"/>
    <n v="30000000"/>
    <n v="-29462420"/>
    <n v="-0.98208066666666671"/>
    <n v="28.907167733333335"/>
    <n v="2011"/>
    <s v="yanvar"/>
    <s v="Marc Forster"/>
    <x v="3348"/>
    <s v="Normal"/>
    <s v="High Budget"/>
    <x v="0"/>
    <s v="Normal"/>
  </r>
  <r>
    <x v="3349"/>
    <d v="1998-06-28T00:00:00"/>
    <s v="Color"/>
    <s v="Biography"/>
    <s v="English"/>
    <s v="USA"/>
    <s v="R"/>
    <s v="Tia Carrere"/>
    <x v="1476"/>
    <n v="1000"/>
    <n v="1362"/>
    <n v="0"/>
    <n v="30"/>
    <n v="5.3"/>
    <n v="32"/>
    <n v="87"/>
    <n v="536767"/>
    <n v="60000"/>
    <n v="476767"/>
    <n v="7.9461166666666667"/>
    <n v="24.381446666666665"/>
    <n v="1998"/>
    <s v="iyun"/>
    <s v="Myles Berkowitz"/>
    <x v="3349"/>
    <s v="Normal"/>
    <s v="Medium Budget"/>
    <x v="0"/>
    <s v="Normal"/>
  </r>
  <r>
    <x v="3350"/>
    <d v="2010-10-21T00:00:00"/>
    <s v="Color"/>
    <s v="Comedy"/>
    <s v="English"/>
    <s v="USA"/>
    <s v="R"/>
    <s v="Matt Bennett"/>
    <x v="1477"/>
    <n v="189"/>
    <n v="768"/>
    <n v="10"/>
    <n v="974"/>
    <n v="4.5999999999999996"/>
    <n v="46"/>
    <n v="86"/>
    <n v="535249"/>
    <n v="3400000"/>
    <n v="-2864751"/>
    <n v="-0.84257382352941179"/>
    <n v="18.160370470588234"/>
    <n v="2010"/>
    <s v="oktyabr"/>
    <s v="Huck Botko"/>
    <x v="3350"/>
    <s v="Normal"/>
    <s v="Medium Budget"/>
    <x v="0"/>
    <s v="High Buzz Mismatch"/>
  </r>
  <r>
    <x v="3351"/>
    <d v="2015-09-25T00:00:00"/>
    <s v="Color"/>
    <s v="Biography"/>
    <s v="English"/>
    <s v="USA"/>
    <s v="PG-13"/>
    <s v="Steve Carell"/>
    <x v="752"/>
    <n v="7000"/>
    <n v="9660"/>
    <n v="6"/>
    <n v="0"/>
    <n v="6.5"/>
    <n v="133"/>
    <n v="103"/>
    <n v="532988"/>
    <n v="7000000"/>
    <n v="-6467012"/>
    <n v="-0.92385885714285709"/>
    <n v="25.630456457142856"/>
    <n v="2015"/>
    <s v="sentyabr"/>
    <s v="Peter Sollett"/>
    <x v="3351"/>
    <s v="Normal"/>
    <s v="Medium Budget"/>
    <x v="0"/>
    <s v="Normal"/>
  </r>
  <r>
    <x v="3352"/>
    <d v="1997-02-10T00:00:00"/>
    <s v="Color"/>
    <s v="Biography"/>
    <s v="English"/>
    <s v="USA"/>
    <s v="PG-13"/>
    <s v="Kurtwood Smith"/>
    <x v="1158"/>
    <n v="1000"/>
    <n v="1610"/>
    <n v="23"/>
    <n v="0"/>
    <n v="6.8"/>
    <n v="23"/>
    <n v="106"/>
    <n v="532190"/>
    <n v="8000000"/>
    <n v="-7467810"/>
    <n v="-0.93347625000000001"/>
    <n v="26.8266095"/>
    <n v="1997"/>
    <s v="fevral"/>
    <s v="Steve James"/>
    <x v="3352"/>
    <s v="Normal"/>
    <s v="Medium Budget"/>
    <x v="0"/>
    <s v="Normal"/>
  </r>
  <r>
    <x v="3353"/>
    <d v="2015-06-26T00:00:00"/>
    <s v="Color"/>
    <s v="Drama"/>
    <s v="English"/>
    <s v="USA"/>
    <s v="R"/>
    <s v="Brad Pitt"/>
    <x v="248"/>
    <n v="11000"/>
    <n v="22319"/>
    <n v="11000"/>
    <n v="0"/>
    <n v="5.3"/>
    <n v="131"/>
    <n v="122"/>
    <n v="531009"/>
    <n v="10000000"/>
    <n v="-9468991"/>
    <n v="-0.94689909999999999"/>
    <n v="20.821240360000001"/>
    <n v="2015"/>
    <s v="iyun"/>
    <s v="Angelina Jolie Pitt"/>
    <x v="3353"/>
    <s v="Normal"/>
    <s v="Medium Budget"/>
    <x v="0"/>
    <s v="High Buzz Mismatch"/>
  </r>
  <r>
    <x v="3354"/>
    <d v="1995-05-24T00:00:00"/>
    <s v="Color"/>
    <s v="Crime"/>
    <s v="English"/>
    <s v="USA"/>
    <s v="R"/>
    <s v="Steve Buscemi"/>
    <x v="451"/>
    <n v="12000"/>
    <n v="14889"/>
    <n v="39"/>
    <n v="0"/>
    <n v="6.8"/>
    <n v="52"/>
    <n v="115"/>
    <n v="529766"/>
    <n v="7000000"/>
    <n v="-6470234"/>
    <n v="-0.92431914285714289"/>
    <n v="26.830272342857143"/>
    <n v="1995"/>
    <s v="may"/>
    <s v="Gary Fleder"/>
    <x v="3354"/>
    <s v="Normal"/>
    <s v="Medium Budget"/>
    <x v="0"/>
    <s v="Normal"/>
  </r>
  <r>
    <x v="3355"/>
    <d v="1964-05-22T00:00:00"/>
    <s v="Black and White"/>
    <s v="Comedy"/>
    <s v="English"/>
    <s v="UK"/>
    <s v="Approved"/>
    <s v="Paul McCartney"/>
    <x v="267"/>
    <n v="785"/>
    <n v="2538"/>
    <n v="44"/>
    <n v="0"/>
    <n v="7.7"/>
    <n v="105"/>
    <n v="87"/>
    <n v="515005"/>
    <n v="560000"/>
    <n v="-44995"/>
    <n v="-8.0348214285714287E-2"/>
    <n v="30.767860714285714"/>
    <n v="1964"/>
    <s v="may"/>
    <s v="Richard Lester"/>
    <x v="3355"/>
    <s v="Normal"/>
    <s v="Medium Budget"/>
    <x v="0"/>
    <s v="Normal"/>
  </r>
  <r>
    <x v="3356"/>
    <d v="2010-12-20T00:00:00"/>
    <s v="Color"/>
    <s v="Comedy"/>
    <s v="French"/>
    <s v="France"/>
    <s v="R"/>
    <s v="Sara Forestier"/>
    <x v="1478"/>
    <n v="74"/>
    <n v="143"/>
    <n v="3"/>
    <n v="0"/>
    <n v="7.2"/>
    <n v="87"/>
    <n v="100"/>
    <n v="513836"/>
    <n v="4600000"/>
    <n v="-4086164"/>
    <n v="-0.88829652173913043"/>
    <n v="28.44468139130435"/>
    <n v="2010"/>
    <s v="dekabr"/>
    <s v="Michel Leclerc"/>
    <x v="3356"/>
    <s v="Normal"/>
    <s v="Medium Budget"/>
    <x v="0"/>
    <s v="Normal"/>
  </r>
  <r>
    <x v="3357"/>
    <d v="2008-08-17T00:00:00"/>
    <s v="Color"/>
    <s v="Adventure"/>
    <s v="English"/>
    <s v="USA"/>
    <s v="PG"/>
    <s v="Eric Idle"/>
    <x v="1479"/>
    <n v="795"/>
    <n v="2449"/>
    <n v="0"/>
    <n v="211"/>
    <n v="4.4000000000000004"/>
    <n v="41"/>
    <n v="94"/>
    <n v="511920"/>
    <n v="40000000"/>
    <n v="-39488080"/>
    <n v="-0.98720200000000002"/>
    <n v="17.226219200000003"/>
    <n v="2008"/>
    <s v="avgust"/>
    <s v="Marc F. Adler"/>
    <x v="3357"/>
    <s v="Normal"/>
    <s v="High Budget"/>
    <x v="0"/>
    <s v="High Buzz Mismatch"/>
  </r>
  <r>
    <x v="3358"/>
    <d v="2003-05-30T00:00:00"/>
    <s v="Color"/>
    <s v="Adventure"/>
    <s v="Dzongkha"/>
    <s v="Australia"/>
    <m/>
    <s v="Tshewang Dendup"/>
    <x v="1480"/>
    <n v="0"/>
    <n v="0"/>
    <n v="28"/>
    <n v="353"/>
    <n v="7.5"/>
    <n v="44"/>
    <n v="108"/>
    <n v="505295"/>
    <n v="1800000"/>
    <n v="-1294705"/>
    <n v="-0.71928055555555559"/>
    <n v="29.747587777777778"/>
    <n v="2003"/>
    <s v="may"/>
    <s v="Khyentse Norbu"/>
    <x v="3358"/>
    <s v="Normal"/>
    <s v="High Budget"/>
    <x v="0"/>
    <s v="Normal"/>
  </r>
  <r>
    <x v="3359"/>
    <d v="2004-12-17T00:00:00"/>
    <s v="Color"/>
    <s v="Drama"/>
    <s v="Aramaic"/>
    <s v="USA"/>
    <s v="R"/>
    <s v="Christo Jivkov"/>
    <x v="378"/>
    <n v="260"/>
    <n v="705"/>
    <n v="0"/>
    <n v="13000"/>
    <n v="7.1"/>
    <n v="406"/>
    <n v="120"/>
    <n v="499263"/>
    <n v="30000000"/>
    <n v="-29500737"/>
    <n v="-0.98335790000000001"/>
    <n v="29.306656839999999"/>
    <n v="2004"/>
    <s v="dekabr"/>
    <s v="Mel Gibson"/>
    <x v="3359"/>
    <s v="Normal"/>
    <s v="Medium Budget"/>
    <x v="0"/>
    <s v="Normal"/>
  </r>
  <r>
    <x v="3360"/>
    <d v="1997-03-18T00:00:00"/>
    <s v="Color"/>
    <s v="Mystery"/>
    <s v="English"/>
    <s v="Canada"/>
    <s v="R"/>
    <s v="David Hewlett"/>
    <x v="962"/>
    <n v="686"/>
    <n v="1743"/>
    <n v="165"/>
    <n v="11000"/>
    <n v="7.3"/>
    <n v="99"/>
    <n v="90"/>
    <n v="489220"/>
    <n v="365000"/>
    <n v="124220"/>
    <n v="0.34032876712328769"/>
    <n v="30.436131506849314"/>
    <n v="1997"/>
    <s v="mart"/>
    <s v="Vincenzo Natali"/>
    <x v="3360"/>
    <s v="Normal"/>
    <s v="Medium Budget"/>
    <x v="0"/>
    <s v="Normal"/>
  </r>
  <r>
    <x v="3361"/>
    <d v="2001-10-28T00:00:00"/>
    <s v="Black and White"/>
    <s v="Action"/>
    <s v="Cantonese"/>
    <s v="Hong Kong"/>
    <s v="PG"/>
    <s v="Wei Zhao"/>
    <x v="958"/>
    <n v="478"/>
    <n v="700"/>
    <n v="0"/>
    <n v="0"/>
    <n v="7.3"/>
    <n v="246"/>
    <n v="85"/>
    <n v="488872"/>
    <n v="10000000"/>
    <n v="-9511128"/>
    <n v="-0.95111279999999998"/>
    <n v="28.819554879999998"/>
    <n v="2001"/>
    <s v="oktyabr"/>
    <s v="Stephen Chow"/>
    <x v="3361"/>
    <s v="Normal"/>
    <s v="High Budget"/>
    <x v="0"/>
    <s v="Normal"/>
  </r>
  <r>
    <x v="3362"/>
    <d v="2012-09-11T00:00:00"/>
    <s v="Color"/>
    <s v="Biography"/>
    <s v="Indonesian"/>
    <s v="UK"/>
    <s v="Not Rated"/>
    <s v="Anwar Congo"/>
    <x v="1481"/>
    <n v="3"/>
    <n v="6"/>
    <n v="50"/>
    <n v="20000"/>
    <n v="8.1999999999999993"/>
    <n v="248"/>
    <n v="96"/>
    <n v="484221"/>
    <n v="1000000"/>
    <n v="-515779"/>
    <n v="-0.51577899999999999"/>
    <n v="34.593688399999998"/>
    <n v="2012"/>
    <s v="sentyabr"/>
    <s v="Joshua Oppenheimer"/>
    <x v="3362"/>
    <s v="Normal"/>
    <s v="Medium Budget"/>
    <x v="0"/>
    <s v="High Buzz / High Score"/>
  </r>
  <r>
    <x v="3363"/>
    <d v="2006-09-12T00:00:00"/>
    <s v="Color"/>
    <s v="Action"/>
    <s v="English"/>
    <s v="USA"/>
    <s v="PG-13"/>
    <s v="Steve Howey"/>
    <x v="1482"/>
    <n v="826"/>
    <n v="4473"/>
    <n v="23"/>
    <n v="0"/>
    <n v="4.8"/>
    <n v="110"/>
    <n v="87"/>
    <n v="480314"/>
    <n v="21000000"/>
    <n v="-20519686"/>
    <n v="-0.97712790476190481"/>
    <n v="18.809148838095236"/>
    <n v="2006"/>
    <s v="sentyabr"/>
    <s v="Corey Yuen"/>
    <x v="3363"/>
    <s v="Normal"/>
    <s v="High Budget"/>
    <x v="0"/>
    <s v="High Buzz Mismatch"/>
  </r>
  <r>
    <x v="3364"/>
    <d v="2008-12-21T00:00:00"/>
    <s v="Color"/>
    <s v="Action"/>
    <s v="German"/>
    <s v="Germany"/>
    <s v="R"/>
    <s v="Moritz Bleibtreu"/>
    <x v="1045"/>
    <n v="486"/>
    <n v="1601"/>
    <n v="34"/>
    <n v="0"/>
    <n v="7.4"/>
    <n v="160"/>
    <n v="184"/>
    <n v="476270"/>
    <n v="20000000"/>
    <n v="-19523730"/>
    <n v="-0.97618649999999996"/>
    <n v="29.2095254"/>
    <n v="2008"/>
    <s v="dekabr"/>
    <s v="Uli Edel"/>
    <x v="3364"/>
    <s v="Normal"/>
    <s v="High Budget"/>
    <x v="0"/>
    <s v="Normal"/>
  </r>
  <r>
    <x v="3365"/>
    <d v="2006-09-30T00:00:00"/>
    <s v="Color"/>
    <s v="Comedy"/>
    <s v="English"/>
    <s v="USA"/>
    <s v="R"/>
    <s v="Joe Lo Truglio"/>
    <x v="1483"/>
    <n v="833"/>
    <n v="2753"/>
    <n v="3"/>
    <n v="323"/>
    <n v="6"/>
    <n v="20"/>
    <n v="86"/>
    <n v="475000"/>
    <n v="2800000"/>
    <n v="-2325000"/>
    <n v="-0.8303571428571429"/>
    <n v="23.700157142857144"/>
    <n v="2006"/>
    <s v="sentyabr"/>
    <s v="Frank Sebastiano"/>
    <x v="3365"/>
    <s v="Normal"/>
    <s v="Medium Budget"/>
    <x v="0"/>
    <s v="Normal"/>
  </r>
  <r>
    <x v="3366"/>
    <d v="2011-11-09T00:00:00"/>
    <s v="Color"/>
    <s v="Drama"/>
    <s v="English"/>
    <s v="UK"/>
    <s v="Not Rated"/>
    <s v="Tom Cullen"/>
    <x v="1484"/>
    <n v="507"/>
    <n v="654"/>
    <n v="131"/>
    <n v="0"/>
    <n v="7.7"/>
    <n v="143"/>
    <n v="97"/>
    <n v="469947"/>
    <n v="120000"/>
    <n v="349947"/>
    <n v="2.9162249999999998"/>
    <n v="31.96649"/>
    <n v="2011"/>
    <s v="noyabr"/>
    <s v="Andrew Haigh"/>
    <x v="3366"/>
    <s v="Normal"/>
    <s v="Medium Budget"/>
    <x v="0"/>
    <s v="Normal"/>
  </r>
  <r>
    <x v="3367"/>
    <d v="1997-03-07T00:00:00"/>
    <s v="Color"/>
    <s v="Comedy"/>
    <s v="English"/>
    <s v="USA"/>
    <s v="R"/>
    <s v="David Arquette"/>
    <x v="1485"/>
    <n v="611"/>
    <n v="1692"/>
    <n v="4"/>
    <n v="166"/>
    <n v="7"/>
    <n v="28"/>
    <n v="97"/>
    <n v="464655"/>
    <n v="1000000"/>
    <n v="-535345"/>
    <n v="-0.53534499999999996"/>
    <n v="27.802462000000002"/>
    <n v="1997"/>
    <s v="mart"/>
    <s v="Finn Taylor"/>
    <x v="3367"/>
    <s v="Normal"/>
    <s v="Medium Budget"/>
    <x v="0"/>
    <s v="Normal"/>
  </r>
  <r>
    <x v="3368"/>
    <d v="2002-09-24T00:00:00"/>
    <s v="Color"/>
    <s v="Drama"/>
    <s v="English"/>
    <s v="USA"/>
    <s v="R"/>
    <s v="Frances Fisher"/>
    <x v="1486"/>
    <n v="638"/>
    <n v="1641"/>
    <n v="22"/>
    <n v="115"/>
    <n v="6.7"/>
    <n v="44"/>
    <n v="88"/>
    <n v="464126"/>
    <n v="1000000"/>
    <n v="-535874"/>
    <n v="-0.53587399999999996"/>
    <n v="26.597150400000004"/>
    <n v="2002"/>
    <s v="sentyabr"/>
    <s v="Karen Moncrieff"/>
    <x v="3368"/>
    <s v="Normal"/>
    <s v="Medium Budget"/>
    <x v="0"/>
    <s v="Normal"/>
  </r>
  <r>
    <x v="3369"/>
    <d v="2001-08-06T00:00:00"/>
    <s v="Color"/>
    <s v="Action"/>
    <s v="Thai"/>
    <s v="Thailand"/>
    <s v="R"/>
    <s v="Sarunyu Wongkrachang"/>
    <x v="1487"/>
    <n v="7"/>
    <n v="32"/>
    <n v="6"/>
    <n v="124"/>
    <n v="6.6"/>
    <n v="31"/>
    <n v="300"/>
    <n v="454255"/>
    <n v="400000000"/>
    <n v="-399545745"/>
    <n v="-0.99886436249999999"/>
    <n v="26.012854254999997"/>
    <n v="2001"/>
    <s v="avgust"/>
    <s v="Chatrichalerm Yukol"/>
    <x v="3369"/>
    <s v="Underperformer"/>
    <s v="High Budget"/>
    <x v="0"/>
    <s v="Normal"/>
  </r>
  <r>
    <x v="3370"/>
    <d v="2010-07-13T00:00:00"/>
    <s v="Color"/>
    <s v="Comedy"/>
    <s v="English"/>
    <s v="USA"/>
    <s v="R"/>
    <s v="Lynn Cohen"/>
    <x v="1488"/>
    <n v="474"/>
    <n v="2029"/>
    <n v="30"/>
    <n v="916"/>
    <n v="5.9"/>
    <n v="104"/>
    <n v="108"/>
    <n v="453079"/>
    <n v="7000000"/>
    <n v="-6546921"/>
    <n v="-0.93527442857142862"/>
    <n v="23.31749022857143"/>
    <n v="2010"/>
    <s v="iyul"/>
    <s v="Shari Springer Berman"/>
    <x v="3370"/>
    <s v="Normal"/>
    <s v="Medium Budget"/>
    <x v="0"/>
    <s v="High Buzz Mismatch"/>
  </r>
  <r>
    <x v="3371"/>
    <d v="2009-12-08T00:00:00"/>
    <s v="Color"/>
    <s v="Biography"/>
    <s v="English"/>
    <s v="UK"/>
    <s v="R"/>
    <s v="Stephen Graham"/>
    <x v="160"/>
    <n v="1000"/>
    <n v="1163"/>
    <n v="0"/>
    <n v="0"/>
    <n v="7.6"/>
    <n v="145"/>
    <n v="98"/>
    <n v="449558"/>
    <n v="10000000"/>
    <n v="-9550442"/>
    <n v="-0.95504420000000001"/>
    <n v="30.017982319999998"/>
    <n v="2009"/>
    <s v="dekabr"/>
    <s v="Tom Hooper"/>
    <x v="3371"/>
    <s v="Normal"/>
    <s v="Medium Budget"/>
    <x v="0"/>
    <s v="Normal"/>
  </r>
  <r>
    <x v="3372"/>
    <d v="2000-10-08T00:00:00"/>
    <s v="Color"/>
    <s v="Crime"/>
    <s v="English"/>
    <s v="USA"/>
    <s v="R"/>
    <s v="Omar Epps"/>
    <x v="1489"/>
    <n v="865"/>
    <n v="2126"/>
    <n v="0"/>
    <n v="0"/>
    <n v="7.2"/>
    <n v="81"/>
    <n v="114"/>
    <n v="447750"/>
    <n v="10000000"/>
    <n v="-9552250"/>
    <n v="-0.95522499999999999"/>
    <n v="28.417909999999999"/>
    <n v="2000"/>
    <s v="oktyabr"/>
    <s v="Takeshi Kitano"/>
    <x v="3372"/>
    <s v="Normal"/>
    <s v="Medium Budget"/>
    <x v="0"/>
    <s v="Normal"/>
  </r>
  <r>
    <x v="3373"/>
    <d v="2015-07-11T00:00:00"/>
    <s v="Color"/>
    <s v="Drama"/>
    <s v="English"/>
    <s v="USA"/>
    <s v="R"/>
    <s v="Logan Browning"/>
    <x v="1490"/>
    <n v="628"/>
    <n v="4249"/>
    <n v="47"/>
    <n v="1000"/>
    <n v="7.2"/>
    <n v="10"/>
    <n v="89"/>
    <n v="444044"/>
    <n v="1900000"/>
    <n v="-1455956"/>
    <n v="-0.76629263157894734"/>
    <n v="28.593482947368422"/>
    <n v="2015"/>
    <s v="iyul"/>
    <s v="Jamal Hill"/>
    <x v="3373"/>
    <s v="Normal"/>
    <s v="Medium Budget"/>
    <x v="0"/>
    <s v="Normal"/>
  </r>
  <r>
    <x v="3374"/>
    <d v="2007-10-26T00:00:00"/>
    <s v="Color"/>
    <s v="Comedy"/>
    <s v="English"/>
    <s v="USA"/>
    <s v="R"/>
    <s v="John Enos III"/>
    <x v="326"/>
    <n v="465"/>
    <n v="897"/>
    <n v="0"/>
    <n v="337"/>
    <n v="7.3"/>
    <n v="73"/>
    <n v="88"/>
    <n v="442638"/>
    <n v="850000"/>
    <n v="-407362"/>
    <n v="-0.47924941176470587"/>
    <n v="29.042000235294118"/>
    <n v="2007"/>
    <s v="oktyabr"/>
    <s v="Charles Herman-Wurmfeld"/>
    <x v="3374"/>
    <s v="Normal"/>
    <s v="Medium Budget"/>
    <x v="0"/>
    <s v="Normal"/>
  </r>
  <r>
    <x v="3375"/>
    <d v="1988-12-14T00:00:00"/>
    <s v="Color"/>
    <s v="Action"/>
    <s v="Japanese"/>
    <s v="Japan"/>
    <s v="R"/>
    <s v="Mitsuo Iwata"/>
    <x v="1491"/>
    <n v="6"/>
    <n v="28"/>
    <n v="78"/>
    <n v="0"/>
    <n v="8.1"/>
    <n v="150"/>
    <n v="124"/>
    <n v="439162"/>
    <n v="1100000000"/>
    <n v="-1099560838"/>
    <n v="-0.9996007618181818"/>
    <n v="32.000159695272728"/>
    <n v="1988"/>
    <s v="dekabr"/>
    <s v="Katsuhiro Ã”tomo"/>
    <x v="3375"/>
    <s v="Underperformer"/>
    <s v="High Budget"/>
    <x v="0"/>
    <s v="High Buzz / High Score"/>
  </r>
  <r>
    <x v="3376"/>
    <d v="2007-04-30T00:00:00"/>
    <s v="Color"/>
    <s v="Drama"/>
    <s v="English"/>
    <s v="Spain"/>
    <s v="Not Rated"/>
    <s v="Eddie Redmayne"/>
    <x v="1492"/>
    <n v="13000"/>
    <n v="15093"/>
    <n v="4"/>
    <n v="0"/>
    <n v="5.9"/>
    <n v="121"/>
    <n v="97"/>
    <n v="434417"/>
    <n v="4600000"/>
    <n v="-4165583"/>
    <n v="-0.9055615217391304"/>
    <n v="23.23777539130435"/>
    <n v="2007"/>
    <s v="aprel"/>
    <s v="Tom Kalin"/>
    <x v="3376"/>
    <s v="Normal"/>
    <s v="Medium Budget"/>
    <x v="0"/>
    <s v="High Buzz Mismatch"/>
  </r>
  <r>
    <x v="3377"/>
    <d v="2000-12-08T00:00:00"/>
    <s v="Color"/>
    <s v="Comedy"/>
    <s v="English"/>
    <s v="USA"/>
    <s v="R"/>
    <s v="Cheech Marin"/>
    <x v="1493"/>
    <n v="844"/>
    <n v="2289"/>
    <n v="0"/>
    <n v="24"/>
    <n v="3.6"/>
    <n v="13"/>
    <n v="100"/>
    <n v="428535"/>
    <n v="1000000"/>
    <n v="-571465"/>
    <n v="-0.571465"/>
    <n v="14.173814"/>
    <n v="2000"/>
    <s v="dekabr"/>
    <s v="JosÃ© Luis Valenzuela"/>
    <x v="3377"/>
    <s v="Normal"/>
    <s v="Medium Budget"/>
    <x v="0"/>
    <s v="High Buzz Mismatch"/>
  </r>
  <r>
    <x v="3378"/>
    <d v="2010-06-14T00:00:00"/>
    <s v="Color"/>
    <s v="Documentary"/>
    <s v="English"/>
    <s v="USA"/>
    <s v="PG"/>
    <s v="Bill Farmer"/>
    <x v="1494"/>
    <n v="93"/>
    <n v="168"/>
    <n v="4"/>
    <n v="638"/>
    <n v="5.0999999999999996"/>
    <n v="4"/>
    <n v="92"/>
    <n v="425899"/>
    <n v="400000"/>
    <n v="25899"/>
    <n v="6.4747499999999999E-2"/>
    <n v="20.489698999999998"/>
    <n v="2010"/>
    <s v="iyun"/>
    <s v="Ray Griggs"/>
    <x v="3378"/>
    <s v="Normal"/>
    <s v="Low Budget"/>
    <x v="0"/>
    <s v="High Buzz Mismatch"/>
  </r>
  <r>
    <x v="3379"/>
    <d v="2004-02-10T00:00:00"/>
    <s v="Color"/>
    <s v="Drama"/>
    <s v="English"/>
    <s v="USA"/>
    <s v="PG-13"/>
    <s v="Shane Carruth"/>
    <x v="1495"/>
    <n v="291"/>
    <n v="368"/>
    <n v="291"/>
    <n v="19000"/>
    <n v="7"/>
    <n v="143"/>
    <n v="77"/>
    <n v="424760"/>
    <n v="7000"/>
    <n v="417760"/>
    <n v="59.68"/>
    <n v="53.771999999999998"/>
    <n v="2004"/>
    <s v="fevral"/>
    <s v="Shane Carruth"/>
    <x v="3379"/>
    <s v="Normal"/>
    <s v="Medium Budget"/>
    <x v="0"/>
    <s v="Normal"/>
  </r>
  <r>
    <x v="3380"/>
    <d v="1993-03-26T00:00:00"/>
    <s v="Color"/>
    <s v="Crime"/>
    <s v="English"/>
    <s v="France"/>
    <s v="R"/>
    <s v="Eric Stoltz"/>
    <x v="1190"/>
    <n v="902"/>
    <n v="1582"/>
    <n v="675"/>
    <n v="853"/>
    <n v="6.5"/>
    <n v="37"/>
    <n v="99"/>
    <n v="418953"/>
    <n v="1500000"/>
    <n v="-1081047"/>
    <n v="-0.72069799999999995"/>
    <n v="25.797020799999999"/>
    <n v="1993"/>
    <s v="mart"/>
    <s v="Roger Avary"/>
    <x v="3380"/>
    <s v="Normal"/>
    <s v="Medium Budget"/>
    <x v="0"/>
    <s v="Normal"/>
  </r>
  <r>
    <x v="3381"/>
    <d v="2012-10-03T00:00:00"/>
    <s v="Color"/>
    <s v="Comedy"/>
    <s v="English"/>
    <s v="USA"/>
    <s v="R"/>
    <s v="Kirsten Dunst"/>
    <x v="1496"/>
    <n v="4000"/>
    <n v="8353"/>
    <n v="21"/>
    <n v="0"/>
    <n v="5.3"/>
    <n v="156"/>
    <n v="87"/>
    <n v="418268"/>
    <n v="3000000"/>
    <n v="-2581732"/>
    <n v="-0.86057733333333331"/>
    <n v="20.855769066666667"/>
    <n v="2012"/>
    <s v="oktyabr"/>
    <s v="Leslye Headland"/>
    <x v="3381"/>
    <s v="Normal"/>
    <s v="Medium Budget"/>
    <x v="0"/>
    <s v="High Buzz Mismatch"/>
  </r>
  <r>
    <x v="3382"/>
    <d v="2004-05-05T00:00:00"/>
    <s v="Color"/>
    <s v="Action"/>
    <s v="Japanese"/>
    <s v="Japan"/>
    <s v="PG-13"/>
    <s v="William Hootkins"/>
    <x v="1491"/>
    <n v="488"/>
    <n v="991"/>
    <n v="78"/>
    <n v="973"/>
    <n v="6.9"/>
    <n v="105"/>
    <n v="103"/>
    <n v="410388"/>
    <n v="2127519898"/>
    <n v="-2127109510"/>
    <n v="-0.99980710497683911"/>
    <n v="27.297377158009265"/>
    <n v="2004"/>
    <s v="may"/>
    <s v="Katsuhiro Ã”tomo"/>
    <x v="3382"/>
    <s v="Underperformer"/>
    <s v="High Budget"/>
    <x v="0"/>
    <s v="Normal"/>
  </r>
  <r>
    <x v="3383"/>
    <d v="2002-09-28T00:00:00"/>
    <s v="Color"/>
    <s v="Comedy"/>
    <s v="English"/>
    <s v="USA"/>
    <s v="R"/>
    <s v="Patrick Fugit"/>
    <x v="1497"/>
    <n v="835"/>
    <n v="2110"/>
    <n v="68"/>
    <n v="3000"/>
    <n v="6.8"/>
    <n v="92"/>
    <n v="106"/>
    <n v="410241"/>
    <n v="2000000"/>
    <n v="-1589759"/>
    <n v="-0.79487949999999996"/>
    <n v="27.182048200000001"/>
    <n v="2002"/>
    <s v="sentyabr"/>
    <s v="Jonas Ã…kerlund"/>
    <x v="3383"/>
    <s v="Normal"/>
    <s v="Medium Budget"/>
    <x v="0"/>
    <s v="Normal"/>
  </r>
  <r>
    <x v="3384"/>
    <d v="2001-02-15T00:00:00"/>
    <s v="Black and White"/>
    <s v="Drama"/>
    <s v="English"/>
    <s v="USA"/>
    <s v="R"/>
    <s v="Ryan Gosling"/>
    <x v="1498"/>
    <n v="33000"/>
    <n v="33441"/>
    <n v="21"/>
    <n v="0"/>
    <n v="7.2"/>
    <n v="84"/>
    <n v="98"/>
    <n v="406035"/>
    <n v="1500000"/>
    <n v="-1093965"/>
    <n v="-0.72931000000000001"/>
    <n v="28.508276000000002"/>
    <n v="2001"/>
    <s v="fevral"/>
    <s v="Henry Bean"/>
    <x v="3384"/>
    <s v="Normal"/>
    <s v="Medium Budget"/>
    <x v="0"/>
    <s v="Normal"/>
  </r>
  <r>
    <x v="3385"/>
    <d v="2000-07-19T00:00:00"/>
    <s v="Color"/>
    <s v="Drama"/>
    <s v="English"/>
    <s v="UK"/>
    <s v="R"/>
    <s v="Milla Jovovich"/>
    <x v="1130"/>
    <n v="14000"/>
    <n v="17104"/>
    <n v="187"/>
    <n v="141"/>
    <n v="6.5"/>
    <n v="71"/>
    <n v="115"/>
    <n v="403932"/>
    <n v="20000000"/>
    <n v="-19596068"/>
    <n v="-0.97980339999999999"/>
    <n v="25.622178639999998"/>
    <n v="2000"/>
    <s v="iyul"/>
    <s v="Michael Winterbottom"/>
    <x v="3385"/>
    <s v="Normal"/>
    <s v="Medium Budget"/>
    <x v="0"/>
    <s v="Normal"/>
  </r>
  <r>
    <x v="3386"/>
    <d v="2006-03-29T00:00:00"/>
    <s v="Color"/>
    <s v="Crime"/>
    <s v="English"/>
    <s v="Australia"/>
    <s v="R"/>
    <s v="John Howard"/>
    <x v="1499"/>
    <n v="172"/>
    <n v="378"/>
    <n v="10"/>
    <n v="302"/>
    <n v="6.4"/>
    <n v="75"/>
    <n v="118"/>
    <n v="399879"/>
    <n v="15000000"/>
    <n v="-14600121"/>
    <n v="-0.97334140000000002"/>
    <n v="25.240863440000002"/>
    <n v="2006"/>
    <s v="mart"/>
    <s v="Ray Lawrence"/>
    <x v="3386"/>
    <s v="Normal"/>
    <s v="Medium Budget"/>
    <x v="0"/>
    <s v="Normal"/>
  </r>
  <r>
    <x v="3387"/>
    <d v="1999-03-01T00:00:00"/>
    <s v="Color"/>
    <s v="Drama"/>
    <s v="English"/>
    <s v="USA"/>
    <s v="R"/>
    <s v="Kelly Macdonald"/>
    <x v="740"/>
    <n v="2000"/>
    <n v="4343"/>
    <n v="81"/>
    <n v="111"/>
    <n v="5.4"/>
    <n v="31"/>
    <n v="106"/>
    <n v="399793"/>
    <n v="4000000"/>
    <n v="-3600207"/>
    <n v="-0.90005175000000004"/>
    <n v="21.251079300000001"/>
    <n v="1999"/>
    <s v="mart"/>
    <s v="Mike Figgis"/>
    <x v="3387"/>
    <s v="Normal"/>
    <s v="Medium Budget"/>
    <x v="0"/>
    <s v="High Buzz Mismatch"/>
  </r>
  <r>
    <x v="3388"/>
    <d v="2010-11-03T00:00:00"/>
    <s v="Color"/>
    <s v="Biography"/>
    <s v="English"/>
    <s v="USA"/>
    <s v="PG"/>
    <s v="Aidan Quinn"/>
    <x v="1500"/>
    <n v="767"/>
    <n v="2370"/>
    <n v="11"/>
    <n v="0"/>
    <n v="5.7"/>
    <n v="16"/>
    <n v="90"/>
    <n v="399611"/>
    <n v="6000000"/>
    <n v="-5600389"/>
    <n v="-0.93339816666666664"/>
    <n v="22.426640733333333"/>
    <n v="2010"/>
    <s v="noyabr"/>
    <s v="Rick Bieber"/>
    <x v="3388"/>
    <s v="Normal"/>
    <s v="Medium Budget"/>
    <x v="0"/>
    <s v="High Buzz Mismatch"/>
  </r>
  <r>
    <x v="3389"/>
    <d v="2007-04-02T00:00:00"/>
    <s v="Color"/>
    <s v="Crime"/>
    <s v="English"/>
    <s v="USA"/>
    <s v="R"/>
    <s v="Jerry Ferrara"/>
    <x v="1171"/>
    <n v="480"/>
    <n v="1234"/>
    <n v="30"/>
    <n v="226"/>
    <n v="6.4"/>
    <n v="41"/>
    <n v="99"/>
    <n v="398420"/>
    <n v="8000000"/>
    <n v="-7601580"/>
    <n v="-0.95019750000000003"/>
    <n v="25.242521000000004"/>
    <n v="2007"/>
    <s v="aprel"/>
    <s v="Michael Corrente"/>
    <x v="3389"/>
    <s v="Normal"/>
    <s v="Medium Budget"/>
    <x v="0"/>
    <s v="Normal"/>
  </r>
  <r>
    <x v="3390"/>
    <d v="2004-03-19T00:00:00"/>
    <s v="Color"/>
    <s v="Drama"/>
    <s v="English"/>
    <s v="UK"/>
    <s v="R"/>
    <s v="Shirley Henderson"/>
    <x v="1501"/>
    <n v="887"/>
    <n v="2721"/>
    <n v="87"/>
    <n v="305"/>
    <n v="6.9"/>
    <n v="76"/>
    <n v="100"/>
    <n v="396035"/>
    <n v="1000000"/>
    <n v="-603965"/>
    <n v="-0.60396499999999997"/>
    <n v="27.388914"/>
    <n v="2004"/>
    <s v="mart"/>
    <s v="Sally Potter"/>
    <x v="3390"/>
    <s v="Normal"/>
    <s v="Medium Budget"/>
    <x v="0"/>
    <s v="Normal"/>
  </r>
  <r>
    <x v="3391"/>
    <d v="2003-07-06T00:00:00"/>
    <s v="Color"/>
    <s v="Drama"/>
    <s v="English"/>
    <s v="Spain"/>
    <s v="R"/>
    <s v="Sarah Polley"/>
    <x v="1502"/>
    <n v="900"/>
    <n v="2972"/>
    <n v="148"/>
    <n v="0"/>
    <n v="7.6"/>
    <n v="72"/>
    <n v="106"/>
    <n v="395592"/>
    <n v="2000000"/>
    <n v="-1604408"/>
    <n v="-0.80220400000000003"/>
    <n v="30.079118399999999"/>
    <n v="2003"/>
    <s v="iyul"/>
    <s v="Isabel Coixet"/>
    <x v="3391"/>
    <s v="Normal"/>
    <s v="Medium Budget"/>
    <x v="0"/>
    <s v="Normal"/>
  </r>
  <r>
    <x v="3392"/>
    <d v="2010-12-07T00:00:00"/>
    <s v="Color"/>
    <s v="Comedy"/>
    <s v="English"/>
    <s v="USA"/>
    <s v="Not Rated"/>
    <s v="Lena Dunham"/>
    <x v="1503"/>
    <n v="969"/>
    <n v="2530"/>
    <n v="969"/>
    <n v="0"/>
    <n v="6.3"/>
    <n v="113"/>
    <n v="98"/>
    <n v="389804"/>
    <n v="65000"/>
    <n v="324804"/>
    <n v="4.9969846153846156"/>
    <n v="27.198793846153844"/>
    <n v="2010"/>
    <s v="dekabr"/>
    <s v="Lena Dunham"/>
    <x v="3392"/>
    <s v="Normal"/>
    <s v="Medium Budget"/>
    <x v="0"/>
    <s v="Normal"/>
  </r>
  <r>
    <x v="3393"/>
    <d v="2010-03-11T00:00:00"/>
    <s v="Color"/>
    <s v="Drama"/>
    <s v="English"/>
    <s v="USA"/>
    <s v="R"/>
    <s v="Joseph Gordon-Levitt"/>
    <x v="1504"/>
    <n v="23000"/>
    <n v="44969"/>
    <n v="58"/>
    <n v="19000"/>
    <n v="7.1"/>
    <n v="134"/>
    <n v="106"/>
    <n v="382946"/>
    <n v="7000000"/>
    <n v="-6617054"/>
    <n v="-0.94529342857142862"/>
    <n v="29.921882628571424"/>
    <n v="2010"/>
    <s v="mart"/>
    <s v="Spencer Susser"/>
    <x v="3393"/>
    <s v="Normal"/>
    <s v="Medium Budget"/>
    <x v="0"/>
    <s v="Normal"/>
  </r>
  <r>
    <x v="3394"/>
    <d v="2004-01-01T00:00:00"/>
    <s v="Color"/>
    <s v="Documentary"/>
    <s v="English"/>
    <s v="USA"/>
    <s v="Unrated"/>
    <s v="The Dalai Lama"/>
    <x v="1505"/>
    <n v="66"/>
    <n v="66"/>
    <n v="0"/>
    <n v="30"/>
    <n v="7.2"/>
    <n v="15"/>
    <n v="85"/>
    <n v="381225"/>
    <n v="200000"/>
    <n v="181225"/>
    <n v="0.90612499999999996"/>
    <n v="29.16545"/>
    <n v="2004"/>
    <s v="yanvar"/>
    <s v="Maurizio Benazzo"/>
    <x v="3394"/>
    <s v="Normal"/>
    <s v="Low Budget"/>
    <x v="0"/>
    <s v="Normal"/>
  </r>
  <r>
    <x v="3395"/>
    <d v="2005-05-04T00:00:00"/>
    <s v="Color"/>
    <s v="Drama"/>
    <s v="English"/>
    <s v="USA"/>
    <s v="R"/>
    <s v="Katy Mixon"/>
    <x v="1357"/>
    <n v="982"/>
    <n v="3299"/>
    <n v="91"/>
    <n v="698"/>
    <n v="6.4"/>
    <n v="65"/>
    <n v="91"/>
    <n v="381186"/>
    <n v="900000"/>
    <n v="-518814"/>
    <n v="-0.57645999999999997"/>
    <n v="25.439216000000002"/>
    <n v="2005"/>
    <s v="may"/>
    <s v="Jamie Babbit"/>
    <x v="3395"/>
    <s v="Normal"/>
    <s v="Medium Budget"/>
    <x v="0"/>
    <s v="Normal"/>
  </r>
  <r>
    <x v="3396"/>
    <d v="2007-10-15T00:00:00"/>
    <s v="Color"/>
    <s v="Drama"/>
    <s v="English"/>
    <s v="USA"/>
    <s v="PG-13"/>
    <s v="Henry Thomas"/>
    <x v="1506"/>
    <n v="861"/>
    <n v="2161"/>
    <n v="84"/>
    <n v="285"/>
    <n v="5.9"/>
    <n v="18"/>
    <n v="117"/>
    <n v="379643"/>
    <n v="2200000"/>
    <n v="-1820357"/>
    <n v="-0.82743500000000003"/>
    <n v="23.297526000000001"/>
    <n v="2007"/>
    <s v="oktyabr"/>
    <s v="Michael Landon Jr."/>
    <x v="3396"/>
    <s v="Normal"/>
    <s v="Medium Budget"/>
    <x v="0"/>
    <s v="High Buzz Mismatch"/>
  </r>
  <r>
    <x v="3397"/>
    <d v="2005-06-07T00:00:00"/>
    <s v="Color"/>
    <s v="Comedy"/>
    <s v="English"/>
    <s v="UK"/>
    <s v="R"/>
    <s v="Olivia Wilde"/>
    <x v="1507"/>
    <n v="10000"/>
    <n v="12496"/>
    <n v="3"/>
    <n v="0"/>
    <n v="7.1"/>
    <n v="365"/>
    <n v="84"/>
    <n v="379122"/>
    <n v="450000"/>
    <n v="-70878"/>
    <n v="-0.15750666666666666"/>
    <n v="28.336997333333333"/>
    <n v="2005"/>
    <s v="iyun"/>
    <s v="Hans Canosa"/>
    <x v="3397"/>
    <s v="Normal"/>
    <s v="Medium Budget"/>
    <x v="0"/>
    <s v="Normal"/>
  </r>
  <r>
    <x v="3398"/>
    <d v="2015-02-03T00:00:00"/>
    <s v="Color"/>
    <s v="Comedy"/>
    <s v="Portuguese"/>
    <s v="Brazil"/>
    <s v="R"/>
    <s v="Alex Huszar"/>
    <x v="1508"/>
    <n v="61"/>
    <n v="76"/>
    <n v="9"/>
    <n v="0"/>
    <n v="7.9"/>
    <n v="111"/>
    <n v="112"/>
    <n v="375723"/>
    <n v="4000000"/>
    <n v="-3624277"/>
    <n v="-0.90606925000000005"/>
    <n v="31.2375723"/>
    <n v="2015"/>
    <s v="fevral"/>
    <s v="Anna Muylaert"/>
    <x v="3398"/>
    <s v="Normal"/>
    <s v="Medium Budget"/>
    <x v="0"/>
    <s v="Normal"/>
  </r>
  <r>
    <x v="3399"/>
    <d v="2005-04-20T00:00:00"/>
    <s v="Color"/>
    <s v="Drama"/>
    <s v="English"/>
    <s v="USA"/>
    <s v="PG"/>
    <s v="Gerard Butler"/>
    <x v="1509"/>
    <n v="18000"/>
    <n v="20354"/>
    <n v="25"/>
    <n v="445"/>
    <n v="6.2"/>
    <n v="21"/>
    <n v="101"/>
    <n v="375474"/>
    <n v="20000000"/>
    <n v="-19624526"/>
    <n v="-0.9812263"/>
    <n v="24.452009480000001"/>
    <n v="2005"/>
    <s v="aprel"/>
    <s v="David Anspaugh"/>
    <x v="3399"/>
    <s v="Normal"/>
    <s v="Medium Budget"/>
    <x v="0"/>
    <s v="Normal"/>
  </r>
  <r>
    <x v="3400"/>
    <d v="2001-12-25T00:00:00"/>
    <s v="Color"/>
    <s v="Horror"/>
    <s v="English"/>
    <s v="USA"/>
    <s v="R"/>
    <s v="Paul Guilfoyle"/>
    <x v="523"/>
    <n v="210"/>
    <n v="469"/>
    <n v="122"/>
    <n v="0"/>
    <n v="6.5"/>
    <n v="127"/>
    <n v="100"/>
    <n v="373967"/>
    <n v="1500000"/>
    <n v="-1126033"/>
    <n v="-0.75068866666666667"/>
    <n v="25.699724533333335"/>
    <n v="2001"/>
    <s v="dekabr"/>
    <s v="Brad Anderson"/>
    <x v="3400"/>
    <s v="Normal"/>
    <s v="Low Budget"/>
    <x v="0"/>
    <s v="Normal"/>
  </r>
  <r>
    <x v="3401"/>
    <d v="2013-05-06T00:00:00"/>
    <s v="Color"/>
    <s v="Drama"/>
    <s v="English"/>
    <s v="USA"/>
    <s v="R"/>
    <s v="Nicolas Cage"/>
    <x v="332"/>
    <n v="12000"/>
    <n v="13607"/>
    <n v="234"/>
    <n v="11000"/>
    <n v="6.9"/>
    <n v="232"/>
    <n v="117"/>
    <n v="371897"/>
    <n v="4000000"/>
    <n v="-3628103"/>
    <n v="-0.90702574999999996"/>
    <n v="28.337189700000003"/>
    <n v="2013"/>
    <s v="may"/>
    <s v="David Gordon Green"/>
    <x v="3401"/>
    <s v="Normal"/>
    <s v="Medium Budget"/>
    <x v="0"/>
    <s v="Normal"/>
  </r>
  <r>
    <x v="3402"/>
    <d v="2004-09-06T00:00:00"/>
    <s v="Color"/>
    <s v="Comedy"/>
    <s v="English"/>
    <s v="USA"/>
    <s v="PG-13"/>
    <s v="Robin Williams"/>
    <x v="1510"/>
    <n v="49000"/>
    <n v="51441"/>
    <n v="0"/>
    <n v="857"/>
    <n v="7"/>
    <n v="46"/>
    <n v="96"/>
    <n v="371081"/>
    <n v="6000000"/>
    <n v="-5628919"/>
    <n v="-0.9381531666666667"/>
    <n v="27.710438733333334"/>
    <n v="2004"/>
    <s v="sentyabr"/>
    <s v="David Duchovny"/>
    <x v="3402"/>
    <s v="Normal"/>
    <s v="Medium Budget"/>
    <x v="0"/>
    <s v="Normal"/>
  </r>
  <r>
    <x v="3403"/>
    <d v="2003-05-08T00:00:00"/>
    <s v="Color"/>
    <s v="Drama"/>
    <s v="English"/>
    <s v="USA"/>
    <s v="Not Rated"/>
    <s v="Vincent Gallo"/>
    <x v="1343"/>
    <n v="787"/>
    <n v="883"/>
    <n v="787"/>
    <n v="952"/>
    <n v="5"/>
    <n v="115"/>
    <n v="93"/>
    <n v="365734"/>
    <n v="10000000"/>
    <n v="-9634266"/>
    <n v="-0.96342660000000002"/>
    <n v="19.709829359999997"/>
    <n v="2003"/>
    <s v="may"/>
    <s v="Vincent Gallo"/>
    <x v="3403"/>
    <s v="Normal"/>
    <s v="Medium Budget"/>
    <x v="0"/>
    <s v="High Buzz Mismatch"/>
  </r>
  <r>
    <x v="3404"/>
    <d v="1987-04-06T00:00:00"/>
    <s v="Color"/>
    <s v="Crime"/>
    <s v="English"/>
    <s v="USA"/>
    <s v="R"/>
    <s v="Viggo Mortensen"/>
    <x v="236"/>
    <n v="10000"/>
    <n v="11083"/>
    <n v="212"/>
    <n v="314"/>
    <n v="5.9"/>
    <n v="68"/>
    <n v="102"/>
    <n v="354704"/>
    <n v="1300000"/>
    <n v="-945296"/>
    <n v="-0.72715076923076927"/>
    <n v="23.340539692307694"/>
    <n v="1987"/>
    <s v="aprel"/>
    <s v="Renny Harlin"/>
    <x v="3404"/>
    <s v="Normal"/>
    <s v="Medium Budget"/>
    <x v="0"/>
    <s v="High Buzz Mismatch"/>
  </r>
  <r>
    <x v="3405"/>
    <d v="2001-03-09T00:00:00"/>
    <s v="Color"/>
    <s v="Comedy"/>
    <s v="English"/>
    <s v="UK"/>
    <s v="R"/>
    <s v="Dean Stockwell"/>
    <x v="1511"/>
    <n v="936"/>
    <n v="3578"/>
    <n v="34"/>
    <n v="664"/>
    <n v="6.9"/>
    <n v="109"/>
    <n v="98"/>
    <n v="353743"/>
    <n v="15000000"/>
    <n v="-14646257"/>
    <n v="-0.97641713333333335"/>
    <n v="27.27583314666667"/>
    <n v="2001"/>
    <s v="mart"/>
    <s v="Gregor Jordan"/>
    <x v="3405"/>
    <s v="Normal"/>
    <s v="Medium Budget"/>
    <x v="0"/>
    <s v="Normal"/>
  </r>
  <r>
    <x v="3406"/>
    <d v="2006-02-02T00:00:00"/>
    <s v="Color"/>
    <s v="Biography"/>
    <s v="English"/>
    <s v="USA"/>
    <s v="PG-13"/>
    <s v="Phyllida Law"/>
    <x v="1512"/>
    <n v="60"/>
    <n v="150"/>
    <n v="238"/>
    <n v="0"/>
    <n v="6.8"/>
    <n v="78"/>
    <n v="104"/>
    <n v="352786"/>
    <n v="11000000"/>
    <n v="-10647214"/>
    <n v="-0.96792854545454543"/>
    <n v="26.812828581818181"/>
    <n v="2006"/>
    <s v="fevral"/>
    <s v="Agnieszka Holland"/>
    <x v="3406"/>
    <s v="Normal"/>
    <s v="Medium Budget"/>
    <x v="0"/>
    <s v="Normal"/>
  </r>
  <r>
    <x v="3407"/>
    <d v="1990-10-06T00:00:00"/>
    <s v="Color"/>
    <s v="Horror"/>
    <s v="English"/>
    <s v="Italy"/>
    <s v="R"/>
    <s v="John Amos"/>
    <x v="1513"/>
    <n v="982"/>
    <n v="2942"/>
    <n v="930"/>
    <n v="375"/>
    <n v="6.1"/>
    <n v="76"/>
    <n v="120"/>
    <n v="349618"/>
    <n v="9000000"/>
    <n v="-8650382"/>
    <n v="-0.96115355555555559"/>
    <n v="24.053038577777777"/>
    <n v="1990"/>
    <s v="oktyabr"/>
    <s v="Dario Argento"/>
    <x v="3407"/>
    <s v="Normal"/>
    <s v="Low Budget"/>
    <x v="0"/>
    <s v="Normal"/>
  </r>
  <r>
    <x v="3408"/>
    <d v="2009-05-19T00:00:00"/>
    <s v="Color"/>
    <s v="Drama"/>
    <s v="English"/>
    <s v="France"/>
    <s v="Not Rated"/>
    <s v="Paz de la Huerta"/>
    <x v="1514"/>
    <n v="488"/>
    <n v="943"/>
    <n v="929"/>
    <n v="23000"/>
    <n v="7.3"/>
    <n v="216"/>
    <n v="161"/>
    <n v="336467"/>
    <n v="13000000"/>
    <n v="-12663533"/>
    <n v="-0.97411792307692313"/>
    <n v="31.11035283076923"/>
    <n v="2009"/>
    <s v="may"/>
    <s v="Gaspar NoÃ©"/>
    <x v="3408"/>
    <s v="Normal"/>
    <s v="Medium Budget"/>
    <x v="0"/>
    <s v="Normal"/>
  </r>
  <r>
    <x v="3409"/>
    <d v="2003-01-15T00:00:00"/>
    <s v="Color"/>
    <s v="Comedy"/>
    <s v="English"/>
    <s v="USA"/>
    <s v="R"/>
    <s v="Robert Downey Jr."/>
    <x v="1515"/>
    <n v="21000"/>
    <n v="41645"/>
    <n v="200"/>
    <n v="494"/>
    <n v="5.6"/>
    <n v="66"/>
    <n v="109"/>
    <n v="336456"/>
    <n v="8000000"/>
    <n v="-7663544"/>
    <n v="-0.95794299999999999"/>
    <n v="22.066222799999998"/>
    <n v="2003"/>
    <s v="yanvar"/>
    <s v="Keith Gordon"/>
    <x v="3409"/>
    <s v="Normal"/>
    <s v="Medium Budget"/>
    <x v="0"/>
    <s v="High Buzz Mismatch"/>
  </r>
  <r>
    <x v="3410"/>
    <d v="1997-04-14T00:00:00"/>
    <s v="Black and White"/>
    <s v="Crime"/>
    <s v="English"/>
    <s v="USA"/>
    <s v="R"/>
    <s v="Edie Falco"/>
    <x v="1516"/>
    <n v="659"/>
    <n v="2322"/>
    <n v="204"/>
    <n v="51"/>
    <n v="6.5"/>
    <n v="17"/>
    <n v="86"/>
    <n v="334041"/>
    <n v="500000"/>
    <n v="-165959"/>
    <n v="-0.33191799999999999"/>
    <n v="25.872332799999999"/>
    <n v="1997"/>
    <s v="aprel"/>
    <s v="Morgan J. Freeman"/>
    <x v="3410"/>
    <s v="Normal"/>
    <s v="Medium Budget"/>
    <x v="0"/>
    <s v="Normal"/>
  </r>
  <r>
    <x v="3411"/>
    <d v="2002-02-03T00:00:00"/>
    <s v="Color"/>
    <s v="Comedy"/>
    <s v="English"/>
    <s v="USA"/>
    <s v="R"/>
    <s v="Michael Jeter"/>
    <x v="48"/>
    <n v="693"/>
    <n v="1373"/>
    <n v="94"/>
    <n v="423"/>
    <n v="6.4"/>
    <n v="72"/>
    <n v="86"/>
    <n v="333976"/>
    <n v="12000000"/>
    <n v="-11666024"/>
    <n v="-0.97216866666666668"/>
    <n v="25.253432533333335"/>
    <n v="2002"/>
    <s v="fevral"/>
    <s v="Anthony Russo"/>
    <x v="3411"/>
    <s v="Normal"/>
    <s v="Medium Budget"/>
    <x v="0"/>
    <s v="Normal"/>
  </r>
  <r>
    <x v="3412"/>
    <d v="1990-01-16T00:00:00"/>
    <s v="Color"/>
    <s v="Comedy"/>
    <s v="English"/>
    <s v="USA"/>
    <m/>
    <s v="William Hurt"/>
    <x v="1277"/>
    <n v="882"/>
    <n v="1967"/>
    <n v="19"/>
    <n v="16"/>
    <n v="7.1"/>
    <n v="1"/>
    <n v="34"/>
    <n v="333658"/>
    <n v="34000"/>
    <n v="299658"/>
    <n v="8.8134705882352939"/>
    <n v="31.926988235294115"/>
    <n v="1990"/>
    <s v="yanvar"/>
    <s v="Randall Miller"/>
    <x v="3412"/>
    <s v="Normal"/>
    <s v="Medium Budget"/>
    <x v="0"/>
    <s v="Normal"/>
  </r>
  <r>
    <x v="3413"/>
    <d v="2006-08-07T00:00:00"/>
    <s v="Color"/>
    <s v="Crime"/>
    <s v="English"/>
    <s v="UK"/>
    <s v="Unrated"/>
    <s v="Stephen Graham"/>
    <x v="1517"/>
    <n v="1000"/>
    <n v="3282"/>
    <n v="222"/>
    <n v="11000"/>
    <n v="7.7"/>
    <n v="172"/>
    <n v="101"/>
    <n v="327919"/>
    <n v="1500000"/>
    <n v="-1172081"/>
    <n v="-0.78138733333333332"/>
    <n v="31.587445066666668"/>
    <n v="2006"/>
    <s v="avgust"/>
    <s v="Shane Meadows"/>
    <x v="3413"/>
    <s v="Normal"/>
    <s v="Medium Budget"/>
    <x v="0"/>
    <s v="Normal"/>
  </r>
  <r>
    <x v="3414"/>
    <d v="1996-12-29T00:00:00"/>
    <s v="Color"/>
    <s v="Crime"/>
    <s v="English"/>
    <s v="USA"/>
    <s v="R"/>
    <s v="Viggo Mortensen"/>
    <x v="1203"/>
    <n v="10000"/>
    <n v="13718"/>
    <n v="18000"/>
    <n v="225"/>
    <n v="6.1"/>
    <n v="37"/>
    <n v="97"/>
    <n v="326308"/>
    <n v="5000000"/>
    <n v="-4673692"/>
    <n v="-0.93473839999999997"/>
    <n v="24.048604640000001"/>
    <n v="1996"/>
    <s v="dekabr"/>
    <s v="Kevin Spacey"/>
    <x v="3414"/>
    <s v="Normal"/>
    <s v="Medium Budget"/>
    <x v="0"/>
    <s v="Normal"/>
  </r>
  <r>
    <x v="3415"/>
    <d v="2002-04-24T00:00:00"/>
    <s v="Color"/>
    <s v="Crime"/>
    <s v="English"/>
    <s v="USA"/>
    <s v="R"/>
    <s v="Kirk Fox"/>
    <x v="1518"/>
    <n v="109"/>
    <n v="245"/>
    <n v="0"/>
    <n v="204"/>
    <n v="6"/>
    <n v="38"/>
    <n v="116"/>
    <n v="325491"/>
    <n v="17500000"/>
    <n v="-17174509"/>
    <n v="-0.98140051428571429"/>
    <n v="23.627839794285713"/>
    <n v="2002"/>
    <s v="aprel"/>
    <s v="Matt Dillon"/>
    <x v="3415"/>
    <s v="Normal"/>
    <s v="Medium Budget"/>
    <x v="0"/>
    <s v="Normal"/>
  </r>
  <r>
    <x v="3416"/>
    <d v="2010-02-24T00:00:00"/>
    <s v="Color"/>
    <s v="Comedy"/>
    <s v="English"/>
    <s v="USA"/>
    <s v="R"/>
    <s v="Linda Cardellini"/>
    <x v="24"/>
    <n v="2000"/>
    <n v="4590"/>
    <n v="571"/>
    <n v="19000"/>
    <n v="6.8"/>
    <n v="238"/>
    <n v="96"/>
    <n v="322157"/>
    <n v="2500000"/>
    <n v="-2177843"/>
    <n v="-0.87113719999999994"/>
    <n v="28.751545119999999"/>
    <n v="2010"/>
    <s v="fevral"/>
    <s v="James Gunn"/>
    <x v="3416"/>
    <s v="Normal"/>
    <s v="Medium Budget"/>
    <x v="0"/>
    <s v="Normal"/>
  </r>
  <r>
    <x v="3417"/>
    <d v="2012-09-28T00:00:00"/>
    <s v="Color"/>
    <s v="Biography"/>
    <s v="English"/>
    <s v="USA"/>
    <s v="R"/>
    <s v="Dreama Walker"/>
    <x v="1519"/>
    <n v="601"/>
    <n v="1734"/>
    <n v="25"/>
    <n v="0"/>
    <n v="6.4"/>
    <n v="286"/>
    <n v="90"/>
    <n v="318622"/>
    <n v="270000"/>
    <n v="48622"/>
    <n v="0.18008148148148148"/>
    <n v="25.672032592592593"/>
    <n v="2012"/>
    <s v="sentyabr"/>
    <s v="Craig Zobel"/>
    <x v="3417"/>
    <s v="Normal"/>
    <s v="Medium Budget"/>
    <x v="0"/>
    <s v="Normal"/>
  </r>
  <r>
    <x v="3418"/>
    <d v="2013-04-27T00:00:00"/>
    <s v="Color"/>
    <s v="Drama"/>
    <s v="English"/>
    <s v="Australia"/>
    <s v="R"/>
    <s v="Robin Wright"/>
    <x v="1204"/>
    <n v="18000"/>
    <n v="25269"/>
    <n v="105"/>
    <n v="0"/>
    <n v="6.2"/>
    <n v="141"/>
    <n v="112"/>
    <n v="317125"/>
    <n v="16000000"/>
    <n v="-15682875"/>
    <n v="-0.98017968749999995"/>
    <n v="24.407928125000002"/>
    <n v="2013"/>
    <s v="aprel"/>
    <s v="Anne Fontaine"/>
    <x v="3418"/>
    <s v="Normal"/>
    <s v="Medium Budget"/>
    <x v="0"/>
    <s v="Normal"/>
  </r>
  <r>
    <x v="3419"/>
    <d v="2008-12-12T00:00:00"/>
    <s v="Color"/>
    <s v="Drama"/>
    <s v="English"/>
    <s v="USA"/>
    <s v="PG-13"/>
    <s v="Kristen Stewart"/>
    <x v="1520"/>
    <n v="17000"/>
    <n v="30978"/>
    <n v="4"/>
    <n v="1000"/>
    <n v="6.8"/>
    <n v="60"/>
    <n v="102"/>
    <n v="317040"/>
    <n v="15500000"/>
    <n v="-15182960"/>
    <n v="-0.97954580645161293"/>
    <n v="26.908181677419357"/>
    <n v="2008"/>
    <s v="dekabr"/>
    <s v="Udayan Prasad"/>
    <x v="3419"/>
    <s v="Normal"/>
    <s v="Medium Budget"/>
    <x v="0"/>
    <s v="Normal"/>
  </r>
  <r>
    <x v="3420"/>
    <d v="2001-08-03T00:00:00"/>
    <s v="Color"/>
    <s v="Comedy"/>
    <s v="Norwegian"/>
    <s v="Norway"/>
    <s v="R"/>
    <s v="JÃ¸rgen Langhelle"/>
    <x v="1521"/>
    <n v="117"/>
    <n v="155"/>
    <n v="16"/>
    <n v="0"/>
    <n v="7.6"/>
    <n v="67"/>
    <n v="89"/>
    <n v="313436"/>
    <n v="15500000"/>
    <n v="-15186564"/>
    <n v="-0.97977832258064512"/>
    <n v="30.008088670967741"/>
    <n v="2001"/>
    <s v="avgust"/>
    <s v="Petter NÃ¦ss"/>
    <x v="3420"/>
    <s v="Normal"/>
    <s v="Medium Budget"/>
    <x v="0"/>
    <s v="Normal"/>
  </r>
  <r>
    <x v="3421"/>
    <d v="1998-06-27T00:00:00"/>
    <s v="Color"/>
    <s v="Comedy"/>
    <s v="English"/>
    <s v="USA"/>
    <s v="PG-13"/>
    <s v="Taylor Negron"/>
    <x v="1522"/>
    <n v="1000"/>
    <n v="5213"/>
    <n v="43"/>
    <n v="724"/>
    <n v="2.2999999999999998"/>
    <n v="12"/>
    <n v="95"/>
    <n v="306715"/>
    <n v="10000000"/>
    <n v="-9693285"/>
    <n v="-0.96932850000000004"/>
    <n v="8.8846685999999995"/>
    <n v="1998"/>
    <s v="iyun"/>
    <s v="Alex Zamm"/>
    <x v="3421"/>
    <s v="Normal"/>
    <s v="Medium Budget"/>
    <x v="0"/>
    <s v="High Buzz Mismatch"/>
  </r>
  <r>
    <x v="3422"/>
    <d v="1994-03-24T00:00:00"/>
    <s v="Color"/>
    <s v="Action"/>
    <s v="English"/>
    <s v="USA"/>
    <s v="R"/>
    <s v="Esai Morales"/>
    <x v="132"/>
    <n v="699"/>
    <n v="1592"/>
    <n v="58"/>
    <n v="399"/>
    <n v="6.4"/>
    <n v="9"/>
    <n v="107"/>
    <n v="305070"/>
    <n v="20000000"/>
    <n v="-19694930"/>
    <n v="-0.98474649999999997"/>
    <n v="25.246001400000001"/>
    <n v="1994"/>
    <s v="mart"/>
    <s v="Kevin Reynolds"/>
    <x v="3422"/>
    <s v="Normal"/>
    <s v="High Budget"/>
    <x v="0"/>
    <s v="Normal"/>
  </r>
  <r>
    <x v="3423"/>
    <d v="2004-12-10T00:00:00"/>
    <s v="Color"/>
    <s v="Drama"/>
    <s v="Spanish"/>
    <s v="Argentina"/>
    <s v="R"/>
    <s v="MÃ­a Maestro"/>
    <x v="1523"/>
    <n v="341"/>
    <n v="358"/>
    <n v="33"/>
    <n v="57"/>
    <n v="6.7"/>
    <n v="78"/>
    <n v="106"/>
    <n v="304124"/>
    <n v="1400000"/>
    <n v="-1095876"/>
    <n v="-0.78276857142857148"/>
    <n v="26.492592571428574"/>
    <n v="2004"/>
    <s v="dekabr"/>
    <s v="Lucrecia Martel"/>
    <x v="3423"/>
    <s v="Normal"/>
    <s v="Medium Budget"/>
    <x v="0"/>
    <s v="Normal"/>
  </r>
  <r>
    <x v="3424"/>
    <d v="2007-07-13T00:00:00"/>
    <s v="Color"/>
    <s v="Drama"/>
    <s v="English"/>
    <s v="USA"/>
    <s v="R"/>
    <s v="Eva Amurri Martino"/>
    <x v="1060"/>
    <n v="797"/>
    <n v="2073"/>
    <n v="26"/>
    <n v="1000"/>
    <n v="6.4"/>
    <n v="78"/>
    <n v="90"/>
    <n v="303439"/>
    <n v="8000000"/>
    <n v="-7696561"/>
    <n v="-0.962070125"/>
    <n v="25.315171950000003"/>
    <n v="2007"/>
    <s v="iyul"/>
    <s v="Vadim Perelman"/>
    <x v="3424"/>
    <s v="Normal"/>
    <s v="Medium Budget"/>
    <x v="0"/>
    <s v="Normal"/>
  </r>
  <r>
    <x v="3425"/>
    <d v="1997-01-06T00:00:00"/>
    <s v="Color"/>
    <s v="Comedy"/>
    <s v="English"/>
    <s v="UK"/>
    <s v="PG"/>
    <s v="Peter McNamara"/>
    <x v="1524"/>
    <n v="419"/>
    <n v="975"/>
    <n v="13"/>
    <n v="167"/>
    <n v="6.6"/>
    <n v="43"/>
    <n v="99"/>
    <n v="302204"/>
    <n v="3000000"/>
    <n v="-2697796"/>
    <n v="-0.89926533333333336"/>
    <n v="26.056993866666666"/>
    <n v="1997"/>
    <s v="yanvar"/>
    <s v="Stefan Schwartz"/>
    <x v="3425"/>
    <s v="Normal"/>
    <s v="Medium Budget"/>
    <x v="0"/>
    <s v="Normal"/>
  </r>
  <r>
    <x v="3426"/>
    <d v="2011-11-23T00:00:00"/>
    <s v="Color"/>
    <s v="Drama"/>
    <s v="Bosnian"/>
    <s v="USA"/>
    <s v="R"/>
    <s v="Jelena Jovanova"/>
    <x v="248"/>
    <n v="306"/>
    <n v="796"/>
    <n v="11000"/>
    <n v="0"/>
    <n v="4.3"/>
    <n v="110"/>
    <n v="127"/>
    <n v="301305"/>
    <n v="13000000"/>
    <n v="-12698695"/>
    <n v="-0.97682269230769225"/>
    <n v="16.809270923076923"/>
    <n v="2011"/>
    <s v="noyabr"/>
    <s v="Angelina Jolie Pitt"/>
    <x v="3426"/>
    <s v="Normal"/>
    <s v="Medium Budget"/>
    <x v="0"/>
    <s v="High Buzz Mismatch"/>
  </r>
  <r>
    <x v="3427"/>
    <d v="2006-10-24T00:00:00"/>
    <s v="Black and White"/>
    <s v="Comedy"/>
    <s v="English"/>
    <s v="Canada"/>
    <s v="R"/>
    <s v="Alexia Fast"/>
    <x v="1525"/>
    <n v="553"/>
    <n v="786"/>
    <n v="8"/>
    <n v="0"/>
    <n v="6.8"/>
    <n v="140"/>
    <n v="93"/>
    <n v="298110"/>
    <n v="8000000"/>
    <n v="-7701890"/>
    <n v="-0.96273624999999996"/>
    <n v="26.814905499999998"/>
    <n v="2006"/>
    <s v="oktyabr"/>
    <s v="Andrew Currie"/>
    <x v="3427"/>
    <s v="Normal"/>
    <s v="Medium Budget"/>
    <x v="0"/>
    <s v="Normal"/>
  </r>
  <r>
    <x v="3428"/>
    <d v="2003-11-19T00:00:00"/>
    <s v="Color"/>
    <s v="Biography"/>
    <s v="English"/>
    <s v="USA"/>
    <s v="R"/>
    <s v="Macaulay Culkin"/>
    <x v="1460"/>
    <n v="3000"/>
    <n v="5185"/>
    <n v="13"/>
    <n v="0"/>
    <n v="6.3"/>
    <n v="39"/>
    <n v="98"/>
    <n v="296665"/>
    <n v="5000000"/>
    <n v="-4703335"/>
    <n v="-0.94066700000000003"/>
    <n v="24.823733199999999"/>
    <n v="2003"/>
    <s v="noyabr"/>
    <s v="Fenton Bailey"/>
    <x v="3428"/>
    <s v="Normal"/>
    <s v="Medium Budget"/>
    <x v="0"/>
    <s v="Normal"/>
  </r>
  <r>
    <x v="3429"/>
    <d v="2001-05-24T00:00:00"/>
    <s v="Color"/>
    <s v="Comedy"/>
    <s v="English"/>
    <s v="USA"/>
    <s v="R"/>
    <s v="Peter Dinklage"/>
    <x v="1526"/>
    <n v="22000"/>
    <n v="24382"/>
    <n v="71"/>
    <n v="139"/>
    <n v="6"/>
    <n v="25"/>
    <n v="98"/>
    <n v="295468"/>
    <n v="500000"/>
    <n v="-204532"/>
    <n v="-0.40906399999999998"/>
    <n v="23.8502744"/>
    <n v="2001"/>
    <s v="may"/>
    <s v="Eric Schaeffer"/>
    <x v="3429"/>
    <s v="Normal"/>
    <s v="Medium Budget"/>
    <x v="0"/>
    <s v="Normal"/>
  </r>
  <r>
    <x v="3430"/>
    <d v="2013-04-21T00:00:00"/>
    <s v="Color"/>
    <s v="Adventure"/>
    <s v="English"/>
    <s v="New Zealand"/>
    <s v="PG"/>
    <s v="Josh Swanson"/>
    <x v="1527"/>
    <n v="53"/>
    <n v="86"/>
    <n v="9"/>
    <n v="0"/>
    <n v="7.6"/>
    <n v="31"/>
    <n v="91"/>
    <n v="287761"/>
    <n v="1000000"/>
    <n v="-712239"/>
    <n v="-0.71223899999999996"/>
    <n v="30.1151044"/>
    <n v="2013"/>
    <s v="aprel"/>
    <s v="Anthony Powell"/>
    <x v="3430"/>
    <s v="Normal"/>
    <s v="High Budget"/>
    <x v="0"/>
    <s v="Normal"/>
  </r>
  <r>
    <x v="3431"/>
    <d v="2003-11-12T00:00:00"/>
    <s v="Color"/>
    <s v="Comedy"/>
    <s v="English"/>
    <s v="USA"/>
    <s v="PG-13"/>
    <s v="Shiri Appleby"/>
    <x v="1528"/>
    <n v="855"/>
    <n v="2489"/>
    <n v="2"/>
    <n v="150"/>
    <n v="6.1"/>
    <n v="29"/>
    <n v="79"/>
    <n v="279282"/>
    <n v="1000000"/>
    <n v="-720718"/>
    <n v="-0.72071799999999997"/>
    <n v="24.1267128"/>
    <n v="2003"/>
    <s v="noyabr"/>
    <s v="Efram Potelle"/>
    <x v="3431"/>
    <s v="Normal"/>
    <s v="Medium Budget"/>
    <x v="0"/>
    <s v="Normal"/>
  </r>
  <r>
    <x v="3432"/>
    <d v="1999-03-11T00:00:00"/>
    <s v="Color"/>
    <s v="Comedy"/>
    <s v="English"/>
    <s v="USA"/>
    <s v="R"/>
    <s v="Derick Martini"/>
    <x v="1529"/>
    <n v="20000"/>
    <n v="20814"/>
    <n v="4"/>
    <n v="0"/>
    <n v="7.6"/>
    <n v="21"/>
    <n v="90"/>
    <n v="277233"/>
    <n v="40000"/>
    <n v="237233"/>
    <n v="5.9308249999999996"/>
    <n v="32.772329999999997"/>
    <n v="1999"/>
    <s v="mart"/>
    <s v="Kevin Jordan"/>
    <x v="3432"/>
    <s v="Normal"/>
    <s v="Medium Budget"/>
    <x v="0"/>
    <s v="Normal"/>
  </r>
  <r>
    <x v="3433"/>
    <d v="2007-12-24T00:00:00"/>
    <s v="Color"/>
    <s v="Crime"/>
    <s v="English"/>
    <s v="USA"/>
    <s v="R"/>
    <s v="Alex Gibney"/>
    <x v="1530"/>
    <n v="141"/>
    <n v="313"/>
    <n v="141"/>
    <n v="0"/>
    <n v="7.7"/>
    <n v="84"/>
    <n v="53"/>
    <n v="274661"/>
    <n v="1000000"/>
    <n v="-725339"/>
    <n v="-0.72533899999999996"/>
    <n v="30.509864400000001"/>
    <n v="2007"/>
    <s v="dekabr"/>
    <s v="Alex Gibney"/>
    <x v="3433"/>
    <s v="Normal"/>
    <s v="Medium Budget"/>
    <x v="0"/>
    <s v="Normal"/>
  </r>
  <r>
    <x v="3434"/>
    <d v="2009-07-24T00:00:00"/>
    <s v="Color"/>
    <s v="Comedy"/>
    <s v="German"/>
    <s v="Germany"/>
    <m/>
    <s v="Udo Kier"/>
    <x v="1531"/>
    <n v="595"/>
    <n v="1519"/>
    <n v="766"/>
    <n v="0"/>
    <n v="7.3"/>
    <n v="115"/>
    <n v="99"/>
    <n v="274385"/>
    <n v="4000000"/>
    <n v="-3725615"/>
    <n v="-0.93140374999999997"/>
    <n v="28.8274385"/>
    <n v="2009"/>
    <s v="iyul"/>
    <s v="Fatih Akin"/>
    <x v="3434"/>
    <s v="Normal"/>
    <s v="Medium Budget"/>
    <x v="0"/>
    <s v="Normal"/>
  </r>
  <r>
    <x v="3435"/>
    <d v="2002-10-04T00:00:00"/>
    <s v="Color"/>
    <s v="Biography"/>
    <s v="English"/>
    <s v="France"/>
    <s v="Unrated"/>
    <s v="Sebastian Koch"/>
    <x v="1104"/>
    <n v="380"/>
    <n v="1429"/>
    <n v="333"/>
    <n v="0"/>
    <n v="7.3"/>
    <n v="69"/>
    <n v="132"/>
    <n v="274299"/>
    <n v="103000000"/>
    <n v="-102725701"/>
    <n v="-0.99733690291262134"/>
    <n v="28.801065238834951"/>
    <n v="2002"/>
    <s v="oktyabr"/>
    <s v="Costa-Gavras"/>
    <x v="3435"/>
    <s v="Underperformer"/>
    <s v="Medium Budget"/>
    <x v="0"/>
    <s v="Normal"/>
  </r>
  <r>
    <x v="3436"/>
    <d v="2006-07-30T00:00:00"/>
    <s v="Color"/>
    <s v="Comedy"/>
    <s v="English"/>
    <s v="France"/>
    <s v="R"/>
    <s v="Janeane Garofalo"/>
    <x v="1010"/>
    <n v="1000"/>
    <n v="2340"/>
    <n v="219"/>
    <n v="0"/>
    <n v="5.5"/>
    <n v="173"/>
    <n v="160"/>
    <n v="273420"/>
    <n v="17000000"/>
    <n v="-16726580"/>
    <n v="-0.98391647058823528"/>
    <n v="21.606433411764705"/>
    <n v="2006"/>
    <s v="iyul"/>
    <s v="Richard Kelly"/>
    <x v="3436"/>
    <s v="Normal"/>
    <s v="Medium Budget"/>
    <x v="0"/>
    <s v="High Buzz Mismatch"/>
  </r>
  <r>
    <x v="3437"/>
    <d v="1954-07-02T00:00:00"/>
    <s v="Black and White"/>
    <s v="Action"/>
    <s v="Japanese"/>
    <s v="Japan"/>
    <s v="Unrated"/>
    <s v="Takashi Shimura"/>
    <x v="1532"/>
    <n v="304"/>
    <n v="338"/>
    <n v="0"/>
    <n v="11000"/>
    <n v="8.6999999999999993"/>
    <n v="153"/>
    <n v="202"/>
    <n v="269061"/>
    <n v="2000000"/>
    <n v="-1730939"/>
    <n v="-0.8654695"/>
    <n v="35.553812199999996"/>
    <n v="1954"/>
    <s v="iyul"/>
    <s v="Akira Kurosawa"/>
    <x v="3437"/>
    <s v="Normal"/>
    <s v="High Budget"/>
    <x v="0"/>
    <s v="High Buzz / High Score"/>
  </r>
  <r>
    <x v="3438"/>
    <d v="2000-08-28T00:00:00"/>
    <s v="Color"/>
    <s v="Comedy"/>
    <s v="English"/>
    <s v="Australia"/>
    <s v="Unrated"/>
    <s v="Lauren Ambrose"/>
    <x v="1533"/>
    <n v="945"/>
    <n v="2282"/>
    <n v="0"/>
    <n v="614"/>
    <n v="6.3"/>
    <n v="51"/>
    <n v="85"/>
    <n v="265107"/>
    <n v="1500000"/>
    <n v="-1234893"/>
    <n v="-0.82326200000000005"/>
    <n v="24.932095199999999"/>
    <n v="2000"/>
    <s v="avgust"/>
    <s v="Robert Lee King"/>
    <x v="3438"/>
    <s v="Normal"/>
    <s v="Medium Budget"/>
    <x v="0"/>
    <s v="Normal"/>
  </r>
  <r>
    <x v="3439"/>
    <d v="2010-12-13T00:00:00"/>
    <s v="Color"/>
    <s v="Comedy"/>
    <s v="English"/>
    <s v="USA"/>
    <s v="PG-13"/>
    <s v="Djimon Hounsou"/>
    <x v="825"/>
    <n v="3000"/>
    <n v="3785"/>
    <n v="278"/>
    <n v="0"/>
    <n v="5.4"/>
    <n v="92"/>
    <n v="110"/>
    <n v="263365"/>
    <n v="20000000"/>
    <n v="-19736635"/>
    <n v="-0.98683175000000001"/>
    <n v="21.205267300000003"/>
    <n v="2010"/>
    <s v="dekabr"/>
    <s v="Julie Taymor"/>
    <x v="3439"/>
    <s v="Normal"/>
    <s v="Medium Budget"/>
    <x v="0"/>
    <s v="High Buzz Mismatch"/>
  </r>
  <r>
    <x v="3440"/>
    <d v="2004-12-04T00:00:00"/>
    <s v="Black and White"/>
    <s v="Drama"/>
    <s v="Cantonese"/>
    <s v="Hong Kong"/>
    <s v="R"/>
    <s v="Li Gong"/>
    <x v="1188"/>
    <n v="878"/>
    <n v="2378"/>
    <n v="0"/>
    <n v="0"/>
    <n v="7.5"/>
    <n v="194"/>
    <n v="129"/>
    <n v="261481"/>
    <n v="12000000"/>
    <n v="-11738519"/>
    <n v="-0.97820991666666668"/>
    <n v="29.608716033333334"/>
    <n v="2004"/>
    <s v="dekabr"/>
    <s v="Kar-Wai Wong"/>
    <x v="3440"/>
    <s v="Normal"/>
    <s v="Medium Budget"/>
    <x v="0"/>
    <s v="Normal"/>
  </r>
  <r>
    <x v="3441"/>
    <d v="2013-06-22T00:00:00"/>
    <s v="Color"/>
    <s v="Crime"/>
    <s v="English"/>
    <s v="USA"/>
    <s v="R"/>
    <s v="Devin Ratray"/>
    <x v="1305"/>
    <n v="1000"/>
    <n v="1528"/>
    <n v="57"/>
    <n v="0"/>
    <n v="7.1"/>
    <n v="279"/>
    <n v="90"/>
    <n v="258113"/>
    <n v="1066167"/>
    <n v="-808054"/>
    <n v="-0.75790565643093433"/>
    <n v="28.096837737427624"/>
    <n v="2013"/>
    <s v="iyun"/>
    <s v="Jeremy Saulnier"/>
    <x v="3441"/>
    <s v="Normal"/>
    <s v="Medium Budget"/>
    <x v="0"/>
    <s v="Normal"/>
  </r>
  <r>
    <x v="3442"/>
    <d v="2006-08-26T00:00:00"/>
    <s v="Color"/>
    <s v="Drama"/>
    <s v="English"/>
    <s v="USA"/>
    <s v="Unrated"/>
    <s v="Daniel London"/>
    <x v="1442"/>
    <n v="52"/>
    <n v="132"/>
    <n v="129"/>
    <n v="594"/>
    <n v="6.7"/>
    <n v="88"/>
    <n v="76"/>
    <n v="255352"/>
    <n v="300000"/>
    <n v="-44648"/>
    <n v="-0.14882666666666666"/>
    <n v="26.799869333333334"/>
    <n v="2006"/>
    <s v="avgust"/>
    <s v="Kelly Reichardt"/>
    <x v="3442"/>
    <s v="Normal"/>
    <s v="Medium Budget"/>
    <x v="0"/>
    <s v="Normal"/>
  </r>
  <r>
    <x v="3443"/>
    <d v="2006-06-24T00:00:00"/>
    <s v="Color"/>
    <s v="Drama"/>
    <m/>
    <s v="USA"/>
    <s v="PG"/>
    <s v="William Morgan Sheppard"/>
    <x v="1506"/>
    <n v="702"/>
    <n v="2715"/>
    <n v="84"/>
    <n v="76"/>
    <n v="7.2"/>
    <n v="5"/>
    <n v="87"/>
    <n v="252726"/>
    <n v="3000000"/>
    <n v="-2747274"/>
    <n v="-0.91575799999999996"/>
    <n v="28.4412968"/>
    <n v="2006"/>
    <s v="iyun"/>
    <s v="Michael Landon Jr."/>
    <x v="3443"/>
    <s v="Normal"/>
    <s v="Medium Budget"/>
    <x v="0"/>
    <s v="Normal"/>
  </r>
  <r>
    <x v="3444"/>
    <d v="2010-04-17T00:00:00"/>
    <s v="Color"/>
    <s v="Comedy"/>
    <s v="Norwegian"/>
    <s v="Norway"/>
    <s v="PG-13"/>
    <s v="Otto Jespersen"/>
    <x v="1534"/>
    <n v="29"/>
    <n v="44"/>
    <n v="12"/>
    <n v="38000"/>
    <n v="7"/>
    <n v="337"/>
    <n v="103"/>
    <n v="252652"/>
    <n v="19900000"/>
    <n v="-19647348"/>
    <n v="-0.98730391959798991"/>
    <n v="31.405078432160806"/>
    <n v="2010"/>
    <s v="aprel"/>
    <s v="AndrÃ© Ã˜vredal"/>
    <x v="3444"/>
    <s v="Normal"/>
    <s v="Medium Budget"/>
    <x v="0"/>
    <s v="Normal"/>
  </r>
  <r>
    <x v="3445"/>
    <d v="2007-08-13T00:00:00"/>
    <s v="Color"/>
    <s v="Western"/>
    <s v="English"/>
    <s v="USA"/>
    <s v="R"/>
    <s v="Joseph Campanella"/>
    <x v="1535"/>
    <n v="32"/>
    <n v="72"/>
    <n v="6"/>
    <n v="13"/>
    <n v="4.0999999999999996"/>
    <n v="3"/>
    <n v="78"/>
    <n v="243768"/>
    <n v="30000"/>
    <n v="213768"/>
    <n v="7.1256000000000004"/>
    <n v="19.251539999999999"/>
    <n v="2007"/>
    <s v="avgust"/>
    <s v="Mike Bruce"/>
    <x v="3445"/>
    <s v="Normal"/>
    <s v="Low Budget"/>
    <x v="0"/>
    <s v="Normal"/>
  </r>
  <r>
    <x v="3446"/>
    <d v="2002-03-07T00:00:00"/>
    <s v="Color"/>
    <s v="Crime"/>
    <s v="English"/>
    <s v="USA"/>
    <s v="R"/>
    <s v="Monica Calhoun"/>
    <x v="1536"/>
    <n v="597"/>
    <n v="2555"/>
    <n v="21"/>
    <n v="86"/>
    <n v="5.3"/>
    <n v="11"/>
    <n v="91"/>
    <n v="243347"/>
    <n v="500000"/>
    <n v="-256653"/>
    <n v="-0.51330600000000004"/>
    <n v="21.003277600000001"/>
    <n v="2002"/>
    <s v="mart"/>
    <s v="Neema Barnette"/>
    <x v="3446"/>
    <s v="Normal"/>
    <s v="Medium Budget"/>
    <x v="0"/>
    <s v="High Buzz Mismatch"/>
  </r>
  <r>
    <x v="3447"/>
    <d v="2000-03-19T00:00:00"/>
    <s v="Color"/>
    <s v="Drama"/>
    <s v="English"/>
    <s v="USA"/>
    <s v="Unrated"/>
    <s v="Paul Schneider"/>
    <x v="332"/>
    <n v="552"/>
    <n v="642"/>
    <n v="234"/>
    <n v="451"/>
    <n v="7.5"/>
    <n v="75"/>
    <n v="90"/>
    <n v="241816"/>
    <n v="42000"/>
    <n v="199816"/>
    <n v="4.7575238095238097"/>
    <n v="31.948109523809524"/>
    <n v="2000"/>
    <s v="mart"/>
    <s v="David Gordon Green"/>
    <x v="3447"/>
    <s v="Normal"/>
    <s v="Medium Budget"/>
    <x v="0"/>
    <s v="Normal"/>
  </r>
  <r>
    <x v="3448"/>
    <d v="2010-11-08T00:00:00"/>
    <s v="Color"/>
    <s v="Drama"/>
    <s v="English"/>
    <s v="UK"/>
    <s v="R"/>
    <s v="Scoot McNairy"/>
    <x v="1537"/>
    <n v="660"/>
    <n v="1118"/>
    <n v="380"/>
    <n v="19000"/>
    <n v="6.4"/>
    <n v="344"/>
    <n v="94"/>
    <n v="237301"/>
    <n v="500000"/>
    <n v="-262699"/>
    <n v="-0.52539800000000003"/>
    <n v="27.2898408"/>
    <n v="2010"/>
    <s v="noyabr"/>
    <s v="Gareth Edwards"/>
    <x v="3448"/>
    <s v="Normal"/>
    <s v="Medium Budget"/>
    <x v="0"/>
    <s v="Normal"/>
  </r>
  <r>
    <x v="3449"/>
    <d v="2002-03-18T00:00:00"/>
    <s v="Color"/>
    <s v="Adventure"/>
    <s v="English"/>
    <s v="USA"/>
    <s v="R"/>
    <s v="Matt Damon"/>
    <x v="187"/>
    <n v="13000"/>
    <n v="13000"/>
    <n v="835"/>
    <n v="0"/>
    <n v="6.2"/>
    <n v="103"/>
    <n v="103"/>
    <n v="236266"/>
    <n v="3500000"/>
    <n v="-3263734"/>
    <n v="-0.93249542857142853"/>
    <n v="24.427001828571431"/>
    <n v="2002"/>
    <s v="mart"/>
    <s v="Gus Van Sant"/>
    <x v="3449"/>
    <s v="Normal"/>
    <s v="High Budget"/>
    <x v="0"/>
    <s v="Normal"/>
  </r>
  <r>
    <x v="3450"/>
    <d v="2005-03-10T00:00:00"/>
    <s v="Color"/>
    <s v="Drama"/>
    <s v="English"/>
    <s v="UK"/>
    <s v="R"/>
    <s v="Emily Watson"/>
    <x v="1538"/>
    <n v="876"/>
    <n v="2544"/>
    <n v="554"/>
    <n v="311"/>
    <n v="6.9"/>
    <n v="49"/>
    <n v="97"/>
    <n v="233103"/>
    <n v="7000000"/>
    <n v="-6766897"/>
    <n v="-0.96669957142857144"/>
    <n v="27.244420171428573"/>
    <n v="2005"/>
    <s v="mart"/>
    <s v="Richard E. Grant"/>
    <x v="3450"/>
    <s v="Normal"/>
    <s v="Medium Budget"/>
    <x v="0"/>
    <s v="Normal"/>
  </r>
  <r>
    <x v="3451"/>
    <d v="1997-12-27T00:00:00"/>
    <s v="Color"/>
    <s v="Comedy"/>
    <s v="French"/>
    <s v="France"/>
    <m/>
    <s v="Isabelle Huppert"/>
    <x v="1539"/>
    <n v="678"/>
    <n v="1256"/>
    <n v="324"/>
    <n v="33"/>
    <n v="6.6"/>
    <n v="34"/>
    <n v="101"/>
    <n v="231417"/>
    <n v="60000000"/>
    <n v="-59768583"/>
    <n v="-0.99614305000000003"/>
    <n v="26.004842779999997"/>
    <n v="1997"/>
    <s v="dekabr"/>
    <s v="Claude Chabrol"/>
    <x v="3451"/>
    <s v="Underperformer"/>
    <s v="Medium Budget"/>
    <x v="0"/>
    <s v="Normal"/>
  </r>
  <r>
    <x v="3452"/>
    <d v="1999-07-06T00:00:00"/>
    <s v="Color"/>
    <s v="Action"/>
    <s v="English"/>
    <s v="Spain"/>
    <s v="R"/>
    <s v="Tom Berenger"/>
    <x v="1540"/>
    <n v="854"/>
    <n v="2705"/>
    <n v="0"/>
    <n v="271"/>
    <n v="6.2"/>
    <n v="10"/>
    <n v="121"/>
    <n v="229311"/>
    <n v="11350000"/>
    <n v="-11120689"/>
    <n v="-0.97979638766519828"/>
    <n v="24.435181444933921"/>
    <n v="1999"/>
    <s v="iyul"/>
    <s v="Lance Hool"/>
    <x v="3452"/>
    <s v="Normal"/>
    <s v="High Budget"/>
    <x v="0"/>
    <s v="Normal"/>
  </r>
  <r>
    <x v="3453"/>
    <d v="2004-07-20T00:00:00"/>
    <s v="Color"/>
    <s v="Comedy"/>
    <s v="English"/>
    <s v="USA"/>
    <s v="R"/>
    <s v="Kip Pardue"/>
    <x v="1541"/>
    <n v="374"/>
    <n v="768"/>
    <n v="24"/>
    <n v="345"/>
    <n v="7.3"/>
    <n v="73"/>
    <n v="111"/>
    <n v="228524"/>
    <n v="4000000"/>
    <n v="-3771476"/>
    <n v="-0.94286899999999996"/>
    <n v="28.8573524"/>
    <n v="2004"/>
    <s v="iyul"/>
    <s v="Dan Harris"/>
    <x v="3453"/>
    <s v="Normal"/>
    <s v="Medium Budget"/>
    <x v="0"/>
    <s v="Normal"/>
  </r>
  <r>
    <x v="3454"/>
    <d v="2001-10-17T00:00:00"/>
    <s v="Color"/>
    <s v="Action"/>
    <s v="English"/>
    <s v="UK"/>
    <s v="R"/>
    <s v="Minnie Driver"/>
    <x v="1542"/>
    <n v="893"/>
    <n v="3049"/>
    <n v="302"/>
    <n v="117"/>
    <n v="6.2"/>
    <n v="43"/>
    <n v="86"/>
    <n v="226792"/>
    <n v="10000000"/>
    <n v="-9773208"/>
    <n v="-0.97732079999999999"/>
    <n v="24.420771680000001"/>
    <n v="2001"/>
    <s v="oktyabr"/>
    <s v="Mel Smith"/>
    <x v="3454"/>
    <s v="Normal"/>
    <s v="High Budget"/>
    <x v="0"/>
    <s v="Normal"/>
  </r>
  <r>
    <x v="3455"/>
    <d v="2012-06-04T00:00:00"/>
    <s v="Color"/>
    <s v="Drama"/>
    <s v="French"/>
    <s v="France"/>
    <s v="PG-13"/>
    <s v="Isabelle Huppert"/>
    <x v="1354"/>
    <n v="678"/>
    <n v="1557"/>
    <n v="0"/>
    <n v="33000"/>
    <n v="7.9"/>
    <n v="447"/>
    <n v="127"/>
    <n v="225377"/>
    <n v="8900000"/>
    <n v="-8674623"/>
    <n v="-0.97467674157303374"/>
    <n v="34.510129303370789"/>
    <n v="2012"/>
    <s v="iyun"/>
    <s v="Michael Haneke"/>
    <x v="3455"/>
    <s v="Normal"/>
    <s v="Medium Budget"/>
    <x v="0"/>
    <s v="Normal"/>
  </r>
  <r>
    <x v="3456"/>
    <d v="2003-02-10T00:00:00"/>
    <s v="Color"/>
    <s v="Comedy"/>
    <s v="Italian"/>
    <s v="Italy"/>
    <s v="R"/>
    <s v="Laura Morante"/>
    <x v="139"/>
    <n v="60"/>
    <n v="132"/>
    <n v="125"/>
    <n v="282"/>
    <n v="6.5"/>
    <n v="36"/>
    <n v="125"/>
    <n v="223878"/>
    <n v="5000000"/>
    <n v="-4776122"/>
    <n v="-0.95522439999999997"/>
    <n v="25.646110239999999"/>
    <n v="2003"/>
    <s v="fevral"/>
    <s v="Gabriele Muccino"/>
    <x v="3456"/>
    <s v="Normal"/>
    <s v="Medium Budget"/>
    <x v="0"/>
    <s v="Normal"/>
  </r>
  <r>
    <x v="3457"/>
    <d v="2006-05-28T00:00:00"/>
    <s v="Color"/>
    <s v="Biography"/>
    <s v="English"/>
    <s v="USA"/>
    <s v="R"/>
    <s v="Robert Downey Jr."/>
    <x v="1276"/>
    <n v="21000"/>
    <n v="25173"/>
    <n v="30"/>
    <n v="0"/>
    <n v="6.5"/>
    <n v="105"/>
    <n v="122"/>
    <n v="220914"/>
    <n v="16800000"/>
    <n v="-16579086"/>
    <n v="-0.98685035714285718"/>
    <n v="25.605259857142858"/>
    <n v="2006"/>
    <s v="may"/>
    <s v="Steven Shainberg"/>
    <x v="3457"/>
    <s v="Normal"/>
    <s v="Medium Budget"/>
    <x v="0"/>
    <s v="Normal"/>
  </r>
  <r>
    <x v="3458"/>
    <d v="2006-07-16T00:00:00"/>
    <s v="Color"/>
    <s v="Comedy"/>
    <s v="English"/>
    <s v="USA"/>
    <s v="R"/>
    <s v="Frances Conroy"/>
    <x v="1543"/>
    <n v="827"/>
    <n v="3574"/>
    <n v="0"/>
    <n v="360"/>
    <n v="6.5"/>
    <n v="30"/>
    <n v="101"/>
    <n v="220234"/>
    <n v="3500000"/>
    <n v="-3279766"/>
    <n v="-0.93707600000000002"/>
    <n v="25.661169600000001"/>
    <n v="2006"/>
    <s v="iyul"/>
    <s v="Robert Cary"/>
    <x v="3458"/>
    <s v="Normal"/>
    <s v="Medium Budget"/>
    <x v="0"/>
    <s v="Normal"/>
  </r>
  <r>
    <x v="3459"/>
    <d v="2008-09-07T00:00:00"/>
    <s v="Color"/>
    <s v="Documentary"/>
    <s v="English"/>
    <s v="USA"/>
    <s v="PG-13"/>
    <s v="Matisyahu"/>
    <x v="1544"/>
    <n v="178"/>
    <n v="279"/>
    <n v="0"/>
    <n v="26"/>
    <n v="7.5"/>
    <n v="7"/>
    <n v="86"/>
    <n v="215185"/>
    <n v="200000"/>
    <n v="15185"/>
    <n v="7.5925000000000006E-2"/>
    <n v="30.032970000000002"/>
    <n v="2008"/>
    <s v="sentyabr"/>
    <s v="Justin Dillon"/>
    <x v="3459"/>
    <s v="Normal"/>
    <s v="Low Budget"/>
    <x v="0"/>
    <s v="Normal"/>
  </r>
  <r>
    <x v="3460"/>
    <d v="2010-11-15T00:00:00"/>
    <s v="Color"/>
    <s v="Crime"/>
    <s v="English"/>
    <s v="USA"/>
    <s v="R"/>
    <s v="Liam Aiken"/>
    <x v="1130"/>
    <n v="818"/>
    <n v="1813"/>
    <n v="187"/>
    <n v="0"/>
    <n v="6.1"/>
    <n v="225"/>
    <n v="109"/>
    <n v="214966"/>
    <n v="13000000"/>
    <n v="-12785034"/>
    <n v="-0.98346415384615382"/>
    <n v="24.006614338461539"/>
    <n v="2010"/>
    <s v="noyabr"/>
    <s v="Michael Winterbottom"/>
    <x v="3460"/>
    <s v="Normal"/>
    <s v="Medium Budget"/>
    <x v="0"/>
    <s v="Normal"/>
  </r>
  <r>
    <x v="3461"/>
    <d v="2007-02-25T00:00:00"/>
    <s v="Color"/>
    <s v="Crime"/>
    <s v="English"/>
    <s v="Germany"/>
    <s v="R"/>
    <s v="Zack Ward"/>
    <x v="1545"/>
    <n v="662"/>
    <n v="1952"/>
    <n v="7"/>
    <n v="0"/>
    <n v="7.5"/>
    <n v="69"/>
    <n v="120"/>
    <n v="214202"/>
    <n v="12000000"/>
    <n v="-11785798"/>
    <n v="-0.98214983333333339"/>
    <n v="29.607140066666666"/>
    <n v="2007"/>
    <s v="fevral"/>
    <s v="Marco Kreuzpaintner"/>
    <x v="3461"/>
    <s v="Normal"/>
    <s v="Medium Budget"/>
    <x v="0"/>
    <s v="Normal"/>
  </r>
  <r>
    <x v="3462"/>
    <d v="1996-02-03T00:00:00"/>
    <s v="Color"/>
    <s v="Comedy"/>
    <s v="English"/>
    <s v="Australia"/>
    <s v="R"/>
    <s v="Radha Mitchell"/>
    <x v="1546"/>
    <n v="991"/>
    <n v="1661"/>
    <n v="0"/>
    <n v="46"/>
    <n v="6.4"/>
    <n v="21"/>
    <n v="76"/>
    <n v="212285"/>
    <n v="250000"/>
    <n v="-37715"/>
    <n v="-0.15085999999999999"/>
    <n v="25.544256000000001"/>
    <n v="1996"/>
    <s v="fevral"/>
    <s v="Emma-Kate Croghan"/>
    <x v="3462"/>
    <s v="Normal"/>
    <s v="Medium Budget"/>
    <x v="0"/>
    <s v="Normal"/>
  </r>
  <r>
    <x v="3463"/>
    <d v="2005-07-30T00:00:00"/>
    <s v="Color"/>
    <s v="Crime"/>
    <s v="Korean"/>
    <s v="South Korea"/>
    <s v="R"/>
    <s v="Min-sik Choi"/>
    <x v="1358"/>
    <n v="717"/>
    <n v="907"/>
    <n v="0"/>
    <n v="4000"/>
    <n v="7.7"/>
    <n v="202"/>
    <n v="112"/>
    <n v="211667"/>
    <n v="4200000000"/>
    <n v="-4199788333"/>
    <n v="-0.99994960309523806"/>
    <n v="30.800020158761903"/>
    <n v="2005"/>
    <s v="iyul"/>
    <s v="Chan-wook Park"/>
    <x v="3463"/>
    <s v="Underperformer"/>
    <s v="Medium Budget"/>
    <x v="0"/>
    <s v="Normal"/>
  </r>
  <r>
    <x v="3464"/>
    <d v="2001-04-24T00:00:00"/>
    <s v="Color"/>
    <s v="Comedy"/>
    <s v="French"/>
    <s v="France"/>
    <m/>
    <s v="Sandrine Kiberlain"/>
    <x v="1547"/>
    <n v="71"/>
    <n v="262"/>
    <n v="27"/>
    <n v="26"/>
    <n v="6.9"/>
    <n v="38"/>
    <n v="103"/>
    <n v="206400"/>
    <n v="50000000"/>
    <n v="-49793600"/>
    <n v="-0.99587199999999998"/>
    <n v="27.204251200000002"/>
    <n v="2001"/>
    <s v="aprel"/>
    <s v="Claude Miller"/>
    <x v="3464"/>
    <s v="Normal"/>
    <s v="Medium Budget"/>
    <x v="0"/>
    <s v="Normal"/>
  </r>
  <r>
    <x v="3465"/>
    <d v="1997-09-13T00:00:00"/>
    <s v="Color"/>
    <s v="Animation"/>
    <s v="English"/>
    <s v="USA"/>
    <s v="R"/>
    <s v="Charis Michelsen"/>
    <x v="1548"/>
    <n v="5"/>
    <n v="7"/>
    <n v="45"/>
    <n v="178"/>
    <n v="7"/>
    <n v="19"/>
    <n v="75"/>
    <n v="203134"/>
    <n v="250000"/>
    <n v="-46866"/>
    <n v="-0.18746399999999999"/>
    <n v="27.9428144"/>
    <n v="1997"/>
    <s v="sentyabr"/>
    <s v="Bill Plympton"/>
    <x v="3465"/>
    <s v="Normal"/>
    <s v="High Budget"/>
    <x v="0"/>
    <s v="Normal"/>
  </r>
  <r>
    <x v="3466"/>
    <d v="2012-03-29T00:00:00"/>
    <s v="Color"/>
    <s v="Comedy"/>
    <s v="English"/>
    <s v="USA"/>
    <s v="R"/>
    <s v="Michael Gross"/>
    <x v="1549"/>
    <n v="536"/>
    <n v="1467"/>
    <n v="78"/>
    <n v="0"/>
    <n v="5.3"/>
    <n v="82"/>
    <n v="93"/>
    <n v="200803"/>
    <n v="3000000"/>
    <n v="-2799197"/>
    <n v="-0.93306566666666668"/>
    <n v="20.826773733333333"/>
    <n v="2012"/>
    <s v="mart"/>
    <s v="Tim Heidecker"/>
    <x v="3466"/>
    <s v="Normal"/>
    <s v="Medium Budget"/>
    <x v="0"/>
    <s v="High Buzz Mismatch"/>
  </r>
  <r>
    <x v="3467"/>
    <d v="2009-11-02T00:00:00"/>
    <s v="Color"/>
    <s v="Comedy"/>
    <s v="Hindi"/>
    <s v="India"/>
    <m/>
    <s v="Vidya Balan"/>
    <x v="1550"/>
    <n v="464"/>
    <n v="1045"/>
    <n v="12"/>
    <n v="504"/>
    <n v="7.2"/>
    <n v="12"/>
    <n v="133"/>
    <n v="199228"/>
    <n v="150000000"/>
    <n v="-149800772"/>
    <n v="-0.99867181333333332"/>
    <n v="28.450931274666669"/>
    <n v="2009"/>
    <s v="noyabr"/>
    <s v="R. Balki"/>
    <x v="3467"/>
    <s v="Underperformer"/>
    <s v="Medium Budget"/>
    <x v="0"/>
    <s v="Normal"/>
  </r>
  <r>
    <x v="3468"/>
    <d v="2006-10-17T00:00:00"/>
    <s v="Color"/>
    <s v="Drama"/>
    <s v="English"/>
    <s v="USA"/>
    <s v="R"/>
    <s v="Brad William Henke"/>
    <x v="1551"/>
    <n v="363"/>
    <n v="774"/>
    <n v="38"/>
    <n v="474"/>
    <n v="6.6"/>
    <n v="78"/>
    <n v="96"/>
    <n v="198407"/>
    <n v="2000000"/>
    <n v="-1801593"/>
    <n v="-0.9007965"/>
    <n v="26.087081399999999"/>
    <n v="2006"/>
    <s v="oktyabr"/>
    <s v="Laurie Collyer"/>
    <x v="3468"/>
    <s v="Normal"/>
    <s v="Medium Budget"/>
    <x v="0"/>
    <s v="Normal"/>
  </r>
  <r>
    <x v="3469"/>
    <d v="2003-01-16T00:00:00"/>
    <s v="Color"/>
    <s v="Drama"/>
    <s v="English"/>
    <s v="UK"/>
    <s v="R"/>
    <s v="Samantha Morton"/>
    <x v="1130"/>
    <n v="631"/>
    <n v="1176"/>
    <n v="187"/>
    <n v="0"/>
    <n v="6.3"/>
    <n v="133"/>
    <n v="93"/>
    <n v="197148"/>
    <n v="7500000"/>
    <n v="-7302852"/>
    <n v="-0.97371359999999996"/>
    <n v="24.810514559999998"/>
    <n v="2003"/>
    <s v="yanvar"/>
    <s v="Michael Winterbottom"/>
    <x v="3469"/>
    <s v="Normal"/>
    <s v="Medium Budget"/>
    <x v="0"/>
    <s v="Normal"/>
  </r>
  <r>
    <x v="3470"/>
    <d v="2002-06-18T00:00:00"/>
    <s v="Color"/>
    <s v="Drama"/>
    <s v="English"/>
    <s v="UK"/>
    <s v="R"/>
    <s v="Olivia Williams"/>
    <x v="1552"/>
    <n v="766"/>
    <n v="1251"/>
    <n v="5"/>
    <n v="97"/>
    <n v="6.7"/>
    <n v="39"/>
    <n v="96"/>
    <n v="196067"/>
    <n v="7000000"/>
    <n v="-6803933"/>
    <n v="-0.97199042857142859"/>
    <n v="26.420903828571429"/>
    <n v="2002"/>
    <s v="iyun"/>
    <s v="Thaddeus O'Sullivan"/>
    <x v="3470"/>
    <s v="Normal"/>
    <s v="Medium Budget"/>
    <x v="0"/>
    <s v="Normal"/>
  </r>
  <r>
    <x v="3471"/>
    <d v="2005-07-19T00:00:00"/>
    <s v="Color"/>
    <s v="Drama"/>
    <s v="Hungarian"/>
    <s v="Hungary"/>
    <s v="R"/>
    <s v="Marcell Nagy"/>
    <x v="1553"/>
    <n v="9"/>
    <n v="11"/>
    <n v="45"/>
    <n v="607"/>
    <n v="7.1"/>
    <n v="73"/>
    <n v="134"/>
    <n v="195888"/>
    <n v="2500000000"/>
    <n v="-2499804112"/>
    <n v="-0.99992164480000001"/>
    <n v="28.06073134208"/>
    <n v="2005"/>
    <s v="iyul"/>
    <s v="Lajos Koltai"/>
    <x v="3471"/>
    <s v="Underperformer"/>
    <s v="Medium Budget"/>
    <x v="0"/>
    <s v="Normal"/>
  </r>
  <r>
    <x v="3472"/>
    <d v="2006-04-04T00:00:00"/>
    <s v="Color"/>
    <s v="Comedy"/>
    <s v="English"/>
    <s v="USA"/>
    <s v="R"/>
    <s v="Jessy Schram"/>
    <x v="1554"/>
    <n v="813"/>
    <n v="2179"/>
    <n v="522"/>
    <n v="0"/>
    <n v="6.2"/>
    <n v="32"/>
    <n v="80"/>
    <n v="194568"/>
    <n v="1500000"/>
    <n v="-1305432"/>
    <n v="-0.87028799999999995"/>
    <n v="24.451884800000002"/>
    <n v="2006"/>
    <s v="aprel"/>
    <s v="Jeff Garlin"/>
    <x v="3472"/>
    <s v="Normal"/>
    <s v="Medium Budget"/>
    <x v="0"/>
    <s v="Normal"/>
  </r>
  <r>
    <x v="3473"/>
    <d v="2005-10-23T00:00:00"/>
    <s v="Color"/>
    <s v="Comedy"/>
    <s v="English"/>
    <s v="USA"/>
    <s v="R"/>
    <s v="Mark Duplass"/>
    <x v="1167"/>
    <n v="830"/>
    <n v="1064"/>
    <n v="157"/>
    <n v="297"/>
    <n v="6.6"/>
    <n v="51"/>
    <n v="85"/>
    <n v="192467"/>
    <n v="15000"/>
    <n v="177467"/>
    <n v="11.831133333333334"/>
    <n v="31.162153333333329"/>
    <n v="2005"/>
    <s v="oktyabr"/>
    <s v="Jay Duplass"/>
    <x v="3473"/>
    <s v="Normal"/>
    <s v="Medium Budget"/>
    <x v="0"/>
    <s v="Normal"/>
  </r>
  <r>
    <x v="3474"/>
    <d v="2004-04-10T00:00:00"/>
    <s v="Color"/>
    <s v="Drama"/>
    <s v="English"/>
    <s v="USA"/>
    <s v="R"/>
    <s v="Amir Talai"/>
    <x v="1410"/>
    <n v="308"/>
    <n v="1008"/>
    <n v="7"/>
    <n v="98"/>
    <n v="5.5"/>
    <n v="43"/>
    <n v="78"/>
    <n v="191309"/>
    <n v="150000"/>
    <n v="41309"/>
    <n v="0.27539333333333332"/>
    <n v="22.119957333333332"/>
    <n v="2004"/>
    <s v="aprel"/>
    <s v="Greg Harrison"/>
    <x v="3474"/>
    <s v="Normal"/>
    <s v="Medium Budget"/>
    <x v="0"/>
    <s v="High Buzz Mismatch"/>
  </r>
  <r>
    <x v="3475"/>
    <d v="2010-07-10T00:00:00"/>
    <s v="Color"/>
    <s v="Action"/>
    <s v="English"/>
    <s v="UK"/>
    <s v="PG"/>
    <s v="Shirley Henderson"/>
    <x v="440"/>
    <n v="887"/>
    <n v="2728"/>
    <n v="96"/>
    <n v="788"/>
    <n v="4.4000000000000004"/>
    <n v="47"/>
    <n v="110"/>
    <n v="190562"/>
    <n v="90000000"/>
    <n v="-89809438"/>
    <n v="-0.99788264444444441"/>
    <n v="17.279646942222225"/>
    <n v="2010"/>
    <s v="iyul"/>
    <s v="Andrey Konchalovskiy"/>
    <x v="3475"/>
    <s v="Underperformer"/>
    <s v="High Budget"/>
    <x v="0"/>
    <s v="High Buzz Mismatch"/>
  </r>
  <r>
    <x v="3476"/>
    <d v="2015-01-26T00:00:00"/>
    <s v="Color"/>
    <s v="Drama"/>
    <s v="English"/>
    <s v="USA"/>
    <s v="R"/>
    <s v="Jeremy Irvine"/>
    <x v="30"/>
    <n v="25000"/>
    <n v="26176"/>
    <n v="776"/>
    <n v="0"/>
    <n v="4.5"/>
    <n v="74"/>
    <n v="129"/>
    <n v="186354"/>
    <n v="13500000"/>
    <n v="-13313646"/>
    <n v="-0.98619599999999996"/>
    <n v="17.605521599999999"/>
    <n v="2015"/>
    <s v="yanvar"/>
    <s v="Roland Emmerich"/>
    <x v="3476"/>
    <s v="Normal"/>
    <s v="Medium Budget"/>
    <x v="0"/>
    <s v="High Buzz Mismatch"/>
  </r>
  <r>
    <x v="3477"/>
    <d v="1999-05-13T00:00:00"/>
    <s v="Color"/>
    <s v="Comedy"/>
    <s v="English"/>
    <s v="UK"/>
    <s v="R"/>
    <s v="Craig Ferguson"/>
    <x v="854"/>
    <n v="759"/>
    <n v="2805"/>
    <n v="8"/>
    <n v="182"/>
    <n v="6.3"/>
    <n v="33"/>
    <n v="86"/>
    <n v="185577"/>
    <n v="4000000"/>
    <n v="-3814423"/>
    <n v="-0.95360575000000003"/>
    <n v="24.8367577"/>
    <n v="1999"/>
    <s v="may"/>
    <s v="Kevin Allen"/>
    <x v="3477"/>
    <s v="Normal"/>
    <s v="Medium Budget"/>
    <x v="0"/>
    <s v="Normal"/>
  </r>
  <r>
    <x v="3478"/>
    <d v="2010-05-18T00:00:00"/>
    <s v="Color"/>
    <s v="Comedy"/>
    <s v="French"/>
    <s v="France"/>
    <s v="Not Rated"/>
    <s v="FranÃ§ois Cluzet"/>
    <x v="1555"/>
    <n v="541"/>
    <n v="890"/>
    <n v="0"/>
    <n v="0"/>
    <n v="7.1"/>
    <n v="118"/>
    <n v="134"/>
    <n v="183662"/>
    <n v="25000000"/>
    <n v="-24816338"/>
    <n v="-0.99265351999999996"/>
    <n v="28.002938592"/>
    <n v="2010"/>
    <s v="may"/>
    <s v="Guillaume Canet"/>
    <x v="3478"/>
    <s v="Normal"/>
    <s v="Medium Budget"/>
    <x v="0"/>
    <s v="Normal"/>
  </r>
  <r>
    <x v="3479"/>
    <d v="2010-02-09T00:00:00"/>
    <s v="Color"/>
    <s v="Drama"/>
    <s v="English"/>
    <s v="USA"/>
    <s v="R"/>
    <s v="Brian Lee Franklin"/>
    <x v="1052"/>
    <n v="38"/>
    <n v="60"/>
    <n v="407"/>
    <n v="594"/>
    <n v="5.8"/>
    <n v="35"/>
    <n v="124"/>
    <n v="183490"/>
    <n v="1700000"/>
    <n v="-1516510"/>
    <n v="-0.89206470588235298"/>
    <n v="22.90257411764706"/>
    <n v="2010"/>
    <s v="fevral"/>
    <s v="John Sayles"/>
    <x v="3479"/>
    <s v="Normal"/>
    <s v="Medium Budget"/>
    <x v="0"/>
    <s v="High Buzz Mismatch"/>
  </r>
  <r>
    <x v="3480"/>
    <d v="2012-05-09T00:00:00"/>
    <s v="Color"/>
    <s v="Action"/>
    <s v="English"/>
    <s v="USA"/>
    <s v="R"/>
    <s v="Nicolas Cage"/>
    <x v="202"/>
    <n v="12000"/>
    <n v="14978"/>
    <n v="165"/>
    <n v="0"/>
    <n v="5.5"/>
    <n v="98"/>
    <n v="96"/>
    <n v="183125"/>
    <n v="35000000"/>
    <n v="-34816875"/>
    <n v="-0.99476785714285709"/>
    <n v="21.602092857142857"/>
    <n v="2012"/>
    <s v="may"/>
    <s v="Simon West"/>
    <x v="3480"/>
    <s v="Normal"/>
    <s v="High Budget"/>
    <x v="0"/>
    <s v="High Buzz Mismatch"/>
  </r>
  <r>
    <x v="3481"/>
    <d v="2008-07-08T00:00:00"/>
    <s v="Color"/>
    <s v="Comedy"/>
    <s v="English"/>
    <s v="USA"/>
    <s v="R"/>
    <s v="John Heard"/>
    <x v="153"/>
    <n v="697"/>
    <n v="2243"/>
    <n v="168"/>
    <n v="702"/>
    <n v="7"/>
    <n v="57"/>
    <n v="115"/>
    <n v="183088"/>
    <n v="15000000"/>
    <n v="-14816912"/>
    <n v="-0.98779413333333332"/>
    <n v="27.675082346666667"/>
    <n v="2008"/>
    <s v="iyul"/>
    <s v="Neil Burger"/>
    <x v="3481"/>
    <s v="Normal"/>
    <s v="Medium Budget"/>
    <x v="0"/>
    <s v="Normal"/>
  </r>
  <r>
    <x v="3482"/>
    <d v="1972-06-16T00:00:00"/>
    <s v="Color"/>
    <s v="Comedy"/>
    <s v="English"/>
    <s v="USA"/>
    <s v="NC-17"/>
    <s v="Divine"/>
    <x v="1157"/>
    <n v="462"/>
    <n v="760"/>
    <n v="0"/>
    <n v="0"/>
    <n v="6.1"/>
    <n v="73"/>
    <n v="108"/>
    <n v="180483"/>
    <n v="10000"/>
    <n v="170483"/>
    <n v="17.048300000000001"/>
    <n v="31.21932"/>
    <n v="1972"/>
    <s v="iyun"/>
    <s v="John Waters"/>
    <x v="3482"/>
    <s v="Normal"/>
    <s v="Medium Budget"/>
    <x v="0"/>
    <s v="Normal"/>
  </r>
  <r>
    <x v="3483"/>
    <d v="2011-11-28T00:00:00"/>
    <s v="Color"/>
    <s v="Drama"/>
    <s v="English"/>
    <s v="USA"/>
    <s v="PG-13"/>
    <s v="Jossara Jinaro"/>
    <x v="1556"/>
    <n v="847"/>
    <n v="1668"/>
    <n v="29"/>
    <n v="566"/>
    <n v="3.9"/>
    <n v="8"/>
    <n v="105"/>
    <n v="178739"/>
    <n v="2450000"/>
    <n v="-2271261"/>
    <n v="-0.92704530612244895"/>
    <n v="15.28578187755102"/>
    <n v="2011"/>
    <s v="noyabr"/>
    <s v="Carmen Marron"/>
    <x v="3483"/>
    <s v="Normal"/>
    <s v="Medium Budget"/>
    <x v="0"/>
    <s v="High Buzz Mismatch"/>
  </r>
  <r>
    <x v="3484"/>
    <d v="1999-12-25T00:00:00"/>
    <s v="Color"/>
    <s v="Comedy"/>
    <s v="English"/>
    <s v="UK"/>
    <s v="R"/>
    <s v="Ally Sheedy"/>
    <x v="1261"/>
    <n v="793"/>
    <n v="1987"/>
    <n v="99"/>
    <n v="93"/>
    <n v="6.1"/>
    <n v="29"/>
    <n v="92"/>
    <n v="177840"/>
    <n v="250000"/>
    <n v="-72160"/>
    <n v="-0.28864000000000001"/>
    <n v="24.293843999999996"/>
    <n v="1999"/>
    <s v="dekabr"/>
    <s v="Allison Anders"/>
    <x v="3484"/>
    <s v="Normal"/>
    <s v="Medium Budget"/>
    <x v="0"/>
    <s v="Normal"/>
  </r>
  <r>
    <x v="3485"/>
    <d v="1999-01-27T00:00:00"/>
    <s v="Color"/>
    <s v="Comedy"/>
    <s v="English"/>
    <s v="USA"/>
    <s v="R"/>
    <s v="Bruce Willis"/>
    <x v="1557"/>
    <n v="13000"/>
    <n v="17417"/>
    <n v="18"/>
    <n v="458"/>
    <n v="4.5999999999999996"/>
    <n v="42"/>
    <n v="110"/>
    <n v="175370"/>
    <n v="12000000"/>
    <n v="-11824630"/>
    <n v="-0.98538583333333329"/>
    <n v="18.051645666666666"/>
    <n v="1999"/>
    <s v="yanvar"/>
    <s v="Alan Rudolph"/>
    <x v="3485"/>
    <s v="Normal"/>
    <s v="Medium Budget"/>
    <x v="0"/>
    <s v="High Buzz Mismatch"/>
  </r>
  <r>
    <x v="3486"/>
    <d v="2002-07-28T00:00:00"/>
    <s v="Color"/>
    <s v="Drama"/>
    <s v="English"/>
    <s v="USA"/>
    <m/>
    <s v="William Joseph Elk III"/>
    <x v="1558"/>
    <n v="96"/>
    <n v="314"/>
    <n v="18"/>
    <n v="96"/>
    <n v="6.9"/>
    <n v="12"/>
    <n v="103"/>
    <n v="174682"/>
    <n v="200000"/>
    <n v="-25318"/>
    <n v="-0.12659000000000001"/>
    <n v="27.558964"/>
    <n v="2002"/>
    <s v="iyul"/>
    <s v="Sherman Alexie"/>
    <x v="3486"/>
    <s v="Normal"/>
    <s v="Medium Budget"/>
    <x v="0"/>
    <s v="Normal"/>
  </r>
  <r>
    <x v="3487"/>
    <d v="2008-12-30T00:00:00"/>
    <s v="Color"/>
    <s v="Documentary"/>
    <s v="English"/>
    <s v="USA"/>
    <s v="Not Rated"/>
    <s v="Larry David"/>
    <x v="1559"/>
    <n v="860"/>
    <n v="1252"/>
    <n v="9"/>
    <n v="588"/>
    <n v="7.6"/>
    <n v="14"/>
    <n v="112"/>
    <n v="173783"/>
    <n v="2500000"/>
    <n v="-2326217"/>
    <n v="-0.93048679999999995"/>
    <n v="30.086605280000001"/>
    <n v="2008"/>
    <s v="dekabr"/>
    <s v="Joshua Tickell"/>
    <x v="3487"/>
    <s v="Normal"/>
    <s v="Low Budget"/>
    <x v="0"/>
    <s v="Normal"/>
  </r>
  <r>
    <x v="3488"/>
    <d v="2007-03-26T00:00:00"/>
    <s v="Color"/>
    <s v="Comedy"/>
    <s v="English"/>
    <s v="USA"/>
    <s v="R"/>
    <s v="Ted Raimi"/>
    <x v="1560"/>
    <n v="634"/>
    <n v="1238"/>
    <n v="0"/>
    <n v="0"/>
    <n v="6.3"/>
    <n v="100"/>
    <n v="84"/>
    <n v="173066"/>
    <n v="1500000"/>
    <n v="-1326934"/>
    <n v="-0.88462266666666667"/>
    <n v="24.846150933333334"/>
    <n v="2007"/>
    <s v="mart"/>
    <s v="Bruce Campbell"/>
    <x v="3488"/>
    <s v="Normal"/>
    <s v="Medium Budget"/>
    <x v="0"/>
    <s v="Normal"/>
  </r>
  <r>
    <x v="3489"/>
    <d v="2000-05-09T00:00:00"/>
    <s v="Color"/>
    <s v="Action"/>
    <s v="English"/>
    <s v="USA"/>
    <s v="PG-13"/>
    <s v="Stacy Keach"/>
    <x v="1061"/>
    <n v="602"/>
    <n v="1281"/>
    <n v="16"/>
    <n v="12"/>
    <n v="5.6"/>
    <n v="15"/>
    <n v="106"/>
    <n v="171988"/>
    <n v="600000"/>
    <n v="-428012"/>
    <n v="-0.71335333333333328"/>
    <n v="22.115858666666664"/>
    <n v="2000"/>
    <s v="may"/>
    <s v="Jon Gunn"/>
    <x v="3489"/>
    <s v="Normal"/>
    <s v="High Budget"/>
    <x v="0"/>
    <s v="High Buzz Mismatch"/>
  </r>
  <r>
    <x v="3490"/>
    <d v="2013-03-14T00:00:00"/>
    <s v="Color"/>
    <s v="Drama"/>
    <s v="Spanish"/>
    <s v="Mexico"/>
    <s v="R"/>
    <s v="Jorge Luis Moreno"/>
    <x v="1561"/>
    <n v="78"/>
    <n v="221"/>
    <n v="21"/>
    <n v="874"/>
    <n v="6.2"/>
    <n v="12"/>
    <n v="125"/>
    <n v="169379"/>
    <n v="10000000"/>
    <n v="-9830621"/>
    <n v="-0.98306210000000005"/>
    <n v="24.494175160000001"/>
    <n v="2013"/>
    <s v="mart"/>
    <s v="Rafa Lara"/>
    <x v="3490"/>
    <s v="Normal"/>
    <s v="Medium Budget"/>
    <x v="0"/>
    <s v="Normal"/>
  </r>
  <r>
    <x v="3491"/>
    <d v="2010-09-25T00:00:00"/>
    <s v="Color"/>
    <s v="Comedy"/>
    <s v="English"/>
    <s v="South Korea"/>
    <s v="PG-13"/>
    <s v="Jason Mewes"/>
    <x v="1098"/>
    <n v="898"/>
    <n v="2895"/>
    <n v="26"/>
    <n v="502"/>
    <n v="3.6"/>
    <n v="4"/>
    <n v="100"/>
    <n v="163591"/>
    <n v="13400000"/>
    <n v="-13236409"/>
    <n v="-0.98779171641791041"/>
    <n v="14.055083313432837"/>
    <n v="2010"/>
    <s v="sentyabr"/>
    <s v="Hyung-rae Shim"/>
    <x v="3491"/>
    <s v="Normal"/>
    <s v="Medium Budget"/>
    <x v="0"/>
    <s v="High Buzz Mismatch"/>
  </r>
  <r>
    <x v="3492"/>
    <d v="1936-10-07T00:00:00"/>
    <s v="Black and White"/>
    <s v="Comedy"/>
    <s v="English"/>
    <s v="USA"/>
    <s v="G"/>
    <s v="Paulette Goddard"/>
    <x v="1562"/>
    <n v="309"/>
    <n v="352"/>
    <n v="0"/>
    <n v="0"/>
    <n v="8.6"/>
    <n v="120"/>
    <n v="87"/>
    <n v="163245"/>
    <n v="1500000"/>
    <n v="-1336755"/>
    <n v="-0.89117000000000002"/>
    <n v="34.043531999999999"/>
    <n v="1936"/>
    <s v="oktyabr"/>
    <s v="Charles Chaplin"/>
    <x v="3492"/>
    <s v="Normal"/>
    <s v="Medium Budget"/>
    <x v="0"/>
    <s v="High Buzz / High Score"/>
  </r>
  <r>
    <x v="3493"/>
    <d v="2009-11-21T00:00:00"/>
    <s v="Color"/>
    <s v="Documentary"/>
    <s v="English"/>
    <s v="USA"/>
    <s v="Unrated"/>
    <s v="Temple Grandin"/>
    <x v="1563"/>
    <n v="58"/>
    <n v="62"/>
    <n v="0"/>
    <n v="0"/>
    <n v="7.4"/>
    <n v="29"/>
    <n v="93"/>
    <n v="155984"/>
    <n v="160000"/>
    <n v="-4016"/>
    <n v="-2.5100000000000001E-2"/>
    <n v="29.589960000000001"/>
    <n v="2009"/>
    <s v="noyabr"/>
    <s v="Michel Orion Scott"/>
    <x v="3493"/>
    <s v="Normal"/>
    <s v="Low Budget"/>
    <x v="0"/>
    <s v="Normal"/>
  </r>
  <r>
    <x v="3494"/>
    <d v="2006-12-08T00:00:00"/>
    <s v="Color"/>
    <s v="Comedy"/>
    <s v="Hebrew"/>
    <s v="Israel"/>
    <s v="Unrated"/>
    <s v="Ohad Knoller"/>
    <x v="1564"/>
    <n v="53"/>
    <n v="137"/>
    <n v="21"/>
    <n v="0"/>
    <n v="7.3"/>
    <n v="51"/>
    <n v="90"/>
    <n v="155972"/>
    <n v="1500000"/>
    <n v="-1344028"/>
    <n v="-0.89601866666666663"/>
    <n v="28.841592533333333"/>
    <n v="2006"/>
    <s v="dekabr"/>
    <s v="Eytan Fox"/>
    <x v="3494"/>
    <s v="Normal"/>
    <s v="Medium Budget"/>
    <x v="0"/>
    <s v="Normal"/>
  </r>
  <r>
    <x v="3495"/>
    <d v="2005-02-26T00:00:00"/>
    <s v="Color"/>
    <s v="Comedy"/>
    <s v="English"/>
    <s v="USA"/>
    <s v="R"/>
    <s v="Kevin Corrigan"/>
    <x v="1454"/>
    <n v="778"/>
    <n v="1440"/>
    <n v="12000"/>
    <n v="238"/>
    <n v="6.6"/>
    <n v="81"/>
    <n v="91"/>
    <n v="154077"/>
    <n v="500000"/>
    <n v="-345923"/>
    <n v="-0.69184599999999996"/>
    <n v="26.147061600000001"/>
    <n v="2005"/>
    <s v="fevral"/>
    <s v="Steve Buscemi"/>
    <x v="3495"/>
    <s v="Normal"/>
    <s v="Medium Budget"/>
    <x v="0"/>
    <s v="Normal"/>
  </r>
  <r>
    <x v="3496"/>
    <d v="2012-02-12T00:00:00"/>
    <s v="Color"/>
    <s v="Documentary"/>
    <s v="English"/>
    <s v="USA"/>
    <m/>
    <s v="David Mamet"/>
    <x v="1565"/>
    <n v="342"/>
    <n v="483"/>
    <n v="0"/>
    <n v="590"/>
    <n v="7.1"/>
    <n v="39"/>
    <n v="88"/>
    <n v="151389"/>
    <n v="500000"/>
    <n v="-348611"/>
    <n v="-0.69722200000000001"/>
    <n v="28.180111199999999"/>
    <n v="2012"/>
    <s v="fevral"/>
    <s v="Molly Bernstein"/>
    <x v="3496"/>
    <s v="Normal"/>
    <s v="Low Budget"/>
    <x v="0"/>
    <s v="Normal"/>
  </r>
  <r>
    <x v="3497"/>
    <d v="2002-05-11T00:00:00"/>
    <s v="Color"/>
    <s v="Comedy"/>
    <s v="Spanish"/>
    <s v="Spain"/>
    <s v="R"/>
    <s v="Luis Tosar"/>
    <x v="1566"/>
    <n v="331"/>
    <n v="387"/>
    <n v="58"/>
    <n v="0"/>
    <n v="7.7"/>
    <n v="64"/>
    <n v="113"/>
    <n v="146402"/>
    <n v="4000000"/>
    <n v="-3853598"/>
    <n v="-0.96339949999999996"/>
    <n v="30.414640200000001"/>
    <n v="2002"/>
    <s v="may"/>
    <s v="Fernando LeÃ³n de Aranoa"/>
    <x v="3497"/>
    <s v="Normal"/>
    <s v="Medium Budget"/>
    <x v="0"/>
    <s v="Normal"/>
  </r>
  <r>
    <x v="3498"/>
    <d v="1998-08-12T00:00:00"/>
    <s v="Color"/>
    <s v="Comedy"/>
    <s v="French"/>
    <s v="France"/>
    <m/>
    <s v="Christian Clavier"/>
    <x v="1246"/>
    <n v="106"/>
    <n v="182"/>
    <n v="8"/>
    <n v="136"/>
    <n v="6"/>
    <n v="8"/>
    <n v="118"/>
    <n v="146072"/>
    <n v="140000000"/>
    <n v="-139853928"/>
    <n v="-0.99895662857142853"/>
    <n v="23.61401734857143"/>
    <n v="1998"/>
    <s v="avgust"/>
    <s v="Jean-Marie PoirÃ©"/>
    <x v="3498"/>
    <s v="Underperformer"/>
    <s v="Medium Budget"/>
    <x v="0"/>
    <s v="Normal"/>
  </r>
  <r>
    <x v="3499"/>
    <d v="2002-03-16T00:00:00"/>
    <s v="Color"/>
    <s v="Drama"/>
    <s v="English"/>
    <s v="USA"/>
    <s v="R"/>
    <s v="James Duval"/>
    <x v="1567"/>
    <n v="701"/>
    <n v="2489"/>
    <n v="75"/>
    <n v="0"/>
    <n v="6.7"/>
    <n v="114"/>
    <n v="93"/>
    <n v="145540"/>
    <n v="500000"/>
    <n v="-354460"/>
    <n v="-0.70891999999999999"/>
    <n v="26.516432000000002"/>
    <n v="2002"/>
    <s v="mart"/>
    <s v="Lucky McKee"/>
    <x v="3499"/>
    <s v="Normal"/>
    <s v="Medium Budget"/>
    <x v="0"/>
    <s v="Normal"/>
  </r>
  <r>
    <x v="3500"/>
    <d v="2008-04-15T00:00:00"/>
    <s v="Color"/>
    <s v="Drama"/>
    <s v="Danish"/>
    <s v="Denmark"/>
    <s v="Not Rated"/>
    <s v="Lars Mikkelsen"/>
    <x v="1568"/>
    <n v="573"/>
    <n v="1098"/>
    <n v="28"/>
    <n v="0"/>
    <n v="7.3"/>
    <n v="80"/>
    <n v="45"/>
    <n v="145109"/>
    <n v="45000000"/>
    <n v="-44854891"/>
    <n v="-0.99677535555555552"/>
    <n v="28.801289857777778"/>
    <n v="2008"/>
    <s v="aprel"/>
    <s v="Ole Christian Madsen"/>
    <x v="3500"/>
    <s v="Normal"/>
    <s v="Medium Budget"/>
    <x v="0"/>
    <s v="Normal"/>
  </r>
  <r>
    <x v="3501"/>
    <d v="1999-08-11T00:00:00"/>
    <s v="Color"/>
    <s v="Drama"/>
    <s v="English"/>
    <s v="France"/>
    <s v="R"/>
    <s v="Kevin Pollak"/>
    <x v="938"/>
    <n v="574"/>
    <n v="1983"/>
    <n v="37"/>
    <n v="130"/>
    <n v="6.5"/>
    <n v="29"/>
    <n v="104"/>
    <n v="144583"/>
    <n v="800000"/>
    <n v="-655417"/>
    <n v="-0.81927125000000001"/>
    <n v="25.685291500000002"/>
    <n v="1999"/>
    <s v="avgust"/>
    <s v="Rod Lurie"/>
    <x v="3501"/>
    <s v="Normal"/>
    <s v="Medium Budget"/>
    <x v="0"/>
    <s v="Normal"/>
  </r>
  <r>
    <x v="3502"/>
    <d v="2006-01-28T00:00:00"/>
    <s v="Color"/>
    <s v="Documentary"/>
    <s v="English"/>
    <s v="UK"/>
    <s v="PG-13"/>
    <s v="PelÃ©"/>
    <x v="1569"/>
    <n v="102"/>
    <n v="118"/>
    <n v="10"/>
    <n v="587"/>
    <n v="7.3"/>
    <n v="40"/>
    <n v="97"/>
    <n v="144431"/>
    <n v="1000000"/>
    <n v="-855569"/>
    <n v="-0.85556900000000002"/>
    <n v="28.9164724"/>
    <n v="2006"/>
    <s v="yanvar"/>
    <s v="Paul Crowder"/>
    <x v="3502"/>
    <s v="Normal"/>
    <s v="Low Budget"/>
    <x v="0"/>
    <s v="Normal"/>
  </r>
  <r>
    <x v="3503"/>
    <d v="2014-10-02T00:00:00"/>
    <s v="Color"/>
    <s v="Biography"/>
    <s v="English"/>
    <s v="UK"/>
    <s v="PG-13"/>
    <s v="Tom Cullen"/>
    <x v="1570"/>
    <n v="507"/>
    <n v="1281"/>
    <n v="10"/>
    <n v="0"/>
    <n v="6"/>
    <n v="31"/>
    <n v="104"/>
    <n v="143653"/>
    <n v="4000000"/>
    <n v="-3856347"/>
    <n v="-0.96408674999999999"/>
    <n v="23.614365299999999"/>
    <n v="2014"/>
    <s v="oktyabr"/>
    <s v="Richard Raymond"/>
    <x v="3503"/>
    <s v="Normal"/>
    <s v="Medium Budget"/>
    <x v="0"/>
    <s v="Normal"/>
  </r>
  <r>
    <x v="3504"/>
    <d v="2009-12-15T00:00:00"/>
    <s v="Color"/>
    <s v="Horror"/>
    <s v="English"/>
    <s v="USA"/>
    <s v="R"/>
    <s v="Matt Cohen"/>
    <x v="1571"/>
    <n v="487"/>
    <n v="1495"/>
    <n v="26"/>
    <n v="0"/>
    <n v="4.0999999999999996"/>
    <n v="63"/>
    <n v="88"/>
    <n v="143000"/>
    <n v="5000000"/>
    <n v="-4857000"/>
    <n v="-0.97140000000000004"/>
    <n v="16.01144"/>
    <n v="2009"/>
    <s v="dekabr"/>
    <s v="Deon Taylor"/>
    <x v="3504"/>
    <s v="Normal"/>
    <s v="Low Budget"/>
    <x v="0"/>
    <s v="High Buzz Mismatch"/>
  </r>
  <r>
    <x v="3505"/>
    <d v="1997-03-07T00:00:00"/>
    <s v="Color"/>
    <s v="Comedy"/>
    <s v="English"/>
    <s v="Australia"/>
    <s v="R"/>
    <s v="Kyra Sedgwick"/>
    <x v="507"/>
    <n v="941"/>
    <n v="3099"/>
    <n v="0"/>
    <n v="88"/>
    <n v="6"/>
    <n v="25"/>
    <n v="107"/>
    <n v="141853"/>
    <n v="12000000"/>
    <n v="-11858147"/>
    <n v="-0.98817891666666668"/>
    <n v="23.613528433333332"/>
    <n v="1997"/>
    <s v="mart"/>
    <s v="Sidney Lumet"/>
    <x v="3505"/>
    <s v="Normal"/>
    <s v="Medium Budget"/>
    <x v="0"/>
    <s v="Normal"/>
  </r>
  <r>
    <x v="3506"/>
    <d v="2008-02-13T00:00:00"/>
    <s v="Color"/>
    <s v="Horror"/>
    <s v="English"/>
    <s v="USA"/>
    <s v="R"/>
    <s v="Alexa PenaVega"/>
    <x v="333"/>
    <n v="2000"/>
    <n v="4168"/>
    <n v="163"/>
    <n v="8000"/>
    <n v="6.7"/>
    <n v="147"/>
    <n v="150"/>
    <n v="140244"/>
    <n v="8500000"/>
    <n v="-8359756"/>
    <n v="-0.98350070588235294"/>
    <n v="27.206599717647059"/>
    <n v="2008"/>
    <s v="fevral"/>
    <s v="Darren Lynn Bousman"/>
    <x v="3506"/>
    <s v="Normal"/>
    <s v="Low Budget"/>
    <x v="0"/>
    <s v="Normal"/>
  </r>
  <r>
    <x v="3507"/>
    <d v="2006-10-13T00:00:00"/>
    <s v="Color"/>
    <s v="Comedy"/>
    <s v="English"/>
    <s v="UK"/>
    <s v="R"/>
    <s v="Danny Dyer"/>
    <x v="1572"/>
    <n v="798"/>
    <n v="2217"/>
    <n v="76"/>
    <n v="0"/>
    <n v="6.6"/>
    <n v="200"/>
    <n v="90"/>
    <n v="136432"/>
    <n v="5000000"/>
    <n v="-4863568"/>
    <n v="-0.97271359999999996"/>
    <n v="26.01091456"/>
    <n v="2006"/>
    <s v="oktyabr"/>
    <s v="Christopher Smith"/>
    <x v="3507"/>
    <s v="Normal"/>
    <s v="Medium Budget"/>
    <x v="0"/>
    <s v="Normal"/>
  </r>
  <r>
    <x v="3508"/>
    <d v="2004-10-30T00:00:00"/>
    <s v="Color"/>
    <s v="Drama"/>
    <s v="French"/>
    <s v="France"/>
    <s v="R"/>
    <s v="Maggie Cheung"/>
    <x v="1244"/>
    <n v="576"/>
    <n v="776"/>
    <n v="107"/>
    <n v="171"/>
    <n v="6.9"/>
    <n v="81"/>
    <n v="110"/>
    <n v="136007"/>
    <n v="4500"/>
    <n v="131507"/>
    <n v="29.223777777777777"/>
    <n v="39.30661111111111"/>
    <n v="2004"/>
    <s v="oktyabr"/>
    <s v="Olivier Assayas"/>
    <x v="3508"/>
    <s v="Normal"/>
    <s v="Medium Budget"/>
    <x v="0"/>
    <s v="Normal"/>
  </r>
  <r>
    <x v="3509"/>
    <d v="2010-01-12T00:00:00"/>
    <s v="Color"/>
    <s v="Comedy"/>
    <s v="English"/>
    <s v="USA"/>
    <s v="R"/>
    <s v="Scout Taylor-Compton"/>
    <x v="383"/>
    <n v="908"/>
    <n v="3204"/>
    <n v="138"/>
    <n v="636"/>
    <n v="5.7"/>
    <n v="49"/>
    <n v="117"/>
    <n v="134904"/>
    <n v="25000000"/>
    <n v="-24865096"/>
    <n v="-0.99460384000000002"/>
    <n v="22.465758464"/>
    <n v="2010"/>
    <s v="yanvar"/>
    <s v="Taylor Hackford"/>
    <x v="3509"/>
    <s v="Normal"/>
    <s v="Medium Budget"/>
    <x v="0"/>
    <s v="High Buzz Mismatch"/>
  </r>
  <r>
    <x v="3510"/>
    <d v="2012-07-06T00:00:00"/>
    <s v="Color"/>
    <s v="Documentary"/>
    <s v="English"/>
    <s v="USA"/>
    <s v="Not Rated"/>
    <s v="Tommy Sheppard"/>
    <x v="1573"/>
    <n v="14"/>
    <n v="44"/>
    <n v="6"/>
    <n v="0"/>
    <n v="8.4"/>
    <n v="26"/>
    <n v="89"/>
    <n v="133778"/>
    <n v="500000"/>
    <n v="-366222"/>
    <n v="-0.73244399999999998"/>
    <n v="33.307022400000001"/>
    <n v="2012"/>
    <s v="iyul"/>
    <s v="Marius A. Markevicius"/>
    <x v="3510"/>
    <s v="Normal"/>
    <s v="Low Budget"/>
    <x v="0"/>
    <s v="High Buzz / High Score"/>
  </r>
  <r>
    <x v="3511"/>
    <d v="2005-10-03T00:00:00"/>
    <s v="Color"/>
    <s v="Drama"/>
    <s v="English"/>
    <s v="USA"/>
    <s v="R"/>
    <s v="Joe Mantegna"/>
    <x v="1183"/>
    <n v="1000"/>
    <n v="5761"/>
    <n v="216"/>
    <n v="661"/>
    <n v="6.3"/>
    <n v="79"/>
    <n v="82"/>
    <n v="131617"/>
    <n v="10000000"/>
    <n v="-9868383"/>
    <n v="-0.98683829999999995"/>
    <n v="24.871364679999999"/>
    <n v="2005"/>
    <s v="oktyabr"/>
    <s v="Stuart Gordon"/>
    <x v="3511"/>
    <s v="Normal"/>
    <s v="Medium Budget"/>
    <x v="0"/>
    <s v="Normal"/>
  </r>
  <r>
    <x v="3512"/>
    <d v="2015-11-12T00:00:00"/>
    <s v="Color"/>
    <s v="Drama"/>
    <s v="English"/>
    <s v="USA"/>
    <s v="PG-13"/>
    <s v="Joely Richardson"/>
    <x v="1574"/>
    <n v="584"/>
    <n v="1885"/>
    <n v="9"/>
    <n v="22000"/>
    <n v="5.6"/>
    <n v="256"/>
    <n v="95"/>
    <n v="131175"/>
    <n v="8500000"/>
    <n v="-8368825"/>
    <n v="-0.98456764705882349"/>
    <n v="24.206172941176469"/>
    <n v="2015"/>
    <s v="noyabr"/>
    <s v="Henry Hobson"/>
    <x v="3512"/>
    <s v="Normal"/>
    <s v="Medium Budget"/>
    <x v="0"/>
    <s v="High Buzz Mismatch"/>
  </r>
  <r>
    <x v="3513"/>
    <d v="2005-05-11T00:00:00"/>
    <s v="Color"/>
    <s v="Romance"/>
    <s v="English"/>
    <s v="India"/>
    <m/>
    <s v="Annabelle Wallis"/>
    <x v="1575"/>
    <n v="421"/>
    <n v="622"/>
    <n v="0"/>
    <n v="9"/>
    <n v="5.0999999999999996"/>
    <n v="4"/>
    <m/>
    <n v="129319"/>
    <n v="70000000"/>
    <n v="-69870681"/>
    <n v="-0.99815258571428567"/>
    <n v="20.001638965714285"/>
    <n v="2005"/>
    <s v="may"/>
    <s v="Romesh Sharma"/>
    <x v="3513"/>
    <s v="Underperformer"/>
    <s v="Medium Budget"/>
    <x v="0"/>
    <s v="High Buzz Mismatch"/>
  </r>
  <r>
    <x v="3514"/>
    <d v="2014-09-24T00:00:00"/>
    <s v="Color"/>
    <s v="Action"/>
    <s v="Cantonese"/>
    <s v="China"/>
    <m/>
    <s v="Siu-Wong Fan"/>
    <x v="1576"/>
    <n v="79"/>
    <n v="285"/>
    <n v="3"/>
    <n v="0"/>
    <n v="6.5"/>
    <n v="65"/>
    <n v="100"/>
    <n v="129115"/>
    <n v="25000000"/>
    <n v="-24870885"/>
    <n v="-0.99483540000000004"/>
    <n v="25.602065840000002"/>
    <n v="2014"/>
    <s v="sentyabr"/>
    <s v="Teddy Chan"/>
    <x v="3514"/>
    <s v="Normal"/>
    <s v="High Budget"/>
    <x v="0"/>
    <s v="Normal"/>
  </r>
  <r>
    <x v="3515"/>
    <d v="2007-04-15T00:00:00"/>
    <s v="Color"/>
    <s v="Action"/>
    <s v="Mandarin"/>
    <s v="Hong Kong"/>
    <s v="R"/>
    <s v="Jet Li"/>
    <x v="1577"/>
    <n v="5000"/>
    <n v="6267"/>
    <n v="31"/>
    <n v="0"/>
    <n v="7.1"/>
    <n v="106"/>
    <n v="113"/>
    <n v="128978"/>
    <n v="40000000"/>
    <n v="-39871022"/>
    <n v="-0.99677554999999995"/>
    <n v="28.001289779999997"/>
    <n v="2007"/>
    <s v="aprel"/>
    <s v="Peter Ho-Sun Chan"/>
    <x v="3515"/>
    <s v="Normal"/>
    <s v="High Budget"/>
    <x v="0"/>
    <s v="Normal"/>
  </r>
  <r>
    <x v="3516"/>
    <d v="2008-04-05T00:00:00"/>
    <s v="Color"/>
    <s v="Action"/>
    <s v="Korean"/>
    <s v="South Korea"/>
    <s v="R"/>
    <s v="Kang-ho Song"/>
    <x v="1076"/>
    <n v="398"/>
    <n v="569"/>
    <n v="419"/>
    <n v="0"/>
    <n v="7.3"/>
    <n v="152"/>
    <n v="135"/>
    <n v="128486"/>
    <n v="10000000"/>
    <n v="-9871514"/>
    <n v="-0.98715140000000001"/>
    <n v="28.805139439999998"/>
    <n v="2008"/>
    <s v="aprel"/>
    <s v="Jee-woon Kim"/>
    <x v="3516"/>
    <s v="Normal"/>
    <s v="High Budget"/>
    <x v="0"/>
    <s v="Normal"/>
  </r>
  <r>
    <x v="3517"/>
    <d v="2011-11-11T00:00:00"/>
    <s v="Color"/>
    <s v="Action"/>
    <s v="Mandarin"/>
    <s v="China"/>
    <s v="R"/>
    <s v="Bingbing Li"/>
    <x v="1578"/>
    <n v="974"/>
    <n v="1887"/>
    <n v="0"/>
    <n v="0"/>
    <n v="6"/>
    <n v="63"/>
    <n v="121"/>
    <n v="127437"/>
    <n v="18000000"/>
    <n v="-17872563"/>
    <n v="-0.99292016666666671"/>
    <n v="23.602831933333334"/>
    <n v="2011"/>
    <s v="noyabr"/>
    <s v="Li Zhang"/>
    <x v="3517"/>
    <s v="Normal"/>
    <s v="High Budget"/>
    <x v="0"/>
    <s v="Normal"/>
  </r>
  <r>
    <x v="3518"/>
    <d v="2005-09-09T00:00:00"/>
    <s v="Color"/>
    <s v="Comedy"/>
    <s v="English"/>
    <s v="USA"/>
    <s v="PG-13"/>
    <s v="Will Ferrell"/>
    <x v="1579"/>
    <n v="8000"/>
    <n v="9608"/>
    <n v="387"/>
    <n v="143"/>
    <n v="5.5"/>
    <n v="32"/>
    <n v="99"/>
    <n v="127144"/>
    <n v="8000000"/>
    <n v="-7872856"/>
    <n v="-0.98410699999999995"/>
    <n v="21.6206572"/>
    <n v="2005"/>
    <s v="sentyabr"/>
    <s v="Andrew Wilson"/>
    <x v="3518"/>
    <s v="Normal"/>
    <s v="Medium Budget"/>
    <x v="0"/>
    <s v="High Buzz Mismatch"/>
  </r>
  <r>
    <x v="3519"/>
    <d v="1981-12-07T00:00:00"/>
    <s v="Black and White"/>
    <s v="Horror"/>
    <s v="Italian"/>
    <s v="Italy"/>
    <s v="X"/>
    <s v="Catriona MacColl"/>
    <x v="1580"/>
    <n v="48"/>
    <n v="123"/>
    <n v="385"/>
    <n v="2000"/>
    <n v="6.9"/>
    <n v="203"/>
    <n v="82"/>
    <n v="126387"/>
    <n v="400000"/>
    <n v="-273613"/>
    <n v="-0.68403250000000004"/>
    <n v="27.526387"/>
    <n v="1981"/>
    <s v="dekabr"/>
    <s v="Lucio Fulci"/>
    <x v="3519"/>
    <s v="Normal"/>
    <s v="Low Budget"/>
    <x v="0"/>
    <s v="Normal"/>
  </r>
  <r>
    <x v="3520"/>
    <d v="1994-07-05T00:00:00"/>
    <s v="Color"/>
    <s v="Comedy"/>
    <s v="English"/>
    <s v="USA"/>
    <s v="PG"/>
    <s v="Christopher Lee"/>
    <x v="1581"/>
    <n v="16000"/>
    <n v="17469"/>
    <n v="3"/>
    <n v="321"/>
    <n v="3.3"/>
    <n v="17"/>
    <n v="83"/>
    <n v="126247"/>
    <n v="6200000"/>
    <n v="-6073753"/>
    <n v="-0.97963758064516127"/>
    <n v="12.840244967741935"/>
    <n v="1994"/>
    <s v="iyul"/>
    <s v="Alan Metter"/>
    <x v="3520"/>
    <s v="Normal"/>
    <s v="Medium Budget"/>
    <x v="0"/>
    <s v="High Buzz Mismatch"/>
  </r>
  <r>
    <x v="3521"/>
    <d v="1994-03-28T00:00:00"/>
    <s v="Color"/>
    <s v="Comedy"/>
    <s v="English"/>
    <s v="USA"/>
    <s v="R"/>
    <s v="Ricky Schroder"/>
    <x v="1582"/>
    <n v="665"/>
    <n v="2272"/>
    <n v="11"/>
    <n v="119"/>
    <n v="6.4"/>
    <n v="5"/>
    <n v="99"/>
    <n v="125169"/>
    <n v="10500000"/>
    <n v="-10374831"/>
    <n v="-0.98807914285714282"/>
    <n v="25.216668342857144"/>
    <n v="1994"/>
    <s v="mart"/>
    <s v="Floyd Mutrux"/>
    <x v="3521"/>
    <s v="Normal"/>
    <s v="Medium Budget"/>
    <x v="0"/>
    <s v="Normal"/>
  </r>
  <r>
    <x v="3522"/>
    <d v="2008-09-25T00:00:00"/>
    <s v="Color"/>
    <s v="Drama"/>
    <s v="English"/>
    <s v="USA"/>
    <s v="PG"/>
    <s v="Adam Scott"/>
    <x v="1583"/>
    <n v="3000"/>
    <n v="4987"/>
    <n v="6"/>
    <n v="777"/>
    <n v="7.3"/>
    <n v="27"/>
    <n v="90"/>
    <n v="124720"/>
    <n v="5000000"/>
    <n v="-4875280"/>
    <n v="-0.97505600000000003"/>
    <n v="28.8876776"/>
    <n v="2008"/>
    <s v="sentyabr"/>
    <s v="Nicholas Fackler"/>
    <x v="3522"/>
    <s v="Normal"/>
    <s v="Medium Budget"/>
    <x v="0"/>
    <s v="Normal"/>
  </r>
  <r>
    <x v="3523"/>
    <d v="1998-10-01T00:00:00"/>
    <s v="Color"/>
    <s v="Action"/>
    <s v="English"/>
    <s v="USA"/>
    <s v="PG-13"/>
    <s v="Jeffrey Falcon"/>
    <x v="1584"/>
    <n v="33"/>
    <n v="36"/>
    <n v="4"/>
    <n v="0"/>
    <n v="6.7"/>
    <n v="51"/>
    <n v="91"/>
    <n v="124494"/>
    <n v="2000000"/>
    <n v="-1875506"/>
    <n v="-0.93775299999999995"/>
    <n v="26.424898800000001"/>
    <n v="1998"/>
    <s v="oktyabr"/>
    <s v="Lance Mungia"/>
    <x v="3523"/>
    <s v="Normal"/>
    <s v="High Budget"/>
    <x v="0"/>
    <s v="Normal"/>
  </r>
  <r>
    <x v="3524"/>
    <d v="2002-01-24T00:00:00"/>
    <s v="Color"/>
    <s v="Crime"/>
    <s v="English"/>
    <s v="USA"/>
    <s v="R"/>
    <s v="Al Pacino"/>
    <x v="1585"/>
    <n v="14000"/>
    <n v="15612"/>
    <n v="3"/>
    <n v="217"/>
    <n v="5.5"/>
    <n v="42"/>
    <n v="100"/>
    <n v="121972"/>
    <n v="22000000"/>
    <n v="-21878028"/>
    <n v="-0.99445581818181816"/>
    <n v="21.623917672727273"/>
    <n v="2002"/>
    <s v="yanvar"/>
    <s v="Daniel Algrant"/>
    <x v="3524"/>
    <s v="Normal"/>
    <s v="Medium Budget"/>
    <x v="0"/>
    <s v="High Buzz Mismatch"/>
  </r>
  <r>
    <x v="3525"/>
    <d v="2009-01-02T00:00:00"/>
    <s v="Black and White"/>
    <s v="Drama"/>
    <s v="Mandarin"/>
    <s v="China"/>
    <s v="R"/>
    <s v="Ye Liu"/>
    <x v="1586"/>
    <n v="52"/>
    <n v="91"/>
    <n v="14"/>
    <n v="0"/>
    <n v="7.7"/>
    <n v="149"/>
    <n v="132"/>
    <n v="119922"/>
    <n v="12000000"/>
    <n v="-11880078"/>
    <n v="-0.99000650000000001"/>
    <n v="30.403997400000002"/>
    <n v="2009"/>
    <s v="yanvar"/>
    <s v="Chuan Lu"/>
    <x v="3525"/>
    <s v="Normal"/>
    <s v="Medium Budget"/>
    <x v="0"/>
    <s v="Normal"/>
  </r>
  <r>
    <x v="3526"/>
    <d v="2002-05-14T00:00:00"/>
    <s v="Color"/>
    <s v="Drama"/>
    <s v="English"/>
    <s v="USA"/>
    <s v="PG"/>
    <s v="Brian Dennehy"/>
    <x v="1587"/>
    <n v="954"/>
    <n v="3901"/>
    <n v="18"/>
    <n v="304"/>
    <n v="6.5"/>
    <n v="31"/>
    <n v="91"/>
    <n v="119841"/>
    <n v="1500000"/>
    <n v="-1380159"/>
    <n v="-0.92010599999999998"/>
    <n v="25.6623576"/>
    <n v="2002"/>
    <s v="may"/>
    <s v="Pete Jones"/>
    <x v="3526"/>
    <s v="Normal"/>
    <s v="Medium Budget"/>
    <x v="0"/>
    <s v="Normal"/>
  </r>
  <r>
    <x v="3527"/>
    <d v="2006-09-16T00:00:00"/>
    <s v="Color"/>
    <s v="Drama"/>
    <s v="English"/>
    <s v="USA"/>
    <m/>
    <s v="Bruce McGill"/>
    <x v="1588"/>
    <n v="655"/>
    <n v="1064"/>
    <n v="10"/>
    <n v="144"/>
    <n v="6.6"/>
    <n v="3"/>
    <n v="100"/>
    <n v="118666"/>
    <n v="2500000"/>
    <n v="-2381334"/>
    <n v="-0.95253359999999998"/>
    <n v="26.033386559999997"/>
    <n v="2006"/>
    <s v="sentyabr"/>
    <s v="Tim Boxell"/>
    <x v="3527"/>
    <s v="Normal"/>
    <s v="Medium Budget"/>
    <x v="0"/>
    <s v="Normal"/>
  </r>
  <r>
    <x v="3528"/>
    <d v="2006-09-10T00:00:00"/>
    <s v="Color"/>
    <s v="Drama"/>
    <s v="English"/>
    <s v="USA"/>
    <s v="R"/>
    <s v="Tim Blake Nelson"/>
    <x v="1589"/>
    <n v="596"/>
    <n v="1081"/>
    <n v="781"/>
    <n v="224"/>
    <n v="6.2"/>
    <n v="36"/>
    <n v="97"/>
    <n v="117560"/>
    <n v="6000000"/>
    <n v="-5882440"/>
    <n v="-0.98040666666666665"/>
    <n v="24.430237333333334"/>
    <n v="2006"/>
    <s v="sentyabr"/>
    <s v="Joey Lauren Adams"/>
    <x v="3528"/>
    <s v="Normal"/>
    <s v="Medium Budget"/>
    <x v="0"/>
    <s v="Normal"/>
  </r>
  <r>
    <x v="3529"/>
    <d v="2010-05-23T00:00:00"/>
    <s v="Color"/>
    <s v="Action"/>
    <s v="English"/>
    <s v="UK"/>
    <s v="PG-13"/>
    <s v="Rupert Grint"/>
    <x v="476"/>
    <n v="10000"/>
    <n v="11770"/>
    <n v="36"/>
    <n v="0"/>
    <n v="6.9"/>
    <n v="68"/>
    <n v="98"/>
    <n v="117190"/>
    <n v="8000000"/>
    <n v="-7882810"/>
    <n v="-0.98535125000000001"/>
    <n v="27.205859500000003"/>
    <n v="2010"/>
    <s v="may"/>
    <s v="Jonathan Lynn"/>
    <x v="3529"/>
    <s v="Normal"/>
    <s v="High Budget"/>
    <x v="0"/>
    <s v="Normal"/>
  </r>
  <r>
    <x v="3530"/>
    <d v="2009-09-24T00:00:00"/>
    <s v="Color"/>
    <s v="Drama"/>
    <s v="English"/>
    <s v="USA"/>
    <s v="R"/>
    <s v="Jennifer Ehle"/>
    <x v="853"/>
    <n v="1000"/>
    <n v="2163"/>
    <n v="19"/>
    <n v="0"/>
    <n v="6.7"/>
    <n v="63"/>
    <n v="96"/>
    <n v="115862"/>
    <n v="6000000"/>
    <n v="-5884138"/>
    <n v="-0.98068966666666668"/>
    <n v="26.407724133333335"/>
    <n v="2009"/>
    <s v="sentyabr"/>
    <s v="Shana Feste"/>
    <x v="3530"/>
    <s v="Normal"/>
    <s v="Medium Budget"/>
    <x v="0"/>
    <s v="Normal"/>
  </r>
  <r>
    <x v="3531"/>
    <d v="2008-12-24T00:00:00"/>
    <s v="Color"/>
    <s v="Comedy"/>
    <s v="English"/>
    <s v="UK"/>
    <s v="PG-13"/>
    <s v="Larry Miller"/>
    <x v="1590"/>
    <n v="611"/>
    <n v="1739"/>
    <n v="8"/>
    <n v="0"/>
    <n v="6.2"/>
    <n v="22"/>
    <n v="106"/>
    <n v="115504"/>
    <n v="14000000"/>
    <n v="-13884496"/>
    <n v="-0.99174971428571423"/>
    <n v="24.403300114285717"/>
    <n v="2008"/>
    <s v="dekabr"/>
    <s v="James Dodson"/>
    <x v="3531"/>
    <s v="Normal"/>
    <s v="Medium Budget"/>
    <x v="0"/>
    <s v="Normal"/>
  </r>
  <r>
    <x v="3532"/>
    <d v="2002-07-01T00:00:00"/>
    <s v="Color"/>
    <s v="Drama"/>
    <s v="English"/>
    <s v="UK"/>
    <s v="R"/>
    <s v="Lesley Manville"/>
    <x v="1200"/>
    <n v="149"/>
    <n v="251"/>
    <n v="608"/>
    <n v="484"/>
    <n v="7.6"/>
    <n v="81"/>
    <n v="121"/>
    <n v="112935"/>
    <n v="9000000"/>
    <n v="-8887065"/>
    <n v="-0.98745166666666662"/>
    <n v="30.053419333333334"/>
    <n v="2002"/>
    <s v="iyul"/>
    <s v="Mike Leigh"/>
    <x v="3532"/>
    <s v="Normal"/>
    <s v="Medium Budget"/>
    <x v="0"/>
    <s v="Normal"/>
  </r>
  <r>
    <x v="3533"/>
    <d v="2012-11-11T00:00:00"/>
    <s v="Color"/>
    <s v="Documentary"/>
    <s v="English"/>
    <s v="USA"/>
    <s v="Not Rated"/>
    <s v="Brendan Doogie Milewski"/>
    <x v="1591"/>
    <n v="2"/>
    <n v="2"/>
    <n v="15"/>
    <n v="801"/>
    <n v="7.5"/>
    <n v="22"/>
    <n v="86"/>
    <n v="111300"/>
    <n v="225000"/>
    <n v="-113700"/>
    <n v="-0.5053333333333333"/>
    <n v="29.877966666666669"/>
    <n v="2012"/>
    <s v="noyabr"/>
    <s v="Tom Putnam"/>
    <x v="3533"/>
    <s v="Normal"/>
    <s v="Low Budget"/>
    <x v="0"/>
    <s v="Normal"/>
  </r>
  <r>
    <x v="3534"/>
    <d v="1999-02-19T00:00:00"/>
    <s v="Black and White"/>
    <s v="Comedy"/>
    <s v="English"/>
    <s v="USA"/>
    <m/>
    <s v="Marilyn Rising"/>
    <x v="1592"/>
    <n v="142"/>
    <n v="168"/>
    <n v="14"/>
    <n v="73"/>
    <n v="7.3"/>
    <n v="18"/>
    <n v="88"/>
    <n v="110720"/>
    <n v="1200000"/>
    <n v="-1089280"/>
    <n v="-0.90773333333333328"/>
    <n v="28.844206666666668"/>
    <n v="1999"/>
    <s v="fevral"/>
    <s v="Robinson Devor"/>
    <x v="3534"/>
    <s v="Normal"/>
    <s v="Medium Budget"/>
    <x v="0"/>
    <s v="Normal"/>
  </r>
  <r>
    <x v="3535"/>
    <d v="2001-05-04T00:00:00"/>
    <s v="Black and White"/>
    <s v="Comedy"/>
    <s v="English"/>
    <s v="USA"/>
    <s v="PG"/>
    <s v="Fay Masterson"/>
    <x v="1593"/>
    <n v="126"/>
    <n v="284"/>
    <n v="56"/>
    <n v="0"/>
    <n v="7"/>
    <n v="88"/>
    <n v="90"/>
    <n v="110536"/>
    <n v="40000"/>
    <n v="70536"/>
    <n v="1.7634000000000001"/>
    <n v="28.705359999999999"/>
    <n v="2001"/>
    <s v="may"/>
    <s v="Larry Blamire"/>
    <x v="3535"/>
    <s v="Normal"/>
    <s v="Medium Budget"/>
    <x v="0"/>
    <s v="Normal"/>
  </r>
  <r>
    <x v="3536"/>
    <d v="2009-08-17T00:00:00"/>
    <s v="Color"/>
    <s v="Comedy"/>
    <s v="English"/>
    <s v="Australia"/>
    <s v="PG-13"/>
    <s v="Deborah Mailman"/>
    <x v="1594"/>
    <n v="46"/>
    <n v="225"/>
    <n v="3"/>
    <n v="479"/>
    <n v="6.3"/>
    <n v="33"/>
    <n v="88"/>
    <n v="110029"/>
    <n v="6500000"/>
    <n v="-6389971"/>
    <n v="-0.98307246153846151"/>
    <n v="24.854671015384614"/>
    <n v="2009"/>
    <s v="avgust"/>
    <s v="Rachel Perkins"/>
    <x v="3536"/>
    <s v="Normal"/>
    <s v="Medium Budget"/>
    <x v="0"/>
    <s v="Normal"/>
  </r>
  <r>
    <x v="3537"/>
    <d v="2008-05-02T00:00:00"/>
    <s v="Color"/>
    <s v="Crime"/>
    <s v="English"/>
    <s v="USA"/>
    <s v="R"/>
    <s v="John de Lancie"/>
    <x v="1595"/>
    <n v="905"/>
    <n v="3185"/>
    <n v="3"/>
    <n v="3000"/>
    <n v="6"/>
    <n v="79"/>
    <n v="95"/>
    <n v="108662"/>
    <n v="8000000"/>
    <n v="-7891338"/>
    <n v="-0.98641725000000002"/>
    <n v="23.9054331"/>
    <n v="2008"/>
    <s v="may"/>
    <s v="Marc SchÃ¶lermann"/>
    <x v="3537"/>
    <s v="Normal"/>
    <s v="Medium Budget"/>
    <x v="0"/>
    <s v="Normal"/>
  </r>
  <r>
    <x v="3538"/>
    <d v="2009-03-03T00:00:00"/>
    <s v="Color"/>
    <s v="Drama"/>
    <s v="English"/>
    <s v="USA"/>
    <s v="R"/>
    <s v="Liam Neeson"/>
    <x v="1596"/>
    <n v="14000"/>
    <n v="15860"/>
    <n v="0"/>
    <n v="7000"/>
    <n v="5.9"/>
    <n v="138"/>
    <n v="104"/>
    <n v="108229"/>
    <n v="4500000"/>
    <n v="-4391771"/>
    <n v="-0.97594911111111116"/>
    <n v="23.909620355555557"/>
    <n v="2009"/>
    <s v="mart"/>
    <s v="Agnieszka Wojtowicz-Vosloo"/>
    <x v="3538"/>
    <s v="Normal"/>
    <s v="Medium Budget"/>
    <x v="0"/>
    <s v="High Buzz Mismatch"/>
  </r>
  <r>
    <x v="3539"/>
    <d v="2014-12-04T00:00:00"/>
    <s v="Color"/>
    <s v="Crime"/>
    <s v="English"/>
    <s v="France"/>
    <s v="R"/>
    <s v="Josh Hutcherson"/>
    <x v="1597"/>
    <n v="14000"/>
    <n v="14492"/>
    <n v="30"/>
    <n v="0"/>
    <n v="6.6"/>
    <n v="106"/>
    <n v="120"/>
    <n v="106869"/>
    <n v="17000000"/>
    <n v="-16893131"/>
    <n v="-0.9937135882352941"/>
    <n v="26.00251456470588"/>
    <n v="2014"/>
    <s v="dekabr"/>
    <s v="Andrea Di Stefano"/>
    <x v="3539"/>
    <s v="Normal"/>
    <s v="Medium Budget"/>
    <x v="0"/>
    <s v="Normal"/>
  </r>
  <r>
    <x v="3540"/>
    <d v="2015-11-03T00:00:00"/>
    <s v="Color"/>
    <s v="Comedy"/>
    <s v="English"/>
    <s v="USA"/>
    <m/>
    <s v="Jay Mohr"/>
    <x v="1598"/>
    <n v="563"/>
    <n v="2628"/>
    <n v="102"/>
    <n v="212"/>
    <n v="6.1"/>
    <n v="14"/>
    <n v="98"/>
    <n v="105943"/>
    <n v="1500000"/>
    <n v="-1394057"/>
    <n v="-0.92937133333333333"/>
    <n v="24.049451466666664"/>
    <n v="2015"/>
    <s v="noyabr"/>
    <s v="Adam Carolla"/>
    <x v="3540"/>
    <s v="Normal"/>
    <s v="Medium Budget"/>
    <x v="0"/>
    <s v="Normal"/>
  </r>
  <r>
    <x v="3541"/>
    <d v="1999-11-09T00:00:00"/>
    <s v="Color"/>
    <s v="Comedy"/>
    <s v="English"/>
    <s v="UK"/>
    <s v="R"/>
    <s v="Danny Dyer"/>
    <x v="1599"/>
    <n v="798"/>
    <n v="1430"/>
    <n v="8"/>
    <n v="0"/>
    <n v="7.1"/>
    <n v="47"/>
    <n v="99"/>
    <n v="104257"/>
    <n v="2200000"/>
    <n v="-2095743"/>
    <n v="-0.95261045454545457"/>
    <n v="28.018955818181816"/>
    <n v="1999"/>
    <s v="noyabr"/>
    <s v="Justin Kerrigan"/>
    <x v="3541"/>
    <s v="Normal"/>
    <s v="Medium Budget"/>
    <x v="0"/>
    <s v="Normal"/>
  </r>
  <r>
    <x v="3542"/>
    <d v="2006-03-05T00:00:00"/>
    <s v="Color"/>
    <s v="Comedy"/>
    <s v="English"/>
    <s v="USA"/>
    <s v="R"/>
    <s v="Leslie Bibb"/>
    <x v="1600"/>
    <n v="1000"/>
    <n v="4720"/>
    <n v="21"/>
    <n v="11000"/>
    <n v="7.4"/>
    <n v="117"/>
    <n v="88"/>
    <n v="104077"/>
    <n v="1000000"/>
    <n v="-895923"/>
    <n v="-0.89592300000000002"/>
    <n v="30.341630800000004"/>
    <n v="2006"/>
    <s v="mart"/>
    <s v="Goran Dukic"/>
    <x v="3542"/>
    <s v="Normal"/>
    <s v="Medium Budget"/>
    <x v="0"/>
    <s v="Normal"/>
  </r>
  <r>
    <x v="3543"/>
    <d v="2008-01-16T00:00:00"/>
    <s v="Color"/>
    <s v="Action"/>
    <s v="Thai"/>
    <s v="Thailand"/>
    <s v="R"/>
    <s v="Nirut Sirichanya"/>
    <x v="1601"/>
    <n v="64"/>
    <n v="134"/>
    <n v="0"/>
    <n v="0"/>
    <n v="6.2"/>
    <n v="110"/>
    <n v="110"/>
    <n v="102055"/>
    <n v="300000000"/>
    <n v="-299897945"/>
    <n v="-0.9996598166666667"/>
    <n v="24.400136073333336"/>
    <n v="2008"/>
    <s v="yanvar"/>
    <s v="Tony Jaa"/>
    <x v="3543"/>
    <s v="Underperformer"/>
    <s v="High Budget"/>
    <x v="0"/>
    <s v="Normal"/>
  </r>
  <r>
    <x v="3544"/>
    <d v="2005-06-07T00:00:00"/>
    <s v="Color"/>
    <s v="Comedy"/>
    <s v="English"/>
    <s v="USA"/>
    <s v="R"/>
    <s v="Zooey Deschanel"/>
    <x v="1602"/>
    <n v="11000"/>
    <n v="20009"/>
    <n v="9"/>
    <n v="414"/>
    <n v="6.4"/>
    <n v="50"/>
    <n v="98"/>
    <n v="101228"/>
    <n v="3500000"/>
    <n v="-3398772"/>
    <n v="-0.97107771428571432"/>
    <n v="25.252968914285717"/>
    <n v="2005"/>
    <s v="iyun"/>
    <s v="Adam Rapp"/>
    <x v="3544"/>
    <s v="Normal"/>
    <s v="Medium Budget"/>
    <x v="0"/>
    <s v="Normal"/>
  </r>
  <r>
    <x v="3545"/>
    <d v="2009-02-19T00:00:00"/>
    <s v="Color"/>
    <s v="Horror"/>
    <s v="English"/>
    <s v="USA"/>
    <s v="R"/>
    <s v="Julian Richings"/>
    <x v="901"/>
    <n v="648"/>
    <n v="1951"/>
    <n v="0"/>
    <n v="0"/>
    <n v="5"/>
    <n v="274"/>
    <n v="90"/>
    <n v="101055"/>
    <n v="4000000"/>
    <n v="-3898945"/>
    <n v="-0.97473624999999997"/>
    <n v="19.6101055"/>
    <n v="2009"/>
    <s v="fevral"/>
    <s v="George A. Romero"/>
    <x v="3545"/>
    <s v="Normal"/>
    <s v="Low Budget"/>
    <x v="0"/>
    <s v="High Buzz Mismatch"/>
  </r>
  <r>
    <x v="3546"/>
    <d v="2010-10-05T00:00:00"/>
    <s v="Color"/>
    <s v="Documentary"/>
    <s v="English"/>
    <s v="USA"/>
    <s v="PG-13"/>
    <s v="Greg Crowe"/>
    <x v="1603"/>
    <n v="875"/>
    <n v="2305"/>
    <n v="4"/>
    <n v="0"/>
    <n v="6.4"/>
    <n v="73"/>
    <n v="93"/>
    <n v="100675"/>
    <n v="3000000"/>
    <n v="-2899325"/>
    <n v="-0.96644166666666664"/>
    <n v="25.213423333333335"/>
    <n v="2010"/>
    <s v="oktyabr"/>
    <s v="Heidi Ewing"/>
    <x v="3546"/>
    <s v="Normal"/>
    <s v="Low Budget"/>
    <x v="0"/>
    <s v="Normal"/>
  </r>
  <r>
    <x v="3547"/>
    <d v="2009-03-16T00:00:00"/>
    <s v="Color"/>
    <s v="Comedy"/>
    <s v="English"/>
    <s v="USA"/>
    <s v="R"/>
    <s v="Peter Dinklage"/>
    <x v="1604"/>
    <n v="22000"/>
    <n v="36885"/>
    <n v="0"/>
    <n v="407"/>
    <n v="5.8"/>
    <n v="45"/>
    <n v="85"/>
    <n v="100669"/>
    <n v="3800000"/>
    <n v="-3699331"/>
    <n v="-0.97350815789473688"/>
    <n v="22.851296736842105"/>
    <n v="2009"/>
    <s v="mart"/>
    <s v="Hue Rhodes"/>
    <x v="3547"/>
    <s v="Normal"/>
    <s v="Medium Budget"/>
    <x v="0"/>
    <s v="High Buzz Mismatch"/>
  </r>
  <r>
    <x v="3548"/>
    <d v="2009-05-25T00:00:00"/>
    <s v="Color"/>
    <s v="Horror"/>
    <s v="English"/>
    <s v="USA"/>
    <s v="R"/>
    <s v="Lena Dunham"/>
    <x v="1605"/>
    <n v="969"/>
    <n v="3833"/>
    <n v="243"/>
    <n v="0"/>
    <n v="6.4"/>
    <n v="238"/>
    <n v="95"/>
    <n v="100659"/>
    <n v="900000"/>
    <n v="-799341"/>
    <n v="-0.88815666666666671"/>
    <n v="25.244737333333333"/>
    <n v="2009"/>
    <s v="may"/>
    <s v="Ti West"/>
    <x v="3548"/>
    <s v="Normal"/>
    <s v="Low Budget"/>
    <x v="0"/>
    <s v="Normal"/>
  </r>
  <r>
    <x v="3549"/>
    <d v="2009-12-12T00:00:00"/>
    <s v="Color"/>
    <s v="Comedy"/>
    <s v="English"/>
    <s v="USA"/>
    <s v="R"/>
    <s v="Adrian Martinez"/>
    <x v="1606"/>
    <n v="806"/>
    <n v="3124"/>
    <n v="0"/>
    <n v="1000"/>
    <n v="5.9"/>
    <n v="22"/>
    <n v="90"/>
    <n v="100503"/>
    <n v="8000000"/>
    <n v="-7899497"/>
    <n v="-0.98743712500000003"/>
    <n v="23.305025150000002"/>
    <n v="2009"/>
    <s v="dekabr"/>
    <s v="Julio DePietro"/>
    <x v="3549"/>
    <s v="Normal"/>
    <s v="Medium Budget"/>
    <x v="0"/>
    <s v="High Buzz Mismatch"/>
  </r>
  <r>
    <x v="3550"/>
    <d v="2013-06-11T00:00:00"/>
    <s v="Color"/>
    <s v="Drama"/>
    <s v="German"/>
    <s v="Mexico"/>
    <s v="PG-13"/>
    <s v="Hector Kotsifakis"/>
    <x v="1607"/>
    <n v="623"/>
    <n v="824"/>
    <n v="45"/>
    <n v="0"/>
    <n v="7.7"/>
    <n v="26"/>
    <n v="120"/>
    <n v="100412"/>
    <n v="4000000"/>
    <n v="-3899588"/>
    <n v="-0.97489700000000001"/>
    <n v="30.410041200000002"/>
    <n v="2013"/>
    <s v="iyun"/>
    <s v="Jorge RamÃ­rez SuÃ¡rez"/>
    <x v="3550"/>
    <s v="Normal"/>
    <s v="Medium Budget"/>
    <x v="0"/>
    <s v="Normal"/>
  </r>
  <r>
    <x v="3551"/>
    <d v="2005-11-05T00:00:00"/>
    <s v="Color"/>
    <s v="Comedy"/>
    <s v="English"/>
    <s v="India"/>
    <m/>
    <s v="Abhishek Bachchan"/>
    <x v="1608"/>
    <n v="374"/>
    <n v="602"/>
    <n v="0"/>
    <n v="66"/>
    <n v="3.3"/>
    <n v="5"/>
    <n v="97"/>
    <n v="100358"/>
    <n v="1500000"/>
    <n v="-1399642"/>
    <n v="-0.93309466666666663"/>
    <n v="12.833362133333333"/>
    <n v="2005"/>
    <s v="noyabr"/>
    <s v="Arjun Sablok"/>
    <x v="3551"/>
    <s v="Normal"/>
    <s v="Medium Budget"/>
    <x v="0"/>
    <s v="High Buzz Mismatch"/>
  </r>
  <r>
    <x v="3552"/>
    <d v="2014-11-23T00:00:00"/>
    <s v="Color"/>
    <s v="Documentary"/>
    <s v="English"/>
    <s v="Denmark"/>
    <s v="G"/>
    <s v="G.W. Krauss"/>
    <x v="1609"/>
    <n v="20"/>
    <n v="28"/>
    <n v="0"/>
    <n v="0"/>
    <n v="6.8"/>
    <n v="43"/>
    <n v="93"/>
    <n v="100240"/>
    <n v="1000000"/>
    <n v="-899760"/>
    <n v="-0.89976"/>
    <n v="26.840095999999999"/>
    <n v="2014"/>
    <s v="noyabr"/>
    <s v="Kief Davidson"/>
    <x v="3552"/>
    <s v="Normal"/>
    <s v="Low Budget"/>
    <x v="0"/>
    <s v="Normal"/>
  </r>
  <r>
    <x v="3553"/>
    <d v="2010-01-12T00:00:00"/>
    <s v="Color"/>
    <s v="Documentary"/>
    <s v="English"/>
    <s v="USA"/>
    <s v="R"/>
    <s v="Dustin Lance Black"/>
    <x v="1610"/>
    <n v="191"/>
    <n v="210"/>
    <n v="0"/>
    <n v="0"/>
    <n v="7.1"/>
    <n v="28"/>
    <n v="80"/>
    <n v="99851"/>
    <n v="2500000"/>
    <n v="-2400149"/>
    <n v="-0.96005960000000001"/>
    <n v="28.015976159999997"/>
    <n v="2010"/>
    <s v="yanvar"/>
    <s v="Reed Cowan"/>
    <x v="3553"/>
    <s v="Normal"/>
    <s v="Low Budget"/>
    <x v="0"/>
    <s v="Normal"/>
  </r>
  <r>
    <x v="3554"/>
    <d v="2013-07-23T00:00:00"/>
    <s v="Color"/>
    <s v="Action"/>
    <s v="English"/>
    <s v="France"/>
    <s v="PG"/>
    <s v="Callum Rennie"/>
    <x v="571"/>
    <n v="716"/>
    <n v="1843"/>
    <n v="0"/>
    <n v="5000"/>
    <n v="7.1"/>
    <n v="122"/>
    <n v="105"/>
    <n v="99462"/>
    <n v="33000000"/>
    <n v="-32900538"/>
    <n v="-0.99698600000000004"/>
    <n v="28.501205599999999"/>
    <n v="2013"/>
    <s v="iyul"/>
    <s v="Jean-Pierre Jeunet"/>
    <x v="3554"/>
    <s v="Normal"/>
    <s v="High Budget"/>
    <x v="0"/>
    <s v="Normal"/>
  </r>
  <r>
    <x v="3555"/>
    <d v="1998-07-03T00:00:00"/>
    <s v="Color"/>
    <s v="Drama"/>
    <s v="English"/>
    <s v="USA"/>
    <s v="R"/>
    <s v="Ethan Suplee"/>
    <x v="1516"/>
    <n v="1000"/>
    <n v="3207"/>
    <n v="204"/>
    <n v="69"/>
    <n v="6.2"/>
    <n v="31"/>
    <n v="90"/>
    <n v="99147"/>
    <n v="2000000"/>
    <n v="-1900853"/>
    <n v="-0.95042649999999995"/>
    <n v="24.426729400000003"/>
    <n v="1998"/>
    <s v="iyul"/>
    <s v="Morgan J. Freeman"/>
    <x v="3555"/>
    <s v="Normal"/>
    <s v="Medium Budget"/>
    <x v="0"/>
    <s v="Normal"/>
  </r>
  <r>
    <x v="3556"/>
    <d v="2010-08-12T00:00:00"/>
    <s v="Color"/>
    <s v="Comedy"/>
    <s v="English"/>
    <s v="France"/>
    <s v="R"/>
    <s v="Haley Ramm"/>
    <x v="1611"/>
    <n v="353"/>
    <n v="1498"/>
    <n v="248"/>
    <n v="46000"/>
    <n v="5.8"/>
    <n v="230"/>
    <n v="82"/>
    <n v="98017"/>
    <n v="500000"/>
    <n v="-401983"/>
    <n v="-0.80396599999999996"/>
    <n v="27.478413599999996"/>
    <n v="2010"/>
    <s v="avgust"/>
    <s v="Quentin Dupieux"/>
    <x v="3556"/>
    <s v="Normal"/>
    <s v="Medium Budget"/>
    <x v="0"/>
    <s v="High Buzz Mismatch"/>
  </r>
  <r>
    <x v="3557"/>
    <d v="2004-10-19T00:00:00"/>
    <s v="Color"/>
    <s v="Action"/>
    <s v="English"/>
    <s v="USA"/>
    <s v="PG-13"/>
    <s v="Jordana Brewster"/>
    <x v="429"/>
    <n v="4000"/>
    <n v="6380"/>
    <n v="23"/>
    <n v="1000"/>
    <n v="5.3"/>
    <n v="50"/>
    <n v="91"/>
    <n v="96793"/>
    <n v="3500000"/>
    <n v="-3403207"/>
    <n v="-0.97234485714285712"/>
    <n v="20.911062057142857"/>
    <n v="2004"/>
    <s v="oktyabr"/>
    <s v="Angela Robinson"/>
    <x v="3557"/>
    <s v="Normal"/>
    <s v="High Budget"/>
    <x v="0"/>
    <s v="High Buzz Mismatch"/>
  </r>
  <r>
    <x v="3558"/>
    <d v="2012-08-17T00:00:00"/>
    <s v="Color"/>
    <s v="Action"/>
    <s v="English"/>
    <s v="USA"/>
    <s v="PG-13"/>
    <s v="Matthew Ziff"/>
    <x v="1612"/>
    <n v="260000"/>
    <n v="263584"/>
    <n v="74"/>
    <n v="706"/>
    <n v="5.6"/>
    <n v="2"/>
    <n v="112"/>
    <n v="96734"/>
    <n v="1000000"/>
    <n v="-903266"/>
    <n v="-0.90326600000000001"/>
    <n v="22.109293599999997"/>
    <n v="2012"/>
    <s v="avgust"/>
    <s v="Johnny Remo"/>
    <x v="3558"/>
    <s v="Normal"/>
    <s v="High Budget"/>
    <x v="0"/>
    <s v="High Buzz Mismatch"/>
  </r>
  <r>
    <x v="3559"/>
    <d v="2004-07-18T00:00:00"/>
    <s v="Color"/>
    <s v="Comedy"/>
    <s v="German"/>
    <s v="Germany"/>
    <s v="R"/>
    <s v="Alicja Bachleda"/>
    <x v="1545"/>
    <n v="289"/>
    <n v="362"/>
    <n v="7"/>
    <n v="442"/>
    <n v="7.4"/>
    <n v="40"/>
    <n v="98"/>
    <n v="95016"/>
    <n v="2700000"/>
    <n v="-2604984"/>
    <n v="-0.96480888888888894"/>
    <n v="29.258276444444444"/>
    <n v="2004"/>
    <s v="iyul"/>
    <s v="Marco Kreuzpaintner"/>
    <x v="3559"/>
    <s v="Normal"/>
    <s v="Medium Budget"/>
    <x v="0"/>
    <s v="Normal"/>
  </r>
  <r>
    <x v="3560"/>
    <d v="1997-12-08T00:00:00"/>
    <s v="Color"/>
    <s v="Crime"/>
    <s v="Japanese"/>
    <s v="Japan"/>
    <m/>
    <s v="KÃ´ji Yakusho"/>
    <x v="1613"/>
    <n v="89"/>
    <n v="115"/>
    <n v="62"/>
    <n v="817"/>
    <n v="7.4"/>
    <n v="78"/>
    <n v="111"/>
    <n v="94596"/>
    <n v="1000000"/>
    <n v="-905404"/>
    <n v="-0.90540399999999999"/>
    <n v="29.319538400000003"/>
    <n v="1997"/>
    <s v="dekabr"/>
    <s v="Kiyoshi Kurosawa"/>
    <x v="3560"/>
    <s v="Normal"/>
    <s v="Medium Budget"/>
    <x v="0"/>
    <s v="Normal"/>
  </r>
  <r>
    <x v="3561"/>
    <d v="2009-04-04T00:00:00"/>
    <s v="Color"/>
    <s v="Comedy"/>
    <s v="English"/>
    <s v="USA"/>
    <s v="PG-13"/>
    <s v="Stephanie Szostak"/>
    <x v="1614"/>
    <n v="1000"/>
    <n v="3146"/>
    <n v="8"/>
    <n v="546"/>
    <n v="4.7"/>
    <n v="43"/>
    <n v="90"/>
    <n v="92900"/>
    <n v="5000000"/>
    <n v="-4907100"/>
    <n v="-0.98141999999999996"/>
    <n v="18.462032000000001"/>
    <n v="2009"/>
    <s v="aprel"/>
    <s v="Katherine Dieckmann"/>
    <x v="3561"/>
    <s v="Normal"/>
    <s v="Medium Budget"/>
    <x v="0"/>
    <s v="High Buzz Mismatch"/>
  </r>
  <r>
    <x v="3562"/>
    <d v="2010-02-22T00:00:00"/>
    <s v="Color"/>
    <s v="Horror"/>
    <s v="English"/>
    <s v="USA"/>
    <s v="R"/>
    <s v="Sarah Butler"/>
    <x v="1615"/>
    <n v="635"/>
    <n v="2423"/>
    <n v="68"/>
    <n v="17000"/>
    <n v="6.3"/>
    <n v="225"/>
    <n v="105"/>
    <n v="92401"/>
    <n v="2000000"/>
    <n v="-1907599"/>
    <n v="-0.95379950000000002"/>
    <n v="26.518480199999999"/>
    <n v="2010"/>
    <s v="fevral"/>
    <s v="Steven R. Monroe"/>
    <x v="3562"/>
    <s v="Normal"/>
    <s v="Low Budget"/>
    <x v="0"/>
    <s v="Normal"/>
  </r>
  <r>
    <x v="3563"/>
    <d v="2005-10-03T00:00:00"/>
    <s v="Color"/>
    <s v="Comedy"/>
    <s v="English"/>
    <s v="USA"/>
    <s v="PG-13"/>
    <s v="Vivica A. Fox"/>
    <x v="873"/>
    <n v="890"/>
    <n v="3138"/>
    <n v="7"/>
    <n v="68"/>
    <n v="4.3"/>
    <n v="14"/>
    <n v="90"/>
    <n v="92362"/>
    <n v="1500000"/>
    <n v="-1407638"/>
    <n v="-0.93842533333333333"/>
    <n v="16.831429866666664"/>
    <n v="2005"/>
    <s v="oktyabr"/>
    <s v="Mark Brown"/>
    <x v="3563"/>
    <s v="Normal"/>
    <s v="Medium Budget"/>
    <x v="0"/>
    <s v="High Buzz Mismatch"/>
  </r>
  <r>
    <x v="3564"/>
    <d v="2001-04-05T00:00:00"/>
    <s v="Color"/>
    <s v="Comedy"/>
    <s v="English"/>
    <s v="UK"/>
    <s v="R"/>
    <s v="Jason Statham"/>
    <x v="1616"/>
    <n v="26000"/>
    <n v="29325"/>
    <n v="0"/>
    <n v="0"/>
    <n v="6.5"/>
    <n v="54"/>
    <n v="99"/>
    <n v="92191"/>
    <n v="2500000"/>
    <n v="-2407809"/>
    <n v="-0.96312359999999997"/>
    <n v="25.614750560000001"/>
    <n v="2001"/>
    <s v="aprel"/>
    <s v="Barry Skolnick"/>
    <x v="3564"/>
    <s v="Normal"/>
    <s v="Medium Budget"/>
    <x v="0"/>
    <s v="Normal"/>
  </r>
  <r>
    <x v="3565"/>
    <d v="2013-11-04T00:00:00"/>
    <s v="Color"/>
    <s v="Crime"/>
    <s v="English"/>
    <s v="Italy"/>
    <s v="R"/>
    <s v="Jim Sturgess"/>
    <x v="1617"/>
    <n v="5000"/>
    <n v="5954"/>
    <n v="911"/>
    <n v="31000"/>
    <n v="7.8"/>
    <n v="124"/>
    <n v="131"/>
    <n v="85433"/>
    <n v="13500000"/>
    <n v="-13414567"/>
    <n v="-0.99367162962962963"/>
    <n v="33.902531348148145"/>
    <n v="2013"/>
    <s v="noyabr"/>
    <s v="Giuseppe Tornatore"/>
    <x v="3565"/>
    <s v="Normal"/>
    <s v="Medium Budget"/>
    <x v="0"/>
    <s v="Normal"/>
  </r>
  <r>
    <x v="3566"/>
    <d v="2004-01-14T00:00:00"/>
    <s v="Color"/>
    <s v="Documentary"/>
    <s v="English"/>
    <s v="USA"/>
    <s v="PG"/>
    <s v="John August"/>
    <x v="1061"/>
    <n v="86"/>
    <n v="163"/>
    <n v="16"/>
    <n v="456"/>
    <n v="6.6"/>
    <n v="43"/>
    <n v="90"/>
    <n v="85222"/>
    <n v="1100"/>
    <n v="84122"/>
    <n v="76.474545454545449"/>
    <n v="57.03541818181818"/>
    <n v="2004"/>
    <s v="yanvar"/>
    <s v="Jon Gunn"/>
    <x v="3566"/>
    <s v="Normal"/>
    <s v="Low Budget"/>
    <x v="0"/>
    <s v="Normal"/>
  </r>
  <r>
    <x v="3567"/>
    <d v="2002-01-10T00:00:00"/>
    <s v="Black and White"/>
    <s v="Action"/>
    <s v="Mandarin"/>
    <s v="China"/>
    <s v="PG-13"/>
    <s v="Jet Li"/>
    <x v="1096"/>
    <n v="5000"/>
    <n v="6229"/>
    <n v="611"/>
    <n v="0"/>
    <n v="7.9"/>
    <n v="283"/>
    <n v="80"/>
    <n v="84961"/>
    <n v="31000000"/>
    <n v="-30915039"/>
    <n v="-0.9972593225806452"/>
    <n v="31.201096270967742"/>
    <n v="2002"/>
    <s v="yanvar"/>
    <s v="Yimou Zhang"/>
    <x v="3567"/>
    <s v="Normal"/>
    <s v="High Budget"/>
    <x v="0"/>
    <s v="Normal"/>
  </r>
  <r>
    <x v="3568"/>
    <d v="2001-01-04T00:00:00"/>
    <s v="Color"/>
    <s v="Action"/>
    <s v="French"/>
    <s v="France"/>
    <s v="R"/>
    <s v="Carole Bouquet"/>
    <x v="1618"/>
    <n v="235"/>
    <n v="303"/>
    <n v="7"/>
    <n v="0"/>
    <n v="6.6"/>
    <n v="40"/>
    <n v="94"/>
    <n v="81525"/>
    <n v="15300000"/>
    <n v="-15218475"/>
    <n v="-0.99467156862745099"/>
    <n v="26.00213137254902"/>
    <n v="2001"/>
    <s v="yanvar"/>
    <s v="GÃ©rard Krawczyk"/>
    <x v="3568"/>
    <s v="Normal"/>
    <s v="High Budget"/>
    <x v="0"/>
    <s v="Normal"/>
  </r>
  <r>
    <x v="3569"/>
    <d v="2012-01-15T00:00:00"/>
    <s v="Color"/>
    <s v="Drama"/>
    <s v="English"/>
    <s v="USA"/>
    <s v="R"/>
    <s v="Omari Hardwick"/>
    <x v="520"/>
    <n v="1000"/>
    <n v="3021"/>
    <n v="151"/>
    <n v="569"/>
    <n v="6.5"/>
    <n v="37"/>
    <n v="97"/>
    <n v="78030"/>
    <n v="200000"/>
    <n v="-121970"/>
    <n v="-0.60985"/>
    <n v="25.81296"/>
    <n v="2012"/>
    <s v="yanvar"/>
    <s v="Ava DuVernay"/>
    <x v="3569"/>
    <s v="Normal"/>
    <s v="Medium Budget"/>
    <x v="0"/>
    <s v="Normal"/>
  </r>
  <r>
    <x v="3570"/>
    <d v="2011-06-10T00:00:00"/>
    <s v="Color"/>
    <s v="Horror"/>
    <s v="English"/>
    <s v="USA"/>
    <s v="R"/>
    <s v="Lena Dunham"/>
    <x v="1605"/>
    <n v="969"/>
    <n v="1252"/>
    <n v="243"/>
    <n v="0"/>
    <n v="5.5"/>
    <n v="292"/>
    <n v="101"/>
    <n v="77501"/>
    <n v="750000"/>
    <n v="-672499"/>
    <n v="-0.89666533333333331"/>
    <n v="21.641333866666667"/>
    <n v="2011"/>
    <s v="iyun"/>
    <s v="Ti West"/>
    <x v="3570"/>
    <s v="Normal"/>
    <s v="Low Budget"/>
    <x v="0"/>
    <s v="High Buzz Mismatch"/>
  </r>
  <r>
    <x v="3571"/>
    <d v="2005-09-22T00:00:00"/>
    <s v="Color"/>
    <s v="Drama"/>
    <s v="Kazakh"/>
    <s v="France"/>
    <s v="R"/>
    <s v="Jay Hernandez"/>
    <x v="957"/>
    <n v="1000"/>
    <n v="2115"/>
    <n v="44"/>
    <n v="265"/>
    <n v="6"/>
    <n v="30"/>
    <n v="112"/>
    <n v="77231"/>
    <n v="25000000"/>
    <n v="-24922769"/>
    <n v="-0.99691076000000001"/>
    <n v="23.627735695999998"/>
    <n v="2005"/>
    <s v="sentyabr"/>
    <s v="Sergey Bodrov"/>
    <x v="3571"/>
    <s v="Normal"/>
    <s v="Medium Budget"/>
    <x v="0"/>
    <s v="Normal"/>
  </r>
  <r>
    <x v="3572"/>
    <d v="2009-06-03T00:00:00"/>
    <s v="Color"/>
    <s v="Romance"/>
    <s v="English"/>
    <s v="USA"/>
    <m/>
    <s v="Zoe Lister-Jones"/>
    <x v="1619"/>
    <n v="331"/>
    <n v="1546"/>
    <n v="38"/>
    <n v="324"/>
    <n v="6.2"/>
    <n v="22"/>
    <n v="88"/>
    <n v="76382"/>
    <n v="15000"/>
    <n v="61382"/>
    <n v="4.092133333333333"/>
    <n v="26.469253333333334"/>
    <n v="2009"/>
    <s v="iyun"/>
    <s v="Daryl Wein"/>
    <x v="3572"/>
    <s v="Normal"/>
    <s v="Medium Budget"/>
    <x v="0"/>
    <s v="Normal"/>
  </r>
  <r>
    <x v="3573"/>
    <d v="2008-06-09T00:00:00"/>
    <s v="Color"/>
    <s v="Drama"/>
    <s v="Spanish"/>
    <s v="USA"/>
    <s v="PG-13"/>
    <s v="Leonor Varela"/>
    <x v="1620"/>
    <n v="426"/>
    <n v="862"/>
    <n v="8"/>
    <n v="0"/>
    <n v="5.9"/>
    <n v="47"/>
    <n v="90"/>
    <n v="75727"/>
    <n v="2500000"/>
    <n v="-2424273"/>
    <n v="-0.96970920000000005"/>
    <n v="23.21211632"/>
    <n v="2008"/>
    <s v="iyun"/>
    <s v="Alex Rivera"/>
    <x v="3573"/>
    <s v="Normal"/>
    <s v="Medium Budget"/>
    <x v="0"/>
    <s v="High Buzz Mismatch"/>
  </r>
  <r>
    <x v="3574"/>
    <d v="2000-11-07T00:00:00"/>
    <s v="Color"/>
    <s v="Comedy"/>
    <s v="English"/>
    <s v="USA"/>
    <s v="R"/>
    <s v="Anna Friel"/>
    <x v="122"/>
    <n v="736"/>
    <n v="1403"/>
    <n v="272"/>
    <n v="132"/>
    <n v="6.3"/>
    <n v="34"/>
    <n v="103"/>
    <n v="75078"/>
    <n v="14000000"/>
    <n v="-13924922"/>
    <n v="-0.99463728571428567"/>
    <n v="24.815345085714288"/>
    <n v="2000"/>
    <s v="noyabr"/>
    <s v="Barry Levinson"/>
    <x v="3574"/>
    <s v="Normal"/>
    <s v="Medium Budget"/>
    <x v="0"/>
    <s v="Normal"/>
  </r>
  <r>
    <x v="3575"/>
    <d v="2005-04-24T00:00:00"/>
    <s v="Color"/>
    <s v="Drama"/>
    <s v="English"/>
    <s v="Denmark"/>
    <s v="Not Rated"/>
    <s v="Bryce Dallas Howard"/>
    <x v="1269"/>
    <n v="3000"/>
    <n v="4211"/>
    <n v="3000"/>
    <n v="1000"/>
    <n v="7.4"/>
    <n v="140"/>
    <n v="139"/>
    <n v="74205"/>
    <n v="14200000"/>
    <n v="-14125795"/>
    <n v="-0.99477429577464793"/>
    <n v="29.302090281690145"/>
    <n v="2005"/>
    <s v="aprel"/>
    <s v="Lars von Trier"/>
    <x v="3575"/>
    <s v="Normal"/>
    <s v="Medium Budget"/>
    <x v="0"/>
    <s v="Normal"/>
  </r>
  <r>
    <x v="3576"/>
    <d v="2011-12-14T00:00:00"/>
    <s v="Color"/>
    <s v="Drama"/>
    <s v="English"/>
    <s v="USA"/>
    <s v="R"/>
    <s v="Johnny Pacar"/>
    <x v="1621"/>
    <n v="1000"/>
    <n v="4374"/>
    <n v="27"/>
    <n v="348"/>
    <n v="5.9"/>
    <n v="8"/>
    <n v="100"/>
    <n v="73678"/>
    <n v="3000000"/>
    <n v="-2926322"/>
    <n v="-0.97544066666666662"/>
    <n v="23.244623733333334"/>
    <n v="2011"/>
    <s v="dekabr"/>
    <s v="Kate Connor"/>
    <x v="3576"/>
    <s v="Normal"/>
    <s v="Medium Budget"/>
    <x v="0"/>
    <s v="High Buzz Mismatch"/>
  </r>
  <r>
    <x v="3577"/>
    <d v="2008-06-22T00:00:00"/>
    <s v="Color"/>
    <s v="Fantasy"/>
    <s v="English"/>
    <s v="USA"/>
    <s v="R"/>
    <s v="Bradley Cooper"/>
    <x v="1622"/>
    <n v="14000"/>
    <n v="18639"/>
    <n v="129"/>
    <n v="0"/>
    <n v="6.1"/>
    <n v="177"/>
    <n v="103"/>
    <n v="73548"/>
    <n v="15000000"/>
    <n v="-14926452"/>
    <n v="-0.9950968"/>
    <n v="24.00196128"/>
    <n v="2008"/>
    <s v="iyun"/>
    <s v="RyÃ»hei Kitamura"/>
    <x v="3577"/>
    <s v="Normal"/>
    <s v="Low Budget"/>
    <x v="0"/>
    <s v="Normal"/>
  </r>
  <r>
    <x v="3578"/>
    <d v="2015-08-19T00:00:00"/>
    <s v="Color"/>
    <s v="Action"/>
    <s v="Mandarin"/>
    <s v="China"/>
    <s v="R"/>
    <s v="Si Won Choi"/>
    <x v="1623"/>
    <n v="21"/>
    <n v="58"/>
    <n v="10"/>
    <n v="0"/>
    <n v="6.1"/>
    <n v="68"/>
    <n v="103"/>
    <n v="72413"/>
    <n v="65000000"/>
    <n v="-64927587"/>
    <n v="-0.99888595384615386"/>
    <n v="24.000445618461537"/>
    <n v="2015"/>
    <s v="avgust"/>
    <s v="Daniel Lee"/>
    <x v="3578"/>
    <s v="Underperformer"/>
    <s v="High Budget"/>
    <x v="0"/>
    <s v="Normal"/>
  </r>
  <r>
    <x v="3579"/>
    <d v="2006-04-12T00:00:00"/>
    <s v="Color"/>
    <s v="Comedy"/>
    <s v="English"/>
    <s v="USA"/>
    <s v="PG-13"/>
    <s v="Katharine Ross"/>
    <x v="1624"/>
    <n v="640"/>
    <n v="1491"/>
    <n v="0"/>
    <n v="140"/>
    <n v="5.7"/>
    <n v="18"/>
    <n v="100"/>
    <n v="71904"/>
    <n v="2500000"/>
    <n v="-2428096"/>
    <n v="-0.97123839999999995"/>
    <n v="22.42550464"/>
    <n v="2006"/>
    <s v="aprel"/>
    <s v="Michael D. Sellers"/>
    <x v="3579"/>
    <s v="Normal"/>
    <s v="Medium Budget"/>
    <x v="0"/>
    <s v="High Buzz Mismatch"/>
  </r>
  <r>
    <x v="3580"/>
    <d v="2012-10-22T00:00:00"/>
    <s v="Color"/>
    <s v="Animation"/>
    <s v="French"/>
    <s v="France"/>
    <s v="PG"/>
    <s v="Mackenzie Foy"/>
    <x v="1625"/>
    <n v="6000"/>
    <n v="6829"/>
    <n v="2"/>
    <n v="0"/>
    <n v="7.9"/>
    <n v="99"/>
    <n v="80"/>
    <n v="71442"/>
    <n v="9600000"/>
    <n v="-9528558"/>
    <n v="-0.99255812499999996"/>
    <n v="31.202976750000001"/>
    <n v="2012"/>
    <s v="oktyabr"/>
    <s v="StÃ©phane Aubier"/>
    <x v="3580"/>
    <s v="Normal"/>
    <s v="High Budget"/>
    <x v="0"/>
    <s v="Normal"/>
  </r>
  <r>
    <x v="3581"/>
    <d v="2004-09-14T00:00:00"/>
    <s v="Color"/>
    <s v="Comedy"/>
    <s v="English"/>
    <s v="USA"/>
    <s v="R"/>
    <s v="Zooey Deschanel"/>
    <x v="1626"/>
    <n v="11000"/>
    <n v="14656"/>
    <n v="0"/>
    <n v="376"/>
    <n v="6.7"/>
    <n v="27"/>
    <n v="85"/>
    <n v="70527"/>
    <n v="6500000"/>
    <n v="-6429473"/>
    <n v="-0.98914969230769234"/>
    <n v="26.441940123076925"/>
    <n v="2004"/>
    <s v="sentyabr"/>
    <s v="Michael Clancy"/>
    <x v="3581"/>
    <s v="Normal"/>
    <s v="Medium Budget"/>
    <x v="0"/>
    <s v="Normal"/>
  </r>
  <r>
    <x v="3582"/>
    <d v="2005-07-22T00:00:00"/>
    <s v="Color"/>
    <s v="Thriller"/>
    <s v="English"/>
    <s v="Philippines"/>
    <s v="Not Rated"/>
    <s v="Ian Gamazon"/>
    <x v="1627"/>
    <n v="0"/>
    <n v="0"/>
    <n v="0"/>
    <n v="74"/>
    <n v="6.3"/>
    <n v="35"/>
    <n v="80"/>
    <n v="70071"/>
    <n v="7000"/>
    <n v="63071"/>
    <n v="9.0101428571428563"/>
    <n v="28.811457142857144"/>
    <n v="2005"/>
    <s v="iyul"/>
    <s v="Neill Dela Llana"/>
    <x v="3582"/>
    <s v="Normal"/>
    <s v="Low Budget"/>
    <x v="0"/>
    <s v="Normal"/>
  </r>
  <r>
    <x v="3583"/>
    <d v="2009-12-15T00:00:00"/>
    <s v="Color"/>
    <s v="Drama"/>
    <s v="English"/>
    <s v="USA"/>
    <s v="R"/>
    <s v="Steve Buscemi"/>
    <x v="1628"/>
    <n v="12000"/>
    <n v="14462"/>
    <n v="38"/>
    <n v="0"/>
    <n v="7.2"/>
    <n v="217"/>
    <n v="105"/>
    <n v="66637"/>
    <n v="6500000"/>
    <n v="-6433363"/>
    <n v="-0.98974815384615389"/>
    <n v="28.40410073846154"/>
    <n v="2009"/>
    <s v="dekabr"/>
    <s v="Oren Moverman"/>
    <x v="3583"/>
    <s v="Normal"/>
    <s v="Medium Budget"/>
    <x v="0"/>
    <s v="Normal"/>
  </r>
  <r>
    <x v="3584"/>
    <d v="2012-06-10T00:00:00"/>
    <s v="Color"/>
    <s v="Crime"/>
    <s v="English"/>
    <s v="USA"/>
    <s v="R"/>
    <s v="Charlie Hunnam"/>
    <x v="1629"/>
    <n v="16000"/>
    <n v="27575"/>
    <n v="24"/>
    <n v="0"/>
    <n v="6.3"/>
    <n v="162"/>
    <n v="95"/>
    <n v="65804"/>
    <n v="12000000"/>
    <n v="-11934196"/>
    <n v="-0.99451633333333334"/>
    <n v="24.802193466666665"/>
    <n v="2012"/>
    <s v="iyun"/>
    <s v="Stefan Ruzowitzky"/>
    <x v="3584"/>
    <s v="Normal"/>
    <s v="Medium Budget"/>
    <x v="0"/>
    <s v="Normal"/>
  </r>
  <r>
    <x v="3585"/>
    <d v="2007-10-22T00:00:00"/>
    <s v="Color"/>
    <s v="Crime"/>
    <s v="English"/>
    <s v="USA"/>
    <s v="R"/>
    <s v="Mike Figueroa"/>
    <x v="109"/>
    <n v="343"/>
    <n v="408"/>
    <n v="0"/>
    <n v="559"/>
    <n v="6.2"/>
    <n v="133"/>
    <n v="90"/>
    <n v="65087"/>
    <n v="5000000"/>
    <n v="-4934913"/>
    <n v="-0.98698260000000004"/>
    <n v="24.461106960000002"/>
    <n v="2007"/>
    <s v="oktyabr"/>
    <s v="Brian De Palma"/>
    <x v="3585"/>
    <s v="Normal"/>
    <s v="Medium Budget"/>
    <x v="0"/>
    <s v="Normal"/>
  </r>
  <r>
    <x v="3586"/>
    <d v="1998-06-12T00:00:00"/>
    <s v="Color"/>
    <s v="Comedy"/>
    <s v="English"/>
    <s v="UK"/>
    <s v="R"/>
    <s v="Rachel Griffiths"/>
    <x v="515"/>
    <n v="578"/>
    <n v="643"/>
    <n v="12"/>
    <n v="108"/>
    <n v="5.9"/>
    <n v="31"/>
    <n v="93"/>
    <n v="64359"/>
    <n v="2500000"/>
    <n v="-2435641"/>
    <n v="-0.97425640000000002"/>
    <n v="23.221097440000001"/>
    <n v="1998"/>
    <s v="iyun"/>
    <s v="Sam Miller"/>
    <x v="3586"/>
    <s v="Normal"/>
    <s v="Medium Budget"/>
    <x v="0"/>
    <s v="High Buzz Mismatch"/>
  </r>
  <r>
    <x v="3587"/>
    <d v="2004-09-09T00:00:00"/>
    <s v="Color"/>
    <s v="Drama"/>
    <s v="English"/>
    <s v="USA"/>
    <s v="PG-13"/>
    <s v="Ryan Gosling"/>
    <x v="343"/>
    <n v="33000"/>
    <n v="34495"/>
    <n v="415"/>
    <n v="57000"/>
    <n v="7.9"/>
    <n v="177"/>
    <n v="123"/>
    <n v="64286"/>
    <n v="29000000"/>
    <n v="-28935714"/>
    <n v="-0.99778324137931029"/>
    <n v="36.900886703448279"/>
    <n v="2004"/>
    <s v="sentyabr"/>
    <s v="Nick Cassavetes"/>
    <x v="3587"/>
    <s v="Normal"/>
    <s v="Medium Budget"/>
    <x v="0"/>
    <s v="Normal"/>
  </r>
  <r>
    <x v="3588"/>
    <d v="2000-02-11T00:00:00"/>
    <s v="Color"/>
    <s v="Drama"/>
    <s v="English"/>
    <s v="UK"/>
    <m/>
    <s v="Charlotte Rampling"/>
    <x v="1630"/>
    <n v="844"/>
    <n v="846"/>
    <n v="19"/>
    <n v="260"/>
    <n v="7.3"/>
    <n v="28"/>
    <n v="106"/>
    <n v="64148"/>
    <n v="6500000"/>
    <n v="-6435852"/>
    <n v="-0.99013107692307689"/>
    <n v="28.829947569230768"/>
    <n v="2000"/>
    <s v="fevral"/>
    <s v="Hans Petter Moland"/>
    <x v="3588"/>
    <s v="Normal"/>
    <s v="Medium Budget"/>
    <x v="0"/>
    <s v="Normal"/>
  </r>
  <r>
    <x v="3589"/>
    <d v="2006-03-03T00:00:00"/>
    <s v="Color"/>
    <s v="Action"/>
    <s v="English"/>
    <s v="France"/>
    <s v="R"/>
    <s v="Romola Garai"/>
    <x v="1631"/>
    <n v="805"/>
    <n v="1185"/>
    <n v="2"/>
    <n v="0"/>
    <n v="6.7"/>
    <n v="112"/>
    <n v="105"/>
    <n v="63260"/>
    <n v="14000000"/>
    <n v="-13936740"/>
    <n v="-0.99548142857142852"/>
    <n v="26.401807428571431"/>
    <n v="2006"/>
    <s v="mart"/>
    <s v="Christian Volckman"/>
    <x v="3589"/>
    <s v="Normal"/>
    <s v="High Budget"/>
    <x v="0"/>
    <s v="Normal"/>
  </r>
  <r>
    <x v="3590"/>
    <d v="2015-09-01T00:00:00"/>
    <s v="Color"/>
    <s v="Drama"/>
    <s v="English"/>
    <s v="USA"/>
    <s v="R"/>
    <s v="Nora Zehetner"/>
    <x v="1632"/>
    <n v="446"/>
    <n v="928"/>
    <n v="4"/>
    <n v="793"/>
    <n v="5.5"/>
    <n v="36"/>
    <n v="97"/>
    <n v="62480"/>
    <n v="1000000"/>
    <n v="-937520"/>
    <n v="-0.93752000000000002"/>
    <n v="21.704291999999999"/>
    <n v="2015"/>
    <s v="sentyabr"/>
    <s v="Benjamin Dickinson"/>
    <x v="3590"/>
    <s v="Normal"/>
    <s v="Medium Budget"/>
    <x v="0"/>
    <s v="High Buzz Mismatch"/>
  </r>
  <r>
    <x v="3591"/>
    <d v="2013-12-19T00:00:00"/>
    <s v="Color"/>
    <s v="Comedy"/>
    <s v="English"/>
    <s v="USA"/>
    <s v="Not Rated"/>
    <s v="Brighton Sharbino"/>
    <x v="1633"/>
    <n v="3000"/>
    <n v="4729"/>
    <n v="3"/>
    <n v="0"/>
    <n v="6.8"/>
    <n v="193"/>
    <n v="88"/>
    <n v="59379"/>
    <n v="200000"/>
    <n v="-140621"/>
    <n v="-0.70310499999999998"/>
    <n v="26.918758"/>
    <n v="2013"/>
    <s v="dekabr"/>
    <s v="E.L. Katz"/>
    <x v="3591"/>
    <s v="Normal"/>
    <s v="Medium Budget"/>
    <x v="0"/>
    <s v="Normal"/>
  </r>
  <r>
    <x v="3592"/>
    <d v="2001-11-18T00:00:00"/>
    <s v="Color"/>
    <s v="Comedy"/>
    <s v="English"/>
    <s v="USA"/>
    <s v="R"/>
    <s v="Lemmy"/>
    <x v="1634"/>
    <n v="268"/>
    <n v="318"/>
    <n v="0"/>
    <n v="27"/>
    <n v="6.1"/>
    <n v="12"/>
    <n v="88"/>
    <n v="58936"/>
    <n v="1200000"/>
    <n v="-1141064"/>
    <n v="-0.95088666666666666"/>
    <n v="24.022345333333334"/>
    <n v="2001"/>
    <s v="noyabr"/>
    <s v="Kurt Voss"/>
    <x v="3592"/>
    <s v="Normal"/>
    <s v="Medium Budget"/>
    <x v="0"/>
    <s v="Normal"/>
  </r>
  <r>
    <x v="3593"/>
    <d v="2010-02-28T00:00:00"/>
    <s v="Color"/>
    <s v="Crime"/>
    <s v="English"/>
    <s v="USA"/>
    <s v="R"/>
    <s v="Noah Emmerich"/>
    <x v="1635"/>
    <n v="617"/>
    <n v="916"/>
    <n v="0"/>
    <n v="10000"/>
    <n v="7"/>
    <n v="109"/>
    <n v="106"/>
    <n v="58214"/>
    <n v="9500000"/>
    <n v="-9441786"/>
    <n v="-0.9938722105263158"/>
    <n v="28.602451115789474"/>
    <n v="2010"/>
    <s v="fevral"/>
    <s v="David Schwimmer"/>
    <x v="3593"/>
    <s v="Normal"/>
    <s v="Medium Budget"/>
    <x v="0"/>
    <s v="Normal"/>
  </r>
  <r>
    <x v="3594"/>
    <d v="2009-04-13T00:00:00"/>
    <s v="Color"/>
    <s v="Adventure"/>
    <s v="English"/>
    <s v="USA"/>
    <s v="R"/>
    <s v="Viggo Mortensen"/>
    <x v="1376"/>
    <n v="10000"/>
    <n v="23566"/>
    <n v="214"/>
    <n v="32000"/>
    <n v="7.3"/>
    <n v="355"/>
    <n v="111"/>
    <n v="56692"/>
    <n v="25000000"/>
    <n v="-24943308"/>
    <n v="-0.99773232000000001"/>
    <n v="32.000907071999997"/>
    <n v="2009"/>
    <s v="aprel"/>
    <s v="John Hillcoat"/>
    <x v="3594"/>
    <s v="Normal"/>
    <s v="High Budget"/>
    <x v="0"/>
    <s v="Normal"/>
  </r>
  <r>
    <x v="3595"/>
    <d v="2010-04-13T00:00:00"/>
    <s v="Color"/>
    <s v="Sci-Fi"/>
    <s v="English"/>
    <s v="Canada"/>
    <s v="R"/>
    <s v="Chris Gauthier"/>
    <x v="1636"/>
    <n v="434"/>
    <n v="645"/>
    <n v="22"/>
    <n v="0"/>
    <n v="6.1"/>
    <n v="97"/>
    <n v="110"/>
    <n v="56129"/>
    <n v="1100000"/>
    <n v="-1043871"/>
    <n v="-0.94897363636363641"/>
    <n v="24.020410545454546"/>
    <n v="2010"/>
    <s v="aprel"/>
    <s v="Panos Cosmatos"/>
    <x v="3595"/>
    <s v="Normal"/>
    <s v="Medium Budget"/>
    <x v="0"/>
    <s v="Normal"/>
  </r>
  <r>
    <x v="3596"/>
    <d v="2001-09-09T00:00:00"/>
    <s v="Color"/>
    <s v="Comedy"/>
    <s v="English"/>
    <s v="USA"/>
    <s v="R"/>
    <s v="Sarah Michelle Gellar"/>
    <x v="1373"/>
    <n v="4000"/>
    <n v="6776"/>
    <n v="56"/>
    <n v="113"/>
    <n v="4.9000000000000004"/>
    <n v="27"/>
    <n v="99"/>
    <n v="56007"/>
    <n v="5500000"/>
    <n v="-5443993"/>
    <n v="-0.98981690909090914"/>
    <n v="19.215373236363636"/>
    <n v="2001"/>
    <s v="sentyabr"/>
    <s v="James Toback"/>
    <x v="3596"/>
    <s v="Normal"/>
    <s v="Medium Budget"/>
    <x v="0"/>
    <s v="High Buzz Mismatch"/>
  </r>
  <r>
    <x v="3597"/>
    <d v="2001-07-20T00:00:00"/>
    <s v="Color"/>
    <s v="Comedy"/>
    <s v="English"/>
    <s v="UK"/>
    <s v="PG-13"/>
    <s v="James Nesbitt"/>
    <x v="585"/>
    <n v="773"/>
    <n v="2440"/>
    <n v="11"/>
    <n v="30"/>
    <n v="6.2"/>
    <n v="47"/>
    <n v="107"/>
    <n v="54606"/>
    <n v="6000000"/>
    <n v="-5945394"/>
    <n v="-0.99089899999999997"/>
    <n v="24.406640400000001"/>
    <n v="2001"/>
    <s v="iyul"/>
    <s v="Peter Cattaneo"/>
    <x v="3597"/>
    <s v="Normal"/>
    <s v="Medium Budget"/>
    <x v="0"/>
    <s v="Normal"/>
  </r>
  <r>
    <x v="3598"/>
    <d v="2006-05-13T00:00:00"/>
    <s v="Color"/>
    <s v="Crime"/>
    <s v="English"/>
    <s v="USA"/>
    <s v="R"/>
    <s v="Brian Dennehy"/>
    <x v="1637"/>
    <n v="954"/>
    <n v="2512"/>
    <n v="53"/>
    <n v="294"/>
    <n v="6.4"/>
    <n v="26"/>
    <n v="107"/>
    <n v="53481"/>
    <n v="8000000"/>
    <n v="-7946519"/>
    <n v="-0.99331487500000004"/>
    <n v="25.232074050000001"/>
    <n v="2006"/>
    <s v="may"/>
    <s v="Robert Moresco"/>
    <x v="3598"/>
    <s v="Normal"/>
    <s v="Medium Budget"/>
    <x v="0"/>
    <s v="Normal"/>
  </r>
  <r>
    <x v="3599"/>
    <d v="2014-12-13T00:00:00"/>
    <s v="Color"/>
    <s v="Drama"/>
    <s v="English"/>
    <s v="Spain"/>
    <s v="R"/>
    <s v="Ian Tracey"/>
    <x v="1638"/>
    <n v="144"/>
    <n v="326"/>
    <n v="43"/>
    <n v="675"/>
    <n v="5.3"/>
    <n v="56"/>
    <n v="97"/>
    <n v="52961"/>
    <n v="8000000"/>
    <n v="-7947039"/>
    <n v="-0.99337987500000002"/>
    <n v="20.870148049999997"/>
    <n v="2014"/>
    <s v="dekabr"/>
    <s v="Claudia Llosa"/>
    <x v="3599"/>
    <s v="Normal"/>
    <s v="Medium Budget"/>
    <x v="0"/>
    <s v="High Buzz Mismatch"/>
  </r>
  <r>
    <x v="3600"/>
    <d v="2007-07-19T00:00:00"/>
    <s v="Color"/>
    <s v="Comedy"/>
    <s v="English"/>
    <s v="USA"/>
    <s v="Not Rated"/>
    <s v="Monique Gabriela Curnen"/>
    <x v="78"/>
    <n v="239"/>
    <n v="734"/>
    <n v="681"/>
    <n v="155"/>
    <n v="6.2"/>
    <n v="35"/>
    <n v="84"/>
    <n v="52850"/>
    <n v="500000"/>
    <n v="-447150"/>
    <n v="-0.89429999999999998"/>
    <n v="24.45778"/>
    <n v="2007"/>
    <s v="iyul"/>
    <s v="Justin Lin"/>
    <x v="3600"/>
    <s v="Normal"/>
    <s v="Medium Budget"/>
    <x v="0"/>
    <s v="Normal"/>
  </r>
  <r>
    <x v="3601"/>
    <d v="2008-06-20T00:00:00"/>
    <s v="Color"/>
    <s v="Drama"/>
    <s v="English"/>
    <s v="USA"/>
    <s v="R"/>
    <s v="Jimmy Bennett"/>
    <x v="1639"/>
    <n v="87000"/>
    <n v="89263"/>
    <n v="7"/>
    <n v="371"/>
    <n v="6.7"/>
    <n v="46"/>
    <n v="90"/>
    <n v="52166"/>
    <n v="2000000"/>
    <n v="-1947834"/>
    <n v="-0.97391700000000003"/>
    <n v="26.447533199999999"/>
    <n v="2008"/>
    <s v="iyun"/>
    <s v="James Mottern"/>
    <x v="3601"/>
    <s v="Normal"/>
    <s v="Medium Budget"/>
    <x v="0"/>
    <s v="Normal"/>
  </r>
  <r>
    <x v="3602"/>
    <d v="2005-07-10T00:00:00"/>
    <s v="Color"/>
    <s v="Comedy"/>
    <s v="English"/>
    <s v="USA"/>
    <s v="R"/>
    <s v="Rory Culkin"/>
    <x v="1640"/>
    <n v="710"/>
    <n v="2119"/>
    <n v="3"/>
    <n v="1000"/>
    <n v="7"/>
    <n v="74"/>
    <n v="108"/>
    <n v="49526"/>
    <n v="6800000"/>
    <n v="-6750474"/>
    <n v="-0.99271676470588233"/>
    <n v="27.70291329411765"/>
    <n v="2005"/>
    <s v="iyul"/>
    <s v="Arie Posin"/>
    <x v="3602"/>
    <s v="Normal"/>
    <s v="Medium Budget"/>
    <x v="0"/>
    <s v="Normal"/>
  </r>
  <r>
    <x v="3603"/>
    <d v="2013-11-12T00:00:00"/>
    <s v="Color"/>
    <s v="Drama"/>
    <s v="English"/>
    <s v="USA"/>
    <s v="R"/>
    <s v="Nolan Gerard Funk"/>
    <x v="1363"/>
    <n v="924"/>
    <n v="2862"/>
    <n v="261"/>
    <n v="0"/>
    <n v="3.9"/>
    <n v="162"/>
    <n v="99"/>
    <n v="49494"/>
    <n v="250000"/>
    <n v="-200506"/>
    <n v="-0.80202399999999996"/>
    <n v="15.279190399999999"/>
    <n v="2013"/>
    <s v="noyabr"/>
    <s v="Paul Schrader"/>
    <x v="3603"/>
    <s v="Normal"/>
    <s v="Medium Budget"/>
    <x v="0"/>
    <s v="High Buzz Mismatch"/>
  </r>
  <r>
    <x v="3604"/>
    <d v="2006-11-19T00:00:00"/>
    <s v="Color"/>
    <s v="Action"/>
    <s v="Cantonese"/>
    <s v="Hong Kong"/>
    <s v="R"/>
    <s v="Simon Yam"/>
    <x v="1641"/>
    <n v="155"/>
    <n v="398"/>
    <n v="143"/>
    <n v="528"/>
    <n v="7.3"/>
    <n v="98"/>
    <n v="110"/>
    <n v="49413"/>
    <n v="35000000"/>
    <n v="-34950587"/>
    <n v="-0.99858820000000004"/>
    <n v="28.853364720000002"/>
    <n v="2006"/>
    <s v="noyabr"/>
    <s v="Johnnie To"/>
    <x v="3604"/>
    <s v="Normal"/>
    <s v="High Budget"/>
    <x v="0"/>
    <s v="Normal"/>
  </r>
  <r>
    <x v="3605"/>
    <d v="2005-03-14T00:00:00"/>
    <s v="Color"/>
    <s v="Thriller"/>
    <s v="Hindi"/>
    <s v="India"/>
    <m/>
    <s v="Emraan Hashmi"/>
    <x v="1642"/>
    <n v="724"/>
    <n v="2024"/>
    <n v="5"/>
    <n v="31"/>
    <n v="4.8"/>
    <n v="4"/>
    <n v="160"/>
    <n v="49000"/>
    <n v="1500000"/>
    <n v="-1451000"/>
    <n v="-0.96733333333333338"/>
    <n v="18.816166666666664"/>
    <n v="2005"/>
    <s v="mart"/>
    <s v="Vivek Agnihotri"/>
    <x v="3605"/>
    <s v="Normal"/>
    <s v="Low Budget"/>
    <x v="0"/>
    <s v="High Buzz Mismatch"/>
  </r>
  <r>
    <x v="3606"/>
    <d v="1993-09-05T00:00:00"/>
    <s v="Color"/>
    <s v="Drama"/>
    <s v="Japanese"/>
    <s v="Japan"/>
    <m/>
    <s v="Tatsuo Matsumura"/>
    <x v="1532"/>
    <n v="15"/>
    <n v="30"/>
    <n v="0"/>
    <n v="355"/>
    <n v="7.5"/>
    <n v="25"/>
    <n v="134"/>
    <n v="48856"/>
    <n v="11900000"/>
    <n v="-11851144"/>
    <n v="-0.99589445378151265"/>
    <n v="29.637142218487394"/>
    <n v="1993"/>
    <s v="sentyabr"/>
    <s v="Akira Kurosawa"/>
    <x v="3606"/>
    <s v="Normal"/>
    <s v="Medium Budget"/>
    <x v="0"/>
    <s v="Normal"/>
  </r>
  <r>
    <x v="3607"/>
    <d v="2010-04-06T00:00:00"/>
    <s v="Color"/>
    <s v="Comedy"/>
    <s v="English"/>
    <s v="USA"/>
    <s v="R"/>
    <s v="David Hyde Pierce"/>
    <x v="1643"/>
    <n v="443"/>
    <n v="1452"/>
    <n v="11"/>
    <n v="0"/>
    <n v="6.8"/>
    <n v="112"/>
    <n v="93"/>
    <n v="48430"/>
    <n v="500000"/>
    <n v="-451570"/>
    <n v="-0.90314000000000005"/>
    <n v="26.838743999999998"/>
    <n v="2010"/>
    <s v="aprel"/>
    <s v="Nick Tomnay"/>
    <x v="3607"/>
    <s v="Normal"/>
    <s v="Medium Budget"/>
    <x v="0"/>
    <s v="Normal"/>
  </r>
  <r>
    <x v="3608"/>
    <d v="2002-01-25T00:00:00"/>
    <s v="Color"/>
    <s v="Drama"/>
    <s v="English"/>
    <s v="USA"/>
    <s v="R"/>
    <s v="Raymond J. Barry"/>
    <x v="153"/>
    <n v="108"/>
    <n v="243"/>
    <n v="168"/>
    <n v="163"/>
    <n v="6.6"/>
    <n v="31"/>
    <n v="88"/>
    <n v="47329"/>
    <n v="750000"/>
    <n v="-702671"/>
    <n v="-0.93689466666666665"/>
    <n v="26.041542133333333"/>
    <n v="2002"/>
    <s v="yanvar"/>
    <s v="Neil Burger"/>
    <x v="3608"/>
    <s v="Normal"/>
    <s v="Medium Budget"/>
    <x v="0"/>
    <s v="Normal"/>
  </r>
  <r>
    <x v="3609"/>
    <d v="2011-08-20T00:00:00"/>
    <s v="Color"/>
    <s v="Drama"/>
    <s v="English"/>
    <s v="USA"/>
    <s v="R"/>
    <s v="Matt Damon"/>
    <x v="1128"/>
    <n v="13000"/>
    <n v="14638"/>
    <n v="50"/>
    <n v="0"/>
    <n v="6.5"/>
    <n v="116"/>
    <n v="186"/>
    <n v="46495"/>
    <n v="14000000"/>
    <n v="-13953505"/>
    <n v="-0.99667892857142859"/>
    <n v="25.601328428571428"/>
    <n v="2011"/>
    <s v="avgust"/>
    <s v="Kenneth Lonergan"/>
    <x v="3609"/>
    <s v="Normal"/>
    <s v="Medium Budget"/>
    <x v="0"/>
    <s v="Normal"/>
  </r>
  <r>
    <x v="3610"/>
    <d v="2010-03-05T00:00:00"/>
    <s v="Color"/>
    <s v="Comedy"/>
    <s v="English"/>
    <s v="USA"/>
    <s v="R"/>
    <s v="Chris Hemsworth"/>
    <x v="1644"/>
    <n v="26000"/>
    <n v="27756"/>
    <n v="0"/>
    <n v="694"/>
    <n v="6"/>
    <n v="27"/>
    <n v="118"/>
    <n v="46451"/>
    <n v="7000000"/>
    <n v="-6953549"/>
    <n v="-0.99336414285714281"/>
    <n v="23.672054342857145"/>
    <n v="2010"/>
    <s v="mart"/>
    <s v="Stephen Milburn Anderson"/>
    <x v="3610"/>
    <s v="Normal"/>
    <s v="Medium Budget"/>
    <x v="0"/>
    <s v="Normal"/>
  </r>
  <r>
    <x v="3611"/>
    <d v="1980-07-28T00:00:00"/>
    <s v="Black and White"/>
    <s v="Biography"/>
    <s v="English"/>
    <s v="USA"/>
    <s v="R"/>
    <s v="Robert De Niro"/>
    <x v="200"/>
    <n v="22000"/>
    <n v="23008"/>
    <n v="17000"/>
    <n v="0"/>
    <n v="8.3000000000000007"/>
    <n v="151"/>
    <n v="121"/>
    <n v="45250"/>
    <n v="18000000"/>
    <n v="-17954750"/>
    <n v="-0.99748611111111107"/>
    <n v="32.801005555555555"/>
    <n v="1980"/>
    <s v="iyul"/>
    <s v="Martin Scorsese"/>
    <x v="3611"/>
    <s v="Normal"/>
    <s v="Medium Budget"/>
    <x v="0"/>
    <s v="High Buzz / High Score"/>
  </r>
  <r>
    <x v="3612"/>
    <d v="2004-09-11T00:00:00"/>
    <s v="Color"/>
    <s v="Drama"/>
    <s v="English"/>
    <s v="UK"/>
    <s v="PG"/>
    <s v="Robert De Niro"/>
    <x v="1645"/>
    <n v="22000"/>
    <n v="23769"/>
    <n v="6"/>
    <n v="181"/>
    <n v="5.0999999999999996"/>
    <n v="16"/>
    <n v="120"/>
    <n v="42880"/>
    <n v="24000000"/>
    <n v="-23957120"/>
    <n v="-0.99821333333333329"/>
    <n v="20.018814666666664"/>
    <n v="2004"/>
    <s v="sentyabr"/>
    <s v="Mary McGuckian"/>
    <x v="3612"/>
    <s v="Normal"/>
    <s v="Medium Budget"/>
    <x v="0"/>
    <s v="High Buzz Mismatch"/>
  </r>
  <r>
    <x v="3613"/>
    <d v="2009-02-16T00:00:00"/>
    <s v="Color"/>
    <s v="Comedy"/>
    <s v="Norwegian"/>
    <s v="Norway"/>
    <s v="Not Rated"/>
    <s v="BjÃ¸rn Sundquist"/>
    <x v="494"/>
    <n v="35"/>
    <n v="116"/>
    <n v="75"/>
    <n v="23000"/>
    <n v="6.4"/>
    <n v="224"/>
    <n v="91"/>
    <n v="41709"/>
    <n v="800000"/>
    <n v="-758291"/>
    <n v="-0.94786375"/>
    <n v="27.520854500000002"/>
    <n v="2009"/>
    <s v="fevral"/>
    <s v="Tommy Wirkola"/>
    <x v="3613"/>
    <s v="Normal"/>
    <s v="Medium Budget"/>
    <x v="0"/>
    <s v="Normal"/>
  </r>
  <r>
    <x v="3614"/>
    <d v="2013-01-17T00:00:00"/>
    <s v="Color"/>
    <s v="Crime"/>
    <s v="English"/>
    <s v="France"/>
    <s v="R"/>
    <s v="Mila Kunis"/>
    <x v="1555"/>
    <n v="15000"/>
    <n v="18442"/>
    <n v="0"/>
    <n v="0"/>
    <n v="6.5"/>
    <n v="91"/>
    <n v="144"/>
    <n v="41229"/>
    <n v="25500000"/>
    <n v="-25458771"/>
    <n v="-0.99838317647058827"/>
    <n v="25.600646729411764"/>
    <n v="2013"/>
    <s v="yanvar"/>
    <s v="Guillaume Canet"/>
    <x v="3614"/>
    <s v="Normal"/>
    <s v="Medium Budget"/>
    <x v="0"/>
    <s v="Normal"/>
  </r>
  <r>
    <x v="3615"/>
    <d v="2011-03-10T00:00:00"/>
    <s v="Color"/>
    <s v="Comedy"/>
    <s v="English"/>
    <s v="USA"/>
    <s v="R"/>
    <s v="Clifton Collins Jr."/>
    <x v="1646"/>
    <n v="968"/>
    <n v="2046"/>
    <n v="32"/>
    <n v="0"/>
    <n v="5.6"/>
    <n v="66"/>
    <n v="82"/>
    <n v="40557"/>
    <n v="60000"/>
    <n v="-19443"/>
    <n v="-0.32405"/>
    <n v="22.270379999999999"/>
    <n v="2011"/>
    <s v="mart"/>
    <s v="Brandon Trost"/>
    <x v="3615"/>
    <s v="Normal"/>
    <s v="Medium Budget"/>
    <x v="0"/>
    <s v="High Buzz Mismatch"/>
  </r>
  <r>
    <x v="3616"/>
    <d v="1997-03-23T00:00:00"/>
    <s v="Color"/>
    <s v="Drama"/>
    <s v="English"/>
    <s v="USA"/>
    <s v="R"/>
    <s v="Robert John Burke"/>
    <x v="842"/>
    <n v="318"/>
    <n v="751"/>
    <n v="37"/>
    <n v="26"/>
    <n v="5.5"/>
    <n v="16"/>
    <n v="94"/>
    <n v="40542"/>
    <n v="300000"/>
    <n v="-259458"/>
    <n v="-0.86485999999999996"/>
    <n v="21.656656000000002"/>
    <n v="1997"/>
    <s v="mart"/>
    <s v="Jesse Peretz"/>
    <x v="3616"/>
    <s v="Normal"/>
    <s v="Medium Budget"/>
    <x v="0"/>
    <s v="High Buzz Mismatch"/>
  </r>
  <r>
    <x v="3617"/>
    <d v="1999-02-15T00:00:00"/>
    <s v="Color"/>
    <s v="Comedy"/>
    <s v="English"/>
    <s v="USA"/>
    <s v="R"/>
    <s v="Gretchen Mol"/>
    <x v="1647"/>
    <n v="599"/>
    <n v="1030"/>
    <n v="700"/>
    <n v="117"/>
    <n v="6.7"/>
    <n v="20"/>
    <n v="97"/>
    <n v="39852"/>
    <n v="3000000"/>
    <n v="-2960148"/>
    <n v="-0.98671600000000004"/>
    <n v="26.417013600000001"/>
    <n v="1999"/>
    <s v="fevral"/>
    <s v="Jason Alexander"/>
    <x v="3617"/>
    <s v="Normal"/>
    <s v="Medium Budget"/>
    <x v="0"/>
    <s v="Normal"/>
  </r>
  <r>
    <x v="3618"/>
    <d v="2002-03-27T00:00:00"/>
    <s v="Black and White"/>
    <s v="Comedy"/>
    <s v="English"/>
    <s v="Canada"/>
    <m/>
    <s v="Sarah Murphy-Dyson"/>
    <x v="1648"/>
    <n v="14"/>
    <n v="21"/>
    <n v="126"/>
    <n v="131"/>
    <n v="7"/>
    <n v="58"/>
    <n v="73"/>
    <n v="39659"/>
    <n v="1600000"/>
    <n v="-1560341"/>
    <n v="-0.97521312500000001"/>
    <n v="27.623014750000003"/>
    <n v="2002"/>
    <s v="mart"/>
    <s v="Guy Maddin"/>
    <x v="3618"/>
    <s v="Normal"/>
    <s v="Medium Budget"/>
    <x v="0"/>
    <s v="Normal"/>
  </r>
  <r>
    <x v="3619"/>
    <d v="2007-06-20T00:00:00"/>
    <s v="Color"/>
    <s v="Horror"/>
    <s v="Spanish"/>
    <s v="Spain"/>
    <s v="R"/>
    <s v="Karra Elejalde"/>
    <x v="1649"/>
    <n v="123"/>
    <n v="239"/>
    <n v="76"/>
    <n v="0"/>
    <n v="7.2"/>
    <n v="173"/>
    <n v="66"/>
    <n v="38108"/>
    <n v="2600000"/>
    <n v="-2561892"/>
    <n v="-0.98534307692307688"/>
    <n v="28.405862769230769"/>
    <n v="2007"/>
    <s v="iyun"/>
    <s v="Nacho Vigalondo"/>
    <x v="3619"/>
    <s v="Normal"/>
    <s v="Low Budget"/>
    <x v="0"/>
    <s v="Normal"/>
  </r>
  <r>
    <x v="3620"/>
    <d v="2009-07-15T00:00:00"/>
    <s v="Color"/>
    <s v="Comedy"/>
    <s v="English"/>
    <s v="Canada"/>
    <s v="R"/>
    <s v="Michael Kelly"/>
    <x v="1650"/>
    <n v="963"/>
    <n v="2658"/>
    <n v="89"/>
    <n v="0"/>
    <n v="6.8"/>
    <n v="78"/>
    <n v="95"/>
    <n v="37606"/>
    <n v="3500000"/>
    <n v="-3462394"/>
    <n v="-0.98925542857142856"/>
    <n v="26.804297828571428"/>
    <n v="2009"/>
    <s v="iyul"/>
    <s v="Peter Stebbings"/>
    <x v="3620"/>
    <s v="Normal"/>
    <s v="Medium Budget"/>
    <x v="0"/>
    <s v="Normal"/>
  </r>
  <r>
    <x v="3621"/>
    <d v="2014-09-12T00:00:00"/>
    <s v="Color"/>
    <s v="Comedy"/>
    <s v="English"/>
    <s v="USA"/>
    <s v="R"/>
    <s v="Billy Crudup"/>
    <x v="1651"/>
    <n v="745"/>
    <n v="1986"/>
    <n v="0"/>
    <n v="0"/>
    <n v="7.5"/>
    <n v="44"/>
    <n v="105"/>
    <n v="37440"/>
    <n v="5000000"/>
    <n v="-4962560"/>
    <n v="-0.99251199999999995"/>
    <n v="29.602995199999999"/>
    <n v="2014"/>
    <s v="sentyabr"/>
    <s v="William H. Macy"/>
    <x v="3621"/>
    <s v="Normal"/>
    <s v="Medium Budget"/>
    <x v="0"/>
    <s v="Normal"/>
  </r>
  <r>
    <x v="3622"/>
    <d v="2004-08-09T00:00:00"/>
    <s v="Color"/>
    <s v="Adventure"/>
    <s v="English"/>
    <s v="UK"/>
    <s v="PG-13"/>
    <s v="Zak Penn"/>
    <x v="1652"/>
    <n v="87"/>
    <n v="256"/>
    <n v="87"/>
    <n v="400"/>
    <n v="6.6"/>
    <n v="60"/>
    <n v="94"/>
    <n v="36830"/>
    <n v="1400000"/>
    <n v="-1363170"/>
    <n v="-0.97369285714285714"/>
    <n v="26.050522857142855"/>
    <n v="2004"/>
    <s v="avgust"/>
    <s v="Zak Penn"/>
    <x v="3622"/>
    <s v="Normal"/>
    <s v="High Budget"/>
    <x v="0"/>
    <s v="Normal"/>
  </r>
  <r>
    <x v="3623"/>
    <d v="2008-05-18T00:00:00"/>
    <s v="Color"/>
    <s v="Comedy"/>
    <s v="English"/>
    <s v="USA"/>
    <s v="R"/>
    <s v="Matthew McConaughey"/>
    <x v="1653"/>
    <n v="11000"/>
    <n v="14599"/>
    <n v="0"/>
    <n v="850"/>
    <n v="4.7"/>
    <n v="26"/>
    <n v="85"/>
    <n v="36497"/>
    <n v="6000000"/>
    <n v="-5963503"/>
    <n v="-0.99391716666666663"/>
    <n v="18.487433133333337"/>
    <n v="2008"/>
    <s v="may"/>
    <s v="S.R. Bindler"/>
    <x v="3623"/>
    <s v="Normal"/>
    <s v="Medium Budget"/>
    <x v="0"/>
    <s v="High Buzz Mismatch"/>
  </r>
  <r>
    <x v="3624"/>
    <d v="2014-01-10T00:00:00"/>
    <s v="Color"/>
    <s v="Comedy"/>
    <s v="English"/>
    <s v="USA"/>
    <s v="Not Rated"/>
    <s v="Shane Dawson"/>
    <x v="1654"/>
    <n v="247"/>
    <n v="954"/>
    <n v="247"/>
    <n v="0"/>
    <n v="5.0999999999999996"/>
    <n v="6"/>
    <n v="93"/>
    <n v="35688"/>
    <n v="600000"/>
    <n v="-564312"/>
    <n v="-0.94052000000000002"/>
    <n v="20.023792"/>
    <n v="2014"/>
    <s v="yanvar"/>
    <s v="Shane Dawson"/>
    <x v="3624"/>
    <s v="Normal"/>
    <s v="Medium Budget"/>
    <x v="0"/>
    <s v="High Buzz Mismatch"/>
  </r>
  <r>
    <x v="3625"/>
    <d v="2015-09-29T00:00:00"/>
    <s v="Color"/>
    <s v="Documentary"/>
    <s v="Hebrew"/>
    <s v="Israel"/>
    <m/>
    <s v="Amos Oz"/>
    <x v="1655"/>
    <n v="3"/>
    <n v="3"/>
    <n v="0"/>
    <n v="111"/>
    <n v="7.2"/>
    <n v="23"/>
    <n v="84"/>
    <n v="34151"/>
    <n v="450000"/>
    <n v="-415849"/>
    <n v="-0.92410888888888887"/>
    <n v="28.441456444444444"/>
    <n v="2015"/>
    <s v="sentyabr"/>
    <s v="Mor Loushy"/>
    <x v="3625"/>
    <s v="Normal"/>
    <s v="Low Budget"/>
    <x v="0"/>
    <s v="Normal"/>
  </r>
  <r>
    <x v="3626"/>
    <d v="1973-10-30T00:00:00"/>
    <s v="Color"/>
    <s v="Crime"/>
    <s v="English"/>
    <s v="USA"/>
    <s v="R"/>
    <s v="Robert De Niro"/>
    <x v="200"/>
    <n v="22000"/>
    <n v="23737"/>
    <n v="17000"/>
    <n v="0"/>
    <n v="7.4"/>
    <n v="112"/>
    <n v="112"/>
    <n v="32645"/>
    <n v="500000"/>
    <n v="-467355"/>
    <n v="-0.93471000000000004"/>
    <n v="29.226116000000001"/>
    <n v="1973"/>
    <s v="oktyabr"/>
    <s v="Martin Scorsese"/>
    <x v="3626"/>
    <s v="Normal"/>
    <s v="Medium Budget"/>
    <x v="0"/>
    <s v="Normal"/>
  </r>
  <r>
    <x v="3627"/>
    <d v="2007-12-06T00:00:00"/>
    <s v="Color"/>
    <s v="Comedy"/>
    <s v="English"/>
    <s v="USA"/>
    <s v="R"/>
    <s v="Tori Spelling"/>
    <x v="1444"/>
    <n v="396"/>
    <n v="2310"/>
    <n v="6"/>
    <n v="60"/>
    <n v="5.7"/>
    <n v="9"/>
    <n v="100"/>
    <n v="31937"/>
    <n v="500000"/>
    <n v="-468063"/>
    <n v="-0.93612600000000001"/>
    <n v="22.4315496"/>
    <n v="2007"/>
    <s v="dekabr"/>
    <s v="C. Jay Cox"/>
    <x v="3627"/>
    <s v="Normal"/>
    <s v="Medium Budget"/>
    <x v="0"/>
    <s v="High Buzz Mismatch"/>
  </r>
  <r>
    <x v="3628"/>
    <d v="2014-08-01T00:00:00"/>
    <s v="Color"/>
    <s v="Comedy"/>
    <s v="English"/>
    <s v="USA"/>
    <s v="R"/>
    <s v="Anna Kendrick"/>
    <x v="1656"/>
    <n v="10000"/>
    <n v="11642"/>
    <n v="217"/>
    <n v="812"/>
    <n v="5.6"/>
    <n v="65"/>
    <n v="82"/>
    <n v="30084"/>
    <n v="70000"/>
    <n v="-39916"/>
    <n v="-0.57022857142857142"/>
    <n v="22.253108571428569"/>
    <n v="2014"/>
    <s v="avgust"/>
    <s v="Joe Swanberg"/>
    <x v="3628"/>
    <s v="Normal"/>
    <s v="Medium Budget"/>
    <x v="0"/>
    <s v="High Buzz Mismatch"/>
  </r>
  <r>
    <x v="3629"/>
    <d v="2015-04-27T00:00:00"/>
    <s v="Color"/>
    <s v="Documentary"/>
    <s v="English"/>
    <s v="USA"/>
    <m/>
    <s v="Jane Goodall"/>
    <x v="1396"/>
    <n v="21"/>
    <n v="24"/>
    <n v="117"/>
    <n v="121"/>
    <n v="7"/>
    <n v="6"/>
    <n v="100"/>
    <n v="29233"/>
    <n v="3500000"/>
    <n v="-3470767"/>
    <n v="-0.9916477142857143"/>
    <n v="27.615440914285713"/>
    <n v="2015"/>
    <s v="aprel"/>
    <s v="Charles Ferguson"/>
    <x v="3629"/>
    <s v="Normal"/>
    <s v="Low Budget"/>
    <x v="0"/>
    <s v="Normal"/>
  </r>
  <r>
    <x v="3629"/>
    <d v="2015-04-27T00:00:00"/>
    <s v="Color"/>
    <s v="Documentary"/>
    <s v="English"/>
    <s v="USA"/>
    <m/>
    <s v="Jane Goodall"/>
    <x v="1396"/>
    <n v="21"/>
    <n v="24"/>
    <n v="117"/>
    <n v="121"/>
    <n v="7"/>
    <n v="6"/>
    <n v="100"/>
    <n v="29233"/>
    <n v="3500000"/>
    <n v="-3470767"/>
    <n v="-0.9916477142857143"/>
    <n v="27.615440914285713"/>
    <n v="2015"/>
    <s v="aprel"/>
    <s v="Charles Ferguson"/>
    <x v="3629"/>
    <s v="Normal"/>
    <s v="Low Budget"/>
    <x v="0"/>
    <s v="Normal"/>
  </r>
  <r>
    <x v="3630"/>
    <d v="2011-04-19T00:00:00"/>
    <s v="Color"/>
    <s v="Crime"/>
    <s v="English"/>
    <s v="USA"/>
    <s v="R"/>
    <s v="Channing Tatum"/>
    <x v="1657"/>
    <n v="17000"/>
    <n v="32814"/>
    <n v="68"/>
    <n v="0"/>
    <n v="5.0999999999999996"/>
    <n v="62"/>
    <n v="90"/>
    <n v="28870"/>
    <n v="15000000"/>
    <n v="-14971130"/>
    <n v="-0.99807533333333331"/>
    <n v="20.000769866666666"/>
    <n v="2011"/>
    <s v="aprel"/>
    <s v="Dito Montiel"/>
    <x v="3630"/>
    <s v="Normal"/>
    <s v="Medium Budget"/>
    <x v="0"/>
    <s v="High Buzz Mismatch"/>
  </r>
  <r>
    <x v="3631"/>
    <d v="2011-12-26T00:00:00"/>
    <s v="Color"/>
    <s v="Action"/>
    <s v="English"/>
    <s v="USA"/>
    <s v="R"/>
    <s v="Jim Gaffigan"/>
    <x v="1658"/>
    <n v="472"/>
    <n v="561"/>
    <n v="3"/>
    <n v="1000"/>
    <n v="5.3"/>
    <n v="48"/>
    <n v="96"/>
    <n v="27445"/>
    <n v="9000000"/>
    <n v="-8972555"/>
    <n v="-0.99695055555555556"/>
    <n v="20.901219777777779"/>
    <n v="2011"/>
    <s v="dekabr"/>
    <s v="George Ratliff"/>
    <x v="3631"/>
    <s v="Normal"/>
    <s v="High Budget"/>
    <x v="0"/>
    <s v="High Buzz Mismatch"/>
  </r>
  <r>
    <x v="3632"/>
    <d v="2009-04-18T00:00:00"/>
    <s v="Color"/>
    <s v="Horror"/>
    <s v="Spanish"/>
    <s v="Spain"/>
    <s v="R"/>
    <s v="Jonathan D. Mellor"/>
    <x v="877"/>
    <n v="37"/>
    <n v="73"/>
    <n v="57"/>
    <n v="4000"/>
    <n v="6.6"/>
    <n v="222"/>
    <n v="85"/>
    <n v="27024"/>
    <n v="5600000"/>
    <n v="-5572976"/>
    <n v="-0.99517428571428568"/>
    <n v="26.401930285714283"/>
    <n v="2009"/>
    <s v="aprel"/>
    <s v="Jaume BalaguerÃ³"/>
    <x v="3632"/>
    <s v="Normal"/>
    <s v="Low Budget"/>
    <x v="0"/>
    <s v="Normal"/>
  </r>
  <r>
    <x v="3633"/>
    <d v="1969-10-13T00:00:00"/>
    <s v="Color"/>
    <s v="Crime"/>
    <s v="French"/>
    <s v="France"/>
    <s v="R"/>
    <s v="Catherine Deneuve"/>
    <x v="1659"/>
    <n v="963"/>
    <n v="1694"/>
    <n v="0"/>
    <n v="278"/>
    <n v="7.2"/>
    <n v="35"/>
    <n v="123"/>
    <n v="26893"/>
    <n v="1600000"/>
    <n v="-1573107"/>
    <n v="-0.98319187500000005"/>
    <n v="28.434523249999998"/>
    <n v="1969"/>
    <s v="oktyabr"/>
    <s v="FranÃ§ois Truffaut"/>
    <x v="3633"/>
    <s v="Normal"/>
    <s v="Medium Budget"/>
    <x v="0"/>
    <s v="Normal"/>
  </r>
  <r>
    <x v="3634"/>
    <d v="2001-12-29T00:00:00"/>
    <s v="Color"/>
    <s v="Action"/>
    <s v="English"/>
    <s v="Germany"/>
    <s v="R"/>
    <s v="Brad Pitt"/>
    <x v="116"/>
    <n v="11000"/>
    <n v="12499"/>
    <n v="12000"/>
    <n v="0"/>
    <n v="7"/>
    <n v="142"/>
    <n v="114"/>
    <n v="26871"/>
    <n v="92000000"/>
    <n v="-91973129"/>
    <n v="-0.99970792391304353"/>
    <n v="27.600116830434782"/>
    <n v="2001"/>
    <s v="dekabr"/>
    <s v="Tony Scott"/>
    <x v="3634"/>
    <s v="Underperformer"/>
    <s v="High Budget"/>
    <x v="0"/>
    <s v="Normal"/>
  </r>
  <r>
    <x v="3635"/>
    <d v="1927-01-26T00:00:00"/>
    <s v="Black and White"/>
    <s v="Drama"/>
    <s v="German"/>
    <s v="Germany"/>
    <s v="Not Rated"/>
    <s v="Brigitte Helm"/>
    <x v="1660"/>
    <n v="136"/>
    <n v="203"/>
    <n v="756"/>
    <n v="12000"/>
    <n v="8.3000000000000007"/>
    <n v="260"/>
    <n v="145"/>
    <n v="26435"/>
    <n v="6000000"/>
    <n v="-5973565"/>
    <n v="-0.99559416666666667"/>
    <n v="34.001762333333339"/>
    <n v="1927"/>
    <s v="yanvar"/>
    <s v="Fritz Lang"/>
    <x v="3635"/>
    <s v="Normal"/>
    <s v="Medium Budget"/>
    <x v="0"/>
    <s v="High Buzz / High Score"/>
  </r>
  <r>
    <x v="3636"/>
    <d v="2012-07-11T00:00:00"/>
    <s v="Color"/>
    <s v="Action"/>
    <s v="English"/>
    <s v="UK"/>
    <s v="R"/>
    <s v="Hayley Atwell"/>
    <x v="1661"/>
    <n v="2000"/>
    <n v="4810"/>
    <n v="63"/>
    <n v="0"/>
    <n v="6.1"/>
    <n v="111"/>
    <n v="112"/>
    <n v="26345"/>
    <n v="3000000"/>
    <n v="-2973655"/>
    <n v="-0.99121833333333331"/>
    <n v="24.003512666666666"/>
    <n v="2012"/>
    <s v="iyul"/>
    <s v="Nick Love"/>
    <x v="3636"/>
    <s v="Normal"/>
    <s v="High Budget"/>
    <x v="0"/>
    <s v="Normal"/>
  </r>
  <r>
    <x v="3637"/>
    <d v="2011-06-11T00:00:00"/>
    <s v="Color"/>
    <s v="Crime"/>
    <s v="English"/>
    <s v="UK"/>
    <s v="Not Rated"/>
    <s v="MyAnna Buring"/>
    <x v="1662"/>
    <n v="513"/>
    <n v="1269"/>
    <n v="214"/>
    <n v="0"/>
    <n v="6.3"/>
    <n v="255"/>
    <n v="95"/>
    <n v="26297"/>
    <n v="500000"/>
    <n v="-473703"/>
    <n v="-0.94740599999999997"/>
    <n v="24.8210376"/>
    <n v="2011"/>
    <s v="iyun"/>
    <s v="Ben Wheatley"/>
    <x v="3637"/>
    <s v="Normal"/>
    <s v="Medium Budget"/>
    <x v="0"/>
    <s v="Normal"/>
  </r>
  <r>
    <x v="3638"/>
    <d v="2011-10-12T00:00:00"/>
    <s v="Color"/>
    <s v="Documentary"/>
    <s v="English"/>
    <s v="Canada"/>
    <s v="Not Rated"/>
    <m/>
    <x v="1663"/>
    <m/>
    <n v="0"/>
    <n v="4"/>
    <n v="5000"/>
    <n v="7.4"/>
    <n v="23"/>
    <n v="97"/>
    <n v="24784"/>
    <n v="1200000"/>
    <n v="-1175216"/>
    <n v="-0.9793466666666667"/>
    <n v="29.708261333333336"/>
    <n v="2011"/>
    <s v="oktyabr"/>
    <s v="LÃ©a Pool"/>
    <x v="3638"/>
    <s v="Normal"/>
    <s v="Low Budget"/>
    <x v="0"/>
    <s v="Normal"/>
  </r>
  <r>
    <x v="3639"/>
    <d v="2004-12-26T00:00:00"/>
    <s v="Color"/>
    <s v="Sci-Fi"/>
    <s v="English"/>
    <s v="USA"/>
    <s v="R"/>
    <s v="Logan Lerman"/>
    <x v="1664"/>
    <n v="8000"/>
    <n v="12755"/>
    <n v="19"/>
    <n v="15000"/>
    <n v="7.7"/>
    <n v="185"/>
    <n v="120"/>
    <n v="23947"/>
    <n v="13000000"/>
    <n v="-12976053"/>
    <n v="-0.99815792307692308"/>
    <n v="31.900736830769233"/>
    <n v="2004"/>
    <s v="dekabr"/>
    <s v="Eric Bress"/>
    <x v="3639"/>
    <s v="Normal"/>
    <s v="Medium Budget"/>
    <x v="0"/>
    <s v="Normal"/>
  </r>
  <r>
    <x v="3640"/>
    <d v="2013-05-26T00:00:00"/>
    <s v="Color"/>
    <s v="Horror"/>
    <s v="English"/>
    <s v="UK"/>
    <s v="R"/>
    <s v="Romola Garai"/>
    <x v="1665"/>
    <n v="805"/>
    <n v="2271"/>
    <n v="7"/>
    <n v="0"/>
    <n v="5.5"/>
    <n v="120"/>
    <n v="98"/>
    <n v="23838"/>
    <n v="7000000"/>
    <n v="-6976162"/>
    <n v="-0.99659457142857144"/>
    <n v="21.601362171428573"/>
    <n v="2013"/>
    <s v="may"/>
    <s v="Ruairi Robinson"/>
    <x v="3640"/>
    <s v="Normal"/>
    <s v="Low Budget"/>
    <x v="0"/>
    <s v="High Buzz Mismatch"/>
  </r>
  <r>
    <x v="3641"/>
    <d v="2007-08-28T00:00:00"/>
    <s v="Color"/>
    <s v="Mystery"/>
    <s v="English"/>
    <s v="USA"/>
    <s v="PG-13"/>
    <s v="Kendyl Joi"/>
    <x v="1666"/>
    <n v="23"/>
    <n v="85"/>
    <n v="0"/>
    <n v="11"/>
    <n v="5.6"/>
    <m/>
    <n v="103"/>
    <n v="23616"/>
    <n v="600000"/>
    <n v="-576384"/>
    <n v="-0.96064000000000005"/>
    <n v="22.016843999999999"/>
    <n v="2007"/>
    <s v="avgust"/>
    <s v="Gene Teigland"/>
    <x v="3641"/>
    <s v="Normal"/>
    <s v="Medium Budget"/>
    <x v="0"/>
    <s v="High Buzz Mismatch"/>
  </r>
  <r>
    <x v="3642"/>
    <d v="2004-01-26T00:00:00"/>
    <s v="Color"/>
    <s v="Comedy"/>
    <s v="English"/>
    <s v="Italy"/>
    <s v="Unrated"/>
    <s v="Michael Angarano"/>
    <x v="1387"/>
    <n v="947"/>
    <n v="2572"/>
    <n v="346"/>
    <n v="532"/>
    <n v="6.6"/>
    <n v="100"/>
    <n v="102"/>
    <n v="23106"/>
    <n v="50000000"/>
    <n v="-49976894"/>
    <n v="-0.99953787999999999"/>
    <n v="26.053384848"/>
    <n v="2004"/>
    <s v="yanvar"/>
    <s v="Thomas Vinterberg"/>
    <x v="3642"/>
    <s v="Normal"/>
    <s v="Medium Budget"/>
    <x v="0"/>
    <s v="Normal"/>
  </r>
  <r>
    <x v="3643"/>
    <d v="2008-02-23T00:00:00"/>
    <s v="Color"/>
    <s v="Drama"/>
    <s v="English"/>
    <s v="UK"/>
    <s v="R"/>
    <s v="Viggo Mortensen"/>
    <x v="1667"/>
    <n v="10000"/>
    <n v="11091"/>
    <n v="6"/>
    <n v="921"/>
    <n v="6.2"/>
    <n v="67"/>
    <n v="92"/>
    <n v="23091"/>
    <n v="15000000"/>
    <n v="-14976909"/>
    <n v="-0.99846060000000003"/>
    <n v="24.492715759999999"/>
    <n v="2008"/>
    <s v="fevral"/>
    <s v="Vicente Amorim"/>
    <x v="3643"/>
    <s v="Normal"/>
    <s v="Medium Budget"/>
    <x v="0"/>
    <s v="Normal"/>
  </r>
  <r>
    <x v="3644"/>
    <d v="2006-05-02T00:00:00"/>
    <s v="Color"/>
    <s v="Comedy"/>
    <s v="English"/>
    <s v="USA"/>
    <s v="Unrated"/>
    <s v="John Karyus"/>
    <x v="1668"/>
    <n v="907"/>
    <n v="1411"/>
    <n v="365"/>
    <n v="0"/>
    <n v="6.2"/>
    <n v="88"/>
    <n v="103"/>
    <n v="23000"/>
    <n v="500000"/>
    <n v="-477000"/>
    <n v="-0.95399999999999996"/>
    <n v="24.418400000000002"/>
    <n v="2006"/>
    <s v="may"/>
    <s v="Lloyd Kaufman"/>
    <x v="3644"/>
    <s v="Normal"/>
    <s v="Medium Budget"/>
    <x v="0"/>
    <s v="Normal"/>
  </r>
  <r>
    <x v="3645"/>
    <d v="2013-12-21T00:00:00"/>
    <s v="Color"/>
    <s v="Comedy"/>
    <s v="Japanese"/>
    <s v="Japan"/>
    <s v="Unrated"/>
    <s v="Lindsay Kay Hayward"/>
    <x v="1669"/>
    <n v="31"/>
    <n v="81"/>
    <n v="17"/>
    <n v="543"/>
    <n v="6.1"/>
    <n v="72"/>
    <n v="99"/>
    <n v="22770"/>
    <n v="5500000"/>
    <n v="-5477230"/>
    <n v="-0.99585999999999997"/>
    <n v="24.055955999999998"/>
    <n v="2013"/>
    <s v="dekabr"/>
    <s v="Hitoshi Matsumoto"/>
    <x v="3645"/>
    <s v="Normal"/>
    <s v="Medium Budget"/>
    <x v="0"/>
    <s v="Normal"/>
  </r>
  <r>
    <x v="3646"/>
    <d v="2001-12-18T00:00:00"/>
    <s v="Color"/>
    <s v="Action"/>
    <s v="English"/>
    <s v="Germany"/>
    <s v="PG-13"/>
    <s v="Eddie Izzard"/>
    <x v="1629"/>
    <n v="776"/>
    <n v="1732"/>
    <n v="24"/>
    <n v="193"/>
    <n v="4.5"/>
    <n v="19"/>
    <n v="105"/>
    <n v="22723"/>
    <n v="25000000"/>
    <n v="-24977277"/>
    <n v="-0.99909108000000002"/>
    <n v="17.619663568"/>
    <n v="2001"/>
    <s v="dekabr"/>
    <s v="Stefan Ruzowitzky"/>
    <x v="3646"/>
    <s v="Normal"/>
    <s v="High Budget"/>
    <x v="0"/>
    <s v="High Buzz Mismatch"/>
  </r>
  <r>
    <x v="3647"/>
    <d v="2014-04-04T00:00:00"/>
    <s v="Color"/>
    <s v="Drama"/>
    <s v="English"/>
    <s v="USA"/>
    <s v="PG-13"/>
    <s v="Matt Bomer"/>
    <x v="1670"/>
    <n v="20000"/>
    <n v="22447"/>
    <n v="167"/>
    <n v="17000"/>
    <n v="6.2"/>
    <n v="189"/>
    <n v="118"/>
    <n v="22451"/>
    <n v="60000000"/>
    <n v="-59977549"/>
    <n v="-0.99962581666666672"/>
    <n v="26.100149673333334"/>
    <n v="2014"/>
    <s v="aprel"/>
    <s v="Akiva Goldsman"/>
    <x v="3647"/>
    <s v="Underperformer"/>
    <s v="Medium Budget"/>
    <x v="0"/>
    <s v="Normal"/>
  </r>
  <r>
    <x v="3648"/>
    <d v="2011-07-15T00:00:00"/>
    <s v="Color"/>
    <s v="Drama"/>
    <s v="English"/>
    <s v="Germany"/>
    <s v="R"/>
    <s v="Michael Biehn"/>
    <x v="641"/>
    <n v="2000"/>
    <n v="4920"/>
    <n v="87"/>
    <n v="0"/>
    <n v="5.8"/>
    <n v="174"/>
    <n v="122"/>
    <n v="22000"/>
    <n v="3000000"/>
    <n v="-2978000"/>
    <n v="-0.9926666666666667"/>
    <n v="22.802933333333332"/>
    <n v="2011"/>
    <s v="iyul"/>
    <s v="Xavier Gens"/>
    <x v="3648"/>
    <s v="Normal"/>
    <s v="Medium Budget"/>
    <x v="0"/>
    <s v="High Buzz Mismatch"/>
  </r>
  <r>
    <x v="3649"/>
    <d v="1998-08-08T00:00:00"/>
    <s v="Color"/>
    <s v="Comedy"/>
    <s v="English"/>
    <s v="USA"/>
    <s v="R"/>
    <s v="Harvey Fierstein"/>
    <x v="330"/>
    <n v="499"/>
    <n v="1141"/>
    <n v="29"/>
    <n v="157"/>
    <n v="6.1"/>
    <n v="33"/>
    <n v="88"/>
    <n v="21210"/>
    <n v="1000000"/>
    <n v="-978790"/>
    <n v="-0.97879000000000005"/>
    <n v="24.024183999999998"/>
    <n v="1998"/>
    <s v="avgust"/>
    <s v="John Hamburg"/>
    <x v="3649"/>
    <s v="Normal"/>
    <s v="Medium Budget"/>
    <x v="0"/>
    <s v="Normal"/>
  </r>
  <r>
    <x v="3650"/>
    <d v="2014-08-03T00:00:00"/>
    <s v="Color"/>
    <s v="Action"/>
    <s v="English"/>
    <s v="USA"/>
    <m/>
    <s v="Elizabeth Streb"/>
    <x v="1671"/>
    <n v="0"/>
    <n v="0"/>
    <n v="0"/>
    <n v="44"/>
    <n v="6.8"/>
    <n v="10"/>
    <n v="82"/>
    <n v="21199"/>
    <n v="500000"/>
    <n v="-478801"/>
    <n v="-0.95760199999999995"/>
    <n v="26.8213592"/>
    <n v="2014"/>
    <s v="avgust"/>
    <s v="Catherine Gund"/>
    <x v="3650"/>
    <s v="Normal"/>
    <s v="High Budget"/>
    <x v="0"/>
    <s v="Normal"/>
  </r>
  <r>
    <x v="3651"/>
    <d v="2007-03-24T00:00:00"/>
    <s v="Color"/>
    <s v="Comedy"/>
    <s v="English"/>
    <s v="USA"/>
    <s v="R"/>
    <s v="Stephen Graham"/>
    <x v="1672"/>
    <n v="1000"/>
    <n v="1245"/>
    <n v="17"/>
    <n v="445"/>
    <n v="5.9"/>
    <n v="50"/>
    <n v="93"/>
    <n v="20380"/>
    <n v="15000000"/>
    <n v="-14979620"/>
    <n v="-0.99864133333333338"/>
    <n v="23.245043466666669"/>
    <n v="2007"/>
    <s v="mart"/>
    <s v="Jake Paltrow"/>
    <x v="3651"/>
    <s v="Normal"/>
    <s v="Medium Budget"/>
    <x v="0"/>
    <s v="High Buzz Mismatch"/>
  </r>
  <r>
    <x v="3652"/>
    <d v="2014-11-26T00:00:00"/>
    <s v="Color"/>
    <s v="Drama"/>
    <s v="Portuguese"/>
    <s v="Brazil"/>
    <s v="Unrated"/>
    <s v="Wagner Moura"/>
    <x v="1673"/>
    <n v="585"/>
    <n v="629"/>
    <n v="19"/>
    <n v="278"/>
    <n v="6.1"/>
    <n v="70"/>
    <n v="106"/>
    <n v="20262"/>
    <n v="4000000"/>
    <n v="-3979738"/>
    <n v="-0.99493450000000005"/>
    <n v="24.029826199999999"/>
    <n v="2014"/>
    <s v="noyabr"/>
    <s v="Karim AÃ¯nouz"/>
    <x v="3652"/>
    <s v="Normal"/>
    <s v="Medium Budget"/>
    <x v="0"/>
    <s v="Normal"/>
  </r>
  <r>
    <x v="3653"/>
    <d v="2001-06-09T00:00:00"/>
    <s v="Color"/>
    <s v="Action"/>
    <s v="English"/>
    <s v="USA"/>
    <s v="PG-13"/>
    <s v="Daniel Roebuck"/>
    <x v="1353"/>
    <n v="1000"/>
    <n v="2557"/>
    <n v="269"/>
    <n v="204"/>
    <n v="5.3"/>
    <n v="45"/>
    <n v="88"/>
    <n v="20218"/>
    <n v="24000000"/>
    <n v="-23979782"/>
    <n v="-0.99915758333333338"/>
    <n v="20.820736966666665"/>
    <n v="2001"/>
    <s v="iyun"/>
    <s v="George Gallo"/>
    <x v="3653"/>
    <s v="Normal"/>
    <s v="High Budget"/>
    <x v="0"/>
    <s v="High Buzz Mismatch"/>
  </r>
  <r>
    <x v="3654"/>
    <d v="2014-07-03T00:00:00"/>
    <s v="Color"/>
    <s v="Drama"/>
    <s v="English"/>
    <s v="USA"/>
    <s v="PG-13"/>
    <s v="Anne Hathaway"/>
    <x v="1674"/>
    <n v="11000"/>
    <n v="12772"/>
    <n v="4"/>
    <n v="0"/>
    <n v="5.8"/>
    <n v="43"/>
    <n v="86"/>
    <n v="20200"/>
    <n v="6000000"/>
    <n v="-5979800"/>
    <n v="-0.99663333333333337"/>
    <n v="22.801346666666667"/>
    <n v="2014"/>
    <s v="iyul"/>
    <s v="Kate Barker-Froyland"/>
    <x v="3654"/>
    <s v="Normal"/>
    <s v="Medium Budget"/>
    <x v="0"/>
    <s v="High Buzz Mismatch"/>
  </r>
  <r>
    <x v="3655"/>
    <d v="2011-10-09T00:00:00"/>
    <s v="Color"/>
    <s v="Comedy"/>
    <s v="English"/>
    <s v="USA"/>
    <s v="R"/>
    <s v="Justin Kirk"/>
    <x v="1675"/>
    <n v="945"/>
    <n v="2924"/>
    <n v="28"/>
    <n v="995"/>
    <n v="5.7"/>
    <n v="18"/>
    <n v="100"/>
    <n v="20186"/>
    <n v="930000"/>
    <n v="-909814"/>
    <n v="-0.97829462365591402"/>
    <n v="22.508182150537635"/>
    <n v="2011"/>
    <s v="oktyabr"/>
    <s v="Kat Coiro"/>
    <x v="3655"/>
    <s v="Normal"/>
    <s v="Medium Budget"/>
    <x v="0"/>
    <s v="High Buzz Mismatch"/>
  </r>
  <r>
    <x v="3656"/>
    <d v="2009-09-27T00:00:00"/>
    <s v="Color"/>
    <s v="Drama"/>
    <s v="English"/>
    <s v="Iceland"/>
    <s v="R"/>
    <s v="Alice Olivia Clarke"/>
    <x v="1676"/>
    <n v="117"/>
    <n v="298"/>
    <n v="29"/>
    <n v="0"/>
    <n v="6.9"/>
    <n v="61"/>
    <n v="99"/>
    <n v="19959"/>
    <n v="3800000"/>
    <n v="-3780041"/>
    <n v="-0.99474763157894741"/>
    <n v="27.202100947368422"/>
    <n v="2009"/>
    <s v="sentyabr"/>
    <s v="Dagur KÃ¡ri"/>
    <x v="3656"/>
    <s v="Normal"/>
    <s v="Medium Budget"/>
    <x v="0"/>
    <s v="Normal"/>
  </r>
  <r>
    <x v="3657"/>
    <d v="2003-11-09T00:00:00"/>
    <s v="Black and White"/>
    <s v="Comedy"/>
    <s v="English"/>
    <s v="USA"/>
    <s v="R"/>
    <s v="Judy Greer"/>
    <x v="1677"/>
    <n v="2000"/>
    <n v="6227"/>
    <n v="4"/>
    <n v="3000"/>
    <n v="6.2"/>
    <n v="35"/>
    <n v="87"/>
    <n v="19539"/>
    <n v="1000000"/>
    <n v="-980461"/>
    <n v="-0.98046100000000003"/>
    <n v="24.7078156"/>
    <n v="2003"/>
    <s v="noyabr"/>
    <s v="Jonathan Kesselman"/>
    <x v="3657"/>
    <s v="Normal"/>
    <s v="Medium Budget"/>
    <x v="0"/>
    <s v="Normal"/>
  </r>
  <r>
    <x v="3658"/>
    <d v="2009-07-10T00:00:00"/>
    <s v="Color"/>
    <s v="Comedy"/>
    <s v="English"/>
    <s v="USA"/>
    <s v="PG-13"/>
    <s v="Jeff Bridges"/>
    <x v="1678"/>
    <n v="12000"/>
    <n v="16118"/>
    <n v="7"/>
    <n v="370"/>
    <n v="5.5"/>
    <n v="23"/>
    <n v="91"/>
    <n v="19348"/>
    <n v="10000000"/>
    <n v="-9980652"/>
    <n v="-0.99806519999999999"/>
    <n v="21.637773920000001"/>
    <n v="2009"/>
    <s v="iyul"/>
    <s v="Michael Meredith"/>
    <x v="3658"/>
    <s v="Normal"/>
    <s v="Medium Budget"/>
    <x v="0"/>
    <s v="High Buzz Mismatch"/>
  </r>
  <r>
    <x v="3659"/>
    <d v="2010-05-05T00:00:00"/>
    <s v="Color"/>
    <s v="Drama"/>
    <s v="English"/>
    <s v="USA"/>
    <s v="R"/>
    <s v="Connor Paolo"/>
    <x v="1679"/>
    <n v="530"/>
    <n v="1038"/>
    <n v="53"/>
    <n v="0"/>
    <n v="6.5"/>
    <n v="215"/>
    <n v="98"/>
    <n v="18469"/>
    <n v="650000"/>
    <n v="-631531"/>
    <n v="-0.97158615384615388"/>
    <n v="25.611365538461538"/>
    <n v="2010"/>
    <s v="may"/>
    <s v="Jim Mickle"/>
    <x v="3659"/>
    <s v="Normal"/>
    <s v="Medium Budget"/>
    <x v="0"/>
    <s v="Normal"/>
  </r>
  <r>
    <x v="3660"/>
    <d v="2006-02-28T00:00:00"/>
    <s v="Color"/>
    <s v="Drama"/>
    <s v="French"/>
    <s v="France"/>
    <s v="Unrated"/>
    <s v="Karl E. Landler"/>
    <x v="1680"/>
    <n v="533"/>
    <n v="1082"/>
    <n v="0"/>
    <n v="104"/>
    <n v="5.8"/>
    <n v="14"/>
    <n v="95"/>
    <n v="18435"/>
    <n v="1400000"/>
    <n v="-1381565"/>
    <n v="-0.98683214285714282"/>
    <n v="22.815667142857144"/>
    <n v="2006"/>
    <s v="fevral"/>
    <s v="Pascal Arnold"/>
    <x v="3660"/>
    <s v="Normal"/>
    <s v="Medium Budget"/>
    <x v="0"/>
    <s v="High Buzz Mismatch"/>
  </r>
  <r>
    <x v="3661"/>
    <d v="2008-10-29T00:00:00"/>
    <s v="Color"/>
    <s v="Crime"/>
    <s v="English"/>
    <s v="UK"/>
    <s v="R"/>
    <s v="Julian Morris"/>
    <x v="1681"/>
    <n v="1000"/>
    <n v="1558"/>
    <n v="4"/>
    <n v="0"/>
    <n v="5.2"/>
    <n v="114"/>
    <n v="99"/>
    <n v="18378"/>
    <n v="900000"/>
    <n v="-881622"/>
    <n v="-0.97958000000000001"/>
    <n v="20.408168"/>
    <n v="2008"/>
    <s v="oktyabr"/>
    <s v="Oliver Blackburn"/>
    <x v="3661"/>
    <s v="Normal"/>
    <s v="Medium Budget"/>
    <x v="0"/>
    <s v="High Buzz Mismatch"/>
  </r>
  <r>
    <x v="3662"/>
    <d v="1997-12-17T00:00:00"/>
    <s v="Black and White"/>
    <s v="Sci-Fi"/>
    <s v="English"/>
    <s v="USA"/>
    <m/>
    <s v="James Urbaniak"/>
    <x v="1682"/>
    <n v="119"/>
    <n v="154"/>
    <n v="0"/>
    <n v="67"/>
    <n v="6.3"/>
    <n v="8"/>
    <n v="81"/>
    <n v="18195"/>
    <n v="250000"/>
    <n v="-231805"/>
    <n v="-0.92722000000000004"/>
    <n v="24.835811999999997"/>
    <n v="1997"/>
    <s v="dekabr"/>
    <s v="Hilary Brougher"/>
    <x v="3662"/>
    <s v="Normal"/>
    <s v="Medium Budget"/>
    <x v="0"/>
    <s v="Normal"/>
  </r>
  <r>
    <x v="3663"/>
    <d v="2009-12-18T00:00:00"/>
    <s v="Color"/>
    <s v="Drama"/>
    <s v="English"/>
    <s v="USA"/>
    <m/>
    <s v="Merritt Wever"/>
    <x v="1683"/>
    <n v="529"/>
    <n v="2749"/>
    <n v="8"/>
    <n v="195"/>
    <n v="6.2"/>
    <n v="66"/>
    <n v="95"/>
    <n v="17580"/>
    <n v="1500000"/>
    <n v="-1482420"/>
    <n v="-0.98828000000000005"/>
    <n v="24.424188000000001"/>
    <n v="2009"/>
    <s v="dekabr"/>
    <s v="Noah Buschel"/>
    <x v="3663"/>
    <s v="Normal"/>
    <s v="Medium Budget"/>
    <x v="0"/>
    <s v="Normal"/>
  </r>
  <r>
    <x v="3664"/>
    <d v="2011-11-24T00:00:00"/>
    <s v="Color"/>
    <s v="Action"/>
    <s v="English"/>
    <s v="Georgia"/>
    <s v="R"/>
    <s v="Richard Coyle"/>
    <x v="236"/>
    <n v="567"/>
    <n v="708"/>
    <n v="212"/>
    <n v="0"/>
    <n v="5.6"/>
    <n v="74"/>
    <n v="113"/>
    <n v="17149"/>
    <n v="20000000"/>
    <n v="-19982851"/>
    <n v="-0.99914254999999996"/>
    <n v="22.000342979999999"/>
    <n v="2011"/>
    <s v="noyabr"/>
    <s v="Renny Harlin"/>
    <x v="3664"/>
    <s v="Normal"/>
    <s v="High Budget"/>
    <x v="0"/>
    <s v="High Buzz Mismatch"/>
  </r>
  <r>
    <x v="3665"/>
    <d v="2001-09-04T00:00:00"/>
    <s v="Color"/>
    <s v="Documentary"/>
    <s v="English"/>
    <s v="India"/>
    <m/>
    <m/>
    <x v="1684"/>
    <m/>
    <n v="0"/>
    <n v="95"/>
    <n v="379"/>
    <n v="7.6"/>
    <n v="15"/>
    <n v="102"/>
    <n v="16892"/>
    <n v="300000"/>
    <n v="-283108"/>
    <n v="-0.94369333333333338"/>
    <n v="30.060422666666664"/>
    <n v="2001"/>
    <s v="sentyabr"/>
    <s v="Pan Nalin"/>
    <x v="3665"/>
    <s v="Normal"/>
    <s v="Low Budget"/>
    <x v="0"/>
    <s v="Normal"/>
  </r>
  <r>
    <x v="3666"/>
    <d v="2004-03-04T00:00:00"/>
    <s v="Color"/>
    <s v="Mystery"/>
    <s v="English"/>
    <s v="Germany"/>
    <s v="R"/>
    <s v="Adam Garcia"/>
    <x v="1685"/>
    <n v="811"/>
    <n v="1789"/>
    <n v="34"/>
    <n v="40"/>
    <n v="3.3"/>
    <n v="13"/>
    <n v="103"/>
    <n v="16066"/>
    <n v="5000000"/>
    <n v="-4983934"/>
    <n v="-0.99678679999999997"/>
    <n v="12.80528528"/>
    <n v="2004"/>
    <s v="mart"/>
    <s v="Klaus Menzel"/>
    <x v="3666"/>
    <s v="Normal"/>
    <s v="Medium Budget"/>
    <x v="0"/>
    <s v="High Buzz Mismatch"/>
  </r>
  <r>
    <x v="3667"/>
    <d v="1999-08-22T00:00:00"/>
    <s v="Color"/>
    <s v="Comedy"/>
    <s v="English"/>
    <s v="USA"/>
    <s v="PG-13"/>
    <s v="Elaine Hendrix"/>
    <x v="1686"/>
    <n v="670"/>
    <n v="1562"/>
    <n v="18"/>
    <n v="284"/>
    <n v="5.8"/>
    <n v="16"/>
    <n v="102"/>
    <n v="15593"/>
    <n v="21000000"/>
    <n v="-20984407"/>
    <n v="-0.99925747619047622"/>
    <n v="22.828697009523811"/>
    <n v="1999"/>
    <s v="avgust"/>
    <s v="John Duigan"/>
    <x v="3667"/>
    <s v="Normal"/>
    <s v="Medium Budget"/>
    <x v="0"/>
    <s v="High Buzz Mismatch"/>
  </r>
  <r>
    <x v="3668"/>
    <d v="1997-05-08T00:00:00"/>
    <s v="Color"/>
    <s v="Comedy"/>
    <s v="English"/>
    <s v="USA"/>
    <s v="R"/>
    <s v="Eric Idle"/>
    <x v="1687"/>
    <n v="795"/>
    <n v="2655"/>
    <n v="71"/>
    <n v="89"/>
    <n v="3.5"/>
    <n v="29"/>
    <n v="86"/>
    <n v="15447"/>
    <n v="10000000"/>
    <n v="-9984553"/>
    <n v="-0.99845530000000005"/>
    <n v="13.60951788"/>
    <n v="1997"/>
    <s v="may"/>
    <s v="Arthur Hiller"/>
    <x v="3668"/>
    <s v="Normal"/>
    <s v="Medium Budget"/>
    <x v="0"/>
    <s v="High Buzz Mismatch"/>
  </r>
  <r>
    <x v="3669"/>
    <d v="2002-10-13T00:00:00"/>
    <s v="Color"/>
    <s v="Drama"/>
    <s v="English"/>
    <s v="USA"/>
    <s v="PG"/>
    <s v="Gavin MacLeod"/>
    <x v="1688"/>
    <n v="284"/>
    <n v="1185"/>
    <n v="14"/>
    <n v="409"/>
    <n v="5.6"/>
    <n v="16"/>
    <n v="95"/>
    <n v="15278"/>
    <n v="825000"/>
    <n v="-809722"/>
    <n v="-0.98148121212121209"/>
    <n v="22.048307515151514"/>
    <n v="2002"/>
    <s v="oktyabr"/>
    <s v="Rich Christiano"/>
    <x v="3669"/>
    <s v="Normal"/>
    <s v="Medium Budget"/>
    <x v="0"/>
    <s v="High Buzz Mismatch"/>
  </r>
  <r>
    <x v="3670"/>
    <d v="1965-11-25T00:00:00"/>
    <s v="Color"/>
    <s v="Adventure"/>
    <s v="English"/>
    <s v="USA"/>
    <s v="Approved"/>
    <s v="James Coburn"/>
    <x v="1689"/>
    <n v="773"/>
    <n v="2888"/>
    <n v="541"/>
    <n v="251"/>
    <n v="6.8"/>
    <n v="53"/>
    <n v="152"/>
    <n v="14873"/>
    <n v="3800000"/>
    <n v="-3785127"/>
    <n v="-0.9960860526315789"/>
    <n v="26.826665578947367"/>
    <n v="1965"/>
    <s v="noyabr"/>
    <s v="Sam Peckinpah"/>
    <x v="3670"/>
    <s v="Normal"/>
    <s v="High Budget"/>
    <x v="0"/>
    <s v="Normal"/>
  </r>
  <r>
    <x v="3671"/>
    <d v="2015-05-06T00:00:00"/>
    <s v="Color"/>
    <s v="Drama"/>
    <s v="English"/>
    <s v="USA"/>
    <s v="R"/>
    <s v="Christopher Lambert"/>
    <x v="1690"/>
    <n v="1000"/>
    <n v="2059"/>
    <n v="0"/>
    <n v="26000"/>
    <n v="7.5"/>
    <n v="1"/>
    <n v="111"/>
    <n v="14616"/>
    <n v="12000000"/>
    <n v="-11985384"/>
    <n v="-0.99878199999999995"/>
    <n v="32.200487199999998"/>
    <n v="2015"/>
    <s v="may"/>
    <s v="Timothy Hines"/>
    <x v="3671"/>
    <s v="Normal"/>
    <s v="Medium Budget"/>
    <x v="0"/>
    <s v="Normal"/>
  </r>
  <r>
    <x v="3672"/>
    <d v="2006-04-22T00:00:00"/>
    <s v="Color"/>
    <s v="Drama"/>
    <s v="English"/>
    <s v="Australia"/>
    <s v="PG"/>
    <s v="Jacqueline McKenzie"/>
    <x v="585"/>
    <n v="185"/>
    <n v="299"/>
    <n v="11"/>
    <n v="135"/>
    <n v="6.6"/>
    <n v="24"/>
    <n v="86"/>
    <n v="13751"/>
    <n v="11400000"/>
    <n v="-11386249"/>
    <n v="-0.99879377192982455"/>
    <n v="26.01398249122807"/>
    <n v="2006"/>
    <s v="aprel"/>
    <s v="Peter Cattaneo"/>
    <x v="3672"/>
    <s v="Normal"/>
    <s v="Medium Budget"/>
    <x v="0"/>
    <s v="Normal"/>
  </r>
  <r>
    <x v="3673"/>
    <d v="1998-01-09T00:00:00"/>
    <s v="Color"/>
    <s v="Drama"/>
    <s v="English"/>
    <s v="USA"/>
    <s v="R"/>
    <s v="William Smith"/>
    <x v="1691"/>
    <n v="919"/>
    <n v="2288"/>
    <n v="4"/>
    <n v="51"/>
    <n v="6.6"/>
    <n v="18"/>
    <n v="90"/>
    <n v="13493"/>
    <n v="600000"/>
    <n v="-586507"/>
    <n v="-0.97751166666666667"/>
    <n v="26.01409533333333"/>
    <n v="1998"/>
    <s v="yanvar"/>
    <s v="Scott Ziehl"/>
    <x v="3673"/>
    <s v="Normal"/>
    <s v="Medium Budget"/>
    <x v="0"/>
    <s v="Normal"/>
  </r>
  <r>
    <x v="3674"/>
    <d v="2002-08-15T00:00:00"/>
    <s v="Color"/>
    <s v="Drama"/>
    <s v="English"/>
    <s v="USA"/>
    <s v="R"/>
    <s v="Ryan Gosling"/>
    <x v="1692"/>
    <n v="33000"/>
    <n v="35294"/>
    <n v="12"/>
    <n v="183"/>
    <n v="6.1"/>
    <n v="17"/>
    <n v="112"/>
    <n v="13134"/>
    <n v="500000"/>
    <n v="-486866"/>
    <n v="-0.97373200000000004"/>
    <n v="24.028807199999999"/>
    <n v="2002"/>
    <s v="avgust"/>
    <s v="Alex Smith"/>
    <x v="3674"/>
    <s v="Normal"/>
    <s v="Medium Budget"/>
    <x v="0"/>
    <s v="Normal"/>
  </r>
  <r>
    <x v="3675"/>
    <d v="2000-06-28T00:00:00"/>
    <s v="Color"/>
    <s v="Action"/>
    <s v="English"/>
    <s v="USA"/>
    <s v="R"/>
    <s v="Judy Greer"/>
    <x v="822"/>
    <n v="2000"/>
    <n v="3905"/>
    <n v="82"/>
    <n v="210"/>
    <n v="6"/>
    <n v="29"/>
    <n v="82"/>
    <n v="12996"/>
    <n v="1000000"/>
    <n v="-987004"/>
    <n v="-0.98700399999999999"/>
    <n v="23.6261984"/>
    <n v="2000"/>
    <s v="iyun"/>
    <s v="Craig Mazin"/>
    <x v="3675"/>
    <s v="Normal"/>
    <s v="High Budget"/>
    <x v="0"/>
    <s v="Normal"/>
  </r>
  <r>
    <x v="3676"/>
    <d v="2012-01-23T00:00:00"/>
    <s v="Color"/>
    <s v="Horror"/>
    <s v="English"/>
    <s v="France"/>
    <s v="Not Rated"/>
    <s v="America Olivo"/>
    <x v="1693"/>
    <n v="470"/>
    <n v="1233"/>
    <n v="33"/>
    <n v="0"/>
    <n v="6.1"/>
    <n v="279"/>
    <n v="89"/>
    <n v="12843"/>
    <n v="6000000"/>
    <n v="-5987157"/>
    <n v="-0.99785950000000001"/>
    <n v="24.000856199999998"/>
    <n v="2012"/>
    <s v="yanvar"/>
    <s v="Franck Khalfoun"/>
    <x v="3676"/>
    <s v="Normal"/>
    <s v="Low Budget"/>
    <x v="0"/>
    <s v="Normal"/>
  </r>
  <r>
    <x v="3677"/>
    <d v="1997-09-04T00:00:00"/>
    <s v="Color"/>
    <s v="Biography"/>
    <s v="English"/>
    <s v="USA"/>
    <s v="R"/>
    <s v="Keanu Reeves"/>
    <x v="581"/>
    <n v="18000"/>
    <n v="20135"/>
    <n v="19"/>
    <n v="161"/>
    <n v="5.8"/>
    <n v="12"/>
    <n v="92"/>
    <n v="12836"/>
    <n v="4000000"/>
    <n v="-3987164"/>
    <n v="-0.99679099999999998"/>
    <n v="22.817383599999999"/>
    <n v="1997"/>
    <s v="sentyabr"/>
    <s v="Stephen Kay"/>
    <x v="3677"/>
    <s v="Normal"/>
    <s v="Medium Budget"/>
    <x v="0"/>
    <s v="High Buzz Mismatch"/>
  </r>
  <r>
    <x v="3678"/>
    <d v="2005-10-14T00:00:00"/>
    <s v="Color"/>
    <s v="Drama"/>
    <s v="English"/>
    <s v="UK"/>
    <s v="R"/>
    <s v="Jason Statham"/>
    <x v="1694"/>
    <n v="26000"/>
    <n v="39518"/>
    <n v="11"/>
    <n v="0"/>
    <n v="6.6"/>
    <n v="34"/>
    <n v="92"/>
    <n v="12667"/>
    <n v="14000"/>
    <n v="-1333"/>
    <n v="-9.521428571428571E-2"/>
    <n v="26.361914285714285"/>
    <n v="2005"/>
    <s v="oktyabr"/>
    <s v="Hunter Richards"/>
    <x v="3678"/>
    <s v="Normal"/>
    <s v="Medium Budget"/>
    <x v="0"/>
    <s v="Normal"/>
  </r>
  <r>
    <x v="3679"/>
    <d v="2010-02-25T00:00:00"/>
    <s v="Color"/>
    <s v="Comedy"/>
    <s v="English"/>
    <s v="USA"/>
    <s v="PG"/>
    <s v="Adam Scott"/>
    <x v="1415"/>
    <n v="3000"/>
    <n v="4094"/>
    <n v="14"/>
    <n v="13000"/>
    <n v="6.4"/>
    <n v="134"/>
    <n v="100"/>
    <n v="12561"/>
    <n v="19000000"/>
    <n v="-18987439"/>
    <n v="-0.99933889473684212"/>
    <n v="26.500264442105266"/>
    <n v="2010"/>
    <s v="fevral"/>
    <s v="Anand Tucker"/>
    <x v="3679"/>
    <s v="Normal"/>
    <s v="Medium Budget"/>
    <x v="0"/>
    <s v="Normal"/>
  </r>
  <r>
    <x v="3680"/>
    <d v="1964-04-09T00:00:00"/>
    <s v="Black and White"/>
    <s v="Drama"/>
    <s v="English"/>
    <s v="USA"/>
    <s v="Not Rated"/>
    <s v="Yaphet Kotto"/>
    <x v="1695"/>
    <n v="581"/>
    <n v="835"/>
    <n v="0"/>
    <n v="363"/>
    <n v="8.1"/>
    <n v="24"/>
    <n v="95"/>
    <n v="12438"/>
    <n v="160000"/>
    <n v="-147562"/>
    <n v="-0.92226249999999999"/>
    <n v="32.067394999999998"/>
    <n v="1964"/>
    <s v="aprel"/>
    <s v="Michael Roemer"/>
    <x v="3680"/>
    <s v="Normal"/>
    <s v="Medium Budget"/>
    <x v="0"/>
    <s v="High Buzz / High Score"/>
  </r>
  <r>
    <x v="3681"/>
    <d v="2007-08-22T00:00:00"/>
    <s v="Color"/>
    <s v="Comedy"/>
    <s v="English"/>
    <s v="USA"/>
    <s v="PG-13"/>
    <s v="Jim Gaffigan"/>
    <x v="1696"/>
    <n v="472"/>
    <n v="1047"/>
    <n v="0"/>
    <n v="339"/>
    <n v="6.5"/>
    <n v="28"/>
    <n v="91"/>
    <n v="12055"/>
    <n v="500000"/>
    <n v="-487945"/>
    <n v="-0.97589000000000004"/>
    <n v="25.643543999999999"/>
    <n v="2007"/>
    <s v="avgust"/>
    <s v="Sol Tryon"/>
    <x v="3681"/>
    <s v="Normal"/>
    <s v="Medium Budget"/>
    <x v="0"/>
    <s v="Normal"/>
  </r>
  <r>
    <x v="3682"/>
    <d v="2013-06-12T00:00:00"/>
    <s v="Color"/>
    <s v="Comedy"/>
    <s v="Icelandic"/>
    <s v="Iceland"/>
    <m/>
    <s v="Ingvar Eggert SigurÃ°sson"/>
    <x v="1697"/>
    <n v="63"/>
    <n v="81"/>
    <n v="4"/>
    <n v="1000"/>
    <n v="6.9"/>
    <n v="66"/>
    <n v="81"/>
    <n v="11835"/>
    <n v="10000000"/>
    <n v="-9988165"/>
    <n v="-0.9988165"/>
    <n v="27.300473400000001"/>
    <n v="2013"/>
    <s v="iyun"/>
    <s v="Benedikt Erlingsson"/>
    <x v="3682"/>
    <s v="Normal"/>
    <s v="Medium Budget"/>
    <x v="0"/>
    <s v="Normal"/>
  </r>
  <r>
    <x v="3683"/>
    <d v="2003-11-27T00:00:00"/>
    <s v="Color"/>
    <s v="Comedy"/>
    <s v="English"/>
    <s v="USA"/>
    <m/>
    <s v="Tony Doupe"/>
    <x v="1698"/>
    <n v="361"/>
    <n v="387"/>
    <n v="14"/>
    <n v="39"/>
    <n v="4.7"/>
    <n v="8"/>
    <n v="96"/>
    <n v="11798"/>
    <n v="100000"/>
    <n v="-88202"/>
    <n v="-0.88202000000000003"/>
    <n v="18.451092000000003"/>
    <n v="2003"/>
    <s v="noyabr"/>
    <s v="Sue Corcoran"/>
    <x v="3683"/>
    <s v="Normal"/>
    <s v="Medium Budget"/>
    <x v="0"/>
    <s v="High Buzz Mismatch"/>
  </r>
  <r>
    <x v="3684"/>
    <d v="2013-11-23T00:00:00"/>
    <s v="Color"/>
    <s v="Comedy"/>
    <s v="Spanish"/>
    <s v="Mexico"/>
    <m/>
    <s v="Ximena Ayala"/>
    <x v="1699"/>
    <n v="31"/>
    <n v="58"/>
    <n v="0"/>
    <n v="407"/>
    <n v="7"/>
    <n v="50"/>
    <n v="89"/>
    <n v="11278"/>
    <n v="1300000"/>
    <n v="-1288722"/>
    <n v="-0.99132461538461536"/>
    <n v="27.644170153846154"/>
    <n v="2013"/>
    <s v="noyabr"/>
    <s v="Claudia Sainte-Luce"/>
    <x v="3684"/>
    <s v="Normal"/>
    <s v="Medium Budget"/>
    <x v="0"/>
    <s v="Normal"/>
  </r>
  <r>
    <x v="3685"/>
    <d v="2003-06-19T00:00:00"/>
    <s v="Color"/>
    <s v="Crime"/>
    <s v="English"/>
    <s v="USA"/>
    <s v="R"/>
    <s v="Glenn Plummer"/>
    <x v="1700"/>
    <n v="240"/>
    <n v="490"/>
    <n v="0"/>
    <n v="413"/>
    <n v="6.4"/>
    <n v="25"/>
    <n v="101"/>
    <n v="10696"/>
    <n v="6800000"/>
    <n v="-6789304"/>
    <n v="-0.99842705882352945"/>
    <n v="25.241929176470588"/>
    <n v="2003"/>
    <s v="iyun"/>
    <s v="Damian Nieman"/>
    <x v="3685"/>
    <s v="Normal"/>
    <s v="Medium Budget"/>
    <x v="0"/>
    <s v="Normal"/>
  </r>
  <r>
    <x v="3686"/>
    <d v="1998-02-24T00:00:00"/>
    <s v="Color"/>
    <s v="Drama"/>
    <s v="English"/>
    <s v="USA"/>
    <s v="PG-13"/>
    <s v="Irene Bedard"/>
    <x v="1701"/>
    <n v="752"/>
    <n v="1763"/>
    <n v="0"/>
    <n v="102"/>
    <n v="6.5"/>
    <n v="2"/>
    <n v="107"/>
    <n v="10508"/>
    <n v="700000"/>
    <n v="-689492"/>
    <n v="-0.98498857142857144"/>
    <n v="25.616204571428572"/>
    <n v="1998"/>
    <s v="fevral"/>
    <s v="Jennifer Wynne Farmer"/>
    <x v="3686"/>
    <s v="Normal"/>
    <s v="Medium Budget"/>
    <x v="0"/>
    <s v="Normal"/>
  </r>
  <r>
    <x v="3687"/>
    <d v="2006-12-14T00:00:00"/>
    <s v="Black and White"/>
    <s v="Crime"/>
    <s v="English"/>
    <s v="USA"/>
    <s v="Not Rated"/>
    <s v="Jordana Spiro"/>
    <x v="1702"/>
    <n v="262"/>
    <n v="509"/>
    <n v="0"/>
    <n v="244"/>
    <n v="6.1"/>
    <n v="71"/>
    <n v="78"/>
    <n v="10018"/>
    <n v="1000000"/>
    <n v="-989982"/>
    <n v="-0.98998200000000003"/>
    <n v="24.0284072"/>
    <n v="2006"/>
    <s v="dekabr"/>
    <s v="Eric Nicholas"/>
    <x v="3687"/>
    <s v="Normal"/>
    <s v="Medium Budget"/>
    <x v="0"/>
    <s v="Normal"/>
  </r>
  <r>
    <x v="3688"/>
    <d v="2004-05-10T00:00:00"/>
    <s v="Color"/>
    <s v="Comedy"/>
    <s v="Swedish"/>
    <s v="Sweden"/>
    <m/>
    <s v="Michael Nyqvist"/>
    <x v="1703"/>
    <n v="690"/>
    <n v="774"/>
    <n v="10"/>
    <n v="0"/>
    <n v="7.6"/>
    <n v="34"/>
    <n v="133"/>
    <n v="9910"/>
    <n v="25000000"/>
    <n v="-24990090"/>
    <n v="-0.99960360000000004"/>
    <n v="30.000158559999999"/>
    <n v="2004"/>
    <s v="may"/>
    <s v="Kay Pollak"/>
    <x v="3688"/>
    <s v="Normal"/>
    <s v="Medium Budget"/>
    <x v="0"/>
    <s v="Normal"/>
  </r>
  <r>
    <x v="3689"/>
    <d v="2011-12-04T00:00:00"/>
    <s v="Color"/>
    <s v="Drama"/>
    <s v="Mandarin"/>
    <s v="China"/>
    <s v="R"/>
    <s v="Christian Bale"/>
    <x v="1096"/>
    <n v="23000"/>
    <n v="23240"/>
    <n v="611"/>
    <n v="13000"/>
    <n v="7.6"/>
    <n v="136"/>
    <n v="146"/>
    <n v="9213"/>
    <n v="94000000"/>
    <n v="-93990787"/>
    <n v="-0.99990198936170216"/>
    <n v="31.300039204255317"/>
    <n v="2011"/>
    <s v="dekabr"/>
    <s v="Yimou Zhang"/>
    <x v="3689"/>
    <s v="Underperformer"/>
    <s v="Medium Budget"/>
    <x v="0"/>
    <s v="Normal"/>
  </r>
  <r>
    <x v="3690"/>
    <d v="2014-03-25T00:00:00"/>
    <s v="Color"/>
    <s v="Action"/>
    <s v="English"/>
    <s v="USA"/>
    <s v="R"/>
    <s v="Michael Jai White"/>
    <x v="1704"/>
    <n v="2000"/>
    <n v="3089"/>
    <n v="249"/>
    <n v="0"/>
    <n v="5.8"/>
    <n v="29"/>
    <n v="103"/>
    <n v="8691"/>
    <n v="4500000"/>
    <n v="-4491309"/>
    <n v="-0.99806866666666672"/>
    <n v="22.800772533333333"/>
    <n v="2014"/>
    <s v="mart"/>
    <s v="Ernie Barbarash"/>
    <x v="3690"/>
    <s v="Normal"/>
    <s v="High Budget"/>
    <x v="0"/>
    <s v="High Buzz Mismatch"/>
  </r>
  <r>
    <x v="3691"/>
    <d v="1971-05-30T00:00:00"/>
    <s v="Color"/>
    <s v="Drama"/>
    <s v="English"/>
    <s v="USA"/>
    <s v="Not Rated"/>
    <s v="Don Brooks"/>
    <x v="1705"/>
    <n v="0"/>
    <n v="0"/>
    <n v="0"/>
    <n v="85"/>
    <n v="6.7"/>
    <n v="8"/>
    <n v="65"/>
    <n v="8231"/>
    <n v="27000"/>
    <n v="-18769"/>
    <n v="-0.69514814814814818"/>
    <n v="26.530440740740744"/>
    <n v="1971"/>
    <s v="may"/>
    <s v="James Bidgood"/>
    <x v="3691"/>
    <s v="Normal"/>
    <s v="Medium Budget"/>
    <x v="0"/>
    <s v="Normal"/>
  </r>
  <r>
    <x v="3692"/>
    <d v="2007-03-09T00:00:00"/>
    <s v="Color"/>
    <s v="Action"/>
    <s v="Portuguese"/>
    <s v="Brazil"/>
    <s v="R"/>
    <s v="Wagner Moura"/>
    <x v="467"/>
    <n v="585"/>
    <n v="666"/>
    <n v="294"/>
    <n v="11000"/>
    <n v="8.1"/>
    <n v="142"/>
    <n v="115"/>
    <n v="8060"/>
    <n v="4000000"/>
    <n v="-3991940"/>
    <n v="-0.99798500000000001"/>
    <n v="33.100805999999999"/>
    <n v="2007"/>
    <s v="mart"/>
    <s v="JosÃ© Padilha"/>
    <x v="3692"/>
    <s v="Normal"/>
    <s v="High Budget"/>
    <x v="0"/>
    <s v="High Buzz / High Score"/>
  </r>
  <r>
    <x v="3693"/>
    <d v="1947-12-07T00:00:00"/>
    <s v="Black and White"/>
    <s v="Crime"/>
    <s v="English"/>
    <s v="USA"/>
    <s v="Not Rated"/>
    <s v="Rita Hayworth"/>
    <x v="1706"/>
    <n v="1000"/>
    <n v="1055"/>
    <n v="0"/>
    <n v="0"/>
    <n v="7.7"/>
    <n v="90"/>
    <n v="92"/>
    <n v="7927"/>
    <n v="2300000"/>
    <n v="-2292073"/>
    <n v="-0.9965534782608696"/>
    <n v="30.401378608695651"/>
    <n v="1947"/>
    <s v="dekabr"/>
    <s v="Orson Welles"/>
    <x v="3693"/>
    <s v="Normal"/>
    <s v="Medium Budget"/>
    <x v="0"/>
    <s v="Normal"/>
  </r>
  <r>
    <x v="3694"/>
    <d v="2007-08-30T00:00:00"/>
    <s v="Color"/>
    <s v="Comedy"/>
    <s v="English"/>
    <s v="USA"/>
    <m/>
    <s v="Robin Williams"/>
    <x v="1707"/>
    <n v="49000"/>
    <n v="54484"/>
    <n v="0"/>
    <n v="87"/>
    <n v="6.2"/>
    <n v="17"/>
    <n v="85"/>
    <n v="7826"/>
    <n v="1200000"/>
    <n v="-1192174"/>
    <n v="-0.99347833333333335"/>
    <n v="24.411308666666667"/>
    <n v="2007"/>
    <s v="avgust"/>
    <s v="James David Pasternak"/>
    <x v="3694"/>
    <s v="Normal"/>
    <s v="Medium Budget"/>
    <x v="0"/>
    <s v="Normal"/>
  </r>
  <r>
    <x v="3695"/>
    <d v="1999-03-18T00:00:00"/>
    <s v="Color"/>
    <s v="Drama"/>
    <s v="English"/>
    <s v="USA"/>
    <s v="R"/>
    <s v="Samantha Morton"/>
    <x v="1708"/>
    <n v="631"/>
    <n v="2020"/>
    <n v="4"/>
    <n v="100"/>
    <n v="6.4"/>
    <n v="16"/>
    <n v="92"/>
    <n v="7680"/>
    <n v="2000000"/>
    <n v="-1992320"/>
    <n v="-0.99616000000000005"/>
    <n v="25.211536000000002"/>
    <n v="1999"/>
    <s v="mart"/>
    <s v="Eric Styles"/>
    <x v="3695"/>
    <s v="Normal"/>
    <s v="Medium Budget"/>
    <x v="0"/>
    <s v="Normal"/>
  </r>
  <r>
    <x v="3696"/>
    <d v="2012-02-24T00:00:00"/>
    <s v="Color"/>
    <s v="Comedy"/>
    <s v="English"/>
    <s v="USA"/>
    <s v="R"/>
    <s v="Jack McBrayer"/>
    <x v="1709"/>
    <n v="975"/>
    <n v="4184"/>
    <n v="6"/>
    <n v="0"/>
    <n v="6.4"/>
    <n v="62"/>
    <n v="101"/>
    <n v="6643"/>
    <n v="900000"/>
    <n v="-893357"/>
    <n v="-0.99261888888888894"/>
    <n v="25.202952444444445"/>
    <n v="2012"/>
    <s v="fevral"/>
    <s v="Ramaa Mosley"/>
    <x v="3696"/>
    <s v="Normal"/>
    <s v="Medium Budget"/>
    <x v="0"/>
    <s v="Normal"/>
  </r>
  <r>
    <x v="3697"/>
    <d v="2006-04-21T00:00:00"/>
    <s v="Color"/>
    <s v="Comedy"/>
    <s v="English"/>
    <s v="USA"/>
    <s v="R"/>
    <s v="Michael Rapaport"/>
    <x v="1710"/>
    <n v="975"/>
    <n v="2694"/>
    <n v="0"/>
    <n v="0"/>
    <n v="6.9"/>
    <n v="56"/>
    <n v="81"/>
    <n v="6387"/>
    <n v="1000000"/>
    <n v="-993613"/>
    <n v="-0.99361299999999997"/>
    <n v="27.202554800000001"/>
    <n v="2006"/>
    <s v="aprel"/>
    <s v="Hal Haberman"/>
    <x v="3697"/>
    <s v="Normal"/>
    <s v="Medium Budget"/>
    <x v="0"/>
    <s v="Normal"/>
  </r>
  <r>
    <x v="3698"/>
    <d v="2004-08-23T00:00:00"/>
    <s v="Black and White"/>
    <s v="Crime"/>
    <s v="English"/>
    <s v="UK"/>
    <m/>
    <s v="Paddy Considine"/>
    <x v="1517"/>
    <n v="680"/>
    <n v="1311"/>
    <n v="222"/>
    <n v="0"/>
    <n v="7.7"/>
    <n v="99"/>
    <n v="90"/>
    <n v="6013"/>
    <n v="695393"/>
    <n v="-689380"/>
    <n v="-0.99135309098596047"/>
    <n v="30.403458763605617"/>
    <n v="2004"/>
    <s v="avgust"/>
    <s v="Shane Meadows"/>
    <x v="3698"/>
    <s v="Normal"/>
    <s v="Medium Budget"/>
    <x v="0"/>
    <s v="Normal"/>
  </r>
  <r>
    <x v="3699"/>
    <d v="2014-03-15T00:00:00"/>
    <s v="Color"/>
    <s v="Documentary"/>
    <s v="English"/>
    <s v="USA"/>
    <m/>
    <s v="Ariel Hsing"/>
    <x v="1711"/>
    <n v="0"/>
    <n v="0"/>
    <n v="0"/>
    <n v="116"/>
    <n v="7.1"/>
    <n v="18"/>
    <n v="80"/>
    <n v="5858"/>
    <n v="150000"/>
    <n v="-144142"/>
    <n v="-0.96094666666666662"/>
    <n v="28.027221333333333"/>
    <n v="2014"/>
    <s v="mart"/>
    <s v="Sara Newens"/>
    <x v="3699"/>
    <s v="Normal"/>
    <s v="Low Budget"/>
    <x v="0"/>
    <s v="Normal"/>
  </r>
  <r>
    <x v="3700"/>
    <d v="2000-07-02T00:00:00"/>
    <s v="Color"/>
    <s v="Horror"/>
    <s v="German"/>
    <s v="Germany"/>
    <s v="R"/>
    <s v="Benno FÃ¼rmann"/>
    <x v="1629"/>
    <n v="127"/>
    <n v="163"/>
    <n v="24"/>
    <n v="560"/>
    <n v="6.1"/>
    <n v="62"/>
    <n v="103"/>
    <n v="5725"/>
    <n v="8400000"/>
    <n v="-8394275"/>
    <n v="-0.9993184523809524"/>
    <n v="24.056272619047618"/>
    <n v="2000"/>
    <s v="iyul"/>
    <s v="Stefan Ruzowitzky"/>
    <x v="3700"/>
    <s v="Normal"/>
    <s v="Low Budget"/>
    <x v="0"/>
    <s v="Normal"/>
  </r>
  <r>
    <x v="3701"/>
    <d v="2007-04-18T00:00:00"/>
    <s v="Color"/>
    <s v="Comedy"/>
    <s v="English"/>
    <s v="USA"/>
    <s v="PG-13"/>
    <s v="Drew Fuller"/>
    <x v="1712"/>
    <n v="906"/>
    <n v="4725"/>
    <n v="7"/>
    <n v="160"/>
    <n v="3.9"/>
    <n v="20"/>
    <n v="93"/>
    <n v="5561"/>
    <n v="10000000"/>
    <n v="-9994439"/>
    <n v="-0.99944390000000005"/>
    <n v="15.216222439999999"/>
    <n v="2007"/>
    <s v="aprel"/>
    <s v="Scott Marshall"/>
    <x v="3701"/>
    <s v="Normal"/>
    <s v="Medium Budget"/>
    <x v="0"/>
    <s v="High Buzz Mismatch"/>
  </r>
  <r>
    <x v="3702"/>
    <d v="2004-06-10T00:00:00"/>
    <s v="Color"/>
    <s v="Drama"/>
    <s v="English"/>
    <s v="USA"/>
    <s v="R"/>
    <s v="Don Wallace"/>
    <x v="1713"/>
    <n v="54"/>
    <n v="185"/>
    <n v="3"/>
    <n v="30"/>
    <n v="6.6"/>
    <n v="13"/>
    <n v="109"/>
    <n v="5199"/>
    <n v="200000"/>
    <n v="-194801"/>
    <n v="-0.97400500000000001"/>
    <n v="26.013397999999999"/>
    <n v="2004"/>
    <s v="iyun"/>
    <s v="Eddie O'Flaherty"/>
    <x v="3702"/>
    <s v="Normal"/>
    <s v="Medium Budget"/>
    <x v="0"/>
    <s v="Normal"/>
  </r>
  <r>
    <x v="3703"/>
    <d v="2009-01-15T00:00:00"/>
    <s v="Color"/>
    <s v="Drama"/>
    <s v="English"/>
    <s v="USA"/>
    <s v="R"/>
    <s v="Tom Everett Scott"/>
    <x v="1714"/>
    <n v="433"/>
    <n v="1929"/>
    <n v="15"/>
    <n v="448"/>
    <n v="5.9"/>
    <n v="21"/>
    <n v="96"/>
    <n v="5005"/>
    <n v="3000000"/>
    <n v="-2994995"/>
    <n v="-0.99833166666666662"/>
    <n v="23.245467333333334"/>
    <n v="2009"/>
    <s v="yanvar"/>
    <s v="Francesca Gregorini"/>
    <x v="3703"/>
    <s v="Normal"/>
    <s v="Medium Budget"/>
    <x v="0"/>
    <s v="High Buzz Mismatch"/>
  </r>
  <r>
    <x v="3704"/>
    <d v="2008-05-30T00:00:00"/>
    <s v="Color"/>
    <s v="Action"/>
    <s v="English"/>
    <s v="South Africa"/>
    <s v="R"/>
    <s v="Rapulana Seiphemo"/>
    <x v="1715"/>
    <n v="29"/>
    <n v="86"/>
    <n v="5"/>
    <n v="1000"/>
    <n v="7.8"/>
    <n v="30"/>
    <n v="119"/>
    <n v="4958"/>
    <n v="2000000"/>
    <n v="-1995042"/>
    <n v="-0.99752099999999999"/>
    <n v="30.900991600000001"/>
    <n v="2008"/>
    <s v="may"/>
    <s v="Ralph Ziman"/>
    <x v="3704"/>
    <s v="Normal"/>
    <s v="High Budget"/>
    <x v="0"/>
    <s v="Normal"/>
  </r>
  <r>
    <x v="3705"/>
    <d v="2015-02-22T00:00:00"/>
    <s v="Color"/>
    <s v="Adventure"/>
    <s v="English"/>
    <s v="USA"/>
    <m/>
    <s v="Naderev Sano"/>
    <x v="1716"/>
    <n v="0"/>
    <n v="0"/>
    <n v="0"/>
    <n v="215"/>
    <n v="7"/>
    <n v="5"/>
    <n v="72"/>
    <n v="4914"/>
    <n v="150000"/>
    <n v="-145086"/>
    <n v="-0.96723999999999999"/>
    <n v="27.634604"/>
    <n v="2015"/>
    <s v="fevral"/>
    <s v="Dena Seidel"/>
    <x v="3705"/>
    <s v="Normal"/>
    <s v="High Budget"/>
    <x v="0"/>
    <s v="Normal"/>
  </r>
  <r>
    <x v="3706"/>
    <d v="2013-03-25T00:00:00"/>
    <s v="Color"/>
    <s v="Adventure"/>
    <s v="English"/>
    <s v="UK"/>
    <s v="PG"/>
    <s v="Ioan Gruffudd"/>
    <x v="1717"/>
    <n v="2000"/>
    <n v="2450"/>
    <n v="3"/>
    <n v="0"/>
    <n v="5.4"/>
    <n v="28"/>
    <n v="100"/>
    <n v="4756"/>
    <n v="25000000"/>
    <n v="-24995244"/>
    <n v="-0.99980975999999999"/>
    <n v="21.200076096"/>
    <n v="2013"/>
    <s v="mart"/>
    <s v="Jonathan Newman"/>
    <x v="3706"/>
    <s v="Normal"/>
    <s v="High Budget"/>
    <x v="0"/>
    <s v="High Buzz Mismatch"/>
  </r>
  <r>
    <x v="3707"/>
    <d v="2011-10-26T00:00:00"/>
    <s v="Color"/>
    <s v="Comedy"/>
    <s v="English"/>
    <s v="USA"/>
    <s v="Not Rated"/>
    <s v="Kerry BishÃ©"/>
    <x v="1112"/>
    <n v="296"/>
    <n v="690"/>
    <n v="0"/>
    <n v="413"/>
    <n v="6.4"/>
    <n v="14"/>
    <n v="95"/>
    <n v="4584"/>
    <n v="9000"/>
    <n v="-4416"/>
    <n v="-0.49066666666666664"/>
    <n v="25.445033333333335"/>
    <n v="2011"/>
    <s v="oktyabr"/>
    <s v="Edward Burns"/>
    <x v="3707"/>
    <s v="Normal"/>
    <s v="Medium Budget"/>
    <x v="0"/>
    <s v="Normal"/>
  </r>
  <r>
    <x v="3708"/>
    <d v="2013-06-24T00:00:00"/>
    <s v="Color"/>
    <s v="Adventure"/>
    <s v="English"/>
    <s v="Belgium"/>
    <m/>
    <s v="Kyle Hebert"/>
    <x v="1718"/>
    <n v="324"/>
    <n v="369"/>
    <n v="0"/>
    <n v="0"/>
    <n v="6.3"/>
    <n v="60"/>
    <n v="85"/>
    <n v="4091"/>
    <n v="34000000"/>
    <n v="-33995909"/>
    <n v="-0.99987967647058829"/>
    <n v="24.800048129411763"/>
    <n v="2013"/>
    <s v="iyun"/>
    <s v="Jeremy Degruson"/>
    <x v="3708"/>
    <s v="Normal"/>
    <s v="High Budget"/>
    <x v="0"/>
    <s v="Normal"/>
  </r>
  <r>
    <x v="3709"/>
    <d v="2012-12-21T00:00:00"/>
    <s v="Color"/>
    <s v="Drama"/>
    <s v="English"/>
    <s v="Canada"/>
    <s v="R"/>
    <s v="Saad Siddiqui"/>
    <x v="1719"/>
    <n v="223"/>
    <n v="242"/>
    <n v="55"/>
    <n v="657"/>
    <n v="5.2"/>
    <n v="36"/>
    <n v="93"/>
    <n v="4063"/>
    <n v="4000000"/>
    <n v="-3995937"/>
    <n v="-0.99898425000000002"/>
    <n v="20.4661063"/>
    <n v="2012"/>
    <s v="dekabr"/>
    <s v="Ruba Nadda"/>
    <x v="3709"/>
    <s v="Normal"/>
    <s v="Medium Budget"/>
    <x v="0"/>
    <s v="High Buzz Mismatch"/>
  </r>
  <r>
    <x v="3710"/>
    <d v="2013-04-24T00:00:00"/>
    <s v="Color"/>
    <s v="Comedy"/>
    <s v="Spanish"/>
    <s v="USA"/>
    <m/>
    <s v="Nataniel SÃ¡nchez"/>
    <x v="1720"/>
    <n v="3"/>
    <n v="5"/>
    <n v="0"/>
    <n v="75"/>
    <n v="7.2"/>
    <n v="1"/>
    <n v="110"/>
    <n v="3830"/>
    <n v="1200000"/>
    <n v="-1196170"/>
    <n v="-0.9968083333333333"/>
    <n v="28.408776666666668"/>
    <n v="2013"/>
    <s v="aprel"/>
    <s v="Tom Sanchez"/>
    <x v="3710"/>
    <s v="Normal"/>
    <s v="Medium Budget"/>
    <x v="0"/>
    <s v="Normal"/>
  </r>
  <r>
    <x v="3711"/>
    <d v="2008-12-24T00:00:00"/>
    <s v="Color"/>
    <s v="Crime"/>
    <s v="English"/>
    <s v="Spain"/>
    <s v="R"/>
    <s v="Jim Carter"/>
    <x v="1721"/>
    <n v="439"/>
    <n v="940"/>
    <n v="275"/>
    <n v="0"/>
    <n v="6.1"/>
    <n v="71"/>
    <n v="104"/>
    <n v="3607"/>
    <n v="10000000"/>
    <n v="-9996393"/>
    <n v="-0.99963930000000001"/>
    <n v="24.000144279999997"/>
    <n v="2008"/>
    <s v="dekabr"/>
    <s v="Ãlex de la Iglesia"/>
    <x v="3711"/>
    <s v="Normal"/>
    <s v="Medium Budget"/>
    <x v="0"/>
    <s v="Normal"/>
  </r>
  <r>
    <x v="3712"/>
    <d v="2008-01-09T00:00:00"/>
    <s v="Color"/>
    <s v="Fantasy"/>
    <s v="English"/>
    <s v="Canada"/>
    <s v="Not Rated"/>
    <s v="Stephen McHattie"/>
    <x v="1722"/>
    <n v="413"/>
    <n v="721"/>
    <n v="49"/>
    <n v="0"/>
    <n v="6.7"/>
    <n v="178"/>
    <n v="95"/>
    <n v="3478"/>
    <n v="1500000"/>
    <n v="-1496522"/>
    <n v="-0.99768133333333331"/>
    <n v="26.400927466666666"/>
    <n v="2008"/>
    <s v="yanvar"/>
    <s v="Bruce McDonald"/>
    <x v="3712"/>
    <s v="Normal"/>
    <s v="Low Budget"/>
    <x v="0"/>
    <s v="Normal"/>
  </r>
  <r>
    <x v="3713"/>
    <d v="2015-08-08T00:00:00"/>
    <s v="Color"/>
    <s v="Crime"/>
    <s v="English"/>
    <s v="USA"/>
    <s v="R"/>
    <s v="Michael Derek"/>
    <x v="1723"/>
    <n v="128"/>
    <n v="214"/>
    <n v="7"/>
    <n v="305"/>
    <n v="7.2"/>
    <n v="4"/>
    <n v="125"/>
    <n v="3330"/>
    <n v="2100000"/>
    <n v="-2096670"/>
    <n v="-0.9984142857142857"/>
    <n v="28.431134285714286"/>
    <n v="2015"/>
    <s v="avgust"/>
    <s v="Robert Fontaine"/>
    <x v="3713"/>
    <s v="Normal"/>
    <s v="Medium Budget"/>
    <x v="0"/>
    <s v="Normal"/>
  </r>
  <r>
    <x v="3714"/>
    <d v="2012-06-12T00:00:00"/>
    <s v="Color"/>
    <s v="Comedy"/>
    <s v="English"/>
    <s v="USA"/>
    <s v="PG-13"/>
    <s v="Taylor Negron"/>
    <x v="485"/>
    <n v="1000"/>
    <n v="3086"/>
    <n v="143"/>
    <n v="0"/>
    <n v="5.0999999999999996"/>
    <n v="54"/>
    <n v="92"/>
    <n v="2964"/>
    <n v="16000000"/>
    <n v="-15997036"/>
    <n v="-0.99981474999999997"/>
    <n v="20.000074099999999"/>
    <n v="2012"/>
    <s v="iyun"/>
    <s v="Amy Heckerling"/>
    <x v="3714"/>
    <s v="Normal"/>
    <s v="Medium Budget"/>
    <x v="0"/>
    <s v="High Buzz Mismatch"/>
  </r>
  <r>
    <x v="3715"/>
    <d v="2003-09-11T00:00:00"/>
    <s v="Color"/>
    <s v="Drama"/>
    <s v="English"/>
    <s v="USA"/>
    <s v="R"/>
    <s v="Judy Greer"/>
    <x v="1724"/>
    <n v="2000"/>
    <n v="2564"/>
    <n v="1000"/>
    <n v="63"/>
    <n v="5.4"/>
    <n v="22"/>
    <n v="111"/>
    <n v="2580"/>
    <n v="1650000"/>
    <n v="-1647420"/>
    <n v="-0.99843636363636368"/>
    <n v="21.206925454545456"/>
    <n v="2003"/>
    <s v="sentyabr"/>
    <s v="Adam Goldberg"/>
    <x v="3715"/>
    <s v="Normal"/>
    <s v="Medium Budget"/>
    <x v="0"/>
    <s v="High Buzz Mismatch"/>
  </r>
  <r>
    <x v="3716"/>
    <d v="2014-11-28T00:00:00"/>
    <s v="Color"/>
    <s v="Thriller"/>
    <s v="English"/>
    <s v="USA"/>
    <s v="R"/>
    <s v="Tatyana Ali"/>
    <x v="1725"/>
    <n v="685"/>
    <n v="2048"/>
    <n v="0"/>
    <n v="261"/>
    <n v="4.8"/>
    <n v="10"/>
    <n v="95"/>
    <n v="2468"/>
    <n v="300000"/>
    <n v="-297532"/>
    <n v="-0.99177333333333328"/>
    <n v="18.829390666666665"/>
    <n v="2014"/>
    <s v="noyabr"/>
    <s v="Bruce Dellis"/>
    <x v="3716"/>
    <s v="Normal"/>
    <s v="Low Budget"/>
    <x v="0"/>
    <s v="High Buzz Mismatch"/>
  </r>
  <r>
    <x v="3717"/>
    <d v="2012-07-21T00:00:00"/>
    <s v="Black and White"/>
    <s v="Comedy"/>
    <s v="English"/>
    <s v="USA"/>
    <s v="Not Rated"/>
    <s v="Kate Maberly"/>
    <x v="1726"/>
    <n v="416"/>
    <n v="1611"/>
    <n v="5"/>
    <n v="655"/>
    <n v="5.7"/>
    <n v="94"/>
    <n v="106"/>
    <n v="2436"/>
    <n v="2000000"/>
    <n v="-1997564"/>
    <n v="-0.99878199999999995"/>
    <n v="22.465987200000001"/>
    <n v="2012"/>
    <s v="iyul"/>
    <s v="Paul Bunnell"/>
    <x v="3717"/>
    <s v="Normal"/>
    <s v="Medium Budget"/>
    <x v="0"/>
    <s v="High Buzz Mismatch"/>
  </r>
  <r>
    <x v="3718"/>
    <d v="2011-03-22T00:00:00"/>
    <s v="Color"/>
    <s v="Documentary"/>
    <s v="English"/>
    <s v="USA"/>
    <m/>
    <m/>
    <x v="1727"/>
    <m/>
    <n v="0"/>
    <n v="6"/>
    <n v="88"/>
    <n v="7.2"/>
    <n v="3"/>
    <n v="80"/>
    <n v="2245"/>
    <n v="560000"/>
    <n v="-557755"/>
    <n v="-0.99599107142857146"/>
    <n v="28.410403571428574"/>
    <n v="2011"/>
    <s v="mart"/>
    <s v="U. Roberto Romano"/>
    <x v="3718"/>
    <s v="Normal"/>
    <s v="Low Budget"/>
    <x v="0"/>
    <s v="Normal"/>
  </r>
  <r>
    <x v="3719"/>
    <d v="2012-07-29T00:00:00"/>
    <s v="Color"/>
    <s v="Comedy"/>
    <s v="English"/>
    <s v="Canada"/>
    <s v="Not Rated"/>
    <s v="Stephen McHattie"/>
    <x v="1728"/>
    <n v="413"/>
    <n v="843"/>
    <n v="5"/>
    <n v="932"/>
    <n v="5.7"/>
    <n v="56"/>
    <n v="83"/>
    <n v="1521"/>
    <n v="1500000"/>
    <n v="-1498479"/>
    <n v="-0.99898600000000004"/>
    <n v="22.493605599999999"/>
    <n v="2012"/>
    <s v="iyul"/>
    <s v="Boris Rodriguez"/>
    <x v="3719"/>
    <s v="Normal"/>
    <s v="Medium Budget"/>
    <x v="0"/>
    <s v="High Buzz Mismatch"/>
  </r>
  <r>
    <x v="3720"/>
    <d v="2012-09-01T00:00:00"/>
    <s v="Color"/>
    <s v="Comedy"/>
    <s v="English"/>
    <s v="USA"/>
    <s v="Not Rated"/>
    <s v="Justin Chon"/>
    <x v="1729"/>
    <n v="552"/>
    <n v="2251"/>
    <n v="38"/>
    <n v="898"/>
    <n v="4.5999999999999996"/>
    <n v="29"/>
    <n v="87"/>
    <n v="1332"/>
    <n v="500000"/>
    <n v="-498668"/>
    <n v="-0.997336"/>
    <n v="18.090865599999997"/>
    <n v="2012"/>
    <s v="sentyabr"/>
    <s v="Alex Craig Mann"/>
    <x v="3720"/>
    <s v="Normal"/>
    <s v="Medium Budget"/>
    <x v="0"/>
    <s v="High Buzz Mismatch"/>
  </r>
  <r>
    <x v="3721"/>
    <d v="2006-02-26T00:00:00"/>
    <s v="Color"/>
    <s v="Crime"/>
    <s v="English"/>
    <s v="USA"/>
    <s v="PG-13"/>
    <s v="Darryl Hunt"/>
    <x v="1730"/>
    <n v="2"/>
    <n v="2"/>
    <n v="15"/>
    <n v="246"/>
    <n v="7.7"/>
    <n v="11"/>
    <n v="106"/>
    <n v="1111"/>
    <n v="200000"/>
    <n v="-198889"/>
    <n v="-0.99444500000000002"/>
    <n v="30.426822000000001"/>
    <n v="2006"/>
    <s v="fevral"/>
    <s v="Ricki Stern"/>
    <x v="3721"/>
    <s v="Normal"/>
    <s v="Medium Budget"/>
    <x v="0"/>
    <s v="Normal"/>
  </r>
  <r>
    <x v="3722"/>
    <d v="2006-09-25T00:00:00"/>
    <s v="Color"/>
    <s v="Action"/>
    <s v="English"/>
    <s v="Germany"/>
    <s v="R"/>
    <s v="David Keith"/>
    <x v="1210"/>
    <n v="563"/>
    <n v="1284"/>
    <n v="53"/>
    <n v="42"/>
    <n v="4.0999999999999996"/>
    <n v="8"/>
    <n v="88"/>
    <n v="721"/>
    <n v="1000000"/>
    <n v="-999279"/>
    <n v="-0.99927900000000003"/>
    <n v="16.0044884"/>
    <n v="2006"/>
    <s v="sentyabr"/>
    <s v="Brian Trenchard-Smith"/>
    <x v="3722"/>
    <s v="Normal"/>
    <s v="High Budget"/>
    <x v="0"/>
    <s v="High Buzz Mismatch"/>
  </r>
  <r>
    <x v="3723"/>
    <d v="2001-07-04T00:00:00"/>
    <s v="Color"/>
    <s v="Comedy"/>
    <s v="English"/>
    <s v="USA"/>
    <s v="R"/>
    <s v="Lynn Cohen"/>
    <x v="1731"/>
    <n v="474"/>
    <n v="920"/>
    <n v="436"/>
    <n v="47"/>
    <n v="5.4"/>
    <n v="9"/>
    <n v="96"/>
    <n v="703"/>
    <n v="1500000"/>
    <n v="-1499297"/>
    <n v="-0.99953133333333333"/>
    <n v="21.204887466666669"/>
    <n v="2001"/>
    <s v="iyul"/>
    <s v="Frank Whaley"/>
    <x v="3723"/>
    <s v="Normal"/>
    <s v="Medium Budget"/>
    <x v="0"/>
    <s v="High Buzz Mismatch"/>
  </r>
  <r>
    <x v="3724"/>
    <d v="2014-09-02T00:00:00"/>
    <s v="Color"/>
    <s v="Action"/>
    <s v="English"/>
    <s v="Thailand"/>
    <s v="R"/>
    <s v="Michael Jai White"/>
    <x v="1732"/>
    <n v="2000"/>
    <n v="2802"/>
    <n v="3"/>
    <n v="0"/>
    <n v="5.7"/>
    <n v="66"/>
    <n v="96"/>
    <n v="162"/>
    <n v="9000000"/>
    <n v="-8999838"/>
    <n v="-0.99998200000000004"/>
    <n v="22.400007200000001"/>
    <n v="2014"/>
    <s v="sentyabr"/>
    <s v="Ekachai Uekrongtham"/>
    <x v="3724"/>
    <s v="Normal"/>
    <s v="High Budget"/>
    <x v="0"/>
    <s v="High Buzz Mismatc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8">
  <r>
    <s v="Avatar"/>
    <d v="2009-05-17T00:00:00"/>
    <x v="0"/>
    <x v="0"/>
    <s v="English"/>
    <x v="0"/>
    <s v="PG-13"/>
    <s v="CCH Pounder"/>
    <x v="0"/>
    <n v="1000"/>
    <n v="4834"/>
    <n v="0"/>
    <n v="33000"/>
    <n v="7.9"/>
    <n v="723"/>
    <n v="178"/>
    <n v="760505847"/>
    <n v="237000000"/>
    <n v="523505847"/>
    <n v="2.2088854303797469"/>
    <n v="35.783554172151895"/>
    <x v="0"/>
    <s v="may"/>
    <s v="James Cameron"/>
    <s v="AVATAR"/>
    <s v="Normal"/>
    <s v="High Budget"/>
  </r>
  <r>
    <s v="Titanic"/>
    <d v="1997-03-11T00:00:00"/>
    <x v="0"/>
    <x v="1"/>
    <s v="English"/>
    <x v="0"/>
    <s v="PG-13"/>
    <s v="Leonardo DiCaprio"/>
    <x v="0"/>
    <n v="29000"/>
    <n v="45223"/>
    <n v="0"/>
    <n v="26000"/>
    <n v="7.7"/>
    <n v="315"/>
    <n v="194"/>
    <n v="658672302"/>
    <n v="200000000"/>
    <n v="458672302"/>
    <n v="2.29336151"/>
    <n v="34.317344603999999"/>
    <x v="1"/>
    <s v="mart"/>
    <s v="James Cameron"/>
    <s v="TİTANİC"/>
    <s v="Normal"/>
    <s v="Medium Budget"/>
  </r>
  <r>
    <s v="Jurassic World"/>
    <d v="2015-07-03T00:00:00"/>
    <x v="0"/>
    <x v="0"/>
    <s v="English"/>
    <x v="0"/>
    <s v="PG-13"/>
    <s v="Bryce Dallas Howard"/>
    <x v="1"/>
    <n v="3000"/>
    <n v="8458"/>
    <n v="365"/>
    <n v="150000"/>
    <n v="7"/>
    <n v="644"/>
    <n v="124"/>
    <n v="652177271"/>
    <n v="150000000"/>
    <n v="502177271"/>
    <n v="3.3478484733333334"/>
    <n v="44.339139389333333"/>
    <x v="2"/>
    <s v="iyul"/>
    <s v="Colin Trevorrow"/>
    <s v="JURASSİC WORLD"/>
    <s v="Normal"/>
    <s v="High Budget"/>
  </r>
  <r>
    <s v="The Avengers"/>
    <d v="2012-07-28T00:00:00"/>
    <x v="0"/>
    <x v="0"/>
    <s v="English"/>
    <x v="0"/>
    <s v="PG-13"/>
    <s v="Chris Hemsworth"/>
    <x v="2"/>
    <n v="26000"/>
    <n v="87697"/>
    <n v="0"/>
    <n v="123000"/>
    <n v="8.1"/>
    <n v="703"/>
    <n v="173"/>
    <n v="623279547"/>
    <n v="220000000"/>
    <n v="403279547"/>
    <n v="1.83308885"/>
    <n v="45.433235539999998"/>
    <x v="3"/>
    <s v="iyul"/>
    <s v="Joss Whedon"/>
    <s v="THE AVENGERS"/>
    <s v="Normal"/>
    <s v="High Budget"/>
  </r>
  <r>
    <s v="The Dark Knight"/>
    <d v="2008-05-09T00:00:00"/>
    <x v="0"/>
    <x v="0"/>
    <s v="English"/>
    <x v="0"/>
    <s v="PG-13"/>
    <s v="Christian Bale"/>
    <x v="3"/>
    <n v="23000"/>
    <n v="57802"/>
    <n v="22000"/>
    <n v="37000"/>
    <n v="9"/>
    <n v="645"/>
    <n v="152"/>
    <n v="533316061"/>
    <n v="185000000"/>
    <n v="348316061"/>
    <n v="1.882789518918919"/>
    <n v="40.453115807567571"/>
    <x v="4"/>
    <s v="may"/>
    <s v="Christopher Nolan"/>
    <s v="THE DARK KNİGHT"/>
    <s v="Normal"/>
    <s v="High Budget"/>
  </r>
  <r>
    <s v="Star Wars: Episode I - The Phantom Menace"/>
    <d v="1999-06-19T00:00:00"/>
    <x v="0"/>
    <x v="0"/>
    <s v="English"/>
    <x v="0"/>
    <s v="PG"/>
    <s v="Natalie Portman"/>
    <x v="4"/>
    <n v="20000"/>
    <n v="37723"/>
    <n v="0"/>
    <n v="13000"/>
    <n v="6.5"/>
    <n v="320"/>
    <n v="136"/>
    <n v="474544677"/>
    <n v="115000000"/>
    <n v="359544677"/>
    <n v="3.1264754521739131"/>
    <n v="28.550590180869566"/>
    <x v="5"/>
    <s v="iyun"/>
    <s v="George Lucas"/>
    <s v="STAR WARS: EPİSODE I - THE PHANTOM MENACE"/>
    <s v="Normal"/>
    <s v="High Budget"/>
  </r>
  <r>
    <s v="Star Wars: Episode IV - A New Hope"/>
    <d v="1977-02-07T00:00:00"/>
    <x v="0"/>
    <x v="0"/>
    <s v="English"/>
    <x v="0"/>
    <s v="PG"/>
    <s v="Harrison Ford"/>
    <x v="4"/>
    <n v="11000"/>
    <n v="13485"/>
    <n v="0"/>
    <n v="33000"/>
    <n v="8.6999999999999993"/>
    <n v="282"/>
    <n v="125"/>
    <n v="460935665"/>
    <n v="11000000"/>
    <n v="449935665"/>
    <n v="40.903242272727276"/>
    <n v="54.461296909090905"/>
    <x v="6"/>
    <s v="fevral"/>
    <s v="George Lucas"/>
    <s v="STAR WARS: EPİSODE IV - A NEW HOPE"/>
    <s v="Normal"/>
    <s v="High Budget"/>
  </r>
  <r>
    <s v="Avengers: Age of Ultron"/>
    <d v="2015-02-20T00:00:00"/>
    <x v="0"/>
    <x v="0"/>
    <s v="English"/>
    <x v="0"/>
    <s v="PG-13"/>
    <s v="Chris Hemsworth"/>
    <x v="2"/>
    <n v="26000"/>
    <n v="92000"/>
    <n v="0"/>
    <n v="118000"/>
    <n v="7.5"/>
    <n v="635"/>
    <n v="141"/>
    <n v="458991599"/>
    <n v="250000000"/>
    <n v="208991599"/>
    <n v="0.835966396"/>
    <n v="42.134386558399996"/>
    <x v="2"/>
    <s v="fevral"/>
    <s v="Joss Whedon"/>
    <s v="AVENGERS: AGE OF ULTRON"/>
    <s v="Normal"/>
    <s v="High Budget"/>
  </r>
  <r>
    <s v="The Dark Knight Rises"/>
    <d v="2012-07-18T00:00:00"/>
    <x v="0"/>
    <x v="0"/>
    <s v="English"/>
    <x v="0"/>
    <s v="PG-13"/>
    <s v="Tom Hardy"/>
    <x v="3"/>
    <n v="27000"/>
    <n v="106759"/>
    <n v="22000"/>
    <n v="164000"/>
    <n v="8.4"/>
    <n v="813"/>
    <n v="164"/>
    <n v="448130642"/>
    <n v="250000000"/>
    <n v="198130642"/>
    <n v="0.79252256799999998"/>
    <n v="50.317009027200001"/>
    <x v="3"/>
    <s v="iyul"/>
    <s v="Christopher Nolan"/>
    <s v="THE DARK KNİGHT RİSES"/>
    <s v="Normal"/>
    <s v="High Budget"/>
  </r>
  <r>
    <s v="Shrek 2"/>
    <d v="2004-03-30T00:00:00"/>
    <x v="0"/>
    <x v="2"/>
    <s v="English"/>
    <x v="0"/>
    <s v="PG"/>
    <s v="Rupert Everett"/>
    <x v="5"/>
    <n v="692"/>
    <n v="1148"/>
    <n v="80"/>
    <n v="0"/>
    <n v="7.2"/>
    <n v="205"/>
    <n v="93"/>
    <n v="436471036"/>
    <n v="150000000"/>
    <n v="286471036"/>
    <n v="1.9098069066666667"/>
    <n v="29.563922762666667"/>
    <x v="7"/>
    <s v="mart"/>
    <s v="Andrew Adamson"/>
    <s v="SHREK 2"/>
    <s v="Normal"/>
    <s v="High Budget"/>
  </r>
  <r>
    <s v="Indiana Jones and the Kingdom of the Crystal Skull"/>
    <d v="2008-12-26T00:00:00"/>
    <x v="0"/>
    <x v="0"/>
    <s v="English"/>
    <x v="0"/>
    <s v="PG-13"/>
    <s v="Harrison Ford"/>
    <x v="6"/>
    <n v="11000"/>
    <n v="14959"/>
    <n v="14000"/>
    <n v="5000"/>
    <n v="6.2"/>
    <n v="470"/>
    <n v="122"/>
    <n v="317011114"/>
    <n v="185000000"/>
    <n v="132011114"/>
    <n v="0.71357358918918923"/>
    <n v="25.585429435675678"/>
    <x v="4"/>
    <s v="dekabr"/>
    <s v="Steven Spielberg"/>
    <s v="INDİANA JONES AND THE KİNGDOM OF THE CRYSTAL SKULL"/>
    <s v="Normal"/>
    <s v="High Budget"/>
  </r>
  <r>
    <s v="The Hunger Games: Catching Fire"/>
    <d v="2013-03-14T00:00:00"/>
    <x v="0"/>
    <x v="2"/>
    <s v="English"/>
    <x v="0"/>
    <s v="PG-13"/>
    <s v="Jennifer Lawrence"/>
    <x v="7"/>
    <n v="34000"/>
    <n v="49355"/>
    <n v="508"/>
    <n v="82000"/>
    <n v="7.6"/>
    <n v="502"/>
    <n v="146"/>
    <n v="424645577"/>
    <n v="130000000"/>
    <n v="294645577"/>
    <n v="2.2665044384615385"/>
    <n v="39.50660177538461"/>
    <x v="8"/>
    <s v="mart"/>
    <s v="Francis Lawrence"/>
    <s v="THE HUNGER GAMES: CATCHİNG FİRE"/>
    <s v="Normal"/>
    <s v="High Budget"/>
  </r>
  <r>
    <s v="Pirates of the Caribbean: Dead Man's Chest"/>
    <d v="2006-12-30T00:00:00"/>
    <x v="0"/>
    <x v="0"/>
    <s v="English"/>
    <x v="0"/>
    <s v="PG-13"/>
    <s v="Johnny Depp"/>
    <x v="8"/>
    <n v="40000"/>
    <n v="48486"/>
    <n v="563"/>
    <n v="5000"/>
    <n v="7.3"/>
    <n v="313"/>
    <n v="151"/>
    <n v="423032628"/>
    <n v="225000000"/>
    <n v="198032628"/>
    <n v="0.88014501333333328"/>
    <n v="30.052058005333333"/>
    <x v="9"/>
    <s v="dekabr"/>
    <s v="Gore Verbinski"/>
    <s v="PİRATES OF THE CARİBBEAN: DEAD MAN'S CHEST"/>
    <s v="Normal"/>
    <s v="High Budget"/>
  </r>
  <r>
    <s v="The Lion King"/>
    <d v="1994-05-30T00:00:00"/>
    <x v="0"/>
    <x v="2"/>
    <s v="English"/>
    <x v="0"/>
    <s v="G"/>
    <s v="Matthew Broderick"/>
    <x v="9"/>
    <n v="2000"/>
    <n v="6458"/>
    <n v="28"/>
    <n v="17000"/>
    <n v="8.5"/>
    <n v="186"/>
    <n v="73"/>
    <n v="422783777"/>
    <n v="45000000"/>
    <n v="377783777"/>
    <n v="8.3951950444444439"/>
    <n v="39.058078017777781"/>
    <x v="10"/>
    <s v="may"/>
    <s v="Roger Allers"/>
    <s v="THE LİON KİNG"/>
    <s v="Normal"/>
    <s v="High Budget"/>
  </r>
  <r>
    <s v="Toy Story 3"/>
    <d v="2010-02-07T00:00:00"/>
    <x v="0"/>
    <x v="2"/>
    <s v="English"/>
    <x v="0"/>
    <s v="G"/>
    <s v="Tom Hanks"/>
    <x v="10"/>
    <n v="15000"/>
    <n v="19085"/>
    <n v="125"/>
    <n v="30000"/>
    <n v="8.3000000000000007"/>
    <n v="453"/>
    <n v="103"/>
    <n v="414984497"/>
    <n v="200000000"/>
    <n v="214984497"/>
    <n v="1.0749224850000001"/>
    <n v="36.629968994000002"/>
    <x v="11"/>
    <s v="fevral"/>
    <s v="Lee Unkrich"/>
    <s v="TOY STORY 3"/>
    <s v="Normal"/>
    <s v="High Budget"/>
  </r>
  <r>
    <s v="Iron Man 3"/>
    <d v="2013-04-21T00:00:00"/>
    <x v="0"/>
    <x v="0"/>
    <s v="English"/>
    <x v="0"/>
    <s v="PG-13"/>
    <s v="Robert Downey Jr."/>
    <x v="11"/>
    <n v="21000"/>
    <n v="30426"/>
    <n v="1000"/>
    <n v="95000"/>
    <n v="7.2"/>
    <n v="608"/>
    <n v="195"/>
    <n v="408992272"/>
    <n v="200000000"/>
    <n v="208992272"/>
    <n v="1.0449613600000001"/>
    <n v="38.717984544000004"/>
    <x v="8"/>
    <s v="aprel"/>
    <s v="Shane Black"/>
    <s v="IRON MAN 3"/>
    <s v="Normal"/>
    <s v="High Budget"/>
  </r>
  <r>
    <s v="The Hunger Games"/>
    <d v="2012-11-15T00:00:00"/>
    <x v="0"/>
    <x v="2"/>
    <s v="English"/>
    <x v="0"/>
    <s v="PG-13"/>
    <s v="Jennifer Lawrence"/>
    <x v="12"/>
    <n v="34000"/>
    <n v="49942"/>
    <n v="378"/>
    <n v="140000"/>
    <n v="7.3"/>
    <n v="673"/>
    <n v="142"/>
    <n v="407999255"/>
    <n v="78000000"/>
    <n v="329999255"/>
    <n v="4.2307596794871793"/>
    <n v="44.892303871794873"/>
    <x v="3"/>
    <s v="noyabr"/>
    <s v="Gary Ross"/>
    <s v="THE HUNGER GAMES"/>
    <s v="Normal"/>
    <s v="High Budget"/>
  </r>
  <r>
    <s v="Spider-Man"/>
    <d v="2002-02-04T00:00:00"/>
    <x v="0"/>
    <x v="0"/>
    <s v="English"/>
    <x v="0"/>
    <s v="PG-13"/>
    <s v="J.K. Simmons"/>
    <x v="13"/>
    <n v="24000"/>
    <n v="40484"/>
    <n v="0"/>
    <n v="5000"/>
    <n v="7.3"/>
    <n v="291"/>
    <n v="121"/>
    <n v="403706375"/>
    <n v="139000000"/>
    <n v="264706375"/>
    <n v="1.9043624100719425"/>
    <n v="30.461744964028775"/>
    <x v="12"/>
    <s v="fevral"/>
    <s v="Sam Raimi"/>
    <s v="SPİDER-MAN"/>
    <s v="Normal"/>
    <s v="High Budget"/>
  </r>
  <r>
    <s v="Transformers: Revenge of the Fallen"/>
    <d v="2009-02-24T00:00:00"/>
    <x v="0"/>
    <x v="0"/>
    <s v="English"/>
    <x v="0"/>
    <s v="PG-13"/>
    <s v="Glenn Morshower"/>
    <x v="14"/>
    <n v="894"/>
    <n v="3218"/>
    <n v="0"/>
    <n v="0"/>
    <n v="6"/>
    <n v="366"/>
    <n v="150"/>
    <n v="402076689"/>
    <n v="200000000"/>
    <n v="202076689"/>
    <n v="1.010383445"/>
    <n v="24.404153378"/>
    <x v="0"/>
    <s v="fevral"/>
    <s v="Michael Bay"/>
    <s v="TRANSFORMERS: REVENGE OF THE FALLEN"/>
    <s v="Normal"/>
    <s v="High Budget"/>
  </r>
  <r>
    <s v="Frozen"/>
    <d v="2013-03-23T00:00:00"/>
    <x v="0"/>
    <x v="2"/>
    <s v="English"/>
    <x v="0"/>
    <s v="PG"/>
    <s v="Josh Gad"/>
    <x v="15"/>
    <n v="1000"/>
    <n v="2582"/>
    <n v="69"/>
    <n v="58000"/>
    <n v="7.6"/>
    <n v="406"/>
    <n v="102"/>
    <n v="400736600"/>
    <n v="150000000"/>
    <n v="250736600"/>
    <n v="1.6715773333333332"/>
    <n v="36.868630933333328"/>
    <x v="8"/>
    <s v="mart"/>
    <s v="Chris Buck"/>
    <s v="FROZEN"/>
    <s v="Normal"/>
    <s v="High Budget"/>
  </r>
  <r>
    <s v="Finding Nemo"/>
    <d v="2003-08-03T00:00:00"/>
    <x v="0"/>
    <x v="2"/>
    <s v="English"/>
    <x v="0"/>
    <s v="G"/>
    <s v="Alexander Gould"/>
    <x v="16"/>
    <n v="1000"/>
    <n v="5641"/>
    <n v="475"/>
    <n v="11000"/>
    <n v="8.1999999999999993"/>
    <n v="301"/>
    <n v="100"/>
    <n v="380838870"/>
    <n v="94000000"/>
    <n v="286838870"/>
    <n v="3.051477340425532"/>
    <n v="35.12059093617021"/>
    <x v="13"/>
    <s v="avgust"/>
    <s v="Andrew Stanton"/>
    <s v="FİNDİNG NEMO"/>
    <s v="Normal"/>
    <s v="High Budget"/>
  </r>
  <r>
    <s v="Star Wars: Episode III - Revenge of the Sith"/>
    <d v="2005-02-21T00:00:00"/>
    <x v="0"/>
    <x v="0"/>
    <s v="English"/>
    <x v="0"/>
    <s v="PG-13"/>
    <s v="Natalie Portman"/>
    <x v="4"/>
    <n v="20000"/>
    <n v="44042"/>
    <n v="0"/>
    <n v="10000"/>
    <n v="7.6"/>
    <n v="359"/>
    <n v="140"/>
    <n v="380262555"/>
    <n v="113000000"/>
    <n v="267262555"/>
    <n v="2.3651553539823009"/>
    <n v="32.346062141592924"/>
    <x v="14"/>
    <s v="fevral"/>
    <s v="George Lucas"/>
    <s v="STAR WARS: EPİSODE III - REVENGE OF THE SİTH"/>
    <s v="Normal"/>
    <s v="High Budget"/>
  </r>
  <r>
    <s v="The Lord of the Rings: The Return of the King"/>
    <d v="2003-09-21T00:00:00"/>
    <x v="0"/>
    <x v="0"/>
    <s v="English"/>
    <x v="0"/>
    <s v="PG-13"/>
    <s v="Orlando Bloom"/>
    <x v="17"/>
    <n v="5000"/>
    <n v="6434"/>
    <n v="0"/>
    <n v="16000"/>
    <n v="8.9"/>
    <n v="328"/>
    <n v="192"/>
    <n v="377019252"/>
    <n v="94000000"/>
    <n v="283019252"/>
    <n v="3.0108431063829788"/>
    <n v="38.404337242553197"/>
    <x v="13"/>
    <s v="sentyabr"/>
    <s v="Peter Jackson"/>
    <s v="THE LORD OF THE RİNGS: THE RETURN OF THE KİNG"/>
    <s v="Normal"/>
    <s v="High Budget"/>
  </r>
  <r>
    <s v="Spider-Man 2"/>
    <d v="2004-06-23T00:00:00"/>
    <x v="0"/>
    <x v="0"/>
    <s v="English"/>
    <x v="0"/>
    <s v="PG-13"/>
    <s v="J.K. Simmons"/>
    <x v="13"/>
    <n v="24000"/>
    <n v="43388"/>
    <n v="0"/>
    <n v="0"/>
    <n v="7.3"/>
    <n v="300"/>
    <n v="135"/>
    <n v="373377893"/>
    <n v="200000000"/>
    <n v="173377893"/>
    <n v="0.86688946499999997"/>
    <n v="29.546755785999999"/>
    <x v="7"/>
    <s v="iyun"/>
    <s v="Sam Raimi"/>
    <s v="SPİDER-MAN 2"/>
    <s v="Normal"/>
    <s v="High Budget"/>
  </r>
  <r>
    <s v="Despicable Me 2"/>
    <d v="2013-06-14T00:00:00"/>
    <x v="0"/>
    <x v="3"/>
    <s v="English"/>
    <x v="0"/>
    <s v="PG"/>
    <s v="Steve Carell"/>
    <x v="18"/>
    <n v="7000"/>
    <n v="11905"/>
    <n v="275"/>
    <n v="56000"/>
    <n v="7.5"/>
    <n v="306"/>
    <n v="98"/>
    <n v="368049635"/>
    <n v="76000000"/>
    <n v="292049635"/>
    <n v="3.8427583552631579"/>
    <n v="37.137103342105263"/>
    <x v="8"/>
    <s v="iyun"/>
    <s v="Pierre Coffin"/>
    <s v="DESPİCABLE ME 2"/>
    <s v="Normal"/>
    <s v="High Budget"/>
  </r>
  <r>
    <s v="War of the Worlds"/>
    <d v="2005-01-26T00:00:00"/>
    <x v="0"/>
    <x v="2"/>
    <s v="English"/>
    <x v="0"/>
    <s v="PG-13"/>
    <s v="Tom Cruise"/>
    <x v="6"/>
    <n v="10000"/>
    <n v="12758"/>
    <n v="14000"/>
    <n v="0"/>
    <n v="6.5"/>
    <n v="401"/>
    <n v="116"/>
    <n v="234277056"/>
    <n v="132000000"/>
    <n v="102277056"/>
    <n v="0.77482618181818186"/>
    <n v="26.309930472727274"/>
    <x v="14"/>
    <s v="yanvar"/>
    <s v="Steven Spielberg"/>
    <s v="WAR OF THE WORLDS"/>
    <s v="Normal"/>
    <s v="High Budget"/>
  </r>
  <r>
    <s v="Inside Out"/>
    <d v="2015-04-10T00:00:00"/>
    <x v="0"/>
    <x v="2"/>
    <s v="English"/>
    <x v="0"/>
    <s v="PG"/>
    <s v="Amy Poehler"/>
    <x v="19"/>
    <n v="1000"/>
    <n v="2944"/>
    <n v="0"/>
    <n v="118000"/>
    <n v="8.3000000000000007"/>
    <n v="536"/>
    <n v="95"/>
    <n v="356454367"/>
    <n v="175000000"/>
    <n v="181454367"/>
    <n v="1.0368820971428572"/>
    <n v="45.41475283885714"/>
    <x v="2"/>
    <s v="aprel"/>
    <s v="Pete Docter"/>
    <s v="INSİDE OUT"/>
    <s v="Normal"/>
    <s v="High Budget"/>
  </r>
  <r>
    <s v="Transformers: Dark of the Moon"/>
    <d v="2011-02-14T00:00:00"/>
    <x v="0"/>
    <x v="0"/>
    <s v="English"/>
    <x v="0"/>
    <s v="PG-13"/>
    <s v="Glenn Morshower"/>
    <x v="14"/>
    <n v="894"/>
    <n v="2593"/>
    <n v="0"/>
    <n v="46000"/>
    <n v="6.3"/>
    <n v="428"/>
    <n v="154"/>
    <n v="352358779"/>
    <n v="195000000"/>
    <n v="157358779"/>
    <n v="0.80696809743589748"/>
    <n v="30.122787238974361"/>
    <x v="15"/>
    <s v="fevral"/>
    <s v="Michael Bay"/>
    <s v="TRANSFORMERS: DARK OF THE MOON"/>
    <s v="Normal"/>
    <s v="High Budget"/>
  </r>
  <r>
    <s v="American Sniper"/>
    <d v="2014-02-19T00:00:00"/>
    <x v="0"/>
    <x v="0"/>
    <s v="English"/>
    <x v="0"/>
    <s v="R"/>
    <s v="Bradley Cooper"/>
    <x v="20"/>
    <n v="14000"/>
    <n v="16277"/>
    <n v="16000"/>
    <n v="112000"/>
    <n v="7.3"/>
    <n v="490"/>
    <n v="133"/>
    <n v="350123553"/>
    <n v="58800000"/>
    <n v="291323553"/>
    <n v="4.954482193877551"/>
    <n v="42.381792877551021"/>
    <x v="16"/>
    <s v="fevral"/>
    <s v="Clint Eastwood"/>
    <s v="AMERİCAN SNİPER"/>
    <s v="Normal"/>
    <s v="High Budget"/>
  </r>
  <r>
    <s v="Furious 7"/>
    <d v="2015-01-08T00:00:00"/>
    <x v="0"/>
    <x v="0"/>
    <s v="English"/>
    <x v="0"/>
    <s v="PG-13"/>
    <s v="Jason Statham"/>
    <x v="21"/>
    <n v="26000"/>
    <n v="79150"/>
    <n v="0"/>
    <n v="94000"/>
    <n v="7.2"/>
    <n v="424"/>
    <n v="140"/>
    <n v="350034110"/>
    <n v="190000000"/>
    <n v="160034110"/>
    <n v="0.84228478947368424"/>
    <n v="38.536913915789476"/>
    <x v="2"/>
    <s v="yanvar"/>
    <s v="James Wan"/>
    <s v="FURİOUS 7"/>
    <s v="Normal"/>
    <s v="High Budget"/>
  </r>
  <r>
    <s v="The Lord of the Rings: The Two Towers"/>
    <d v="2002-03-06T00:00:00"/>
    <x v="0"/>
    <x v="0"/>
    <s v="English"/>
    <x v="0"/>
    <s v="PG-13"/>
    <s v="Christopher Lee"/>
    <x v="17"/>
    <n v="16000"/>
    <n v="23052"/>
    <n v="0"/>
    <n v="10000"/>
    <n v="8.6999999999999993"/>
    <n v="294"/>
    <n v="172"/>
    <n v="340478898"/>
    <n v="94000000"/>
    <n v="246478898"/>
    <n v="2.6221159361702129"/>
    <n v="36.848846374468081"/>
    <x v="12"/>
    <s v="mart"/>
    <s v="Peter Jackson"/>
    <s v="THE LORD OF THE RİNGS: THE TWO TOWERS"/>
    <s v="Normal"/>
    <s v="High Budget"/>
  </r>
  <r>
    <s v="The Hunger Games: Mockingjay - Part 1"/>
    <d v="2014-03-23T00:00:00"/>
    <x v="0"/>
    <x v="2"/>
    <s v="English"/>
    <x v="0"/>
    <s v="PG-13"/>
    <s v="Jennifer Lawrence"/>
    <x v="7"/>
    <n v="34000"/>
    <n v="81385"/>
    <n v="508"/>
    <n v="52000"/>
    <n v="6.7"/>
    <n v="403"/>
    <n v="123"/>
    <n v="337103873"/>
    <n v="125000000"/>
    <n v="212103873"/>
    <n v="1.696830984"/>
    <n v="32.678732393600001"/>
    <x v="16"/>
    <s v="mart"/>
    <s v="Francis Lawrence"/>
    <s v="THE HUNGER GAMES: MOCKİNGJAY - PART 1"/>
    <s v="Normal"/>
    <s v="High Budget"/>
  </r>
  <r>
    <s v="Spider-Man 3"/>
    <d v="2007-02-10T00:00:00"/>
    <x v="0"/>
    <x v="0"/>
    <s v="English"/>
    <x v="0"/>
    <s v="PG-13"/>
    <s v="J.K. Simmons"/>
    <x v="13"/>
    <n v="24000"/>
    <n v="46055"/>
    <n v="0"/>
    <n v="0"/>
    <n v="6.2"/>
    <n v="392"/>
    <n v="156"/>
    <n v="336530303"/>
    <n v="258000000"/>
    <n v="78530303"/>
    <n v="0.30438101937984496"/>
    <n v="24.921752407751939"/>
    <x v="17"/>
    <s v="fevral"/>
    <s v="Sam Raimi"/>
    <s v="SPİDER-MAN 3"/>
    <s v="Normal"/>
    <s v="High Budget"/>
  </r>
  <r>
    <s v="Minions"/>
    <d v="2015-08-04T00:00:00"/>
    <x v="0"/>
    <x v="0"/>
    <s v="English"/>
    <x v="0"/>
    <s v="PG"/>
    <s v="Steve Carell"/>
    <x v="22"/>
    <n v="7000"/>
    <n v="13616"/>
    <n v="22"/>
    <n v="70000"/>
    <n v="6.4"/>
    <n v="308"/>
    <n v="91"/>
    <n v="336029560"/>
    <n v="74000000"/>
    <n v="262029560"/>
    <n v="3.54094"/>
    <n v="34.016376000000001"/>
    <x v="2"/>
    <s v="avgust"/>
    <s v="Kyle Balda"/>
    <s v="MİNİONS"/>
    <s v="Normal"/>
    <s v="High Budget"/>
  </r>
  <r>
    <s v="Alice in Wonderland"/>
    <d v="2010-03-29T00:00:00"/>
    <x v="0"/>
    <x v="2"/>
    <s v="English"/>
    <x v="0"/>
    <s v="PG"/>
    <s v="Johnny Depp"/>
    <x v="23"/>
    <n v="40000"/>
    <n v="79957"/>
    <n v="13000"/>
    <n v="24000"/>
    <n v="6.5"/>
    <n v="451"/>
    <n v="108"/>
    <n v="334185206"/>
    <n v="200000000"/>
    <n v="134185206"/>
    <n v="0.67092602999999995"/>
    <n v="28.668370411999998"/>
    <x v="11"/>
    <s v="mart"/>
    <s v="Tim Burton"/>
    <s v="ALİCE İN WONDERLAND"/>
    <s v="Normal"/>
    <s v="High Budget"/>
  </r>
  <r>
    <s v="Guardians of the Galaxy"/>
    <d v="2014-07-14T00:00:00"/>
    <x v="0"/>
    <x v="0"/>
    <s v="English"/>
    <x v="0"/>
    <s v="PG-13"/>
    <s v="Bradley Cooper"/>
    <x v="24"/>
    <n v="14000"/>
    <n v="32438"/>
    <n v="571"/>
    <n v="96000"/>
    <n v="8.1"/>
    <n v="653"/>
    <n v="121"/>
    <n v="333130696"/>
    <n v="170000000"/>
    <n v="163130696"/>
    <n v="0.95959232941176476"/>
    <n v="42.383836931764705"/>
    <x v="16"/>
    <s v="iyul"/>
    <s v="James Gunn"/>
    <s v="GUARDİANS OF THE GALAXY"/>
    <s v="Normal"/>
    <s v="High Budget"/>
  </r>
  <r>
    <s v="Forrest Gump"/>
    <d v="1994-11-13T00:00:00"/>
    <x v="1"/>
    <x v="4"/>
    <s v="English"/>
    <x v="0"/>
    <s v="PG-13"/>
    <s v="Tom Hanks"/>
    <x v="25"/>
    <n v="15000"/>
    <n v="15700"/>
    <n v="0"/>
    <n v="59000"/>
    <n v="8.8000000000000007"/>
    <n v="149"/>
    <n v="142"/>
    <n v="329691196"/>
    <n v="55000000"/>
    <n v="274691196"/>
    <n v="4.9943853818181818"/>
    <n v="43.097754152727276"/>
    <x v="10"/>
    <s v="noyabr"/>
    <s v="Robert Zemeckis"/>
    <s v="FORREST GUMP"/>
    <s v="Normal"/>
    <s v="Medium Budget"/>
  </r>
  <r>
    <s v="Shrek the Third"/>
    <d v="2007-04-16T00:00:00"/>
    <x v="0"/>
    <x v="2"/>
    <s v="English"/>
    <x v="0"/>
    <s v="PG"/>
    <s v="Justin Timberlake"/>
    <x v="26"/>
    <n v="3000"/>
    <n v="4705"/>
    <n v="50"/>
    <n v="0"/>
    <n v="6.1"/>
    <n v="227"/>
    <n v="93"/>
    <n v="320706665"/>
    <n v="160000000"/>
    <n v="160706665"/>
    <n v="1.0044166562500001"/>
    <n v="24.8017666625"/>
    <x v="17"/>
    <s v="aprel"/>
    <s v="Chris Miller"/>
    <s v="SHREK THE THİRD"/>
    <s v="Normal"/>
    <s v="High Budget"/>
  </r>
  <r>
    <s v="Transformers"/>
    <d v="2007-09-13T00:00:00"/>
    <x v="0"/>
    <x v="0"/>
    <s v="English"/>
    <x v="0"/>
    <s v="PG-13"/>
    <s v="Zack Ward"/>
    <x v="14"/>
    <n v="662"/>
    <n v="2333"/>
    <n v="0"/>
    <n v="8000"/>
    <n v="7.1"/>
    <n v="396"/>
    <n v="144"/>
    <n v="318759914"/>
    <n v="150000000"/>
    <n v="168759914"/>
    <n v="1.1250660933333334"/>
    <n v="29.650026437333334"/>
    <x v="17"/>
    <s v="sentyabr"/>
    <s v="Michael Bay"/>
    <s v="TRANSFORMERS"/>
    <s v="Normal"/>
    <s v="High Budget"/>
  </r>
  <r>
    <s v="Iron Man"/>
    <d v="2008-06-23T00:00:00"/>
    <x v="0"/>
    <x v="0"/>
    <s v="English"/>
    <x v="0"/>
    <s v="PG-13"/>
    <s v="Robert Downey Jr."/>
    <x v="27"/>
    <n v="21000"/>
    <n v="39252"/>
    <n v="4000"/>
    <n v="10000"/>
    <n v="7.9"/>
    <n v="486"/>
    <n v="126"/>
    <n v="318298180"/>
    <n v="140000000"/>
    <n v="178298180"/>
    <n v="1.2735584285714285"/>
    <n v="33.109423371428576"/>
    <x v="4"/>
    <s v="iyun"/>
    <s v="Jon Favreau"/>
    <s v="IRON MAN"/>
    <s v="Normal"/>
    <s v="High Budget"/>
  </r>
  <r>
    <s v="Harry Potter and the Sorcerer's Stone"/>
    <d v="2001-02-13T00:00:00"/>
    <x v="0"/>
    <x v="2"/>
    <s v="English"/>
    <x v="1"/>
    <s v="PG"/>
    <s v="Daniel Radcliffe"/>
    <x v="28"/>
    <n v="11000"/>
    <n v="13191"/>
    <n v="0"/>
    <n v="16000"/>
    <n v="7.5"/>
    <n v="258"/>
    <n v="159"/>
    <n v="317557891"/>
    <n v="125000000"/>
    <n v="192557891"/>
    <n v="1.5404631280000001"/>
    <n v="32.216185251200002"/>
    <x v="18"/>
    <s v="fevral"/>
    <s v="Chris Columbus"/>
    <s v="HARRY POTTER AND THE SORCERER'S STONE"/>
    <s v="Normal"/>
    <s v="High Budget"/>
  </r>
  <r>
    <s v="The Lost World: Jurassic Park"/>
    <d v="1997-12-07T00:00:00"/>
    <x v="0"/>
    <x v="0"/>
    <s v="English"/>
    <x v="0"/>
    <s v="PG-13"/>
    <s v="Ariana Richards"/>
    <x v="6"/>
    <n v="610"/>
    <n v="1635"/>
    <n v="14000"/>
    <n v="0"/>
    <n v="6.5"/>
    <n v="177"/>
    <n v="129"/>
    <n v="229074524"/>
    <n v="73000000"/>
    <n v="156074524"/>
    <n v="2.1380071780821917"/>
    <n v="26.855202871232876"/>
    <x v="1"/>
    <s v="dekabr"/>
    <s v="Steven Spielberg"/>
    <s v="THE LOST WORLD: JURASSİC PARK"/>
    <s v="Normal"/>
    <s v="High Budget"/>
  </r>
  <r>
    <s v="The Lord of the Rings: The Fellowship of the Ring"/>
    <d v="2001-11-06T00:00:00"/>
    <x v="0"/>
    <x v="0"/>
    <s v="English"/>
    <x v="2"/>
    <s v="PG-13"/>
    <s v="Christopher Lee"/>
    <x v="17"/>
    <n v="16000"/>
    <n v="22342"/>
    <n v="0"/>
    <n v="21000"/>
    <n v="8.8000000000000007"/>
    <n v="297"/>
    <n v="171"/>
    <n v="313837577"/>
    <n v="93000000"/>
    <n v="220837577"/>
    <n v="2.3745976021505375"/>
    <n v="38.249839040860216"/>
    <x v="18"/>
    <s v="noyabr"/>
    <s v="Peter Jackson"/>
    <s v="THE LORD OF THE RİNGS: THE FELLOWSHİP OF THE RİNG"/>
    <s v="Normal"/>
    <s v="High Budget"/>
  </r>
  <r>
    <s v="Iron Man 2"/>
    <d v="2010-01-02T00:00:00"/>
    <x v="0"/>
    <x v="0"/>
    <s v="English"/>
    <x v="0"/>
    <s v="PG-13"/>
    <s v="Robert Downey Jr."/>
    <x v="27"/>
    <n v="21000"/>
    <n v="48638"/>
    <n v="4000"/>
    <n v="18000"/>
    <n v="7"/>
    <n v="453"/>
    <n v="124"/>
    <n v="312057433"/>
    <n v="200000000"/>
    <n v="112057433"/>
    <n v="0.56028716499999998"/>
    <n v="30.024114866000001"/>
    <x v="11"/>
    <s v="yanvar"/>
    <s v="Jon Favreau"/>
    <s v="IRON MAN 2"/>
    <s v="Normal"/>
    <s v="High Budget"/>
  </r>
  <r>
    <s v="Star Wars: Episode II - Attack of the Clones"/>
    <d v="2002-08-25T00:00:00"/>
    <x v="0"/>
    <x v="0"/>
    <s v="English"/>
    <x v="0"/>
    <s v="PG"/>
    <s v="Natalie Portman"/>
    <x v="4"/>
    <n v="20000"/>
    <n v="42990"/>
    <n v="0"/>
    <n v="0"/>
    <n v="6.7"/>
    <n v="284"/>
    <n v="142"/>
    <n v="310675583"/>
    <n v="115000000"/>
    <n v="195675583"/>
    <n v="1.7015268086956521"/>
    <n v="27.480610723478261"/>
    <x v="12"/>
    <s v="avgust"/>
    <s v="George Lucas"/>
    <s v="STAR WARS: EPİSODE II - ATTACK OF THE CLONES"/>
    <s v="Normal"/>
    <s v="High Budget"/>
  </r>
  <r>
    <s v="Pirates of the Caribbean: At World's End"/>
    <d v="2007-11-23T00:00:00"/>
    <x v="0"/>
    <x v="0"/>
    <s v="English"/>
    <x v="0"/>
    <s v="PG-13"/>
    <s v="Johnny Depp"/>
    <x v="8"/>
    <n v="40000"/>
    <n v="48350"/>
    <n v="563"/>
    <n v="0"/>
    <n v="7.1"/>
    <n v="302"/>
    <n v="169"/>
    <n v="309404152"/>
    <n v="300000000"/>
    <n v="9404152"/>
    <n v="3.1347173333333332E-2"/>
    <n v="28.412538869333332"/>
    <x v="17"/>
    <s v="noyabr"/>
    <s v="Gore Verbinski"/>
    <s v="PİRATES OF THE CARİBBEAN: AT WORLD'S END"/>
    <s v="Normal"/>
    <s v="High Budget"/>
  </r>
  <r>
    <s v="Star Wars: Episode VI - Return of the Jedi"/>
    <d v="1983-12-24T00:00:00"/>
    <x v="0"/>
    <x v="0"/>
    <s v="English"/>
    <x v="0"/>
    <s v="PG"/>
    <s v="Harrison Ford"/>
    <x v="29"/>
    <n v="11000"/>
    <n v="13649"/>
    <n v="37"/>
    <n v="14000"/>
    <n v="8.4"/>
    <n v="197"/>
    <n v="134"/>
    <n v="309125409"/>
    <n v="32500000"/>
    <n v="276625409"/>
    <n v="8.5115510461538459"/>
    <n v="38.404620418461541"/>
    <x v="19"/>
    <s v="dekabr"/>
    <s v="Richard Marquand"/>
    <s v="STAR WARS: EPİSODE VI - RETURN OF THE JEDİ"/>
    <s v="Normal"/>
    <s v="High Budget"/>
  </r>
  <r>
    <s v="Independence Day"/>
    <d v="1996-05-25T00:00:00"/>
    <x v="0"/>
    <x v="0"/>
    <s v="English"/>
    <x v="0"/>
    <s v="PG-13"/>
    <s v="Will Smith"/>
    <x v="30"/>
    <n v="10000"/>
    <n v="16785"/>
    <n v="776"/>
    <n v="16000"/>
    <n v="6.9"/>
    <n v="185"/>
    <n v="154"/>
    <n v="306124059"/>
    <n v="75000000"/>
    <n v="231124059"/>
    <n v="3.0816541200000001"/>
    <n v="30.432661648000003"/>
    <x v="20"/>
    <s v="may"/>
    <s v="Roland Emmerich"/>
    <s v="INDEPENDENCE DAY"/>
    <s v="Normal"/>
    <s v="High Budget"/>
  </r>
  <r>
    <s v="Pirates of the Caribbean: The Curse of the Black Pearl"/>
    <d v="2003-11-26T00:00:00"/>
    <x v="0"/>
    <x v="0"/>
    <s v="English"/>
    <x v="0"/>
    <s v="PG-13"/>
    <s v="Johnny Depp"/>
    <x v="8"/>
    <n v="40000"/>
    <n v="48184"/>
    <n v="563"/>
    <n v="10000"/>
    <n v="8.1"/>
    <n v="271"/>
    <n v="143"/>
    <n v="305388685"/>
    <n v="140000000"/>
    <n v="165388685"/>
    <n v="1.18134775"/>
    <n v="33.872539099999997"/>
    <x v="13"/>
    <s v="noyabr"/>
    <s v="Gore Verbinski"/>
    <s v="PİRATES OF THE CARİBBEAN: THE CURSE OF THE BLACK PEARL"/>
    <s v="Normal"/>
    <s v="High Budget"/>
  </r>
  <r>
    <s v="Skyfall"/>
    <d v="2012-05-28T00:00:00"/>
    <x v="0"/>
    <x v="0"/>
    <s v="English"/>
    <x v="1"/>
    <s v="PG-13"/>
    <s v="Albert Finney"/>
    <x v="31"/>
    <n v="883"/>
    <n v="2039"/>
    <n v="0"/>
    <n v="80000"/>
    <n v="7.8"/>
    <n v="750"/>
    <n v="143"/>
    <n v="304360277"/>
    <n v="200000000"/>
    <n v="104360277"/>
    <n v="0.52180138499999995"/>
    <n v="39.408720553999999"/>
    <x v="3"/>
    <s v="may"/>
    <s v="Sam Mendes"/>
    <s v="SKYFALL"/>
    <s v="Normal"/>
    <s v="High Budget"/>
  </r>
  <r>
    <s v="The Hobbit: An Unexpected Journey"/>
    <d v="2012-05-06T00:00:00"/>
    <x v="0"/>
    <x v="2"/>
    <s v="English"/>
    <x v="0"/>
    <s v="PG-13"/>
    <s v="Aidan Turner"/>
    <x v="17"/>
    <n v="5000"/>
    <n v="9152"/>
    <n v="0"/>
    <n v="166000"/>
    <n v="7.9"/>
    <n v="645"/>
    <n v="182"/>
    <n v="303001229"/>
    <n v="180000000"/>
    <n v="123001229"/>
    <n v="0.68334016111111107"/>
    <n v="48.473336064444446"/>
    <x v="3"/>
    <s v="may"/>
    <s v="Peter Jackson"/>
    <s v="THE HOBBİT: AN UNEXPECTED JOURNEY"/>
    <s v="Normal"/>
    <s v="High Budget"/>
  </r>
  <r>
    <s v="Harry Potter and the Half-Blood Prince"/>
    <d v="2009-12-19T00:00:00"/>
    <x v="0"/>
    <x v="2"/>
    <s v="English"/>
    <x v="1"/>
    <s v="PG"/>
    <s v="Alan Rickman"/>
    <x v="32"/>
    <n v="25000"/>
    <n v="58753"/>
    <n v="282"/>
    <n v="10000"/>
    <n v="7.5"/>
    <n v="375"/>
    <n v="153"/>
    <n v="301956980"/>
    <n v="250000000"/>
    <n v="51956980"/>
    <n v="0.20782792"/>
    <n v="31.083131168000001"/>
    <x v="0"/>
    <s v="dekabr"/>
    <s v="David Yates"/>
    <s v="HARRY POTTER AND THE HALF-BLOOD PRİNCE"/>
    <s v="Normal"/>
    <s v="High Budget"/>
  </r>
  <r>
    <s v="The Twilight Saga: Eclipse"/>
    <d v="2010-11-01T00:00:00"/>
    <x v="0"/>
    <x v="2"/>
    <s v="English"/>
    <x v="0"/>
    <s v="PG-13"/>
    <s v="Robert Pattinson"/>
    <x v="33"/>
    <n v="21000"/>
    <n v="52547"/>
    <n v="171"/>
    <n v="29000"/>
    <n v="4.9000000000000004"/>
    <n v="293"/>
    <n v="124"/>
    <n v="300523113"/>
    <n v="68000000"/>
    <n v="232523113"/>
    <n v="3.4194575441176469"/>
    <n v="23.86778301764706"/>
    <x v="11"/>
    <s v="noyabr"/>
    <s v="David Slade"/>
    <s v="THE TWİLİGHT SAGA: ECLİPSE"/>
    <s v="Normal"/>
    <s v="High Budget"/>
  </r>
  <r>
    <s v="The Twilight Saga: New Moon"/>
    <d v="2009-09-27T00:00:00"/>
    <x v="0"/>
    <x v="2"/>
    <s v="English"/>
    <x v="0"/>
    <s v="PG-13"/>
    <s v="Robert Pattinson"/>
    <x v="34"/>
    <n v="21000"/>
    <n v="64040"/>
    <n v="129"/>
    <n v="13000"/>
    <n v="4.5999999999999996"/>
    <n v="299"/>
    <n v="130"/>
    <n v="296623634"/>
    <n v="50000000"/>
    <n v="246623634"/>
    <n v="4.9324726800000001"/>
    <n v="21.672989072"/>
    <x v="0"/>
    <s v="sentyabr"/>
    <s v="Chris Weitz"/>
    <s v="THE TWİLİGHT SAGA: NEW MOON"/>
    <s v="Normal"/>
    <s v="High Budget"/>
  </r>
  <r>
    <s v="The Sixth Sense"/>
    <d v="1999-10-15T00:00:00"/>
    <x v="0"/>
    <x v="1"/>
    <s v="English"/>
    <x v="0"/>
    <s v="PG-13"/>
    <s v="Bruce Willis"/>
    <x v="35"/>
    <n v="13000"/>
    <n v="17540"/>
    <n v="0"/>
    <n v="14000"/>
    <n v="8.1"/>
    <n v="234"/>
    <n v="107"/>
    <n v="293501675"/>
    <n v="40000000"/>
    <n v="253501675"/>
    <n v="6.3375418750000003"/>
    <n v="36.335016750000001"/>
    <x v="5"/>
    <s v="oktyabr"/>
    <s v="M. Night Shyamalan"/>
    <s v="THE SİXTH SENSE"/>
    <s v="Normal"/>
    <s v="Medium Budget"/>
  </r>
  <r>
    <s v="Up"/>
    <d v="2009-10-23T00:00:00"/>
    <x v="0"/>
    <x v="2"/>
    <s v="English"/>
    <x v="0"/>
    <s v="PG"/>
    <s v="John Ratzenberger"/>
    <x v="19"/>
    <n v="1000"/>
    <n v="2635"/>
    <n v="0"/>
    <n v="27000"/>
    <n v="8.3000000000000007"/>
    <n v="408"/>
    <n v="96"/>
    <n v="292979556"/>
    <n v="175000000"/>
    <n v="117979556"/>
    <n v="0.67416889142857139"/>
    <n v="36.169667556571433"/>
    <x v="0"/>
    <s v="oktyabr"/>
    <s v="Pete Docter"/>
    <s v="UP"/>
    <s v="Normal"/>
    <s v="High Budget"/>
  </r>
  <r>
    <s v="Inception"/>
    <d v="2010-03-03T00:00:00"/>
    <x v="0"/>
    <x v="0"/>
    <s v="English"/>
    <x v="0"/>
    <s v="PG-13"/>
    <s v="Leonardo DiCaprio"/>
    <x v="3"/>
    <n v="29000"/>
    <n v="81115"/>
    <n v="22000"/>
    <n v="175000"/>
    <n v="8.8000000000000007"/>
    <n v="642"/>
    <n v="148"/>
    <n v="292568851"/>
    <n v="160000000"/>
    <n v="132568851"/>
    <n v="0.82855531874999999"/>
    <n v="53.031422127500001"/>
    <x v="11"/>
    <s v="mart"/>
    <s v="Christopher Nolan"/>
    <s v="INCEPTİON"/>
    <s v="Normal"/>
    <s v="High Budget"/>
  </r>
  <r>
    <s v="The Twilight Saga: Breaking Dawn - Part 2"/>
    <d v="2012-05-16T00:00:00"/>
    <x v="0"/>
    <x v="2"/>
    <s v="English"/>
    <x v="0"/>
    <s v="PG-13"/>
    <s v="Robert Pattinson"/>
    <x v="36"/>
    <n v="21000"/>
    <n v="59177"/>
    <n v="386"/>
    <n v="65000"/>
    <n v="5.5"/>
    <n v="322"/>
    <n v="115"/>
    <n v="292298923"/>
    <n v="120000000"/>
    <n v="172298923"/>
    <n v="1.4358243583333334"/>
    <n v="29.074329743333333"/>
    <x v="3"/>
    <s v="may"/>
    <s v="Bill Condon"/>
    <s v="THE TWİLİGHT SAGA: BREAKİNG DAWN - PART 2"/>
    <s v="Normal"/>
    <s v="High Budget"/>
  </r>
  <r>
    <s v="Harry Potter and the Order of the Phoenix"/>
    <d v="2007-10-21T00:00:00"/>
    <x v="0"/>
    <x v="2"/>
    <s v="English"/>
    <x v="1"/>
    <s v="PG-13"/>
    <s v="Robert Pattinson"/>
    <x v="32"/>
    <n v="21000"/>
    <n v="33433"/>
    <n v="282"/>
    <n v="0"/>
    <n v="7.5"/>
    <n v="329"/>
    <n v="138"/>
    <n v="292000866"/>
    <n v="150000000"/>
    <n v="142000866"/>
    <n v="0.94667243999999995"/>
    <n v="30.378668976"/>
    <x v="17"/>
    <s v="oktyabr"/>
    <s v="David Yates"/>
    <s v="HARRY POTTER AND THE ORDER OF THE PHOENİX"/>
    <s v="Normal"/>
    <s v="High Budget"/>
  </r>
  <r>
    <s v="The Chronicles of Narnia: The Lion, the Witch and the Wardrobe"/>
    <d v="2005-01-26T00:00:00"/>
    <x v="0"/>
    <x v="2"/>
    <s v="English"/>
    <x v="0"/>
    <s v="PG"/>
    <s v="Jim Broadbent"/>
    <x v="5"/>
    <n v="1000"/>
    <n v="1317"/>
    <n v="80"/>
    <n v="0"/>
    <n v="6.9"/>
    <n v="284"/>
    <n v="150"/>
    <n v="291709845"/>
    <n v="180000000"/>
    <n v="111709845"/>
    <n v="0.62061025000000003"/>
    <n v="27.848244100000002"/>
    <x v="14"/>
    <s v="yanvar"/>
    <s v="Andrew Adamson"/>
    <s v="THE CHRONİCLES OF NARNİA: THE LİON, THE WİTCH AND THE WARDROBE"/>
    <s v="Normal"/>
    <s v="High Budget"/>
  </r>
  <r>
    <s v="Man of Steel"/>
    <d v="2013-01-23T00:00:00"/>
    <x v="0"/>
    <x v="0"/>
    <s v="English"/>
    <x v="0"/>
    <s v="PG-13"/>
    <s v="Henry Cavill"/>
    <x v="37"/>
    <n v="15000"/>
    <n v="20495"/>
    <n v="0"/>
    <n v="118000"/>
    <n v="7.2"/>
    <n v="733"/>
    <n v="143"/>
    <n v="291021565"/>
    <n v="225000000"/>
    <n v="66021565"/>
    <n v="0.29342917777777777"/>
    <n v="40.71737167111111"/>
    <x v="8"/>
    <s v="yanvar"/>
    <s v="Zack Snyder"/>
    <s v="MAN OF STEEL"/>
    <s v="Normal"/>
    <s v="High Budget"/>
  </r>
  <r>
    <s v="Star Wars: Episode V - The Empire Strikes Back"/>
    <d v="1980-04-20T00:00:00"/>
    <x v="0"/>
    <x v="0"/>
    <s v="English"/>
    <x v="0"/>
    <s v="PG"/>
    <s v="Harrison Ford"/>
    <x v="38"/>
    <n v="11000"/>
    <n v="12643"/>
    <n v="883"/>
    <n v="17000"/>
    <n v="8.8000000000000007"/>
    <n v="223"/>
    <n v="127"/>
    <n v="290158751"/>
    <n v="18000000"/>
    <n v="272158751"/>
    <n v="15.11993061111111"/>
    <n v="42.94797224444445"/>
    <x v="21"/>
    <s v="aprel"/>
    <s v="Irvin Kershner"/>
    <s v="STAR WARS: EPİSODE V - THE EMPİRE STRİKES BACK"/>
    <s v="Normal"/>
    <s v="High Budget"/>
  </r>
  <r>
    <s v="Harry Potter and the Goblet of Fire"/>
    <d v="2005-02-13T00:00:00"/>
    <x v="0"/>
    <x v="2"/>
    <s v="English"/>
    <x v="1"/>
    <s v="PG-13"/>
    <s v="Robert Pattinson"/>
    <x v="39"/>
    <n v="21000"/>
    <n v="53413"/>
    <n v="179"/>
    <n v="0"/>
    <n v="7.6"/>
    <n v="295"/>
    <n v="157"/>
    <n v="289994397"/>
    <n v="150000000"/>
    <n v="139994397"/>
    <n v="0.93329598000000003"/>
    <n v="30.773318392"/>
    <x v="14"/>
    <s v="fevral"/>
    <s v="Mike Newell"/>
    <s v="HARRY POTTER AND THE GOBLET OF FİRE"/>
    <s v="Normal"/>
    <s v="High Budget"/>
  </r>
  <r>
    <s v="Monsters, Inc."/>
    <d v="2001-08-26T00:00:00"/>
    <x v="0"/>
    <x v="2"/>
    <s v="English"/>
    <x v="0"/>
    <s v="G"/>
    <s v="Steve Buscemi"/>
    <x v="19"/>
    <n v="12000"/>
    <n v="15013"/>
    <n v="0"/>
    <n v="0"/>
    <n v="8.1"/>
    <n v="250"/>
    <n v="92"/>
    <n v="289907418"/>
    <n v="115000000"/>
    <n v="174907418"/>
    <n v="1.5209340695652174"/>
    <n v="33.008373627826089"/>
    <x v="18"/>
    <s v="avgust"/>
    <s v="Pete Docter"/>
    <s v="MONSTERS, INC."/>
    <s v="Normal"/>
    <s v="High Budget"/>
  </r>
  <r>
    <s v="Home Alone"/>
    <d v="1990-12-17T00:00:00"/>
    <x v="0"/>
    <x v="4"/>
    <s v="English"/>
    <x v="0"/>
    <s v="PG"/>
    <s v="Macaulay Culkin"/>
    <x v="28"/>
    <n v="3000"/>
    <n v="7521"/>
    <n v="0"/>
    <n v="20000"/>
    <n v="7.5"/>
    <n v="102"/>
    <n v="103"/>
    <n v="285761243"/>
    <n v="18000000"/>
    <n v="267761243"/>
    <n v="14.87562461111111"/>
    <n v="37.950249844444443"/>
    <x v="22"/>
    <s v="dekabr"/>
    <s v="Chris Columbus"/>
    <s v="HOME ALONE"/>
    <s v="Normal"/>
    <s v="Medium Budget"/>
  </r>
  <r>
    <s v="The Hunger Games: Mockingjay - Part 2"/>
    <d v="2015-01-28T00:00:00"/>
    <x v="0"/>
    <x v="2"/>
    <s v="English"/>
    <x v="0"/>
    <s v="PG-13"/>
    <s v="Jennifer Lawrence"/>
    <x v="7"/>
    <n v="34000"/>
    <n v="81385"/>
    <n v="508"/>
    <n v="38000"/>
    <n v="6.6"/>
    <n v="389"/>
    <n v="137"/>
    <n v="281666058"/>
    <n v="160000000"/>
    <n v="121666058"/>
    <n v="0.76041286249999995"/>
    <n v="30.504165144999998"/>
    <x v="2"/>
    <s v="yanvar"/>
    <s v="Francis Lawrence"/>
    <s v="THE HUNGER GAMES: MOCKİNGJAY - PART 2"/>
    <s v="Normal"/>
    <s v="High Budget"/>
  </r>
  <r>
    <s v="The Matrix Reloaded"/>
    <d v="2003-10-27T00:00:00"/>
    <x v="0"/>
    <x v="0"/>
    <s v="English"/>
    <x v="0"/>
    <s v="R"/>
    <s v="Steve Bastoni"/>
    <x v="40"/>
    <n v="234"/>
    <n v="534"/>
    <n v="0"/>
    <n v="0"/>
    <n v="7.2"/>
    <n v="275"/>
    <n v="138"/>
    <n v="281492479"/>
    <n v="150000000"/>
    <n v="131492479"/>
    <n v="0.87661652666666667"/>
    <n v="29.150646610666666"/>
    <x v="13"/>
    <s v="oktyabr"/>
    <s v="Lana Wachowski"/>
    <s v="THE MATRİX RELOADED"/>
    <s v="Normal"/>
    <s v="High Budget"/>
  </r>
  <r>
    <s v="Meet the Fockers"/>
    <d v="2004-10-25T00:00:00"/>
    <x v="0"/>
    <x v="4"/>
    <s v="English"/>
    <x v="0"/>
    <s v="PG-13"/>
    <s v="Robert De Niro"/>
    <x v="41"/>
    <n v="22000"/>
    <n v="24938"/>
    <n v="116"/>
    <n v="0"/>
    <n v="6.3"/>
    <n v="141"/>
    <n v="106"/>
    <n v="279167575"/>
    <n v="80000000"/>
    <n v="199167575"/>
    <n v="2.4895946874999999"/>
    <n v="26.195837874999999"/>
    <x v="7"/>
    <s v="oktyabr"/>
    <s v="Jay Roach"/>
    <s v="MEET THE FOCKERS"/>
    <s v="Normal"/>
    <s v="Medium Budget"/>
  </r>
  <r>
    <s v="The Hangover"/>
    <d v="2009-11-25T00:00:00"/>
    <x v="0"/>
    <x v="4"/>
    <s v="English"/>
    <x v="0"/>
    <s v="R"/>
    <s v="Bradley Cooper"/>
    <x v="42"/>
    <n v="14000"/>
    <n v="17623"/>
    <n v="480"/>
    <n v="24000"/>
    <n v="7.8"/>
    <n v="334"/>
    <n v="108"/>
    <n v="277313371"/>
    <n v="35000000"/>
    <n v="242313371"/>
    <n v="6.9232391714285715"/>
    <n v="36.369295668571425"/>
    <x v="0"/>
    <s v="noyabr"/>
    <s v="Todd Phillips"/>
    <s v="THE HANGOVER"/>
    <s v="Normal"/>
    <s v="Medium Budget"/>
  </r>
  <r>
    <s v="Gravity"/>
    <d v="2013-04-06T00:00:00"/>
    <x v="0"/>
    <x v="2"/>
    <s v="English"/>
    <x v="1"/>
    <s v="PG-13"/>
    <s v="Phaldut Sharma"/>
    <x v="43"/>
    <n v="39"/>
    <n v="87"/>
    <n v="0"/>
    <n v="147000"/>
    <n v="7.8"/>
    <n v="738"/>
    <n v="91"/>
    <n v="274084951"/>
    <n v="100000000"/>
    <n v="174084951"/>
    <n v="1.7408495100000001"/>
    <n v="46.596339803999996"/>
    <x v="8"/>
    <s v="aprel"/>
    <s v="Alfonso CuarÃ³n"/>
    <s v="GRAVİTY"/>
    <s v="Normal"/>
    <s v="High Budget"/>
  </r>
  <r>
    <s v="Monsters University"/>
    <d v="2013-06-24T00:00:00"/>
    <x v="0"/>
    <x v="2"/>
    <s v="English"/>
    <x v="0"/>
    <s v="G"/>
    <s v="Steve Buscemi"/>
    <x v="44"/>
    <n v="12000"/>
    <n v="14863"/>
    <n v="37"/>
    <n v="44000"/>
    <n v="7.3"/>
    <n v="376"/>
    <n v="104"/>
    <n v="268488329"/>
    <n v="200000000"/>
    <n v="68488329"/>
    <n v="0.34244164500000002"/>
    <n v="33.736976657999996"/>
    <x v="8"/>
    <s v="iyun"/>
    <s v="Dan Scanlon"/>
    <s v="MONSTERS UNİVERSİTY"/>
    <s v="Normal"/>
    <s v="High Budget"/>
  </r>
  <r>
    <s v="Shrek"/>
    <d v="2001-06-29T00:00:00"/>
    <x v="0"/>
    <x v="2"/>
    <s v="English"/>
    <x v="0"/>
    <s v="PG"/>
    <s v="Kathleen Freeman"/>
    <x v="5"/>
    <n v="145"/>
    <n v="275"/>
    <n v="80"/>
    <n v="0"/>
    <n v="7.9"/>
    <n v="212"/>
    <n v="90"/>
    <n v="267652016"/>
    <n v="60000000"/>
    <n v="207652016"/>
    <n v="3.4608669333333335"/>
    <n v="32.984346773333336"/>
    <x v="18"/>
    <s v="iyun"/>
    <s v="Andrew Adamson"/>
    <s v="SHREK"/>
    <s v="Normal"/>
    <s v="High Budget"/>
  </r>
  <r>
    <s v="The Amazing Spider-Man"/>
    <d v="2012-10-26T00:00:00"/>
    <x v="0"/>
    <x v="0"/>
    <s v="English"/>
    <x v="0"/>
    <s v="PG-13"/>
    <s v="Emma Stone"/>
    <x v="45"/>
    <n v="15000"/>
    <n v="28489"/>
    <n v="464"/>
    <n v="56000"/>
    <n v="7"/>
    <n v="599"/>
    <n v="153"/>
    <n v="262030663"/>
    <n v="230000000"/>
    <n v="32030663"/>
    <n v="0.13926375217391304"/>
    <n v="33.655705500869566"/>
    <x v="3"/>
    <s v="oktyabr"/>
    <s v="Marc Webb"/>
    <s v="THE AMAZİNG SPİDER-MAN"/>
    <s v="Normal"/>
    <s v="High Budget"/>
  </r>
  <r>
    <s v="Harry Potter and the Chamber of Secrets"/>
    <d v="2002-07-19T00:00:00"/>
    <x v="0"/>
    <x v="2"/>
    <s v="English"/>
    <x v="1"/>
    <s v="PG"/>
    <s v="Daniel Radcliffe"/>
    <x v="28"/>
    <n v="11000"/>
    <n v="35672"/>
    <n v="0"/>
    <n v="0"/>
    <n v="7.4"/>
    <n v="232"/>
    <n v="174"/>
    <n v="261970615"/>
    <n v="100000000"/>
    <n v="161970615"/>
    <n v="1.6197061500000001"/>
    <n v="30.247882460000003"/>
    <x v="12"/>
    <s v="iyul"/>
    <s v="Chris Columbus"/>
    <s v="HARRY POTTER AND THE CHAMBER OF SECRETS"/>
    <s v="Normal"/>
    <s v="High Budget"/>
  </r>
  <r>
    <s v="The Incredibles"/>
    <d v="2004-07-19T00:00:00"/>
    <x v="0"/>
    <x v="0"/>
    <s v="English"/>
    <x v="0"/>
    <s v="PG"/>
    <s v="Holly Hunter"/>
    <x v="46"/>
    <n v="1000"/>
    <n v="1901"/>
    <n v="663"/>
    <n v="0"/>
    <n v="8"/>
    <n v="283"/>
    <n v="115"/>
    <n v="261437578"/>
    <n v="92000000"/>
    <n v="169437578"/>
    <n v="1.8417128043478261"/>
    <n v="32.736685121739129"/>
    <x v="7"/>
    <s v="iyul"/>
    <s v="Brad Bird"/>
    <s v="THE INCREDİBLES"/>
    <s v="Normal"/>
    <s v="High Budget"/>
  </r>
  <r>
    <s v="How the Grinch Stole Christmas"/>
    <d v="2000-05-17T00:00:00"/>
    <x v="0"/>
    <x v="4"/>
    <s v="English"/>
    <x v="0"/>
    <s v="PG"/>
    <s v="Clint Howard"/>
    <x v="47"/>
    <n v="1000"/>
    <n v="4146"/>
    <n v="2000"/>
    <n v="0"/>
    <n v="6"/>
    <n v="175"/>
    <n v="110"/>
    <n v="260031035"/>
    <n v="123000000"/>
    <n v="137031035"/>
    <n v="1.1140734552845528"/>
    <n v="24.445629382113822"/>
    <x v="23"/>
    <s v="may"/>
    <s v="Ron Howard"/>
    <s v="HOW THE GRİNCH STOLE CHRİSTMAS"/>
    <s v="Normal"/>
    <s v="Medium Budget"/>
  </r>
  <r>
    <s v="Hook"/>
    <d v="1991-05-10T00:00:00"/>
    <x v="0"/>
    <x v="2"/>
    <s v="English"/>
    <x v="0"/>
    <s v="PG"/>
    <s v="Robin Williams"/>
    <x v="6"/>
    <n v="49000"/>
    <n v="64259"/>
    <n v="14000"/>
    <n v="13000"/>
    <n v="6.7"/>
    <n v="75"/>
    <n v="142"/>
    <n v="119654900"/>
    <n v="70000000"/>
    <n v="49654900"/>
    <n v="0.70935571428571431"/>
    <n v="28.383742285714288"/>
    <x v="24"/>
    <s v="may"/>
    <s v="Steven Spielberg"/>
    <s v="HOOK"/>
    <s v="Normal"/>
    <s v="High Budget"/>
  </r>
  <r>
    <s v="Captain America: The Winter Soldier"/>
    <d v="2014-04-09T00:00:00"/>
    <x v="0"/>
    <x v="0"/>
    <s v="English"/>
    <x v="0"/>
    <s v="PG-13"/>
    <s v="Scarlett Johansson"/>
    <x v="48"/>
    <n v="19000"/>
    <n v="36188"/>
    <n v="94"/>
    <n v="55000"/>
    <n v="7.8"/>
    <n v="576"/>
    <n v="136"/>
    <n v="259746958"/>
    <n v="170000000"/>
    <n v="89746958"/>
    <n v="0.52792328235294117"/>
    <n v="36.911169312941176"/>
    <x v="16"/>
    <s v="aprel"/>
    <s v="Anthony Russo"/>
    <s v="CAPTAİN AMERİCA: THE WİNTER SOLDİER"/>
    <s v="Normal"/>
    <s v="High Budget"/>
  </r>
  <r>
    <s v="The Hobbit: The Desolation of Smaug"/>
    <d v="2013-01-26T00:00:00"/>
    <x v="0"/>
    <x v="2"/>
    <s v="English"/>
    <x v="0"/>
    <s v="PG-13"/>
    <s v="Aidan Turner"/>
    <x v="17"/>
    <n v="5000"/>
    <n v="9152"/>
    <n v="0"/>
    <n v="83000"/>
    <n v="7.9"/>
    <n v="509"/>
    <n v="186"/>
    <n v="258355354"/>
    <n v="225000000"/>
    <n v="33355354"/>
    <n v="0.14824601777777777"/>
    <n v="39.959298407111113"/>
    <x v="8"/>
    <s v="yanvar"/>
    <s v="Peter Jackson"/>
    <s v="THE HOBBİT: THE DESOLATİON OF SMAUG"/>
    <s v="Normal"/>
    <s v="High Budget"/>
  </r>
  <r>
    <s v="The Lego Movie"/>
    <d v="2014-02-02T00:00:00"/>
    <x v="0"/>
    <x v="0"/>
    <s v="English"/>
    <x v="3"/>
    <s v="PG"/>
    <s v="Morgan Freeman"/>
    <x v="49"/>
    <n v="11000"/>
    <n v="22128"/>
    <n v="97"/>
    <n v="64000"/>
    <n v="7.8"/>
    <n v="435"/>
    <n v="100"/>
    <n v="257756197"/>
    <n v="60000000"/>
    <n v="197756197"/>
    <n v="3.2959366166666668"/>
    <n v="38.918374646666663"/>
    <x v="16"/>
    <s v="fevral"/>
    <s v="Phil Lord"/>
    <s v="THE LEGO MOVİE"/>
    <s v="Normal"/>
    <s v="High Budget"/>
  </r>
  <r>
    <s v="Star Trek"/>
    <d v="2009-06-22T00:00:00"/>
    <x v="0"/>
    <x v="0"/>
    <s v="English"/>
    <x v="0"/>
    <s v="PG-13"/>
    <s v="Chris Hemsworth"/>
    <x v="50"/>
    <n v="26000"/>
    <n v="39284"/>
    <n v="14000"/>
    <n v="19000"/>
    <n v="8"/>
    <n v="518"/>
    <n v="127"/>
    <n v="257704099"/>
    <n v="150000000"/>
    <n v="107704099"/>
    <n v="0.71802732666666669"/>
    <n v="34.187210930666666"/>
    <x v="0"/>
    <s v="iyun"/>
    <s v="J.J. Abrams"/>
    <s v="STAR TREK"/>
    <s v="Normal"/>
    <s v="High Budget"/>
  </r>
  <r>
    <s v="I Am Legend"/>
    <d v="2007-07-26T00:00:00"/>
    <x v="0"/>
    <x v="1"/>
    <s v="English"/>
    <x v="0"/>
    <s v="PG-13"/>
    <s v="Will Smith"/>
    <x v="7"/>
    <n v="10000"/>
    <n v="13076"/>
    <n v="508"/>
    <n v="11000"/>
    <n v="7.2"/>
    <n v="323"/>
    <n v="104"/>
    <n v="256386216"/>
    <n v="150000000"/>
    <n v="106386216"/>
    <n v="0.70924144"/>
    <n v="30.183696576000003"/>
    <x v="17"/>
    <s v="iyul"/>
    <s v="Francis Lawrence"/>
    <s v="I AM LEGEND"/>
    <s v="Normal"/>
    <s v="Medium Budget"/>
  </r>
  <r>
    <s v="The Blind Side"/>
    <d v="2009-09-13T00:00:00"/>
    <x v="0"/>
    <x v="5"/>
    <s v="English"/>
    <x v="0"/>
    <s v="PG-13"/>
    <s v="Catherine Dyer"/>
    <x v="51"/>
    <n v="768"/>
    <n v="3389"/>
    <n v="102"/>
    <n v="38000"/>
    <n v="7.7"/>
    <n v="261"/>
    <n v="129"/>
    <n v="255950375"/>
    <n v="29000000"/>
    <n v="226950375"/>
    <n v="7.8258749999999999"/>
    <n v="37.730350000000001"/>
    <x v="0"/>
    <s v="sentyabr"/>
    <s v="John Lee Hancock"/>
    <s v="THE BLİND SİDE"/>
    <s v="Normal"/>
    <s v="Medium Budget"/>
  </r>
  <r>
    <s v="The Hobbit: The Battle of the Five Armies"/>
    <d v="2014-07-30T00:00:00"/>
    <x v="0"/>
    <x v="2"/>
    <s v="English"/>
    <x v="2"/>
    <s v="PG-13"/>
    <s v="Aidan Turner"/>
    <x v="17"/>
    <n v="5000"/>
    <n v="9152"/>
    <n v="0"/>
    <n v="65000"/>
    <n v="7.5"/>
    <n v="422"/>
    <n v="164"/>
    <n v="255108370"/>
    <n v="250000000"/>
    <n v="5108370"/>
    <n v="2.043348E-2"/>
    <n v="36.508173392000003"/>
    <x v="16"/>
    <s v="iyul"/>
    <s v="Peter Jackson"/>
    <s v="THE HOBBİT: THE BATTLE OF THE FİVE ARMİES"/>
    <s v="Normal"/>
    <s v="High Budget"/>
  </r>
  <r>
    <s v="The Hangover Part II"/>
    <d v="2011-11-09T00:00:00"/>
    <x v="0"/>
    <x v="4"/>
    <s v="English"/>
    <x v="0"/>
    <s v="R"/>
    <s v="Bradley Cooper"/>
    <x v="42"/>
    <n v="14000"/>
    <n v="16143"/>
    <n v="480"/>
    <n v="56000"/>
    <n v="6.5"/>
    <n v="383"/>
    <n v="102"/>
    <n v="254455986"/>
    <n v="80000000"/>
    <n v="174455986"/>
    <n v="2.180699825"/>
    <n v="32.472279929999999"/>
    <x v="15"/>
    <s v="noyabr"/>
    <s v="Todd Phillips"/>
    <s v="THE HANGOVER PART II"/>
    <s v="Normal"/>
    <s v="Medium Budget"/>
  </r>
  <r>
    <s v="Despicable Me"/>
    <d v="2010-09-24T00:00:00"/>
    <x v="0"/>
    <x v="3"/>
    <s v="English"/>
    <x v="0"/>
    <s v="PG"/>
    <s v="Steve Carell"/>
    <x v="18"/>
    <n v="7000"/>
    <n v="11608"/>
    <n v="275"/>
    <n v="31000"/>
    <n v="7.7"/>
    <n v="304"/>
    <n v="87"/>
    <n v="251501645"/>
    <n v="69000000"/>
    <n v="182501645"/>
    <n v="2.6449513768115942"/>
    <n v="34.957980550724635"/>
    <x v="11"/>
    <s v="sentyabr"/>
    <s v="Pierre Coffin"/>
    <s v="DESPİCABLE ME"/>
    <s v="Normal"/>
    <s v="High Budget"/>
  </r>
  <r>
    <s v="Batman"/>
    <d v="1989-04-21T00:00:00"/>
    <x v="0"/>
    <x v="0"/>
    <s v="English"/>
    <x v="0"/>
    <s v="PG-13"/>
    <s v="Michael Gough"/>
    <x v="23"/>
    <n v="920"/>
    <n v="2725"/>
    <n v="13000"/>
    <n v="12000"/>
    <n v="7.6"/>
    <n v="186"/>
    <n v="126"/>
    <n v="251188924"/>
    <n v="35000000"/>
    <n v="216188924"/>
    <n v="6.1768264000000004"/>
    <n v="34.070730560000001"/>
    <x v="25"/>
    <s v="aprel"/>
    <s v="Tim Burton"/>
    <s v="BATMAN"/>
    <s v="Normal"/>
    <s v="High Budget"/>
  </r>
  <r>
    <s v="Night at the Museum"/>
    <d v="2006-04-28T00:00:00"/>
    <x v="0"/>
    <x v="0"/>
    <s v="English"/>
    <x v="0"/>
    <s v="PG"/>
    <s v="Robin Williams"/>
    <x v="52"/>
    <n v="49000"/>
    <n v="55486"/>
    <n v="189"/>
    <n v="3000"/>
    <n v="6.4"/>
    <n v="179"/>
    <n v="108"/>
    <n v="250863268"/>
    <n v="110000000"/>
    <n v="140863268"/>
    <n v="1.2805751636363636"/>
    <n v="26.412230065454548"/>
    <x v="9"/>
    <s v="aprel"/>
    <s v="Shawn Levy"/>
    <s v="NİGHT AT THE MUSEUM"/>
    <s v="Normal"/>
    <s v="High Budget"/>
  </r>
  <r>
    <s v="Men in Black"/>
    <d v="1997-01-01T00:00:00"/>
    <x v="0"/>
    <x v="2"/>
    <s v="English"/>
    <x v="0"/>
    <s v="PG-13"/>
    <s v="Will Smith"/>
    <x v="53"/>
    <n v="10000"/>
    <n v="12998"/>
    <n v="188"/>
    <n v="0"/>
    <n v="7.3"/>
    <n v="175"/>
    <n v="98"/>
    <n v="250147615"/>
    <n v="90000000"/>
    <n v="160147615"/>
    <n v="1.7794179444444445"/>
    <n v="29.911767177777776"/>
    <x v="1"/>
    <s v="yanvar"/>
    <s v="Barry Sonnenfeld"/>
    <s v="MEN İN BLACK"/>
    <s v="Normal"/>
    <s v="High Budget"/>
  </r>
  <r>
    <s v="Harry Potter and the Prisoner of Azkaban"/>
    <d v="2004-02-28T00:00:00"/>
    <x v="0"/>
    <x v="2"/>
    <s v="English"/>
    <x v="1"/>
    <s v="PG"/>
    <s v="Daniel Radcliffe"/>
    <x v="43"/>
    <n v="11000"/>
    <n v="33284"/>
    <n v="0"/>
    <n v="11000"/>
    <n v="7.8"/>
    <n v="274"/>
    <n v="142"/>
    <n v="249358727"/>
    <n v="130000000"/>
    <n v="119358727"/>
    <n v="0.91814405384615383"/>
    <n v="32.667257621538461"/>
    <x v="7"/>
    <s v="fevral"/>
    <s v="Alfonso CuarÃ³n"/>
    <s v="HARRY POTTER AND THE PRİSONER OF AZKABAN"/>
    <s v="Normal"/>
    <s v="High Budget"/>
  </r>
  <r>
    <s v="Toy Story 2"/>
    <d v="1999-06-07T00:00:00"/>
    <x v="0"/>
    <x v="2"/>
    <s v="English"/>
    <x v="0"/>
    <s v="G"/>
    <s v="Tom Hanks"/>
    <x v="54"/>
    <n v="15000"/>
    <n v="21275"/>
    <n v="487"/>
    <n v="0"/>
    <n v="7.9"/>
    <n v="191"/>
    <n v="82"/>
    <n v="245823397"/>
    <n v="90000000"/>
    <n v="155823397"/>
    <n v="1.7313710777777778"/>
    <n v="32.292548431111115"/>
    <x v="5"/>
    <s v="iyun"/>
    <s v="John Lasseter"/>
    <s v="TOY STORY 2"/>
    <s v="Normal"/>
    <s v="High Budget"/>
  </r>
  <r>
    <s v="Transformers: Age of Extinction"/>
    <d v="2014-04-23T00:00:00"/>
    <x v="0"/>
    <x v="0"/>
    <s v="English"/>
    <x v="0"/>
    <s v="PG-13"/>
    <s v="Bingbing Li"/>
    <x v="14"/>
    <n v="974"/>
    <n v="3988"/>
    <n v="0"/>
    <n v="56000"/>
    <n v="5.7"/>
    <n v="378"/>
    <n v="165"/>
    <n v="245428137"/>
    <n v="210000000"/>
    <n v="35428137"/>
    <n v="0.16870541428571428"/>
    <n v="28.467482165714287"/>
    <x v="16"/>
    <s v="aprel"/>
    <s v="Michael Bay"/>
    <s v="TRANSFORMERS: AGE OF EXTİNCTİON"/>
    <s v="Normal"/>
    <s v="High Budget"/>
  </r>
  <r>
    <s v="Cars"/>
    <d v="2006-01-14T00:00:00"/>
    <x v="0"/>
    <x v="2"/>
    <s v="English"/>
    <x v="0"/>
    <s v="G"/>
    <s v="John Ratzenberger"/>
    <x v="54"/>
    <n v="1000"/>
    <n v="4905"/>
    <n v="487"/>
    <n v="0"/>
    <n v="7.2"/>
    <n v="256"/>
    <n v="117"/>
    <n v="244052771"/>
    <n v="120000000"/>
    <n v="124052771"/>
    <n v="1.0337730916666668"/>
    <n v="29.213509236666667"/>
    <x v="9"/>
    <s v="yanvar"/>
    <s v="John Lasseter"/>
    <s v="CARS"/>
    <s v="Normal"/>
    <s v="High Budget"/>
  </r>
  <r>
    <s v="Bruce Almighty"/>
    <d v="2003-09-20T00:00:00"/>
    <x v="0"/>
    <x v="4"/>
    <s v="English"/>
    <x v="0"/>
    <s v="PG-13"/>
    <s v="Morgan Freeman"/>
    <x v="55"/>
    <n v="11000"/>
    <n v="21276"/>
    <n v="293"/>
    <n v="0"/>
    <n v="6.7"/>
    <n v="191"/>
    <n v="101"/>
    <n v="242589580"/>
    <n v="81000000"/>
    <n v="161589580"/>
    <n v="1.994933086419753"/>
    <n v="27.597973234567903"/>
    <x v="13"/>
    <s v="sentyabr"/>
    <s v="Tom Shadyac"/>
    <s v="BRUCE ALMİGHTY"/>
    <s v="Normal"/>
    <s v="Medium Budget"/>
  </r>
  <r>
    <s v="A.I. Artificial Intelligence"/>
    <d v="2001-11-17T00:00:00"/>
    <x v="0"/>
    <x v="2"/>
    <s v="English"/>
    <x v="0"/>
    <s v="PG-13"/>
    <s v="Haley Joel Osment"/>
    <x v="6"/>
    <n v="3000"/>
    <n v="6217"/>
    <n v="14000"/>
    <n v="11000"/>
    <n v="7.1"/>
    <n v="281"/>
    <n v="146"/>
    <n v="78616689"/>
    <n v="100000000"/>
    <n v="-21383311"/>
    <n v="-0.21383310999999999"/>
    <n v="29.414466755999999"/>
    <x v="18"/>
    <s v="noyabr"/>
    <s v="Steven Spielberg"/>
    <s v="A.I. ARTİFİCİAL INTELLİGENCE"/>
    <s v="Underperformer"/>
    <s v="High Budget"/>
  </r>
  <r>
    <s v="Twister"/>
    <d v="1996-07-15T00:00:00"/>
    <x v="0"/>
    <x v="0"/>
    <s v="English"/>
    <x v="0"/>
    <s v="PG-13"/>
    <s v="Philip Seymour Hoffman"/>
    <x v="56"/>
    <n v="22000"/>
    <n v="26239"/>
    <n v="101"/>
    <n v="0"/>
    <n v="6.3"/>
    <n v="114"/>
    <n v="113"/>
    <n v="241688385"/>
    <n v="92000000"/>
    <n v="149688385"/>
    <n v="1.6270476630434783"/>
    <n v="25.85081906521739"/>
    <x v="20"/>
    <s v="iyul"/>
    <s v="Jan de Bont"/>
    <s v="TWİSTER"/>
    <s v="Normal"/>
    <s v="High Budget"/>
  </r>
  <r>
    <s v="My Big Fat Greek Wedding"/>
    <d v="2002-07-29T00:00:00"/>
    <x v="0"/>
    <x v="4"/>
    <s v="English"/>
    <x v="0"/>
    <s v="PG"/>
    <s v="Nia Vardalos"/>
    <x v="57"/>
    <n v="567"/>
    <n v="1495"/>
    <n v="38"/>
    <n v="5000"/>
    <n v="6.6"/>
    <n v="168"/>
    <n v="95"/>
    <n v="241437427"/>
    <n v="5000000"/>
    <n v="236437427"/>
    <n v="47.287485400000001"/>
    <n v="45.814994159999998"/>
    <x v="12"/>
    <s v="iyul"/>
    <s v="Joel Zwick"/>
    <s v="MY BİG FAT GREEK WEDDİNG"/>
    <s v="Overperformer"/>
    <s v="Medium Budget"/>
  </r>
  <r>
    <s v="Maleficent"/>
    <d v="2014-03-06T00:00:00"/>
    <x v="0"/>
    <x v="0"/>
    <s v="English"/>
    <x v="0"/>
    <s v="PG"/>
    <s v="Angelina Jolie Pitt"/>
    <x v="58"/>
    <n v="11000"/>
    <n v="15516"/>
    <n v="171"/>
    <n v="89000"/>
    <n v="7"/>
    <n v="401"/>
    <n v="97"/>
    <n v="241407328"/>
    <n v="180000000"/>
    <n v="61407328"/>
    <n v="0.34115182222222223"/>
    <n v="37.036460728888891"/>
    <x v="16"/>
    <s v="mart"/>
    <s v="Robert Stromberg"/>
    <s v="MALEFİCENT"/>
    <s v="Normal"/>
    <s v="High Budget"/>
  </r>
  <r>
    <s v="Pirates of the Caribbean: On Stranger Tides"/>
    <d v="2011-11-18T00:00:00"/>
    <x v="0"/>
    <x v="0"/>
    <s v="English"/>
    <x v="0"/>
    <s v="PG-13"/>
    <s v="Johnny Depp"/>
    <x v="59"/>
    <n v="40000"/>
    <n v="54083"/>
    <n v="252"/>
    <n v="58000"/>
    <n v="6.7"/>
    <n v="448"/>
    <n v="136"/>
    <n v="241063875"/>
    <n v="250000000"/>
    <n v="-8936125"/>
    <n v="-3.5744499999999998E-2"/>
    <n v="32.5857022"/>
    <x v="15"/>
    <s v="noyabr"/>
    <s v="Rob Marshall"/>
    <s v="PİRATES OF THE CARİBBEAN: ON STRANGER TİDES"/>
    <s v="Underperformer"/>
    <s v="High Budget"/>
  </r>
  <r>
    <s v="Shrek Forever After"/>
    <d v="2010-03-18T00:00:00"/>
    <x v="0"/>
    <x v="2"/>
    <s v="English"/>
    <x v="0"/>
    <s v="PG"/>
    <s v="Jon Hamm"/>
    <x v="60"/>
    <n v="4000"/>
    <n v="4628"/>
    <n v="31"/>
    <n v="0"/>
    <n v="6.4"/>
    <n v="226"/>
    <n v="93"/>
    <n v="238371987"/>
    <n v="165000000"/>
    <n v="73371987"/>
    <n v="0.44467870909090906"/>
    <n v="25.777871483636364"/>
    <x v="11"/>
    <s v="mart"/>
    <s v="Mike Mitchell"/>
    <s v="SHREK FOREVER AFTER"/>
    <s v="Normal"/>
    <s v="High Budget"/>
  </r>
  <r>
    <s v="Brave"/>
    <d v="2012-03-16T00:00:00"/>
    <x v="0"/>
    <x v="2"/>
    <s v="English"/>
    <x v="0"/>
    <s v="PG"/>
    <s v="Kelly Macdonald"/>
    <x v="61"/>
    <n v="2000"/>
    <n v="5005"/>
    <n v="56"/>
    <n v="39000"/>
    <n v="7.2"/>
    <n v="488"/>
    <n v="93"/>
    <n v="237282182"/>
    <n v="185000000"/>
    <n v="52282182"/>
    <n v="0.28260638918918918"/>
    <n v="32.813042555675679"/>
    <x v="3"/>
    <s v="mart"/>
    <s v="Mark Andrews"/>
    <s v="BRAVE"/>
    <s v="Normal"/>
    <s v="High Budget"/>
  </r>
  <r>
    <s v="Oz the Great and Powerful"/>
    <d v="2013-04-12T00:00:00"/>
    <x v="0"/>
    <x v="2"/>
    <s v="English"/>
    <x v="0"/>
    <s v="PG"/>
    <s v="Tim Holmes"/>
    <x v="13"/>
    <n v="44000"/>
    <n v="73441"/>
    <n v="0"/>
    <n v="60000"/>
    <n v="6.4"/>
    <n v="525"/>
    <n v="130"/>
    <n v="234903076"/>
    <n v="215000000"/>
    <n v="19903076"/>
    <n v="9.2572446511627909E-2"/>
    <n v="31.637028978604654"/>
    <x v="8"/>
    <s v="aprel"/>
    <s v="Sam Raimi"/>
    <s v="OZ THE GREAT AND POWERFUL"/>
    <s v="Normal"/>
    <s v="High Budget"/>
  </r>
  <r>
    <s v="Beverly Hills Cop"/>
    <d v="1984-02-04T00:00:00"/>
    <x v="0"/>
    <x v="0"/>
    <s v="English"/>
    <x v="0"/>
    <s v="R"/>
    <s v="Judge Reinhold"/>
    <x v="62"/>
    <n v="901"/>
    <n v="3464"/>
    <n v="102"/>
    <n v="0"/>
    <n v="7.3"/>
    <n v="94"/>
    <n v="105"/>
    <n v="234760500"/>
    <n v="14000000"/>
    <n v="220760500"/>
    <n v="15.768607142857142"/>
    <n v="35.507442857142856"/>
    <x v="26"/>
    <s v="fevral"/>
    <s v="Martin Brest"/>
    <s v="BEVERLY HİLLS COP"/>
    <s v="Normal"/>
    <s v="High Budget"/>
  </r>
  <r>
    <s v="X-Men: The Last Stand"/>
    <d v="2006-06-02T00:00:00"/>
    <x v="0"/>
    <x v="0"/>
    <s v="English"/>
    <x v="4"/>
    <s v="PG-13"/>
    <s v="Hugh Jackman"/>
    <x v="63"/>
    <n v="20000"/>
    <n v="21714"/>
    <n v="420"/>
    <n v="0"/>
    <n v="6.8"/>
    <n v="334"/>
    <n v="104"/>
    <n v="234360014"/>
    <n v="210000000"/>
    <n v="24360014"/>
    <n v="0.11600006666666667"/>
    <n v="27.246400026666667"/>
    <x v="9"/>
    <s v="iyun"/>
    <s v="Brett Ratner"/>
    <s v="X-MEN: THE LAST STAND"/>
    <s v="Normal"/>
    <s v="High Budget"/>
  </r>
  <r>
    <s v="War Horse"/>
    <d v="2011-04-09T00:00:00"/>
    <x v="1"/>
    <x v="1"/>
    <s v="English"/>
    <x v="0"/>
    <s v="PG-13"/>
    <s v="Jeremy Irvine"/>
    <x v="6"/>
    <n v="25000"/>
    <n v="46726"/>
    <n v="14000"/>
    <n v="28000"/>
    <n v="7.2"/>
    <n v="388"/>
    <n v="146"/>
    <n v="79883359"/>
    <n v="66000000"/>
    <n v="13883359"/>
    <n v="0.21035392424242425"/>
    <n v="31.684141569696973"/>
    <x v="15"/>
    <s v="aprel"/>
    <s v="Steven Spielberg"/>
    <s v="WAR HORSE"/>
    <s v="Normal"/>
    <s v="Medium Budget"/>
  </r>
  <r>
    <s v="X-Men: Days of Future Past"/>
    <d v="2014-10-28T00:00:00"/>
    <x v="0"/>
    <x v="0"/>
    <s v="English"/>
    <x v="0"/>
    <s v="PG-13"/>
    <s v="Jennifer Lawrence"/>
    <x v="64"/>
    <n v="34000"/>
    <n v="91434"/>
    <n v="0"/>
    <n v="82000"/>
    <n v="8"/>
    <n v="539"/>
    <n v="149"/>
    <n v="233914986"/>
    <n v="200000000"/>
    <n v="33914986"/>
    <n v="0.16957493000000001"/>
    <n v="40.267829972000001"/>
    <x v="16"/>
    <s v="oktyabr"/>
    <s v="Bryan Singer"/>
    <s v="X-MEN: DAYS OF FUTURE PAST"/>
    <s v="Normal"/>
    <s v="High Budget"/>
  </r>
  <r>
    <s v="Cast Away"/>
    <d v="2000-04-19T00:00:00"/>
    <x v="0"/>
    <x v="2"/>
    <s v="English"/>
    <x v="0"/>
    <s v="PG-13"/>
    <s v="Tom Hanks"/>
    <x v="25"/>
    <n v="15000"/>
    <n v="15838"/>
    <n v="0"/>
    <n v="23000"/>
    <n v="7.7"/>
    <n v="221"/>
    <n v="143"/>
    <n v="233630478"/>
    <n v="90000000"/>
    <n v="143630478"/>
    <n v="1.5958942"/>
    <n v="33.73835768"/>
    <x v="23"/>
    <s v="aprel"/>
    <s v="Robert Zemeckis"/>
    <s v="CAST AWAY"/>
    <s v="Normal"/>
    <s v="High Budget"/>
  </r>
  <r>
    <s v="Amistad"/>
    <d v="1997-11-28T00:00:00"/>
    <x v="0"/>
    <x v="1"/>
    <s v="English"/>
    <x v="0"/>
    <s v="R"/>
    <s v="Anthony Hopkins"/>
    <x v="6"/>
    <n v="12000"/>
    <n v="37570"/>
    <n v="14000"/>
    <n v="0"/>
    <n v="7.2"/>
    <n v="77"/>
    <n v="155"/>
    <n v="44175394"/>
    <n v="36000000"/>
    <n v="8175394"/>
    <n v="0.22709427777777777"/>
    <n v="28.890837711111111"/>
    <x v="1"/>
    <s v="noyabr"/>
    <s v="Steven Spielberg"/>
    <s v="AMİSTAD"/>
    <s v="Normal"/>
    <s v="Medium Budget"/>
  </r>
  <r>
    <s v="Star Trek Into Darkness"/>
    <d v="2013-01-13T00:00:00"/>
    <x v="0"/>
    <x v="0"/>
    <s v="English"/>
    <x v="0"/>
    <s v="PG-13"/>
    <s v="Benedict Cumberbatch"/>
    <x v="50"/>
    <n v="19000"/>
    <n v="21411"/>
    <n v="14000"/>
    <n v="92000"/>
    <n v="7.8"/>
    <n v="590"/>
    <n v="132"/>
    <n v="228756232"/>
    <n v="190000000"/>
    <n v="38756232"/>
    <n v="0.20398016842105263"/>
    <n v="40.481592067368425"/>
    <x v="8"/>
    <s v="yanvar"/>
    <s v="J.J. Abrams"/>
    <s v="STAR TREK INTO DARKNESS"/>
    <s v="Normal"/>
    <s v="High Budget"/>
  </r>
  <r>
    <s v="The Martian"/>
    <d v="2015-05-28T00:00:00"/>
    <x v="0"/>
    <x v="2"/>
    <s v="English"/>
    <x v="0"/>
    <s v="PG-13"/>
    <s v="Matt Damon"/>
    <x v="65"/>
    <n v="13000"/>
    <n v="14831"/>
    <n v="0"/>
    <n v="153000"/>
    <n v="8.1"/>
    <n v="568"/>
    <n v="151"/>
    <n v="228430993"/>
    <n v="108000000"/>
    <n v="120430993"/>
    <n v="1.115101787037037"/>
    <n v="48.146040714814816"/>
    <x v="2"/>
    <s v="may"/>
    <s v="Ridley Scott"/>
    <s v="THE MARTİAN"/>
    <s v="Normal"/>
    <s v="High Budget"/>
  </r>
  <r>
    <s v="Signs"/>
    <d v="2002-03-16T00:00:00"/>
    <x v="0"/>
    <x v="1"/>
    <s v="English"/>
    <x v="0"/>
    <s v="PG-13"/>
    <s v="Rory Culkin"/>
    <x v="35"/>
    <n v="710"/>
    <n v="1675"/>
    <n v="0"/>
    <n v="0"/>
    <n v="6.7"/>
    <n v="208"/>
    <n v="106"/>
    <n v="227965690"/>
    <n v="72000000"/>
    <n v="155965690"/>
    <n v="2.1661901388888887"/>
    <n v="27.666476055555556"/>
    <x v="12"/>
    <s v="mart"/>
    <s v="M. Night Shyamalan"/>
    <s v="SİGNS"/>
    <s v="Normal"/>
    <s v="Medium Budget"/>
  </r>
  <r>
    <s v="Hancock"/>
    <d v="2008-11-28T00:00:00"/>
    <x v="0"/>
    <x v="0"/>
    <s v="English"/>
    <x v="0"/>
    <s v="PG-13"/>
    <s v="Will Smith"/>
    <x v="66"/>
    <n v="10000"/>
    <n v="21584"/>
    <n v="532"/>
    <n v="0"/>
    <n v="6.4"/>
    <n v="318"/>
    <n v="102"/>
    <n v="227946274"/>
    <n v="150000000"/>
    <n v="77946274"/>
    <n v="0.5196418266666667"/>
    <n v="25.807856730666668"/>
    <x v="4"/>
    <s v="noyabr"/>
    <s v="Peter Berg"/>
    <s v="HANCOCK"/>
    <s v="Normal"/>
    <s v="High Budget"/>
  </r>
  <r>
    <s v="The Bourne Ultimatum"/>
    <d v="2007-04-09T00:00:00"/>
    <x v="0"/>
    <x v="0"/>
    <s v="English"/>
    <x v="0"/>
    <s v="PG-13"/>
    <s v="Matt Damon"/>
    <x v="67"/>
    <n v="13000"/>
    <n v="17369"/>
    <n v="521"/>
    <n v="0"/>
    <n v="8.1"/>
    <n v="329"/>
    <n v="115"/>
    <n v="227137090"/>
    <n v="110000000"/>
    <n v="117137090"/>
    <n v="1.0648826363636363"/>
    <n v="32.825953054545451"/>
    <x v="17"/>
    <s v="aprel"/>
    <s v="Paul Greengrass"/>
    <s v="THE BOURNE ULTİMATUM"/>
    <s v="Normal"/>
    <s v="High Budget"/>
  </r>
  <r>
    <s v="Rush Hour 2"/>
    <d v="2001-02-25T00:00:00"/>
    <x v="0"/>
    <x v="0"/>
    <s v="English"/>
    <x v="0"/>
    <s v="PG-13"/>
    <s v="Mei MelanÃ§on"/>
    <x v="63"/>
    <n v="191"/>
    <n v="664"/>
    <n v="420"/>
    <n v="0"/>
    <n v="6.6"/>
    <n v="127"/>
    <n v="90"/>
    <n v="226138454"/>
    <n v="90000000"/>
    <n v="136138454"/>
    <n v="1.5126494888888888"/>
    <n v="27.005059795555553"/>
    <x v="18"/>
    <s v="fevral"/>
    <s v="Brett Ratner"/>
    <s v="RUSH HOUR 2"/>
    <s v="Normal"/>
    <s v="High Budget"/>
  </r>
  <r>
    <s v="WALLÂ·E"/>
    <d v="2008-07-20T00:00:00"/>
    <x v="0"/>
    <x v="2"/>
    <s v="English"/>
    <x v="0"/>
    <s v="G"/>
    <s v="John Ratzenberger"/>
    <x v="16"/>
    <n v="1000"/>
    <n v="2975"/>
    <n v="475"/>
    <n v="16000"/>
    <n v="8.4"/>
    <n v="421"/>
    <n v="98"/>
    <n v="223806889"/>
    <n v="180000000"/>
    <n v="43806889"/>
    <n v="0.24337160555555556"/>
    <n v="35.297348642222225"/>
    <x v="4"/>
    <s v="iyul"/>
    <s v="Andrew Stanton"/>
    <s v="WALLÂ·E"/>
    <s v="Normal"/>
    <s v="High Budget"/>
  </r>
  <r>
    <s v="Big Hero 6"/>
    <d v="2014-05-09T00:00:00"/>
    <x v="0"/>
    <x v="0"/>
    <s v="English"/>
    <x v="0"/>
    <s v="PG"/>
    <s v="Damon Wayans Jr."/>
    <x v="68"/>
    <n v="756"/>
    <n v="2963"/>
    <n v="38"/>
    <n v="41000"/>
    <n v="7.9"/>
    <n v="384"/>
    <n v="102"/>
    <n v="222487711"/>
    <n v="165000000"/>
    <n v="57487711"/>
    <n v="0.3484103696969697"/>
    <n v="35.83936414787879"/>
    <x v="16"/>
    <s v="may"/>
    <s v="Don Hall"/>
    <s v="BİG HERO 6"/>
    <s v="Normal"/>
    <s v="High Budget"/>
  </r>
  <r>
    <s v="Alvin and the Chipmunks: The Squeakquel"/>
    <d v="2009-07-02T00:00:00"/>
    <x v="0"/>
    <x v="3"/>
    <s v="English"/>
    <x v="0"/>
    <s v="PG"/>
    <s v="Amy Poehler"/>
    <x v="69"/>
    <n v="1000"/>
    <n v="5227"/>
    <n v="84"/>
    <n v="2000"/>
    <n v="4.5"/>
    <n v="107"/>
    <n v="88"/>
    <n v="219613391"/>
    <n v="75000000"/>
    <n v="144613391"/>
    <n v="1.9281785466666668"/>
    <n v="18.971271418666667"/>
    <x v="0"/>
    <s v="iyul"/>
    <s v="Betty Thomas"/>
    <s v="ALVİN AND THE CHİPMUNKS: THE SQUEAKQUEL"/>
    <s v="Normal"/>
    <s v="High Budget"/>
  </r>
  <r>
    <s v="Mrs. Doubtfire"/>
    <d v="1993-09-15T00:00:00"/>
    <x v="0"/>
    <x v="4"/>
    <s v="English"/>
    <x v="0"/>
    <s v="PG-13"/>
    <s v="Robin Williams"/>
    <x v="28"/>
    <n v="49000"/>
    <n v="52201"/>
    <n v="0"/>
    <n v="0"/>
    <n v="6.9"/>
    <n v="57"/>
    <n v="125"/>
    <n v="219200000"/>
    <n v="25000000"/>
    <n v="194200000"/>
    <n v="7.7679999999999998"/>
    <n v="30.7072"/>
    <x v="27"/>
    <s v="sentyabr"/>
    <s v="Chris Columbus"/>
    <s v="MRS. DOUBTFİRE"/>
    <s v="Normal"/>
    <s v="Medium Budget"/>
  </r>
  <r>
    <s v="Ted"/>
    <d v="2012-09-03T00:00:00"/>
    <x v="0"/>
    <x v="4"/>
    <s v="English"/>
    <x v="0"/>
    <s v="R"/>
    <s v="Mila Kunis"/>
    <x v="70"/>
    <n v="15000"/>
    <n v="21773"/>
    <n v="3000"/>
    <n v="74000"/>
    <n v="7"/>
    <n v="457"/>
    <n v="112"/>
    <n v="218628680"/>
    <n v="50000000"/>
    <n v="168628680"/>
    <n v="3.3725735999999999"/>
    <n v="36.749029440000001"/>
    <x v="3"/>
    <s v="sentyabr"/>
    <s v="Seth MacFarlane"/>
    <s v="TED"/>
    <s v="Normal"/>
    <s v="Medium Budget"/>
  </r>
  <r>
    <s v="King Kong"/>
    <d v="2005-07-28T00:00:00"/>
    <x v="0"/>
    <x v="0"/>
    <s v="English"/>
    <x v="2"/>
    <s v="PG-13"/>
    <s v="Naomi Watts"/>
    <x v="17"/>
    <n v="6000"/>
    <n v="7123"/>
    <n v="0"/>
    <n v="0"/>
    <n v="7.2"/>
    <n v="446"/>
    <n v="201"/>
    <n v="218051260"/>
    <n v="207000000"/>
    <n v="11051260"/>
    <n v="5.3387729468599036E-2"/>
    <n v="28.821355091787439"/>
    <x v="14"/>
    <s v="iyul"/>
    <s v="Peter Jackson"/>
    <s v="KİNG KONG"/>
    <s v="Normal"/>
    <s v="High Budget"/>
  </r>
  <r>
    <s v="Ghost"/>
    <d v="1990-01-03T00:00:00"/>
    <x v="0"/>
    <x v="1"/>
    <s v="English"/>
    <x v="0"/>
    <s v="PG-13"/>
    <s v="Demi Moore"/>
    <x v="71"/>
    <n v="2000"/>
    <n v="3100"/>
    <n v="109"/>
    <n v="0"/>
    <n v="7"/>
    <n v="77"/>
    <n v="127"/>
    <n v="217631306"/>
    <n v="22000000"/>
    <n v="195631306"/>
    <n v="8.8923320909090915"/>
    <n v="31.556932836363636"/>
    <x v="22"/>
    <s v="yanvar"/>
    <s v="Jerry Zucker"/>
    <s v="GHOST"/>
    <s v="Normal"/>
    <s v="Medium Budget"/>
  </r>
  <r>
    <s v="The Da Vinci Code"/>
    <d v="2006-06-07T00:00:00"/>
    <x v="0"/>
    <x v="6"/>
    <s v="English"/>
    <x v="0"/>
    <s v="PG-13"/>
    <s v="Tom Hanks"/>
    <x v="47"/>
    <n v="15000"/>
    <n v="16008"/>
    <n v="2000"/>
    <n v="0"/>
    <n v="6.6"/>
    <n v="294"/>
    <n v="174"/>
    <n v="217536138"/>
    <n v="125000000"/>
    <n v="92536138"/>
    <n v="0.74028910400000003"/>
    <n v="26.696115641599999"/>
    <x v="9"/>
    <s v="iyun"/>
    <s v="Ron Howard"/>
    <s v="THE DA VİNCİ CODE"/>
    <s v="Normal"/>
    <s v="Medium Budget"/>
  </r>
  <r>
    <s v="How to Train Your Dragon"/>
    <d v="2010-08-28T00:00:00"/>
    <x v="0"/>
    <x v="2"/>
    <s v="English"/>
    <x v="0"/>
    <s v="PG"/>
    <s v="Gerard Butler"/>
    <x v="72"/>
    <n v="18000"/>
    <n v="20453"/>
    <n v="255"/>
    <n v="33000"/>
    <n v="8.1999999999999993"/>
    <n v="288"/>
    <n v="98"/>
    <n v="217387997"/>
    <n v="165000000"/>
    <n v="52387997"/>
    <n v="0.31750301212121212"/>
    <n v="36.227001204848477"/>
    <x v="11"/>
    <s v="avgust"/>
    <s v="Dean DeBlois"/>
    <s v="HOW TO TRAİN YOUR DRAGON"/>
    <s v="Normal"/>
    <s v="High Budget"/>
  </r>
  <r>
    <s v="Aladdin"/>
    <d v="1992-11-02T00:00:00"/>
    <x v="0"/>
    <x v="2"/>
    <s v="English"/>
    <x v="0"/>
    <s v="G"/>
    <s v="Robin Williams"/>
    <x v="73"/>
    <n v="49000"/>
    <n v="52970"/>
    <n v="63"/>
    <n v="0"/>
    <n v="8"/>
    <n v="124"/>
    <n v="90"/>
    <n v="217350219"/>
    <n v="28000000"/>
    <n v="189350219"/>
    <n v="6.7625078214285717"/>
    <n v="34.705003128571427"/>
    <x v="28"/>
    <s v="noyabr"/>
    <s v="Ron Clements"/>
    <s v="ALADDİN"/>
    <s v="Normal"/>
    <s v="High Budget"/>
  </r>
  <r>
    <s v="Alvin and the Chipmunks"/>
    <d v="2007-09-02T00:00:00"/>
    <x v="0"/>
    <x v="3"/>
    <s v="English"/>
    <x v="0"/>
    <s v="PG"/>
    <s v="Jesse McCartney"/>
    <x v="74"/>
    <n v="1000"/>
    <n v="2847"/>
    <n v="25"/>
    <n v="0"/>
    <n v="5.2"/>
    <n v="131"/>
    <n v="92"/>
    <n v="217326336"/>
    <n v="60000000"/>
    <n v="157326336"/>
    <n v="2.6221055999999998"/>
    <n v="21.84884224"/>
    <x v="17"/>
    <s v="sentyabr"/>
    <s v="Tim Hill"/>
    <s v="ALVİN AND THE CHİPMUNKS"/>
    <s v="Normal"/>
    <s v="High Budget"/>
  </r>
  <r>
    <s v="Madagascar 3: Europe's Most Wanted"/>
    <d v="2012-09-13T00:00:00"/>
    <x v="0"/>
    <x v="2"/>
    <s v="English"/>
    <x v="0"/>
    <s v="PG"/>
    <s v="Jada Pinkett Smith"/>
    <x v="75"/>
    <n v="851"/>
    <n v="2444"/>
    <n v="35"/>
    <n v="17000"/>
    <n v="6.9"/>
    <n v="211"/>
    <n v="93"/>
    <n v="216366733"/>
    <n v="145000000"/>
    <n v="71366733"/>
    <n v="0.49218436551724137"/>
    <n v="29.496873746206898"/>
    <x v="3"/>
    <s v="sentyabr"/>
    <s v="Eric Darnell"/>
    <s v="MADAGASCAR 3: EUROPE'S MOST WANTED"/>
    <s v="Normal"/>
    <s v="High Budget"/>
  </r>
  <r>
    <s v="The Terminal"/>
    <d v="2004-05-02T00:00:00"/>
    <x v="0"/>
    <x v="4"/>
    <s v="English"/>
    <x v="0"/>
    <s v="PG-13"/>
    <s v="Tom Hanks"/>
    <x v="6"/>
    <n v="15000"/>
    <n v="16199"/>
    <n v="14000"/>
    <n v="16000"/>
    <n v="7.3"/>
    <n v="151"/>
    <n v="128"/>
    <n v="77032279"/>
    <n v="60000000"/>
    <n v="17032279"/>
    <n v="0.28387131666666665"/>
    <n v="30.913548526666666"/>
    <x v="7"/>
    <s v="may"/>
    <s v="Steven Spielberg"/>
    <s v="THE TERMİNAL"/>
    <s v="Normal"/>
    <s v="Medium Budget"/>
  </r>
  <r>
    <s v="Mission: Impossible II"/>
    <d v="2000-06-22T00:00:00"/>
    <x v="0"/>
    <x v="0"/>
    <s v="English"/>
    <x v="0"/>
    <s v="PG-13"/>
    <s v="Tom Cruise"/>
    <x v="76"/>
    <n v="10000"/>
    <n v="11930"/>
    <n v="610"/>
    <n v="0"/>
    <n v="6.1"/>
    <n v="237"/>
    <n v="123"/>
    <n v="215397307"/>
    <n v="125000000"/>
    <n v="90397307"/>
    <n v="0.72317845599999997"/>
    <n v="24.689271382399998"/>
    <x v="23"/>
    <s v="iyun"/>
    <s v="John Woo"/>
    <s v="MİSSİON: IMPOSSİBLE II"/>
    <s v="Normal"/>
    <s v="High Budget"/>
  </r>
  <r>
    <s v="Kung Fu Panda"/>
    <d v="2008-02-16T00:00:00"/>
    <x v="0"/>
    <x v="0"/>
    <s v="English"/>
    <x v="0"/>
    <s v="PG"/>
    <s v="Angelina Jolie Pitt"/>
    <x v="77"/>
    <n v="11000"/>
    <n v="12754"/>
    <n v="54"/>
    <n v="6000"/>
    <n v="7.6"/>
    <n v="266"/>
    <n v="92"/>
    <n v="215395021"/>
    <n v="130000000"/>
    <n v="85395021"/>
    <n v="0.6568847769230769"/>
    <n v="31.262753910769231"/>
    <x v="4"/>
    <s v="fevral"/>
    <s v="Mark Osborne"/>
    <s v="KUNG FU PANDA"/>
    <s v="Normal"/>
    <s v="High Budget"/>
  </r>
  <r>
    <s v="X-Men 2"/>
    <d v="2003-11-16T00:00:00"/>
    <x v="0"/>
    <x v="0"/>
    <s v="English"/>
    <x v="4"/>
    <s v="PG-13"/>
    <s v="Hugh Jackman"/>
    <x v="64"/>
    <n v="20000"/>
    <n v="20952"/>
    <n v="0"/>
    <n v="0"/>
    <n v="7.5"/>
    <n v="289"/>
    <n v="134"/>
    <n v="214948780"/>
    <n v="110000000"/>
    <n v="104948780"/>
    <n v="0.9540798181818182"/>
    <n v="30.381631927272728"/>
    <x v="13"/>
    <s v="noyabr"/>
    <s v="Bryan Singer"/>
    <s v="X-MEN 2"/>
    <s v="Normal"/>
    <s v="High Budget"/>
  </r>
  <r>
    <s v="Austin Powers in Goldmember"/>
    <d v="2002-06-16T00:00:00"/>
    <x v="0"/>
    <x v="0"/>
    <s v="English"/>
    <x v="0"/>
    <s v="PG-13"/>
    <s v="Verne Troyer"/>
    <x v="41"/>
    <n v="645"/>
    <n v="2725"/>
    <n v="116"/>
    <n v="0"/>
    <n v="6.2"/>
    <n v="194"/>
    <n v="94"/>
    <n v="213079163"/>
    <n v="63000000"/>
    <n v="150079163"/>
    <n v="2.3822089365079364"/>
    <n v="25.752883574603175"/>
    <x v="12"/>
    <s v="iyun"/>
    <s v="Jay Roach"/>
    <s v="AUSTİN POWERS İN GOLDMEMBER"/>
    <s v="Normal"/>
    <s v="High Budget"/>
  </r>
  <r>
    <s v="Back to the Future"/>
    <d v="1985-12-05T00:00:00"/>
    <x v="0"/>
    <x v="2"/>
    <s v="English"/>
    <x v="0"/>
    <s v="PG"/>
    <s v="Lea Thompson"/>
    <x v="25"/>
    <n v="1000"/>
    <n v="3230"/>
    <n v="0"/>
    <n v="39000"/>
    <n v="8.5"/>
    <n v="198"/>
    <n v="116"/>
    <n v="210609762"/>
    <n v="19000000"/>
    <n v="191609762"/>
    <n v="10.084724315789474"/>
    <n v="41.93388972631579"/>
    <x v="29"/>
    <s v="dekabr"/>
    <s v="Robert Zemeckis"/>
    <s v="BACK TO THE FUTURE"/>
    <s v="Normal"/>
    <s v="High Budget"/>
  </r>
  <r>
    <s v="300"/>
    <d v="2006-07-09T00:00:00"/>
    <x v="0"/>
    <x v="0"/>
    <s v="English"/>
    <x v="0"/>
    <s v="R"/>
    <s v="Gerard Butler"/>
    <x v="37"/>
    <n v="18000"/>
    <n v="32360"/>
    <n v="0"/>
    <n v="13000"/>
    <n v="7.7"/>
    <n v="460"/>
    <n v="117"/>
    <n v="210592590"/>
    <n v="65000000"/>
    <n v="145592590"/>
    <n v="2.2398859999999998"/>
    <n v="32.995954400000002"/>
    <x v="9"/>
    <s v="iyul"/>
    <s v="Zack Snyder"/>
    <s v="300"/>
    <s v="Normal"/>
    <s v="High Budget"/>
  </r>
  <r>
    <s v="Fast Five"/>
    <d v="2011-07-12T00:00:00"/>
    <x v="0"/>
    <x v="0"/>
    <s v="English"/>
    <x v="0"/>
    <s v="PG-13"/>
    <s v="Paul Walker"/>
    <x v="78"/>
    <n v="23000"/>
    <n v="55345"/>
    <n v="681"/>
    <n v="54000"/>
    <n v="7.3"/>
    <n v="342"/>
    <n v="132"/>
    <n v="209805005"/>
    <n v="125000000"/>
    <n v="84805005"/>
    <n v="0.67844004000000002"/>
    <n v="34.871376015999999"/>
    <x v="15"/>
    <s v="iyul"/>
    <s v="Justin Lin"/>
    <s v="FAST FİVE"/>
    <s v="Normal"/>
    <s v="High Budget"/>
  </r>
  <r>
    <s v="Mission: Impossible - Ghost Protocol"/>
    <d v="2011-07-20T00:00:00"/>
    <x v="0"/>
    <x v="0"/>
    <s v="English"/>
    <x v="0"/>
    <s v="PG-13"/>
    <s v="Tom Cruise"/>
    <x v="46"/>
    <n v="10000"/>
    <n v="21768"/>
    <n v="663"/>
    <n v="35000"/>
    <n v="7.4"/>
    <n v="432"/>
    <n v="133"/>
    <n v="209364921"/>
    <n v="145000000"/>
    <n v="64364921"/>
    <n v="0.44389600689655173"/>
    <n v="33.277558402758622"/>
    <x v="15"/>
    <s v="iyul"/>
    <s v="Brad Bird"/>
    <s v="MİSSİON: IMPOSSİBLE - GHOST PROTOCOL"/>
    <s v="Normal"/>
    <s v="High Budget"/>
  </r>
  <r>
    <s v="Sherlock Holmes"/>
    <d v="2009-10-10T00:00:00"/>
    <x v="0"/>
    <x v="0"/>
    <s v="English"/>
    <x v="0"/>
    <s v="PG-13"/>
    <s v="Robert Downey Jr."/>
    <x v="79"/>
    <n v="21000"/>
    <n v="23996"/>
    <n v="0"/>
    <n v="20000"/>
    <n v="7.6"/>
    <n v="415"/>
    <n v="128"/>
    <n v="209019489"/>
    <n v="90000000"/>
    <n v="119019489"/>
    <n v="1.3224387666666666"/>
    <n v="32.92897550666666"/>
    <x v="0"/>
    <s v="oktyabr"/>
    <s v="Guy Ritchie"/>
    <s v="SHERLOCK HOLMES"/>
    <s v="Normal"/>
    <s v="High Budget"/>
  </r>
  <r>
    <s v="Dawn of the Planet of the Apes"/>
    <d v="2014-05-08T00:00:00"/>
    <x v="0"/>
    <x v="0"/>
    <s v="English"/>
    <x v="0"/>
    <s v="PG-13"/>
    <s v="Gary Oldman"/>
    <x v="80"/>
    <n v="10000"/>
    <n v="14363"/>
    <n v="198"/>
    <n v="45000"/>
    <n v="7.6"/>
    <n v="521"/>
    <n v="130"/>
    <n v="208543795"/>
    <n v="170000000"/>
    <n v="38543795"/>
    <n v="0.22672820588235293"/>
    <n v="34.990691282352941"/>
    <x v="16"/>
    <s v="may"/>
    <s v="Matt Reeves"/>
    <s v="DAWN OF THE PLANET OF THE APES"/>
    <s v="Normal"/>
    <s v="High Budget"/>
  </r>
  <r>
    <s v="Charlie and the Chocolate Factory"/>
    <d v="2005-12-30T00:00:00"/>
    <x v="0"/>
    <x v="2"/>
    <s v="English"/>
    <x v="0"/>
    <s v="PG"/>
    <s v="Johnny Depp"/>
    <x v="23"/>
    <n v="40000"/>
    <n v="57844"/>
    <n v="13000"/>
    <n v="0"/>
    <n v="6.7"/>
    <n v="276"/>
    <n v="115"/>
    <n v="206456431"/>
    <n v="150000000"/>
    <n v="56456431"/>
    <n v="0.37637620666666666"/>
    <n v="26.950550482666667"/>
    <x v="14"/>
    <s v="dekabr"/>
    <s v="Tim Burton"/>
    <s v="CHARLİE AND THE CHOCOLATE FACTORY"/>
    <s v="Normal"/>
    <s v="High Budget"/>
  </r>
  <r>
    <s v="Ratatouille"/>
    <d v="2007-03-27T00:00:00"/>
    <x v="0"/>
    <x v="3"/>
    <s v="English"/>
    <x v="0"/>
    <s v="G"/>
    <s v="Janeane Garofalo"/>
    <x v="46"/>
    <n v="1000"/>
    <n v="4764"/>
    <n v="663"/>
    <n v="10000"/>
    <n v="8"/>
    <n v="318"/>
    <n v="111"/>
    <n v="206435493"/>
    <n v="150000000"/>
    <n v="56435493"/>
    <n v="0.37623662000000002"/>
    <n v="33.150494647999999"/>
    <x v="17"/>
    <s v="mart"/>
    <s v="Brad Bird"/>
    <s v="RATATOUİLLE"/>
    <s v="Normal"/>
    <s v="High Budget"/>
  </r>
  <r>
    <s v="Thor: The Dark World"/>
    <d v="2013-10-14T00:00:00"/>
    <x v="0"/>
    <x v="0"/>
    <s v="English"/>
    <x v="0"/>
    <s v="PG-13"/>
    <s v="Chris Hemsworth"/>
    <x v="81"/>
    <n v="26000"/>
    <n v="59803"/>
    <n v="230"/>
    <n v="63000"/>
    <n v="7.1"/>
    <n v="486"/>
    <n v="112"/>
    <n v="206360018"/>
    <n v="170000000"/>
    <n v="36360018"/>
    <n v="0.21388245882352941"/>
    <n v="34.785552983529406"/>
    <x v="8"/>
    <s v="oktyabr"/>
    <s v="Alan Taylor"/>
    <s v="THOR: THE DARK WORLD"/>
    <s v="Normal"/>
    <s v="High Budget"/>
  </r>
  <r>
    <s v="Austin Powers: The Spy Who Shagged Me"/>
    <d v="1999-08-25T00:00:00"/>
    <x v="0"/>
    <x v="0"/>
    <s v="English"/>
    <x v="0"/>
    <s v="PG-13"/>
    <s v="Muse Watson"/>
    <x v="41"/>
    <n v="45000"/>
    <n v="47203"/>
    <n v="116"/>
    <n v="0"/>
    <n v="6.6"/>
    <n v="199"/>
    <n v="95"/>
    <n v="205399422"/>
    <n v="33000000"/>
    <n v="172399422"/>
    <n v="5.2242249090909088"/>
    <n v="28.489689963636362"/>
    <x v="5"/>
    <s v="avgust"/>
    <s v="Jay Roach"/>
    <s v="AUSTİN POWERS: THE SPY WHO SHAGGED ME"/>
    <s v="Normal"/>
    <s v="High Budget"/>
  </r>
  <r>
    <s v="Batman Begins"/>
    <d v="2005-12-13T00:00:00"/>
    <x v="0"/>
    <x v="0"/>
    <s v="English"/>
    <x v="0"/>
    <s v="PG-13"/>
    <s v="Christian Bale"/>
    <x v="3"/>
    <n v="23000"/>
    <n v="59558"/>
    <n v="22000"/>
    <n v="15000"/>
    <n v="8.3000000000000007"/>
    <n v="478"/>
    <n v="128"/>
    <n v="205343774"/>
    <n v="150000000"/>
    <n v="55343774"/>
    <n v="0.36895849333333336"/>
    <n v="34.847583397333338"/>
    <x v="14"/>
    <s v="dekabr"/>
    <s v="Christopher Nolan"/>
    <s v="BATMAN BEGİNS"/>
    <s v="Normal"/>
    <s v="High Budget"/>
  </r>
  <r>
    <s v="Terminator 2: Judgment Day"/>
    <d v="1991-04-07T00:00:00"/>
    <x v="0"/>
    <x v="0"/>
    <s v="English"/>
    <x v="0"/>
    <s v="R"/>
    <s v="Joe Morton"/>
    <x v="0"/>
    <n v="780"/>
    <n v="2829"/>
    <n v="0"/>
    <n v="13000"/>
    <n v="8.5"/>
    <n v="210"/>
    <n v="153"/>
    <n v="204843350"/>
    <n v="102000000"/>
    <n v="102843350"/>
    <n v="1.0082681372549021"/>
    <n v="35.703307254901958"/>
    <x v="24"/>
    <s v="aprel"/>
    <s v="James Cameron"/>
    <s v="TERMİNATOR 2: JUDGMENT DAY"/>
    <s v="Normal"/>
    <s v="High Budget"/>
  </r>
  <r>
    <s v="The Exorcist"/>
    <d v="1973-11-18T00:00:00"/>
    <x v="0"/>
    <x v="7"/>
    <s v="English"/>
    <x v="0"/>
    <s v="R"/>
    <s v="Ellen Burstyn"/>
    <x v="82"/>
    <n v="1000"/>
    <n v="2466"/>
    <n v="607"/>
    <n v="18000"/>
    <n v="8"/>
    <n v="304"/>
    <n v="132"/>
    <n v="204565000"/>
    <n v="8000000"/>
    <n v="196565000"/>
    <n v="24.570625"/>
    <n v="43.628249999999994"/>
    <x v="30"/>
    <s v="noyabr"/>
    <s v="William Friedkin"/>
    <s v="THE EXORCİST"/>
    <s v="Overperformer"/>
    <s v="Low Budget"/>
  </r>
  <r>
    <s v="The Amazing Spider-Man 2"/>
    <d v="2014-06-28T00:00:00"/>
    <x v="0"/>
    <x v="0"/>
    <s v="English"/>
    <x v="0"/>
    <s v="PG-13"/>
    <s v="Emma Stone"/>
    <x v="45"/>
    <n v="15000"/>
    <n v="28631"/>
    <n v="464"/>
    <n v="41000"/>
    <n v="6.7"/>
    <n v="495"/>
    <n v="142"/>
    <n v="202853933"/>
    <n v="200000000"/>
    <n v="2853933"/>
    <n v="1.4269665000000001E-2"/>
    <n v="30.905707866"/>
    <x v="16"/>
    <s v="iyun"/>
    <s v="Marc Webb"/>
    <s v="THE AMAZİNG SPİDER-MAN 2"/>
    <s v="Normal"/>
    <s v="High Budget"/>
  </r>
  <r>
    <s v="World War Z"/>
    <d v="2013-11-11T00:00:00"/>
    <x v="0"/>
    <x v="0"/>
    <s v="English"/>
    <x v="0"/>
    <s v="PG-13"/>
    <s v="Peter Capaldi"/>
    <x v="83"/>
    <n v="17000"/>
    <n v="32392"/>
    <n v="395"/>
    <n v="129000"/>
    <n v="7"/>
    <n v="654"/>
    <n v="123"/>
    <n v="202351611"/>
    <n v="190000000"/>
    <n v="12351611"/>
    <n v="6.5008478947368414E-2"/>
    <n v="40.926003391578945"/>
    <x v="8"/>
    <s v="noyabr"/>
    <s v="Marc Forster"/>
    <s v="WORLD WAR Z"/>
    <s v="Normal"/>
    <s v="High Budget"/>
  </r>
  <r>
    <s v="The Mummy Returns"/>
    <d v="2001-01-06T00:00:00"/>
    <x v="0"/>
    <x v="0"/>
    <s v="English"/>
    <x v="0"/>
    <s v="PG-13"/>
    <s v="Dwayne Johnson"/>
    <x v="84"/>
    <n v="12000"/>
    <n v="15972"/>
    <n v="208"/>
    <n v="0"/>
    <n v="6.3"/>
    <n v="202"/>
    <n v="130"/>
    <n v="202007640"/>
    <n v="98000000"/>
    <n v="104007640"/>
    <n v="1.0613024489795919"/>
    <n v="25.624520979591836"/>
    <x v="18"/>
    <s v="yanvar"/>
    <s v="Stephen Sommers"/>
    <s v="THE MUMMY RETURNS"/>
    <s v="Normal"/>
    <s v="High Budget"/>
  </r>
  <r>
    <s v="Armageddon"/>
    <d v="1998-02-22T00:00:00"/>
    <x v="0"/>
    <x v="0"/>
    <s v="English"/>
    <x v="0"/>
    <s v="PG-13"/>
    <s v="Bruce Willis"/>
    <x v="14"/>
    <n v="13000"/>
    <n v="26029"/>
    <n v="0"/>
    <n v="11000"/>
    <n v="6.6"/>
    <n v="167"/>
    <n v="153"/>
    <n v="201573391"/>
    <n v="140000000"/>
    <n v="61573391"/>
    <n v="0.43980993571428573"/>
    <n v="27.675923974285713"/>
    <x v="31"/>
    <s v="fevral"/>
    <s v="Michael Bay"/>
    <s v="ARMAGEDDON"/>
    <s v="Normal"/>
    <s v="High Budget"/>
  </r>
  <r>
    <s v="Cinderella"/>
    <d v="2015-01-08T00:00:00"/>
    <x v="0"/>
    <x v="1"/>
    <s v="English"/>
    <x v="0"/>
    <s v="PG"/>
    <s v="Hayley Atwell"/>
    <x v="85"/>
    <n v="2000"/>
    <n v="4671"/>
    <n v="0"/>
    <n v="56000"/>
    <n v="7"/>
    <n v="343"/>
    <n v="105"/>
    <n v="201148159"/>
    <n v="95000000"/>
    <n v="106148159"/>
    <n v="1.1173490421052632"/>
    <n v="34.046939616842103"/>
    <x v="2"/>
    <s v="yanvar"/>
    <s v="Kenneth Branagh"/>
    <s v="CİNDERELLA"/>
    <s v="Normal"/>
    <s v="Medium Budget"/>
  </r>
  <r>
    <s v="Tangled"/>
    <d v="2010-01-14T00:00:00"/>
    <x v="0"/>
    <x v="2"/>
    <s v="English"/>
    <x v="0"/>
    <s v="PG"/>
    <s v="Brad Garrett"/>
    <x v="86"/>
    <n v="799"/>
    <n v="2036"/>
    <n v="15"/>
    <n v="29000"/>
    <n v="7.8"/>
    <n v="324"/>
    <n v="100"/>
    <n v="200807262"/>
    <n v="260000000"/>
    <n v="-59192738"/>
    <n v="-0.22766437692307692"/>
    <n v="34.008934249230769"/>
    <x v="11"/>
    <s v="yanvar"/>
    <s v="Nathan Greno"/>
    <s v="TANGLED"/>
    <s v="Underperformer"/>
    <s v="High Budget"/>
  </r>
  <r>
    <s v="Spectre"/>
    <d v="2015-06-09T00:00:00"/>
    <x v="0"/>
    <x v="0"/>
    <s v="English"/>
    <x v="1"/>
    <s v="PG-13"/>
    <s v="Christoph Waltz"/>
    <x v="31"/>
    <n v="11000"/>
    <n v="11700"/>
    <n v="0"/>
    <n v="85000"/>
    <n v="6.8"/>
    <n v="602"/>
    <n v="148"/>
    <n v="200074175"/>
    <n v="245000000"/>
    <n v="-44925825"/>
    <n v="-0.18337071428571428"/>
    <n v="35.626651714285714"/>
    <x v="2"/>
    <s v="iyun"/>
    <s v="Sam Mendes"/>
    <s v="SPECTRE"/>
    <s v="Underperformer"/>
    <s v="High Budget"/>
  </r>
  <r>
    <s v="Superman Returns"/>
    <d v="2006-10-09T00:00:00"/>
    <x v="0"/>
    <x v="0"/>
    <s v="English"/>
    <x v="0"/>
    <s v="PG-13"/>
    <s v="Kevin Spacey"/>
    <x v="64"/>
    <n v="18000"/>
    <n v="29991"/>
    <n v="0"/>
    <n v="0"/>
    <n v="6.1"/>
    <n v="434"/>
    <n v="169"/>
    <n v="200069408"/>
    <n v="209000000"/>
    <n v="-8930592"/>
    <n v="-4.2730105263157896E-2"/>
    <n v="24.382907957894737"/>
    <x v="9"/>
    <s v="oktyabr"/>
    <s v="Bryan Singer"/>
    <s v="SUPERMAN RETURNS"/>
    <s v="Underperformer"/>
    <s v="High Budget"/>
  </r>
  <r>
    <s v="Gone with the Wind"/>
    <d v="1939-11-12T00:00:00"/>
    <x v="0"/>
    <x v="1"/>
    <s v="English"/>
    <x v="0"/>
    <s v="G"/>
    <s v="Hattie McDaniel"/>
    <x v="87"/>
    <n v="503"/>
    <n v="1862"/>
    <n v="149"/>
    <n v="16000"/>
    <n v="8.1999999999999993"/>
    <n v="157"/>
    <n v="226"/>
    <n v="198655278"/>
    <n v="3977000"/>
    <n v="194678278"/>
    <n v="48.951037968317827"/>
    <n v="53.980415187327132"/>
    <x v="32"/>
    <s v="noyabr"/>
    <s v="Victor Fleming"/>
    <s v="GONE WİTH THE WİND"/>
    <s v="Overperformer"/>
    <s v="Medium Budget"/>
  </r>
  <r>
    <s v="Pearl Harbor"/>
    <d v="2001-02-18T00:00:00"/>
    <x v="1"/>
    <x v="0"/>
    <s v="English"/>
    <x v="0"/>
    <s v="PG-13"/>
    <s v="Jennifer Garner"/>
    <x v="14"/>
    <n v="3000"/>
    <n v="5401"/>
    <n v="0"/>
    <n v="0"/>
    <n v="6.1"/>
    <n v="191"/>
    <n v="184"/>
    <n v="198539855"/>
    <n v="140000000"/>
    <n v="58539855"/>
    <n v="0.41814182142857143"/>
    <n v="24.567256728571426"/>
    <x v="18"/>
    <s v="fevral"/>
    <s v="Michael Bay"/>
    <s v="PEARL HARBOR"/>
    <s v="Normal"/>
    <s v="High Budget"/>
  </r>
  <r>
    <s v="Monsters vs. Aliens"/>
    <d v="2009-05-30T00:00:00"/>
    <x v="0"/>
    <x v="0"/>
    <s v="English"/>
    <x v="0"/>
    <s v="PG"/>
    <s v="Amy Poehler"/>
    <x v="88"/>
    <n v="1000"/>
    <n v="2579"/>
    <n v="11"/>
    <n v="0"/>
    <n v="6.5"/>
    <n v="219"/>
    <n v="94"/>
    <n v="198332128"/>
    <n v="175000000"/>
    <n v="23332128"/>
    <n v="0.1333264457142857"/>
    <n v="26.053330578285713"/>
    <x v="0"/>
    <s v="may"/>
    <s v="Rob Letterman"/>
    <s v="MONSTERS VS. ALİENS"/>
    <s v="Normal"/>
    <s v="High Budget"/>
  </r>
  <r>
    <s v="Happy Feet"/>
    <d v="2006-02-10T00:00:00"/>
    <x v="0"/>
    <x v="3"/>
    <s v="English"/>
    <x v="0"/>
    <s v="PG"/>
    <s v="Robin Williams"/>
    <x v="89"/>
    <n v="49000"/>
    <n v="70996"/>
    <n v="750"/>
    <n v="0"/>
    <n v="6.5"/>
    <n v="206"/>
    <n v="108"/>
    <n v="197992827"/>
    <n v="100000000"/>
    <n v="97992827"/>
    <n v="0.97992827000000005"/>
    <n v="26.391971307999999"/>
    <x v="9"/>
    <s v="fevral"/>
    <s v="George Miller"/>
    <s v="HAPPY FEET"/>
    <s v="Normal"/>
    <s v="High Budget"/>
  </r>
  <r>
    <s v="Lincoln"/>
    <d v="2012-12-12T00:00:00"/>
    <x v="0"/>
    <x v="5"/>
    <s v="English"/>
    <x v="0"/>
    <s v="PG-13"/>
    <s v="Joseph Gordon-Levitt"/>
    <x v="6"/>
    <n v="23000"/>
    <n v="25517"/>
    <n v="14000"/>
    <n v="71000"/>
    <n v="7.4"/>
    <n v="538"/>
    <n v="150"/>
    <n v="182204440"/>
    <n v="65000000"/>
    <n v="117204440"/>
    <n v="1.8031452307692308"/>
    <n v="37.421258092307696"/>
    <x v="3"/>
    <s v="dekabr"/>
    <s v="Steven Spielberg"/>
    <s v="LİNCOLN"/>
    <s v="Normal"/>
    <s v="Medium Budget"/>
  </r>
  <r>
    <s v="Ice Age: Dawn of the Dinosaurs"/>
    <d v="2009-10-10T00:00:00"/>
    <x v="0"/>
    <x v="0"/>
    <s v="English"/>
    <x v="0"/>
    <s v="PG"/>
    <s v="Denis Leary"/>
    <x v="90"/>
    <n v="835"/>
    <n v="1258"/>
    <n v="107"/>
    <n v="0"/>
    <n v="7"/>
    <n v="188"/>
    <n v="94"/>
    <n v="196573705"/>
    <n v="90000000"/>
    <n v="106573705"/>
    <n v="1.1841522777777778"/>
    <n v="28.473660911111111"/>
    <x v="0"/>
    <s v="oktyabr"/>
    <s v="Carlos Saldanha"/>
    <s v="ICE AGE: DAWN OF THE DİNOSAURS"/>
    <s v="Normal"/>
    <s v="High Budget"/>
  </r>
  <r>
    <s v="Ice Age: The Meltdown"/>
    <d v="2006-12-29T00:00:00"/>
    <x v="0"/>
    <x v="0"/>
    <s v="English"/>
    <x v="0"/>
    <s v="PG"/>
    <s v="Denis Leary"/>
    <x v="90"/>
    <n v="835"/>
    <n v="1815"/>
    <n v="107"/>
    <n v="0"/>
    <n v="6.9"/>
    <n v="164"/>
    <n v="115"/>
    <n v="195329763"/>
    <n v="80000000"/>
    <n v="115329763"/>
    <n v="1.4416220375"/>
    <n v="28.176648815"/>
    <x v="9"/>
    <s v="dekabr"/>
    <s v="Carlos Saldanha"/>
    <s v="ICE AGE: THE MELTDOWN"/>
    <s v="Normal"/>
    <s v="High Budget"/>
  </r>
  <r>
    <s v="Mission: Impossible - Rogue Nation"/>
    <d v="2015-10-27T00:00:00"/>
    <x v="0"/>
    <x v="0"/>
    <s v="English"/>
    <x v="5"/>
    <s v="PG-13"/>
    <s v="Tom Cruise"/>
    <x v="91"/>
    <n v="10000"/>
    <n v="21840"/>
    <n v="188"/>
    <n v="47000"/>
    <n v="7.4"/>
    <n v="465"/>
    <n v="131"/>
    <n v="195000874"/>
    <n v="150000000"/>
    <n v="45000874"/>
    <n v="0.30000582666666664"/>
    <n v="34.420002330666669"/>
    <x v="2"/>
    <s v="oktyabr"/>
    <s v="Christopher McQuarrie"/>
    <s v="MİSSİON: IMPOSSİBLE - ROGUE NATİON"/>
    <s v="Normal"/>
    <s v="High Budget"/>
  </r>
  <r>
    <s v="Madagascar"/>
    <d v="2005-03-23T00:00:00"/>
    <x v="0"/>
    <x v="2"/>
    <s v="English"/>
    <x v="0"/>
    <s v="PG"/>
    <s v="Jada Pinkett Smith"/>
    <x v="75"/>
    <n v="851"/>
    <n v="1777"/>
    <n v="35"/>
    <n v="0"/>
    <n v="6.9"/>
    <n v="181"/>
    <n v="86"/>
    <n v="193136719"/>
    <n v="75000000"/>
    <n v="118136719"/>
    <n v="1.5751562533333334"/>
    <n v="28.230062501333336"/>
    <x v="14"/>
    <s v="mart"/>
    <s v="Eric Darnell"/>
    <s v="MADAGASCAR"/>
    <s v="Normal"/>
    <s v="High Budget"/>
  </r>
  <r>
    <s v="Toy Story"/>
    <d v="1995-05-09T00:00:00"/>
    <x v="0"/>
    <x v="2"/>
    <s v="English"/>
    <x v="0"/>
    <s v="G"/>
    <s v="Tom Hanks"/>
    <x v="54"/>
    <n v="15000"/>
    <n v="19046"/>
    <n v="487"/>
    <n v="0"/>
    <n v="8.3000000000000007"/>
    <n v="166"/>
    <n v="74"/>
    <n v="191796233"/>
    <n v="30000000"/>
    <n v="161796233"/>
    <n v="5.3932077666666665"/>
    <n v="35.357283106666671"/>
    <x v="33"/>
    <s v="may"/>
    <s v="John Lasseter"/>
    <s v="TOY STORY"/>
    <s v="Normal"/>
    <s v="High Budget"/>
  </r>
  <r>
    <s v="22 Jump Street"/>
    <d v="2014-11-19T00:00:00"/>
    <x v="0"/>
    <x v="0"/>
    <s v="English"/>
    <x v="0"/>
    <s v="R"/>
    <s v="Channing Tatum"/>
    <x v="49"/>
    <n v="17000"/>
    <n v="19428"/>
    <n v="97"/>
    <n v="24000"/>
    <n v="7.1"/>
    <n v="330"/>
    <n v="112"/>
    <n v="191616238"/>
    <n v="50000000"/>
    <n v="141616238"/>
    <n v="2.8323247600000001"/>
    <n v="31.932929903999998"/>
    <x v="16"/>
    <s v="noyabr"/>
    <s v="Phil Lord"/>
    <s v="22 JUMP STREET"/>
    <s v="Normal"/>
    <s v="High Budget"/>
  </r>
  <r>
    <s v="Cars 2"/>
    <d v="2011-05-27T00:00:00"/>
    <x v="0"/>
    <x v="2"/>
    <s v="English"/>
    <x v="0"/>
    <s v="G"/>
    <s v="Joe Mantegna"/>
    <x v="54"/>
    <n v="1000"/>
    <n v="4482"/>
    <n v="487"/>
    <n v="10000"/>
    <n v="6.3"/>
    <n v="304"/>
    <n v="106"/>
    <n v="191450875"/>
    <n v="200000000"/>
    <n v="-8549125"/>
    <n v="-4.2745625000000002E-2"/>
    <n v="26.182901749999999"/>
    <x v="15"/>
    <s v="may"/>
    <s v="John Lasseter"/>
    <s v="CARS 2"/>
    <s v="Underperformer"/>
    <s v="High Budget"/>
  </r>
  <r>
    <s v="Twilight"/>
    <d v="2008-03-08T00:00:00"/>
    <x v="0"/>
    <x v="1"/>
    <s v="English"/>
    <x v="0"/>
    <s v="PG-13"/>
    <s v="Kristen Stewart"/>
    <x v="92"/>
    <n v="17000"/>
    <n v="44060"/>
    <n v="308"/>
    <n v="19000"/>
    <n v="5.2"/>
    <n v="350"/>
    <n v="122"/>
    <n v="191449475"/>
    <n v="37000000"/>
    <n v="154449475"/>
    <n v="4.1743101351351353"/>
    <n v="24.369724054054053"/>
    <x v="4"/>
    <s v="mart"/>
    <s v="Catherine Hardwicke"/>
    <s v="TWİLİGHT"/>
    <s v="Normal"/>
    <s v="Medium Budget"/>
  </r>
  <r>
    <s v="Teenage Mutant Ninja Turtles"/>
    <d v="2014-06-26T00:00:00"/>
    <x v="0"/>
    <x v="0"/>
    <s v="English"/>
    <x v="0"/>
    <s v="PG-13"/>
    <s v="Noel Fisher"/>
    <x v="93"/>
    <n v="833"/>
    <n v="2690"/>
    <n v="473"/>
    <n v="62000"/>
    <n v="5.9"/>
    <n v="348"/>
    <n v="101"/>
    <n v="190871240"/>
    <n v="125000000"/>
    <n v="65871240"/>
    <n v="0.52696991999999998"/>
    <n v="30.010787967999999"/>
    <x v="16"/>
    <s v="iyun"/>
    <s v="Jonathan Liebesman"/>
    <s v="TEENAGE MUTANT NİNJA TURTLES"/>
    <s v="Normal"/>
    <s v="High Budget"/>
  </r>
  <r>
    <s v="Men in Black II"/>
    <d v="2002-05-25T00:00:00"/>
    <x v="0"/>
    <x v="0"/>
    <s v="English"/>
    <x v="0"/>
    <s v="PG-13"/>
    <s v="Will Smith"/>
    <x v="53"/>
    <n v="10000"/>
    <n v="14823"/>
    <n v="188"/>
    <n v="2000"/>
    <n v="6.1"/>
    <n v="208"/>
    <n v="88"/>
    <n v="190418803"/>
    <n v="140000000"/>
    <n v="50418803"/>
    <n v="0.36013430714285716"/>
    <n v="24.744053722857142"/>
    <x v="12"/>
    <s v="may"/>
    <s v="Barry Sonnenfeld"/>
    <s v="MEN İN BLACK II"/>
    <s v="Normal"/>
    <s v="High Budget"/>
  </r>
  <r>
    <s v="Wreck-It Ralph"/>
    <d v="2012-09-25T00:00:00"/>
    <x v="0"/>
    <x v="2"/>
    <s v="English"/>
    <x v="0"/>
    <s v="PG"/>
    <s v="Jack McBrayer"/>
    <x v="94"/>
    <n v="975"/>
    <n v="4451"/>
    <n v="66"/>
    <n v="40000"/>
    <n v="7.8"/>
    <n v="377"/>
    <n v="101"/>
    <n v="189412677"/>
    <n v="165000000"/>
    <n v="24412677"/>
    <n v="0.14795561818181818"/>
    <n v="35.259182247272726"/>
    <x v="3"/>
    <s v="sentyabr"/>
    <s v="Rich Moore"/>
    <s v="WRECK-IT RALPH"/>
    <s v="Normal"/>
    <s v="High Budget"/>
  </r>
  <r>
    <s v="Interstellar"/>
    <d v="2014-12-28T00:00:00"/>
    <x v="0"/>
    <x v="2"/>
    <s v="English"/>
    <x v="0"/>
    <s v="PG-13"/>
    <s v="Matthew McConaughey"/>
    <x v="3"/>
    <n v="11000"/>
    <n v="31488"/>
    <n v="22000"/>
    <n v="349000"/>
    <n v="8.6"/>
    <n v="712"/>
    <n v="169"/>
    <n v="187991439"/>
    <n v="165000000"/>
    <n v="22991439"/>
    <n v="0.13934205454545454"/>
    <n v="69.355736821818169"/>
    <x v="16"/>
    <s v="dekabr"/>
    <s v="Christopher Nolan"/>
    <s v="INTERSTELLAR"/>
    <s v="Normal"/>
    <s v="High Budget"/>
  </r>
  <r>
    <s v="Gladiator"/>
    <d v="2000-12-17T00:00:00"/>
    <x v="0"/>
    <x v="0"/>
    <s v="English"/>
    <x v="0"/>
    <s v="R"/>
    <s v="Djimon Hounsou"/>
    <x v="65"/>
    <n v="3000"/>
    <n v="6521"/>
    <n v="0"/>
    <n v="21000"/>
    <n v="8.5"/>
    <n v="265"/>
    <n v="171"/>
    <n v="187670866"/>
    <n v="103000000"/>
    <n v="84670866"/>
    <n v="0.82204724271844665"/>
    <n v="36.428818897087382"/>
    <x v="23"/>
    <s v="dekabr"/>
    <s v="Ridley Scott"/>
    <s v="GLADİATOR"/>
    <s v="Normal"/>
    <s v="High Budget"/>
  </r>
  <r>
    <s v="The Croods"/>
    <d v="2013-06-07T00:00:00"/>
    <x v="0"/>
    <x v="2"/>
    <s v="English"/>
    <x v="0"/>
    <s v="PG"/>
    <s v="Ryan Reynolds"/>
    <x v="95"/>
    <n v="16000"/>
    <n v="43286"/>
    <n v="16"/>
    <n v="28000"/>
    <n v="7.3"/>
    <n v="257"/>
    <n v="98"/>
    <n v="187165546"/>
    <n v="135000000"/>
    <n v="52165546"/>
    <n v="0.38641145185185183"/>
    <n v="32.15456458074074"/>
    <x v="8"/>
    <s v="iyun"/>
    <s v="Kirk De Micco"/>
    <s v="THE CROODS"/>
    <s v="Normal"/>
    <s v="High Budget"/>
  </r>
  <r>
    <s v="Sherlock Holmes: A Game of Shadows"/>
    <d v="2011-01-27T00:00:00"/>
    <x v="0"/>
    <x v="0"/>
    <s v="English"/>
    <x v="0"/>
    <s v="PG-13"/>
    <s v="Robert Downey Jr."/>
    <x v="79"/>
    <n v="21000"/>
    <n v="22403"/>
    <n v="0"/>
    <n v="39000"/>
    <n v="7.5"/>
    <n v="382"/>
    <n v="129"/>
    <n v="186830669"/>
    <n v="125000000"/>
    <n v="61830669"/>
    <n v="0.49464535199999998"/>
    <n v="34.0978581408"/>
    <x v="15"/>
    <s v="yanvar"/>
    <s v="Guy Ritchie"/>
    <s v="SHERLOCK HOLMES: A GAME OF SHADOWS"/>
    <s v="Normal"/>
    <s v="High Budget"/>
  </r>
  <r>
    <s v="The Day After Tomorrow"/>
    <d v="2004-01-25T00:00:00"/>
    <x v="0"/>
    <x v="0"/>
    <s v="English"/>
    <x v="0"/>
    <s v="PG-13"/>
    <s v="Jake Gyllenhaal"/>
    <x v="30"/>
    <n v="15000"/>
    <n v="20553"/>
    <n v="776"/>
    <n v="19000"/>
    <n v="6.4"/>
    <n v="239"/>
    <n v="124"/>
    <n v="186739919"/>
    <n v="125000000"/>
    <n v="61739919"/>
    <n v="0.49391935199999998"/>
    <n v="27.6975677408"/>
    <x v="7"/>
    <s v="yanvar"/>
    <s v="Roland Emmerich"/>
    <s v="THE DAY AFTER TOMORROW"/>
    <s v="Normal"/>
    <s v="High Budget"/>
  </r>
  <r>
    <s v="Mr. &amp; Mrs. Smith"/>
    <d v="2005-08-07T00:00:00"/>
    <x v="0"/>
    <x v="0"/>
    <s v="English"/>
    <x v="0"/>
    <s v="PG-13"/>
    <s v="Brad Pitt"/>
    <x v="96"/>
    <n v="11000"/>
    <n v="22722"/>
    <n v="218"/>
    <n v="0"/>
    <n v="6.5"/>
    <n v="233"/>
    <n v="126"/>
    <n v="186336103"/>
    <n v="120000000"/>
    <n v="66336103"/>
    <n v="0.55280085833333337"/>
    <n v="26.221120343333332"/>
    <x v="14"/>
    <s v="avgust"/>
    <s v="Doug Liman"/>
    <s v="MR. &amp; MRS. SMİTH"/>
    <s v="Normal"/>
    <s v="High Budget"/>
  </r>
  <r>
    <s v="Snow White and the Seven Dwarfs"/>
    <d v="1937-02-02T00:00:00"/>
    <x v="0"/>
    <x v="3"/>
    <s v="English"/>
    <x v="0"/>
    <s v="Approved"/>
    <s v="Adriana Caselotti"/>
    <x v="97"/>
    <n v="82"/>
    <n v="229"/>
    <n v="0"/>
    <n v="0"/>
    <n v="7.7"/>
    <n v="145"/>
    <n v="83"/>
    <n v="184925485"/>
    <n v="2000000"/>
    <n v="182925485"/>
    <n v="91.462742500000004"/>
    <n v="67.385097000000002"/>
    <x v="34"/>
    <s v="fevral"/>
    <s v="William Cottrell"/>
    <s v="SNOW WHİTE AND THE SEVEN DWARFS"/>
    <s v="Overperformer"/>
    <s v="High Budget"/>
  </r>
  <r>
    <s v="Dances with Wolves"/>
    <d v="1990-09-30T00:00:00"/>
    <x v="0"/>
    <x v="2"/>
    <s v="English"/>
    <x v="0"/>
    <s v="PG-13"/>
    <s v="Mary McDonnell"/>
    <x v="98"/>
    <n v="933"/>
    <n v="2398"/>
    <n v="0"/>
    <n v="0"/>
    <n v="8"/>
    <n v="92"/>
    <n v="236"/>
    <n v="184208848"/>
    <n v="22000000"/>
    <n v="162208848"/>
    <n v="7.3731294545454542"/>
    <n v="34.949251781818184"/>
    <x v="22"/>
    <s v="sentyabr"/>
    <s v="Kevin Costner"/>
    <s v="DANCES WİTH WOLVES"/>
    <s v="Normal"/>
    <s v="High Budget"/>
  </r>
  <r>
    <s v="Batman Forever"/>
    <d v="1995-03-24T00:00:00"/>
    <x v="0"/>
    <x v="0"/>
    <s v="English"/>
    <x v="0"/>
    <s v="PG-13"/>
    <s v="Michael Gough"/>
    <x v="99"/>
    <n v="920"/>
    <n v="2880"/>
    <n v="541"/>
    <n v="0"/>
    <n v="5.4"/>
    <n v="144"/>
    <n v="121"/>
    <n v="184031112"/>
    <n v="100000000"/>
    <n v="84031112"/>
    <n v="0.84031111999999997"/>
    <n v="21.936124448000001"/>
    <x v="33"/>
    <s v="mart"/>
    <s v="Joel Schumacher"/>
    <s v="BATMAN FOREVER"/>
    <s v="Normal"/>
    <s v="High Budget"/>
  </r>
  <r>
    <s v="The Fugitive"/>
    <d v="1993-08-26T00:00:00"/>
    <x v="0"/>
    <x v="0"/>
    <s v="English"/>
    <x v="0"/>
    <s v="PG-13"/>
    <s v="Harrison Ford"/>
    <x v="100"/>
    <n v="11000"/>
    <n v="13357"/>
    <n v="99"/>
    <n v="0"/>
    <n v="7.8"/>
    <n v="119"/>
    <n v="130"/>
    <n v="183875760"/>
    <n v="44000000"/>
    <n v="139875760"/>
    <n v="3.1789945454545454"/>
    <n v="32.47159781818182"/>
    <x v="27"/>
    <s v="avgust"/>
    <s v="Andrew Davis"/>
    <s v="THE FUGİTİVE"/>
    <s v="Normal"/>
    <s v="High Budget"/>
  </r>
  <r>
    <s v="The Revenant"/>
    <d v="2015-06-16T00:00:00"/>
    <x v="0"/>
    <x v="2"/>
    <s v="English"/>
    <x v="0"/>
    <s v="R"/>
    <s v="Leonardo DiCaprio"/>
    <x v="101"/>
    <n v="29000"/>
    <n v="57108"/>
    <n v="0"/>
    <n v="190000"/>
    <n v="8.1"/>
    <n v="556"/>
    <n v="156"/>
    <n v="183635922"/>
    <n v="135000000"/>
    <n v="48635922"/>
    <n v="0.36026608888888889"/>
    <n v="51.544106435555555"/>
    <x v="2"/>
    <s v="iyun"/>
    <s v="Alejandro G. IÃ±Ã¡rritu"/>
    <s v="THE REVENANT"/>
    <s v="Normal"/>
    <s v="High Budget"/>
  </r>
  <r>
    <s v="Pitch Perfect 2"/>
    <d v="2015-04-12T00:00:00"/>
    <x v="0"/>
    <x v="4"/>
    <s v="English"/>
    <x v="0"/>
    <s v="PG-13"/>
    <s v="Anna Kendrick"/>
    <x v="102"/>
    <n v="10000"/>
    <n v="13159"/>
    <n v="0"/>
    <n v="40000"/>
    <n v="6.5"/>
    <n v="221"/>
    <n v="115"/>
    <n v="183436380"/>
    <n v="29000000"/>
    <n v="154436380"/>
    <n v="5.3253924137931037"/>
    <n v="32.130156965517244"/>
    <x v="2"/>
    <s v="aprel"/>
    <s v="Elizabeth Banks"/>
    <s v="PİTCH PERFECT 2"/>
    <s v="Normal"/>
    <s v="Medium Budget"/>
  </r>
  <r>
    <s v="Ocean's Eleven"/>
    <d v="2001-11-27T00:00:00"/>
    <x v="0"/>
    <x v="8"/>
    <s v="English"/>
    <x v="0"/>
    <s v="PG-13"/>
    <s v="Brad Pitt"/>
    <x v="103"/>
    <n v="11000"/>
    <n v="13028"/>
    <n v="0"/>
    <n v="0"/>
    <n v="7.8"/>
    <n v="186"/>
    <n v="116"/>
    <n v="183405771"/>
    <n v="85000000"/>
    <n v="98405771"/>
    <n v="1.1577149529411765"/>
    <n v="31.663085981176469"/>
    <x v="18"/>
    <s v="noyabr"/>
    <s v="Steven Soderbergh"/>
    <s v="OCEAN'S ELEVEN"/>
    <s v="Normal"/>
    <s v="Medium Budget"/>
  </r>
  <r>
    <s v="The Simpsons Movie"/>
    <d v="2007-08-22T00:00:00"/>
    <x v="0"/>
    <x v="2"/>
    <s v="English"/>
    <x v="0"/>
    <s v="PG-13"/>
    <s v="Albert Brooks"/>
    <x v="104"/>
    <n v="745"/>
    <n v="3086"/>
    <n v="30"/>
    <n v="0"/>
    <n v="7.4"/>
    <n v="299"/>
    <n v="87"/>
    <n v="183132370"/>
    <n v="75000000"/>
    <n v="108132370"/>
    <n v="1.4417649333333333"/>
    <n v="30.176705973333334"/>
    <x v="17"/>
    <s v="avgust"/>
    <s v="David Silverman"/>
    <s v="THE SİMPSONS MOVİE"/>
    <s v="Normal"/>
    <s v="High Budget"/>
  </r>
  <r>
    <s v="What Women Want"/>
    <d v="2000-04-07T00:00:00"/>
    <x v="0"/>
    <x v="4"/>
    <s v="English"/>
    <x v="0"/>
    <s v="PG-13"/>
    <s v="Judy Greer"/>
    <x v="105"/>
    <n v="2000"/>
    <n v="5838"/>
    <n v="278"/>
    <n v="0"/>
    <n v="6.4"/>
    <n v="149"/>
    <n v="127"/>
    <n v="182805123"/>
    <n v="70000000"/>
    <n v="112805123"/>
    <n v="1.6115017571428571"/>
    <n v="26.244600702857145"/>
    <x v="23"/>
    <s v="aprel"/>
    <s v="Nancy Meyers"/>
    <s v="WHAT WOMEN WANT"/>
    <s v="Normal"/>
    <s v="Medium Budget"/>
  </r>
  <r>
    <s v="The Perfect Storm"/>
    <d v="2000-01-17T00:00:00"/>
    <x v="0"/>
    <x v="0"/>
    <s v="English"/>
    <x v="0"/>
    <s v="PG-13"/>
    <s v="Karen Allen"/>
    <x v="106"/>
    <n v="784"/>
    <n v="2684"/>
    <n v="249"/>
    <n v="0"/>
    <n v="6.4"/>
    <n v="231"/>
    <n v="130"/>
    <n v="182618434"/>
    <n v="140000000"/>
    <n v="42618434"/>
    <n v="0.30441738571428573"/>
    <n v="25.721766954285716"/>
    <x v="23"/>
    <s v="yanvar"/>
    <s v="Wolfgang Petersen"/>
    <s v="THE PERFECT STORM"/>
    <s v="Normal"/>
    <s v="High Budget"/>
  </r>
  <r>
    <s v="The Adventures of Tintin"/>
    <d v="2011-08-28T00:00:00"/>
    <x v="0"/>
    <x v="0"/>
    <s v="English"/>
    <x v="0"/>
    <s v="PG"/>
    <s v="Toby Jones"/>
    <x v="6"/>
    <n v="2000"/>
    <n v="4631"/>
    <n v="14000"/>
    <n v="44000"/>
    <n v="7.4"/>
    <n v="440"/>
    <n v="107"/>
    <n v="77564037"/>
    <n v="135000000"/>
    <n v="-57435963"/>
    <n v="-0.42545157777777776"/>
    <n v="33.829819368888892"/>
    <x v="15"/>
    <s v="avgust"/>
    <s v="Steven Spielberg"/>
    <s v="THE ADVENTURES OF TİNTİN"/>
    <s v="Underperformer"/>
    <s v="High Budget"/>
  </r>
  <r>
    <s v="Liar Liar"/>
    <d v="1997-09-20T00:00:00"/>
    <x v="0"/>
    <x v="4"/>
    <s v="English"/>
    <x v="0"/>
    <s v="PG-13"/>
    <s v="Maura Tierney"/>
    <x v="55"/>
    <n v="509"/>
    <n v="2070"/>
    <n v="293"/>
    <n v="0"/>
    <n v="6.8"/>
    <n v="73"/>
    <n v="86"/>
    <n v="181395380"/>
    <n v="45000000"/>
    <n v="136395380"/>
    <n v="3.0310084444444443"/>
    <n v="28.412403377777778"/>
    <x v="1"/>
    <s v="sentyabr"/>
    <s v="Tom Shadyac"/>
    <s v="LİAR LİAR"/>
    <s v="Normal"/>
    <s v="Medium Budget"/>
  </r>
  <r>
    <s v="Grease"/>
    <d v="1978-08-18T00:00:00"/>
    <x v="0"/>
    <x v="9"/>
    <s v="English"/>
    <x v="0"/>
    <s v="PG-13"/>
    <s v="Olivia Newton-John"/>
    <x v="107"/>
    <n v="1000"/>
    <n v="5127"/>
    <n v="116"/>
    <n v="13000"/>
    <n v="7.2"/>
    <n v="124"/>
    <n v="110"/>
    <n v="181360000"/>
    <n v="6000000"/>
    <n v="175360000"/>
    <n v="29.226666666666667"/>
    <n v="41.790666666666667"/>
    <x v="35"/>
    <s v="avgust"/>
    <s v="Randal Kleiser"/>
    <s v="GREASE"/>
    <s v="Overperformer"/>
    <s v="Low Budget"/>
  </r>
  <r>
    <s v="Jurassic Park III"/>
    <d v="2001-10-27T00:00:00"/>
    <x v="0"/>
    <x v="0"/>
    <s v="English"/>
    <x v="0"/>
    <s v="PG-13"/>
    <s v="Michael Jeter"/>
    <x v="108"/>
    <n v="693"/>
    <n v="2574"/>
    <n v="394"/>
    <n v="0"/>
    <n v="5.9"/>
    <n v="198"/>
    <n v="92"/>
    <n v="181166115"/>
    <n v="93000000"/>
    <n v="88166115"/>
    <n v="0.94802274193548386"/>
    <n v="23.979209096774195"/>
    <x v="18"/>
    <s v="oktyabr"/>
    <s v="Joe Johnston"/>
    <s v="JURASSİC PARK III"/>
    <s v="Normal"/>
    <s v="High Budget"/>
  </r>
  <r>
    <s v="Thor"/>
    <d v="2011-01-19T00:00:00"/>
    <x v="0"/>
    <x v="0"/>
    <s v="English"/>
    <x v="0"/>
    <s v="PG-13"/>
    <s v="Chris Hemsworth"/>
    <x v="85"/>
    <n v="26000"/>
    <n v="60059"/>
    <n v="0"/>
    <n v="63000"/>
    <n v="7"/>
    <n v="516"/>
    <n v="115"/>
    <n v="181015141"/>
    <n v="150000000"/>
    <n v="31015141"/>
    <n v="0.20676760666666666"/>
    <n v="34.382707042666667"/>
    <x v="15"/>
    <s v="yanvar"/>
    <s v="Kenneth Branagh"/>
    <s v="THOR"/>
    <s v="Normal"/>
    <s v="High Budget"/>
  </r>
  <r>
    <s v="Mission: Impossible"/>
    <d v="1996-10-10T00:00:00"/>
    <x v="0"/>
    <x v="0"/>
    <s v="English"/>
    <x v="0"/>
    <s v="PG-13"/>
    <s v="Tom Cruise"/>
    <x v="109"/>
    <n v="10000"/>
    <n v="12760"/>
    <n v="0"/>
    <n v="0"/>
    <n v="7.1"/>
    <n v="154"/>
    <n v="110"/>
    <n v="180965237"/>
    <n v="80000000"/>
    <n v="100965237"/>
    <n v="1.2620654625000001"/>
    <n v="28.904826184999997"/>
    <x v="20"/>
    <s v="oktyabr"/>
    <s v="Brian De Palma"/>
    <s v="MİSSİON: IMPOSSİBLE"/>
    <s v="Normal"/>
    <s v="High Budget"/>
  </r>
  <r>
    <s v="Ant-Man"/>
    <d v="2015-02-05T00:00:00"/>
    <x v="0"/>
    <x v="0"/>
    <s v="English"/>
    <x v="0"/>
    <s v="PG-13"/>
    <s v="Judy Greer"/>
    <x v="110"/>
    <n v="2000"/>
    <n v="5730"/>
    <n v="235"/>
    <n v="61000"/>
    <n v="7.4"/>
    <n v="517"/>
    <n v="117"/>
    <n v="180191634"/>
    <n v="130000000"/>
    <n v="50191634"/>
    <n v="0.38608949230769229"/>
    <n v="35.854435796923077"/>
    <x v="2"/>
    <s v="fevral"/>
    <s v="Peyton Reed"/>
    <s v="ANT-MAN"/>
    <s v="Normal"/>
    <s v="High Budget"/>
  </r>
  <r>
    <s v="Planet of the Apes"/>
    <d v="2001-09-04T00:00:00"/>
    <x v="0"/>
    <x v="0"/>
    <s v="English"/>
    <x v="0"/>
    <s v="PG-13"/>
    <s v="Cary-Hiroyuki Tagawa"/>
    <x v="23"/>
    <n v="1000"/>
    <n v="2776"/>
    <n v="13000"/>
    <n v="0"/>
    <n v="5.7"/>
    <n v="230"/>
    <n v="119"/>
    <n v="180011740"/>
    <n v="100000000"/>
    <n v="80011740"/>
    <n v="0.80011739999999998"/>
    <n v="23.12004696"/>
    <x v="18"/>
    <s v="sentyabr"/>
    <s v="Tim Burton"/>
    <s v="PLANET OF THE APES"/>
    <s v="Normal"/>
    <s v="High Budget"/>
  </r>
  <r>
    <s v="Madagascar: Escape 2 Africa"/>
    <d v="2008-12-09T00:00:00"/>
    <x v="0"/>
    <x v="0"/>
    <s v="English"/>
    <x v="0"/>
    <s v="PG"/>
    <s v="Bernie Mac"/>
    <x v="75"/>
    <n v="1000"/>
    <n v="3285"/>
    <n v="35"/>
    <n v="0"/>
    <n v="6.7"/>
    <n v="167"/>
    <n v="89"/>
    <n v="179982968"/>
    <n v="150000000"/>
    <n v="29982968"/>
    <n v="0.19988645333333332"/>
    <n v="26.879954581333333"/>
    <x v="4"/>
    <s v="dekabr"/>
    <s v="Eric Darnell"/>
    <s v="MADAGASCAR: ESCAPE 2 AFRİCA"/>
    <s v="Normal"/>
    <s v="High Budget"/>
  </r>
  <r>
    <s v="X-Men Origins: Wolverine"/>
    <d v="2009-07-29T00:00:00"/>
    <x v="0"/>
    <x v="0"/>
    <s v="English"/>
    <x v="0"/>
    <s v="PG-13"/>
    <s v="Hugh Jackman"/>
    <x v="111"/>
    <n v="20000"/>
    <n v="40054"/>
    <n v="151"/>
    <n v="0"/>
    <n v="6.7"/>
    <n v="350"/>
    <n v="119"/>
    <n v="179883016"/>
    <n v="150000000"/>
    <n v="29883016"/>
    <n v="0.19922010666666667"/>
    <n v="26.879688042666668"/>
    <x v="0"/>
    <s v="iyul"/>
    <s v="Gavin Hood"/>
    <s v="X-MEN ORİGİNS: WOLVERİNE"/>
    <s v="Normal"/>
    <s v="High Budget"/>
  </r>
  <r>
    <s v="Bridge of Spies"/>
    <d v="2015-04-05T00:00:00"/>
    <x v="0"/>
    <x v="1"/>
    <s v="English"/>
    <x v="0"/>
    <s v="PG-13"/>
    <s v="Tom Hanks"/>
    <x v="6"/>
    <n v="15000"/>
    <n v="16944"/>
    <n v="14000"/>
    <n v="55000"/>
    <n v="7.6"/>
    <n v="459"/>
    <n v="142"/>
    <n v="72306065"/>
    <n v="40000000"/>
    <n v="32306065"/>
    <n v="0.80765162499999998"/>
    <n v="36.223060649999994"/>
    <x v="2"/>
    <s v="aprel"/>
    <s v="Steven Spielberg"/>
    <s v="BRİDGE OF SPİES"/>
    <s v="Normal"/>
    <s v="Medium Budget"/>
  </r>
  <r>
    <s v="Men in Black 3"/>
    <d v="2012-07-03T00:00:00"/>
    <x v="0"/>
    <x v="0"/>
    <s v="English"/>
    <x v="0"/>
    <s v="PG-13"/>
    <s v="Will Smith"/>
    <x v="53"/>
    <n v="10000"/>
    <n v="12572"/>
    <n v="188"/>
    <n v="40000"/>
    <n v="6.8"/>
    <n v="451"/>
    <n v="106"/>
    <n v="179020854"/>
    <n v="225000000"/>
    <n v="-45979146"/>
    <n v="-0.20435175999999999"/>
    <n v="31.118259295999998"/>
    <x v="3"/>
    <s v="iyul"/>
    <s v="Barry Sonnenfeld"/>
    <s v="MEN İN BLACK 3"/>
    <s v="Underperformer"/>
    <s v="High Budget"/>
  </r>
  <r>
    <s v="Pretty Woman"/>
    <d v="1990-08-18T00:00:00"/>
    <x v="0"/>
    <x v="4"/>
    <s v="English"/>
    <x v="0"/>
    <s v="R"/>
    <s v="Julia Roberts"/>
    <x v="112"/>
    <n v="8000"/>
    <n v="11135"/>
    <n v="0"/>
    <n v="11000"/>
    <n v="6.9"/>
    <n v="82"/>
    <n v="125"/>
    <n v="178406268"/>
    <n v="14000000"/>
    <n v="164406268"/>
    <n v="11.743304857142856"/>
    <n v="33.397321942857147"/>
    <x v="22"/>
    <s v="avgust"/>
    <s v="Garry Marshall"/>
    <s v="PRETTY WOMAN"/>
    <s v="Normal"/>
    <s v="Medium Budget"/>
  </r>
  <r>
    <s v="Hitch"/>
    <d v="2005-09-21T00:00:00"/>
    <x v="0"/>
    <x v="4"/>
    <s v="English"/>
    <x v="0"/>
    <s v="PG-13"/>
    <s v="Will Smith"/>
    <x v="113"/>
    <n v="10000"/>
    <n v="13426"/>
    <n v="72"/>
    <n v="0"/>
    <n v="6.6"/>
    <n v="171"/>
    <n v="118"/>
    <n v="177575142"/>
    <n v="70000000"/>
    <n v="107575142"/>
    <n v="1.5367877428571428"/>
    <n v="27.014715097142854"/>
    <x v="14"/>
    <s v="sentyabr"/>
    <s v="Andy Tennant"/>
    <s v="HİTCH"/>
    <s v="Normal"/>
    <s v="Medium Budget"/>
  </r>
  <r>
    <s v="Home"/>
    <d v="2015-01-02T00:00:00"/>
    <x v="0"/>
    <x v="2"/>
    <s v="English"/>
    <x v="0"/>
    <s v="PG"/>
    <s v="Jim Parsons"/>
    <x v="114"/>
    <n v="17000"/>
    <n v="17883"/>
    <n v="12"/>
    <n v="26000"/>
    <n v="6.7"/>
    <n v="165"/>
    <n v="94"/>
    <n v="177343675"/>
    <n v="135000000"/>
    <n v="42343675"/>
    <n v="0.31365685185185183"/>
    <n v="29.525462740740743"/>
    <x v="2"/>
    <s v="yanvar"/>
    <s v="Tim Johnson"/>
    <s v="HOME"/>
    <s v="Normal"/>
    <s v="High Budget"/>
  </r>
  <r>
    <s v="Night at the Museum: Battle of the Smithsonian"/>
    <d v="2009-07-17T00:00:00"/>
    <x v="0"/>
    <x v="2"/>
    <s v="English"/>
    <x v="0"/>
    <s v="PG"/>
    <s v="Robin Williams"/>
    <x v="52"/>
    <n v="49000"/>
    <n v="54039"/>
    <n v="189"/>
    <n v="2000"/>
    <n v="5.9"/>
    <n v="185"/>
    <n v="105"/>
    <n v="177243721"/>
    <n v="150000000"/>
    <n v="27243721"/>
    <n v="0.18162480666666667"/>
    <n v="23.872649922666668"/>
    <x v="0"/>
    <s v="iyul"/>
    <s v="Shawn Levy"/>
    <s v="NİGHT AT THE MUSEUM: BATTLE OF THE SMİTHSONİAN"/>
    <s v="Normal"/>
    <s v="High Budget"/>
  </r>
  <r>
    <s v="Tootsie"/>
    <d v="1982-10-19T00:00:00"/>
    <x v="0"/>
    <x v="4"/>
    <s v="English"/>
    <x v="0"/>
    <s v="PG"/>
    <s v="Bill Murray"/>
    <x v="115"/>
    <n v="13000"/>
    <n v="14701"/>
    <n v="521"/>
    <n v="0"/>
    <n v="7.4"/>
    <n v="94"/>
    <n v="116"/>
    <n v="177200000"/>
    <n v="22000000"/>
    <n v="155200000"/>
    <n v="7.0545454545454547"/>
    <n v="32.421818181818182"/>
    <x v="36"/>
    <s v="oktyabr"/>
    <s v="Sydney Pollack"/>
    <s v="TOOTSİE"/>
    <s v="Normal"/>
    <s v="Medium Budget"/>
  </r>
  <r>
    <s v="How to Train Your Dragon 2"/>
    <d v="2014-02-01T00:00:00"/>
    <x v="0"/>
    <x v="0"/>
    <s v="English"/>
    <x v="0"/>
    <s v="PG"/>
    <s v="Gerard Butler"/>
    <x v="72"/>
    <n v="18000"/>
    <n v="23378"/>
    <n v="255"/>
    <n v="46000"/>
    <n v="7.9"/>
    <n v="292"/>
    <n v="102"/>
    <n v="176997107"/>
    <n v="145000000"/>
    <n v="31997107"/>
    <n v="0.22066970344827586"/>
    <n v="36.288267881379312"/>
    <x v="16"/>
    <s v="fevral"/>
    <s v="Dean DeBlois"/>
    <s v="HOW TO TRAİN YOUR DRAGON 2"/>
    <s v="Normal"/>
    <s v="High Budget"/>
  </r>
  <r>
    <s v="Top Gun"/>
    <d v="1986-10-17T00:00:00"/>
    <x v="0"/>
    <x v="0"/>
    <s v="English"/>
    <x v="0"/>
    <s v="PG"/>
    <s v="Tom Cruise"/>
    <x v="116"/>
    <n v="10000"/>
    <n v="13069"/>
    <n v="12000"/>
    <n v="19000"/>
    <n v="6.9"/>
    <n v="173"/>
    <n v="110"/>
    <n v="176781728"/>
    <n v="15000000"/>
    <n v="161781728"/>
    <n v="10.785448533333334"/>
    <n v="33.814179413333335"/>
    <x v="37"/>
    <s v="oktyabr"/>
    <s v="Tony Scott"/>
    <s v="TOP GUN"/>
    <s v="Normal"/>
    <s v="High Budget"/>
  </r>
  <r>
    <s v="Rise of the Planet of the Apes"/>
    <d v="2011-12-03T00:00:00"/>
    <x v="0"/>
    <x v="0"/>
    <s v="English"/>
    <x v="0"/>
    <s v="PG-13"/>
    <s v="James Franco"/>
    <x v="117"/>
    <n v="11000"/>
    <n v="13118"/>
    <n v="81"/>
    <n v="47000"/>
    <n v="7.6"/>
    <n v="529"/>
    <n v="105"/>
    <n v="176740650"/>
    <n v="93000000"/>
    <n v="83740650"/>
    <n v="0.90043709677419359"/>
    <n v="35.460174838709676"/>
    <x v="15"/>
    <s v="dekabr"/>
    <s v="Rupert Wyatt"/>
    <s v="RİSE OF THE PLANET OF THE APES"/>
    <s v="Normal"/>
    <s v="High Budget"/>
  </r>
  <r>
    <s v="Captain America: The First Avenger"/>
    <d v="2011-10-28T00:00:00"/>
    <x v="0"/>
    <x v="0"/>
    <s v="English"/>
    <x v="0"/>
    <s v="PG-13"/>
    <s v="Chris Evans"/>
    <x v="108"/>
    <n v="11000"/>
    <n v="19761"/>
    <n v="394"/>
    <n v="46000"/>
    <n v="6.9"/>
    <n v="510"/>
    <n v="124"/>
    <n v="176636816"/>
    <n v="140000000"/>
    <n v="36636816"/>
    <n v="0.26169154285714286"/>
    <n v="32.30467661714286"/>
    <x v="15"/>
    <s v="oktyabr"/>
    <s v="Joe Johnston"/>
    <s v="CAPTAİN AMERİCA: THE FİRST AVENGER"/>
    <s v="Normal"/>
    <s v="High Budget"/>
  </r>
  <r>
    <s v="There's Something About Mary"/>
    <d v="1998-09-17T00:00:00"/>
    <x v="0"/>
    <x v="4"/>
    <s v="English"/>
    <x v="0"/>
    <s v="R"/>
    <s v="Sarah Silverman"/>
    <x v="118"/>
    <n v="931"/>
    <n v="4664"/>
    <n v="101"/>
    <n v="0"/>
    <n v="7.1"/>
    <n v="171"/>
    <n v="107"/>
    <n v="176483808"/>
    <n v="23000000"/>
    <n v="153483808"/>
    <n v="6.6732090434782609"/>
    <n v="31.069283617391303"/>
    <x v="31"/>
    <s v="sentyabr"/>
    <s v="Bobby Farrelly"/>
    <s v="THERE'S SOMETHİNG ABOUT MARY"/>
    <s v="Normal"/>
    <s v="Medium Budget"/>
  </r>
  <r>
    <s v="Ice Age"/>
    <d v="2002-08-04T00:00:00"/>
    <x v="0"/>
    <x v="2"/>
    <s v="English"/>
    <x v="0"/>
    <s v="PG"/>
    <s v="Goran Visnjic"/>
    <x v="119"/>
    <n v="1000"/>
    <n v="5437"/>
    <n v="77"/>
    <n v="3000"/>
    <n v="7.6"/>
    <n v="193"/>
    <n v="103"/>
    <n v="176387405"/>
    <n v="59000000"/>
    <n v="117387405"/>
    <n v="1.989617033898305"/>
    <n v="31.495846813559321"/>
    <x v="12"/>
    <s v="avgust"/>
    <s v="Chris Wedge"/>
    <s v="ICE AGE"/>
    <s v="Normal"/>
    <s v="High Budget"/>
  </r>
  <r>
    <s v="The Bourne Supremacy"/>
    <d v="2004-04-03T00:00:00"/>
    <x v="0"/>
    <x v="0"/>
    <s v="English"/>
    <x v="0"/>
    <s v="PG-13"/>
    <s v="Matt Damon"/>
    <x v="67"/>
    <n v="13000"/>
    <n v="14161"/>
    <n v="521"/>
    <n v="0"/>
    <n v="7.8"/>
    <n v="239"/>
    <n v="108"/>
    <n v="176049130"/>
    <n v="75000000"/>
    <n v="101049130"/>
    <n v="1.3473217333333334"/>
    <n v="31.738928693333332"/>
    <x v="7"/>
    <s v="aprel"/>
    <s v="Paul Greengrass"/>
    <s v="THE BOURNE SUPREMACY"/>
    <s v="Normal"/>
    <s v="High Budget"/>
  </r>
  <r>
    <s v="Crocodile Dundee"/>
    <d v="1986-10-11T00:00:00"/>
    <x v="0"/>
    <x v="2"/>
    <s v="English"/>
    <x v="3"/>
    <s v="PG-13"/>
    <s v="Paul Hogan"/>
    <x v="120"/>
    <n v="442"/>
    <n v="822"/>
    <n v="4"/>
    <n v="0"/>
    <n v="6.5"/>
    <n v="35"/>
    <n v="93"/>
    <n v="174635000"/>
    <n v="8800000"/>
    <n v="165835000"/>
    <n v="18.844886363636363"/>
    <n v="33.537954545454546"/>
    <x v="37"/>
    <s v="oktyabr"/>
    <s v="Peter Faiman"/>
    <s v="CROCODİLE DUNDEE"/>
    <s v="Overperformer"/>
    <s v="High Budget"/>
  </r>
  <r>
    <s v="Home Alone 2: Lost in New York"/>
    <d v="1992-02-08T00:00:00"/>
    <x v="0"/>
    <x v="2"/>
    <s v="English"/>
    <x v="0"/>
    <s v="PG"/>
    <s v="Macaulay Culkin"/>
    <x v="28"/>
    <n v="3000"/>
    <n v="7860"/>
    <n v="0"/>
    <n v="0"/>
    <n v="6.6"/>
    <n v="37"/>
    <n v="120"/>
    <n v="173585516"/>
    <n v="18000000"/>
    <n v="155585516"/>
    <n v="8.6436397777777785"/>
    <n v="29.85745591111111"/>
    <x v="28"/>
    <s v="fevral"/>
    <s v="Chris Columbus"/>
    <s v="HOME ALONE 2: LOST İN NEW YORK"/>
    <s v="Normal"/>
    <s v="High Budget"/>
  </r>
  <r>
    <s v="Elf"/>
    <d v="2003-12-14T00:00:00"/>
    <x v="0"/>
    <x v="4"/>
    <s v="English"/>
    <x v="0"/>
    <s v="PG"/>
    <s v="Peter Dinklage"/>
    <x v="27"/>
    <n v="22000"/>
    <n v="43354"/>
    <n v="4000"/>
    <n v="21000"/>
    <n v="6.9"/>
    <n v="152"/>
    <n v="97"/>
    <n v="173381405"/>
    <n v="33000000"/>
    <n v="140381405"/>
    <n v="4.2539819696969694"/>
    <n v="31.401592787878791"/>
    <x v="13"/>
    <s v="dekabr"/>
    <s v="Jon Favreau"/>
    <s v="ELF"/>
    <s v="Normal"/>
    <s v="Medium Budget"/>
  </r>
  <r>
    <s v="National Treasure"/>
    <d v="2004-05-04T00:00:00"/>
    <x v="0"/>
    <x v="0"/>
    <s v="English"/>
    <x v="0"/>
    <s v="PG"/>
    <s v="Nicolas Cage"/>
    <x v="121"/>
    <n v="12000"/>
    <n v="13679"/>
    <n v="226"/>
    <n v="0"/>
    <n v="6.9"/>
    <n v="193"/>
    <n v="131"/>
    <n v="173005002"/>
    <n v="100000000"/>
    <n v="73005002"/>
    <n v="0.73005001999999997"/>
    <n v="27.892020008000003"/>
    <x v="7"/>
    <s v="may"/>
    <s v="Jon Turteltaub"/>
    <s v="NATİONAL TREASURE"/>
    <s v="Normal"/>
    <s v="High Budget"/>
  </r>
  <r>
    <s v="Rain Man"/>
    <d v="1988-07-25T00:00:00"/>
    <x v="0"/>
    <x v="1"/>
    <s v="English"/>
    <x v="0"/>
    <s v="R"/>
    <s v="Tom Cruise"/>
    <x v="122"/>
    <n v="10000"/>
    <n v="12285"/>
    <n v="272"/>
    <n v="12000"/>
    <n v="8"/>
    <n v="100"/>
    <n v="133"/>
    <n v="172825435"/>
    <n v="25000000"/>
    <n v="147825435"/>
    <n v="5.9130174000000002"/>
    <n v="35.565206960000005"/>
    <x v="38"/>
    <s v="iyul"/>
    <s v="Barry Levinson"/>
    <s v="RAİN MAN"/>
    <s v="Normal"/>
    <s v="Medium Budget"/>
  </r>
  <r>
    <s v="Air Force One"/>
    <d v="1997-04-21T00:00:00"/>
    <x v="0"/>
    <x v="0"/>
    <s v="English"/>
    <x v="0"/>
    <s v="R"/>
    <s v="Harrison Ford"/>
    <x v="106"/>
    <n v="11000"/>
    <n v="23603"/>
    <n v="249"/>
    <n v="0"/>
    <n v="6.4"/>
    <n v="142"/>
    <n v="124"/>
    <n v="172620724"/>
    <n v="85000000"/>
    <n v="87620724"/>
    <n v="1.0308320470588235"/>
    <n v="26.012332818823531"/>
    <x v="1"/>
    <s v="aprel"/>
    <s v="Wolfgang Petersen"/>
    <s v="AİR FORCE ONE"/>
    <s v="Normal"/>
    <s v="High Budget"/>
  </r>
  <r>
    <s v="Apollo 13"/>
    <d v="1995-08-29T00:00:00"/>
    <x v="0"/>
    <x v="2"/>
    <s v="English"/>
    <x v="0"/>
    <s v="PG"/>
    <s v="Tom Hanks"/>
    <x v="47"/>
    <n v="15000"/>
    <n v="17171"/>
    <n v="2000"/>
    <n v="5000"/>
    <n v="7.6"/>
    <n v="159"/>
    <n v="140"/>
    <n v="172071312"/>
    <n v="62000000"/>
    <n v="110071312"/>
    <n v="1.7753437419354838"/>
    <n v="31.610137496774193"/>
    <x v="33"/>
    <s v="avgust"/>
    <s v="Ron Howard"/>
    <s v="APOLLO 13"/>
    <s v="Normal"/>
    <s v="High Budget"/>
  </r>
  <r>
    <s v="TRON: Legacy"/>
    <d v="2010-01-05T00:00:00"/>
    <x v="0"/>
    <x v="0"/>
    <s v="English"/>
    <x v="0"/>
    <s v="PG"/>
    <s v="Jeff Bridges"/>
    <x v="123"/>
    <n v="12000"/>
    <n v="25550"/>
    <n v="364"/>
    <n v="30000"/>
    <n v="6.8"/>
    <n v="469"/>
    <n v="125"/>
    <n v="172051787"/>
    <n v="170000000"/>
    <n v="2051787"/>
    <n v="1.2069335294117647E-2"/>
    <n v="30.204827734117647"/>
    <x v="11"/>
    <s v="yanvar"/>
    <s v="Joseph Kosinski"/>
    <s v="TRON: LEGACY"/>
    <s v="Normal"/>
    <s v="High Budget"/>
  </r>
  <r>
    <s v="The Matrix"/>
    <d v="1999-12-27T00:00:00"/>
    <x v="0"/>
    <x v="0"/>
    <s v="English"/>
    <x v="0"/>
    <s v="R"/>
    <s v="Keanu Reeves"/>
    <x v="40"/>
    <n v="18000"/>
    <n v="18563"/>
    <n v="0"/>
    <n v="25000"/>
    <n v="8.6999999999999993"/>
    <n v="313"/>
    <n v="136"/>
    <n v="171383253"/>
    <n v="63000000"/>
    <n v="108383253"/>
    <n v="1.7203690952380952"/>
    <n v="37.988147638095235"/>
    <x v="5"/>
    <s v="dekabr"/>
    <s v="Lana Wachowski"/>
    <s v="THE MATRİX"/>
    <s v="Normal"/>
    <s v="High Budget"/>
  </r>
  <r>
    <s v="True Grit"/>
    <d v="2010-03-20T00:00:00"/>
    <x v="0"/>
    <x v="2"/>
    <s v="English"/>
    <x v="0"/>
    <s v="PG-13"/>
    <s v="Matt Damon"/>
    <x v="124"/>
    <n v="13000"/>
    <n v="25964"/>
    <n v="1000"/>
    <n v="36000"/>
    <n v="7.7"/>
    <n v="493"/>
    <n v="110"/>
    <n v="171031347"/>
    <n v="38000000"/>
    <n v="133031347"/>
    <n v="3.5008249210526317"/>
    <n v="35.800329968421053"/>
    <x v="11"/>
    <s v="mart"/>
    <s v="Ethan Coen"/>
    <s v="TRUE GRİT"/>
    <s v="Normal"/>
    <s v="High Budget"/>
  </r>
  <r>
    <s v="A Beautiful Mind"/>
    <d v="2001-08-20T00:00:00"/>
    <x v="0"/>
    <x v="5"/>
    <s v="English"/>
    <x v="0"/>
    <s v="PG-13"/>
    <s v="Adam Goldberg"/>
    <x v="47"/>
    <n v="1000"/>
    <n v="2827"/>
    <n v="2000"/>
    <n v="29000"/>
    <n v="8.1999999999999993"/>
    <n v="205"/>
    <n v="135"/>
    <n v="170708996"/>
    <n v="58000000"/>
    <n v="112708996"/>
    <n v="1.9432585517241379"/>
    <n v="36.477303420689651"/>
    <x v="18"/>
    <s v="avgust"/>
    <s v="Ron Howard"/>
    <s v="A BEAUTİFUL MİND"/>
    <s v="Normal"/>
    <s v="Medium Budget"/>
  </r>
  <r>
    <s v="Chicago"/>
    <d v="2002-08-24T00:00:00"/>
    <x v="1"/>
    <x v="4"/>
    <s v="English"/>
    <x v="0"/>
    <s v="PG-13"/>
    <s v="Colm Feore"/>
    <x v="59"/>
    <n v="539"/>
    <n v="813"/>
    <n v="252"/>
    <n v="0"/>
    <n v="7.2"/>
    <n v="223"/>
    <n v="113"/>
    <n v="170684505"/>
    <n v="45000000"/>
    <n v="125684505"/>
    <n v="2.7929889999999999"/>
    <n v="29.917195599999999"/>
    <x v="12"/>
    <s v="avgust"/>
    <s v="Rob Marshall"/>
    <s v="CHİCAGO"/>
    <s v="Normal"/>
    <s v="Medium Budget"/>
  </r>
  <r>
    <s v="The Help"/>
    <d v="2011-02-16T00:00:00"/>
    <x v="0"/>
    <x v="1"/>
    <s v="English"/>
    <x v="0"/>
    <s v="PG-13"/>
    <s v="Emma Stone"/>
    <x v="125"/>
    <n v="15000"/>
    <n v="23227"/>
    <n v="150"/>
    <n v="75000"/>
    <n v="8.1"/>
    <n v="373"/>
    <n v="146"/>
    <n v="169705587"/>
    <n v="25000000"/>
    <n v="144705587"/>
    <n v="5.7882234800000001"/>
    <n v="42.215289391999995"/>
    <x v="15"/>
    <s v="fevral"/>
    <s v="Tate Taylor"/>
    <s v="THE HELP"/>
    <s v="Normal"/>
    <s v="Medium Budget"/>
  </r>
  <r>
    <s v="Hotel Transylvania 2"/>
    <d v="2015-11-18T00:00:00"/>
    <x v="0"/>
    <x v="3"/>
    <s v="English"/>
    <x v="0"/>
    <s v="PG"/>
    <s v="Steve Buscemi"/>
    <x v="126"/>
    <n v="12000"/>
    <n v="26839"/>
    <n v="266"/>
    <n v="16000"/>
    <n v="6.7"/>
    <n v="152"/>
    <n v="89"/>
    <n v="169692572"/>
    <n v="80000000"/>
    <n v="89692572"/>
    <n v="1.1211571499999999"/>
    <n v="28.848462860000001"/>
    <x v="2"/>
    <s v="noyabr"/>
    <s v="Genndy Tartakovsky"/>
    <s v="HOTEL TRANSYLVANİA 2"/>
    <s v="Normal"/>
    <s v="High Budget"/>
  </r>
  <r>
    <s v="Bridesmaids"/>
    <d v="2011-10-30T00:00:00"/>
    <x v="0"/>
    <x v="4"/>
    <s v="English"/>
    <x v="0"/>
    <s v="R"/>
    <s v="Matt Lucas"/>
    <x v="127"/>
    <n v="722"/>
    <n v="3229"/>
    <n v="176"/>
    <n v="27000"/>
    <n v="6.8"/>
    <n v="371"/>
    <n v="131"/>
    <n v="169076745"/>
    <n v="32500000"/>
    <n v="136576745"/>
    <n v="4.2023613846153847"/>
    <n v="31.580944553846152"/>
    <x v="15"/>
    <s v="oktyabr"/>
    <s v="Paul Feig"/>
    <s v="BRİDESMAİDS"/>
    <s v="Normal"/>
    <s v="Medium Budget"/>
  </r>
  <r>
    <s v="Quantum of Solace"/>
    <d v="2008-08-18T00:00:00"/>
    <x v="0"/>
    <x v="0"/>
    <s v="English"/>
    <x v="1"/>
    <s v="PG-13"/>
    <s v="Giancarlo Giannini"/>
    <x v="83"/>
    <n v="451"/>
    <n v="2023"/>
    <n v="395"/>
    <n v="0"/>
    <n v="6.7"/>
    <n v="403"/>
    <n v="106"/>
    <n v="168368427"/>
    <n v="200000000"/>
    <n v="-31631573"/>
    <n v="-0.15815786500000001"/>
    <n v="26.736736854"/>
    <x v="4"/>
    <s v="avgust"/>
    <s v="Marc Forster"/>
    <s v="QUANTUM OF SOLACE"/>
    <s v="Underperformer"/>
    <s v="High Budget"/>
  </r>
  <r>
    <s v="3 Men and a Baby"/>
    <d v="1987-07-10T00:00:00"/>
    <x v="0"/>
    <x v="4"/>
    <s v="English"/>
    <x v="0"/>
    <s v="PG"/>
    <s v="Tom Selleck"/>
    <x v="128"/>
    <n v="19000"/>
    <n v="21499"/>
    <n v="12000"/>
    <n v="3000"/>
    <n v="5.9"/>
    <n v="21"/>
    <n v="102"/>
    <n v="167780960"/>
    <n v="11000000"/>
    <n v="156780960"/>
    <n v="14.252814545454546"/>
    <n v="29.601125818181821"/>
    <x v="39"/>
    <s v="iyul"/>
    <s v="Leonard Nimoy"/>
    <s v="3 MEN AND A BABY"/>
    <s v="Normal"/>
    <s v="Medium Budget"/>
  </r>
  <r>
    <s v="Gone Girl"/>
    <d v="2014-07-16T00:00:00"/>
    <x v="0"/>
    <x v="8"/>
    <s v="English"/>
    <x v="0"/>
    <s v="R"/>
    <s v="Patrick Fugit"/>
    <x v="129"/>
    <n v="835"/>
    <n v="4348"/>
    <n v="21000"/>
    <n v="146000"/>
    <n v="8.1"/>
    <n v="568"/>
    <n v="149"/>
    <n v="167735396"/>
    <n v="61000000"/>
    <n v="106735396"/>
    <n v="1.7497605901639344"/>
    <n v="47.699904236065571"/>
    <x v="16"/>
    <s v="iyul"/>
    <s v="David Fincher"/>
    <s v="GONE GİRL"/>
    <s v="Normal"/>
    <s v="Medium Budget"/>
  </r>
  <r>
    <s v="Casino Royale"/>
    <d v="2006-11-27T00:00:00"/>
    <x v="1"/>
    <x v="0"/>
    <s v="English"/>
    <x v="1"/>
    <s v="PG-13"/>
    <s v="Eva Green"/>
    <x v="130"/>
    <n v="6000"/>
    <n v="9125"/>
    <n v="258"/>
    <n v="0"/>
    <n v="8"/>
    <n v="400"/>
    <n v="144"/>
    <n v="167007184"/>
    <n v="150000000"/>
    <n v="17007184"/>
    <n v="0.11338122666666667"/>
    <n v="32.045352490666666"/>
    <x v="9"/>
    <s v="noyabr"/>
    <s v="Martin Campbell"/>
    <s v="CASİNO ROYALE"/>
    <s v="Normal"/>
    <s v="High Budget"/>
  </r>
  <r>
    <s v="Meet the Parents"/>
    <d v="2000-01-26T00:00:00"/>
    <x v="0"/>
    <x v="4"/>
    <s v="English"/>
    <x v="0"/>
    <s v="PG-13"/>
    <s v="Robert De Niro"/>
    <x v="41"/>
    <n v="22000"/>
    <n v="24286"/>
    <n v="116"/>
    <n v="0"/>
    <n v="7"/>
    <n v="150"/>
    <n v="108"/>
    <n v="166225040"/>
    <n v="55000000"/>
    <n v="111225040"/>
    <n v="2.0222734545454544"/>
    <n v="28.808909381818182"/>
    <x v="23"/>
    <s v="yanvar"/>
    <s v="Jay Roach"/>
    <s v="MEET THE PARENTS"/>
    <s v="Normal"/>
    <s v="Medium Budget"/>
  </r>
  <r>
    <s v="Fifty Shades of Grey"/>
    <d v="2015-03-14T00:00:00"/>
    <x v="0"/>
    <x v="1"/>
    <s v="English"/>
    <x v="0"/>
    <s v="R"/>
    <s v="Jennifer Ehle"/>
    <x v="131"/>
    <n v="1000"/>
    <n v="4585"/>
    <n v="456"/>
    <n v="101000"/>
    <n v="4.0999999999999996"/>
    <n v="362"/>
    <n v="129"/>
    <n v="166147885"/>
    <n v="40000000"/>
    <n v="126147885"/>
    <n v="3.1536971249999999"/>
    <n v="27.761478849999996"/>
    <x v="2"/>
    <s v="mart"/>
    <s v="Sam Taylor-Johnson"/>
    <s v="FİFTY SHADES OF GREY"/>
    <s v="Normal"/>
    <s v="Medium Budget"/>
  </r>
  <r>
    <s v="2012"/>
    <d v="2009-02-21T00:00:00"/>
    <x v="0"/>
    <x v="0"/>
    <s v="English"/>
    <x v="0"/>
    <s v="PG-13"/>
    <s v="Oliver Platt"/>
    <x v="30"/>
    <n v="1000"/>
    <n v="2144"/>
    <n v="776"/>
    <n v="13000"/>
    <n v="5.8"/>
    <n v="367"/>
    <n v="158"/>
    <n v="166112167"/>
    <n v="200000000"/>
    <n v="-33887833"/>
    <n v="-0.169439165"/>
    <n v="24.432224334000001"/>
    <x v="0"/>
    <s v="fevral"/>
    <s v="Roland Emmerich"/>
    <s v="2012"/>
    <s v="Underperformer"/>
    <s v="High Budget"/>
  </r>
  <r>
    <s v="Robin Hood: Prince of Thieves"/>
    <d v="1991-01-15T00:00:00"/>
    <x v="0"/>
    <x v="0"/>
    <s v="English"/>
    <x v="0"/>
    <s v="PG-13"/>
    <s v="Alan Rickman"/>
    <x v="132"/>
    <n v="25000"/>
    <n v="38518"/>
    <n v="58"/>
    <n v="0"/>
    <n v="6.9"/>
    <n v="67"/>
    <n v="155"/>
    <n v="165500000"/>
    <n v="48000000"/>
    <n v="117500000"/>
    <n v="2.4479166666666665"/>
    <n v="28.579166666666669"/>
    <x v="24"/>
    <s v="yanvar"/>
    <s v="Kevin Reynolds"/>
    <s v="ROBİN HOOD: PRİNCE OF THİEVES"/>
    <s v="Normal"/>
    <s v="High Budget"/>
  </r>
  <r>
    <s v="Kung Fu Panda 2"/>
    <d v="2011-04-09T00:00:00"/>
    <x v="0"/>
    <x v="0"/>
    <s v="English"/>
    <x v="0"/>
    <s v="PG"/>
    <s v="Angelina Jolie Pitt"/>
    <x v="133"/>
    <n v="11000"/>
    <n v="21015"/>
    <n v="90"/>
    <n v="20000"/>
    <n v="7.3"/>
    <n v="284"/>
    <n v="90"/>
    <n v="165230261"/>
    <n v="150000000"/>
    <n v="15230261"/>
    <n v="0.10153507333333334"/>
    <n v="31.240614029333333"/>
    <x v="15"/>
    <s v="aprel"/>
    <s v="Jennifer Yuh Nelson"/>
    <s v="KUNG FU PANDA 2"/>
    <s v="Normal"/>
    <s v="High Budget"/>
  </r>
  <r>
    <s v="Munich"/>
    <d v="2005-01-13T00:00:00"/>
    <x v="0"/>
    <x v="1"/>
    <s v="English"/>
    <x v="6"/>
    <s v="R"/>
    <s v="Ayelet Zurer"/>
    <x v="6"/>
    <n v="745"/>
    <n v="2529"/>
    <n v="14000"/>
    <n v="0"/>
    <n v="7.6"/>
    <n v="298"/>
    <n v="163"/>
    <n v="47379090"/>
    <n v="70000000"/>
    <n v="-22620910"/>
    <n v="-0.32315585714285716"/>
    <n v="30.270737657142856"/>
    <x v="14"/>
    <s v="yanvar"/>
    <s v="Steven Spielberg"/>
    <s v="MUNİCH"/>
    <s v="Underperformer"/>
    <s v="Medium Budget"/>
  </r>
  <r>
    <s v="The Proposal"/>
    <d v="2009-11-23T00:00:00"/>
    <x v="0"/>
    <x v="4"/>
    <s v="English"/>
    <x v="0"/>
    <s v="PG-13"/>
    <s v="Ryan Reynolds"/>
    <x v="134"/>
    <n v="16000"/>
    <n v="18656"/>
    <n v="98"/>
    <n v="10000"/>
    <n v="6.7"/>
    <n v="224"/>
    <n v="108"/>
    <n v="163947053"/>
    <n v="40000000"/>
    <n v="123947053"/>
    <n v="3.098676325"/>
    <n v="29.039470530000003"/>
    <x v="0"/>
    <s v="noyabr"/>
    <s v="Anne Fletcher"/>
    <s v="THE PROPOSAL"/>
    <s v="Normal"/>
    <s v="Medium Budget"/>
  </r>
  <r>
    <s v="Big Daddy"/>
    <d v="1999-02-08T00:00:00"/>
    <x v="0"/>
    <x v="4"/>
    <s v="English"/>
    <x v="0"/>
    <s v="PG-13"/>
    <s v="Steve Buscemi"/>
    <x v="135"/>
    <n v="12000"/>
    <n v="26760"/>
    <n v="221"/>
    <n v="0"/>
    <n v="6.4"/>
    <n v="112"/>
    <n v="93"/>
    <n v="163479795"/>
    <n v="34200000"/>
    <n v="129279795"/>
    <n v="3.7801109649122808"/>
    <n v="27.112044385964914"/>
    <x v="5"/>
    <s v="fevral"/>
    <s v="Dennis Dugan"/>
    <s v="BİG DADDY"/>
    <s v="Normal"/>
    <s v="Medium Budget"/>
  </r>
  <r>
    <s v="The Sound of Music"/>
    <d v="1965-07-18T00:00:00"/>
    <x v="0"/>
    <x v="5"/>
    <s v="English"/>
    <x v="0"/>
    <s v="G"/>
    <s v="Eleanor Parker"/>
    <x v="136"/>
    <n v="354"/>
    <n v="1495"/>
    <n v="338"/>
    <n v="15000"/>
    <n v="8"/>
    <n v="119"/>
    <n v="174"/>
    <n v="163214286"/>
    <n v="8200000"/>
    <n v="155014286"/>
    <n v="18.904181219512196"/>
    <n v="41.061672487804877"/>
    <x v="40"/>
    <s v="iyul"/>
    <s v="Robert Wise"/>
    <s v="THE SOUND OF MUSİC"/>
    <s v="Overperformer"/>
    <s v="Medium Budget"/>
  </r>
  <r>
    <s v="Clash of the Titans"/>
    <d v="2010-04-18T00:00:00"/>
    <x v="0"/>
    <x v="0"/>
    <s v="English"/>
    <x v="0"/>
    <s v="PG-13"/>
    <s v="Liam Neeson"/>
    <x v="137"/>
    <n v="14000"/>
    <n v="18003"/>
    <n v="255"/>
    <n v="15000"/>
    <n v="5.8"/>
    <n v="344"/>
    <n v="106"/>
    <n v="163192114"/>
    <n v="125000000"/>
    <n v="38192114"/>
    <n v="0.30553691199999999"/>
    <n v="24.822214764799998"/>
    <x v="11"/>
    <s v="aprel"/>
    <s v="Louis Leterrier"/>
    <s v="CLASH OF THE TİTANS"/>
    <s v="Normal"/>
    <s v="High Budget"/>
  </r>
  <r>
    <s v="Batman Returns"/>
    <d v="1992-02-10T00:00:00"/>
    <x v="0"/>
    <x v="0"/>
    <s v="English"/>
    <x v="0"/>
    <s v="PG-13"/>
    <s v="Michael Gough"/>
    <x v="23"/>
    <n v="920"/>
    <n v="2899"/>
    <n v="13000"/>
    <n v="0"/>
    <n v="7"/>
    <n v="153"/>
    <n v="126"/>
    <n v="162831698"/>
    <n v="80000000"/>
    <n v="82831698"/>
    <n v="1.0353962249999999"/>
    <n v="28.414158489999998"/>
    <x v="28"/>
    <s v="fevral"/>
    <s v="Tim Burton"/>
    <s v="BATMAN RETURNS"/>
    <s v="Normal"/>
    <s v="High Budget"/>
  </r>
  <r>
    <s v="Django Unchained"/>
    <d v="2012-12-27T00:00:00"/>
    <x v="0"/>
    <x v="1"/>
    <s v="English"/>
    <x v="0"/>
    <s v="R"/>
    <s v="Leonardo DiCaprio"/>
    <x v="138"/>
    <n v="29000"/>
    <n v="40978"/>
    <n v="16000"/>
    <n v="199000"/>
    <n v="8.5"/>
    <n v="765"/>
    <n v="165"/>
    <n v="162804648"/>
    <n v="100000000"/>
    <n v="62804648"/>
    <n v="0.62804647999999996"/>
    <n v="54.151218591999999"/>
    <x v="3"/>
    <s v="dekabr"/>
    <s v="Quentin Tarantino"/>
    <s v="DJANGO UNCHAİNED"/>
    <s v="Normal"/>
    <s v="Medium Budget"/>
  </r>
  <r>
    <s v="A Bug's Life"/>
    <d v="1998-11-22T00:00:00"/>
    <x v="0"/>
    <x v="2"/>
    <s v="English"/>
    <x v="0"/>
    <s v="G"/>
    <s v="Kevin Spacey"/>
    <x v="54"/>
    <n v="18000"/>
    <n v="24205"/>
    <n v="487"/>
    <n v="0"/>
    <n v="7.2"/>
    <n v="117"/>
    <n v="95"/>
    <n v="162792677"/>
    <n v="120000000"/>
    <n v="42792677"/>
    <n v="0.35660564166666664"/>
    <n v="28.942642256666666"/>
    <x v="31"/>
    <s v="noyabr"/>
    <s v="John Lasseter"/>
    <s v="A BUG'S LİFE"/>
    <s v="Normal"/>
    <s v="High Budget"/>
  </r>
  <r>
    <s v="The Pursuit of Happyness"/>
    <d v="2006-02-18T00:00:00"/>
    <x v="0"/>
    <x v="5"/>
    <s v="English"/>
    <x v="0"/>
    <s v="PG-13"/>
    <s v="Will Smith"/>
    <x v="139"/>
    <n v="10000"/>
    <n v="11036"/>
    <n v="125"/>
    <n v="32000"/>
    <n v="8"/>
    <n v="201"/>
    <n v="117"/>
    <n v="162586036"/>
    <n v="55000000"/>
    <n v="107586036"/>
    <n v="1.9561097454545455"/>
    <n v="35.98244389818182"/>
    <x v="9"/>
    <s v="fevral"/>
    <s v="Gabriele Muccino"/>
    <s v="THE PURSUİT OF HAPPYNESS"/>
    <s v="Normal"/>
    <s v="Medium Budget"/>
  </r>
  <r>
    <s v="The SpongeBob Movie: Sponge Out of Water"/>
    <d v="2015-04-25T00:00:00"/>
    <x v="0"/>
    <x v="2"/>
    <s v="English"/>
    <x v="0"/>
    <s v="PG"/>
    <s v="Tim Conway"/>
    <x v="140"/>
    <n v="870"/>
    <n v="5217"/>
    <n v="5"/>
    <n v="16000"/>
    <n v="6"/>
    <n v="147"/>
    <n v="92"/>
    <n v="162495848"/>
    <n v="74000000"/>
    <n v="88495848"/>
    <n v="1.1958898378378378"/>
    <n v="26.078355935135136"/>
    <x v="2"/>
    <s v="aprel"/>
    <s v="Paul Tibbitt"/>
    <s v="THE SPONGEBOB MOVİE: SPONGE OUT OF WATER"/>
    <s v="Normal"/>
    <s v="High Budget"/>
  </r>
  <r>
    <s v="Grown Ups"/>
    <d v="2010-03-30T00:00:00"/>
    <x v="0"/>
    <x v="4"/>
    <s v="English"/>
    <x v="0"/>
    <s v="PG-13"/>
    <s v="Steve Buscemi"/>
    <x v="135"/>
    <n v="12000"/>
    <n v="28497"/>
    <n v="221"/>
    <n v="12000"/>
    <n v="6"/>
    <n v="179"/>
    <n v="102"/>
    <n v="162001186"/>
    <n v="80000000"/>
    <n v="82001186"/>
    <n v="1.025014825"/>
    <n v="25.61000593"/>
    <x v="11"/>
    <s v="mart"/>
    <s v="Dennis Dugan"/>
    <s v="GROWN UPS"/>
    <s v="Normal"/>
    <s v="Medium Budget"/>
  </r>
  <r>
    <s v="The Waterboy"/>
    <d v="1998-05-23T00:00:00"/>
    <x v="1"/>
    <x v="4"/>
    <s v="English"/>
    <x v="0"/>
    <s v="PG-13"/>
    <s v="Adam Sandler"/>
    <x v="141"/>
    <n v="11000"/>
    <n v="13823"/>
    <n v="153"/>
    <n v="0"/>
    <n v="6.1"/>
    <n v="108"/>
    <n v="90"/>
    <n v="161487252"/>
    <n v="20000000"/>
    <n v="141487252"/>
    <n v="7.0743625999999997"/>
    <n v="27.229745039999997"/>
    <x v="31"/>
    <s v="may"/>
    <s v="Frank Coraci"/>
    <s v="THE WATERBOY"/>
    <s v="Normal"/>
    <s v="Medium Budget"/>
  </r>
  <r>
    <s v="Ice Age: Continental Drift"/>
    <d v="2012-02-16T00:00:00"/>
    <x v="0"/>
    <x v="2"/>
    <s v="English"/>
    <x v="0"/>
    <s v="PG"/>
    <s v="Peter Dinklage"/>
    <x v="142"/>
    <n v="22000"/>
    <n v="25354"/>
    <n v="20"/>
    <n v="14000"/>
    <n v="6.6"/>
    <n v="233"/>
    <n v="88"/>
    <n v="161317423"/>
    <n v="95000000"/>
    <n v="66317423"/>
    <n v="0.69807813684210529"/>
    <n v="28.07923125473684"/>
    <x v="3"/>
    <s v="fevral"/>
    <s v="Steve Martino"/>
    <s v="ICE AGE: CONTİNENTAL DRİFT"/>
    <s v="Normal"/>
    <s v="High Budget"/>
  </r>
  <r>
    <s v="Straight Outta Compton"/>
    <d v="2015-03-08T00:00:00"/>
    <x v="0"/>
    <x v="5"/>
    <s v="English"/>
    <x v="0"/>
    <s v="R"/>
    <s v="Aldis Hodge"/>
    <x v="143"/>
    <n v="559"/>
    <n v="2702"/>
    <n v="473"/>
    <n v="76000"/>
    <n v="7.9"/>
    <n v="349"/>
    <n v="167"/>
    <n v="161029270"/>
    <n v="28000000"/>
    <n v="133029270"/>
    <n v="4.751045357142857"/>
    <n v="41.100418142857144"/>
    <x v="2"/>
    <s v="mart"/>
    <s v="F. Gary Gray"/>
    <s v="STRAİGHT OUTTA COMPTON"/>
    <s v="Normal"/>
    <s v="Medium Budget"/>
  </r>
  <r>
    <s v="Shark Tale"/>
    <d v="2004-07-03T00:00:00"/>
    <x v="0"/>
    <x v="2"/>
    <s v="English"/>
    <x v="0"/>
    <s v="PG"/>
    <s v="Robert De Niro"/>
    <x v="144"/>
    <n v="22000"/>
    <n v="63165"/>
    <n v="10"/>
    <n v="0"/>
    <n v="6"/>
    <n v="143"/>
    <n v="90"/>
    <n v="160762022"/>
    <n v="75000000"/>
    <n v="85762022"/>
    <n v="1.1434936266666667"/>
    <n v="24.457397450666665"/>
    <x v="7"/>
    <s v="iyul"/>
    <s v="Bibo Bergeron"/>
    <s v="SHARK TALE"/>
    <s v="Normal"/>
    <s v="High Budget"/>
  </r>
  <r>
    <s v="Die Another Day"/>
    <d v="2002-06-27T00:00:00"/>
    <x v="1"/>
    <x v="0"/>
    <s v="English"/>
    <x v="1"/>
    <s v="PG-13"/>
    <s v="Toby Stephens"/>
    <x v="145"/>
    <n v="769"/>
    <n v="2538"/>
    <n v="93"/>
    <n v="0"/>
    <n v="6.1"/>
    <n v="264"/>
    <n v="133"/>
    <n v="160201106"/>
    <n v="142000000"/>
    <n v="18201106"/>
    <n v="0.12817680281690141"/>
    <n v="24.451270721126757"/>
    <x v="12"/>
    <s v="iyun"/>
    <s v="Lee Tamahori"/>
    <s v="DİE ANOTHER DAY"/>
    <s v="Normal"/>
    <s v="High Budget"/>
  </r>
  <r>
    <s v="The Sting"/>
    <d v="1973-09-04T00:00:00"/>
    <x v="0"/>
    <x v="4"/>
    <s v="English"/>
    <x v="0"/>
    <s v="PG"/>
    <s v="Eileen Brennan"/>
    <x v="146"/>
    <n v="1000"/>
    <n v="2387"/>
    <n v="131"/>
    <n v="0"/>
    <n v="8.3000000000000007"/>
    <n v="119"/>
    <n v="129"/>
    <n v="159600000"/>
    <n v="5500000"/>
    <n v="154100000"/>
    <n v="28.018181818181819"/>
    <n v="44.407272727272733"/>
    <x v="30"/>
    <s v="sentyabr"/>
    <s v="George Roy Hill"/>
    <s v="THE STİNG"/>
    <s v="Overperformer"/>
    <s v="Medium Budget"/>
  </r>
  <r>
    <s v="The Heat"/>
    <d v="2013-06-23T00:00:00"/>
    <x v="0"/>
    <x v="0"/>
    <s v="English"/>
    <x v="0"/>
    <s v="R"/>
    <s v="Michael Rapaport"/>
    <x v="127"/>
    <n v="975"/>
    <n v="4825"/>
    <n v="176"/>
    <n v="24000"/>
    <n v="6.6"/>
    <n v="270"/>
    <n v="123"/>
    <n v="159578352"/>
    <n v="43000000"/>
    <n v="116578352"/>
    <n v="2.7111244651162791"/>
    <n v="29.88444978604651"/>
    <x v="8"/>
    <s v="iyun"/>
    <s v="Paul Feig"/>
    <s v="THE HEAT"/>
    <s v="Normal"/>
    <s v="High Budget"/>
  </r>
  <r>
    <s v="The Firm"/>
    <d v="1993-10-14T00:00:00"/>
    <x v="0"/>
    <x v="1"/>
    <s v="English"/>
    <x v="0"/>
    <s v="R"/>
    <s v="Tom Cruise"/>
    <x v="115"/>
    <n v="10000"/>
    <n v="14244"/>
    <n v="521"/>
    <n v="0"/>
    <n v="6.8"/>
    <n v="56"/>
    <n v="154"/>
    <n v="158348400"/>
    <n v="42000000"/>
    <n v="116348400"/>
    <n v="2.7702"/>
    <n v="28.30808"/>
    <x v="27"/>
    <s v="oktyabr"/>
    <s v="Sydney Pollack"/>
    <s v="THE FİRM"/>
    <s v="Normal"/>
    <s v="Medium Budget"/>
  </r>
  <r>
    <s v="The Longest Yard"/>
    <d v="2005-08-21T00:00:00"/>
    <x v="0"/>
    <x v="4"/>
    <s v="English"/>
    <x v="0"/>
    <s v="PG-13"/>
    <s v="Adam Sandler"/>
    <x v="147"/>
    <n v="11000"/>
    <n v="13693"/>
    <n v="88"/>
    <n v="0"/>
    <n v="6.4"/>
    <n v="134"/>
    <n v="113"/>
    <n v="158115031"/>
    <n v="82000000"/>
    <n v="76115031"/>
    <n v="0.92823208536585367"/>
    <n v="25.971292834146343"/>
    <x v="14"/>
    <s v="avgust"/>
    <s v="Peter Segal"/>
    <s v="THE LONGEST YARD"/>
    <s v="Normal"/>
    <s v="Medium Budget"/>
  </r>
  <r>
    <s v="X-Men"/>
    <d v="2000-11-26T00:00:00"/>
    <x v="0"/>
    <x v="0"/>
    <s v="English"/>
    <x v="0"/>
    <s v="PG-13"/>
    <s v="Hugh Jackman"/>
    <x v="64"/>
    <n v="20000"/>
    <n v="21397"/>
    <n v="0"/>
    <n v="0"/>
    <n v="7.4"/>
    <n v="290"/>
    <n v="104"/>
    <n v="157299717"/>
    <n v="75000000"/>
    <n v="82299717"/>
    <n v="1.0973295599999999"/>
    <n v="30.038931824000002"/>
    <x v="23"/>
    <s v="noyabr"/>
    <s v="Bryan Singer"/>
    <s v="X-MEN"/>
    <s v="Normal"/>
    <s v="High Budget"/>
  </r>
  <r>
    <s v="Fatal Attraction"/>
    <d v="1987-08-14T00:00:00"/>
    <x v="0"/>
    <x v="1"/>
    <s v="English"/>
    <x v="0"/>
    <s v="R"/>
    <s v="Fred Gwynne"/>
    <x v="148"/>
    <n v="886"/>
    <n v="1639"/>
    <n v="213"/>
    <n v="3000"/>
    <n v="6.9"/>
    <n v="94"/>
    <n v="119"/>
    <n v="156645693"/>
    <n v="14000000"/>
    <n v="142645693"/>
    <n v="10.188978071428572"/>
    <n v="31.975591228571432"/>
    <x v="39"/>
    <s v="avgust"/>
    <s v="Adrian Lyne"/>
    <s v="FATAL ATTRACTİON"/>
    <s v="Normal"/>
    <s v="Medium Budget"/>
  </r>
  <r>
    <s v="What Lies Beneath"/>
    <d v="2000-04-05T00:00:00"/>
    <x v="0"/>
    <x v="1"/>
    <s v="English"/>
    <x v="0"/>
    <s v="PG-13"/>
    <s v="Harrison Ford"/>
    <x v="25"/>
    <n v="11000"/>
    <n v="12890"/>
    <n v="0"/>
    <n v="0"/>
    <n v="6.6"/>
    <n v="185"/>
    <n v="130"/>
    <n v="155370362"/>
    <n v="100000000"/>
    <n v="55370362"/>
    <n v="0.55370361999999995"/>
    <n v="26.621481447999997"/>
    <x v="23"/>
    <s v="aprel"/>
    <s v="Robert Zemeckis"/>
    <s v="WHAT LİES BENEATH"/>
    <s v="Normal"/>
    <s v="Medium Budget"/>
  </r>
  <r>
    <s v="San Andreas"/>
    <d v="2015-09-16T00:00:00"/>
    <x v="0"/>
    <x v="0"/>
    <s v="English"/>
    <x v="0"/>
    <s v="PG-13"/>
    <s v="Dwayne Johnson"/>
    <x v="149"/>
    <n v="12000"/>
    <n v="16718"/>
    <n v="62"/>
    <n v="52000"/>
    <n v="6.1"/>
    <n v="358"/>
    <n v="114"/>
    <n v="155181732"/>
    <n v="110000000"/>
    <n v="45181732"/>
    <n v="0.41074301818181819"/>
    <n v="29.764297207272726"/>
    <x v="2"/>
    <s v="sentyabr"/>
    <s v="Brad Peyton"/>
    <s v="SAN ANDREAS"/>
    <s v="Normal"/>
    <s v="High Budget"/>
  </r>
  <r>
    <s v="Snow White and the Huntsman"/>
    <d v="2012-01-10T00:00:00"/>
    <x v="0"/>
    <x v="0"/>
    <s v="English"/>
    <x v="0"/>
    <s v="PG-13"/>
    <s v="Chris Hemsworth"/>
    <x v="150"/>
    <n v="26000"/>
    <n v="72881"/>
    <n v="274"/>
    <n v="53000"/>
    <n v="6.1"/>
    <n v="416"/>
    <n v="132"/>
    <n v="155111815"/>
    <n v="170000000"/>
    <n v="-14888185"/>
    <n v="-8.7577558823529411E-2"/>
    <n v="29.664968976470586"/>
    <x v="3"/>
    <s v="yanvar"/>
    <s v="Rupert Sanders"/>
    <s v="SNOW WHİTE AND THE HUNTSMAN"/>
    <s v="Underperformer"/>
    <s v="High Budget"/>
  </r>
  <r>
    <s v="Over the Hedge"/>
    <d v="2006-04-16T00:00:00"/>
    <x v="0"/>
    <x v="2"/>
    <s v="English"/>
    <x v="0"/>
    <s v="PG"/>
    <s v="Bruce Willis"/>
    <x v="114"/>
    <n v="13000"/>
    <n v="22813"/>
    <n v="12"/>
    <n v="0"/>
    <n v="6.8"/>
    <n v="166"/>
    <n v="83"/>
    <n v="155019340"/>
    <n v="80000000"/>
    <n v="75019340"/>
    <n v="0.93774175000000004"/>
    <n v="27.5750967"/>
    <x v="9"/>
    <s v="aprel"/>
    <s v="Tim Johnson"/>
    <s v="OVER THE HEDGE"/>
    <s v="Normal"/>
    <s v="High Budget"/>
  </r>
  <r>
    <s v="Beverly Hills Cop II"/>
    <d v="1987-07-01T00:00:00"/>
    <x v="0"/>
    <x v="0"/>
    <s v="English"/>
    <x v="0"/>
    <s v="R"/>
    <s v="Dean Stockwell"/>
    <x v="116"/>
    <n v="936"/>
    <n v="4121"/>
    <n v="12000"/>
    <n v="0"/>
    <n v="6.4"/>
    <n v="50"/>
    <n v="100"/>
    <n v="153665036"/>
    <n v="28000000"/>
    <n v="125665036"/>
    <n v="4.4880370000000003"/>
    <n v="27.395214800000002"/>
    <x v="39"/>
    <s v="iyul"/>
    <s v="Tony Scott"/>
    <s v="BEVERLY HİLLS COP II"/>
    <s v="Normal"/>
    <s v="High Budget"/>
  </r>
  <r>
    <s v="Mad Max: Fury Road"/>
    <d v="2015-04-02T00:00:00"/>
    <x v="0"/>
    <x v="0"/>
    <s v="English"/>
    <x v="3"/>
    <s v="R"/>
    <s v="Tom Hardy"/>
    <x v="89"/>
    <n v="27000"/>
    <n v="40025"/>
    <n v="750"/>
    <n v="191000"/>
    <n v="8.1"/>
    <n v="739"/>
    <n v="120"/>
    <n v="153629485"/>
    <n v="150000000"/>
    <n v="3629485"/>
    <n v="2.4196566666666666E-2"/>
    <n v="51.50967862666667"/>
    <x v="2"/>
    <s v="aprel"/>
    <s v="George Miller"/>
    <s v="MAD MAX: FURY ROAD"/>
    <s v="Normal"/>
    <s v="High Budget"/>
  </r>
  <r>
    <s v="Jerry Maguire"/>
    <d v="1996-04-11T00:00:00"/>
    <x v="0"/>
    <x v="4"/>
    <s v="English"/>
    <x v="0"/>
    <s v="R"/>
    <s v="Tom Cruise"/>
    <x v="151"/>
    <n v="10000"/>
    <n v="12182"/>
    <n v="488"/>
    <n v="0"/>
    <n v="7.3"/>
    <n v="109"/>
    <n v="139"/>
    <n v="153620822"/>
    <n v="50000000"/>
    <n v="103620822"/>
    <n v="2.07241644"/>
    <n v="30.028966575999998"/>
    <x v="20"/>
    <s v="aprel"/>
    <s v="Cameron Crowe"/>
    <s v="JERRY MAGUİRE"/>
    <s v="Normal"/>
    <s v="Medium Budget"/>
  </r>
  <r>
    <s v="Scooby-Doo"/>
    <d v="2002-04-04T00:00:00"/>
    <x v="0"/>
    <x v="2"/>
    <s v="English"/>
    <x v="0"/>
    <s v="PG"/>
    <s v="Sarah Michelle Gellar"/>
    <x v="152"/>
    <n v="4000"/>
    <n v="6355"/>
    <n v="67"/>
    <n v="0"/>
    <n v="4.9000000000000004"/>
    <n v="138"/>
    <n v="86"/>
    <n v="153288182"/>
    <n v="84000000"/>
    <n v="69288182"/>
    <n v="0.82485930952380948"/>
    <n v="19.929943723809526"/>
    <x v="12"/>
    <s v="aprel"/>
    <s v="Raja Gosnell"/>
    <s v="SCOOBY-DOO"/>
    <s v="Normal"/>
    <s v="High Budget"/>
  </r>
  <r>
    <s v="Runaway Bride"/>
    <d v="1999-01-17T00:00:00"/>
    <x v="0"/>
    <x v="4"/>
    <s v="English"/>
    <x v="0"/>
    <s v="PG"/>
    <s v="Julia Roberts"/>
    <x v="112"/>
    <n v="8000"/>
    <n v="12790"/>
    <n v="0"/>
    <n v="0"/>
    <n v="5.5"/>
    <n v="103"/>
    <n v="116"/>
    <n v="152149590"/>
    <n v="70000000"/>
    <n v="82149590"/>
    <n v="1.1735655714285713"/>
    <n v="22.469426228571429"/>
    <x v="5"/>
    <s v="yanvar"/>
    <s v="Garry Marshall"/>
    <s v="RUNAWAY BRİDE"/>
    <s v="Normal"/>
    <s v="Medium Budget"/>
  </r>
  <r>
    <s v="Divergent"/>
    <d v="2014-08-13T00:00:00"/>
    <x v="0"/>
    <x v="2"/>
    <s v="English"/>
    <x v="0"/>
    <s v="PG-13"/>
    <s v="Kate Winslet"/>
    <x v="153"/>
    <n v="14000"/>
    <n v="22226"/>
    <n v="168"/>
    <n v="49000"/>
    <n v="6.7"/>
    <n v="459"/>
    <n v="139"/>
    <n v="150832203"/>
    <n v="85000000"/>
    <n v="65832203"/>
    <n v="0.77449650588235297"/>
    <n v="32.009798602352944"/>
    <x v="16"/>
    <s v="avgust"/>
    <s v="Neil Burger"/>
    <s v="DİVERGENT"/>
    <s v="Normal"/>
    <s v="High Budget"/>
  </r>
  <r>
    <s v="Rambo: First Blood Part II"/>
    <d v="1985-12-06T00:00:00"/>
    <x v="0"/>
    <x v="0"/>
    <s v="English"/>
    <x v="0"/>
    <s v="R"/>
    <s v="Sylvester Stallone"/>
    <x v="154"/>
    <n v="13000"/>
    <n v="15662"/>
    <n v="170"/>
    <n v="0"/>
    <n v="6.4"/>
    <n v="96"/>
    <n v="96"/>
    <n v="150415432"/>
    <n v="44000000"/>
    <n v="106415432"/>
    <n v="2.4185325454545454"/>
    <n v="26.567413018181821"/>
    <x v="29"/>
    <s v="dekabr"/>
    <s v="George P. Cosmatos"/>
    <s v="RAMBO: FİRST BLOOD PART II"/>
    <s v="Normal"/>
    <s v="High Budget"/>
  </r>
  <r>
    <s v="We're the Millers"/>
    <d v="2013-08-22T00:00:00"/>
    <x v="0"/>
    <x v="4"/>
    <s v="English"/>
    <x v="0"/>
    <s v="R"/>
    <s v="Laura-Leigh"/>
    <x v="155"/>
    <n v="740"/>
    <n v="3425"/>
    <n v="43"/>
    <n v="35000"/>
    <n v="7"/>
    <n v="289"/>
    <n v="118"/>
    <n v="150368971"/>
    <n v="37000000"/>
    <n v="113368971"/>
    <n v="3.0640262432432435"/>
    <n v="32.725610497297296"/>
    <x v="8"/>
    <s v="avgust"/>
    <s v="Rawson Marshall Thurber"/>
    <s v="WE'RE THE MİLLERS"/>
    <s v="Normal"/>
    <s v="Medium Budget"/>
  </r>
  <r>
    <s v="Terminator 3: Rise of the Machines"/>
    <d v="2003-06-13T00:00:00"/>
    <x v="0"/>
    <x v="0"/>
    <s v="English"/>
    <x v="0"/>
    <s v="R"/>
    <s v="Nick Stahl"/>
    <x v="156"/>
    <n v="648"/>
    <n v="1769"/>
    <n v="84"/>
    <n v="0"/>
    <n v="6.4"/>
    <n v="280"/>
    <n v="109"/>
    <n v="150350192"/>
    <n v="200000000"/>
    <n v="-49649808"/>
    <n v="-0.24824904"/>
    <n v="25.500700384000002"/>
    <x v="13"/>
    <s v="iyun"/>
    <s v="Jonathan Mostow"/>
    <s v="TERMİNATOR 3: RİSE OF THE MACHİNES"/>
    <s v="Underperformer"/>
    <s v="High Budget"/>
  </r>
  <r>
    <s v="Daddy's Home"/>
    <d v="2015-05-22T00:00:00"/>
    <x v="0"/>
    <x v="4"/>
    <s v="English"/>
    <x v="0"/>
    <s v="PG-13"/>
    <s v="Will Ferrell"/>
    <x v="157"/>
    <n v="8000"/>
    <n v="10886"/>
    <n v="51"/>
    <n v="13000"/>
    <n v="6.1"/>
    <n v="145"/>
    <n v="96"/>
    <n v="150315155"/>
    <n v="50000000"/>
    <n v="100315155"/>
    <n v="2.0063030999999998"/>
    <n v="26.50252124"/>
    <x v="2"/>
    <s v="may"/>
    <s v="Sean Anders"/>
    <s v="DADDY'S HOME"/>
    <s v="Normal"/>
    <s v="Medium Budget"/>
  </r>
  <r>
    <s v="G.I. Joe: The Rise of Cobra"/>
    <d v="2009-01-30T00:00:00"/>
    <x v="0"/>
    <x v="0"/>
    <s v="English"/>
    <x v="0"/>
    <s v="PG-13"/>
    <s v="Joseph Gordon-Levitt"/>
    <x v="84"/>
    <n v="23000"/>
    <n v="26683"/>
    <n v="208"/>
    <n v="0"/>
    <n v="5.8"/>
    <n v="250"/>
    <n v="118"/>
    <n v="150167630"/>
    <n v="175000000"/>
    <n v="-24832370"/>
    <n v="-0.14189925714285714"/>
    <n v="23.143240297142857"/>
    <x v="0"/>
    <s v="yanvar"/>
    <s v="Stephen Sommers"/>
    <s v="G.I. JOE: THE RİSE OF COBRA"/>
    <s v="Underperformer"/>
    <s v="High Budget"/>
  </r>
  <r>
    <s v="American Hustle"/>
    <d v="2013-05-30T00:00:00"/>
    <x v="0"/>
    <x v="8"/>
    <s v="English"/>
    <x v="0"/>
    <s v="R"/>
    <s v="Jennifer Lawrence"/>
    <x v="158"/>
    <n v="34000"/>
    <n v="83012"/>
    <n v="737"/>
    <n v="63000"/>
    <n v="7.3"/>
    <n v="538"/>
    <n v="138"/>
    <n v="150117807"/>
    <n v="40000000"/>
    <n v="110117807"/>
    <n v="2.7529451749999998"/>
    <n v="36.601178069999996"/>
    <x v="8"/>
    <s v="may"/>
    <s v="David O. Russell"/>
    <s v="AMERİCAN HUSTLE"/>
    <s v="Normal"/>
    <s v="Medium Budget"/>
  </r>
  <r>
    <s v="Neighbors"/>
    <d v="2014-02-25T00:00:00"/>
    <x v="0"/>
    <x v="4"/>
    <s v="English"/>
    <x v="0"/>
    <s v="R"/>
    <s v="Craig Roberts"/>
    <x v="159"/>
    <n v="920"/>
    <n v="2771"/>
    <n v="89"/>
    <n v="21000"/>
    <n v="6.4"/>
    <n v="351"/>
    <n v="97"/>
    <n v="150056505"/>
    <n v="18000000"/>
    <n v="132056505"/>
    <n v="7.3364725000000002"/>
    <n v="30.634589000000002"/>
    <x v="16"/>
    <s v="fevral"/>
    <s v="Nicholas Stoller"/>
    <s v="NEİGHBORS"/>
    <s v="Normal"/>
    <s v="Medium Budget"/>
  </r>
  <r>
    <s v="Puss in Boots"/>
    <d v="2011-01-30T00:00:00"/>
    <x v="0"/>
    <x v="0"/>
    <s v="English"/>
    <x v="0"/>
    <s v="PG"/>
    <s v="Salma Hayek"/>
    <x v="26"/>
    <n v="4000"/>
    <n v="5046"/>
    <n v="50"/>
    <n v="16000"/>
    <n v="6.7"/>
    <n v="246"/>
    <n v="90"/>
    <n v="149234747"/>
    <n v="130000000"/>
    <n v="19234747"/>
    <n v="0.14795959230769232"/>
    <n v="28.459183836923078"/>
    <x v="15"/>
    <s v="yanvar"/>
    <s v="Chris Miller"/>
    <s v="PUSS İN BOOTS"/>
    <s v="Normal"/>
    <s v="High Budget"/>
  </r>
  <r>
    <s v="Les MisÃ©rables"/>
    <d v="2012-08-01T00:00:00"/>
    <x v="0"/>
    <x v="1"/>
    <s v="English"/>
    <x v="0"/>
    <s v="PG-13"/>
    <s v="Hugh Jackman"/>
    <x v="160"/>
    <n v="20000"/>
    <n v="46204"/>
    <n v="0"/>
    <n v="144000"/>
    <n v="7.6"/>
    <n v="488"/>
    <n v="158"/>
    <n v="148775460"/>
    <n v="61000000"/>
    <n v="87775460"/>
    <n v="1.4389419672131147"/>
    <n v="45.375576786885247"/>
    <x v="3"/>
    <s v="avgust"/>
    <s v="Tom Hooper"/>
    <s v="LES MİSÃ©RABLES"/>
    <s v="Normal"/>
    <s v="Medium Budget"/>
  </r>
  <r>
    <s v="Knocked Up"/>
    <d v="2007-01-29T00:00:00"/>
    <x v="0"/>
    <x v="4"/>
    <s v="English"/>
    <x v="0"/>
    <s v="R"/>
    <s v="Harold Ramis"/>
    <x v="161"/>
    <n v="11000"/>
    <n v="12874"/>
    <n v="0"/>
    <n v="0"/>
    <n v="7"/>
    <n v="251"/>
    <n v="133"/>
    <n v="148734225"/>
    <n v="30000000"/>
    <n v="118734225"/>
    <n v="3.9578074999999999"/>
    <n v="29.583123000000001"/>
    <x v="17"/>
    <s v="yanvar"/>
    <s v="Judd Apatow"/>
    <s v="KNOCKED UP"/>
    <s v="Normal"/>
    <s v="Medium Budget"/>
  </r>
  <r>
    <s v="Little Fockers"/>
    <d v="2010-10-27T00:00:00"/>
    <x v="0"/>
    <x v="4"/>
    <s v="English"/>
    <x v="0"/>
    <s v="PG-13"/>
    <s v="Robert De Niro"/>
    <x v="162"/>
    <n v="22000"/>
    <n v="24082"/>
    <n v="80"/>
    <n v="0"/>
    <n v="5.5"/>
    <n v="180"/>
    <n v="98"/>
    <n v="148383780"/>
    <n v="100000000"/>
    <n v="48383780"/>
    <n v="0.48383779999999998"/>
    <n v="22.19353512"/>
    <x v="11"/>
    <s v="oktyabr"/>
    <s v="Paul Weitz"/>
    <s v="LİTTLE FOCKERS"/>
    <s v="Normal"/>
    <s v="Medium Budget"/>
  </r>
  <r>
    <s v="Megamind"/>
    <d v="2010-11-29T00:00:00"/>
    <x v="0"/>
    <x v="0"/>
    <s v="English"/>
    <x v="0"/>
    <s v="PG"/>
    <s v="J.K. Simmons"/>
    <x v="163"/>
    <n v="24000"/>
    <n v="46120"/>
    <n v="96"/>
    <n v="13000"/>
    <n v="7.3"/>
    <n v="233"/>
    <n v="95"/>
    <n v="148337537"/>
    <n v="130000000"/>
    <n v="18337537"/>
    <n v="0.14105797692307692"/>
    <n v="30.55642319076923"/>
    <x v="11"/>
    <s v="noyabr"/>
    <s v="Tom McGrath"/>
    <s v="MEGAMİND"/>
    <s v="Normal"/>
    <s v="High Budget"/>
  </r>
  <r>
    <s v="Hotel Transylvania"/>
    <d v="2012-12-11T00:00:00"/>
    <x v="0"/>
    <x v="3"/>
    <s v="English"/>
    <x v="0"/>
    <s v="PG"/>
    <s v="Steve Buscemi"/>
    <x v="126"/>
    <n v="12000"/>
    <n v="37142"/>
    <n v="266"/>
    <n v="28000"/>
    <n v="7.1"/>
    <n v="256"/>
    <n v="91"/>
    <n v="148313048"/>
    <n v="85000000"/>
    <n v="63313048"/>
    <n v="0.74485938823529407"/>
    <n v="31.497943755294116"/>
    <x v="3"/>
    <s v="dekabr"/>
    <s v="Genndy Tartakovsky"/>
    <s v="HOTEL TRANSYLVANİA"/>
    <s v="Normal"/>
    <s v="High Budget"/>
  </r>
  <r>
    <s v="Talladega Nights: The Ballad of Ricky Bobby"/>
    <d v="2006-07-04T00:00:00"/>
    <x v="0"/>
    <x v="0"/>
    <s v="English"/>
    <x v="0"/>
    <s v="PG-13"/>
    <s v="Will Ferrell"/>
    <x v="164"/>
    <n v="8000"/>
    <n v="12410"/>
    <n v="285"/>
    <n v="0"/>
    <n v="6.6"/>
    <n v="164"/>
    <n v="122"/>
    <n v="148213377"/>
    <n v="73000000"/>
    <n v="75213377"/>
    <n v="1.0303202328767123"/>
    <n v="26.812128093150683"/>
    <x v="9"/>
    <s v="iyul"/>
    <s v="Adam McKay"/>
    <s v="TALLADEGA NİGHTS: THE BALLAD OF RİCKY BOBBY"/>
    <s v="Normal"/>
    <s v="High Budget"/>
  </r>
  <r>
    <s v="Gremlins"/>
    <d v="1984-10-25T00:00:00"/>
    <x v="0"/>
    <x v="4"/>
    <s v="English"/>
    <x v="0"/>
    <s v="PG"/>
    <s v="Phoebe Cates"/>
    <x v="165"/>
    <n v="767"/>
    <n v="2053"/>
    <n v="287"/>
    <n v="14000"/>
    <n v="7.2"/>
    <n v="183"/>
    <n v="106"/>
    <n v="148170000"/>
    <n v="11000000"/>
    <n v="137170000"/>
    <n v="12.47"/>
    <n v="35.188000000000002"/>
    <x v="26"/>
    <s v="oktyabr"/>
    <s v="Joe Dante"/>
    <s v="GREMLİNS"/>
    <s v="Normal"/>
    <s v="Medium Budget"/>
  </r>
  <r>
    <s v="Gran Torino"/>
    <d v="2008-02-07T00:00:00"/>
    <x v="0"/>
    <x v="1"/>
    <s v="English"/>
    <x v="0"/>
    <s v="R"/>
    <s v="Clint Eastwood"/>
    <x v="20"/>
    <n v="16000"/>
    <n v="17347"/>
    <n v="16000"/>
    <n v="28000"/>
    <n v="8.1999999999999993"/>
    <n v="366"/>
    <n v="116"/>
    <n v="148085755"/>
    <n v="33000000"/>
    <n v="115085755"/>
    <n v="3.4874471212121212"/>
    <n v="36.994978848484841"/>
    <x v="4"/>
    <s v="fevral"/>
    <s v="Clint Eastwood"/>
    <s v="GRAN TORİNO"/>
    <s v="Normal"/>
    <s v="Medium Budget"/>
  </r>
  <r>
    <s v="As Good as It Gets"/>
    <d v="1997-12-14T00:00:00"/>
    <x v="0"/>
    <x v="4"/>
    <s v="English"/>
    <x v="0"/>
    <s v="PG-13"/>
    <s v="Lupe Ontiveros"/>
    <x v="166"/>
    <n v="625"/>
    <n v="1474"/>
    <n v="274"/>
    <n v="11000"/>
    <n v="7.7"/>
    <n v="156"/>
    <n v="139"/>
    <n v="147637474"/>
    <n v="50000000"/>
    <n v="97637474"/>
    <n v="1.95274948"/>
    <n v="32.681099791999998"/>
    <x v="1"/>
    <s v="dekabr"/>
    <s v="James L. Brooks"/>
    <s v="AS GOOD AS IT GETS"/>
    <s v="Normal"/>
    <s v="Medium Budget"/>
  </r>
  <r>
    <s v="X-Men: First Class"/>
    <d v="2011-12-18T00:00:00"/>
    <x v="0"/>
    <x v="0"/>
    <s v="English"/>
    <x v="0"/>
    <s v="PG-13"/>
    <s v="Jennifer Lawrence"/>
    <x v="167"/>
    <n v="34000"/>
    <n v="50983"/>
    <n v="905"/>
    <n v="54000"/>
    <n v="7.8"/>
    <n v="500"/>
    <n v="132"/>
    <n v="146405371"/>
    <n v="160000000"/>
    <n v="-13594629"/>
    <n v="-8.4966431250000002E-2"/>
    <n v="36.566013427499996"/>
    <x v="15"/>
    <s v="dekabr"/>
    <s v="Matthew Vaughn"/>
    <s v="X-MEN: FİRST CLASS"/>
    <s v="Underperformer"/>
    <s v="High Budget"/>
  </r>
  <r>
    <s v="True Lies"/>
    <d v="1994-01-15T00:00:00"/>
    <x v="0"/>
    <x v="0"/>
    <s v="English"/>
    <x v="0"/>
    <s v="R"/>
    <s v="Jamie Lee Curtis"/>
    <x v="0"/>
    <n v="2000"/>
    <n v="4528"/>
    <n v="0"/>
    <n v="0"/>
    <n v="7.2"/>
    <n v="94"/>
    <n v="141"/>
    <n v="146282411"/>
    <n v="115000000"/>
    <n v="31282411"/>
    <n v="0.27202096521739133"/>
    <n v="28.908808386086957"/>
    <x v="10"/>
    <s v="yanvar"/>
    <s v="James Cameron"/>
    <s v="TRUE LİES"/>
    <s v="Normal"/>
    <s v="High Budget"/>
  </r>
  <r>
    <s v="Lilo &amp; Stitch"/>
    <d v="2002-02-17T00:00:00"/>
    <x v="0"/>
    <x v="2"/>
    <s v="English"/>
    <x v="0"/>
    <s v="PG"/>
    <s v="Tia Carrere"/>
    <x v="72"/>
    <n v="1000"/>
    <n v="3112"/>
    <n v="255"/>
    <n v="0"/>
    <n v="7.2"/>
    <n v="180"/>
    <n v="85"/>
    <n v="145771527"/>
    <n v="80000000"/>
    <n v="65771527"/>
    <n v="0.82214408750000001"/>
    <n v="29.128857634999999"/>
    <x v="12"/>
    <s v="fevral"/>
    <s v="Dean DeBlois"/>
    <s v="LİLO &amp; STİTCH"/>
    <s v="Normal"/>
    <s v="High Budget"/>
  </r>
  <r>
    <s v="American Pie 2"/>
    <d v="2001-03-03T00:00:00"/>
    <x v="0"/>
    <x v="4"/>
    <s v="English"/>
    <x v="0"/>
    <s v="R"/>
    <s v="Alyson Hannigan"/>
    <x v="168"/>
    <n v="3000"/>
    <n v="7872"/>
    <n v="6"/>
    <n v="0"/>
    <n v="6.4"/>
    <n v="142"/>
    <n v="108"/>
    <n v="145096820"/>
    <n v="30000000"/>
    <n v="115096820"/>
    <n v="3.8365606666666667"/>
    <n v="27.13462426666667"/>
    <x v="18"/>
    <s v="mart"/>
    <s v="J.B. Rogers"/>
    <s v="AMERİCAN PİE 2"/>
    <s v="Normal"/>
    <s v="Medium Budget"/>
  </r>
  <r>
    <s v="Taken"/>
    <d v="2008-06-02T00:00:00"/>
    <x v="0"/>
    <x v="0"/>
    <s v="English"/>
    <x v="6"/>
    <s v="PG-13"/>
    <s v="Liam Neeson"/>
    <x v="169"/>
    <n v="14000"/>
    <n v="16461"/>
    <n v="180"/>
    <n v="29000"/>
    <n v="7.9"/>
    <n v="309"/>
    <n v="93"/>
    <n v="145000989"/>
    <n v="25000000"/>
    <n v="120000989"/>
    <n v="4.8000395600000001"/>
    <n v="36.420015823999996"/>
    <x v="4"/>
    <s v="iyun"/>
    <s v="Pierre Morel"/>
    <s v="TAKEN"/>
    <s v="Normal"/>
    <s v="High Budget"/>
  </r>
  <r>
    <s v="The Santa Clause"/>
    <d v="1994-01-16T00:00:00"/>
    <x v="0"/>
    <x v="4"/>
    <s v="English"/>
    <x v="0"/>
    <s v="PG"/>
    <s v="Judge Reinhold"/>
    <x v="170"/>
    <n v="901"/>
    <n v="2790"/>
    <n v="11"/>
    <n v="0"/>
    <n v="6.4"/>
    <n v="64"/>
    <n v="97"/>
    <n v="144833357"/>
    <n v="22000000"/>
    <n v="122833357"/>
    <n v="5.5833344090909094"/>
    <n v="27.833333763636364"/>
    <x v="10"/>
    <s v="yanvar"/>
    <s v="John Pasquin"/>
    <s v="THE SANTA CLAUSE"/>
    <s v="Normal"/>
    <s v="Medium Budget"/>
  </r>
  <r>
    <s v="The Great Gatsby"/>
    <d v="2013-05-27T00:00:00"/>
    <x v="0"/>
    <x v="1"/>
    <s v="English"/>
    <x v="3"/>
    <s v="PG-13"/>
    <s v="Leonardo DiCaprio"/>
    <x v="171"/>
    <n v="29000"/>
    <n v="29770"/>
    <n v="1000"/>
    <n v="115000"/>
    <n v="7.3"/>
    <n v="490"/>
    <n v="143"/>
    <n v="144812796"/>
    <n v="105000000"/>
    <n v="39812796"/>
    <n v="0.37916948571428571"/>
    <n v="40.851667794285717"/>
    <x v="8"/>
    <s v="may"/>
    <s v="Baz Luhrmann"/>
    <s v="THE GREAT GATSBY"/>
    <s v="Normal"/>
    <s v="Medium Budget"/>
  </r>
  <r>
    <s v="I, Robot"/>
    <d v="2004-12-16T00:00:00"/>
    <x v="0"/>
    <x v="0"/>
    <s v="English"/>
    <x v="0"/>
    <s v="PG-13"/>
    <s v="Will Smith"/>
    <x v="172"/>
    <n v="10000"/>
    <n v="12068"/>
    <n v="295"/>
    <n v="0"/>
    <n v="7.1"/>
    <n v="225"/>
    <n v="115"/>
    <n v="144795350"/>
    <n v="120000000"/>
    <n v="24795350"/>
    <n v="0.20662791666666666"/>
    <n v="28.482651166666667"/>
    <x v="7"/>
    <s v="dekabr"/>
    <s v="Alex Proyas"/>
    <s v="I, ROBOT"/>
    <s v="Normal"/>
    <s v="High Budget"/>
  </r>
  <r>
    <s v="Lethal Weapon 3"/>
    <d v="1992-10-06T00:00:00"/>
    <x v="0"/>
    <x v="0"/>
    <s v="English"/>
    <x v="0"/>
    <s v="R"/>
    <s v="Rene Russo"/>
    <x v="173"/>
    <n v="808"/>
    <n v="1446"/>
    <n v="503"/>
    <n v="0"/>
    <n v="6.7"/>
    <n v="68"/>
    <n v="121"/>
    <n v="144731527"/>
    <n v="35000000"/>
    <n v="109731527"/>
    <n v="3.1351864857142857"/>
    <n v="28.054074594285716"/>
    <x v="28"/>
    <s v="oktyabr"/>
    <s v="Richard Donner"/>
    <s v="LETHAL WEAPON 3"/>
    <s v="Normal"/>
    <s v="High Budget"/>
  </r>
  <r>
    <s v="The Fast and the Furious"/>
    <d v="2001-09-08T00:00:00"/>
    <x v="0"/>
    <x v="0"/>
    <s v="English"/>
    <x v="0"/>
    <s v="PG-13"/>
    <s v="Paul Walker"/>
    <x v="174"/>
    <n v="23000"/>
    <n v="45327"/>
    <n v="357"/>
    <n v="14000"/>
    <n v="6.7"/>
    <n v="187"/>
    <n v="106"/>
    <n v="144512310"/>
    <n v="38000000"/>
    <n v="106512310"/>
    <n v="2.8029555263157895"/>
    <n v="29.321182210526317"/>
    <x v="18"/>
    <s v="sentyabr"/>
    <s v="Rob Cohen"/>
    <s v="THE FAST AND THE FURİOUS"/>
    <s v="Normal"/>
    <s v="High Budget"/>
  </r>
  <r>
    <s v="Doctor Dolittle"/>
    <d v="1998-06-15T00:00:00"/>
    <x v="0"/>
    <x v="4"/>
    <s v="English"/>
    <x v="0"/>
    <s v="PG-13"/>
    <s v="Oliver Platt"/>
    <x v="69"/>
    <n v="1000"/>
    <n v="4166"/>
    <n v="84"/>
    <n v="694"/>
    <n v="5.3"/>
    <n v="73"/>
    <n v="85"/>
    <n v="144156464"/>
    <n v="71500000"/>
    <n v="72656464"/>
    <n v="1.0161743216783217"/>
    <n v="21.67586972867133"/>
    <x v="31"/>
    <s v="iyun"/>
    <s v="Betty Thomas"/>
    <s v="DOCTOR DOLİTTLE"/>
    <s v="Normal"/>
    <s v="Medium Budget"/>
  </r>
  <r>
    <s v="Mamma Mia!"/>
    <d v="2008-07-04T00:00:00"/>
    <x v="0"/>
    <x v="4"/>
    <s v="English"/>
    <x v="0"/>
    <s v="PG-13"/>
    <s v="Colin Firth"/>
    <x v="175"/>
    <n v="14000"/>
    <n v="26002"/>
    <n v="58"/>
    <n v="10000"/>
    <n v="6.3"/>
    <n v="238"/>
    <n v="108"/>
    <n v="143704210"/>
    <n v="52000000"/>
    <n v="91704210"/>
    <n v="1.7635425"/>
    <n v="26.905417"/>
    <x v="4"/>
    <s v="iyul"/>
    <s v="Phyllida Lloyd"/>
    <s v="MAMMA MİA!"/>
    <s v="Normal"/>
    <s v="Medium Budget"/>
  </r>
  <r>
    <s v="Rio"/>
    <d v="2011-05-10T00:00:00"/>
    <x v="0"/>
    <x v="2"/>
    <s v="English"/>
    <x v="0"/>
    <s v="G"/>
    <s v="Anne Hathaway"/>
    <x v="90"/>
    <n v="11000"/>
    <n v="12071"/>
    <n v="107"/>
    <n v="19000"/>
    <n v="7"/>
    <n v="240"/>
    <n v="96"/>
    <n v="143618384"/>
    <n v="90000000"/>
    <n v="53618384"/>
    <n v="0.59575982222222224"/>
    <n v="30.138303928888888"/>
    <x v="15"/>
    <s v="may"/>
    <s v="Carlos Saldanha"/>
    <s v="RİO"/>
    <s v="Normal"/>
    <s v="High Budget"/>
  </r>
  <r>
    <s v="Juno"/>
    <d v="2007-06-12T00:00:00"/>
    <x v="0"/>
    <x v="4"/>
    <s v="English"/>
    <x v="0"/>
    <s v="PG-13"/>
    <s v="J.K. Simmons"/>
    <x v="176"/>
    <n v="24000"/>
    <n v="28817"/>
    <n v="655"/>
    <n v="10000"/>
    <n v="7.5"/>
    <n v="387"/>
    <n v="96"/>
    <n v="143492840"/>
    <n v="7500000"/>
    <n v="135992840"/>
    <n v="18.132378666666668"/>
    <n v="38.252951466666666"/>
    <x v="17"/>
    <s v="iyun"/>
    <s v="Jason Reitman"/>
    <s v="JUNO"/>
    <s v="Overperformer"/>
    <s v="Medium Budget"/>
  </r>
  <r>
    <s v="Marley &amp; Me"/>
    <d v="2008-05-13T00:00:00"/>
    <x v="0"/>
    <x v="4"/>
    <s v="English"/>
    <x v="0"/>
    <s v="PG"/>
    <s v="Eric Dane"/>
    <x v="177"/>
    <n v="2000"/>
    <n v="4811"/>
    <n v="64"/>
    <n v="11000"/>
    <n v="7.1"/>
    <n v="180"/>
    <n v="115"/>
    <n v="143151473"/>
    <n v="60000000"/>
    <n v="83151473"/>
    <n v="1.3858578833333333"/>
    <n v="30.054343153333335"/>
    <x v="4"/>
    <s v="may"/>
    <s v="David Frankel"/>
    <s v="MARLEY &amp; ME"/>
    <s v="Normal"/>
    <s v="Medium Budget"/>
  </r>
  <r>
    <s v="The Smurfs"/>
    <d v="2011-09-30T00:00:00"/>
    <x v="0"/>
    <x v="2"/>
    <s v="English"/>
    <x v="0"/>
    <s v="PG"/>
    <s v="Mahadeo Shivraj"/>
    <x v="152"/>
    <n v="383"/>
    <n v="692"/>
    <n v="67"/>
    <n v="31000"/>
    <n v="5.5"/>
    <n v="172"/>
    <n v="103"/>
    <n v="142614158"/>
    <n v="110000000"/>
    <n v="32614158"/>
    <n v="0.29649234545454545"/>
    <n v="25.218596938181818"/>
    <x v="15"/>
    <s v="sentyabr"/>
    <s v="Raja Gosnell"/>
    <s v="THE SMURFS"/>
    <s v="Normal"/>
    <s v="High Budget"/>
  </r>
  <r>
    <s v="The Chronicles of Narnia: Prince Caspian"/>
    <d v="2008-04-12T00:00:00"/>
    <x v="0"/>
    <x v="0"/>
    <s v="English"/>
    <x v="0"/>
    <s v="PG"/>
    <s v="Peter Dinklage"/>
    <x v="5"/>
    <n v="22000"/>
    <n v="22697"/>
    <n v="80"/>
    <n v="0"/>
    <n v="6.6"/>
    <n v="258"/>
    <n v="150"/>
    <n v="141614023"/>
    <n v="225000000"/>
    <n v="-83385977"/>
    <n v="-0.37060434222222222"/>
    <n v="26.25175826311111"/>
    <x v="4"/>
    <s v="aprel"/>
    <s v="Andrew Adamson"/>
    <s v="THE CHRONİCLES OF NARNİA: PRİNCE CASPİAN"/>
    <s v="Underperformer"/>
    <s v="High Budget"/>
  </r>
  <r>
    <s v="Pocahontas"/>
    <d v="1995-11-03T00:00:00"/>
    <x v="0"/>
    <x v="2"/>
    <s v="English"/>
    <x v="0"/>
    <s v="G"/>
    <s v="Christian Bale"/>
    <x v="178"/>
    <n v="23000"/>
    <n v="26754"/>
    <n v="12"/>
    <n v="0"/>
    <n v="6.6"/>
    <n v="92"/>
    <n v="84"/>
    <n v="141600000"/>
    <n v="55000000"/>
    <n v="86600000"/>
    <n v="1.5745454545454545"/>
    <n v="27.029818181818179"/>
    <x v="33"/>
    <s v="noyabr"/>
    <s v="Mike Gabriel"/>
    <s v="POCAHONTAS"/>
    <s v="Normal"/>
    <s v="High Budget"/>
  </r>
  <r>
    <s v="Animal House"/>
    <d v="1978-09-06T00:00:00"/>
    <x v="0"/>
    <x v="4"/>
    <s v="English"/>
    <x v="0"/>
    <s v="R"/>
    <s v="John Belushi"/>
    <x v="179"/>
    <n v="1000"/>
    <n v="3468"/>
    <n v="644"/>
    <n v="0"/>
    <n v="7.6"/>
    <n v="94"/>
    <n v="109"/>
    <n v="141600000"/>
    <n v="3000000"/>
    <n v="138600000"/>
    <n v="46.2"/>
    <n v="48.879999999999995"/>
    <x v="35"/>
    <s v="sentyabr"/>
    <s v="John Landis"/>
    <s v="ANİMAL HOUSE"/>
    <s v="Overperformer"/>
    <s v="Medium Budget"/>
  </r>
  <r>
    <s v="A Few Good Men"/>
    <d v="1992-06-10T00:00:00"/>
    <x v="0"/>
    <x v="1"/>
    <s v="English"/>
    <x v="0"/>
    <s v="R"/>
    <s v="Tom Cruise"/>
    <x v="180"/>
    <n v="10000"/>
    <n v="14619"/>
    <n v="0"/>
    <n v="0"/>
    <n v="7.6"/>
    <n v="81"/>
    <n v="138"/>
    <n v="141340178"/>
    <n v="40000000"/>
    <n v="101340178"/>
    <n v="2.5335044500000001"/>
    <n v="31.413401779999997"/>
    <x v="28"/>
    <s v="iyun"/>
    <s v="Rob Reiner"/>
    <s v="A FEW GOOD MEN"/>
    <s v="Normal"/>
    <s v="Medium Budget"/>
  </r>
  <r>
    <s v="Slumdog Millionaire"/>
    <d v="2008-05-02T00:00:00"/>
    <x v="0"/>
    <x v="1"/>
    <s v="English"/>
    <x v="1"/>
    <s v="R"/>
    <s v="Anil Kapoor"/>
    <x v="181"/>
    <n v="668"/>
    <n v="820"/>
    <n v="0"/>
    <n v="13000"/>
    <n v="8"/>
    <n v="418"/>
    <n v="120"/>
    <n v="141319195"/>
    <n v="15000000"/>
    <n v="126319195"/>
    <n v="8.4212796666666669"/>
    <n v="36.668511866666663"/>
    <x v="4"/>
    <s v="may"/>
    <s v="Danny Boyle"/>
    <s v="SLUMDOG MİLLİONAİRE"/>
    <s v="Normal"/>
    <s v="Medium Budget"/>
  </r>
  <r>
    <s v="xXx"/>
    <d v="2002-08-10T00:00:00"/>
    <x v="0"/>
    <x v="0"/>
    <s v="English"/>
    <x v="0"/>
    <s v="PG-13"/>
    <s v="Vin Diesel"/>
    <x v="174"/>
    <n v="14000"/>
    <n v="14790"/>
    <n v="357"/>
    <n v="10000"/>
    <n v="5.8"/>
    <n v="191"/>
    <n v="132"/>
    <n v="141204016"/>
    <n v="70000000"/>
    <n v="71204016"/>
    <n v="1.0172002285714286"/>
    <n v="24.606880091428572"/>
    <x v="12"/>
    <s v="avgust"/>
    <s v="Rob Cohen"/>
    <s v="XXX"/>
    <s v="Normal"/>
    <s v="High Budget"/>
  </r>
  <r>
    <s v="The Blair Witch Project"/>
    <d v="1999-07-28T00:00:00"/>
    <x v="1"/>
    <x v="7"/>
    <s v="English"/>
    <x v="0"/>
    <s v="R"/>
    <s v="Heather Donahue"/>
    <x v="182"/>
    <n v="170"/>
    <n v="399"/>
    <n v="19"/>
    <n v="0"/>
    <n v="6.4"/>
    <n v="360"/>
    <n v="81"/>
    <n v="140530114"/>
    <n v="60000"/>
    <n v="140470114"/>
    <n v="2341.1685666666667"/>
    <n v="962.06742666666673"/>
    <x v="5"/>
    <s v="iyul"/>
    <s v="Daniel Myrick"/>
    <s v="THE BLAİR WİTCH PROJECT"/>
    <s v="Overperformer"/>
    <s v="Low Budget"/>
  </r>
  <r>
    <s v="Deep Impact"/>
    <d v="1998-09-09T00:00:00"/>
    <x v="0"/>
    <x v="0"/>
    <s v="English"/>
    <x v="0"/>
    <s v="PG-13"/>
    <s v="Morgan Freeman"/>
    <x v="183"/>
    <n v="11000"/>
    <n v="22750"/>
    <n v="75"/>
    <n v="0"/>
    <n v="6.1"/>
    <n v="125"/>
    <n v="120"/>
    <n v="140459099"/>
    <n v="75000000"/>
    <n v="65459099"/>
    <n v="0.87278798666666668"/>
    <n v="24.749115194666665"/>
    <x v="31"/>
    <s v="sentyabr"/>
    <s v="Mimi Leder"/>
    <s v="DEEP IMPACT"/>
    <s v="Normal"/>
    <s v="High Budget"/>
  </r>
  <r>
    <s v="Rush Hour 3"/>
    <d v="2007-05-04T00:00:00"/>
    <x v="0"/>
    <x v="0"/>
    <s v="English"/>
    <x v="0"/>
    <s v="PG-13"/>
    <s v="Tzi Ma"/>
    <x v="63"/>
    <n v="268"/>
    <n v="1125"/>
    <n v="420"/>
    <n v="0"/>
    <n v="6.2"/>
    <n v="162"/>
    <n v="91"/>
    <n v="140080850"/>
    <n v="140000000"/>
    <n v="80850"/>
    <n v="5.775E-4"/>
    <n v="24.800231"/>
    <x v="17"/>
    <s v="may"/>
    <s v="Brett Ratner"/>
    <s v="RUSH HOUR 3"/>
    <s v="Normal"/>
    <s v="High Budget"/>
  </r>
  <r>
    <s v="Stuart Little"/>
    <d v="1999-12-18T00:00:00"/>
    <x v="0"/>
    <x v="2"/>
    <s v="English"/>
    <x v="7"/>
    <s v="PG"/>
    <s v="Chazz Palminteri"/>
    <x v="184"/>
    <n v="979"/>
    <n v="3382"/>
    <n v="50"/>
    <n v="0"/>
    <n v="5.9"/>
    <n v="101"/>
    <n v="84"/>
    <n v="140015224"/>
    <n v="133000000"/>
    <n v="7015224"/>
    <n v="5.2746045112781956E-2"/>
    <n v="23.621098418045115"/>
    <x v="5"/>
    <s v="dekabr"/>
    <s v="Rob Minkoff"/>
    <s v="STUART LİTTLE"/>
    <s v="Normal"/>
    <s v="High Budget"/>
  </r>
  <r>
    <s v="Taken 2"/>
    <d v="2012-05-11T00:00:00"/>
    <x v="0"/>
    <x v="0"/>
    <s v="English"/>
    <x v="6"/>
    <s v="PG-13"/>
    <s v="Liam Neeson"/>
    <x v="185"/>
    <n v="14000"/>
    <n v="16410"/>
    <n v="118"/>
    <n v="63000"/>
    <n v="6.3"/>
    <n v="358"/>
    <n v="98"/>
    <n v="139852971"/>
    <n v="45000000"/>
    <n v="94852971"/>
    <n v="2.1078437999999999"/>
    <n v="32.343137519999999"/>
    <x v="3"/>
    <s v="may"/>
    <s v="Olivier Megaton"/>
    <s v="TAKEN 2"/>
    <s v="Normal"/>
    <s v="High Budget"/>
  </r>
  <r>
    <s v="The Matrix Revolutions"/>
    <d v="2003-02-10T00:00:00"/>
    <x v="0"/>
    <x v="0"/>
    <s v="English"/>
    <x v="3"/>
    <s v="R"/>
    <s v="Essie Davis"/>
    <x v="40"/>
    <n v="309"/>
    <n v="1062"/>
    <n v="0"/>
    <n v="0"/>
    <n v="6.7"/>
    <n v="245"/>
    <n v="129"/>
    <n v="139259759"/>
    <n v="150000000"/>
    <n v="-10740241"/>
    <n v="-7.1601606666666665E-2"/>
    <n v="26.771359357333335"/>
    <x v="13"/>
    <s v="fevral"/>
    <s v="Lana Wachowski"/>
    <s v="THE MATRİX REVOLUTİONS"/>
    <s v="Underperformer"/>
    <s v="High Budget"/>
  </r>
  <r>
    <s v="The Santa Clause 2"/>
    <d v="2002-01-20T00:00:00"/>
    <x v="0"/>
    <x v="4"/>
    <s v="English"/>
    <x v="0"/>
    <s v="G"/>
    <s v="Judge Reinhold"/>
    <x v="186"/>
    <n v="901"/>
    <n v="5265"/>
    <n v="54"/>
    <n v="1000"/>
    <n v="5.5"/>
    <n v="80"/>
    <n v="104"/>
    <n v="139225854"/>
    <n v="60000000"/>
    <n v="79225854"/>
    <n v="1.3204309000000001"/>
    <n v="22.628172360000001"/>
    <x v="12"/>
    <s v="yanvar"/>
    <s v="Michael Lembeck"/>
    <s v="THE SANTA CLAUSE 2"/>
    <s v="Normal"/>
    <s v="Medium Budget"/>
  </r>
  <r>
    <s v="The King's Speech"/>
    <d v="2010-02-11T00:00:00"/>
    <x v="0"/>
    <x v="5"/>
    <s v="English"/>
    <x v="1"/>
    <s v="R"/>
    <s v="Colin Firth"/>
    <x v="160"/>
    <n v="14000"/>
    <n v="15732"/>
    <n v="0"/>
    <n v="64000"/>
    <n v="8"/>
    <n v="479"/>
    <n v="118"/>
    <n v="138795342"/>
    <n v="15000000"/>
    <n v="123795342"/>
    <n v="8.2530228000000001"/>
    <n v="41.701209120000001"/>
    <x v="11"/>
    <s v="fevral"/>
    <s v="Tom Hooper"/>
    <s v="THE KİNG'S SPEECH"/>
    <s v="Normal"/>
    <s v="Medium Budget"/>
  </r>
  <r>
    <s v="Cheaper by the Dozen"/>
    <d v="2003-09-29T00:00:00"/>
    <x v="0"/>
    <x v="4"/>
    <s v="English"/>
    <x v="0"/>
    <s v="PG"/>
    <s v="Tom Welling"/>
    <x v="52"/>
    <n v="3000"/>
    <n v="7014"/>
    <n v="189"/>
    <n v="0"/>
    <n v="5.8"/>
    <n v="104"/>
    <n v="94"/>
    <n v="138614544"/>
    <n v="40000000"/>
    <n v="98614544"/>
    <n v="2.4653635999999999"/>
    <n v="24.186145440000001"/>
    <x v="13"/>
    <s v="sentyabr"/>
    <s v="Shawn Levy"/>
    <s v="CHEAPER BY THE DOZEN"/>
    <s v="Normal"/>
    <s v="Medium Budget"/>
  </r>
  <r>
    <s v="21 Jump Street"/>
    <d v="2012-11-05T00:00:00"/>
    <x v="0"/>
    <x v="0"/>
    <s v="English"/>
    <x v="0"/>
    <s v="R"/>
    <s v="Channing Tatum"/>
    <x v="49"/>
    <n v="17000"/>
    <n v="19968"/>
    <n v="97"/>
    <n v="39000"/>
    <n v="7.2"/>
    <n v="375"/>
    <n v="109"/>
    <n v="138447667"/>
    <n v="42000000"/>
    <n v="96447667"/>
    <n v="2.2963730238095237"/>
    <n v="33.618549209523813"/>
    <x v="3"/>
    <s v="noyabr"/>
    <s v="Phil Lord"/>
    <s v="21 JUMP STREET"/>
    <s v="Normal"/>
    <s v="High Budget"/>
  </r>
  <r>
    <s v="Bad Boys II"/>
    <d v="2003-01-10T00:00:00"/>
    <x v="0"/>
    <x v="0"/>
    <s v="English"/>
    <x v="0"/>
    <s v="R"/>
    <s v="Will Smith"/>
    <x v="14"/>
    <n v="10000"/>
    <n v="12954"/>
    <n v="0"/>
    <n v="0"/>
    <n v="6.6"/>
    <n v="94"/>
    <n v="147"/>
    <n v="138396624"/>
    <n v="130000000"/>
    <n v="8396624"/>
    <n v="6.4589415384615378E-2"/>
    <n v="26.425835766153845"/>
    <x v="13"/>
    <s v="yanvar"/>
    <s v="Michael Bay"/>
    <s v="BAD BOYS II"/>
    <s v="Normal"/>
    <s v="High Budget"/>
  </r>
  <r>
    <s v="Good Will Hunting"/>
    <d v="1997-05-12T00:00:00"/>
    <x v="0"/>
    <x v="1"/>
    <s v="English"/>
    <x v="0"/>
    <s v="R"/>
    <s v="Robin Williams"/>
    <x v="187"/>
    <n v="49000"/>
    <n v="63710"/>
    <n v="835"/>
    <n v="31000"/>
    <n v="8.3000000000000007"/>
    <n v="161"/>
    <n v="126"/>
    <n v="138339411"/>
    <n v="10000000"/>
    <n v="128339411"/>
    <n v="12.833941100000001"/>
    <n v="41.433576440000003"/>
    <x v="1"/>
    <s v="may"/>
    <s v="Gus Van Sant"/>
    <s v="GOOD WİLL HUNTİNG"/>
    <s v="Normal"/>
    <s v="Medium Budget"/>
  </r>
  <r>
    <s v="Platoon"/>
    <d v="1986-05-05T00:00:00"/>
    <x v="0"/>
    <x v="1"/>
    <s v="English"/>
    <x v="1"/>
    <s v="R"/>
    <s v="Johnny Depp"/>
    <x v="188"/>
    <n v="40000"/>
    <n v="42028"/>
    <n v="0"/>
    <n v="9000"/>
    <n v="8.1"/>
    <n v="120"/>
    <n v="120"/>
    <n v="137963328"/>
    <n v="6000000"/>
    <n v="131963328"/>
    <n v="21.993887999999998"/>
    <n v="42.097555199999995"/>
    <x v="37"/>
    <s v="may"/>
    <s v="Oliver Stone"/>
    <s v="PLATOON"/>
    <s v="Overperformer"/>
    <s v="Medium Budget"/>
  </r>
  <r>
    <s v="A Christmas Carol"/>
    <d v="2009-06-26T00:00:00"/>
    <x v="0"/>
    <x v="3"/>
    <s v="English"/>
    <x v="0"/>
    <s v="PG"/>
    <s v="Robin Wright"/>
    <x v="25"/>
    <n v="18000"/>
    <n v="48878"/>
    <n v="0"/>
    <n v="0"/>
    <n v="6.8"/>
    <n v="240"/>
    <n v="96"/>
    <n v="137850096"/>
    <n v="200000000"/>
    <n v="-62149904"/>
    <n v="-0.31074952"/>
    <n v="27.075700191999999"/>
    <x v="0"/>
    <s v="iyun"/>
    <s v="Robert Zemeckis"/>
    <s v="A CHRİSTMAS CAROL"/>
    <s v="Underperformer"/>
    <s v="High Budget"/>
  </r>
  <r>
    <s v="Dinosaur"/>
    <d v="2000-01-20T00:00:00"/>
    <x v="0"/>
    <x v="2"/>
    <s v="English"/>
    <x v="0"/>
    <s v="PG"/>
    <s v="Alfre Woodard"/>
    <x v="189"/>
    <n v="1000"/>
    <n v="2945"/>
    <n v="0"/>
    <n v="0"/>
    <n v="6.5"/>
    <n v="145"/>
    <n v="82"/>
    <n v="137748063"/>
    <n v="127500000"/>
    <n v="10248063"/>
    <n v="8.0376964705882348E-2"/>
    <n v="26.032150785882354"/>
    <x v="23"/>
    <s v="yanvar"/>
    <s v="Eric Leighton"/>
    <s v="DİNOSAUR"/>
    <s v="Normal"/>
    <s v="High Budget"/>
  </r>
  <r>
    <s v="The Conjuring"/>
    <d v="2013-10-26T00:00:00"/>
    <x v="0"/>
    <x v="7"/>
    <s v="English"/>
    <x v="0"/>
    <s v="R"/>
    <s v="Mackenzie Foy"/>
    <x v="21"/>
    <n v="6000"/>
    <n v="9049"/>
    <n v="0"/>
    <n v="131000"/>
    <n v="7.5"/>
    <n v="511"/>
    <n v="112"/>
    <n v="137387272"/>
    <n v="20000000"/>
    <n v="117387272"/>
    <n v="5.8693635999999998"/>
    <n v="45.447745439999998"/>
    <x v="8"/>
    <s v="oktyabr"/>
    <s v="James Wan"/>
    <s v="THE CONJURİNG"/>
    <s v="Normal"/>
    <s v="Low Budget"/>
  </r>
  <r>
    <s v="Click"/>
    <d v="2006-03-02T00:00:00"/>
    <x v="0"/>
    <x v="4"/>
    <s v="English"/>
    <x v="0"/>
    <s v="PG-13"/>
    <s v="Adam Sandler"/>
    <x v="141"/>
    <n v="11000"/>
    <n v="12700"/>
    <n v="153"/>
    <n v="7000"/>
    <n v="6.4"/>
    <n v="173"/>
    <n v="107"/>
    <n v="137340146"/>
    <n v="70000000"/>
    <n v="67340146"/>
    <n v="0.96200208571428569"/>
    <n v="26.684800834285713"/>
    <x v="9"/>
    <s v="mart"/>
    <s v="Frank Coraci"/>
    <s v="CLİCK"/>
    <s v="Normal"/>
    <s v="Medium Budget"/>
  </r>
  <r>
    <s v="The Green Mile"/>
    <d v="1999-08-04T00:00:00"/>
    <x v="0"/>
    <x v="8"/>
    <s v="English"/>
    <x v="0"/>
    <s v="R"/>
    <s v="Tom Hanks"/>
    <x v="190"/>
    <n v="15000"/>
    <n v="17716"/>
    <n v="0"/>
    <n v="30000"/>
    <n v="8.5"/>
    <n v="186"/>
    <n v="189"/>
    <n v="136801374"/>
    <n v="60000000"/>
    <n v="76801374"/>
    <n v="1.2800229000000001"/>
    <n v="37.512009159999998"/>
    <x v="5"/>
    <s v="avgust"/>
    <s v="Frank Darabont"/>
    <s v="THE GREEN MİLE"/>
    <s v="Normal"/>
    <s v="Medium Budget"/>
  </r>
  <r>
    <s v="Ransom"/>
    <d v="1996-03-08T00:00:00"/>
    <x v="0"/>
    <x v="8"/>
    <s v="English"/>
    <x v="0"/>
    <s v="R"/>
    <s v="Lili Taylor"/>
    <x v="47"/>
    <n v="960"/>
    <n v="3667"/>
    <n v="2000"/>
    <n v="1000"/>
    <n v="6.6"/>
    <n v="79"/>
    <n v="139"/>
    <n v="136448821"/>
    <n v="80000000"/>
    <n v="56448821"/>
    <n v="0.70561026250000003"/>
    <n v="26.782244105"/>
    <x v="20"/>
    <s v="mart"/>
    <s v="Ron Howard"/>
    <s v="RANSOM"/>
    <s v="Normal"/>
    <s v="Medium Budget"/>
  </r>
  <r>
    <s v="Argo"/>
    <d v="2012-01-08T00:00:00"/>
    <x v="0"/>
    <x v="5"/>
    <s v="English"/>
    <x v="0"/>
    <s v="R"/>
    <s v="Clea DuVall"/>
    <x v="191"/>
    <n v="1000"/>
    <n v="3133"/>
    <n v="0"/>
    <n v="89000"/>
    <n v="7.7"/>
    <n v="656"/>
    <n v="130"/>
    <n v="136019448"/>
    <n v="44500000"/>
    <n v="91519448"/>
    <n v="2.056616808988764"/>
    <n v="40.522646723595507"/>
    <x v="3"/>
    <s v="yanvar"/>
    <s v="Ben Affleck"/>
    <s v="ARGO"/>
    <s v="Normal"/>
    <s v="Medium Budget"/>
  </r>
  <r>
    <s v="Chicken Little"/>
    <d v="2005-10-27T00:00:00"/>
    <x v="0"/>
    <x v="2"/>
    <s v="English"/>
    <x v="0"/>
    <s v="G"/>
    <s v="Catherine O'Hara"/>
    <x v="192"/>
    <n v="925"/>
    <n v="2252"/>
    <n v="10"/>
    <n v="912"/>
    <n v="5.8"/>
    <n v="161"/>
    <n v="81"/>
    <n v="135381507"/>
    <n v="150000000"/>
    <n v="-14618493"/>
    <n v="-9.7456619999999994E-2"/>
    <n v="23.252217351999999"/>
    <x v="14"/>
    <s v="oktyabr"/>
    <s v="Mark Dindal"/>
    <s v="CHİCKEN LİTTLE"/>
    <s v="Underperformer"/>
    <s v="High Budget"/>
  </r>
  <r>
    <s v="Patch Adams"/>
    <d v="1998-01-08T00:00:00"/>
    <x v="0"/>
    <x v="5"/>
    <s v="English"/>
    <x v="0"/>
    <s v="PG-13"/>
    <s v="Robin Williams"/>
    <x v="55"/>
    <n v="49000"/>
    <n v="74382"/>
    <n v="293"/>
    <n v="0"/>
    <n v="6.7"/>
    <n v="55"/>
    <n v="115"/>
    <n v="135014968"/>
    <n v="50000000"/>
    <n v="85014968"/>
    <n v="1.70029936"/>
    <n v="27.480119744"/>
    <x v="31"/>
    <s v="yanvar"/>
    <s v="Tom Shadyac"/>
    <s v="PATCH ADAMS"/>
    <s v="Normal"/>
    <s v="Medium Budget"/>
  </r>
  <r>
    <s v="The Godfather"/>
    <d v="1972-02-22T00:00:00"/>
    <x v="0"/>
    <x v="8"/>
    <s v="English"/>
    <x v="0"/>
    <s v="R"/>
    <s v="Al Pacino"/>
    <x v="193"/>
    <n v="14000"/>
    <n v="28122"/>
    <n v="0"/>
    <n v="43000"/>
    <n v="9.1999999999999993"/>
    <n v="208"/>
    <n v="175"/>
    <n v="134821952"/>
    <n v="6000000"/>
    <n v="128821952"/>
    <n v="21.470325333333335"/>
    <n v="49.688130133333331"/>
    <x v="41"/>
    <s v="fevral"/>
    <s v="Francis Ford Coppola"/>
    <s v="THE GODFATHER"/>
    <s v="Overperformer"/>
    <s v="Medium Budget"/>
  </r>
  <r>
    <s v="Wanted"/>
    <d v="2008-12-25T00:00:00"/>
    <x v="0"/>
    <x v="0"/>
    <s v="English"/>
    <x v="0"/>
    <s v="R"/>
    <s v="Angelina Jolie Pitt"/>
    <x v="194"/>
    <n v="11000"/>
    <n v="25763"/>
    <n v="335"/>
    <n v="0"/>
    <n v="6.7"/>
    <n v="316"/>
    <n v="110"/>
    <n v="134568845"/>
    <n v="75000000"/>
    <n v="59568845"/>
    <n v="0.79425126666666668"/>
    <n v="27.117700506666669"/>
    <x v="4"/>
    <s v="dekabr"/>
    <s v="Timur Bekmambetov"/>
    <s v="WANTED"/>
    <s v="Normal"/>
    <s v="High Budget"/>
  </r>
  <r>
    <s v="Live Free or Die Hard"/>
    <d v="2007-02-25T00:00:00"/>
    <x v="0"/>
    <x v="0"/>
    <s v="English"/>
    <x v="0"/>
    <s v="PG-13"/>
    <s v="Bruce Willis"/>
    <x v="195"/>
    <n v="13000"/>
    <n v="13961"/>
    <n v="235"/>
    <n v="0"/>
    <n v="7.2"/>
    <n v="354"/>
    <n v="129"/>
    <n v="134520804"/>
    <n v="110000000"/>
    <n v="24520804"/>
    <n v="0.22291639999999999"/>
    <n v="28.88916656"/>
    <x v="17"/>
    <s v="fevral"/>
    <s v="Len Wiseman"/>
    <s v="LİVE FREE OR DİE HARD"/>
    <s v="Normal"/>
    <s v="High Budget"/>
  </r>
  <r>
    <s v="The Incredible Hulk"/>
    <d v="2008-04-03T00:00:00"/>
    <x v="0"/>
    <x v="0"/>
    <s v="English"/>
    <x v="0"/>
    <s v="PG-13"/>
    <s v="Ty Burrell"/>
    <x v="137"/>
    <n v="3000"/>
    <n v="5811"/>
    <n v="255"/>
    <n v="0"/>
    <n v="6.8"/>
    <n v="354"/>
    <n v="135"/>
    <n v="134518390"/>
    <n v="150000000"/>
    <n v="-15481610"/>
    <n v="-0.10321073333333333"/>
    <n v="27.158715706666666"/>
    <x v="4"/>
    <s v="aprel"/>
    <s v="Louis Leterrier"/>
    <s v="THE INCREDİBLE HULK"/>
    <s v="Underperformer"/>
    <s v="High Budget"/>
  </r>
  <r>
    <s v="Identity Thief"/>
    <d v="2013-03-15T00:00:00"/>
    <x v="0"/>
    <x v="4"/>
    <s v="English"/>
    <x v="0"/>
    <s v="R"/>
    <s v="Jon Favreau"/>
    <x v="196"/>
    <n v="4000"/>
    <n v="5826"/>
    <n v="91"/>
    <n v="17000"/>
    <n v="5.7"/>
    <n v="275"/>
    <n v="120"/>
    <n v="134455175"/>
    <n v="35000000"/>
    <n v="99455175"/>
    <n v="2.8415764285714284"/>
    <n v="25.636630571428572"/>
    <x v="8"/>
    <s v="mart"/>
    <s v="Seth Gordon"/>
    <s v="IDENTİTY THİEF"/>
    <s v="Normal"/>
    <s v="Medium Budget"/>
  </r>
  <r>
    <s v="Superman"/>
    <d v="1978-05-10T00:00:00"/>
    <x v="0"/>
    <x v="0"/>
    <s v="English"/>
    <x v="0"/>
    <s v="PG"/>
    <s v="Marlon Brando"/>
    <x v="173"/>
    <n v="10000"/>
    <n v="12940"/>
    <n v="503"/>
    <n v="0"/>
    <n v="7.3"/>
    <n v="169"/>
    <n v="188"/>
    <n v="134218018"/>
    <n v="55000000"/>
    <n v="79218018"/>
    <n v="1.4403276"/>
    <n v="29.776131039999999"/>
    <x v="35"/>
    <s v="may"/>
    <s v="Richard Donner"/>
    <s v="SUPERMAN"/>
    <s v="Normal"/>
    <s v="High Budget"/>
  </r>
  <r>
    <s v="Ride Along"/>
    <d v="2014-11-07T00:00:00"/>
    <x v="0"/>
    <x v="0"/>
    <s v="English"/>
    <x v="0"/>
    <s v="PG-13"/>
    <s v="Bruce McGill"/>
    <x v="197"/>
    <n v="655"/>
    <n v="2394"/>
    <n v="167"/>
    <n v="0"/>
    <n v="6.2"/>
    <n v="146"/>
    <n v="99"/>
    <n v="134141530"/>
    <n v="25000000"/>
    <n v="109141530"/>
    <n v="4.3656611999999999"/>
    <n v="26.546264480000001"/>
    <x v="16"/>
    <s v="noyabr"/>
    <s v="Tim Story"/>
    <s v="RİDE ALONG"/>
    <s v="Normal"/>
    <s v="High Budget"/>
  </r>
  <r>
    <s v="The Rock"/>
    <d v="1996-12-03T00:00:00"/>
    <x v="0"/>
    <x v="0"/>
    <s v="English"/>
    <x v="0"/>
    <s v="R"/>
    <s v="Nicolas Cage"/>
    <x v="14"/>
    <n v="12000"/>
    <n v="15999"/>
    <n v="0"/>
    <n v="51000"/>
    <n v="7.4"/>
    <n v="122"/>
    <n v="136"/>
    <n v="134006721"/>
    <n v="75000000"/>
    <n v="59006721"/>
    <n v="0.78675627999999997"/>
    <n v="35.014702512"/>
    <x v="20"/>
    <s v="dekabr"/>
    <s v="Michael Bay"/>
    <s v="THE ROCK"/>
    <s v="Normal"/>
    <s v="High Budget"/>
  </r>
  <r>
    <s v="Grown Ups 2"/>
    <d v="2013-05-12T00:00:00"/>
    <x v="0"/>
    <x v="4"/>
    <s v="English"/>
    <x v="0"/>
    <s v="PG-13"/>
    <s v="Steve Buscemi"/>
    <x v="135"/>
    <n v="12000"/>
    <n v="39269"/>
    <n v="221"/>
    <n v="14000"/>
    <n v="5.4"/>
    <n v="139"/>
    <n v="101"/>
    <n v="133668525"/>
    <n v="80000000"/>
    <n v="53668525"/>
    <n v="0.67085656250000003"/>
    <n v="23.268342624999999"/>
    <x v="8"/>
    <s v="may"/>
    <s v="Dennis Dugan"/>
    <s v="GROWN UPS 2"/>
    <s v="Normal"/>
    <s v="Medium Budget"/>
  </r>
  <r>
    <s v="Mission: Impossible III"/>
    <d v="2006-11-10T00:00:00"/>
    <x v="0"/>
    <x v="0"/>
    <s v="English"/>
    <x v="0"/>
    <s v="PG-13"/>
    <s v="Philip Seymour Hoffman"/>
    <x v="50"/>
    <n v="22000"/>
    <n v="34817"/>
    <n v="14000"/>
    <n v="0"/>
    <n v="6.9"/>
    <n v="310"/>
    <n v="124"/>
    <n v="133382309"/>
    <n v="150000000"/>
    <n v="-16617691"/>
    <n v="-0.11078460666666666"/>
    <n v="27.555686157333334"/>
    <x v="9"/>
    <s v="noyabr"/>
    <s v="J.J. Abrams"/>
    <s v="MİSSİON: IMPOSSİBLE III"/>
    <s v="Underperformer"/>
    <s v="High Budget"/>
  </r>
  <r>
    <s v="Angels &amp; Demons"/>
    <d v="2009-03-13T00:00:00"/>
    <x v="0"/>
    <x v="6"/>
    <s v="English"/>
    <x v="0"/>
    <s v="PG-13"/>
    <s v="Tom Hanks"/>
    <x v="47"/>
    <n v="15000"/>
    <n v="16948"/>
    <n v="2000"/>
    <n v="0"/>
    <n v="6.7"/>
    <n v="298"/>
    <n v="146"/>
    <n v="133375846"/>
    <n v="150000000"/>
    <n v="-16624154"/>
    <n v="-0.11082769333333334"/>
    <n v="26.755668922666668"/>
    <x v="0"/>
    <s v="mart"/>
    <s v="Ron Howard"/>
    <s v="ANGELS &amp; DEMONS"/>
    <s v="Underperformer"/>
    <s v="Medium Budget"/>
  </r>
  <r>
    <s v="Troy"/>
    <d v="2004-11-02T00:00:00"/>
    <x v="0"/>
    <x v="2"/>
    <s v="English"/>
    <x v="0"/>
    <s v="R"/>
    <s v="Brad Pitt"/>
    <x v="106"/>
    <n v="11000"/>
    <n v="17944"/>
    <n v="249"/>
    <n v="0"/>
    <n v="7.2"/>
    <n v="220"/>
    <n v="196"/>
    <n v="133228348"/>
    <n v="175000000"/>
    <n v="-41771652"/>
    <n v="-0.23869515428571428"/>
    <n v="28.704521938285716"/>
    <x v="7"/>
    <s v="noyabr"/>
    <s v="Wolfgang Petersen"/>
    <s v="TROY"/>
    <s v="Underperformer"/>
    <s v="High Budget"/>
  </r>
  <r>
    <s v="Alvin and the Chipmunks: Chipwrecked"/>
    <d v="2011-08-29T00:00:00"/>
    <x v="0"/>
    <x v="2"/>
    <s v="English"/>
    <x v="0"/>
    <s v="G"/>
    <s v="Amy Poehler"/>
    <x v="60"/>
    <n v="1000"/>
    <n v="4073"/>
    <n v="31"/>
    <n v="0"/>
    <n v="4.4000000000000004"/>
    <n v="91"/>
    <n v="87"/>
    <n v="133103929"/>
    <n v="75000000"/>
    <n v="58103929"/>
    <n v="0.77471905333333335"/>
    <n v="17.909887621333336"/>
    <x v="15"/>
    <s v="avgust"/>
    <s v="Mike Mitchell"/>
    <s v="ALVİN AND THE CHİPMUNKS: CHİPWRECKED"/>
    <s v="Normal"/>
    <s v="High Budget"/>
  </r>
  <r>
    <s v="The Wolverine"/>
    <d v="2013-01-19T00:00:00"/>
    <x v="0"/>
    <x v="0"/>
    <s v="English"/>
    <x v="0"/>
    <s v="PG-13"/>
    <s v="Hugh Jackman"/>
    <x v="198"/>
    <n v="20000"/>
    <n v="23755"/>
    <n v="446"/>
    <n v="68000"/>
    <n v="6.7"/>
    <n v="440"/>
    <n v="138"/>
    <n v="132550960"/>
    <n v="120000000"/>
    <n v="12550960"/>
    <n v="0.10459133333333333"/>
    <n v="33.641836533333333"/>
    <x v="8"/>
    <s v="yanvar"/>
    <s v="James Mangold"/>
    <s v="THE WOLVERİNE"/>
    <s v="Normal"/>
    <s v="High Budget"/>
  </r>
  <r>
    <s v="Bringing Down the House"/>
    <d v="2003-09-24T00:00:00"/>
    <x v="0"/>
    <x v="4"/>
    <s v="English"/>
    <x v="0"/>
    <s v="PG-13"/>
    <s v="Angus T. Jones"/>
    <x v="199"/>
    <n v="1000"/>
    <n v="2505"/>
    <n v="163"/>
    <n v="800"/>
    <n v="5.5"/>
    <n v="121"/>
    <n v="105"/>
    <n v="132541238"/>
    <n v="33000000"/>
    <n v="99541238"/>
    <n v="3.0164011515151516"/>
    <n v="23.286560460606058"/>
    <x v="13"/>
    <s v="sentyabr"/>
    <s v="Adam Shankman"/>
    <s v="BRİNGİNG DOWN THE HOUSE"/>
    <s v="Normal"/>
    <s v="Medium Budget"/>
  </r>
  <r>
    <s v="The Departed"/>
    <d v="2006-09-23T00:00:00"/>
    <x v="0"/>
    <x v="8"/>
    <s v="English"/>
    <x v="0"/>
    <s v="R"/>
    <s v="Leonardo DiCaprio"/>
    <x v="200"/>
    <n v="29000"/>
    <n v="45648"/>
    <n v="17000"/>
    <n v="29000"/>
    <n v="8.5"/>
    <n v="352"/>
    <n v="151"/>
    <n v="132373442"/>
    <n v="90000000"/>
    <n v="42373442"/>
    <n v="0.47081602222222224"/>
    <n v="37.088326408888889"/>
    <x v="9"/>
    <s v="sentyabr"/>
    <s v="Martin Scorsese"/>
    <s v="THE DEPARTED"/>
    <s v="Normal"/>
    <s v="Medium Budget"/>
  </r>
  <r>
    <s v="Hulk"/>
    <d v="2003-06-21T00:00:00"/>
    <x v="0"/>
    <x v="0"/>
    <s v="English"/>
    <x v="0"/>
    <s v="PG-13"/>
    <s v="Kevin Rankin"/>
    <x v="201"/>
    <n v="820"/>
    <n v="1814"/>
    <n v="0"/>
    <n v="0"/>
    <n v="5.7"/>
    <n v="267"/>
    <n v="138"/>
    <n v="132122995"/>
    <n v="137000000"/>
    <n v="-4877005"/>
    <n v="-3.5598576642335768E-2"/>
    <n v="22.785760569343065"/>
    <x v="13"/>
    <s v="iyun"/>
    <s v="Ang Lee"/>
    <s v="HULK"/>
    <s v="Underperformer"/>
    <s v="High Budget"/>
  </r>
  <r>
    <s v="Silver Linings Playbook"/>
    <d v="2012-11-05T00:00:00"/>
    <x v="0"/>
    <x v="4"/>
    <s v="English"/>
    <x v="0"/>
    <s v="R"/>
    <s v="Jennifer Lawrence"/>
    <x v="158"/>
    <n v="34000"/>
    <n v="72115"/>
    <n v="737"/>
    <n v="117000"/>
    <n v="7.8"/>
    <n v="539"/>
    <n v="122"/>
    <n v="132088910"/>
    <n v="21000000"/>
    <n v="111088910"/>
    <n v="5.2899480952380955"/>
    <n v="45.015979238095241"/>
    <x v="3"/>
    <s v="noyabr"/>
    <s v="David O. Russell"/>
    <s v="SİLVER LİNİNGS PLAYBOOK"/>
    <s v="Normal"/>
    <s v="Medium Budget"/>
  </r>
  <r>
    <s v="Indiana Jones and the Temple of Doom"/>
    <d v="1984-10-30T00:00:00"/>
    <x v="0"/>
    <x v="0"/>
    <s v="English"/>
    <x v="0"/>
    <s v="PG"/>
    <s v="Harrison Ford"/>
    <x v="6"/>
    <n v="11000"/>
    <n v="11898"/>
    <n v="14000"/>
    <n v="0"/>
    <n v="7.6"/>
    <n v="148"/>
    <n v="118"/>
    <n v="179870271"/>
    <n v="28000000"/>
    <n v="151870271"/>
    <n v="5.42393825"/>
    <n v="32.569575299999997"/>
    <x v="26"/>
    <s v="oktyabr"/>
    <s v="Steven Spielberg"/>
    <s v="INDİANA JONES AND THE TEMPLE OF DOOM"/>
    <s v="Normal"/>
    <s v="High Budget"/>
  </r>
  <r>
    <s v="Fantastic 4: Rise of the Silver Surfer"/>
    <d v="2007-02-27T00:00:00"/>
    <x v="0"/>
    <x v="0"/>
    <s v="English"/>
    <x v="0"/>
    <s v="PG"/>
    <s v="Chris Evans"/>
    <x v="197"/>
    <n v="11000"/>
    <n v="15302"/>
    <n v="167"/>
    <n v="0"/>
    <n v="5.6"/>
    <n v="262"/>
    <n v="92"/>
    <n v="131920333"/>
    <n v="130000000"/>
    <n v="1920333"/>
    <n v="1.4771792307692308E-2"/>
    <n v="22.405908716923076"/>
    <x v="17"/>
    <s v="fevral"/>
    <s v="Tim Story"/>
    <s v="FANTASTİC 4: RİSE OF THE SİLVER SURFER"/>
    <s v="Normal"/>
    <s v="High Budget"/>
  </r>
  <r>
    <s v="The Last Airbender"/>
    <d v="2010-07-10T00:00:00"/>
    <x v="0"/>
    <x v="0"/>
    <s v="English"/>
    <x v="0"/>
    <s v="PG"/>
    <s v="Seychelle Gabriel"/>
    <x v="35"/>
    <n v="1000"/>
    <n v="2857"/>
    <n v="0"/>
    <n v="18000"/>
    <n v="4.2"/>
    <n v="280"/>
    <n v="103"/>
    <n v="131564731"/>
    <n v="150000000"/>
    <n v="-18435269"/>
    <n v="-0.12290179333333333"/>
    <n v="18.550839282666669"/>
    <x v="11"/>
    <s v="iyul"/>
    <s v="M. Night Shyamalan"/>
    <s v="THE LAST AİRBENDER"/>
    <s v="Underperformer"/>
    <s v="High Budget"/>
  </r>
  <r>
    <s v="Rio 2"/>
    <d v="2014-01-21T00:00:00"/>
    <x v="0"/>
    <x v="2"/>
    <s v="English"/>
    <x v="0"/>
    <s v="G"/>
    <s v="Miguel Ferrer"/>
    <x v="90"/>
    <n v="688"/>
    <n v="1031"/>
    <n v="107"/>
    <n v="0"/>
    <n v="6.4"/>
    <n v="159"/>
    <n v="101"/>
    <n v="131536019"/>
    <n v="103000000"/>
    <n v="28536019"/>
    <n v="0.27704872815533982"/>
    <n v="25.710819491262136"/>
    <x v="16"/>
    <s v="yanvar"/>
    <s v="Carlos Saldanha"/>
    <s v="RİO 2"/>
    <s v="Normal"/>
    <s v="High Budget"/>
  </r>
  <r>
    <s v="Lara Croft: Tomb Raider"/>
    <d v="2001-01-19T00:00:00"/>
    <x v="0"/>
    <x v="0"/>
    <s v="English"/>
    <x v="0"/>
    <s v="PG-13"/>
    <s v="Angelina Jolie Pitt"/>
    <x v="202"/>
    <n v="11000"/>
    <n v="12150"/>
    <n v="165"/>
    <n v="0"/>
    <n v="5.7"/>
    <n v="199"/>
    <n v="100"/>
    <n v="131144183"/>
    <n v="115000000"/>
    <n v="16144183"/>
    <n v="0.14038419999999999"/>
    <n v="22.856153680000002"/>
    <x v="18"/>
    <s v="yanvar"/>
    <s v="Simon West"/>
    <s v="LARA CROFT: TOMB RAİDER"/>
    <s v="Normal"/>
    <s v="High Budget"/>
  </r>
  <r>
    <s v="The Silence of the Lambs"/>
    <d v="1991-06-02T00:00:00"/>
    <x v="0"/>
    <x v="8"/>
    <s v="English"/>
    <x v="0"/>
    <s v="R"/>
    <s v="Anthony Hopkins"/>
    <x v="203"/>
    <n v="12000"/>
    <n v="13184"/>
    <n v="438"/>
    <n v="40000"/>
    <n v="8.6"/>
    <n v="185"/>
    <n v="138"/>
    <n v="130727000"/>
    <n v="19000000"/>
    <n v="111727000"/>
    <n v="5.8803684210526317"/>
    <n v="40.752147368421049"/>
    <x v="24"/>
    <s v="iyun"/>
    <s v="Jonathan Demme"/>
    <s v="THE SİLENCE OF THE LAMBS"/>
    <s v="Normal"/>
    <s v="Medium Budget"/>
  </r>
  <r>
    <s v="The Flintstones"/>
    <d v="1994-08-07T00:00:00"/>
    <x v="0"/>
    <x v="4"/>
    <s v="English"/>
    <x v="0"/>
    <s v="PG"/>
    <s v="Jonathan Winters"/>
    <x v="204"/>
    <n v="924"/>
    <n v="3244"/>
    <n v="32"/>
    <n v="0"/>
    <n v="4.8"/>
    <n v="35"/>
    <n v="91"/>
    <n v="130512915"/>
    <n v="45000000"/>
    <n v="85512915"/>
    <n v="1.9002870000000001"/>
    <n v="19.960114799999999"/>
    <x v="10"/>
    <s v="avgust"/>
    <s v="Brian Levant"/>
    <s v="THE FLİNTSTONES"/>
    <s v="Normal"/>
    <s v="Medium Budget"/>
  </r>
  <r>
    <s v="Get Smart"/>
    <d v="2008-05-23T00:00:00"/>
    <x v="0"/>
    <x v="0"/>
    <s v="English"/>
    <x v="0"/>
    <s v="PG-13"/>
    <s v="Bill Murray"/>
    <x v="147"/>
    <n v="13000"/>
    <n v="44798"/>
    <n v="88"/>
    <n v="0"/>
    <n v="6.5"/>
    <n v="265"/>
    <n v="110"/>
    <n v="130313314"/>
    <n v="80000000"/>
    <n v="50313314"/>
    <n v="0.628916425"/>
    <n v="26.251566570000001"/>
    <x v="4"/>
    <s v="may"/>
    <s v="Peter Segal"/>
    <s v="GET SMART"/>
    <s v="Normal"/>
    <s v="High Budget"/>
  </r>
  <r>
    <s v="The Peanuts Movie"/>
    <d v="2015-04-15T00:00:00"/>
    <x v="0"/>
    <x v="2"/>
    <s v="English"/>
    <x v="0"/>
    <s v="G"/>
    <s v="Francesca Capaldi"/>
    <x v="142"/>
    <n v="144"/>
    <n v="309"/>
    <n v="20"/>
    <n v="33000"/>
    <n v="7.2"/>
    <n v="208"/>
    <n v="88"/>
    <n v="130174897"/>
    <n v="99000000"/>
    <n v="31174897"/>
    <n v="0.31489794949494948"/>
    <n v="32.225959179797982"/>
    <x v="2"/>
    <s v="aprel"/>
    <s v="Steve Martino"/>
    <s v="THE PEANUTS MOVİE"/>
    <s v="Normal"/>
    <s v="High Budget"/>
  </r>
  <r>
    <s v="American Gangster"/>
    <d v="2007-04-10T00:00:00"/>
    <x v="0"/>
    <x v="5"/>
    <s v="English"/>
    <x v="0"/>
    <s v="R"/>
    <s v="Denzel Washington"/>
    <x v="65"/>
    <n v="18000"/>
    <n v="20354"/>
    <n v="0"/>
    <n v="0"/>
    <n v="7.8"/>
    <n v="300"/>
    <n v="176"/>
    <n v="130127620"/>
    <n v="100000000"/>
    <n v="30127620"/>
    <n v="0.30127619999999999"/>
    <n v="31.320510479999999"/>
    <x v="17"/>
    <s v="aprel"/>
    <s v="Ridley Scott"/>
    <s v="AMERİCAN GANGSTER"/>
    <s v="Normal"/>
    <s v="Medium Budget"/>
  </r>
  <r>
    <s v="American Beauty"/>
    <d v="1999-09-12T00:00:00"/>
    <x v="0"/>
    <x v="1"/>
    <s v="English"/>
    <x v="0"/>
    <s v="R"/>
    <s v="Kevin Spacey"/>
    <x v="31"/>
    <n v="18000"/>
    <n v="19078"/>
    <n v="0"/>
    <n v="22000"/>
    <n v="8.4"/>
    <n v="176"/>
    <n v="122"/>
    <n v="130058047"/>
    <n v="15000000"/>
    <n v="115058047"/>
    <n v="7.6705364666666664"/>
    <n v="38.868214586666667"/>
    <x v="5"/>
    <s v="sentyabr"/>
    <s v="Sam Mendes"/>
    <s v="AMERİCAN BEAUTY"/>
    <s v="Normal"/>
    <s v="Medium Budget"/>
  </r>
  <r>
    <s v="Insurgent"/>
    <d v="2015-01-27T00:00:00"/>
    <x v="0"/>
    <x v="2"/>
    <s v="English"/>
    <x v="0"/>
    <s v="PG-13"/>
    <s v="Kate Winslet"/>
    <x v="205"/>
    <n v="14000"/>
    <n v="22622"/>
    <n v="124"/>
    <n v="27000"/>
    <n v="6.3"/>
    <n v="263"/>
    <n v="119"/>
    <n v="129995817"/>
    <n v="110000000"/>
    <n v="19995817"/>
    <n v="0.18178015454545454"/>
    <n v="27.972712061818182"/>
    <x v="2"/>
    <s v="yanvar"/>
    <s v="Robert Schwentke"/>
    <s v="INSURGENT"/>
    <s v="Normal"/>
    <s v="High Budget"/>
  </r>
  <r>
    <s v="Lethal Weapon 4"/>
    <d v="1998-07-11T00:00:00"/>
    <x v="0"/>
    <x v="0"/>
    <s v="English"/>
    <x v="0"/>
    <s v="R"/>
    <s v="Jet Li"/>
    <x v="173"/>
    <n v="5000"/>
    <n v="6171"/>
    <n v="503"/>
    <n v="0"/>
    <n v="6.6"/>
    <n v="141"/>
    <n v="127"/>
    <n v="129734803"/>
    <n v="140000000"/>
    <n v="-10265197"/>
    <n v="-7.3322835714285717E-2"/>
    <n v="26.370670865714285"/>
    <x v="31"/>
    <s v="iyul"/>
    <s v="Richard Donner"/>
    <s v="LETHAL WEAPON 4"/>
    <s v="Underperformer"/>
    <s v="High Budget"/>
  </r>
  <r>
    <s v="The Nutty Professor"/>
    <d v="1996-09-14T00:00:00"/>
    <x v="0"/>
    <x v="4"/>
    <s v="English"/>
    <x v="0"/>
    <s v="PG-13"/>
    <s v="Jada Pinkett Smith"/>
    <x v="55"/>
    <n v="851"/>
    <n v="3155"/>
    <n v="293"/>
    <n v="960"/>
    <n v="5.6"/>
    <n v="57"/>
    <n v="95"/>
    <n v="128769345"/>
    <n v="54000000"/>
    <n v="74769345"/>
    <n v="1.3846175000000001"/>
    <n v="23.049847"/>
    <x v="20"/>
    <s v="sentyabr"/>
    <s v="Tom Shadyac"/>
    <s v="THE NUTTY PROFESSOR"/>
    <s v="Normal"/>
    <s v="Medium Budget"/>
  </r>
  <r>
    <s v="Borat: Cultural Learnings of America for Make Benefit Glorious Nation of Kazakhstan"/>
    <d v="2006-02-24T00:00:00"/>
    <x v="0"/>
    <x v="4"/>
    <s v="English"/>
    <x v="0"/>
    <s v="R"/>
    <s v="Luenell"/>
    <x v="206"/>
    <n v="332"/>
    <n v="505"/>
    <n v="119"/>
    <n v="0"/>
    <n v="7.3"/>
    <n v="343"/>
    <n v="82"/>
    <n v="128505958"/>
    <n v="18000000"/>
    <n v="110505958"/>
    <n v="6.1392198888888885"/>
    <n v="31.655687955555557"/>
    <x v="9"/>
    <s v="fevral"/>
    <s v="Larry Charles"/>
    <s v="BORAT: CULTURAL LEARNİNGS OF AMERİCA FOR MAKE BENEFİT GLORİOUS NATİON OF KAZAKHSTAN"/>
    <s v="Normal"/>
    <s v="Medium Budget"/>
  </r>
  <r>
    <s v="Minority Report"/>
    <d v="2002-12-29T00:00:00"/>
    <x v="0"/>
    <x v="0"/>
    <s v="English"/>
    <x v="0"/>
    <s v="PG-13"/>
    <s v="Tom Cruise"/>
    <x v="6"/>
    <n v="10000"/>
    <n v="12546"/>
    <n v="14000"/>
    <n v="0"/>
    <n v="7.7"/>
    <n v="252"/>
    <n v="145"/>
    <n v="132014112"/>
    <n v="102000000"/>
    <n v="30014112"/>
    <n v="0.29425600000000002"/>
    <n v="30.9177024"/>
    <x v="12"/>
    <s v="dekabr"/>
    <s v="Steven Spielberg"/>
    <s v="MİNORİTY REPORT"/>
    <s v="Normal"/>
    <s v="High Budget"/>
  </r>
  <r>
    <s v="Robots"/>
    <d v="2005-06-10T00:00:00"/>
    <x v="0"/>
    <x v="2"/>
    <s v="English"/>
    <x v="0"/>
    <s v="PG"/>
    <s v="Jim Broadbent"/>
    <x v="119"/>
    <n v="1000"/>
    <n v="1804"/>
    <n v="77"/>
    <n v="0"/>
    <n v="6.3"/>
    <n v="163"/>
    <n v="91"/>
    <n v="128200012"/>
    <n v="75000000"/>
    <n v="53200012"/>
    <n v="0.70933349333333329"/>
    <n v="25.483733397333332"/>
    <x v="14"/>
    <s v="iyun"/>
    <s v="Chris Wedge"/>
    <s v="ROBOTS"/>
    <s v="Normal"/>
    <s v="High Budget"/>
  </r>
  <r>
    <s v="Crouching Tiger, Hidden Dragon"/>
    <d v="2000-02-08T00:00:00"/>
    <x v="0"/>
    <x v="0"/>
    <s v="Mandarin"/>
    <x v="8"/>
    <s v="PG-13"/>
    <s v="Chen Chang"/>
    <x v="201"/>
    <n v="103"/>
    <n v="129"/>
    <n v="0"/>
    <n v="0"/>
    <n v="7.9"/>
    <n v="287"/>
    <n v="120"/>
    <n v="128067808"/>
    <n v="15000000"/>
    <n v="113067808"/>
    <n v="7.5378538666666666"/>
    <n v="34.615141546666671"/>
    <x v="23"/>
    <s v="fevral"/>
    <s v="Ang Lee"/>
    <s v="CROUCHİNG TİGER, HİDDEN DRAGON"/>
    <s v="Normal"/>
    <s v="High Budget"/>
  </r>
  <r>
    <s v="Into the Woods"/>
    <d v="2014-10-04T00:00:00"/>
    <x v="0"/>
    <x v="2"/>
    <s v="English"/>
    <x v="0"/>
    <s v="PG"/>
    <s v="Johnny Depp"/>
    <x v="59"/>
    <n v="40000"/>
    <n v="62837"/>
    <n v="252"/>
    <n v="90000"/>
    <n v="6"/>
    <n v="321"/>
    <n v="125"/>
    <n v="127997349"/>
    <n v="50000000"/>
    <n v="77997349"/>
    <n v="1.5599469800000001"/>
    <n v="33.623978792000003"/>
    <x v="16"/>
    <s v="oktyabr"/>
    <s v="Rob Marshall"/>
    <s v="INTO THE WOODS"/>
    <s v="Normal"/>
    <s v="High Budget"/>
  </r>
  <r>
    <s v="Shutter Island"/>
    <d v="2010-10-28T00:00:00"/>
    <x v="0"/>
    <x v="6"/>
    <s v="English"/>
    <x v="0"/>
    <s v="R"/>
    <s v="Leonardo DiCaprio"/>
    <x v="200"/>
    <n v="29000"/>
    <n v="29585"/>
    <n v="17000"/>
    <n v="53000"/>
    <n v="8.1"/>
    <n v="490"/>
    <n v="138"/>
    <n v="127968405"/>
    <n v="80000000"/>
    <n v="47968405"/>
    <n v="0.59960506250000001"/>
    <n v="37.939842024999997"/>
    <x v="11"/>
    <s v="oktyabr"/>
    <s v="Martin Scorsese"/>
    <s v="SHUTTER ISLAND"/>
    <s v="Normal"/>
    <s v="Medium Budget"/>
  </r>
  <r>
    <s v="Enchanted"/>
    <d v="2007-12-06T00:00:00"/>
    <x v="0"/>
    <x v="3"/>
    <s v="English"/>
    <x v="0"/>
    <s v="PG"/>
    <s v="Jeff Bennett"/>
    <x v="207"/>
    <n v="283"/>
    <n v="662"/>
    <n v="36"/>
    <n v="0"/>
    <n v="7.1"/>
    <n v="222"/>
    <n v="107"/>
    <n v="127706877"/>
    <n v="85000000"/>
    <n v="42706877"/>
    <n v="0.50243384705882355"/>
    <n v="28.600973538823528"/>
    <x v="17"/>
    <s v="dekabr"/>
    <s v="Kevin Lima"/>
    <s v="ENCHANTED"/>
    <s v="Normal"/>
    <s v="High Budget"/>
  </r>
  <r>
    <s v="The Curious Case of Benjamin Button"/>
    <d v="2008-09-25T00:00:00"/>
    <x v="0"/>
    <x v="1"/>
    <s v="English"/>
    <x v="0"/>
    <s v="PG-13"/>
    <s v="Brad Pitt"/>
    <x v="129"/>
    <n v="11000"/>
    <n v="13333"/>
    <n v="21000"/>
    <n v="23000"/>
    <n v="7.8"/>
    <n v="362"/>
    <n v="166"/>
    <n v="127490802"/>
    <n v="150000000"/>
    <n v="-22509198"/>
    <n v="-0.15006132"/>
    <n v="33.439975472"/>
    <x v="4"/>
    <s v="sentyabr"/>
    <s v="David Fincher"/>
    <s v="THE CURİOUS CASE OF BENJAMİN BUTTON"/>
    <s v="Underperformer"/>
    <s v="Medium Budget"/>
  </r>
  <r>
    <s v="Sweet Home Alabama"/>
    <d v="2002-02-02T00:00:00"/>
    <x v="0"/>
    <x v="4"/>
    <s v="English"/>
    <x v="0"/>
    <s v="PG-13"/>
    <s v="Ethan Embry"/>
    <x v="113"/>
    <n v="982"/>
    <n v="4251"/>
    <n v="72"/>
    <n v="0"/>
    <n v="6.1"/>
    <n v="97"/>
    <n v="108"/>
    <n v="127214072"/>
    <n v="38000000"/>
    <n v="89214072"/>
    <n v="2.3477387368421052"/>
    <n v="25.339095494736842"/>
    <x v="12"/>
    <s v="fevral"/>
    <s v="Andy Tennant"/>
    <s v="SWEET HOME ALABAMA"/>
    <s v="Normal"/>
    <s v="Medium Budget"/>
  </r>
  <r>
    <s v="Dumb &amp; Dumber"/>
    <d v="1994-09-21T00:00:00"/>
    <x v="0"/>
    <x v="4"/>
    <s v="English"/>
    <x v="0"/>
    <s v="PG-13"/>
    <s v="Lauren Holly"/>
    <x v="208"/>
    <n v="879"/>
    <n v="2985"/>
    <n v="137"/>
    <n v="0"/>
    <n v="7.3"/>
    <n v="84"/>
    <n v="113"/>
    <n v="127175354"/>
    <n v="16000000"/>
    <n v="111175354"/>
    <n v="6.9484596249999999"/>
    <n v="31.979383849999998"/>
    <x v="10"/>
    <s v="sentyabr"/>
    <s v="Peter Farrelly"/>
    <s v="DUMB &amp; DUMBER"/>
    <s v="Normal"/>
    <s v="Medium Budget"/>
  </r>
  <r>
    <s v="2 Fast 2 Furious"/>
    <d v="2003-01-28T00:00:00"/>
    <x v="0"/>
    <x v="0"/>
    <s v="English"/>
    <x v="0"/>
    <s v="PG-13"/>
    <s v="Paul Walker"/>
    <x v="209"/>
    <n v="23000"/>
    <n v="25296"/>
    <n v="309"/>
    <n v="0"/>
    <n v="5.9"/>
    <n v="150"/>
    <n v="107"/>
    <n v="127083765"/>
    <n v="76000000"/>
    <n v="51083765"/>
    <n v="0.6721548026315789"/>
    <n v="23.868861921052634"/>
    <x v="13"/>
    <s v="yanvar"/>
    <s v="John Singleton"/>
    <s v="2 FAST 2 FURİOUS"/>
    <s v="Normal"/>
    <s v="High Budget"/>
  </r>
  <r>
    <s v="Super 8"/>
    <d v="2011-08-18T00:00:00"/>
    <x v="0"/>
    <x v="6"/>
    <s v="English"/>
    <x v="0"/>
    <s v="PG-13"/>
    <s v="Joel Courtney"/>
    <x v="50"/>
    <n v="1000"/>
    <n v="3388"/>
    <n v="14000"/>
    <n v="37000"/>
    <n v="7.1"/>
    <n v="539"/>
    <n v="112"/>
    <n v="126975169"/>
    <n v="50000000"/>
    <n v="76975169"/>
    <n v="1.53950338"/>
    <n v="32.715801352"/>
    <x v="15"/>
    <s v="avgust"/>
    <s v="J.J. Abrams"/>
    <s v="SUPER 8"/>
    <s v="Normal"/>
    <s v="Medium Budget"/>
  </r>
  <r>
    <s v="The World Is Not Enough"/>
    <d v="1999-05-19T00:00:00"/>
    <x v="0"/>
    <x v="0"/>
    <s v="English"/>
    <x v="1"/>
    <s v="PG-13"/>
    <s v="Colin Salmon"/>
    <x v="210"/>
    <n v="766"/>
    <n v="2037"/>
    <n v="150"/>
    <n v="2000"/>
    <n v="6.4"/>
    <n v="197"/>
    <n v="128"/>
    <n v="126930660"/>
    <n v="135000000"/>
    <n v="-8069340"/>
    <n v="-5.9772888888888889E-2"/>
    <n v="25.776090844444447"/>
    <x v="5"/>
    <s v="may"/>
    <s v="Michael Apted"/>
    <s v="THE WORLD IS NOT ENOUGH"/>
    <s v="Underperformer"/>
    <s v="High Budget"/>
  </r>
  <r>
    <s v="My Best Friend's Wedding"/>
    <d v="1997-10-25T00:00:00"/>
    <x v="0"/>
    <x v="4"/>
    <s v="English"/>
    <x v="0"/>
    <s v="PG-13"/>
    <s v="Julia Roberts"/>
    <x v="211"/>
    <n v="8000"/>
    <n v="12344"/>
    <n v="29"/>
    <n v="0"/>
    <n v="6.3"/>
    <n v="84"/>
    <n v="105"/>
    <n v="126805112"/>
    <n v="46000000"/>
    <n v="80805112"/>
    <n v="1.7566328695652174"/>
    <n v="25.902653147826086"/>
    <x v="1"/>
    <s v="oktyabr"/>
    <s v="P.J. Hogan"/>
    <s v="MY BEST FRİEND'S WEDDİNG"/>
    <s v="Normal"/>
    <s v="Medium Budget"/>
  </r>
  <r>
    <s v="Bee Movie"/>
    <d v="2007-10-18T00:00:00"/>
    <x v="0"/>
    <x v="2"/>
    <s v="English"/>
    <x v="0"/>
    <s v="PG"/>
    <s v="Matthew Broderick"/>
    <x v="212"/>
    <n v="2000"/>
    <n v="6576"/>
    <n v="58"/>
    <n v="0"/>
    <n v="6.2"/>
    <n v="194"/>
    <n v="91"/>
    <n v="126597121"/>
    <n v="150000000"/>
    <n v="-23402879"/>
    <n v="-0.15601919333333333"/>
    <n v="24.737592322666668"/>
    <x v="17"/>
    <s v="oktyabr"/>
    <s v="Steve Hickner"/>
    <s v="BEE MOVİE"/>
    <s v="Underperformer"/>
    <s v="High Budget"/>
  </r>
  <r>
    <s v="Lucy"/>
    <d v="2014-08-20T00:00:00"/>
    <x v="0"/>
    <x v="0"/>
    <s v="English"/>
    <x v="6"/>
    <s v="R"/>
    <s v="Scarlett Johansson"/>
    <x v="213"/>
    <n v="19000"/>
    <n v="32325"/>
    <n v="0"/>
    <n v="83000"/>
    <n v="6.4"/>
    <n v="433"/>
    <n v="89"/>
    <n v="126546825"/>
    <n v="40000000"/>
    <n v="86546825"/>
    <n v="2.163670625"/>
    <n v="34.765468249999998"/>
    <x v="16"/>
    <s v="avgust"/>
    <s v="Luc Besson"/>
    <s v="LUCY"/>
    <s v="Normal"/>
    <s v="High Budget"/>
  </r>
  <r>
    <s v="Prometheus"/>
    <d v="2012-11-24T00:00:00"/>
    <x v="0"/>
    <x v="2"/>
    <s v="English"/>
    <x v="0"/>
    <s v="R"/>
    <s v="Michael Fassbender"/>
    <x v="65"/>
    <n v="13000"/>
    <n v="24098"/>
    <n v="0"/>
    <n v="97000"/>
    <n v="7"/>
    <n v="775"/>
    <n v="124"/>
    <n v="126464904"/>
    <n v="130000000"/>
    <n v="-3535096"/>
    <n v="-2.7193046153846153E-2"/>
    <n v="37.689122781538458"/>
    <x v="3"/>
    <s v="noyabr"/>
    <s v="Ridley Scott"/>
    <s v="PROMETHEUS"/>
    <s v="Underperformer"/>
    <s v="High Budget"/>
  </r>
  <r>
    <s v="Mr. Deeds"/>
    <d v="2002-10-18T00:00:00"/>
    <x v="0"/>
    <x v="4"/>
    <s v="English"/>
    <x v="0"/>
    <s v="PG-13"/>
    <s v="Steve Buscemi"/>
    <x v="214"/>
    <n v="12000"/>
    <n v="26826"/>
    <n v="65"/>
    <n v="0"/>
    <n v="5.8"/>
    <n v="117"/>
    <n v="96"/>
    <n v="126203320"/>
    <n v="50000000"/>
    <n v="76203320"/>
    <n v="1.5240663999999999"/>
    <n v="23.809626559999998"/>
    <x v="12"/>
    <s v="oktyabr"/>
    <s v="Steven Brill"/>
    <s v="MR. DEEDS"/>
    <s v="Normal"/>
    <s v="Medium Budget"/>
  </r>
  <r>
    <s v="Safe House"/>
    <d v="2012-09-06T00:00:00"/>
    <x v="0"/>
    <x v="0"/>
    <s v="English"/>
    <x v="0"/>
    <s v="R"/>
    <s v="Denzel Washington"/>
    <x v="215"/>
    <n v="18000"/>
    <n v="36237"/>
    <n v="79"/>
    <n v="19000"/>
    <n v="6.8"/>
    <n v="298"/>
    <n v="115"/>
    <n v="126149655"/>
    <n v="85000000"/>
    <n v="41149655"/>
    <n v="0.4841135882352941"/>
    <n v="29.293645435294117"/>
    <x v="3"/>
    <s v="sentyabr"/>
    <s v="Daniel Espinosa"/>
    <s v="SAFE HOUSE"/>
    <s v="Normal"/>
    <s v="High Budget"/>
  </r>
  <r>
    <s v="The Truman Show"/>
    <d v="1998-05-05T00:00:00"/>
    <x v="0"/>
    <x v="4"/>
    <s v="English"/>
    <x v="0"/>
    <s v="PG"/>
    <s v="Natascha McElhone"/>
    <x v="216"/>
    <n v="2000"/>
    <n v="3698"/>
    <n v="608"/>
    <n v="18000"/>
    <n v="8.1"/>
    <n v="213"/>
    <n v="103"/>
    <n v="125603360"/>
    <n v="60000000"/>
    <n v="65603360"/>
    <n v="1.0933893333333333"/>
    <n v="34.63735573333333"/>
    <x v="31"/>
    <s v="may"/>
    <s v="Peter Weir"/>
    <s v="THE TRUMAN SHOW"/>
    <s v="Normal"/>
    <s v="Medium Budget"/>
  </r>
  <r>
    <s v="Erin Brockovich"/>
    <d v="2000-10-11T00:00:00"/>
    <x v="0"/>
    <x v="5"/>
    <s v="English"/>
    <x v="0"/>
    <s v="R"/>
    <s v="Julia Roberts"/>
    <x v="103"/>
    <n v="8000"/>
    <n v="10003"/>
    <n v="0"/>
    <n v="0"/>
    <n v="7.3"/>
    <n v="169"/>
    <n v="131"/>
    <n v="125548685"/>
    <n v="52000000"/>
    <n v="73548685"/>
    <n v="1.4143977884615384"/>
    <n v="29.765759115384615"/>
    <x v="23"/>
    <s v="oktyabr"/>
    <s v="Steven Soderbergh"/>
    <s v="ERİN BROCKOVİCH"/>
    <s v="Normal"/>
    <s v="Medium Budget"/>
  </r>
  <r>
    <s v="Ocean's Twelve"/>
    <d v="2004-06-11T00:00:00"/>
    <x v="0"/>
    <x v="8"/>
    <s v="English"/>
    <x v="0"/>
    <s v="PG-13"/>
    <s v="Brad Pitt"/>
    <x v="103"/>
    <n v="11000"/>
    <n v="19359"/>
    <n v="0"/>
    <n v="0"/>
    <n v="6.4"/>
    <n v="198"/>
    <n v="125"/>
    <n v="125531634"/>
    <n v="110000000"/>
    <n v="15531634"/>
    <n v="0.14119667272727274"/>
    <n v="25.656478669090909"/>
    <x v="7"/>
    <s v="iyun"/>
    <s v="Steven Soderbergh"/>
    <s v="OCEAN'S TWELVE"/>
    <s v="Normal"/>
    <s v="Medium Budget"/>
  </r>
  <r>
    <s v="Tomorrow Never Dies"/>
    <d v="1997-02-01T00:00:00"/>
    <x v="0"/>
    <x v="0"/>
    <s v="English"/>
    <x v="1"/>
    <s v="PG-13"/>
    <s v="Vincent Schiavelli"/>
    <x v="217"/>
    <n v="811"/>
    <n v="2958"/>
    <n v="55"/>
    <n v="0"/>
    <n v="6.5"/>
    <n v="160"/>
    <n v="119"/>
    <n v="125332007"/>
    <n v="110000000"/>
    <n v="15332007"/>
    <n v="0.13938188181818181"/>
    <n v="26.055752752727273"/>
    <x v="1"/>
    <s v="fevral"/>
    <s v="Roger Spottiswoode"/>
    <s v="TOMORROW NEVER DİES"/>
    <s v="Normal"/>
    <s v="High Budget"/>
  </r>
  <r>
    <s v="Terminator Salvation"/>
    <d v="2009-02-07T00:00:00"/>
    <x v="0"/>
    <x v="0"/>
    <s v="English"/>
    <x v="0"/>
    <s v="PG-13"/>
    <s v="Christian Bale"/>
    <x v="218"/>
    <n v="23000"/>
    <n v="27468"/>
    <n v="368"/>
    <n v="0"/>
    <n v="6.6"/>
    <n v="422"/>
    <n v="118"/>
    <n v="125320003"/>
    <n v="200000000"/>
    <n v="-74679997"/>
    <n v="-0.37339998499999999"/>
    <n v="26.250640005999998"/>
    <x v="0"/>
    <s v="fevral"/>
    <s v="McG"/>
    <s v="TERMİNATOR SALVATİON"/>
    <s v="Underperformer"/>
    <s v="High Budget"/>
  </r>
  <r>
    <s v="Charlie's Angels"/>
    <d v="2000-09-01T00:00:00"/>
    <x v="0"/>
    <x v="0"/>
    <s v="English"/>
    <x v="0"/>
    <s v="PG-13"/>
    <s v="Bill Murray"/>
    <x v="218"/>
    <n v="13000"/>
    <n v="15419"/>
    <n v="368"/>
    <n v="0"/>
    <n v="5.5"/>
    <n v="181"/>
    <n v="94"/>
    <n v="125305545"/>
    <n v="92000000"/>
    <n v="33305545"/>
    <n v="0.36201679347826088"/>
    <n v="22.144806717391305"/>
    <x v="23"/>
    <s v="sentyabr"/>
    <s v="McG"/>
    <s v="CHARLİE'S ANGELS"/>
    <s v="Normal"/>
    <s v="High Budget"/>
  </r>
  <r>
    <s v="Lone Survivor"/>
    <d v="2013-05-15T00:00:00"/>
    <x v="0"/>
    <x v="0"/>
    <s v="English"/>
    <x v="0"/>
    <s v="R"/>
    <s v="Jerry Ferrara"/>
    <x v="66"/>
    <n v="480"/>
    <n v="1261"/>
    <n v="532"/>
    <n v="58000"/>
    <n v="7.6"/>
    <n v="319"/>
    <n v="121"/>
    <n v="125069696"/>
    <n v="40000000"/>
    <n v="85069696"/>
    <n v="2.1267423999999999"/>
    <n v="37.050696959999996"/>
    <x v="8"/>
    <s v="may"/>
    <s v="Peter Berg"/>
    <s v="LONE SURVİVOR"/>
    <s v="Normal"/>
    <s v="High Budget"/>
  </r>
  <r>
    <s v="The Vow"/>
    <d v="2012-09-10T00:00:00"/>
    <x v="0"/>
    <x v="1"/>
    <s v="English"/>
    <x v="0"/>
    <s v="PG-13"/>
    <s v="Channing Tatum"/>
    <x v="219"/>
    <n v="17000"/>
    <n v="18322"/>
    <n v="23"/>
    <n v="32000"/>
    <n v="6.8"/>
    <n v="214"/>
    <n v="104"/>
    <n v="125014030"/>
    <n v="30000000"/>
    <n v="95014030"/>
    <n v="3.1671343333333333"/>
    <n v="31.666853733333333"/>
    <x v="3"/>
    <s v="sentyabr"/>
    <s v="Michael Sucsy"/>
    <s v="THE VOW"/>
    <s v="Normal"/>
    <s v="Medium Budget"/>
  </r>
  <r>
    <s v="Life of Pi"/>
    <d v="2012-10-02T00:00:00"/>
    <x v="0"/>
    <x v="2"/>
    <s v="English"/>
    <x v="0"/>
    <s v="PG"/>
    <s v="Suraj Sharma"/>
    <x v="201"/>
    <n v="774"/>
    <n v="2121"/>
    <n v="0"/>
    <n v="122000"/>
    <n v="8"/>
    <n v="552"/>
    <n v="127"/>
    <n v="124976634"/>
    <n v="120000000"/>
    <n v="4976634"/>
    <n v="4.147195E-2"/>
    <n v="44.216588779999995"/>
    <x v="3"/>
    <s v="oktyabr"/>
    <s v="Ang Lee"/>
    <s v="LİFE OF Pİ"/>
    <s v="Normal"/>
    <s v="High Budget"/>
  </r>
  <r>
    <s v="Cloudy with a Chance of Meatballs"/>
    <d v="2009-06-14T00:00:00"/>
    <x v="0"/>
    <x v="3"/>
    <s v="English"/>
    <x v="0"/>
    <s v="PG"/>
    <s v="Will Forte"/>
    <x v="49"/>
    <n v="622"/>
    <n v="1227"/>
    <n v="97"/>
    <n v="0"/>
    <n v="7"/>
    <n v="191"/>
    <n v="90"/>
    <n v="124870275"/>
    <n v="100000000"/>
    <n v="24870275"/>
    <n v="0.24870275"/>
    <n v="28.099481099999998"/>
    <x v="0"/>
    <s v="iyun"/>
    <s v="Phil Lord"/>
    <s v="CLOUDY WİTH A CHANCE OF MEATBALLS"/>
    <s v="Normal"/>
    <s v="High Budget"/>
  </r>
  <r>
    <s v="The Fault in Our Stars"/>
    <d v="2014-08-12T00:00:00"/>
    <x v="0"/>
    <x v="1"/>
    <s v="English"/>
    <x v="0"/>
    <s v="PG-13"/>
    <s v="Shailene Woodley"/>
    <x v="220"/>
    <n v="8000"/>
    <n v="10565"/>
    <n v="131"/>
    <n v="93000"/>
    <n v="7.8"/>
    <n v="326"/>
    <n v="133"/>
    <n v="124868837"/>
    <n v="12000000"/>
    <n v="112868837"/>
    <n v="9.4057364166666666"/>
    <n v="44.262294566666668"/>
    <x v="16"/>
    <s v="avgust"/>
    <s v="Josh Boone"/>
    <s v="THE FAULT İN OUR STARS"/>
    <s v="Normal"/>
    <s v="Medium Budget"/>
  </r>
  <r>
    <s v="The Devil Wears Prada"/>
    <d v="2006-11-14T00:00:00"/>
    <x v="0"/>
    <x v="4"/>
    <s v="English"/>
    <x v="0"/>
    <s v="PG-13"/>
    <s v="Meryl Streep"/>
    <x v="177"/>
    <n v="11000"/>
    <n v="23923"/>
    <n v="64"/>
    <n v="0"/>
    <n v="6.8"/>
    <n v="208"/>
    <n v="109"/>
    <n v="124732962"/>
    <n v="35000000"/>
    <n v="89732962"/>
    <n v="2.5637989142857145"/>
    <n v="28.225519565714286"/>
    <x v="9"/>
    <s v="noyabr"/>
    <s v="David Frankel"/>
    <s v="THE DEVİL WEARS PRADA"/>
    <s v="Normal"/>
    <s v="Medium Budget"/>
  </r>
  <r>
    <s v="Something's Gotta Give"/>
    <d v="2003-07-11T00:00:00"/>
    <x v="0"/>
    <x v="4"/>
    <s v="English"/>
    <x v="0"/>
    <s v="PG-13"/>
    <s v="Keanu Reeves"/>
    <x v="105"/>
    <n v="18000"/>
    <n v="22679"/>
    <n v="278"/>
    <n v="0"/>
    <n v="6.7"/>
    <n v="145"/>
    <n v="128"/>
    <n v="124590960"/>
    <n v="80000000"/>
    <n v="44590960"/>
    <n v="0.55738699999999997"/>
    <n v="27.022954800000001"/>
    <x v="13"/>
    <s v="iyul"/>
    <s v="Nancy Meyers"/>
    <s v="SOMETHİNG'S GOTTA GİVE"/>
    <s v="Normal"/>
    <s v="Medium Budget"/>
  </r>
  <r>
    <s v="Traffic"/>
    <d v="2000-08-19T00:00:00"/>
    <x v="0"/>
    <x v="8"/>
    <s v="English"/>
    <x v="0"/>
    <s v="R"/>
    <s v="Michael O'Neill"/>
    <x v="103"/>
    <n v="599"/>
    <n v="1418"/>
    <n v="0"/>
    <n v="0"/>
    <n v="7.6"/>
    <n v="223"/>
    <n v="190"/>
    <n v="124107476"/>
    <n v="48000000"/>
    <n v="76107476"/>
    <n v="1.5855724166666667"/>
    <n v="31.034228966666664"/>
    <x v="23"/>
    <s v="avgust"/>
    <s v="Steven Soderbergh"/>
    <s v="TRAFFİC"/>
    <s v="Normal"/>
    <s v="Medium Budget"/>
  </r>
  <r>
    <s v="Good Morning, Vietnam"/>
    <d v="1987-03-22T00:00:00"/>
    <x v="0"/>
    <x v="5"/>
    <s v="English"/>
    <x v="0"/>
    <s v="R"/>
    <s v="Robin Williams"/>
    <x v="122"/>
    <n v="49000"/>
    <n v="50141"/>
    <n v="272"/>
    <n v="0"/>
    <n v="7.3"/>
    <n v="62"/>
    <n v="121"/>
    <n v="123922370"/>
    <n v="13000000"/>
    <n v="110922370"/>
    <n v="8.5324899999999992"/>
    <n v="32.612995999999995"/>
    <x v="39"/>
    <s v="mart"/>
    <s v="Barry Levinson"/>
    <s v="GOOD MORNİNG, VİETNAM"/>
    <s v="Normal"/>
    <s v="Medium Budget"/>
  </r>
  <r>
    <s v="Nutty Professor II: The Klumps"/>
    <d v="2000-03-02T00:00:00"/>
    <x v="0"/>
    <x v="4"/>
    <s v="English"/>
    <x v="0"/>
    <s v="PG-13"/>
    <s v="Larry Miller"/>
    <x v="147"/>
    <n v="611"/>
    <n v="2818"/>
    <n v="88"/>
    <n v="374"/>
    <n v="4.3"/>
    <n v="94"/>
    <n v="109"/>
    <n v="123307945"/>
    <n v="65000000"/>
    <n v="58307945"/>
    <n v="0.89704530769230773"/>
    <n v="17.596218123076923"/>
    <x v="23"/>
    <s v="mart"/>
    <s v="Peter Segal"/>
    <s v="NUTTY PROFESSOR II: THE KLUMPS"/>
    <s v="Normal"/>
    <s v="Medium Budget"/>
  </r>
  <r>
    <s v="Rango"/>
    <d v="2011-09-11T00:00:00"/>
    <x v="0"/>
    <x v="2"/>
    <s v="English"/>
    <x v="0"/>
    <s v="PG"/>
    <s v="Johnny Depp"/>
    <x v="8"/>
    <n v="40000"/>
    <n v="43291"/>
    <n v="563"/>
    <n v="26000"/>
    <n v="7.2"/>
    <n v="362"/>
    <n v="107"/>
    <n v="123207194"/>
    <n v="135000000"/>
    <n v="-11792806"/>
    <n v="-8.7354118518518514E-2"/>
    <n v="31.365058352592595"/>
    <x v="15"/>
    <s v="sentyabr"/>
    <s v="Gore Verbinski"/>
    <s v="RANGO"/>
    <s v="Underperformer"/>
    <s v="High Budget"/>
  </r>
  <r>
    <s v="G.I. Joe: Retaliation"/>
    <d v="2013-11-21T00:00:00"/>
    <x v="0"/>
    <x v="0"/>
    <s v="English"/>
    <x v="0"/>
    <s v="PG-13"/>
    <s v="Channing Tatum"/>
    <x v="221"/>
    <n v="17000"/>
    <n v="31958"/>
    <n v="209"/>
    <n v="42000"/>
    <n v="5.8"/>
    <n v="351"/>
    <n v="122"/>
    <n v="122512052"/>
    <n v="130000000"/>
    <n v="-7487948"/>
    <n v="-5.7599600000000001E-2"/>
    <n v="27.376960159999999"/>
    <x v="8"/>
    <s v="noyabr"/>
    <s v="Jon M. Chu"/>
    <s v="G.I. JOE: RETALİATİON"/>
    <s v="Underperformer"/>
    <s v="High Budget"/>
  </r>
  <r>
    <s v="Clear and Present Danger"/>
    <d v="1994-05-27T00:00:00"/>
    <x v="0"/>
    <x v="0"/>
    <s v="English"/>
    <x v="0"/>
    <s v="PG-13"/>
    <s v="Harrison Ford"/>
    <x v="222"/>
    <n v="11000"/>
    <n v="14178"/>
    <n v="176"/>
    <n v="0"/>
    <n v="6.9"/>
    <n v="42"/>
    <n v="141"/>
    <n v="122012710"/>
    <n v="62000000"/>
    <n v="60012710"/>
    <n v="0.96794693548387101"/>
    <n v="27.987178774193548"/>
    <x v="10"/>
    <s v="may"/>
    <s v="Phillip Noyce"/>
    <s v="CLEAR AND PRESENT DANGER"/>
    <s v="Normal"/>
    <s v="High Budget"/>
  </r>
  <r>
    <s v="The Hunt for Red October"/>
    <d v="1990-04-30T00:00:00"/>
    <x v="0"/>
    <x v="0"/>
    <s v="English"/>
    <x v="0"/>
    <s v="PG"/>
    <s v="Scott Glenn"/>
    <x v="223"/>
    <n v="826"/>
    <n v="2575"/>
    <n v="323"/>
    <n v="0"/>
    <n v="7.6"/>
    <n v="104"/>
    <n v="135"/>
    <n v="122012643"/>
    <n v="30000000"/>
    <n v="92012643"/>
    <n v="3.0670880999999999"/>
    <n v="31.626835239999998"/>
    <x v="22"/>
    <s v="aprel"/>
    <s v="John McTiernan"/>
    <s v="THE HUNT FOR RED OCTOBER"/>
    <s v="Normal"/>
    <s v="High Budget"/>
  </r>
  <r>
    <s v="The Bodyguard"/>
    <d v="1992-04-27T00:00:00"/>
    <x v="0"/>
    <x v="0"/>
    <s v="English"/>
    <x v="0"/>
    <s v="R"/>
    <s v="Bill Cobbs"/>
    <x v="224"/>
    <n v="970"/>
    <n v="2551"/>
    <n v="81"/>
    <n v="0"/>
    <n v="6.1"/>
    <n v="48"/>
    <n v="129"/>
    <n v="121945720"/>
    <n v="25000000"/>
    <n v="96945720"/>
    <n v="3.8778288000000001"/>
    <n v="25.951131519999997"/>
    <x v="28"/>
    <s v="aprel"/>
    <s v="Mick Jackson"/>
    <s v="THE BODYGUARD"/>
    <s v="Normal"/>
    <s v="High Budget"/>
  </r>
  <r>
    <s v="Wayne's World"/>
    <d v="1992-07-14T00:00:00"/>
    <x v="0"/>
    <x v="4"/>
    <s v="English"/>
    <x v="0"/>
    <s v="PG-13"/>
    <s v="Tia Carrere"/>
    <x v="225"/>
    <n v="1000"/>
    <n v="4263"/>
    <n v="122"/>
    <n v="0"/>
    <n v="7"/>
    <n v="61"/>
    <n v="94"/>
    <n v="121697350"/>
    <n v="20000000"/>
    <n v="101697350"/>
    <n v="5.0848674999999997"/>
    <n v="30.033947000000001"/>
    <x v="28"/>
    <s v="iyul"/>
    <s v="Penelope Spheeris"/>
    <s v="WAYNE'S WORLD"/>
    <s v="Normal"/>
    <s v="Medium Budget"/>
  </r>
  <r>
    <s v="The Bourne Identity"/>
    <d v="2002-06-29T00:00:00"/>
    <x v="0"/>
    <x v="0"/>
    <s v="English"/>
    <x v="0"/>
    <s v="PG-13"/>
    <s v="Matt Damon"/>
    <x v="96"/>
    <n v="13000"/>
    <n v="13249"/>
    <n v="218"/>
    <n v="0"/>
    <n v="7.9"/>
    <n v="249"/>
    <n v="119"/>
    <n v="121468960"/>
    <n v="60000000"/>
    <n v="61468960"/>
    <n v="1.0244826666666667"/>
    <n v="32.009793066666667"/>
    <x v="12"/>
    <s v="iyun"/>
    <s v="Doug Liman"/>
    <s v="THE BOURNE IDENTİTY"/>
    <s v="Normal"/>
    <s v="High Budget"/>
  </r>
  <r>
    <s v="Superbad"/>
    <d v="2007-02-22T00:00:00"/>
    <x v="0"/>
    <x v="4"/>
    <s v="English"/>
    <x v="0"/>
    <s v="R"/>
    <s v="Emma Stone"/>
    <x v="226"/>
    <n v="15000"/>
    <n v="17584"/>
    <n v="99"/>
    <n v="0"/>
    <n v="7.6"/>
    <n v="256"/>
    <n v="119"/>
    <n v="121463226"/>
    <n v="20000000"/>
    <n v="101463226"/>
    <n v="5.0731612999999998"/>
    <n v="32.429264519999997"/>
    <x v="17"/>
    <s v="fevral"/>
    <s v="Greg Mottola"/>
    <s v="SUPERBAD"/>
    <s v="Normal"/>
    <s v="Medium Budget"/>
  </r>
  <r>
    <s v="Speed"/>
    <d v="1994-07-28T00:00:00"/>
    <x v="0"/>
    <x v="0"/>
    <s v="English"/>
    <x v="0"/>
    <s v="R"/>
    <s v="Keanu Reeves"/>
    <x v="56"/>
    <n v="18000"/>
    <n v="20966"/>
    <n v="101"/>
    <n v="0"/>
    <n v="7.2"/>
    <n v="114"/>
    <n v="116"/>
    <n v="121248145"/>
    <n v="25000000"/>
    <n v="96248145"/>
    <n v="3.8499257999999998"/>
    <n v="30.339970319999999"/>
    <x v="10"/>
    <s v="iyul"/>
    <s v="Jan de Bont"/>
    <s v="SPEED"/>
    <s v="Normal"/>
    <s v="High Budget"/>
  </r>
  <r>
    <s v="50 First Dates"/>
    <d v="2004-06-20T00:00:00"/>
    <x v="0"/>
    <x v="4"/>
    <s v="English"/>
    <x v="0"/>
    <s v="PG-13"/>
    <s v="Adam Sandler"/>
    <x v="147"/>
    <n v="11000"/>
    <n v="12952"/>
    <n v="88"/>
    <n v="11000"/>
    <n v="6.8"/>
    <n v="147"/>
    <n v="99"/>
    <n v="120776832"/>
    <n v="75000000"/>
    <n v="45776832"/>
    <n v="0.61035775999999997"/>
    <n v="28.544143104"/>
    <x v="7"/>
    <s v="iyun"/>
    <s v="Peter Segal"/>
    <s v="50 FİRST DATES"/>
    <s v="Normal"/>
    <s v="Medium Budget"/>
  </r>
  <r>
    <s v="Mulan"/>
    <d v="1998-02-14T00:00:00"/>
    <x v="0"/>
    <x v="2"/>
    <s v="English"/>
    <x v="0"/>
    <s v="G"/>
    <s v="Ming-Na Wen"/>
    <x v="227"/>
    <n v="2000"/>
    <n v="4478"/>
    <n v="7"/>
    <n v="12000"/>
    <n v="7.5"/>
    <n v="143"/>
    <n v="88"/>
    <n v="120618403"/>
    <n v="90000000"/>
    <n v="30618403"/>
    <n v="0.34020447777777779"/>
    <n v="31.336081791111109"/>
    <x v="31"/>
    <s v="fevral"/>
    <s v="Tony Bancroft"/>
    <s v="MULAN"/>
    <s v="Normal"/>
    <s v="High Budget"/>
  </r>
  <r>
    <s v="Inglourious Basterds"/>
    <d v="2009-03-17T00:00:00"/>
    <x v="0"/>
    <x v="2"/>
    <s v="English"/>
    <x v="0"/>
    <s v="R"/>
    <s v="Michael Fassbender"/>
    <x v="138"/>
    <n v="13000"/>
    <n v="36741"/>
    <n v="16000"/>
    <n v="42000"/>
    <n v="8.3000000000000007"/>
    <n v="486"/>
    <n v="153"/>
    <n v="120523073"/>
    <n v="75000000"/>
    <n v="45523073"/>
    <n v="0.60697430666666663"/>
    <n v="37.64278972266667"/>
    <x v="0"/>
    <s v="mart"/>
    <s v="Quentin Tarantino"/>
    <s v="INGLOURİOUS BASTERDS"/>
    <s v="Normal"/>
    <s v="High Budget"/>
  </r>
  <r>
    <s v="Seabiscuit"/>
    <d v="2003-04-27T00:00:00"/>
    <x v="1"/>
    <x v="1"/>
    <s v="English"/>
    <x v="0"/>
    <s v="PG-13"/>
    <s v="Jeff Bridges"/>
    <x v="12"/>
    <n v="12000"/>
    <n v="13808"/>
    <n v="378"/>
    <n v="0"/>
    <n v="7.3"/>
    <n v="175"/>
    <n v="140"/>
    <n v="120147445"/>
    <n v="87000000"/>
    <n v="33147445"/>
    <n v="0.38100511494252876"/>
    <n v="29.352402045977012"/>
    <x v="13"/>
    <s v="aprel"/>
    <s v="Gary Ross"/>
    <s v="SEABİSCUİT"/>
    <s v="Normal"/>
    <s v="Medium Budget"/>
  </r>
  <r>
    <s v="Four Christmases"/>
    <d v="2008-07-23T00:00:00"/>
    <x v="0"/>
    <x v="4"/>
    <s v="English"/>
    <x v="7"/>
    <s v="PG-13"/>
    <s v="Jon Favreau"/>
    <x v="196"/>
    <n v="4000"/>
    <n v="9913"/>
    <n v="91"/>
    <n v="0"/>
    <n v="5.6"/>
    <n v="141"/>
    <n v="88"/>
    <n v="120136047"/>
    <n v="80000000"/>
    <n v="40136047"/>
    <n v="0.50170058750000002"/>
    <n v="22.600680234999999"/>
    <x v="4"/>
    <s v="iyul"/>
    <s v="Seth Gordon"/>
    <s v="FOUR CHRİSTMASES"/>
    <s v="Normal"/>
    <s v="Medium Budget"/>
  </r>
  <r>
    <s v="The Mask"/>
    <d v="1994-01-18T00:00:00"/>
    <x v="0"/>
    <x v="0"/>
    <s v="English"/>
    <x v="0"/>
    <s v="PG-13"/>
    <s v="Peter Greene"/>
    <x v="228"/>
    <n v="789"/>
    <n v="2085"/>
    <n v="55"/>
    <n v="0"/>
    <n v="6.9"/>
    <n v="57"/>
    <n v="114"/>
    <n v="119938730"/>
    <n v="18000000"/>
    <n v="101938730"/>
    <n v="5.6632627777777778"/>
    <n v="29.865305111111113"/>
    <x v="10"/>
    <s v="yanvar"/>
    <s v="Chuck Russell"/>
    <s v="THE MASK"/>
    <s v="Normal"/>
    <s v="High Budget"/>
  </r>
  <r>
    <s v="Cloudy with a Chance of Meatballs 2"/>
    <d v="2013-11-11T00:00:00"/>
    <x v="0"/>
    <x v="3"/>
    <s v="English"/>
    <x v="0"/>
    <s v="PG"/>
    <s v="Will Forte"/>
    <x v="229"/>
    <n v="622"/>
    <n v="848"/>
    <n v="18"/>
    <n v="15000"/>
    <n v="6.5"/>
    <n v="169"/>
    <n v="95"/>
    <n v="119793567"/>
    <n v="78000000"/>
    <n v="41793567"/>
    <n v="0.53581496153846153"/>
    <n v="27.714325984615385"/>
    <x v="8"/>
    <s v="noyabr"/>
    <s v="Cody Cameron"/>
    <s v="CLOUDY WİTH A CHANCE OF MEATBALLS 2"/>
    <s v="Normal"/>
    <s v="High Budget"/>
  </r>
  <r>
    <s v="Close Encounters of the Third Kind"/>
    <d v="1977-12-11T00:00:00"/>
    <x v="0"/>
    <x v="1"/>
    <s v="English"/>
    <x v="0"/>
    <s v="PG"/>
    <s v="Bob Balaban"/>
    <x v="6"/>
    <n v="559"/>
    <n v="1591"/>
    <n v="14000"/>
    <n v="0"/>
    <n v="7.7"/>
    <n v="171"/>
    <n v="135"/>
    <n v="128300000"/>
    <n v="19400870"/>
    <n v="108899130"/>
    <n v="5.6131054947535857"/>
    <n v="33.045242197901437"/>
    <x v="6"/>
    <s v="dekabr"/>
    <s v="Steven Spielberg"/>
    <s v="CLOSE ENCOUNTERS OF THE THİRD KİND"/>
    <s v="Normal"/>
    <s v="Medium Budget"/>
  </r>
  <r>
    <s v="Walk the Line"/>
    <d v="2005-11-17T00:00:00"/>
    <x v="0"/>
    <x v="5"/>
    <s v="English"/>
    <x v="0"/>
    <s v="PG-13"/>
    <s v="Sandra Ellis Lafferty"/>
    <x v="198"/>
    <n v="523"/>
    <n v="1383"/>
    <n v="446"/>
    <n v="11000"/>
    <n v="7.9"/>
    <n v="291"/>
    <n v="153"/>
    <n v="119518352"/>
    <n v="28000000"/>
    <n v="91518352"/>
    <n v="3.2685125714285714"/>
    <n v="34.007405028571434"/>
    <x v="14"/>
    <s v="noyabr"/>
    <s v="James Mangold"/>
    <s v="WALK THE LİNE"/>
    <s v="Normal"/>
    <s v="Medium Budget"/>
  </r>
  <r>
    <s v="Blazing Saddles"/>
    <d v="1974-03-01T00:00:00"/>
    <x v="0"/>
    <x v="4"/>
    <s v="English"/>
    <x v="0"/>
    <s v="R"/>
    <s v="Madeline Kahn"/>
    <x v="230"/>
    <n v="1000"/>
    <n v="4701"/>
    <n v="0"/>
    <n v="12000"/>
    <n v="7.8"/>
    <n v="121"/>
    <n v="93"/>
    <n v="119500000"/>
    <n v="2600000"/>
    <n v="116900000"/>
    <n v="44.96153846153846"/>
    <n v="50.384615384615387"/>
    <x v="42"/>
    <s v="mart"/>
    <s v="Mel Brooks"/>
    <s v="BLAZİNG SADDLES"/>
    <s v="Overperformer"/>
    <s v="Medium Budget"/>
  </r>
  <r>
    <s v="G-Force"/>
    <d v="2009-10-04T00:00:00"/>
    <x v="0"/>
    <x v="0"/>
    <s v="English"/>
    <x v="0"/>
    <s v="PG"/>
    <s v="Kelli Garner"/>
    <x v="231"/>
    <n v="730"/>
    <n v="2217"/>
    <n v="12"/>
    <n v="0"/>
    <n v="5.0999999999999996"/>
    <n v="145"/>
    <n v="88"/>
    <n v="119420252"/>
    <n v="150000000"/>
    <n v="-30579748"/>
    <n v="-0.20386498666666666"/>
    <n v="20.318454005333333"/>
    <x v="0"/>
    <s v="oktyabr"/>
    <s v="Hoyt Yeatman"/>
    <s v="G-FORCE"/>
    <s v="Underperformer"/>
    <s v="High Budget"/>
  </r>
  <r>
    <s v="Total Recall"/>
    <d v="1990-10-17T00:00:00"/>
    <x v="0"/>
    <x v="0"/>
    <s v="English"/>
    <x v="0"/>
    <s v="R"/>
    <s v="Ronny Cox"/>
    <x v="232"/>
    <n v="605"/>
    <n v="1441"/>
    <n v="719"/>
    <n v="0"/>
    <n v="7.5"/>
    <n v="196"/>
    <n v="113"/>
    <n v="119412921"/>
    <n v="65000000"/>
    <n v="54412921"/>
    <n v="0.83712186153846158"/>
    <n v="30.334848744615385"/>
    <x v="22"/>
    <s v="oktyabr"/>
    <s v="Paul Verhoeven"/>
    <s v="TOTAL RECALL"/>
    <s v="Normal"/>
    <s v="High Budget"/>
  </r>
  <r>
    <s v="The Other Guys"/>
    <d v="2010-12-01T00:00:00"/>
    <x v="0"/>
    <x v="0"/>
    <s v="English"/>
    <x v="0"/>
    <s v="PG-13"/>
    <s v="Dwayne Johnson"/>
    <x v="164"/>
    <n v="12000"/>
    <n v="20233"/>
    <n v="285"/>
    <n v="16000"/>
    <n v="6.7"/>
    <n v="265"/>
    <n v="116"/>
    <n v="119219978"/>
    <n v="100000000"/>
    <n v="19219978"/>
    <n v="0.19219977999999999"/>
    <n v="28.476879912000001"/>
    <x v="11"/>
    <s v="dekabr"/>
    <s v="Adam McKay"/>
    <s v="THE OTHER GUYS"/>
    <s v="Normal"/>
    <s v="High Budget"/>
  </r>
  <r>
    <s v="Fahrenheit 9/11"/>
    <d v="2004-09-19T00:00:00"/>
    <x v="0"/>
    <x v="10"/>
    <s v="English"/>
    <x v="0"/>
    <s v="R"/>
    <s v="Osama bin Laden"/>
    <x v="233"/>
    <n v="503"/>
    <n v="1448"/>
    <n v="909"/>
    <n v="0"/>
    <n v="7.5"/>
    <n v="288"/>
    <n v="122"/>
    <n v="119078393"/>
    <n v="6000000"/>
    <n v="113078393"/>
    <n v="18.846398833333332"/>
    <n v="37.538559533333334"/>
    <x v="7"/>
    <s v="sentyabr"/>
    <s v="Michael Moore"/>
    <s v="FAHRENHEİT 9/11"/>
    <s v="Overperformer"/>
    <s v="Low Budget"/>
  </r>
  <r>
    <s v="Hairspray"/>
    <d v="2007-10-16T00:00:00"/>
    <x v="0"/>
    <x v="4"/>
    <s v="English"/>
    <x v="0"/>
    <s v="PG"/>
    <s v="Jerry Stiller"/>
    <x v="199"/>
    <n v="719"/>
    <n v="1673"/>
    <n v="163"/>
    <n v="0"/>
    <n v="6.7"/>
    <n v="219"/>
    <n v="117"/>
    <n v="118823091"/>
    <n v="75000000"/>
    <n v="43823091"/>
    <n v="0.58430788"/>
    <n v="27.033723152"/>
    <x v="17"/>
    <s v="oktyabr"/>
    <s v="Adam Shankman"/>
    <s v="HAİRSPRAY"/>
    <s v="Normal"/>
    <s v="Medium Budget"/>
  </r>
  <r>
    <s v="The Break-Up"/>
    <d v="2006-10-27T00:00:00"/>
    <x v="0"/>
    <x v="4"/>
    <s v="English"/>
    <x v="0"/>
    <s v="PG-13"/>
    <s v="Jon Favreau"/>
    <x v="110"/>
    <n v="4000"/>
    <n v="8315"/>
    <n v="235"/>
    <n v="0"/>
    <n v="5.8"/>
    <n v="183"/>
    <n v="106"/>
    <n v="118683135"/>
    <n v="52000000"/>
    <n v="66683135"/>
    <n v="1.2823679807692308"/>
    <n v="23.712947192307691"/>
    <x v="9"/>
    <s v="oktyabr"/>
    <s v="Peyton Reed"/>
    <s v="THE BREAK-UP"/>
    <s v="Normal"/>
    <s v="Medium Budget"/>
  </r>
  <r>
    <s v="Back to the Future Part II"/>
    <d v="1989-07-09T00:00:00"/>
    <x v="0"/>
    <x v="2"/>
    <s v="English"/>
    <x v="0"/>
    <s v="PG"/>
    <s v="Lea Thompson"/>
    <x v="25"/>
    <n v="1000"/>
    <n v="3660"/>
    <n v="0"/>
    <n v="12000"/>
    <n v="7.8"/>
    <n v="125"/>
    <n v="108"/>
    <n v="118500000"/>
    <n v="40000000"/>
    <n v="78500000"/>
    <n v="1.9624999999999999"/>
    <n v="33.185000000000002"/>
    <x v="25"/>
    <s v="iyul"/>
    <s v="Robert Zemeckis"/>
    <s v="BACK TO THE FUTURE PART II"/>
    <s v="Normal"/>
    <s v="High Budget"/>
  </r>
  <r>
    <s v="The Sum of All Fears"/>
    <d v="2002-11-23T00:00:00"/>
    <x v="0"/>
    <x v="0"/>
    <s v="English"/>
    <x v="0"/>
    <s v="PG-13"/>
    <s v="Morgan Freeman"/>
    <x v="234"/>
    <n v="11000"/>
    <n v="12556"/>
    <n v="31"/>
    <n v="0"/>
    <n v="6.4"/>
    <n v="176"/>
    <n v="124"/>
    <n v="118471320"/>
    <n v="68000000"/>
    <n v="50471320"/>
    <n v="0.74222529411764704"/>
    <n v="25.896890117647061"/>
    <x v="12"/>
    <s v="noyabr"/>
    <s v="Phil Alden Robinson"/>
    <s v="THE SUM OF ALL FEARS"/>
    <s v="Normal"/>
    <s v="High Budget"/>
  </r>
  <r>
    <s v="Salt"/>
    <d v="2010-05-26T00:00:00"/>
    <x v="0"/>
    <x v="0"/>
    <s v="English"/>
    <x v="0"/>
    <s v="PG-13"/>
    <s v="Angelina Jolie Pitt"/>
    <x v="222"/>
    <n v="11000"/>
    <n v="12406"/>
    <n v="176"/>
    <n v="23000"/>
    <n v="6.4"/>
    <n v="330"/>
    <n v="101"/>
    <n v="118311368"/>
    <n v="110000000"/>
    <n v="8311368"/>
    <n v="7.5557890909090902E-2"/>
    <n v="27.930223156363638"/>
    <x v="11"/>
    <s v="may"/>
    <s v="Phillip Noyce"/>
    <s v="SALT"/>
    <s v="Normal"/>
    <s v="High Budget"/>
  </r>
  <r>
    <s v="Blades of Glory"/>
    <d v="2007-03-21T00:00:00"/>
    <x v="0"/>
    <x v="4"/>
    <s v="English"/>
    <x v="0"/>
    <s v="PG-13"/>
    <s v="Will Ferrell"/>
    <x v="235"/>
    <n v="8000"/>
    <n v="13232"/>
    <n v="8"/>
    <n v="0"/>
    <n v="6.3"/>
    <n v="191"/>
    <n v="93"/>
    <n v="118153533"/>
    <n v="61000000"/>
    <n v="57153533"/>
    <n v="0.93694316393442623"/>
    <n v="25.574777265573768"/>
    <x v="17"/>
    <s v="mart"/>
    <s v="Josh Gordon"/>
    <s v="BLADES OF GLORY"/>
    <s v="Normal"/>
    <s v="Medium Budget"/>
  </r>
  <r>
    <s v="Now You See Me"/>
    <d v="2013-04-13T00:00:00"/>
    <x v="0"/>
    <x v="8"/>
    <s v="English"/>
    <x v="0"/>
    <s v="PG-13"/>
    <s v="Morgan Freeman"/>
    <x v="137"/>
    <n v="11000"/>
    <n v="13312"/>
    <n v="255"/>
    <n v="105000"/>
    <n v="7.3"/>
    <n v="384"/>
    <n v="125"/>
    <n v="117698894"/>
    <n v="75000000"/>
    <n v="42698894"/>
    <n v="0.56931858666666668"/>
    <n v="39.927727434666664"/>
    <x v="8"/>
    <s v="aprel"/>
    <s v="Louis Leterrier"/>
    <s v="NOW YOU SEE ME"/>
    <s v="Normal"/>
    <s v="Medium Budget"/>
  </r>
  <r>
    <s v="Big Momma's House"/>
    <d v="2000-07-29T00:00:00"/>
    <x v="0"/>
    <x v="0"/>
    <s v="English"/>
    <x v="0"/>
    <s v="PG-13"/>
    <s v="Nia Long"/>
    <x v="152"/>
    <n v="826"/>
    <n v="1790"/>
    <n v="67"/>
    <n v="1000"/>
    <n v="5.0999999999999996"/>
    <n v="100"/>
    <n v="99"/>
    <n v="117559438"/>
    <n v="30000000"/>
    <n v="87559438"/>
    <n v="2.9186479333333333"/>
    <n v="21.667459173333334"/>
    <x v="23"/>
    <s v="iyul"/>
    <s v="Raja Gosnell"/>
    <s v="BİG MOMMA'S HOUSE"/>
    <s v="Normal"/>
    <s v="High Budget"/>
  </r>
  <r>
    <s v="Die Hard 2"/>
    <d v="1990-10-15T00:00:00"/>
    <x v="0"/>
    <x v="0"/>
    <s v="English"/>
    <x v="0"/>
    <s v="R"/>
    <s v="Bruce Willis"/>
    <x v="236"/>
    <n v="13000"/>
    <n v="16595"/>
    <n v="212"/>
    <n v="0"/>
    <n v="7.1"/>
    <n v="142"/>
    <n v="124"/>
    <n v="117541000"/>
    <n v="70000000"/>
    <n v="47541000"/>
    <n v="0.6791571428571429"/>
    <n v="28.671662857142856"/>
    <x v="22"/>
    <s v="oktyabr"/>
    <s v="Renny Harlin"/>
    <s v="DİE HARD 2"/>
    <s v="Normal"/>
    <s v="High Budget"/>
  </r>
  <r>
    <s v="Horrible Bosses"/>
    <d v="2011-03-12T00:00:00"/>
    <x v="0"/>
    <x v="4"/>
    <s v="English"/>
    <x v="0"/>
    <s v="R"/>
    <s v="Kevin Spacey"/>
    <x v="196"/>
    <n v="18000"/>
    <n v="18669"/>
    <n v="91"/>
    <n v="31000"/>
    <n v="6.9"/>
    <n v="340"/>
    <n v="106"/>
    <n v="117528646"/>
    <n v="35000000"/>
    <n v="82528646"/>
    <n v="2.3579613142857143"/>
    <n v="31.64318452571429"/>
    <x v="15"/>
    <s v="mart"/>
    <s v="Seth Gordon"/>
    <s v="HORRİBLE BOSSES"/>
    <s v="Normal"/>
    <s v="Medium Budget"/>
  </r>
  <r>
    <s v="Rocky"/>
    <d v="1976-11-16T00:00:00"/>
    <x v="0"/>
    <x v="1"/>
    <s v="English"/>
    <x v="0"/>
    <s v="PG"/>
    <s v="Sylvester Stallone"/>
    <x v="237"/>
    <n v="13000"/>
    <n v="16094"/>
    <n v="80"/>
    <n v="0"/>
    <n v="8.1"/>
    <n v="141"/>
    <n v="145"/>
    <n v="117235247"/>
    <n v="960000"/>
    <n v="116275247"/>
    <n v="121.12004895833333"/>
    <n v="80.848019583333325"/>
    <x v="43"/>
    <s v="noyabr"/>
    <s v="John G. Avildsen"/>
    <s v="ROCKY"/>
    <s v="Overperformer"/>
    <s v="Medium Budget"/>
  </r>
  <r>
    <s v="Jackass 3D"/>
    <d v="2010-11-29T00:00:00"/>
    <x v="0"/>
    <x v="0"/>
    <s v="English"/>
    <x v="0"/>
    <s v="R"/>
    <s v="Bam Margera"/>
    <x v="238"/>
    <n v="608"/>
    <n v="1787"/>
    <n v="79"/>
    <n v="0"/>
    <n v="7.1"/>
    <n v="156"/>
    <n v="101"/>
    <n v="117224271"/>
    <n v="20000000"/>
    <n v="97224271"/>
    <n v="4.8612135500000004"/>
    <n v="30.344485419999998"/>
    <x v="11"/>
    <s v="noyabr"/>
    <s v="Jeff Tremaine"/>
    <s v="JACKASS 3D"/>
    <s v="Normal"/>
    <s v="High Budget"/>
  </r>
  <r>
    <s v="Ocean's Thirteen"/>
    <d v="2007-11-10T00:00:00"/>
    <x v="0"/>
    <x v="8"/>
    <s v="English"/>
    <x v="0"/>
    <s v="PG-13"/>
    <s v="Al Pacino"/>
    <x v="103"/>
    <n v="14000"/>
    <n v="43499"/>
    <n v="0"/>
    <n v="0"/>
    <n v="6.9"/>
    <n v="238"/>
    <n v="122"/>
    <n v="117144465"/>
    <n v="85000000"/>
    <n v="32144465"/>
    <n v="0.37817017647058826"/>
    <n v="27.751268070588235"/>
    <x v="17"/>
    <s v="noyabr"/>
    <s v="Steven Soderbergh"/>
    <s v="OCEAN'S THİRTEEN"/>
    <s v="Normal"/>
    <s v="Medium Budget"/>
  </r>
  <r>
    <s v="The Wolf of Wall Street"/>
    <d v="2013-03-21T00:00:00"/>
    <x v="0"/>
    <x v="5"/>
    <s v="English"/>
    <x v="0"/>
    <s v="R"/>
    <s v="Leonardo DiCaprio"/>
    <x v="200"/>
    <n v="29000"/>
    <n v="46057"/>
    <n v="17000"/>
    <n v="138000"/>
    <n v="8.1999999999999993"/>
    <n v="606"/>
    <n v="240"/>
    <n v="116866727"/>
    <n v="100000000"/>
    <n v="16866727"/>
    <n v="0.16866727000000001"/>
    <n v="46.667466907999994"/>
    <x v="8"/>
    <s v="mart"/>
    <s v="Martin Scorsese"/>
    <s v="THE WOLF OF WALL STREET"/>
    <s v="Normal"/>
    <s v="Medium Budget"/>
  </r>
  <r>
    <s v="Double Jeopardy"/>
    <d v="1999-09-26T00:00:00"/>
    <x v="0"/>
    <x v="8"/>
    <s v="English"/>
    <x v="0"/>
    <s v="R"/>
    <s v="Bruce Greenwood"/>
    <x v="239"/>
    <n v="984"/>
    <n v="2129"/>
    <n v="78"/>
    <n v="0"/>
    <n v="6.4"/>
    <n v="129"/>
    <n v="105"/>
    <n v="116735231"/>
    <n v="70000000"/>
    <n v="46735231"/>
    <n v="0.66764615714285713"/>
    <n v="25.867058462857145"/>
    <x v="5"/>
    <s v="sentyabr"/>
    <s v="Bruce Beresford"/>
    <s v="DOUBLE JEOPARDY"/>
    <s v="Normal"/>
    <s v="Medium Budget"/>
  </r>
  <r>
    <s v="8 Mile"/>
    <d v="2002-04-06T00:00:00"/>
    <x v="0"/>
    <x v="1"/>
    <s v="English"/>
    <x v="0"/>
    <s v="R"/>
    <s v="Mekhi Phifer"/>
    <x v="240"/>
    <n v="1000"/>
    <n v="1954"/>
    <n v="161"/>
    <n v="0"/>
    <n v="7"/>
    <n v="119"/>
    <n v="110"/>
    <n v="116724075"/>
    <n v="41000000"/>
    <n v="75724075"/>
    <n v="1.8469286585365854"/>
    <n v="28.738771463414633"/>
    <x v="12"/>
    <s v="aprel"/>
    <s v="Curtis Hanson"/>
    <s v="8 MİLE"/>
    <s v="Normal"/>
    <s v="Medium Budget"/>
  </r>
  <r>
    <s v="S.W.A.T."/>
    <d v="2003-06-23T00:00:00"/>
    <x v="0"/>
    <x v="0"/>
    <s v="English"/>
    <x v="0"/>
    <s v="PG-13"/>
    <s v="Jeremy Renner"/>
    <x v="241"/>
    <n v="10000"/>
    <n v="14486"/>
    <n v="69"/>
    <n v="0"/>
    <n v="6"/>
    <n v="144"/>
    <n v="117"/>
    <n v="116643346"/>
    <n v="80000000"/>
    <n v="36643346"/>
    <n v="0.45804182500000001"/>
    <n v="24.183216730000002"/>
    <x v="13"/>
    <s v="iyun"/>
    <s v="Clark Johnson"/>
    <s v="S.W.A.T."/>
    <s v="Normal"/>
    <s v="High Budget"/>
  </r>
  <r>
    <s v="Lee Daniels' The Butler"/>
    <d v="2013-03-18T00:00:00"/>
    <x v="0"/>
    <x v="5"/>
    <s v="English"/>
    <x v="0"/>
    <s v="PG-13"/>
    <s v="Alex Pettyfer"/>
    <x v="242"/>
    <n v="15000"/>
    <n v="20035"/>
    <n v="304"/>
    <n v="41000"/>
    <n v="7.2"/>
    <n v="304"/>
    <n v="132"/>
    <n v="116631310"/>
    <n v="30000000"/>
    <n v="86631310"/>
    <n v="2.8877103333333332"/>
    <n v="34.055084133333331"/>
    <x v="8"/>
    <s v="mart"/>
    <s v="Lee Daniels"/>
    <s v="LEE DANİELS' THE BUTLER"/>
    <s v="Normal"/>
    <s v="Medium Budget"/>
  </r>
  <r>
    <s v="Green Lantern"/>
    <d v="2011-07-15T00:00:00"/>
    <x v="0"/>
    <x v="0"/>
    <s v="English"/>
    <x v="0"/>
    <s v="PG-13"/>
    <s v="Ryan Reynolds"/>
    <x v="130"/>
    <n v="16000"/>
    <n v="17657"/>
    <n v="258"/>
    <n v="24000"/>
    <n v="5.6"/>
    <n v="436"/>
    <n v="123"/>
    <n v="116593191"/>
    <n v="200000000"/>
    <n v="-83406809"/>
    <n v="-0.41703404500000002"/>
    <n v="24.633186381999998"/>
    <x v="15"/>
    <s v="iyul"/>
    <s v="Martin Campbell"/>
    <s v="GREEN LANTERN"/>
    <s v="Underperformer"/>
    <s v="High Budget"/>
  </r>
  <r>
    <s v="Notting Hill"/>
    <d v="1999-04-05T00:00:00"/>
    <x v="0"/>
    <x v="4"/>
    <s v="English"/>
    <x v="1"/>
    <s v="PG-13"/>
    <s v="Julia Roberts"/>
    <x v="243"/>
    <n v="8000"/>
    <n v="9255"/>
    <n v="50"/>
    <n v="11000"/>
    <n v="7"/>
    <n v="150"/>
    <n v="124"/>
    <n v="116006080"/>
    <n v="42000000"/>
    <n v="74006080"/>
    <n v="1.7620495238095237"/>
    <n v="29.80481980952381"/>
    <x v="5"/>
    <s v="aprel"/>
    <s v="Roger Michell"/>
    <s v="NOTTİNG HİLL"/>
    <s v="Normal"/>
    <s v="Medium Budget"/>
  </r>
  <r>
    <s v="Ghost Rider"/>
    <d v="2007-08-15T00:00:00"/>
    <x v="0"/>
    <x v="0"/>
    <s v="English"/>
    <x v="0"/>
    <s v="PG-13"/>
    <s v="Nicolas Cage"/>
    <x v="244"/>
    <n v="12000"/>
    <n v="14017"/>
    <n v="160"/>
    <n v="0"/>
    <n v="5.2"/>
    <n v="276"/>
    <n v="123"/>
    <n v="115802596"/>
    <n v="110000000"/>
    <n v="5802596"/>
    <n v="5.2750872727272725E-2"/>
    <n v="20.821100349090909"/>
    <x v="17"/>
    <s v="avgust"/>
    <s v="Mark Steven Johnson"/>
    <s v="GHOST RİDER"/>
    <s v="Normal"/>
    <s v="High Budget"/>
  </r>
  <r>
    <s v="You've Got Mail"/>
    <d v="1998-12-14T00:00:00"/>
    <x v="0"/>
    <x v="4"/>
    <s v="English"/>
    <x v="0"/>
    <s v="PG"/>
    <s v="Tom Hanks"/>
    <x v="245"/>
    <n v="15000"/>
    <n v="17768"/>
    <n v="0"/>
    <n v="0"/>
    <n v="6.5"/>
    <n v="153"/>
    <n v="119"/>
    <n v="115731542"/>
    <n v="65000000"/>
    <n v="50731542"/>
    <n v="0.78048526153846154"/>
    <n v="26.312194104615386"/>
    <x v="31"/>
    <s v="dekabr"/>
    <s v="Nora Ephron"/>
    <s v="YOU'VE GOT MAİL"/>
    <s v="Normal"/>
    <s v="Medium Budget"/>
  </r>
  <r>
    <s v="Remember the Titans"/>
    <d v="2000-01-19T00:00:00"/>
    <x v="0"/>
    <x v="5"/>
    <s v="English"/>
    <x v="0"/>
    <s v="PG"/>
    <s v="Ryan Gosling"/>
    <x v="246"/>
    <n v="33000"/>
    <n v="54877"/>
    <n v="132"/>
    <n v="0"/>
    <n v="7.8"/>
    <n v="157"/>
    <n v="120"/>
    <n v="115648585"/>
    <n v="30000000"/>
    <n v="85648585"/>
    <n v="2.8549528333333334"/>
    <n v="32.341981133333334"/>
    <x v="23"/>
    <s v="yanvar"/>
    <s v="Boaz Yakin"/>
    <s v="REMEMBER THE TİTANS"/>
    <s v="Normal"/>
    <s v="Medium Budget"/>
  </r>
  <r>
    <s v="District 9"/>
    <d v="2009-02-02T00:00:00"/>
    <x v="0"/>
    <x v="0"/>
    <s v="English"/>
    <x v="9"/>
    <s v="R"/>
    <s v="Sharlto Copley"/>
    <x v="247"/>
    <n v="2000"/>
    <n v="2639"/>
    <n v="662"/>
    <n v="22000"/>
    <n v="8"/>
    <n v="472"/>
    <n v="112"/>
    <n v="115646235"/>
    <n v="30000000"/>
    <n v="85646235"/>
    <n v="2.8548745000000002"/>
    <n v="35.341949800000002"/>
    <x v="0"/>
    <s v="fevral"/>
    <s v="Neill Blomkamp"/>
    <s v="DİSTRİCT 9"/>
    <s v="Normal"/>
    <s v="High Budget"/>
  </r>
  <r>
    <s v="Unbroken"/>
    <d v="2014-05-08T00:00:00"/>
    <x v="0"/>
    <x v="5"/>
    <s v="English"/>
    <x v="0"/>
    <s v="PG-13"/>
    <s v="Finn Wittrock"/>
    <x v="248"/>
    <n v="769"/>
    <n v="2938"/>
    <n v="11000"/>
    <n v="35000"/>
    <n v="7.2"/>
    <n v="322"/>
    <n v="137"/>
    <n v="115603980"/>
    <n v="65000000"/>
    <n v="50603980"/>
    <n v="0.77852276923076924"/>
    <n v="32.61140910769231"/>
    <x v="16"/>
    <s v="may"/>
    <s v="Angelina Jolie Pitt"/>
    <s v="UNBROKEN"/>
    <s v="Normal"/>
    <s v="Medium Budget"/>
  </r>
  <r>
    <s v="American Graffiti"/>
    <d v="1973-06-13T00:00:00"/>
    <x v="0"/>
    <x v="4"/>
    <s v="English"/>
    <x v="0"/>
    <s v="PG"/>
    <s v="Harrison Ford"/>
    <x v="4"/>
    <n v="11000"/>
    <n v="14954"/>
    <n v="0"/>
    <n v="0"/>
    <n v="7.5"/>
    <n v="100"/>
    <n v="112"/>
    <n v="115000000"/>
    <n v="777000"/>
    <n v="114223000"/>
    <n v="147.00514800514802"/>
    <n v="88.802059202059212"/>
    <x v="30"/>
    <s v="iyun"/>
    <s v="George Lucas"/>
    <s v="AMERİCAN GRAFFİTİ"/>
    <s v="Overperformer"/>
    <s v="Medium Budget"/>
  </r>
  <r>
    <s v="Big"/>
    <d v="1988-05-11T00:00:00"/>
    <x v="0"/>
    <x v="4"/>
    <s v="English"/>
    <x v="0"/>
    <s v="PG"/>
    <s v="Tom Hanks"/>
    <x v="249"/>
    <n v="15000"/>
    <n v="28018"/>
    <n v="545"/>
    <n v="0"/>
    <n v="7.3"/>
    <n v="99"/>
    <n v="130"/>
    <n v="114968774"/>
    <n v="18000000"/>
    <n v="96968774"/>
    <n v="5.3871541111111112"/>
    <n v="31.354861644444444"/>
    <x v="38"/>
    <s v="may"/>
    <s v="Penny Marshall"/>
    <s v="BİG"/>
    <s v="Normal"/>
    <s v="Medium Budget"/>
  </r>
  <r>
    <s v="Dodgeball: A True Underdog Story"/>
    <d v="2004-06-10T00:00:00"/>
    <x v="1"/>
    <x v="4"/>
    <s v="English"/>
    <x v="0"/>
    <s v="PG-13"/>
    <s v="Gary Cole"/>
    <x v="155"/>
    <n v="989"/>
    <n v="4730"/>
    <n v="43"/>
    <n v="0"/>
    <n v="6.7"/>
    <n v="191"/>
    <n v="92"/>
    <n v="114324072"/>
    <n v="20000000"/>
    <n v="94324072"/>
    <n v="4.7162036000000001"/>
    <n v="28.686481440000001"/>
    <x v="7"/>
    <s v="iyun"/>
    <s v="Rawson Marshall Thurber"/>
    <s v="DODGEBALL: A TRUE UNDERDOG STORY"/>
    <s v="Normal"/>
    <s v="Medium Budget"/>
  </r>
  <r>
    <s v="The Village"/>
    <d v="2004-11-24T00:00:00"/>
    <x v="0"/>
    <x v="1"/>
    <s v="English"/>
    <x v="0"/>
    <s v="PG-13"/>
    <s v="Bryce Dallas Howard"/>
    <x v="35"/>
    <n v="3000"/>
    <n v="7273"/>
    <n v="0"/>
    <n v="0"/>
    <n v="6.5"/>
    <n v="261"/>
    <n v="108"/>
    <n v="114195633"/>
    <n v="60000000"/>
    <n v="54195633"/>
    <n v="0.90326055000000005"/>
    <n v="26.361304220000001"/>
    <x v="7"/>
    <s v="noyabr"/>
    <s v="M. Night Shyamalan"/>
    <s v="THE VİLLAGE"/>
    <s v="Normal"/>
    <s v="Medium Budget"/>
  </r>
  <r>
    <s v="Bolt"/>
    <d v="2008-11-01T00:00:00"/>
    <x v="0"/>
    <x v="2"/>
    <s v="English"/>
    <x v="0"/>
    <s v="PG"/>
    <s v="ChloÃ« Grace Moretz"/>
    <x v="250"/>
    <n v="17000"/>
    <n v="20007"/>
    <n v="59"/>
    <n v="0"/>
    <n v="6.9"/>
    <n v="225"/>
    <n v="96"/>
    <n v="114053579"/>
    <n v="150000000"/>
    <n v="-35946421"/>
    <n v="-0.23964280666666668"/>
    <n v="27.504142877333337"/>
    <x v="4"/>
    <s v="noyabr"/>
    <s v="Byron Howard"/>
    <s v="BOLT"/>
    <s v="Underperformer"/>
    <s v="High Budget"/>
  </r>
  <r>
    <s v="Wild Wild West"/>
    <d v="1999-01-18T00:00:00"/>
    <x v="0"/>
    <x v="0"/>
    <s v="English"/>
    <x v="0"/>
    <s v="PG-13"/>
    <s v="Will Smith"/>
    <x v="53"/>
    <n v="10000"/>
    <n v="15870"/>
    <n v="188"/>
    <n v="0"/>
    <n v="4.8"/>
    <n v="85"/>
    <n v="106"/>
    <n v="113745408"/>
    <n v="170000000"/>
    <n v="-56254592"/>
    <n v="-0.33090936470588234"/>
    <n v="19.067636254117648"/>
    <x v="5"/>
    <s v="yanvar"/>
    <s v="Barry Sonnenfeld"/>
    <s v="WİLD WİLD WEST"/>
    <s v="Underperformer"/>
    <s v="High Budget"/>
  </r>
  <r>
    <s v="Night at the Museum: Secret of the Tomb"/>
    <d v="2014-01-06T00:00:00"/>
    <x v="0"/>
    <x v="2"/>
    <s v="English"/>
    <x v="0"/>
    <s v="PG"/>
    <s v="Robin Williams"/>
    <x v="52"/>
    <n v="49000"/>
    <n v="53587"/>
    <n v="189"/>
    <n v="11000"/>
    <n v="6.2"/>
    <n v="154"/>
    <n v="98"/>
    <n v="113733726"/>
    <n v="127000000"/>
    <n v="-13266274"/>
    <n v="-0.10445885039370079"/>
    <n v="25.85821645984252"/>
    <x v="16"/>
    <s v="yanvar"/>
    <s v="Shawn Levy"/>
    <s v="NİGHT AT THE MUSEUM: SECRET OF THE TOMB"/>
    <s v="Underperformer"/>
    <s v="High Budget"/>
  </r>
  <r>
    <s v="Magic Mike"/>
    <d v="2012-02-07T00:00:00"/>
    <x v="0"/>
    <x v="4"/>
    <s v="English"/>
    <x v="0"/>
    <s v="R"/>
    <s v="Channing Tatum"/>
    <x v="103"/>
    <n v="17000"/>
    <n v="46646"/>
    <n v="0"/>
    <n v="54000"/>
    <n v="6.1"/>
    <n v="324"/>
    <n v="110"/>
    <n v="113709992"/>
    <n v="7000000"/>
    <n v="106709992"/>
    <n v="15.244284571428571"/>
    <n v="35.897713828571426"/>
    <x v="3"/>
    <s v="fevral"/>
    <s v="Steven Soderbergh"/>
    <s v="MAGİC MİKE"/>
    <s v="Overperformer"/>
    <s v="Medium Budget"/>
  </r>
  <r>
    <s v="The Addams Family"/>
    <d v="1991-03-25T00:00:00"/>
    <x v="0"/>
    <x v="4"/>
    <s v="English"/>
    <x v="0"/>
    <s v="PG-13"/>
    <s v="Anjelica Huston"/>
    <x v="53"/>
    <n v="1000"/>
    <n v="3696"/>
    <n v="188"/>
    <n v="5000"/>
    <n v="6.8"/>
    <n v="55"/>
    <n v="99"/>
    <n v="113502246"/>
    <n v="38000000"/>
    <n v="75502246"/>
    <n v="1.9869012105263157"/>
    <n v="28.494760484210527"/>
    <x v="24"/>
    <s v="mart"/>
    <s v="Barry Sonnenfeld"/>
    <s v="THE ADDAMS FAMİLY"/>
    <s v="Normal"/>
    <s v="Medium Budget"/>
  </r>
  <r>
    <s v="The Patriot"/>
    <d v="2000-07-07T00:00:00"/>
    <x v="0"/>
    <x v="0"/>
    <s v="English"/>
    <x v="0"/>
    <s v="R"/>
    <s v="Heath Ledger"/>
    <x v="30"/>
    <n v="13000"/>
    <n v="19454"/>
    <n v="776"/>
    <n v="4000"/>
    <n v="7.1"/>
    <n v="192"/>
    <n v="142"/>
    <n v="113330342"/>
    <n v="110000000"/>
    <n v="3330342"/>
    <n v="3.0275836363636364E-2"/>
    <n v="28.812110334545451"/>
    <x v="23"/>
    <s v="iyul"/>
    <s v="Roland Emmerich"/>
    <s v="THE PATRİOT"/>
    <s v="Normal"/>
    <s v="High Budget"/>
  </r>
  <r>
    <s v="The Bourne Legacy"/>
    <d v="2012-11-16T00:00:00"/>
    <x v="0"/>
    <x v="0"/>
    <s v="English"/>
    <x v="0"/>
    <s v="PG-13"/>
    <s v="Jeremy Renner"/>
    <x v="251"/>
    <n v="10000"/>
    <n v="12175"/>
    <n v="209"/>
    <n v="31000"/>
    <n v="6.7"/>
    <n v="436"/>
    <n v="135"/>
    <n v="113165635"/>
    <n v="125000000"/>
    <n v="-11834365"/>
    <n v="-9.4674919999999996E-2"/>
    <n v="29.862130032000003"/>
    <x v="3"/>
    <s v="noyabr"/>
    <s v="Tony Gilroy"/>
    <s v="THE BOURNE LEGACY"/>
    <s v="Underperformer"/>
    <s v="High Budget"/>
  </r>
  <r>
    <s v="The Pacifier"/>
    <d v="2005-09-01T00:00:00"/>
    <x v="0"/>
    <x v="0"/>
    <s v="English"/>
    <x v="4"/>
    <s v="PG"/>
    <s v="Vin Diesel"/>
    <x v="199"/>
    <n v="14000"/>
    <n v="16884"/>
    <n v="163"/>
    <n v="0"/>
    <n v="5.5"/>
    <n v="125"/>
    <n v="95"/>
    <n v="113006880"/>
    <n v="56000000"/>
    <n v="57006880"/>
    <n v="1.0179800000000001"/>
    <n v="22.407191999999998"/>
    <x v="14"/>
    <s v="sentyabr"/>
    <s v="Adam Shankman"/>
    <s v="THE PACİFİER"/>
    <s v="Normal"/>
    <s v="High Budget"/>
  </r>
  <r>
    <s v="Dr. Dolittle 2"/>
    <d v="2001-09-14T00:00:00"/>
    <x v="0"/>
    <x v="4"/>
    <s v="English"/>
    <x v="0"/>
    <s v="PG"/>
    <s v="Raven-SymonÃ©"/>
    <x v="252"/>
    <n v="1000"/>
    <n v="3287"/>
    <n v="41"/>
    <n v="266"/>
    <n v="4.5999999999999996"/>
    <n v="91"/>
    <n v="87"/>
    <n v="112950721"/>
    <n v="72000000"/>
    <n v="40950721"/>
    <n v="0.56876001388888886"/>
    <n v="18.654104005555553"/>
    <x v="18"/>
    <s v="sentyabr"/>
    <s v="Steve Carr"/>
    <s v="DR. DOLİTTLE 2"/>
    <s v="Normal"/>
    <s v="Medium Budget"/>
  </r>
  <r>
    <s v="It's Complicated"/>
    <d v="2009-02-01T00:00:00"/>
    <x v="0"/>
    <x v="4"/>
    <s v="English"/>
    <x v="0"/>
    <s v="R"/>
    <s v="Meryl Streep"/>
    <x v="105"/>
    <n v="11000"/>
    <n v="15226"/>
    <n v="278"/>
    <n v="0"/>
    <n v="6.6"/>
    <n v="187"/>
    <n v="120"/>
    <n v="112703470"/>
    <n v="85000000"/>
    <n v="27703470"/>
    <n v="0.32592317647058822"/>
    <n v="26.530369270588235"/>
    <x v="0"/>
    <s v="fevral"/>
    <s v="Nancy Meyers"/>
    <s v="IT'S COMPLİCATED"/>
    <s v="Normal"/>
    <s v="Medium Budget"/>
  </r>
  <r>
    <s v="Spy Kids"/>
    <d v="2001-12-18T00:00:00"/>
    <x v="0"/>
    <x v="0"/>
    <s v="English"/>
    <x v="0"/>
    <s v="PG"/>
    <s v="Alexa PenaVega"/>
    <x v="253"/>
    <n v="2000"/>
    <n v="4499"/>
    <n v="0"/>
    <n v="0"/>
    <n v="5.4"/>
    <n v="122"/>
    <n v="88"/>
    <n v="112692062"/>
    <n v="35000000"/>
    <n v="77692062"/>
    <n v="2.2197732000000001"/>
    <n v="22.48790928"/>
    <x v="18"/>
    <s v="dekabr"/>
    <s v="Robert Rodriguez"/>
    <s v="SPY KİDS"/>
    <s v="Normal"/>
    <s v="High Budget"/>
  </r>
  <r>
    <s v="Face/Off"/>
    <d v="1997-07-22T00:00:00"/>
    <x v="0"/>
    <x v="0"/>
    <s v="English"/>
    <x v="0"/>
    <s v="R"/>
    <s v="Nicolas Cage"/>
    <x v="76"/>
    <n v="12000"/>
    <n v="17087"/>
    <n v="610"/>
    <n v="11000"/>
    <n v="7.3"/>
    <n v="155"/>
    <n v="138"/>
    <n v="112225777"/>
    <n v="80000000"/>
    <n v="32225777"/>
    <n v="0.4028222125"/>
    <n v="30.461128885000001"/>
    <x v="1"/>
    <s v="iyul"/>
    <s v="John Woo"/>
    <s v="FACE/OFF"/>
    <s v="Normal"/>
    <s v="High Budget"/>
  </r>
  <r>
    <s v="One Flew Over the Cuckoo's Nest"/>
    <d v="1975-05-30T00:00:00"/>
    <x v="0"/>
    <x v="1"/>
    <s v="English"/>
    <x v="0"/>
    <s v="R"/>
    <s v="Scatman Crothers"/>
    <x v="254"/>
    <n v="888"/>
    <n v="2176"/>
    <n v="869"/>
    <n v="32000"/>
    <n v="8.6999999999999993"/>
    <n v="149"/>
    <n v="133"/>
    <n v="112000000"/>
    <n v="4400000"/>
    <n v="107600000"/>
    <n v="24.454545454545453"/>
    <n v="47.781818181818181"/>
    <x v="44"/>
    <s v="may"/>
    <s v="Milos Forman"/>
    <s v="ONE FLEW OVER THE CUCKOO'S NEST"/>
    <s v="Overperformer"/>
    <s v="Medium Budget"/>
  </r>
  <r>
    <s v="Twins"/>
    <d v="1988-12-02T00:00:00"/>
    <x v="0"/>
    <x v="4"/>
    <s v="English"/>
    <x v="0"/>
    <s v="PG"/>
    <s v="Kelly Preston"/>
    <x v="255"/>
    <n v="742"/>
    <n v="2151"/>
    <n v="425"/>
    <n v="0"/>
    <n v="6"/>
    <n v="27"/>
    <n v="107"/>
    <n v="111936400"/>
    <n v="15000000"/>
    <n v="96936400"/>
    <n v="6.4624266666666665"/>
    <n v="26.584970666666667"/>
    <x v="38"/>
    <s v="dekabr"/>
    <s v="Ivan Reitman"/>
    <s v="TWİNS"/>
    <s v="Normal"/>
    <s v="Medium Budget"/>
  </r>
  <r>
    <s v="Spy Kids 3-D: Game Over"/>
    <d v="2003-07-30T00:00:00"/>
    <x v="0"/>
    <x v="0"/>
    <s v="English"/>
    <x v="0"/>
    <s v="PG"/>
    <s v="Sylvester Stallone"/>
    <x v="253"/>
    <n v="13000"/>
    <n v="22935"/>
    <n v="0"/>
    <n v="681"/>
    <n v="4.0999999999999996"/>
    <n v="93"/>
    <n v="84"/>
    <n v="111760631"/>
    <n v="38000000"/>
    <n v="73760631"/>
    <n v="1.9410692368421052"/>
    <n v="17.244527694736842"/>
    <x v="13"/>
    <s v="iyul"/>
    <s v="Robert Rodriguez"/>
    <s v="SPY KİDS 3-D: GAME OVER"/>
    <s v="Normal"/>
    <s v="High Budget"/>
  </r>
  <r>
    <s v="Doctor Zhivago"/>
    <d v="1965-06-29T00:00:00"/>
    <x v="0"/>
    <x v="1"/>
    <s v="English"/>
    <x v="0"/>
    <s v="PG-13"/>
    <s v="Julie Christie"/>
    <x v="256"/>
    <n v="597"/>
    <n v="1966"/>
    <n v="767"/>
    <n v="7000"/>
    <n v="8"/>
    <n v="89"/>
    <n v="200"/>
    <n v="111722000"/>
    <n v="11000000"/>
    <n v="100722000"/>
    <n v="9.156545454545455"/>
    <n v="36.362618181818185"/>
    <x v="40"/>
    <s v="iyun"/>
    <s v="David Lean"/>
    <s v="DOCTOR ZHİVAGO"/>
    <s v="Normal"/>
    <s v="Medium Budget"/>
  </r>
  <r>
    <s v="Enemy of the State"/>
    <d v="1998-02-25T00:00:00"/>
    <x v="0"/>
    <x v="0"/>
    <s v="English"/>
    <x v="0"/>
    <s v="R"/>
    <s v="Will Smith"/>
    <x v="116"/>
    <n v="10000"/>
    <n v="11951"/>
    <n v="12000"/>
    <n v="0"/>
    <n v="7.3"/>
    <n v="81"/>
    <n v="140"/>
    <n v="111544445"/>
    <n v="90000000"/>
    <n v="21544445"/>
    <n v="0.23938272222222223"/>
    <n v="29.295753088888887"/>
    <x v="31"/>
    <s v="fevral"/>
    <s v="Tony Scott"/>
    <s v="ENEMY OF THE STATE"/>
    <s v="Normal"/>
    <s v="High Budget"/>
  </r>
  <r>
    <s v="Mr. Peabody &amp; Sherman"/>
    <d v="2014-02-27T00:00:00"/>
    <x v="0"/>
    <x v="2"/>
    <s v="English"/>
    <x v="0"/>
    <s v="PG"/>
    <s v="Ty Burrell"/>
    <x v="184"/>
    <n v="3000"/>
    <n v="5810"/>
    <n v="50"/>
    <n v="11000"/>
    <n v="6.9"/>
    <n v="196"/>
    <n v="92"/>
    <n v="111505642"/>
    <n v="145000000"/>
    <n v="-33494358"/>
    <n v="-0.23099557241379309"/>
    <n v="28.607601771034485"/>
    <x v="16"/>
    <s v="fevral"/>
    <s v="Rob Minkoff"/>
    <s v="MR. PEABODY &amp; SHERMAN"/>
    <s v="Underperformer"/>
    <s v="High Budget"/>
  </r>
  <r>
    <s v="The Last Samurai"/>
    <d v="2003-01-13T00:00:00"/>
    <x v="0"/>
    <x v="0"/>
    <s v="English"/>
    <x v="0"/>
    <s v="R"/>
    <s v="Tom Cruise"/>
    <x v="257"/>
    <n v="10000"/>
    <n v="11945"/>
    <n v="380"/>
    <n v="0"/>
    <n v="7.7"/>
    <n v="190"/>
    <n v="154"/>
    <n v="111110575"/>
    <n v="140000000"/>
    <n v="-28889425"/>
    <n v="-0.2063530357142857"/>
    <n v="30.717458785714285"/>
    <x v="13"/>
    <s v="yanvar"/>
    <s v="Edward Zwick"/>
    <s v="THE LAST SAMURAİ"/>
    <s v="Underperformer"/>
    <s v="High Budget"/>
  </r>
  <r>
    <s v="Valentine's Day"/>
    <d v="2010-04-22T00:00:00"/>
    <x v="0"/>
    <x v="4"/>
    <s v="English"/>
    <x v="0"/>
    <s v="PG-13"/>
    <s v="Bradley Cooper"/>
    <x v="112"/>
    <n v="14000"/>
    <n v="45696"/>
    <n v="0"/>
    <n v="9000"/>
    <n v="5.7"/>
    <n v="186"/>
    <n v="125"/>
    <n v="110476776"/>
    <n v="52000000"/>
    <n v="58476776"/>
    <n v="1.1245533846153846"/>
    <n v="24.149821353846153"/>
    <x v="11"/>
    <s v="aprel"/>
    <s v="Garry Marshall"/>
    <s v="VALENTİNE'S DAY"/>
    <s v="Normal"/>
    <s v="Medium Budget"/>
  </r>
  <r>
    <s v="Tropic Thunder"/>
    <d v="2008-03-04T00:00:00"/>
    <x v="0"/>
    <x v="0"/>
    <s v="English"/>
    <x v="0"/>
    <s v="R"/>
    <s v="Robert Downey Jr."/>
    <x v="258"/>
    <n v="21000"/>
    <n v="23484"/>
    <n v="0"/>
    <n v="0"/>
    <n v="7"/>
    <n v="308"/>
    <n v="121"/>
    <n v="110416702"/>
    <n v="92000000"/>
    <n v="18416702"/>
    <n v="0.20018154347826086"/>
    <n v="28.080072617391306"/>
    <x v="4"/>
    <s v="mart"/>
    <s v="Ben Stiller"/>
    <s v="TROPİC THUNDER"/>
    <s v="Normal"/>
    <s v="High Budget"/>
  </r>
  <r>
    <s v="Fun with Dick and Jane"/>
    <d v="2005-11-16T00:00:00"/>
    <x v="0"/>
    <x v="4"/>
    <s v="English"/>
    <x v="0"/>
    <s v="PG-13"/>
    <s v="John Michael Higgins"/>
    <x v="259"/>
    <n v="957"/>
    <n v="1997"/>
    <n v="23"/>
    <n v="2000"/>
    <n v="6.1"/>
    <n v="135"/>
    <n v="90"/>
    <n v="110332737"/>
    <n v="100000000"/>
    <n v="10332737"/>
    <n v="0.10332737"/>
    <n v="24.641330947999997"/>
    <x v="14"/>
    <s v="noyabr"/>
    <s v="Dean Parisot"/>
    <s v="FUN WİTH DİCK AND JANE"/>
    <s v="Normal"/>
    <s v="Medium Budget"/>
  </r>
  <r>
    <s v="Freaky Friday"/>
    <d v="2003-12-05T00:00:00"/>
    <x v="0"/>
    <x v="4"/>
    <s v="English"/>
    <x v="0"/>
    <s v="PG"/>
    <s v="Jamie Lee Curtis"/>
    <x v="260"/>
    <n v="2000"/>
    <n v="3984"/>
    <n v="70"/>
    <n v="0"/>
    <n v="6.1"/>
    <n v="129"/>
    <n v="97"/>
    <n v="110222438"/>
    <n v="26000000"/>
    <n v="84222438"/>
    <n v="3.2393245384615383"/>
    <n v="25.695729815384613"/>
    <x v="13"/>
    <s v="dekabr"/>
    <s v="Mark Waters"/>
    <s v="FREAKY FRİDAY"/>
    <s v="Normal"/>
    <s v="Medium Budget"/>
  </r>
  <r>
    <s v="The Grudge"/>
    <d v="2004-06-21T00:00:00"/>
    <x v="0"/>
    <x v="7"/>
    <s v="English"/>
    <x v="0"/>
    <s v="PG-13"/>
    <s v="Sarah Michelle Gellar"/>
    <x v="261"/>
    <n v="4000"/>
    <n v="7461"/>
    <n v="70"/>
    <n v="4000"/>
    <n v="5.9"/>
    <n v="203"/>
    <n v="98"/>
    <n v="110175871"/>
    <n v="10000000"/>
    <n v="100175871"/>
    <n v="10.0175871"/>
    <n v="28.007034839999999"/>
    <x v="7"/>
    <s v="iyun"/>
    <s v="Takashi Shimizu"/>
    <s v="THE GRUDGE"/>
    <s v="Normal"/>
    <s v="Low Budget"/>
  </r>
  <r>
    <s v="Trainwreck"/>
    <d v="2015-03-09T00:00:00"/>
    <x v="0"/>
    <x v="4"/>
    <s v="English"/>
    <x v="10"/>
    <s v="R"/>
    <s v="Amy Schumer"/>
    <x v="161"/>
    <n v="492"/>
    <n v="1450"/>
    <n v="0"/>
    <n v="25000"/>
    <n v="6.3"/>
    <n v="332"/>
    <n v="129"/>
    <n v="110008260"/>
    <n v="35000000"/>
    <n v="75008260"/>
    <n v="2.1430931428571429"/>
    <n v="28.557237257142855"/>
    <x v="2"/>
    <s v="mart"/>
    <s v="Judd Apatow"/>
    <s v="TRAİNWRECK"/>
    <s v="Normal"/>
    <s v="Medium Budget"/>
  </r>
  <r>
    <s v="Trainwreck"/>
    <d v="2015-03-09T00:00:00"/>
    <x v="0"/>
    <x v="4"/>
    <s v="English"/>
    <x v="10"/>
    <s v="R"/>
    <s v="Amy Schumer"/>
    <x v="161"/>
    <n v="492"/>
    <n v="1450"/>
    <n v="0"/>
    <n v="25000"/>
    <n v="6.3"/>
    <n v="332"/>
    <n v="129"/>
    <n v="110008260"/>
    <n v="35000000"/>
    <n v="75008260"/>
    <n v="2.1430931428571429"/>
    <n v="28.557237257142855"/>
    <x v="2"/>
    <s v="mart"/>
    <s v="Judd Apatow"/>
    <s v="TRAİNWRECK"/>
    <s v="Normal"/>
    <s v="Medium Budget"/>
  </r>
  <r>
    <s v="Scary Movie 3"/>
    <d v="2003-11-15T00:00:00"/>
    <x v="0"/>
    <x v="4"/>
    <s v="English"/>
    <x v="0"/>
    <s v="PG-13"/>
    <s v="Regina Hall"/>
    <x v="262"/>
    <n v="807"/>
    <n v="3629"/>
    <n v="119"/>
    <n v="0"/>
    <n v="5.5"/>
    <n v="151"/>
    <n v="84"/>
    <n v="110000082"/>
    <n v="48000000"/>
    <n v="62000082"/>
    <n v="1.291668375"/>
    <n v="22.516667349999999"/>
    <x v="13"/>
    <s v="noyabr"/>
    <s v="David Zucker"/>
    <s v="SCARY MOVİE 3"/>
    <s v="Normal"/>
    <s v="Medium Budget"/>
  </r>
  <r>
    <s v="Bedtime Stories"/>
    <d v="2008-08-24T00:00:00"/>
    <x v="0"/>
    <x v="4"/>
    <s v="English"/>
    <x v="0"/>
    <s v="PG"/>
    <s v="Adam Sandler"/>
    <x v="199"/>
    <n v="11000"/>
    <n v="12831"/>
    <n v="163"/>
    <n v="0"/>
    <n v="6.1"/>
    <n v="144"/>
    <n v="99"/>
    <n v="109993847"/>
    <n v="80000000"/>
    <n v="29993847"/>
    <n v="0.37492308749999997"/>
    <n v="24.549969234999999"/>
    <x v="4"/>
    <s v="avgust"/>
    <s v="Adam Shankman"/>
    <s v="BEDTİME STORİES"/>
    <s v="Normal"/>
    <s v="Medium Budget"/>
  </r>
  <r>
    <s v="Star Trek IV: The Voyage Home"/>
    <d v="1986-08-02T00:00:00"/>
    <x v="0"/>
    <x v="2"/>
    <s v="English"/>
    <x v="0"/>
    <s v="PG"/>
    <s v="Leonard Nimoy"/>
    <x v="128"/>
    <n v="12000"/>
    <n v="15449"/>
    <n v="12000"/>
    <n v="0"/>
    <n v="7.3"/>
    <n v="106"/>
    <n v="119"/>
    <n v="109713132"/>
    <n v="25000000"/>
    <n v="84713132"/>
    <n v="3.3885252800000001"/>
    <n v="30.555410112000001"/>
    <x v="37"/>
    <s v="avgust"/>
    <s v="Leonard Nimoy"/>
    <s v="STAR TREK IV: THE VOYAGE HOME"/>
    <s v="Normal"/>
    <s v="High Budget"/>
  </r>
  <r>
    <s v="Creed"/>
    <d v="2015-02-02T00:00:00"/>
    <x v="0"/>
    <x v="1"/>
    <s v="English"/>
    <x v="0"/>
    <s v="PG-13"/>
    <s v="Sylvester Stallone"/>
    <x v="263"/>
    <n v="13000"/>
    <n v="15106"/>
    <n v="0"/>
    <n v="70000"/>
    <n v="7.7"/>
    <n v="437"/>
    <n v="133"/>
    <n v="109712885"/>
    <n v="35000000"/>
    <n v="74712885"/>
    <n v="2.1346538571428573"/>
    <n v="38.653861542857143"/>
    <x v="2"/>
    <s v="fevral"/>
    <s v="Ryan Coogler"/>
    <s v="CREED"/>
    <s v="Normal"/>
    <s v="Medium Budget"/>
  </r>
  <r>
    <s v="Crocodile Dundee II"/>
    <d v="1988-05-03T00:00:00"/>
    <x v="0"/>
    <x v="0"/>
    <s v="English"/>
    <x v="3"/>
    <s v="PG"/>
    <s v="Paul Hogan"/>
    <x v="264"/>
    <n v="442"/>
    <n v="717"/>
    <n v="5"/>
    <n v="489"/>
    <n v="5.5"/>
    <n v="32"/>
    <n v="108"/>
    <n v="109306210"/>
    <n v="15800000"/>
    <n v="93506210"/>
    <n v="5.918114556962025"/>
    <n v="24.416145822784809"/>
    <x v="38"/>
    <s v="may"/>
    <s v="John Cornell"/>
    <s v="CROCODİLE DUNDEE II"/>
    <s v="Normal"/>
    <s v="High Budget"/>
  </r>
  <r>
    <s v="The 40-Year-Old Virgin"/>
    <d v="2005-11-22T00:00:00"/>
    <x v="0"/>
    <x v="4"/>
    <s v="English"/>
    <x v="0"/>
    <s v="R"/>
    <s v="Steve Carell"/>
    <x v="161"/>
    <n v="7000"/>
    <n v="8341"/>
    <n v="0"/>
    <n v="0"/>
    <n v="7.1"/>
    <n v="217"/>
    <n v="133"/>
    <n v="109243478"/>
    <n v="26000000"/>
    <n v="83243478"/>
    <n v="3.2016722307692307"/>
    <n v="29.68066889230769"/>
    <x v="14"/>
    <s v="noyabr"/>
    <s v="Judd Apatow"/>
    <s v="THE 40-YEAR-OLD VİRGİN"/>
    <s v="Normal"/>
    <s v="Medium Budget"/>
  </r>
  <r>
    <s v="Couples Retreat"/>
    <d v="2009-02-02T00:00:00"/>
    <x v="0"/>
    <x v="4"/>
    <s v="English"/>
    <x v="0"/>
    <s v="PG-13"/>
    <s v="Jon Favreau"/>
    <x v="265"/>
    <n v="4000"/>
    <n v="8172"/>
    <n v="0"/>
    <n v="0"/>
    <n v="5.5"/>
    <n v="166"/>
    <n v="113"/>
    <n v="109176215"/>
    <n v="60000000"/>
    <n v="49176215"/>
    <n v="0.81960358333333339"/>
    <n v="22.327841433333333"/>
    <x v="0"/>
    <s v="fevral"/>
    <s v="Peter Billingsley"/>
    <s v="COUPLES RETREAT"/>
    <s v="Normal"/>
    <s v="Medium Budget"/>
  </r>
  <r>
    <s v="A Time to Kill"/>
    <d v="1996-11-28T00:00:00"/>
    <x v="0"/>
    <x v="8"/>
    <s v="English"/>
    <x v="0"/>
    <s v="R"/>
    <s v="Kevin Spacey"/>
    <x v="99"/>
    <n v="18000"/>
    <n v="31349"/>
    <n v="541"/>
    <n v="0"/>
    <n v="7.4"/>
    <n v="71"/>
    <n v="149"/>
    <n v="108706165"/>
    <n v="40000000"/>
    <n v="68706165"/>
    <n v="1.7176541249999999"/>
    <n v="30.287061650000002"/>
    <x v="20"/>
    <s v="noyabr"/>
    <s v="Joel Schumacher"/>
    <s v="A TİME TO KİLL"/>
    <s v="Normal"/>
    <s v="Medium Budget"/>
  </r>
  <r>
    <s v="Black Hawk Down"/>
    <d v="2001-04-08T00:00:00"/>
    <x v="0"/>
    <x v="1"/>
    <s v="English"/>
    <x v="0"/>
    <s v="R"/>
    <s v="Ioan Gruffudd"/>
    <x v="65"/>
    <n v="2000"/>
    <n v="4270"/>
    <n v="0"/>
    <n v="10000"/>
    <n v="7.7"/>
    <n v="200"/>
    <n v="152"/>
    <n v="108638745"/>
    <n v="92000000"/>
    <n v="16638745"/>
    <n v="0.18085592391304348"/>
    <n v="31.872342369565217"/>
    <x v="18"/>
    <s v="aprel"/>
    <s v="Ridley Scott"/>
    <s v="BLACK HAWK DOWN"/>
    <s v="Normal"/>
    <s v="Medium Budget"/>
  </r>
  <r>
    <s v="Ace Ventura: When Nature Calls"/>
    <d v="1995-10-09T00:00:00"/>
    <x v="0"/>
    <x v="2"/>
    <s v="English"/>
    <x v="0"/>
    <s v="PG-13"/>
    <s v="Bruce Spence"/>
    <x v="266"/>
    <n v="531"/>
    <n v="2203"/>
    <n v="176"/>
    <n v="0"/>
    <n v="6.3"/>
    <n v="59"/>
    <n v="90"/>
    <n v="108360000"/>
    <n v="30000000"/>
    <n v="78360000"/>
    <n v="2.6120000000000001"/>
    <n v="26.244799999999998"/>
    <x v="33"/>
    <s v="oktyabr"/>
    <s v="Steve Oedekerk"/>
    <s v="ACE VENTURA: WHEN NATURE CALLS"/>
    <s v="Normal"/>
    <s v="High Budget"/>
  </r>
  <r>
    <s v="The Princess Diaries"/>
    <d v="2001-09-02T00:00:00"/>
    <x v="0"/>
    <x v="4"/>
    <s v="English"/>
    <x v="0"/>
    <s v="G"/>
    <s v="Anne Hathaway"/>
    <x v="112"/>
    <n v="11000"/>
    <n v="13645"/>
    <n v="0"/>
    <n v="0"/>
    <n v="6.2"/>
    <n v="108"/>
    <n v="111"/>
    <n v="108244774"/>
    <n v="37000000"/>
    <n v="71244774"/>
    <n v="1.9255344324324324"/>
    <n v="25.570213772972973"/>
    <x v="18"/>
    <s v="sentyabr"/>
    <s v="Garry Marshall"/>
    <s v="THE PRİNCESS DİARİES"/>
    <s v="Normal"/>
    <s v="Medium Budget"/>
  </r>
  <r>
    <s v="Superman II"/>
    <d v="1980-10-13T00:00:00"/>
    <x v="0"/>
    <x v="0"/>
    <s v="English"/>
    <x v="0"/>
    <s v="PG"/>
    <s v="Margot Kidder"/>
    <x v="267"/>
    <n v="593"/>
    <n v="2908"/>
    <n v="44"/>
    <n v="0"/>
    <n v="6.8"/>
    <n v="121"/>
    <n v="116"/>
    <n v="108200000"/>
    <n v="54000000"/>
    <n v="54200000"/>
    <n v="1.0037037037037038"/>
    <n v="27.601481481481482"/>
    <x v="21"/>
    <s v="oktyabr"/>
    <s v="Richard Lester"/>
    <s v="SUPERMAN II"/>
    <s v="Normal"/>
    <s v="High Budget"/>
  </r>
  <r>
    <s v="Hop"/>
    <d v="2011-09-04T00:00:00"/>
    <x v="0"/>
    <x v="2"/>
    <s v="English"/>
    <x v="0"/>
    <s v="PG"/>
    <s v="Gary Cole"/>
    <x v="74"/>
    <n v="989"/>
    <n v="2558"/>
    <n v="25"/>
    <n v="0"/>
    <n v="5.5"/>
    <n v="156"/>
    <n v="95"/>
    <n v="108012170"/>
    <n v="63000000"/>
    <n v="45012170"/>
    <n v="0.71447888888888889"/>
    <n v="22.285791555555555"/>
    <x v="15"/>
    <s v="sentyabr"/>
    <s v="Tim Hill"/>
    <s v="HOP"/>
    <s v="Normal"/>
    <s v="High Budget"/>
  </r>
  <r>
    <s v="Pulp Fiction"/>
    <d v="1994-07-01T00:00:00"/>
    <x v="0"/>
    <x v="8"/>
    <s v="English"/>
    <x v="0"/>
    <s v="R"/>
    <s v="Bruce Willis"/>
    <x v="138"/>
    <n v="13000"/>
    <n v="16557"/>
    <n v="16000"/>
    <n v="45000"/>
    <n v="8.9"/>
    <n v="215"/>
    <n v="178"/>
    <n v="107930000"/>
    <n v="8000000"/>
    <n v="99930000"/>
    <n v="12.491250000000001"/>
    <n v="45.096500000000006"/>
    <x v="10"/>
    <s v="iyul"/>
    <s v="Quentin Tarantino"/>
    <s v="PULP FİCTİON"/>
    <s v="Overperformer"/>
    <s v="Medium Budget"/>
  </r>
  <r>
    <s v="Paranormal Activity"/>
    <d v="2007-12-16T00:00:00"/>
    <x v="0"/>
    <x v="7"/>
    <s v="English"/>
    <x v="0"/>
    <s v="R"/>
    <s v="Micah Sloat"/>
    <x v="268"/>
    <n v="189"/>
    <n v="330"/>
    <n v="110"/>
    <n v="12000"/>
    <n v="6.3"/>
    <n v="409"/>
    <n v="84"/>
    <n v="107917283"/>
    <n v="15000"/>
    <n v="107902283"/>
    <n v="7193.4855333333335"/>
    <n v="2903.7942133333331"/>
    <x v="17"/>
    <s v="dekabr"/>
    <s v="Oren Peli"/>
    <s v="PARANORMAL ACTİVİTY"/>
    <s v="Overperformer"/>
    <s v="Low Budget"/>
  </r>
  <r>
    <s v="Epic"/>
    <d v="2013-03-19T00:00:00"/>
    <x v="0"/>
    <x v="2"/>
    <s v="English"/>
    <x v="0"/>
    <s v="PG"/>
    <s v="Josh Hutcherson"/>
    <x v="119"/>
    <n v="14000"/>
    <n v="14552"/>
    <n v="77"/>
    <n v="17000"/>
    <n v="6.7"/>
    <n v="203"/>
    <n v="102"/>
    <n v="107515297"/>
    <n v="100000000"/>
    <n v="7515297"/>
    <n v="7.5152969999999999E-2"/>
    <n v="28.530061188000001"/>
    <x v="8"/>
    <s v="mart"/>
    <s v="Chris Wedge"/>
    <s v="EPİC"/>
    <s v="Normal"/>
    <s v="High Budget"/>
  </r>
  <r>
    <s v="Watchmen"/>
    <d v="2009-01-26T00:00:00"/>
    <x v="0"/>
    <x v="0"/>
    <s v="English"/>
    <x v="0"/>
    <s v="R"/>
    <s v="Matt Frewer"/>
    <x v="37"/>
    <n v="986"/>
    <n v="2530"/>
    <n v="0"/>
    <n v="18000"/>
    <n v="7.7"/>
    <n v="451"/>
    <n v="215"/>
    <n v="107503316"/>
    <n v="130000000"/>
    <n v="-22496684"/>
    <n v="-0.17305141538461538"/>
    <n v="32.530779433846156"/>
    <x v="0"/>
    <s v="yanvar"/>
    <s v="Zack Snyder"/>
    <s v="WATCHMEN"/>
    <s v="Underperformer"/>
    <s v="High Budget"/>
  </r>
  <r>
    <s v="A League of Their Own"/>
    <d v="1992-01-27T00:00:00"/>
    <x v="1"/>
    <x v="4"/>
    <s v="English"/>
    <x v="0"/>
    <s v="PG"/>
    <s v="Tom Hanks"/>
    <x v="249"/>
    <n v="15000"/>
    <n v="16751"/>
    <n v="545"/>
    <n v="0"/>
    <n v="7.2"/>
    <n v="41"/>
    <n v="128"/>
    <n v="107458785"/>
    <n v="40000000"/>
    <n v="67458785"/>
    <n v="1.686469625"/>
    <n v="29.474587849999999"/>
    <x v="28"/>
    <s v="yanvar"/>
    <s v="Penny Marshall"/>
    <s v="A LEAGUE OF THEİR OWN"/>
    <s v="Normal"/>
    <s v="Medium Budget"/>
  </r>
  <r>
    <s v="Batman &amp; Robin"/>
    <d v="1997-11-20T00:00:00"/>
    <x v="0"/>
    <x v="0"/>
    <s v="English"/>
    <x v="0"/>
    <s v="PG-13"/>
    <s v="Michael Gough"/>
    <x v="99"/>
    <n v="920"/>
    <n v="2699"/>
    <n v="541"/>
    <n v="0"/>
    <n v="3.7"/>
    <n v="183"/>
    <n v="125"/>
    <n v="107285004"/>
    <n v="125000000"/>
    <n v="-17714996"/>
    <n v="-0.141719968"/>
    <n v="14.743312012800001"/>
    <x v="1"/>
    <s v="noyabr"/>
    <s v="Joel Schumacher"/>
    <s v="BATMAN &amp; ROBİN"/>
    <s v="Underperformer"/>
    <s v="High Budget"/>
  </r>
  <r>
    <s v="Captain Phillips"/>
    <d v="2013-04-29T00:00:00"/>
    <x v="0"/>
    <x v="5"/>
    <s v="English"/>
    <x v="0"/>
    <s v="PG-13"/>
    <s v="Tom Hanks"/>
    <x v="67"/>
    <n v="15000"/>
    <n v="16281"/>
    <n v="521"/>
    <n v="65000"/>
    <n v="7.9"/>
    <n v="491"/>
    <n v="134"/>
    <n v="107100855"/>
    <n v="55000000"/>
    <n v="52100855"/>
    <n v="0.94728827272727267"/>
    <n v="38.478915309090908"/>
    <x v="8"/>
    <s v="aprel"/>
    <s v="Paul Greengrass"/>
    <s v="CAPTAİN PHİLLİPS"/>
    <s v="Normal"/>
    <s v="Medium Budget"/>
  </r>
  <r>
    <s v="Black Swan"/>
    <d v="2010-02-19T00:00:00"/>
    <x v="0"/>
    <x v="1"/>
    <s v="English"/>
    <x v="0"/>
    <s v="R"/>
    <s v="Natalie Portman"/>
    <x v="269"/>
    <n v="20000"/>
    <n v="38072"/>
    <n v="0"/>
    <n v="106000"/>
    <n v="8"/>
    <n v="669"/>
    <n v="108"/>
    <n v="106952327"/>
    <n v="13000000"/>
    <n v="93952327"/>
    <n v="7.2271020769230772"/>
    <n v="45.49084083076923"/>
    <x v="11"/>
    <s v="fevral"/>
    <s v="Darren Aronofsky"/>
    <s v="BLACK SWAN"/>
    <s v="Normal"/>
    <s v="Medium Budget"/>
  </r>
  <r>
    <s v="Miss Congeniality"/>
    <d v="2000-02-27T00:00:00"/>
    <x v="0"/>
    <x v="0"/>
    <s v="English"/>
    <x v="0"/>
    <s v="PG-13"/>
    <s v="Candice Bergen"/>
    <x v="270"/>
    <n v="545"/>
    <n v="1574"/>
    <n v="80"/>
    <n v="0"/>
    <n v="6.2"/>
    <n v="140"/>
    <n v="109"/>
    <n v="106807667"/>
    <n v="45000000"/>
    <n v="61807667"/>
    <n v="1.373503711111111"/>
    <n v="25.349401484444446"/>
    <x v="23"/>
    <s v="fevral"/>
    <s v="Donald Petrie"/>
    <s v="MİSS CONGENİALİTY"/>
    <s v="Normal"/>
    <s v="High Budget"/>
  </r>
  <r>
    <s v="Chicken Run"/>
    <d v="2000-07-28T00:00:00"/>
    <x v="0"/>
    <x v="2"/>
    <s v="English"/>
    <x v="1"/>
    <s v="G"/>
    <s v="Imelda Staunton"/>
    <x v="271"/>
    <n v="579"/>
    <n v="1817"/>
    <n v="91"/>
    <n v="0"/>
    <n v="7"/>
    <n v="187"/>
    <n v="84"/>
    <n v="106793915"/>
    <n v="45000000"/>
    <n v="61793915"/>
    <n v="1.3731981111111111"/>
    <n v="28.549279244444445"/>
    <x v="23"/>
    <s v="iyul"/>
    <s v="Peter Lord"/>
    <s v="CHİCKEN RUN"/>
    <s v="Normal"/>
    <s v="High Budget"/>
  </r>
  <r>
    <s v="Analyze This"/>
    <d v="1999-05-21T00:00:00"/>
    <x v="0"/>
    <x v="4"/>
    <s v="English"/>
    <x v="0"/>
    <s v="R"/>
    <s v="Robert De Niro"/>
    <x v="272"/>
    <n v="22000"/>
    <n v="24333"/>
    <n v="11000"/>
    <n v="0"/>
    <n v="6.7"/>
    <n v="145"/>
    <n v="103"/>
    <n v="106694016"/>
    <n v="30000000"/>
    <n v="76694016"/>
    <n v="2.5564672000000002"/>
    <n v="27.822586879999999"/>
    <x v="5"/>
    <s v="may"/>
    <s v="Harold Ramis"/>
    <s v="ANALYZE THİS"/>
    <s v="Normal"/>
    <s v="Medium Budget"/>
  </r>
  <r>
    <s v="GoldenEye"/>
    <d v="1995-06-28T00:00:00"/>
    <x v="0"/>
    <x v="0"/>
    <s v="English"/>
    <x v="1"/>
    <s v="PG-13"/>
    <s v="Izabella Scorupco"/>
    <x v="130"/>
    <n v="394"/>
    <n v="1784"/>
    <n v="258"/>
    <n v="0"/>
    <n v="7.2"/>
    <n v="137"/>
    <n v="130"/>
    <n v="106635996"/>
    <n v="58000000"/>
    <n v="48635996"/>
    <n v="0.83855165517241381"/>
    <n v="29.135420662068967"/>
    <x v="33"/>
    <s v="iyun"/>
    <s v="Martin Campbell"/>
    <s v="GOLDENEYE"/>
    <s v="Normal"/>
    <s v="High Budget"/>
  </r>
  <r>
    <s v="Driving Miss Daisy"/>
    <d v="1989-03-17T00:00:00"/>
    <x v="0"/>
    <x v="4"/>
    <s v="English"/>
    <x v="0"/>
    <s v="PG"/>
    <s v="Morgan Freeman"/>
    <x v="239"/>
    <n v="11000"/>
    <n v="12619"/>
    <n v="78"/>
    <n v="3000"/>
    <n v="7.4"/>
    <n v="61"/>
    <n v="99"/>
    <n v="106593296"/>
    <n v="7500000"/>
    <n v="99093296"/>
    <n v="13.212439466666666"/>
    <n v="35.184975786666669"/>
    <x v="25"/>
    <s v="mart"/>
    <s v="Bruce Beresford"/>
    <s v="DRİVİNG MİSS DAİSY"/>
    <s v="Overperformer"/>
    <s v="Medium Budget"/>
  </r>
  <r>
    <s v="300: Rise of an Empire"/>
    <d v="2014-12-15T00:00:00"/>
    <x v="0"/>
    <x v="0"/>
    <s v="English"/>
    <x v="0"/>
    <s v="R"/>
    <s v="Eva Green"/>
    <x v="273"/>
    <n v="6000"/>
    <n v="10583"/>
    <n v="263"/>
    <n v="71000"/>
    <n v="6.2"/>
    <n v="366"/>
    <n v="102"/>
    <n v="106369117"/>
    <n v="110000000"/>
    <n v="-3630883"/>
    <n v="-3.3008027272727274E-2"/>
    <n v="31.886796789090909"/>
    <x v="16"/>
    <s v="dekabr"/>
    <s v="Noam Murro"/>
    <s v="300: RİSE OF AN EMPİRE"/>
    <s v="Underperformer"/>
    <s v="High Budget"/>
  </r>
  <r>
    <s v="The Italian Job"/>
    <d v="2003-11-24T00:00:00"/>
    <x v="0"/>
    <x v="0"/>
    <s v="English"/>
    <x v="0"/>
    <s v="PG-13"/>
    <s v="Jason Statham"/>
    <x v="143"/>
    <n v="26000"/>
    <n v="35084"/>
    <n v="473"/>
    <n v="0"/>
    <n v="7"/>
    <n v="155"/>
    <n v="111"/>
    <n v="106126012"/>
    <n v="60000000"/>
    <n v="46126012"/>
    <n v="0.76876686666666671"/>
    <n v="28.307506746666668"/>
    <x v="13"/>
    <s v="noyabr"/>
    <s v="F. Gary Gray"/>
    <s v="THE ITALİAN JOB"/>
    <s v="Normal"/>
    <s v="High Budget"/>
  </r>
  <r>
    <s v="How to Lose a Guy in 10 Days"/>
    <d v="2003-09-14T00:00:00"/>
    <x v="0"/>
    <x v="4"/>
    <s v="English"/>
    <x v="0"/>
    <s v="PG-13"/>
    <s v="Matthew McConaughey"/>
    <x v="270"/>
    <n v="11000"/>
    <n v="14087"/>
    <n v="80"/>
    <n v="0"/>
    <n v="6.4"/>
    <n v="140"/>
    <n v="116"/>
    <n v="105807520"/>
    <n v="50000000"/>
    <n v="55807520"/>
    <n v="1.1161504"/>
    <n v="26.046460160000002"/>
    <x v="13"/>
    <s v="sentyabr"/>
    <s v="Donald Petrie"/>
    <s v="HOW TO LOSE A GUY İN 10 DAYS"/>
    <s v="Normal"/>
    <s v="Medium Budget"/>
  </r>
  <r>
    <s v="Porky's"/>
    <d v="1981-07-07T00:00:00"/>
    <x v="0"/>
    <x v="4"/>
    <s v="English"/>
    <x v="4"/>
    <s v="R"/>
    <s v="Art Hindle"/>
    <x v="274"/>
    <n v="110"/>
    <n v="582"/>
    <n v="84"/>
    <n v="0"/>
    <n v="6.2"/>
    <n v="75"/>
    <n v="94"/>
    <n v="105500000"/>
    <n v="4000000"/>
    <n v="101500000"/>
    <n v="25.375"/>
    <n v="34.950000000000003"/>
    <x v="45"/>
    <s v="iyul"/>
    <s v="Bob Clark"/>
    <s v="PORKY'S"/>
    <s v="Overperformer"/>
    <s v="Medium Budget"/>
  </r>
  <r>
    <s v="The First Wives Club"/>
    <d v="1996-11-23T00:00:00"/>
    <x v="0"/>
    <x v="4"/>
    <s v="English"/>
    <x v="0"/>
    <s v="PG"/>
    <s v="Stockard Channing"/>
    <x v="275"/>
    <n v="944"/>
    <n v="3143"/>
    <n v="37"/>
    <n v="0"/>
    <n v="6.2"/>
    <n v="50"/>
    <n v="103"/>
    <n v="105444419"/>
    <n v="26000000"/>
    <n v="79444419"/>
    <n v="3.0555545769230767"/>
    <n v="26.022221830769233"/>
    <x v="20"/>
    <s v="noyabr"/>
    <s v="Hugh Wilson"/>
    <s v="THE FİRST WİVES CLUB"/>
    <s v="Normal"/>
    <s v="Medium Budget"/>
  </r>
  <r>
    <s v="Interview with the Vampire: The Vampire Chronicles"/>
    <d v="1994-08-17T00:00:00"/>
    <x v="0"/>
    <x v="1"/>
    <s v="English"/>
    <x v="0"/>
    <s v="R"/>
    <s v="Brad Pitt"/>
    <x v="276"/>
    <n v="11000"/>
    <n v="25697"/>
    <n v="277"/>
    <n v="11000"/>
    <n v="7.6"/>
    <n v="120"/>
    <n v="123"/>
    <n v="105264608"/>
    <n v="60000000"/>
    <n v="45264608"/>
    <n v="0.75441013333333329"/>
    <n v="31.801764053333333"/>
    <x v="10"/>
    <s v="avgust"/>
    <s v="Neil Jordan"/>
    <s v="INTERVİEW WİTH THE VAMPİRE: THE VAMPİRE CHRONİCLES"/>
    <s v="Normal"/>
    <s v="Medium Budget"/>
  </r>
  <r>
    <s v="George of the Jungle"/>
    <d v="1997-02-10T00:00:00"/>
    <x v="0"/>
    <x v="0"/>
    <s v="English"/>
    <x v="0"/>
    <s v="PG"/>
    <s v="Brendan Fraser"/>
    <x v="277"/>
    <n v="3000"/>
    <n v="4518"/>
    <n v="39"/>
    <n v="5000"/>
    <n v="5.4"/>
    <n v="53"/>
    <n v="92"/>
    <n v="105263257"/>
    <n v="55000000"/>
    <n v="50263257"/>
    <n v="0.91387739999999995"/>
    <n v="22.465550960000002"/>
    <x v="1"/>
    <s v="fevral"/>
    <s v="Sam Weisman"/>
    <s v="GEORGE OF THE JUNGLE"/>
    <s v="Normal"/>
    <s v="High Budget"/>
  </r>
  <r>
    <s v="Robin Hood"/>
    <d v="2010-09-23T00:00:00"/>
    <x v="0"/>
    <x v="0"/>
    <s v="English"/>
    <x v="0"/>
    <s v="PG-13"/>
    <s v="Mark Addy"/>
    <x v="65"/>
    <n v="891"/>
    <n v="3244"/>
    <n v="0"/>
    <n v="17000"/>
    <n v="6.7"/>
    <n v="343"/>
    <n v="156"/>
    <n v="105219735"/>
    <n v="200000000"/>
    <n v="-94780265"/>
    <n v="-0.47390132499999998"/>
    <n v="28.310439469999999"/>
    <x v="11"/>
    <s v="sentyabr"/>
    <s v="Ridley Scott"/>
    <s v="ROBİN HOOD"/>
    <s v="Underperformer"/>
    <s v="High Budget"/>
  </r>
  <r>
    <s v="Phenomenon"/>
    <d v="1996-11-16T00:00:00"/>
    <x v="0"/>
    <x v="1"/>
    <s v="English"/>
    <x v="0"/>
    <s v="PG"/>
    <s v="Robert Duvall"/>
    <x v="121"/>
    <n v="3000"/>
    <n v="5975"/>
    <n v="226"/>
    <n v="0"/>
    <n v="6.4"/>
    <n v="53"/>
    <n v="123"/>
    <n v="104632573"/>
    <n v="32000000"/>
    <n v="72632573"/>
    <n v="2.2697679062499998"/>
    <n v="26.5079071625"/>
    <x v="20"/>
    <s v="noyabr"/>
    <s v="Jon Turteltaub"/>
    <s v="PHENOMENON"/>
    <s v="Normal"/>
    <s v="Medium Budget"/>
  </r>
  <r>
    <s v="The Chronicles of Narnia: The Voyage of the Dawn Treader"/>
    <d v="2010-05-07T00:00:00"/>
    <x v="0"/>
    <x v="2"/>
    <s v="English"/>
    <x v="0"/>
    <s v="PG"/>
    <s v="Bruce Spence"/>
    <x v="210"/>
    <n v="531"/>
    <n v="764"/>
    <n v="150"/>
    <n v="11000"/>
    <n v="6.3"/>
    <n v="228"/>
    <n v="113"/>
    <n v="104383624"/>
    <n v="155000000"/>
    <n v="-50616376"/>
    <n v="-0.32655726451612904"/>
    <n v="26.16937709419355"/>
    <x v="11"/>
    <s v="may"/>
    <s v="Michael Apted"/>
    <s v="THE CHRONİCLES OF NARNİA: THE VOYAGE OF THE DAWN TREADER"/>
    <s v="Underperformer"/>
    <s v="High Budget"/>
  </r>
  <r>
    <s v="The Princess and the Frog"/>
    <d v="2009-12-24T00:00:00"/>
    <x v="0"/>
    <x v="3"/>
    <s v="English"/>
    <x v="0"/>
    <s v="G"/>
    <s v="Oprah Winfrey"/>
    <x v="73"/>
    <n v="852"/>
    <n v="2480"/>
    <n v="63"/>
    <n v="5000"/>
    <n v="7.1"/>
    <n v="228"/>
    <n v="97"/>
    <n v="104374107"/>
    <n v="105000000"/>
    <n v="-625893"/>
    <n v="-5.9608857142857139E-3"/>
    <n v="28.897615645714286"/>
    <x v="0"/>
    <s v="dekabr"/>
    <s v="Ron Clements"/>
    <s v="THE PRİNCESS AND THE FROG"/>
    <s v="Underperformer"/>
    <s v="High Budget"/>
  </r>
  <r>
    <s v="American Wedding"/>
    <d v="2003-09-19T00:00:00"/>
    <x v="0"/>
    <x v="4"/>
    <s v="English"/>
    <x v="0"/>
    <s v="R"/>
    <s v="Alyson Hannigan"/>
    <x v="278"/>
    <n v="3000"/>
    <n v="5713"/>
    <n v="58"/>
    <n v="0"/>
    <n v="6.3"/>
    <n v="153"/>
    <n v="74"/>
    <n v="104354205"/>
    <n v="55000000"/>
    <n v="49354205"/>
    <n v="0.8973491818181818"/>
    <n v="25.558939672727274"/>
    <x v="13"/>
    <s v="sentyabr"/>
    <s v="Jesse Dylan"/>
    <s v="AMERİCAN WEDDİNG"/>
    <s v="Normal"/>
    <s v="Medium Budget"/>
  </r>
  <r>
    <s v="Daddy Day Care"/>
    <d v="2003-07-23T00:00:00"/>
    <x v="0"/>
    <x v="4"/>
    <s v="English"/>
    <x v="0"/>
    <s v="PG"/>
    <s v="Anjelica Huston"/>
    <x v="252"/>
    <n v="1000"/>
    <n v="4050"/>
    <n v="41"/>
    <n v="886"/>
    <n v="5.5"/>
    <n v="81"/>
    <n v="92"/>
    <n v="104148781"/>
    <n v="60000000"/>
    <n v="44148781"/>
    <n v="0.73581301666666665"/>
    <n v="22.382925206666666"/>
    <x v="13"/>
    <s v="iyul"/>
    <s v="Steve Carr"/>
    <s v="DADDY DAY CARE"/>
    <s v="Normal"/>
    <s v="Medium Budget"/>
  </r>
  <r>
    <s v="Road to Perdition"/>
    <d v="2002-11-22T00:00:00"/>
    <x v="0"/>
    <x v="8"/>
    <s v="English"/>
    <x v="0"/>
    <s v="R"/>
    <s v="Tom Hanks"/>
    <x v="31"/>
    <n v="15000"/>
    <n v="16828"/>
    <n v="0"/>
    <n v="0"/>
    <n v="7.7"/>
    <n v="226"/>
    <n v="117"/>
    <n v="104054514"/>
    <n v="80000000"/>
    <n v="24054514"/>
    <n v="0.300681425"/>
    <n v="30.920272570000002"/>
    <x v="12"/>
    <s v="noyabr"/>
    <s v="Sam Mendes"/>
    <s v="ROAD TO PERDİTİON"/>
    <s v="Normal"/>
    <s v="Medium Budget"/>
  </r>
  <r>
    <s v="Paranormal Activity 3"/>
    <d v="2011-09-04T00:00:00"/>
    <x v="0"/>
    <x v="7"/>
    <s v="English"/>
    <x v="0"/>
    <s v="R"/>
    <s v="Johanna Braddy"/>
    <x v="279"/>
    <n v="581"/>
    <n v="2371"/>
    <n v="24"/>
    <n v="24000"/>
    <n v="5.8"/>
    <n v="251"/>
    <n v="94"/>
    <n v="104007828"/>
    <n v="5000000"/>
    <n v="99007828"/>
    <n v="19.8015656"/>
    <n v="33.520626239999999"/>
    <x v="15"/>
    <s v="sentyabr"/>
    <s v="Henry Joost"/>
    <s v="PARANORMAL ACTİVİTY 3"/>
    <s v="Overperformer"/>
    <s v="Low Budget"/>
  </r>
  <r>
    <s v="Journey 2: The Mysterious Island"/>
    <d v="2012-06-04T00:00:00"/>
    <x v="0"/>
    <x v="0"/>
    <s v="English"/>
    <x v="0"/>
    <s v="PG"/>
    <s v="Josh Hutcherson"/>
    <x v="149"/>
    <n v="14000"/>
    <n v="27842"/>
    <n v="62"/>
    <n v="0"/>
    <n v="5.8"/>
    <n v="178"/>
    <n v="94"/>
    <n v="103812241"/>
    <n v="79000000"/>
    <n v="24812241"/>
    <n v="0.314079"/>
    <n v="23.325631599999998"/>
    <x v="3"/>
    <s v="iyun"/>
    <s v="Brad Peyton"/>
    <s v="JOURNEY 2: THE MYSTERİOUS ISLAND"/>
    <s v="Normal"/>
    <s v="High Budget"/>
  </r>
  <r>
    <s v="Dick Tracy"/>
    <d v="1990-12-03T00:00:00"/>
    <x v="0"/>
    <x v="0"/>
    <s v="English"/>
    <x v="0"/>
    <s v="PG"/>
    <s v="Charlie Korsmo"/>
    <x v="280"/>
    <n v="678"/>
    <n v="2096"/>
    <n v="631"/>
    <n v="2000"/>
    <n v="6.1"/>
    <n v="72"/>
    <n v="105"/>
    <n v="103738726"/>
    <n v="100000000"/>
    <n v="3738726"/>
    <n v="3.7387259999999999E-2"/>
    <n v="24.614954903999998"/>
    <x v="22"/>
    <s v="dekabr"/>
    <s v="Warren Beatty"/>
    <s v="DİCK TRACY"/>
    <s v="Normal"/>
    <s v="High Budget"/>
  </r>
  <r>
    <s v="Rise of the Guardians"/>
    <d v="2012-11-16T00:00:00"/>
    <x v="0"/>
    <x v="2"/>
    <s v="English"/>
    <x v="0"/>
    <s v="PG"/>
    <s v="Hugh Jackman"/>
    <x v="281"/>
    <n v="20000"/>
    <n v="20645"/>
    <n v="52"/>
    <n v="25000"/>
    <n v="7.3"/>
    <n v="256"/>
    <n v="97"/>
    <n v="103400692"/>
    <n v="145000000"/>
    <n v="-41599308"/>
    <n v="-0.28689177931034482"/>
    <n v="31.585243288275862"/>
    <x v="3"/>
    <s v="noyabr"/>
    <s v="Peter Ramsey"/>
    <s v="RİSE OF THE GUARDİANS"/>
    <s v="Underperformer"/>
    <s v="High Budget"/>
  </r>
  <r>
    <s v="Dreamgirls"/>
    <d v="2006-12-03T00:00:00"/>
    <x v="0"/>
    <x v="1"/>
    <s v="English"/>
    <x v="0"/>
    <s v="PG-13"/>
    <s v="Loretta Devine"/>
    <x v="36"/>
    <n v="912"/>
    <n v="2856"/>
    <n v="386"/>
    <n v="0"/>
    <n v="6.5"/>
    <n v="241"/>
    <n v="130"/>
    <n v="103338338"/>
    <n v="70000000"/>
    <n v="33338338"/>
    <n v="0.47626197142857141"/>
    <n v="26.190504788571427"/>
    <x v="9"/>
    <s v="dekabr"/>
    <s v="Bill Condon"/>
    <s v="DREAMGİRLS"/>
    <s v="Normal"/>
    <s v="Medium Budget"/>
  </r>
  <r>
    <s v="Just Go with It"/>
    <d v="2011-02-08T00:00:00"/>
    <x v="0"/>
    <x v="4"/>
    <s v="English"/>
    <x v="0"/>
    <s v="PG-13"/>
    <s v="Adam Sandler"/>
    <x v="135"/>
    <n v="11000"/>
    <n v="16325"/>
    <n v="221"/>
    <n v="19000"/>
    <n v="6.4"/>
    <n v="204"/>
    <n v="117"/>
    <n v="103028109"/>
    <n v="80000000"/>
    <n v="23028109"/>
    <n v="0.28785136249999999"/>
    <n v="27.615140544999999"/>
    <x v="15"/>
    <s v="fevral"/>
    <s v="Dennis Dugan"/>
    <s v="JUST GO WİTH IT"/>
    <s v="Normal"/>
    <s v="Medium Budget"/>
  </r>
  <r>
    <s v="Scream"/>
    <d v="1996-08-27T00:00:00"/>
    <x v="0"/>
    <x v="7"/>
    <s v="English"/>
    <x v="0"/>
    <s v="R"/>
    <s v="David Arquette"/>
    <x v="282"/>
    <n v="611"/>
    <n v="1212"/>
    <n v="0"/>
    <n v="11000"/>
    <n v="7.2"/>
    <n v="242"/>
    <n v="103"/>
    <n v="103001286"/>
    <n v="15000000"/>
    <n v="88001286"/>
    <n v="5.8667524000000002"/>
    <n v="32.246700959999998"/>
    <x v="20"/>
    <s v="avgust"/>
    <s v="Wes Craven"/>
    <s v="SCREAM"/>
    <s v="Normal"/>
    <s v="Low Budget"/>
  </r>
  <r>
    <s v="The Expendables"/>
    <d v="2010-11-12T00:00:00"/>
    <x v="0"/>
    <x v="0"/>
    <s v="English"/>
    <x v="0"/>
    <s v="R"/>
    <s v="Jason Statham"/>
    <x v="283"/>
    <n v="26000"/>
    <n v="46355"/>
    <n v="13000"/>
    <n v="57000"/>
    <n v="6.5"/>
    <n v="424"/>
    <n v="113"/>
    <n v="102981571"/>
    <n v="80000000"/>
    <n v="22981571"/>
    <n v="0.28726963750000001"/>
    <n v="31.814907854999998"/>
    <x v="11"/>
    <s v="noyabr"/>
    <s v="Sylvester Stallone"/>
    <s v="THE EXPENDABLES"/>
    <s v="Normal"/>
    <s v="High Budget"/>
  </r>
  <r>
    <s v="Jaws 2"/>
    <d v="1978-06-06T00:00:00"/>
    <x v="0"/>
    <x v="2"/>
    <s v="English"/>
    <x v="0"/>
    <s v="PG"/>
    <s v="Roy Scheider"/>
    <x v="284"/>
    <n v="813"/>
    <n v="1520"/>
    <n v="82"/>
    <n v="0"/>
    <n v="5.7"/>
    <n v="75"/>
    <n v="131"/>
    <n v="102922376"/>
    <n v="20000000"/>
    <n v="82922376"/>
    <n v="4.1461188"/>
    <n v="24.45844752"/>
    <x v="35"/>
    <s v="iyun"/>
    <s v="Jeannot Szwarc"/>
    <s v="JAWS 2"/>
    <s v="Normal"/>
    <s v="High Budget"/>
  </r>
  <r>
    <s v="The General's Daughter"/>
    <d v="1999-08-30T00:00:00"/>
    <x v="0"/>
    <x v="1"/>
    <s v="English"/>
    <x v="0"/>
    <s v="R"/>
    <s v="Daniel von Bargen"/>
    <x v="202"/>
    <n v="577"/>
    <n v="2321"/>
    <n v="165"/>
    <n v="885"/>
    <n v="6.3"/>
    <n v="113"/>
    <n v="116"/>
    <n v="102678089"/>
    <n v="95000000"/>
    <n v="7678089"/>
    <n v="8.0821989473684214E-2"/>
    <n v="25.320828795789474"/>
    <x v="5"/>
    <s v="avgust"/>
    <s v="Simon West"/>
    <s v="THE GENERAL'S DAUGHTER"/>
    <s v="Normal"/>
    <s v="Medium Budget"/>
  </r>
  <r>
    <s v="The Aviator"/>
    <d v="2004-08-30T00:00:00"/>
    <x v="1"/>
    <x v="5"/>
    <s v="English"/>
    <x v="0"/>
    <s v="PG-13"/>
    <s v="Leonardo DiCaprio"/>
    <x v="200"/>
    <n v="29000"/>
    <n v="34582"/>
    <n v="17000"/>
    <n v="0"/>
    <n v="7.5"/>
    <n v="267"/>
    <n v="170"/>
    <n v="102608827"/>
    <n v="110000000"/>
    <n v="-7391173"/>
    <n v="-6.7192481818181812E-2"/>
    <n v="29.973123007272726"/>
    <x v="7"/>
    <s v="avgust"/>
    <s v="Martin Scorsese"/>
    <s v="THE AVİATOR"/>
    <s v="Underperformer"/>
    <s v="Medium Budget"/>
  </r>
  <r>
    <s v="The Girl with the Dragon Tattoo"/>
    <d v="2011-12-10T00:00:00"/>
    <x v="0"/>
    <x v="8"/>
    <s v="English"/>
    <x v="0"/>
    <s v="R"/>
    <s v="Robin Wright"/>
    <x v="129"/>
    <n v="18000"/>
    <n v="20388"/>
    <n v="21000"/>
    <n v="54000"/>
    <n v="7.8"/>
    <n v="517"/>
    <n v="158"/>
    <n v="102515793"/>
    <n v="90000000"/>
    <n v="12515793"/>
    <n v="0.13906436666666666"/>
    <n v="36.655625746666665"/>
    <x v="15"/>
    <s v="dekabr"/>
    <s v="David Fincher"/>
    <s v="THE GİRL WİTH THE DRAGON TATTOO"/>
    <s v="Normal"/>
    <s v="Medium Budget"/>
  </r>
  <r>
    <s v="The Maze Runner"/>
    <d v="2014-09-16T00:00:00"/>
    <x v="0"/>
    <x v="0"/>
    <s v="English"/>
    <x v="0"/>
    <s v="PG-13"/>
    <s v="Ki Hong Lee"/>
    <x v="285"/>
    <n v="988"/>
    <n v="1783"/>
    <n v="47"/>
    <n v="38000"/>
    <n v="6.8"/>
    <n v="297"/>
    <n v="113"/>
    <n v="102413606"/>
    <n v="34000000"/>
    <n v="68413606"/>
    <n v="2.0121648823529412"/>
    <n v="31.804865952941178"/>
    <x v="16"/>
    <s v="sentyabr"/>
    <s v="Wes Ball"/>
    <s v="THE MAZE RUNNER"/>
    <s v="Normal"/>
    <s v="High Budget"/>
  </r>
  <r>
    <s v="Butch Cassidy and the Sundance Kid"/>
    <d v="1969-11-25T00:00:00"/>
    <x v="0"/>
    <x v="5"/>
    <s v="English"/>
    <x v="0"/>
    <s v="M"/>
    <s v="Katharine Ross"/>
    <x v="146"/>
    <n v="640"/>
    <n v="2169"/>
    <n v="131"/>
    <n v="0"/>
    <n v="8.1"/>
    <n v="130"/>
    <n v="110"/>
    <n v="102308900"/>
    <n v="6000000"/>
    <n v="96308900"/>
    <n v="16.051483333333334"/>
    <n v="38.820593333333335"/>
    <x v="46"/>
    <s v="noyabr"/>
    <s v="George Roy Hill"/>
    <s v="BUTCH CASSİDY AND THE SUNDANCE KİD"/>
    <s v="Overperformer"/>
    <s v="Medium Budget"/>
  </r>
  <r>
    <s v="Mary Poppins"/>
    <d v="1964-03-21T00:00:00"/>
    <x v="0"/>
    <x v="4"/>
    <s v="English"/>
    <x v="0"/>
    <s v="Approved"/>
    <s v="Ed Wynn"/>
    <x v="286"/>
    <n v="382"/>
    <n v="2045"/>
    <n v="55"/>
    <n v="0"/>
    <n v="7.8"/>
    <n v="145"/>
    <n v="139"/>
    <n v="102300000"/>
    <n v="6000000"/>
    <n v="96300000"/>
    <n v="16.05"/>
    <n v="37.619999999999997"/>
    <x v="47"/>
    <s v="mart"/>
    <s v="Robert Stevenson"/>
    <s v="MARY POPPİNS"/>
    <s v="Overperformer"/>
    <s v="Medium Budget"/>
  </r>
  <r>
    <s v="The Mummy: Tomb of the Dragon Emperor"/>
    <d v="2008-03-04T00:00:00"/>
    <x v="0"/>
    <x v="0"/>
    <s v="English"/>
    <x v="0"/>
    <s v="PG-13"/>
    <s v="Jet Li"/>
    <x v="174"/>
    <n v="5000"/>
    <n v="9131"/>
    <n v="357"/>
    <n v="0"/>
    <n v="5.2"/>
    <n v="264"/>
    <n v="112"/>
    <n v="102176165"/>
    <n v="145000000"/>
    <n v="-42823835"/>
    <n v="-0.29533679310344829"/>
    <n v="20.681865282758622"/>
    <x v="4"/>
    <s v="mart"/>
    <s v="Rob Cohen"/>
    <s v="THE MUMMY: TOMB OF THE DRAGON EMPEROR"/>
    <s v="Underperformer"/>
    <s v="High Budget"/>
  </r>
  <r>
    <s v="Bad Grandpa"/>
    <d v="2013-06-13T00:00:00"/>
    <x v="0"/>
    <x v="4"/>
    <s v="English"/>
    <x v="0"/>
    <s v="R"/>
    <s v="Jackson Nicoll"/>
    <x v="238"/>
    <n v="925"/>
    <n v="1018"/>
    <n v="79"/>
    <n v="26000"/>
    <n v="6.6"/>
    <n v="157"/>
    <n v="102"/>
    <n v="101978840"/>
    <n v="15000000"/>
    <n v="86978840"/>
    <n v="5.7985893333333332"/>
    <n v="31.319435733333332"/>
    <x v="8"/>
    <s v="iyun"/>
    <s v="Jeff Tremaine"/>
    <s v="BAD GRANDPA"/>
    <s v="Normal"/>
    <s v="Medium Budget"/>
  </r>
  <r>
    <s v="Pacific Rim"/>
    <d v="2013-09-05T00:00:00"/>
    <x v="0"/>
    <x v="0"/>
    <s v="English"/>
    <x v="0"/>
    <s v="PG-13"/>
    <s v="Charlie Hunnam"/>
    <x v="287"/>
    <n v="16000"/>
    <n v="19166"/>
    <n v="0"/>
    <n v="83000"/>
    <n v="7"/>
    <n v="575"/>
    <n v="131"/>
    <n v="101785482"/>
    <n v="190000000"/>
    <n v="-88214518"/>
    <n v="-0.46428693684210526"/>
    <n v="36.11428522526316"/>
    <x v="8"/>
    <s v="sentyabr"/>
    <s v="Guillermo del Toro"/>
    <s v="PACİFİC RİM"/>
    <s v="Underperformer"/>
    <s v="High Budget"/>
  </r>
  <r>
    <s v="American Pie"/>
    <d v="1999-03-08T00:00:00"/>
    <x v="0"/>
    <x v="4"/>
    <s v="English"/>
    <x v="0"/>
    <s v="R"/>
    <s v="Alyson Hannigan"/>
    <x v="162"/>
    <n v="3000"/>
    <n v="8134"/>
    <n v="80"/>
    <n v="0"/>
    <n v="7"/>
    <n v="145"/>
    <n v="95"/>
    <n v="101736215"/>
    <n v="11000000"/>
    <n v="90736215"/>
    <n v="8.248746818181818"/>
    <n v="31.299498727272727"/>
    <x v="5"/>
    <s v="mart"/>
    <s v="Paul Weitz"/>
    <s v="AMERİCAN PİE"/>
    <s v="Normal"/>
    <s v="Medium Budget"/>
  </r>
  <r>
    <s v="Journey to the Center of the Earth"/>
    <d v="2008-05-03T00:00:00"/>
    <x v="0"/>
    <x v="0"/>
    <s v="English"/>
    <x v="0"/>
    <s v="PG"/>
    <s v="Josh Hutcherson"/>
    <x v="288"/>
    <n v="14000"/>
    <n v="17925"/>
    <n v="40"/>
    <n v="0"/>
    <n v="5.8"/>
    <n v="201"/>
    <n v="93"/>
    <n v="101702060"/>
    <n v="45000000"/>
    <n v="56702060"/>
    <n v="1.2600457777777778"/>
    <n v="23.70401831111111"/>
    <x v="4"/>
    <s v="may"/>
    <s v="Eric Brevig"/>
    <s v="JOURNEY TO THE CENTER OF THE EARTH"/>
    <s v="Normal"/>
    <s v="High Budget"/>
  </r>
  <r>
    <s v="Gone in Sixty Seconds"/>
    <d v="2000-11-13T00:00:00"/>
    <x v="0"/>
    <x v="0"/>
    <s v="English"/>
    <x v="0"/>
    <s v="PG-13"/>
    <s v="Nicolas Cage"/>
    <x v="289"/>
    <n v="12000"/>
    <n v="29069"/>
    <n v="57"/>
    <n v="0"/>
    <n v="6.5"/>
    <n v="175"/>
    <n v="127"/>
    <n v="101643008"/>
    <n v="90000000"/>
    <n v="11643008"/>
    <n v="0.12936675555555555"/>
    <n v="26.051746702222221"/>
    <x v="23"/>
    <s v="noyabr"/>
    <s v="Dominic Sena"/>
    <s v="GONE İN SİXTY SECONDS"/>
    <s v="Normal"/>
    <s v="High Budget"/>
  </r>
  <r>
    <s v="The Equalizer"/>
    <d v="2014-06-18T00:00:00"/>
    <x v="0"/>
    <x v="0"/>
    <s v="English"/>
    <x v="0"/>
    <s v="R"/>
    <s v="Denzel Washington"/>
    <x v="290"/>
    <n v="18000"/>
    <n v="37605"/>
    <n v="845"/>
    <n v="56000"/>
    <n v="7.2"/>
    <n v="292"/>
    <n v="132"/>
    <n v="101530738"/>
    <n v="55000000"/>
    <n v="46530738"/>
    <n v="0.84601341818181819"/>
    <n v="34.738405367272726"/>
    <x v="16"/>
    <s v="iyun"/>
    <s v="Antoine Fuqua"/>
    <s v="THE EQUALİZER"/>
    <s v="Normal"/>
    <s v="High Budget"/>
  </r>
  <r>
    <s v="This Is the End"/>
    <d v="2013-08-29T00:00:00"/>
    <x v="0"/>
    <x v="4"/>
    <s v="English"/>
    <x v="0"/>
    <s v="R"/>
    <s v="Channing Tatum"/>
    <x v="291"/>
    <n v="17000"/>
    <n v="38751"/>
    <n v="133"/>
    <n v="97000"/>
    <n v="6.7"/>
    <n v="418"/>
    <n v="107"/>
    <n v="101470202"/>
    <n v="32000000"/>
    <n v="69470202"/>
    <n v="2.1709438125"/>
    <n v="37.368377525"/>
    <x v="8"/>
    <s v="avgust"/>
    <s v="Evan Goldberg"/>
    <s v="THİS IS THE END"/>
    <s v="Normal"/>
    <s v="Medium Budget"/>
  </r>
  <r>
    <s v="Scream 2"/>
    <d v="1997-08-10T00:00:00"/>
    <x v="0"/>
    <x v="7"/>
    <s v="English"/>
    <x v="0"/>
    <s v="R"/>
    <s v="Omar Epps"/>
    <x v="282"/>
    <n v="865"/>
    <n v="2321"/>
    <n v="0"/>
    <n v="0"/>
    <n v="6.1"/>
    <n v="195"/>
    <n v="120"/>
    <n v="101334374"/>
    <n v="24000000"/>
    <n v="77334374"/>
    <n v="3.2222655833333333"/>
    <n v="25.688906233333331"/>
    <x v="1"/>
    <s v="avgust"/>
    <s v="Wes Craven"/>
    <s v="SCREAM 2"/>
    <s v="Normal"/>
    <s v="Low Budget"/>
  </r>
  <r>
    <s v="Eraser"/>
    <d v="1996-05-17T00:00:00"/>
    <x v="0"/>
    <x v="0"/>
    <s v="English"/>
    <x v="0"/>
    <s v="R"/>
    <s v="Vanessa Williams"/>
    <x v="228"/>
    <n v="1000"/>
    <n v="3454"/>
    <n v="55"/>
    <n v="0"/>
    <n v="6.1"/>
    <n v="81"/>
    <n v="115"/>
    <n v="101228120"/>
    <n v="100000000"/>
    <n v="1228120"/>
    <n v="1.2281200000000001E-2"/>
    <n v="24.40491248"/>
    <x v="20"/>
    <s v="may"/>
    <s v="Chuck Russell"/>
    <s v="ERASER"/>
    <s v="Normal"/>
    <s v="High Budget"/>
  </r>
  <r>
    <s v="The Prince of Egypt"/>
    <d v="1998-06-18T00:00:00"/>
    <x v="0"/>
    <x v="2"/>
    <s v="English"/>
    <x v="0"/>
    <s v="PG"/>
    <s v="Martin Short"/>
    <x v="292"/>
    <n v="770"/>
    <n v="1195"/>
    <n v="59"/>
    <n v="0"/>
    <n v="7"/>
    <n v="120"/>
    <n v="99"/>
    <n v="101217900"/>
    <n v="70000000"/>
    <n v="31217900"/>
    <n v="0.44596999999999998"/>
    <n v="28.178387999999998"/>
    <x v="31"/>
    <s v="iyun"/>
    <s v="Brenda Chapman"/>
    <s v="THE PRİNCE OF EGYPT"/>
    <s v="Normal"/>
    <s v="High Budget"/>
  </r>
  <r>
    <s v="Noah"/>
    <d v="2014-02-10T00:00:00"/>
    <x v="0"/>
    <x v="0"/>
    <s v="English"/>
    <x v="0"/>
    <s v="PG-13"/>
    <s v="Anthony Hopkins"/>
    <x v="269"/>
    <n v="12000"/>
    <n v="32355"/>
    <n v="0"/>
    <n v="71000"/>
    <n v="5.8"/>
    <n v="434"/>
    <n v="138"/>
    <n v="101160529"/>
    <n v="125000000"/>
    <n v="-23839471"/>
    <n v="-0.19071576800000001"/>
    <n v="30.223713692799997"/>
    <x v="16"/>
    <s v="fevral"/>
    <s v="Darren Aronofsky"/>
    <s v="NOAH"/>
    <s v="Underperformer"/>
    <s v="High Budget"/>
  </r>
  <r>
    <s v="Unforgiven"/>
    <d v="1992-08-04T00:00:00"/>
    <x v="0"/>
    <x v="1"/>
    <s v="English"/>
    <x v="0"/>
    <s v="R"/>
    <s v="Clint Eastwood"/>
    <x v="20"/>
    <n v="16000"/>
    <n v="28544"/>
    <n v="16000"/>
    <n v="10000"/>
    <n v="8.3000000000000007"/>
    <n v="131"/>
    <n v="131"/>
    <n v="101157447"/>
    <n v="14400000"/>
    <n v="86757447"/>
    <n v="6.0248227083333337"/>
    <n v="36.609929083333334"/>
    <x v="28"/>
    <s v="avgust"/>
    <s v="Clint Eastwood"/>
    <s v="UNFORGİVEN"/>
    <s v="Normal"/>
    <s v="Medium Budget"/>
  </r>
  <r>
    <s v="Eagle Eye"/>
    <d v="2008-12-02T00:00:00"/>
    <x v="0"/>
    <x v="0"/>
    <s v="English"/>
    <x v="0"/>
    <s v="PG-13"/>
    <s v="Rosario Dawson"/>
    <x v="293"/>
    <n v="3000"/>
    <n v="5637"/>
    <n v="154"/>
    <n v="0"/>
    <n v="6.6"/>
    <n v="215"/>
    <n v="118"/>
    <n v="101111837"/>
    <n v="80000000"/>
    <n v="21111837"/>
    <n v="0.26389796250000003"/>
    <n v="26.505559184999999"/>
    <x v="4"/>
    <s v="dekabr"/>
    <s v="D.J. Caruso"/>
    <s v="EAGLE EYE"/>
    <s v="Normal"/>
    <s v="High Budget"/>
  </r>
  <r>
    <s v="Con Air"/>
    <d v="1997-01-02T00:00:00"/>
    <x v="0"/>
    <x v="0"/>
    <s v="English"/>
    <x v="0"/>
    <s v="R"/>
    <s v="Steve Buscemi"/>
    <x v="202"/>
    <n v="12000"/>
    <n v="15362"/>
    <n v="165"/>
    <n v="0"/>
    <n v="6.8"/>
    <n v="139"/>
    <n v="123"/>
    <n v="101087161"/>
    <n v="75000000"/>
    <n v="26087161"/>
    <n v="0.34782881333333332"/>
    <n v="27.339131525333332"/>
    <x v="1"/>
    <s v="yanvar"/>
    <s v="Simon West"/>
    <s v="CON AİR"/>
    <s v="Normal"/>
    <s v="High Budget"/>
  </r>
  <r>
    <s v="Contact"/>
    <d v="1997-08-16T00:00:00"/>
    <x v="0"/>
    <x v="1"/>
    <s v="English"/>
    <x v="0"/>
    <s v="PG"/>
    <s v="Matthew McConaughey"/>
    <x v="25"/>
    <n v="11000"/>
    <n v="12289"/>
    <n v="0"/>
    <n v="15000"/>
    <n v="7.4"/>
    <n v="159"/>
    <n v="150"/>
    <n v="100853835"/>
    <n v="90000000"/>
    <n v="10853835"/>
    <n v="0.12059816666666667"/>
    <n v="31.148239266666668"/>
    <x v="1"/>
    <s v="avgust"/>
    <s v="Robert Zemeckis"/>
    <s v="CONTACT"/>
    <s v="Normal"/>
    <s v="Medium Budget"/>
  </r>
  <r>
    <s v="The Pelican Brief"/>
    <d v="1993-12-08T00:00:00"/>
    <x v="0"/>
    <x v="8"/>
    <s v="English"/>
    <x v="0"/>
    <s v="PG-13"/>
    <s v="Denzel Washington"/>
    <x v="294"/>
    <n v="18000"/>
    <n v="30063"/>
    <n v="79"/>
    <n v="0"/>
    <n v="6.5"/>
    <n v="43"/>
    <n v="141"/>
    <n v="100768056"/>
    <n v="45000000"/>
    <n v="55768056"/>
    <n v="1.2392901333333333"/>
    <n v="26.495716053333332"/>
    <x v="27"/>
    <s v="dekabr"/>
    <s v="Alan J. Pakula"/>
    <s v="THE PELİCAN BRİEF"/>
    <s v="Normal"/>
    <s v="Medium Budget"/>
  </r>
  <r>
    <s v="Charlie's Angels: Full Throttle"/>
    <d v="2003-11-24T00:00:00"/>
    <x v="0"/>
    <x v="0"/>
    <s v="English"/>
    <x v="0"/>
    <s v="PG-13"/>
    <s v="Demi Moore"/>
    <x v="218"/>
    <n v="2000"/>
    <n v="4046"/>
    <n v="368"/>
    <n v="0"/>
    <n v="4.8"/>
    <n v="102"/>
    <n v="107"/>
    <n v="100685880"/>
    <n v="120000000"/>
    <n v="-19314120"/>
    <n v="-0.16095100000000001"/>
    <n v="19.135619599999998"/>
    <x v="13"/>
    <s v="noyabr"/>
    <s v="McG"/>
    <s v="CHARLİE'S ANGELS: FULL THROTTLE"/>
    <s v="Underperformer"/>
    <s v="High Budget"/>
  </r>
  <r>
    <s v="Vanilla Sky"/>
    <d v="2001-06-28T00:00:00"/>
    <x v="0"/>
    <x v="11"/>
    <s v="English"/>
    <x v="0"/>
    <s v="R"/>
    <s v="Tom Cruise"/>
    <x v="151"/>
    <n v="10000"/>
    <n v="11458"/>
    <n v="488"/>
    <n v="0"/>
    <n v="6.9"/>
    <n v="153"/>
    <n v="141"/>
    <n v="100614858"/>
    <n v="68000000"/>
    <n v="32614858"/>
    <n v="0.47963026470588233"/>
    <n v="27.791852105882356"/>
    <x v="18"/>
    <s v="iyun"/>
    <s v="Cameron Crowe"/>
    <s v="VANİLLA SKY"/>
    <s v="Normal"/>
    <s v="Low Budget"/>
  </r>
  <r>
    <s v="The Rugrats Movie"/>
    <d v="1998-12-17T00:00:00"/>
    <x v="0"/>
    <x v="2"/>
    <s v="English"/>
    <x v="0"/>
    <s v="G"/>
    <s v="Elizabeth Daily"/>
    <x v="295"/>
    <n v="971"/>
    <n v="3438"/>
    <n v="5"/>
    <n v="418"/>
    <n v="5.9"/>
    <n v="45"/>
    <n v="83"/>
    <n v="100491683"/>
    <n v="24000000"/>
    <n v="76491683"/>
    <n v="3.1871534583333334"/>
    <n v="24.916661383333334"/>
    <x v="31"/>
    <s v="dekabr"/>
    <s v="Igor Kovalyov"/>
    <s v="THE RUGRATS MOVİE"/>
    <s v="Normal"/>
    <s v="High Budget"/>
  </r>
  <r>
    <s v="Step Brothers"/>
    <d v="2008-09-25T00:00:00"/>
    <x v="0"/>
    <x v="4"/>
    <s v="English"/>
    <x v="0"/>
    <s v="R"/>
    <s v="Will Ferrell"/>
    <x v="164"/>
    <n v="8000"/>
    <n v="11264"/>
    <n v="285"/>
    <n v="0"/>
    <n v="6.9"/>
    <n v="173"/>
    <n v="106"/>
    <n v="100468793"/>
    <n v="65000000"/>
    <n v="35468793"/>
    <n v="0.54567373846153844"/>
    <n v="27.818269495384616"/>
    <x v="4"/>
    <s v="sentyabr"/>
    <s v="Adam McKay"/>
    <s v="STEP BROTHERS"/>
    <s v="Normal"/>
    <s v="Medium Budget"/>
  </r>
  <r>
    <s v="Due Date"/>
    <d v="2010-12-30T00:00:00"/>
    <x v="0"/>
    <x v="4"/>
    <s v="English"/>
    <x v="0"/>
    <s v="R"/>
    <s v="Robert Downey Jr."/>
    <x v="42"/>
    <n v="21000"/>
    <n v="23018"/>
    <n v="480"/>
    <n v="25000"/>
    <n v="6.6"/>
    <n v="307"/>
    <n v="95"/>
    <n v="100448498"/>
    <n v="65000000"/>
    <n v="35448498"/>
    <n v="0.54536150769230773"/>
    <n v="29.118144603076921"/>
    <x v="11"/>
    <s v="dekabr"/>
    <s v="Todd Phillips"/>
    <s v="DUE DATE"/>
    <s v="Normal"/>
    <s v="Medium Budget"/>
  </r>
  <r>
    <s v="The Cat in the Hat"/>
    <d v="2003-07-11T00:00:00"/>
    <x v="0"/>
    <x v="2"/>
    <s v="English"/>
    <x v="0"/>
    <s v="PG"/>
    <s v="Sean Hayes"/>
    <x v="296"/>
    <n v="760"/>
    <n v="2762"/>
    <n v="34"/>
    <n v="946"/>
    <n v="3.8"/>
    <n v="109"/>
    <n v="82"/>
    <n v="100446895"/>
    <n v="109000000"/>
    <n v="-8553105"/>
    <n v="-7.8468853211009174E-2"/>
    <n v="15.263212458715595"/>
    <x v="13"/>
    <s v="iyul"/>
    <s v="Bo Welch"/>
    <s v="THE CAT İN THE HAT"/>
    <s v="Underperformer"/>
    <s v="High Budget"/>
  </r>
  <r>
    <s v="Million Dollar Baby"/>
    <d v="2004-08-01T00:00:00"/>
    <x v="0"/>
    <x v="1"/>
    <s v="English"/>
    <x v="0"/>
    <s v="PG-13"/>
    <s v="Clint Eastwood"/>
    <x v="20"/>
    <n v="16000"/>
    <n v="28830"/>
    <n v="16000"/>
    <n v="14000"/>
    <n v="8.1"/>
    <n v="268"/>
    <n v="132"/>
    <n v="100422786"/>
    <n v="30000000"/>
    <n v="70422786"/>
    <n v="2.3474262000000001"/>
    <n v="34.738970479999999"/>
    <x v="7"/>
    <s v="avgust"/>
    <s v="Clint Eastwood"/>
    <s v="MİLLİON DOLLAR BABY"/>
    <s v="Normal"/>
    <s v="Medium Budget"/>
  </r>
  <r>
    <s v="Casper"/>
    <d v="1995-07-08T00:00:00"/>
    <x v="0"/>
    <x v="4"/>
    <s v="English"/>
    <x v="0"/>
    <s v="PG"/>
    <s v="Eric Idle"/>
    <x v="297"/>
    <n v="795"/>
    <n v="2638"/>
    <n v="52"/>
    <n v="0"/>
    <n v="6"/>
    <n v="26"/>
    <n v="100"/>
    <n v="100328194"/>
    <n v="50000000"/>
    <n v="50328194"/>
    <n v="1.0065638800000001"/>
    <n v="24.402625552"/>
    <x v="33"/>
    <s v="iyul"/>
    <s v="Brad Silberling"/>
    <s v="CASPER"/>
    <s v="Normal"/>
    <s v="Medium Budget"/>
  </r>
  <r>
    <s v="Bad Teacher"/>
    <d v="2011-11-02T00:00:00"/>
    <x v="0"/>
    <x v="4"/>
    <s v="English"/>
    <x v="0"/>
    <s v="R"/>
    <s v="Justin Timberlake"/>
    <x v="298"/>
    <n v="3000"/>
    <n v="5547"/>
    <n v="52"/>
    <n v="16000"/>
    <n v="5.7"/>
    <n v="286"/>
    <n v="97"/>
    <n v="100292856"/>
    <n v="20000000"/>
    <n v="80292856"/>
    <n v="4.0146427999999998"/>
    <n v="26.005857120000002"/>
    <x v="15"/>
    <s v="noyabr"/>
    <s v="Jake Kasdan"/>
    <s v="BAD TEACHER"/>
    <s v="Normal"/>
    <s v="Medium Budget"/>
  </r>
  <r>
    <s v="Evan Almighty"/>
    <d v="2007-12-08T00:00:00"/>
    <x v="0"/>
    <x v="4"/>
    <s v="English"/>
    <x v="0"/>
    <s v="PG"/>
    <s v="Jimmy Bennett"/>
    <x v="55"/>
    <n v="87000"/>
    <n v="108016"/>
    <n v="293"/>
    <n v="2000"/>
    <n v="5.4"/>
    <n v="186"/>
    <n v="96"/>
    <n v="100289690"/>
    <n v="175000000"/>
    <n v="-74710310"/>
    <n v="-0.42691605714285713"/>
    <n v="21.629233577142859"/>
    <x v="17"/>
    <s v="dekabr"/>
    <s v="Tom Shadyac"/>
    <s v="EVAN ALMİGHTY"/>
    <s v="Underperformer"/>
    <s v="Medium Budget"/>
  </r>
  <r>
    <s v="Shakespeare in Love"/>
    <d v="1998-09-10T00:00:00"/>
    <x v="0"/>
    <x v="4"/>
    <s v="English"/>
    <x v="0"/>
    <s v="R"/>
    <s v="Tom Wilkinson"/>
    <x v="299"/>
    <n v="1000"/>
    <n v="1690"/>
    <n v="108"/>
    <n v="0"/>
    <n v="7.2"/>
    <n v="134"/>
    <n v="123"/>
    <n v="100241322"/>
    <n v="25000000"/>
    <n v="75241322"/>
    <n v="3.00965288"/>
    <n v="30.003861151999999"/>
    <x v="31"/>
    <s v="sentyabr"/>
    <s v="John Madden"/>
    <s v="SHAKESPEARE İN LOVE"/>
    <s v="Normal"/>
    <s v="Medium Budget"/>
  </r>
  <r>
    <s v="Edge of Tomorrow"/>
    <d v="2014-01-25T00:00:00"/>
    <x v="0"/>
    <x v="0"/>
    <s v="English"/>
    <x v="0"/>
    <s v="PG-13"/>
    <s v="Tom Cruise"/>
    <x v="96"/>
    <n v="10000"/>
    <n v="12652"/>
    <n v="218"/>
    <n v="77000"/>
    <n v="7.9"/>
    <n v="585"/>
    <n v="113"/>
    <n v="100189501"/>
    <n v="178000000"/>
    <n v="-77810499"/>
    <n v="-0.43713763483146068"/>
    <n v="39.125144946067415"/>
    <x v="16"/>
    <s v="yanvar"/>
    <s v="Doug Liman"/>
    <s v="EDGE OF TOMORROW"/>
    <s v="Underperformer"/>
    <s v="High Budget"/>
  </r>
  <r>
    <s v="Yogi Bear"/>
    <d v="2010-11-27T00:00:00"/>
    <x v="0"/>
    <x v="2"/>
    <s v="English"/>
    <x v="0"/>
    <s v="PG"/>
    <s v="Justin Timberlake"/>
    <x v="288"/>
    <n v="3000"/>
    <n v="4394"/>
    <n v="40"/>
    <n v="0"/>
    <n v="4.5999999999999996"/>
    <n v="143"/>
    <n v="80"/>
    <n v="100169068"/>
    <n v="80000000"/>
    <n v="20169068"/>
    <n v="0.25211335000000001"/>
    <n v="18.500845339999998"/>
    <x v="11"/>
    <s v="noyabr"/>
    <s v="Eric Brevig"/>
    <s v="YOGİ BEAR"/>
    <s v="Normal"/>
    <s v="High Budget"/>
  </r>
  <r>
    <s v="Se7en"/>
    <d v="1995-11-21T00:00:00"/>
    <x v="0"/>
    <x v="8"/>
    <s v="English"/>
    <x v="0"/>
    <s v="R"/>
    <s v="Morgan Freeman"/>
    <x v="129"/>
    <n v="11000"/>
    <n v="22678"/>
    <n v="21000"/>
    <n v="39000"/>
    <n v="8.6"/>
    <n v="216"/>
    <n v="127"/>
    <n v="100125340"/>
    <n v="33000000"/>
    <n v="67125340"/>
    <n v="2.0341012121212123"/>
    <n v="39.113640484848482"/>
    <x v="33"/>
    <s v="noyabr"/>
    <s v="David Fincher"/>
    <s v="SE7EN"/>
    <s v="Normal"/>
    <s v="Medium Budget"/>
  </r>
  <r>
    <s v="The Hunchback of Notre Dame"/>
    <d v="1996-02-23T00:00:00"/>
    <x v="0"/>
    <x v="3"/>
    <s v="English"/>
    <x v="0"/>
    <s v="G"/>
    <s v="Demi Moore"/>
    <x v="300"/>
    <n v="2000"/>
    <n v="4842"/>
    <n v="21"/>
    <n v="0"/>
    <n v="6.9"/>
    <n v="80"/>
    <n v="91"/>
    <n v="100117603"/>
    <n v="100000000"/>
    <n v="117603"/>
    <n v="1.17603E-3"/>
    <n v="27.600470412"/>
    <x v="20"/>
    <s v="fevral"/>
    <s v="Gary Trousdale"/>
    <s v="THE HUNCHBACK OF NOTRE DAME"/>
    <s v="Normal"/>
    <s v="High Budget"/>
  </r>
  <r>
    <s v="You Don't Mess with the Zohan"/>
    <d v="2008-07-07T00:00:00"/>
    <x v="0"/>
    <x v="0"/>
    <s v="English"/>
    <x v="0"/>
    <s v="PG-13"/>
    <s v="Adam Sandler"/>
    <x v="135"/>
    <n v="11000"/>
    <n v="13446"/>
    <n v="221"/>
    <n v="0"/>
    <n v="5.5"/>
    <n v="198"/>
    <n v="113"/>
    <n v="100018837"/>
    <n v="90000000"/>
    <n v="10018837"/>
    <n v="0.11132041111111111"/>
    <n v="22.044528164444444"/>
    <x v="4"/>
    <s v="iyul"/>
    <s v="Dennis Dugan"/>
    <s v="YOU DON'T MESS WİTH THE ZOHAN"/>
    <s v="Normal"/>
    <s v="High Budget"/>
  </r>
  <r>
    <s v="Die Hard with a Vengeance"/>
    <d v="1995-01-24T00:00:00"/>
    <x v="0"/>
    <x v="0"/>
    <s v="English"/>
    <x v="0"/>
    <s v="R"/>
    <s v="Bruce Willis"/>
    <x v="223"/>
    <n v="13000"/>
    <n v="14274"/>
    <n v="323"/>
    <n v="0"/>
    <n v="7.6"/>
    <n v="148"/>
    <n v="128"/>
    <n v="100012500"/>
    <n v="90000000"/>
    <n v="10012500"/>
    <n v="0.11125"/>
    <n v="30.444499999999998"/>
    <x v="33"/>
    <s v="yanvar"/>
    <s v="John McTiernan"/>
    <s v="DİE HARD WİTH A VENGEANCE"/>
    <s v="Normal"/>
    <s v="High Budget"/>
  </r>
  <r>
    <s v="Collateral"/>
    <d v="2004-11-28T00:00:00"/>
    <x v="0"/>
    <x v="8"/>
    <s v="English"/>
    <x v="0"/>
    <s v="R"/>
    <s v="Tom Cruise"/>
    <x v="301"/>
    <n v="10000"/>
    <n v="13581"/>
    <n v="0"/>
    <n v="0"/>
    <n v="7.6"/>
    <n v="299"/>
    <n v="120"/>
    <n v="100003492"/>
    <n v="65000000"/>
    <n v="35003492"/>
    <n v="0.53851526153846152"/>
    <n v="30.615406104615385"/>
    <x v="7"/>
    <s v="noyabr"/>
    <s v="Michael Mann"/>
    <s v="COLLATERAL"/>
    <s v="Normal"/>
    <s v="Medium Budget"/>
  </r>
  <r>
    <s v="Olympus Has Fallen"/>
    <d v="2013-06-20T00:00:00"/>
    <x v="0"/>
    <x v="0"/>
    <s v="English"/>
    <x v="0"/>
    <s v="R"/>
    <s v="Gerard Butler"/>
    <x v="290"/>
    <n v="18000"/>
    <n v="31782"/>
    <n v="845"/>
    <n v="45000"/>
    <n v="6.5"/>
    <n v="358"/>
    <n v="119"/>
    <n v="98895417"/>
    <n v="70000000"/>
    <n v="28895417"/>
    <n v="0.41279167142857143"/>
    <n v="30.665116668571429"/>
    <x v="8"/>
    <s v="iyun"/>
    <s v="Antoine Fuqua"/>
    <s v="OLYMPUS HAS FALLEN"/>
    <s v="Normal"/>
    <s v="High Budget"/>
  </r>
  <r>
    <s v="The Green Hornet"/>
    <d v="2011-04-16T00:00:00"/>
    <x v="0"/>
    <x v="0"/>
    <s v="English"/>
    <x v="0"/>
    <s v="PG-13"/>
    <s v="Christoph Waltz"/>
    <x v="302"/>
    <n v="11000"/>
    <n v="13391"/>
    <n v="1000"/>
    <n v="14000"/>
    <n v="5.8"/>
    <n v="447"/>
    <n v="119"/>
    <n v="98780042"/>
    <n v="120000000"/>
    <n v="-21219958"/>
    <n v="-0.17683298333333333"/>
    <n v="24.529266806666666"/>
    <x v="15"/>
    <s v="aprel"/>
    <s v="Michel Gondry"/>
    <s v="THE GREEN HORNET"/>
    <s v="Underperformer"/>
    <s v="High Budget"/>
  </r>
  <r>
    <s v="Date Night"/>
    <d v="2010-08-29T00:00:00"/>
    <x v="0"/>
    <x v="4"/>
    <s v="English"/>
    <x v="0"/>
    <s v="PG-13"/>
    <s v="Mila Kunis"/>
    <x v="52"/>
    <n v="15000"/>
    <n v="39822"/>
    <n v="189"/>
    <n v="0"/>
    <n v="6.3"/>
    <n v="247"/>
    <n v="101"/>
    <n v="98711404"/>
    <n v="55000000"/>
    <n v="43711404"/>
    <n v="0.79475280000000004"/>
    <n v="25.517901119999998"/>
    <x v="11"/>
    <s v="avgust"/>
    <s v="Shawn Levy"/>
    <s v="DATE NİGHT"/>
    <s v="Normal"/>
    <s v="Medium Budget"/>
  </r>
  <r>
    <s v="Yes Man"/>
    <d v="2008-01-16T00:00:00"/>
    <x v="0"/>
    <x v="4"/>
    <s v="English"/>
    <x v="0"/>
    <s v="PG-13"/>
    <s v="Bradley Cooper"/>
    <x v="110"/>
    <n v="14000"/>
    <n v="29505"/>
    <n v="235"/>
    <n v="0"/>
    <n v="6.8"/>
    <n v="190"/>
    <n v="104"/>
    <n v="97680195"/>
    <n v="70000000"/>
    <n v="27680195"/>
    <n v="0.39543135714285715"/>
    <n v="27.358172542857144"/>
    <x v="4"/>
    <s v="yanvar"/>
    <s v="Peyton Reed"/>
    <s v="YES MAN"/>
    <s v="Normal"/>
    <s v="Medium Budget"/>
  </r>
  <r>
    <s v="Inspector Gadget"/>
    <d v="1999-11-24T00:00:00"/>
    <x v="0"/>
    <x v="0"/>
    <s v="English"/>
    <x v="0"/>
    <s v="PG"/>
    <s v="Matthew Broderick"/>
    <x v="303"/>
    <n v="2000"/>
    <n v="5320"/>
    <n v="16"/>
    <n v="509"/>
    <n v="4.0999999999999996"/>
    <n v="70"/>
    <n v="110"/>
    <n v="97360069"/>
    <n v="75000000"/>
    <n v="22360069"/>
    <n v="0.29813425333333332"/>
    <n v="16.570153701333332"/>
    <x v="5"/>
    <s v="noyabr"/>
    <s v="David Kellogg"/>
    <s v="INSPECTOR GADGET"/>
    <s v="Normal"/>
    <s v="High Budget"/>
  </r>
  <r>
    <s v="Public Enemies"/>
    <d v="2009-11-30T00:00:00"/>
    <x v="0"/>
    <x v="5"/>
    <s v="English"/>
    <x v="0"/>
    <s v="R"/>
    <s v="Johnny Depp"/>
    <x v="301"/>
    <n v="40000"/>
    <n v="64599"/>
    <n v="0"/>
    <n v="0"/>
    <n v="7"/>
    <n v="357"/>
    <n v="140"/>
    <n v="97030725"/>
    <n v="100000000"/>
    <n v="-2969275"/>
    <n v="-2.969275E-2"/>
    <n v="27.9881229"/>
    <x v="0"/>
    <s v="noyabr"/>
    <s v="Michael Mann"/>
    <s v="PUBLİC ENEMİES"/>
    <s v="Underperformer"/>
    <s v="Medium Budget"/>
  </r>
  <r>
    <s v="The Social Network"/>
    <d v="2010-06-21T00:00:00"/>
    <x v="0"/>
    <x v="5"/>
    <s v="English"/>
    <x v="0"/>
    <s v="PG-13"/>
    <s v="Andrew Garfield"/>
    <x v="129"/>
    <n v="10000"/>
    <n v="10555"/>
    <n v="21000"/>
    <n v="74000"/>
    <n v="7.7"/>
    <n v="556"/>
    <n v="120"/>
    <n v="96917897"/>
    <n v="40000000"/>
    <n v="56917897"/>
    <n v="1.422947425"/>
    <n v="38.769178969999999"/>
    <x v="11"/>
    <s v="iyun"/>
    <s v="David Fincher"/>
    <s v="THE SOCİAL NETWORK"/>
    <s v="Normal"/>
    <s v="Medium Budget"/>
  </r>
  <r>
    <s v="The Others"/>
    <d v="2001-01-12T00:00:00"/>
    <x v="0"/>
    <x v="11"/>
    <s v="English"/>
    <x v="0"/>
    <s v="PG-13"/>
    <s v="Fionnula Flanagan"/>
    <x v="304"/>
    <n v="482"/>
    <n v="956"/>
    <n v="448"/>
    <n v="20000"/>
    <n v="7.6"/>
    <n v="239"/>
    <n v="101"/>
    <n v="96471845"/>
    <n v="17000000"/>
    <n v="79471845"/>
    <n v="4.6748144117647055"/>
    <n v="34.269925764705881"/>
    <x v="18"/>
    <s v="yanvar"/>
    <s v="Alejandro AmenÃ¡bar"/>
    <s v="THE OTHERS"/>
    <s v="Normal"/>
    <s v="Low Budget"/>
  </r>
  <r>
    <s v="The Color Purple"/>
    <d v="1985-07-14T00:00:00"/>
    <x v="0"/>
    <x v="1"/>
    <s v="English"/>
    <x v="0"/>
    <s v="PG-13"/>
    <s v="Oprah Winfrey"/>
    <x v="6"/>
    <n v="852"/>
    <n v="2592"/>
    <n v="14000"/>
    <n v="6000"/>
    <n v="7.8"/>
    <n v="70"/>
    <n v="154"/>
    <n v="94175854"/>
    <n v="15000000"/>
    <n v="79175854"/>
    <n v="5.2783902666666664"/>
    <n v="33.911356106666666"/>
    <x v="29"/>
    <s v="iyul"/>
    <s v="Steven Spielberg"/>
    <s v="THE COLOR PURPLE"/>
    <s v="Normal"/>
    <s v="Medium Budget"/>
  </r>
  <r>
    <s v="Dead Poets Society"/>
    <d v="1989-01-04T00:00:00"/>
    <x v="0"/>
    <x v="4"/>
    <s v="English"/>
    <x v="0"/>
    <s v="PG"/>
    <s v="Robin Williams"/>
    <x v="216"/>
    <n v="49000"/>
    <n v="51609"/>
    <n v="608"/>
    <n v="23000"/>
    <n v="8"/>
    <n v="96"/>
    <n v="128"/>
    <n v="95860116"/>
    <n v="16400000"/>
    <n v="79460116"/>
    <n v="4.8451290243902436"/>
    <n v="36.238051609756091"/>
    <x v="25"/>
    <s v="yanvar"/>
    <s v="Peter Weir"/>
    <s v="DEAD POETS SOCİETY"/>
    <s v="Normal"/>
    <s v="Medium Budget"/>
  </r>
  <r>
    <s v="Zero Dark Thirty"/>
    <d v="2012-08-02T00:00:00"/>
    <x v="0"/>
    <x v="1"/>
    <s v="English"/>
    <x v="0"/>
    <s v="R"/>
    <s v="Jennifer Ehle"/>
    <x v="305"/>
    <n v="1000"/>
    <n v="2759"/>
    <n v="0"/>
    <n v="39000"/>
    <n v="7.4"/>
    <n v="558"/>
    <n v="157"/>
    <n v="95720716"/>
    <n v="40000000"/>
    <n v="55720716"/>
    <n v="1.3930179"/>
    <n v="34.057207160000004"/>
    <x v="3"/>
    <s v="avgust"/>
    <s v="Kathryn Bigelow"/>
    <s v="ZERO DARK THİRTY"/>
    <s v="Normal"/>
    <s v="Medium Budget"/>
  </r>
  <r>
    <s v="Cold Mountain"/>
    <d v="2003-01-08T00:00:00"/>
    <x v="0"/>
    <x v="2"/>
    <s v="English"/>
    <x v="0"/>
    <s v="R"/>
    <s v="Philip Seymour Hoffman"/>
    <x v="306"/>
    <n v="22000"/>
    <n v="61110"/>
    <n v="333"/>
    <n v="0"/>
    <n v="7.2"/>
    <n v="198"/>
    <n v="154"/>
    <n v="95632614"/>
    <n v="79000000"/>
    <n v="16632614"/>
    <n v="0.21053941772151899"/>
    <n v="28.884215767088609"/>
    <x v="13"/>
    <s v="yanvar"/>
    <s v="Anthony Minghella"/>
    <s v="COLD MOUNTAİN"/>
    <s v="Normal"/>
    <s v="High Budget"/>
  </r>
  <r>
    <s v="Sex and the City 2"/>
    <d v="2010-08-11T00:00:00"/>
    <x v="0"/>
    <x v="4"/>
    <s v="English"/>
    <x v="0"/>
    <s v="R"/>
    <s v="Chris Noth"/>
    <x v="307"/>
    <n v="962"/>
    <n v="4555"/>
    <n v="127"/>
    <n v="0"/>
    <n v="4.3"/>
    <n v="221"/>
    <n v="146"/>
    <n v="95328937"/>
    <n v="100000000"/>
    <n v="-4671063"/>
    <n v="-4.6710630000000003E-2"/>
    <n v="17.181315747999999"/>
    <x v="11"/>
    <s v="avgust"/>
    <s v="Michael Patrick King"/>
    <s v="SEX AND THE CİTY 2"/>
    <s v="Underperformer"/>
    <s v="Medium Budget"/>
  </r>
  <r>
    <s v="Panic Room"/>
    <d v="2002-06-23T00:00:00"/>
    <x v="0"/>
    <x v="8"/>
    <s v="English"/>
    <x v="0"/>
    <s v="R"/>
    <s v="Kristen Stewart"/>
    <x v="129"/>
    <n v="17000"/>
    <n v="18141"/>
    <n v="21000"/>
    <n v="0"/>
    <n v="6.8"/>
    <n v="233"/>
    <n v="112"/>
    <n v="95308367"/>
    <n v="48000000"/>
    <n v="47308367"/>
    <n v="0.98559097916666671"/>
    <n v="27.594236391666666"/>
    <x v="12"/>
    <s v="iyun"/>
    <s v="David Fincher"/>
    <s v="PANİC ROOM"/>
    <s v="Normal"/>
    <s v="Medium Budget"/>
  </r>
  <r>
    <s v="The Princess Diaries 2: Royal Engagement"/>
    <d v="2004-08-17T00:00:00"/>
    <x v="0"/>
    <x v="4"/>
    <s v="English"/>
    <x v="0"/>
    <s v="G"/>
    <s v="Anne Hathaway"/>
    <x v="112"/>
    <n v="11000"/>
    <n v="15362"/>
    <n v="0"/>
    <n v="1000"/>
    <n v="5.7"/>
    <n v="77"/>
    <n v="113"/>
    <n v="95149435"/>
    <n v="40000000"/>
    <n v="55149435"/>
    <n v="1.3787358750000001"/>
    <n v="23.451494350000001"/>
    <x v="7"/>
    <s v="avgust"/>
    <s v="Garry Marshall"/>
    <s v="THE PRİNCESS DİARİES 2: ROYAL ENGAGEMENT"/>
    <s v="Normal"/>
    <s v="Medium Budget"/>
  </r>
  <r>
    <s v="Legally Blonde"/>
    <d v="2001-04-17T00:00:00"/>
    <x v="0"/>
    <x v="4"/>
    <s v="English"/>
    <x v="0"/>
    <s v="PG-13"/>
    <s v="Linda Cardellini"/>
    <x v="308"/>
    <n v="2000"/>
    <n v="4380"/>
    <n v="126"/>
    <n v="0"/>
    <n v="6.2"/>
    <n v="163"/>
    <n v="96"/>
    <n v="95001351"/>
    <n v="18000000"/>
    <n v="77001351"/>
    <n v="4.2778528333333332"/>
    <n v="26.511141133333332"/>
    <x v="18"/>
    <s v="aprel"/>
    <s v="Robert Luketic"/>
    <s v="LEGALLY BLONDE"/>
    <s v="Normal"/>
    <s v="Medium Budget"/>
  </r>
  <r>
    <s v="42"/>
    <d v="2013-01-22T00:00:00"/>
    <x v="0"/>
    <x v="5"/>
    <s v="English"/>
    <x v="0"/>
    <s v="PG-13"/>
    <s v="Harrison Ford"/>
    <x v="309"/>
    <n v="11000"/>
    <n v="16911"/>
    <n v="241"/>
    <n v="28000"/>
    <n v="7.5"/>
    <n v="216"/>
    <n v="128"/>
    <n v="95001343"/>
    <n v="40000000"/>
    <n v="55001343"/>
    <n v="1.375033575"/>
    <n v="33.350013429999997"/>
    <x v="8"/>
    <s v="yanvar"/>
    <s v="Brian Helgeland"/>
    <s v="42"/>
    <s v="Normal"/>
    <s v="Medium Budget"/>
  </r>
  <r>
    <s v="Unbreakable"/>
    <d v="2000-02-16T00:00:00"/>
    <x v="0"/>
    <x v="1"/>
    <s v="English"/>
    <x v="0"/>
    <s v="PG-13"/>
    <s v="Robin Wright"/>
    <x v="35"/>
    <n v="18000"/>
    <n v="33645"/>
    <n v="0"/>
    <n v="0"/>
    <n v="7.2"/>
    <n v="294"/>
    <n v="106"/>
    <n v="94999143"/>
    <n v="75000000"/>
    <n v="19999143"/>
    <n v="0.26665524000000002"/>
    <n v="28.906662096000002"/>
    <x v="23"/>
    <s v="fevral"/>
    <s v="M. Night Shyamalan"/>
    <s v="UNBREAKABLE"/>
    <s v="Normal"/>
    <s v="Medium Budget"/>
  </r>
  <r>
    <s v="Flashdance"/>
    <d v="1983-01-01T00:00:00"/>
    <x v="0"/>
    <x v="1"/>
    <s v="English"/>
    <x v="0"/>
    <s v="R"/>
    <s v="Michael Nouri"/>
    <x v="148"/>
    <n v="225"/>
    <n v="791"/>
    <n v="213"/>
    <n v="0"/>
    <n v="6.1"/>
    <n v="51"/>
    <n v="95"/>
    <n v="94900000"/>
    <n v="4000000"/>
    <n v="90900000"/>
    <n v="22.725000000000001"/>
    <n v="33.49"/>
    <x v="19"/>
    <s v="yanvar"/>
    <s v="Adrian Lyne"/>
    <s v="FLASHDANCE"/>
    <s v="Overperformer"/>
    <s v="Medium Budget"/>
  </r>
  <r>
    <s v="The Book of Eli"/>
    <d v="2010-04-17T00:00:00"/>
    <x v="0"/>
    <x v="0"/>
    <s v="English"/>
    <x v="0"/>
    <s v="R"/>
    <s v="Denzel Washington"/>
    <x v="310"/>
    <n v="18000"/>
    <n v="44797"/>
    <n v="117"/>
    <n v="20000"/>
    <n v="6.9"/>
    <n v="325"/>
    <n v="118"/>
    <n v="94822707"/>
    <n v="80000000"/>
    <n v="14822707"/>
    <n v="0.18528383749999999"/>
    <n v="29.674113535"/>
    <x v="11"/>
    <s v="aprel"/>
    <s v="Albert Hughes"/>
    <s v="THE BOOK OF ELİ"/>
    <s v="Normal"/>
    <s v="High Budget"/>
  </r>
  <r>
    <s v="Beverly Hills Chihuahua"/>
    <d v="2008-04-03T00:00:00"/>
    <x v="0"/>
    <x v="2"/>
    <s v="English"/>
    <x v="0"/>
    <s v="PG"/>
    <s v="Jamie Lee Curtis"/>
    <x v="152"/>
    <n v="2000"/>
    <n v="4729"/>
    <n v="67"/>
    <n v="0"/>
    <n v="3.7"/>
    <n v="100"/>
    <n v="91"/>
    <n v="94497271"/>
    <n v="20000000"/>
    <n v="74497271"/>
    <n v="3.7248635499999998"/>
    <n v="16.289945420000002"/>
    <x v="4"/>
    <s v="aprel"/>
    <s v="Raja Gosnell"/>
    <s v="BEVERLY HİLLS CHİHUAHUA"/>
    <s v="Normal"/>
    <s v="High Budget"/>
  </r>
  <r>
    <s v="E.T. the Extra-Terrestrial"/>
    <d v="1982-10-24T00:00:00"/>
    <x v="0"/>
    <x v="12"/>
    <s v="English"/>
    <x v="0"/>
    <s v="PG"/>
    <s v="Henry Thomas"/>
    <x v="6"/>
    <n v="861"/>
    <n v="2811"/>
    <n v="14000"/>
    <n v="34000"/>
    <n v="7.9"/>
    <n v="215"/>
    <n v="120"/>
    <n v="434949459"/>
    <n v="10500000"/>
    <n v="424449459"/>
    <n v="40.423757999999999"/>
    <n v="51.169503200000001"/>
    <x v="36"/>
    <s v="oktyabr"/>
    <s v="Steven Spielberg"/>
    <s v="E.T. THE EXTRA-TERRESTRİAL"/>
    <s v="Normal"/>
    <s v="Low Budget"/>
  </r>
  <r>
    <s v="Julie &amp; Julia"/>
    <d v="2009-08-07T00:00:00"/>
    <x v="0"/>
    <x v="5"/>
    <s v="English"/>
    <x v="0"/>
    <s v="PG-13"/>
    <s v="Meryl Streep"/>
    <x v="245"/>
    <n v="11000"/>
    <n v="13321"/>
    <n v="0"/>
    <n v="13000"/>
    <n v="7"/>
    <n v="252"/>
    <n v="123"/>
    <n v="94125426"/>
    <n v="40000000"/>
    <n v="54125426"/>
    <n v="1.35313565"/>
    <n v="29.841254259999999"/>
    <x v="0"/>
    <s v="avgust"/>
    <s v="Nora Ephron"/>
    <s v="JULİE &amp; JULİA"/>
    <s v="Normal"/>
    <s v="Medium Budget"/>
  </r>
  <r>
    <s v="He's Just Not That Into You"/>
    <d v="2009-07-15T00:00:00"/>
    <x v="0"/>
    <x v="4"/>
    <s v="English"/>
    <x v="0"/>
    <s v="PG-13"/>
    <s v="Carmen Perez"/>
    <x v="311"/>
    <n v="97"/>
    <n v="318"/>
    <n v="42"/>
    <n v="12000"/>
    <n v="6.4"/>
    <n v="161"/>
    <n v="129"/>
    <n v="93952276"/>
    <n v="40000000"/>
    <n v="53952276"/>
    <n v="1.3488069"/>
    <n v="27.339522760000001"/>
    <x v="0"/>
    <s v="iyul"/>
    <s v="Ken Kwapis"/>
    <s v="HE'S JUST NOT THAT INTO YOU"/>
    <s v="Normal"/>
    <s v="Medium Budget"/>
  </r>
  <r>
    <s v="Master and Commander: The Far Side of the World"/>
    <d v="2003-12-17T00:00:00"/>
    <x v="0"/>
    <x v="0"/>
    <s v="English"/>
    <x v="0"/>
    <s v="PG-13"/>
    <s v="James D'Arcy"/>
    <x v="216"/>
    <n v="613"/>
    <n v="1205"/>
    <n v="608"/>
    <n v="0"/>
    <n v="7.4"/>
    <n v="244"/>
    <n v="138"/>
    <n v="93926386"/>
    <n v="150000000"/>
    <n v="-56073614"/>
    <n v="-0.37382409333333333"/>
    <n v="29.450470362666668"/>
    <x v="13"/>
    <s v="dekabr"/>
    <s v="Peter Weir"/>
    <s v="MASTER AND COMMANDER: THE FAR SİDE OF THE WORLD"/>
    <s v="Underperformer"/>
    <s v="High Budget"/>
  </r>
  <r>
    <s v="Maid in Manhattan"/>
    <d v="2002-05-17T00:00:00"/>
    <x v="0"/>
    <x v="4"/>
    <s v="English"/>
    <x v="0"/>
    <s v="PG-13"/>
    <s v="Bob Hoskins"/>
    <x v="312"/>
    <n v="5000"/>
    <n v="7184"/>
    <n v="61"/>
    <n v="0"/>
    <n v="5.0999999999999996"/>
    <n v="114"/>
    <n v="105"/>
    <n v="93815117"/>
    <n v="55000000"/>
    <n v="38815117"/>
    <n v="0.70572939999999995"/>
    <n v="20.682291759999998"/>
    <x v="12"/>
    <s v="may"/>
    <s v="Wayne Wang"/>
    <s v="MAİD İN MANHATTAN"/>
    <s v="Normal"/>
    <s v="Medium Budget"/>
  </r>
  <r>
    <s v="The Mask of Zorro"/>
    <d v="1998-07-10T00:00:00"/>
    <x v="0"/>
    <x v="0"/>
    <s v="English"/>
    <x v="0"/>
    <s v="PG-13"/>
    <s v="Anthony Hopkins"/>
    <x v="130"/>
    <n v="12000"/>
    <n v="12396"/>
    <n v="258"/>
    <n v="0"/>
    <n v="6.7"/>
    <n v="156"/>
    <n v="136"/>
    <n v="93771072"/>
    <n v="65000000"/>
    <n v="28771072"/>
    <n v="0.44263187692307693"/>
    <n v="26.977052750769232"/>
    <x v="31"/>
    <s v="iyul"/>
    <s v="Martin Campbell"/>
    <s v="THE MASK OF ZORRO"/>
    <s v="Normal"/>
    <s v="High Budget"/>
  </r>
  <r>
    <s v="Flight"/>
    <d v="2012-07-14T00:00:00"/>
    <x v="0"/>
    <x v="1"/>
    <s v="English"/>
    <x v="0"/>
    <s v="R"/>
    <s v="Denzel Washington"/>
    <x v="25"/>
    <n v="18000"/>
    <n v="20952"/>
    <n v="0"/>
    <n v="64000"/>
    <n v="7.3"/>
    <n v="449"/>
    <n v="138"/>
    <n v="93749203"/>
    <n v="31000000"/>
    <n v="62749203"/>
    <n v="2.0241678387096775"/>
    <n v="36.409667135483872"/>
    <x v="3"/>
    <s v="iyul"/>
    <s v="Robert Zemeckis"/>
    <s v="FLİGHT"/>
    <s v="Normal"/>
    <s v="Medium Budget"/>
  </r>
  <r>
    <s v="America's Sweethearts"/>
    <d v="2001-02-14T00:00:00"/>
    <x v="0"/>
    <x v="4"/>
    <s v="English"/>
    <x v="0"/>
    <s v="PG-13"/>
    <s v="Julia Roberts"/>
    <x v="313"/>
    <n v="8000"/>
    <n v="9176"/>
    <n v="148"/>
    <n v="881"/>
    <n v="5.7"/>
    <n v="142"/>
    <n v="102"/>
    <n v="93607673"/>
    <n v="48000000"/>
    <n v="45607673"/>
    <n v="0.95015985416666671"/>
    <n v="23.268163941666668"/>
    <x v="18"/>
    <s v="fevral"/>
    <s v="Joe Roth"/>
    <s v="AMERİCA'S SWEETHEARTS"/>
    <s v="Normal"/>
    <s v="Medium Budget"/>
  </r>
  <r>
    <s v="The Fighter"/>
    <d v="2010-11-20T00:00:00"/>
    <x v="0"/>
    <x v="5"/>
    <s v="English"/>
    <x v="0"/>
    <s v="R"/>
    <s v="Christian Bale"/>
    <x v="158"/>
    <n v="23000"/>
    <n v="23811"/>
    <n v="737"/>
    <n v="36000"/>
    <n v="7.9"/>
    <n v="410"/>
    <n v="116"/>
    <n v="93571803"/>
    <n v="25000000"/>
    <n v="68571803"/>
    <n v="2.7428721199999999"/>
    <n v="36.297148848000006"/>
    <x v="11"/>
    <s v="noyabr"/>
    <s v="David O. Russell"/>
    <s v="THE FİGHTER"/>
    <s v="Normal"/>
    <s v="Medium Budget"/>
  </r>
  <r>
    <s v="The Bucket List"/>
    <d v="2007-08-26T00:00:00"/>
    <x v="0"/>
    <x v="2"/>
    <s v="English"/>
    <x v="0"/>
    <s v="PG-13"/>
    <s v="Morgan Freeman"/>
    <x v="180"/>
    <n v="11000"/>
    <n v="14868"/>
    <n v="0"/>
    <n v="22000"/>
    <n v="7.4"/>
    <n v="207"/>
    <n v="97"/>
    <n v="93452056"/>
    <n v="45000000"/>
    <n v="48452056"/>
    <n v="1.0767123555555556"/>
    <n v="32.230684942222226"/>
    <x v="17"/>
    <s v="avgust"/>
    <s v="Rob Reiner"/>
    <s v="THE BUCKET LİST"/>
    <s v="Normal"/>
    <s v="High Budget"/>
  </r>
  <r>
    <s v="Tomorrowland"/>
    <d v="2015-11-07T00:00:00"/>
    <x v="0"/>
    <x v="0"/>
    <s v="English"/>
    <x v="0"/>
    <s v="PG"/>
    <s v="Judy Greer"/>
    <x v="46"/>
    <n v="2000"/>
    <n v="5046"/>
    <n v="663"/>
    <n v="37000"/>
    <n v="6.5"/>
    <n v="443"/>
    <n v="130"/>
    <n v="93417865"/>
    <n v="190000000"/>
    <n v="-96582135"/>
    <n v="-0.50832702631578952"/>
    <n v="29.496669189473682"/>
    <x v="2"/>
    <s v="noyabr"/>
    <s v="Brad Bird"/>
    <s v="TOMORROWLAND"/>
    <s v="Underperformer"/>
    <s v="High Budget"/>
  </r>
  <r>
    <s v="Tomorrowland"/>
    <d v="2015-11-07T00:00:00"/>
    <x v="0"/>
    <x v="0"/>
    <s v="English"/>
    <x v="0"/>
    <s v="PG"/>
    <s v="Judy Greer"/>
    <x v="46"/>
    <n v="2000"/>
    <n v="5046"/>
    <n v="663"/>
    <n v="37000"/>
    <n v="6.5"/>
    <n v="443"/>
    <n v="130"/>
    <n v="93417865"/>
    <n v="190000000"/>
    <n v="-96582135"/>
    <n v="-0.50832702631578952"/>
    <n v="29.496669189473682"/>
    <x v="2"/>
    <s v="noyabr"/>
    <s v="Brad Bird"/>
    <s v="TOMORROWLAND"/>
    <s v="Underperformer"/>
    <s v="High Budget"/>
  </r>
  <r>
    <s v="Cats &amp; Dogs"/>
    <d v="2001-12-14T00:00:00"/>
    <x v="0"/>
    <x v="0"/>
    <s v="English"/>
    <x v="0"/>
    <s v="PG"/>
    <s v="Carol Ann Susi"/>
    <x v="314"/>
    <n v="3000"/>
    <n v="4171"/>
    <n v="6"/>
    <n v="0"/>
    <n v="5.2"/>
    <n v="105"/>
    <n v="87"/>
    <n v="93375151"/>
    <n v="60000000"/>
    <n v="33375151"/>
    <n v="0.55625251666666664"/>
    <n v="21.022501006666669"/>
    <x v="18"/>
    <s v="dekabr"/>
    <s v="Lawrence Guterman"/>
    <s v="CATS &amp; DOGS"/>
    <s v="Normal"/>
    <s v="High Budget"/>
  </r>
  <r>
    <s v="Two Weeks Notice"/>
    <d v="2002-01-05T00:00:00"/>
    <x v="0"/>
    <x v="4"/>
    <s v="English"/>
    <x v="0"/>
    <s v="PG-13"/>
    <s v="Dorian Missick"/>
    <x v="315"/>
    <n v="1000"/>
    <n v="2636"/>
    <n v="30"/>
    <n v="0"/>
    <n v="6.1"/>
    <n v="118"/>
    <n v="101"/>
    <n v="93307796"/>
    <n v="60000000"/>
    <n v="33307796"/>
    <n v="0.55512993333333338"/>
    <n v="24.622051973333331"/>
    <x v="12"/>
    <s v="yanvar"/>
    <s v="Marc Lawrence"/>
    <s v="TWO WEEKS NOTİCE"/>
    <s v="Normal"/>
    <s v="Medium Budget"/>
  </r>
  <r>
    <s v="Elysium"/>
    <d v="2013-07-12T00:00:00"/>
    <x v="0"/>
    <x v="0"/>
    <s v="English"/>
    <x v="0"/>
    <s v="R"/>
    <s v="Matt Damon"/>
    <x v="247"/>
    <n v="13000"/>
    <n v="17689"/>
    <n v="662"/>
    <n v="61000"/>
    <n v="6.6"/>
    <n v="476"/>
    <n v="109"/>
    <n v="93050117"/>
    <n v="115000000"/>
    <n v="-21949883"/>
    <n v="-0.19086854782608695"/>
    <n v="32.423652580869565"/>
    <x v="8"/>
    <s v="iyul"/>
    <s v="Neill Blomkamp"/>
    <s v="ELYSİUM"/>
    <s v="Underperformer"/>
    <s v="High Budget"/>
  </r>
  <r>
    <s v="Flubber"/>
    <d v="1997-11-10T00:00:00"/>
    <x v="0"/>
    <x v="4"/>
    <s v="English"/>
    <x v="0"/>
    <s v="PG"/>
    <s v="Robin Williams"/>
    <x v="316"/>
    <n v="49000"/>
    <n v="50005"/>
    <n v="10"/>
    <n v="0"/>
    <n v="5.2"/>
    <n v="53"/>
    <n v="90"/>
    <n v="92969824"/>
    <n v="80000000"/>
    <n v="12969824"/>
    <n v="0.16212280000000001"/>
    <n v="20.864849120000002"/>
    <x v="1"/>
    <s v="noyabr"/>
    <s v="Les Mayfield"/>
    <s v="FLUBBER"/>
    <s v="Normal"/>
    <s v="Medium Budget"/>
  </r>
  <r>
    <s v="Red Dragon"/>
    <d v="2002-02-09T00:00:00"/>
    <x v="0"/>
    <x v="8"/>
    <s v="English"/>
    <x v="7"/>
    <s v="R"/>
    <s v="Philip Seymour Hoffman"/>
    <x v="63"/>
    <n v="22000"/>
    <n v="35867"/>
    <n v="420"/>
    <n v="0"/>
    <n v="7.2"/>
    <n v="210"/>
    <n v="124"/>
    <n v="92930005"/>
    <n v="78000000"/>
    <n v="14930005"/>
    <n v="0.1914103205128205"/>
    <n v="28.876564128205128"/>
    <x v="12"/>
    <s v="fevral"/>
    <s v="Brett Ratner"/>
    <s v="RED DRAGON"/>
    <s v="Normal"/>
    <s v="Medium Budget"/>
  </r>
  <r>
    <s v="When Harry Met Sally..."/>
    <d v="1989-05-03T00:00:00"/>
    <x v="0"/>
    <x v="4"/>
    <s v="English"/>
    <x v="0"/>
    <s v="R"/>
    <s v="Bruno Kirby"/>
    <x v="180"/>
    <n v="227"/>
    <n v="485"/>
    <n v="0"/>
    <n v="0"/>
    <n v="7.6"/>
    <n v="114"/>
    <n v="89"/>
    <n v="92823600"/>
    <n v="16000000"/>
    <n v="76823600"/>
    <n v="4.8014749999999999"/>
    <n v="32.320589999999996"/>
    <x v="25"/>
    <s v="may"/>
    <s v="Rob Reiner"/>
    <s v="WHEN HARRY MET SALLY..."/>
    <s v="Normal"/>
    <s v="Medium Budget"/>
  </r>
  <r>
    <s v="The Town"/>
    <d v="2010-08-15T00:00:00"/>
    <x v="0"/>
    <x v="8"/>
    <s v="English"/>
    <x v="0"/>
    <s v="R"/>
    <s v="Jeremy Renner"/>
    <x v="191"/>
    <n v="10000"/>
    <n v="14296"/>
    <n v="0"/>
    <n v="29000"/>
    <n v="7.6"/>
    <n v="378"/>
    <n v="150"/>
    <n v="92173235"/>
    <n v="37000000"/>
    <n v="55173235"/>
    <n v="1.4911685135135135"/>
    <n v="33.896467405405403"/>
    <x v="11"/>
    <s v="avgust"/>
    <s v="Ben Affleck"/>
    <s v="THE TOWN"/>
    <s v="Normal"/>
    <s v="Medium Budget"/>
  </r>
  <r>
    <s v="The Client"/>
    <d v="1994-07-22T00:00:00"/>
    <x v="0"/>
    <x v="8"/>
    <s v="English"/>
    <x v="0"/>
    <s v="PG-13"/>
    <s v="Bradley Whitford"/>
    <x v="99"/>
    <n v="821"/>
    <n v="4043"/>
    <n v="541"/>
    <n v="1000"/>
    <n v="6.7"/>
    <n v="39"/>
    <n v="119"/>
    <n v="92115211"/>
    <n v="45000000"/>
    <n v="47115211"/>
    <n v="1.0470046888888889"/>
    <n v="27.318801875555558"/>
    <x v="10"/>
    <s v="iyul"/>
    <s v="Joel Schumacher"/>
    <s v="THE CLİENT"/>
    <s v="Normal"/>
    <s v="Medium Budget"/>
  </r>
  <r>
    <s v="Star Trek: First Contact"/>
    <d v="1996-02-01T00:00:00"/>
    <x v="0"/>
    <x v="0"/>
    <s v="English"/>
    <x v="0"/>
    <s v="PG-13"/>
    <s v="LeVar Burton"/>
    <x v="317"/>
    <n v="1000"/>
    <n v="6315"/>
    <n v="906"/>
    <n v="3000"/>
    <n v="7.6"/>
    <n v="143"/>
    <n v="111"/>
    <n v="92001027"/>
    <n v="45000000"/>
    <n v="47001027"/>
    <n v="1.0444672666666666"/>
    <n v="31.117786906666666"/>
    <x v="20"/>
    <s v="fevral"/>
    <s v="Jonathan Frakes"/>
    <s v="STAR TREK: FİRST CONTACT"/>
    <s v="Normal"/>
    <s v="High Budget"/>
  </r>
  <r>
    <s v="Think Like a Man"/>
    <d v="2012-07-29T00:00:00"/>
    <x v="0"/>
    <x v="4"/>
    <s v="English"/>
    <x v="0"/>
    <s v="PG-13"/>
    <s v="Chris Brown"/>
    <x v="197"/>
    <n v="997"/>
    <n v="5165"/>
    <n v="167"/>
    <n v="0"/>
    <n v="6.6"/>
    <n v="77"/>
    <n v="122"/>
    <n v="91547205"/>
    <n v="12000000"/>
    <n v="79547205"/>
    <n v="6.6289337499999998"/>
    <n v="29.0515735"/>
    <x v="3"/>
    <s v="iyul"/>
    <s v="Tim Story"/>
    <s v="THİNK LİKE A MAN"/>
    <s v="Normal"/>
    <s v="Medium Budget"/>
  </r>
  <r>
    <s v="Kindergarten Cop"/>
    <d v="1990-12-04T00:00:00"/>
    <x v="0"/>
    <x v="0"/>
    <s v="English"/>
    <x v="0"/>
    <s v="PG-13"/>
    <s v="Richard Tyson"/>
    <x v="255"/>
    <n v="743"/>
    <n v="2403"/>
    <n v="425"/>
    <n v="0"/>
    <n v="6"/>
    <n v="46"/>
    <n v="111"/>
    <n v="91457688"/>
    <n v="26000000"/>
    <n v="65457688"/>
    <n v="2.5176033846153847"/>
    <n v="25.007041353846155"/>
    <x v="22"/>
    <s v="dekabr"/>
    <s v="Ivan Reitman"/>
    <s v="KİNDERGARTEN COP"/>
    <s v="Normal"/>
    <s v="High Budget"/>
  </r>
  <r>
    <s v="Heaven Is for Real"/>
    <d v="2014-02-02T00:00:00"/>
    <x v="0"/>
    <x v="5"/>
    <s v="English"/>
    <x v="0"/>
    <s v="PG"/>
    <s v="Jacob Vargas"/>
    <x v="318"/>
    <n v="399"/>
    <n v="663"/>
    <n v="130"/>
    <n v="23000"/>
    <n v="5.8"/>
    <n v="82"/>
    <n v="99"/>
    <n v="91443253"/>
    <n v="12000000"/>
    <n v="79443253"/>
    <n v="6.6202710833333329"/>
    <n v="28.148108433333334"/>
    <x v="16"/>
    <s v="fevral"/>
    <s v="Randall Wallace"/>
    <s v="HEAVEN IS FOR REAL"/>
    <s v="Normal"/>
    <s v="Medium Budget"/>
  </r>
  <r>
    <s v="Non-Stop"/>
    <d v="2014-05-28T00:00:00"/>
    <x v="0"/>
    <x v="0"/>
    <s v="English"/>
    <x v="1"/>
    <s v="PG-13"/>
    <s v="Liam Neeson"/>
    <x v="319"/>
    <n v="14000"/>
    <n v="16967"/>
    <n v="174"/>
    <n v="24000"/>
    <n v="7"/>
    <n v="359"/>
    <n v="106"/>
    <n v="91439400"/>
    <n v="50000000"/>
    <n v="41439400"/>
    <n v="0.82878799999999997"/>
    <n v="30.731515199999997"/>
    <x v="16"/>
    <s v="may"/>
    <s v="Jaume Collet-Serra"/>
    <s v="NON-STOP"/>
    <s v="Normal"/>
    <s v="High Budget"/>
  </r>
  <r>
    <s v="Crimson Tide"/>
    <d v="1995-01-11T00:00:00"/>
    <x v="0"/>
    <x v="0"/>
    <s v="English"/>
    <x v="0"/>
    <s v="R"/>
    <s v="Denzel Washington"/>
    <x v="116"/>
    <n v="18000"/>
    <n v="30132"/>
    <n v="12000"/>
    <n v="0"/>
    <n v="7.3"/>
    <n v="82"/>
    <n v="123"/>
    <n v="91400000"/>
    <n v="53000000"/>
    <n v="38400000"/>
    <n v="0.7245283018867924"/>
    <n v="29.489811320754715"/>
    <x v="33"/>
    <s v="yanvar"/>
    <s v="Tony Scott"/>
    <s v="CRİMSON TİDE"/>
    <s v="Normal"/>
    <s v="High Budget"/>
  </r>
  <r>
    <s v="The Haunting"/>
    <d v="1999-07-13T00:00:00"/>
    <x v="0"/>
    <x v="11"/>
    <s v="English"/>
    <x v="0"/>
    <s v="PG-13"/>
    <s v="Liam Neeson"/>
    <x v="56"/>
    <n v="14000"/>
    <n v="17786"/>
    <n v="101"/>
    <n v="0"/>
    <n v="4.9000000000000004"/>
    <n v="167"/>
    <n v="113"/>
    <n v="91188905"/>
    <n v="80000000"/>
    <n v="11188905"/>
    <n v="0.1398613125"/>
    <n v="19.655944525000002"/>
    <x v="5"/>
    <s v="iyul"/>
    <s v="Jan de Bont"/>
    <s v="THE HAUNTİNG"/>
    <s v="Normal"/>
    <s v="Low Budget"/>
  </r>
  <r>
    <s v="The Imitation Game"/>
    <d v="2014-02-04T00:00:00"/>
    <x v="0"/>
    <x v="5"/>
    <s v="English"/>
    <x v="1"/>
    <s v="PG-13"/>
    <s v="Benedict Cumberbatch"/>
    <x v="320"/>
    <n v="19000"/>
    <n v="20295"/>
    <n v="77"/>
    <n v="165000"/>
    <n v="8.1"/>
    <n v="454"/>
    <n v="114"/>
    <n v="91121452"/>
    <n v="14000000"/>
    <n v="77121452"/>
    <n v="5.5086751428571432"/>
    <n v="51.103470057142857"/>
    <x v="16"/>
    <s v="fevral"/>
    <s v="Morten Tyldum"/>
    <s v="THE IMİTATİON GAME"/>
    <s v="Normal"/>
    <s v="Medium Budget"/>
  </r>
  <r>
    <s v="Save the Last Dance"/>
    <d v="2001-12-12T00:00:00"/>
    <x v="0"/>
    <x v="1"/>
    <s v="English"/>
    <x v="0"/>
    <s v="PG-13"/>
    <s v="Sean Patrick Thomas"/>
    <x v="321"/>
    <n v="656"/>
    <n v="1307"/>
    <n v="49"/>
    <n v="0"/>
    <n v="6.1"/>
    <n v="101"/>
    <n v="112"/>
    <n v="91038276"/>
    <n v="13000000"/>
    <n v="78038276"/>
    <n v="6.0029443076923075"/>
    <n v="26.801177723076922"/>
    <x v="18"/>
    <s v="dekabr"/>
    <s v="Thomas Carter"/>
    <s v="SAVE THE LAST DANCE"/>
    <s v="Normal"/>
    <s v="Medium Budget"/>
  </r>
  <r>
    <s v="Stepmom"/>
    <d v="1998-08-06T00:00:00"/>
    <x v="0"/>
    <x v="4"/>
    <s v="English"/>
    <x v="0"/>
    <s v="PG-13"/>
    <s v="Julia Roberts"/>
    <x v="28"/>
    <n v="8000"/>
    <n v="9988"/>
    <n v="0"/>
    <n v="0"/>
    <n v="6.7"/>
    <n v="65"/>
    <n v="124"/>
    <n v="91030827"/>
    <n v="50000000"/>
    <n v="41030827"/>
    <n v="0.82061653999999995"/>
    <n v="27.128246616000002"/>
    <x v="31"/>
    <s v="avgust"/>
    <s v="Chris Columbus"/>
    <s v="STEPMOM"/>
    <s v="Normal"/>
    <s v="Medium Budget"/>
  </r>
  <r>
    <s v="The Karate Kid"/>
    <d v="1984-10-17T00:00:00"/>
    <x v="0"/>
    <x v="0"/>
    <s v="English"/>
    <x v="0"/>
    <s v="PG"/>
    <s v="Martin Kove"/>
    <x v="237"/>
    <n v="668"/>
    <n v="2004"/>
    <n v="80"/>
    <n v="0"/>
    <n v="7.2"/>
    <n v="81"/>
    <n v="126"/>
    <n v="90800000"/>
    <n v="8000000"/>
    <n v="82800000"/>
    <n v="10.35"/>
    <n v="32.94"/>
    <x v="26"/>
    <s v="oktyabr"/>
    <s v="John G. Avildsen"/>
    <s v="THE KARATE KİD"/>
    <s v="Overperformer"/>
    <s v="High Budget"/>
  </r>
  <r>
    <s v="Prince of Persia: The Sands of Time"/>
    <d v="2010-02-19T00:00:00"/>
    <x v="0"/>
    <x v="0"/>
    <s v="English"/>
    <x v="0"/>
    <s v="PG-13"/>
    <s v="Jake Gyllenhaal"/>
    <x v="39"/>
    <n v="15000"/>
    <n v="16149"/>
    <n v="179"/>
    <n v="23000"/>
    <n v="6.6"/>
    <n v="306"/>
    <n v="116"/>
    <n v="90755643"/>
    <n v="200000000"/>
    <n v="-109244357"/>
    <n v="-0.54622178499999996"/>
    <n v="28.481511286"/>
    <x v="11"/>
    <s v="fevral"/>
    <s v="Mike Newell"/>
    <s v="PRİNCE OF PERSİA: THE SANDS OF TİME"/>
    <s v="Underperformer"/>
    <s v="High Budget"/>
  </r>
  <r>
    <s v="Scary Movie 4"/>
    <d v="2006-10-16T00:00:00"/>
    <x v="0"/>
    <x v="4"/>
    <s v="English"/>
    <x v="0"/>
    <s v="PG-13"/>
    <s v="Beau Mirchoff"/>
    <x v="262"/>
    <n v="2000"/>
    <n v="5855"/>
    <n v="119"/>
    <n v="1000"/>
    <n v="5.0999999999999996"/>
    <n v="151"/>
    <n v="89"/>
    <n v="90703745"/>
    <n v="45000000"/>
    <n v="45703745"/>
    <n v="1.0156387777777778"/>
    <n v="20.906255511111112"/>
    <x v="9"/>
    <s v="oktyabr"/>
    <s v="David Zucker"/>
    <s v="SCARY MOVİE 4"/>
    <s v="Normal"/>
    <s v="Medium Budget"/>
  </r>
  <r>
    <s v="Antz"/>
    <d v="1998-09-08T00:00:00"/>
    <x v="0"/>
    <x v="2"/>
    <s v="English"/>
    <x v="0"/>
    <s v="PG"/>
    <s v="Sylvester Stallone"/>
    <x v="75"/>
    <n v="13000"/>
    <n v="25788"/>
    <n v="35"/>
    <n v="0"/>
    <n v="6.6"/>
    <n v="131"/>
    <n v="83"/>
    <n v="90646554"/>
    <n v="105000000"/>
    <n v="-14353446"/>
    <n v="-0.13669948571428572"/>
    <n v="26.345320205714284"/>
    <x v="31"/>
    <s v="sentyabr"/>
    <s v="Eric Darnell"/>
    <s v="ANTZ"/>
    <s v="Underperformer"/>
    <s v="High Budget"/>
  </r>
  <r>
    <s v="The Game Plan"/>
    <d v="2007-11-26T00:00:00"/>
    <x v="0"/>
    <x v="4"/>
    <s v="English"/>
    <x v="0"/>
    <s v="PG"/>
    <s v="Dwayne Johnson"/>
    <x v="322"/>
    <n v="12000"/>
    <n v="15170"/>
    <n v="99"/>
    <n v="0"/>
    <n v="6.2"/>
    <n v="112"/>
    <n v="110"/>
    <n v="90636983"/>
    <n v="22000000"/>
    <n v="68636983"/>
    <n v="3.1198628636363637"/>
    <n v="26.047945145454545"/>
    <x v="17"/>
    <s v="noyabr"/>
    <s v="Andy Fickman"/>
    <s v="THE GAME PLAN"/>
    <s v="Normal"/>
    <s v="Medium Budget"/>
  </r>
  <r>
    <s v="Me, Myself &amp; Irene"/>
    <d v="2000-02-25T00:00:00"/>
    <x v="0"/>
    <x v="4"/>
    <s v="English"/>
    <x v="0"/>
    <s v="R"/>
    <s v="Robert Forster"/>
    <x v="118"/>
    <n v="889"/>
    <n v="1711"/>
    <n v="101"/>
    <n v="0"/>
    <n v="6.5"/>
    <n v="155"/>
    <n v="116"/>
    <n v="90567722"/>
    <n v="51000000"/>
    <n v="39567722"/>
    <n v="0.77583768627450977"/>
    <n v="26.310335074509805"/>
    <x v="23"/>
    <s v="fevral"/>
    <s v="Bobby Farrelly"/>
    <s v="ME, MYSELF &amp; IRENE"/>
    <s v="Normal"/>
    <s v="Medium Budget"/>
  </r>
  <r>
    <s v="High School Musical 3: Senior Year"/>
    <d v="2008-09-09T00:00:00"/>
    <x v="0"/>
    <x v="4"/>
    <s v="English"/>
    <x v="0"/>
    <s v="G"/>
    <s v="Lucas Grabeel"/>
    <x v="323"/>
    <n v="755"/>
    <n v="3507"/>
    <n v="197"/>
    <n v="0"/>
    <n v="4.5"/>
    <n v="128"/>
    <n v="112"/>
    <n v="90556401"/>
    <n v="11000000"/>
    <n v="79556401"/>
    <n v="7.2324000909090911"/>
    <n v="20.892960036363636"/>
    <x v="4"/>
    <s v="sentyabr"/>
    <s v="Kenny Ortega"/>
    <s v="HİGH SCHOOL MUSİCAL 3: SENİOR YEAR"/>
    <s v="Normal"/>
    <s v="Medium Budget"/>
  </r>
  <r>
    <s v="Space Cowboys"/>
    <d v="2000-01-10T00:00:00"/>
    <x v="1"/>
    <x v="0"/>
    <s v="English"/>
    <x v="0"/>
    <s v="PG-13"/>
    <s v="Clint Eastwood"/>
    <x v="20"/>
    <n v="16000"/>
    <n v="17771"/>
    <n v="16000"/>
    <n v="0"/>
    <n v="6.4"/>
    <n v="169"/>
    <n v="130"/>
    <n v="90454043"/>
    <n v="65000000"/>
    <n v="25454043"/>
    <n v="0.39160066153846151"/>
    <n v="25.756640264615385"/>
    <x v="23"/>
    <s v="yanvar"/>
    <s v="Clint Eastwood"/>
    <s v="SPACE COWBOYS"/>
    <s v="Normal"/>
    <s v="High Budget"/>
  </r>
  <r>
    <s v="Space Jam"/>
    <d v="1996-08-07T00:00:00"/>
    <x v="0"/>
    <x v="2"/>
    <s v="English"/>
    <x v="0"/>
    <s v="PG"/>
    <s v="Bill Murray"/>
    <x v="324"/>
    <n v="13000"/>
    <n v="15001"/>
    <n v="30"/>
    <n v="0"/>
    <n v="6.3"/>
    <n v="46"/>
    <n v="88"/>
    <n v="90443603"/>
    <n v="80000000"/>
    <n v="10443603"/>
    <n v="0.13054503749999999"/>
    <n v="25.252218015"/>
    <x v="20"/>
    <s v="avgust"/>
    <s v="Joe Pytka"/>
    <s v="SPACE JAM"/>
    <s v="Normal"/>
    <s v="High Budget"/>
  </r>
  <r>
    <s v="RED"/>
    <d v="2010-07-01T00:00:00"/>
    <x v="0"/>
    <x v="0"/>
    <s v="English"/>
    <x v="0"/>
    <s v="PG-13"/>
    <s v="Bruce Willis"/>
    <x v="205"/>
    <n v="13000"/>
    <n v="24928"/>
    <n v="124"/>
    <n v="32000"/>
    <n v="7.1"/>
    <n v="315"/>
    <n v="111"/>
    <n v="90356857"/>
    <n v="58000000"/>
    <n v="32356857"/>
    <n v="0.55787684482758626"/>
    <n v="31.823150737931034"/>
    <x v="11"/>
    <s v="iyul"/>
    <s v="Robert Schwentke"/>
    <s v="RED"/>
    <s v="Normal"/>
    <s v="High Budget"/>
  </r>
  <r>
    <s v="Get Hard"/>
    <d v="2015-06-26T00:00:00"/>
    <x v="0"/>
    <x v="4"/>
    <s v="English"/>
    <x v="0"/>
    <s v="R"/>
    <s v="Will Ferrell"/>
    <x v="325"/>
    <n v="8000"/>
    <n v="12556"/>
    <n v="164"/>
    <n v="14000"/>
    <n v="6"/>
    <n v="173"/>
    <n v="107"/>
    <n v="90353764"/>
    <n v="40000000"/>
    <n v="50353764"/>
    <n v="1.2588440999999999"/>
    <n v="25.90353764"/>
    <x v="2"/>
    <s v="iyun"/>
    <s v="Etan Cohen"/>
    <s v="GET HARD"/>
    <s v="Normal"/>
    <s v="Medium Budget"/>
  </r>
  <r>
    <s v="The Scorpion King"/>
    <d v="2002-05-12T00:00:00"/>
    <x v="0"/>
    <x v="0"/>
    <s v="English"/>
    <x v="0"/>
    <s v="PG-13"/>
    <s v="Dwayne Johnson"/>
    <x v="228"/>
    <n v="12000"/>
    <n v="14611"/>
    <n v="55"/>
    <n v="0"/>
    <n v="5.5"/>
    <n v="167"/>
    <n v="100"/>
    <n v="90341670"/>
    <n v="60000000"/>
    <n v="30341670"/>
    <n v="0.50569450000000005"/>
    <n v="22.202277800000001"/>
    <x v="12"/>
    <s v="may"/>
    <s v="Chuck Russell"/>
    <s v="THE SCORPİON KİNG"/>
    <s v="Normal"/>
    <s v="High Budget"/>
  </r>
  <r>
    <s v="Mystic River"/>
    <d v="2003-10-11T00:00:00"/>
    <x v="0"/>
    <x v="8"/>
    <s v="English"/>
    <x v="0"/>
    <s v="R"/>
    <s v="John Doman"/>
    <x v="20"/>
    <n v="616"/>
    <n v="1942"/>
    <n v="16000"/>
    <n v="12000"/>
    <n v="8"/>
    <n v="229"/>
    <n v="138"/>
    <n v="90135191"/>
    <n v="25000000"/>
    <n v="65135191"/>
    <n v="2.6054076400000001"/>
    <n v="34.242163056000003"/>
    <x v="13"/>
    <s v="oktyabr"/>
    <s v="Clint Eastwood"/>
    <s v="MYSTİC RİVER"/>
    <s v="Normal"/>
    <s v="Medium Budget"/>
  </r>
  <r>
    <s v="Legally Blonde 2: Red, White &amp; Blonde"/>
    <d v="2003-02-18T00:00:00"/>
    <x v="0"/>
    <x v="4"/>
    <s v="English"/>
    <x v="0"/>
    <s v="PG-13"/>
    <s v="Mary Lynn Rajskub"/>
    <x v="326"/>
    <n v="934"/>
    <n v="3500"/>
    <n v="0"/>
    <n v="660"/>
    <n v="4.5999999999999996"/>
    <n v="133"/>
    <n v="95"/>
    <n v="89808372"/>
    <n v="45000000"/>
    <n v="44808372"/>
    <n v="0.9957416"/>
    <n v="18.864296639999999"/>
    <x v="13"/>
    <s v="fevral"/>
    <s v="Charles Herman-Wurmfeld"/>
    <s v="LEGALLY BLONDE 2: RED, WHİTE &amp; BLONDE"/>
    <s v="Normal"/>
    <s v="Medium Budget"/>
  </r>
  <r>
    <s v="Terminator Genisys"/>
    <d v="2015-06-15T00:00:00"/>
    <x v="0"/>
    <x v="0"/>
    <s v="English"/>
    <x v="0"/>
    <s v="PG-13"/>
    <s v="J.K. Simmons"/>
    <x v="81"/>
    <n v="24000"/>
    <n v="38873"/>
    <n v="230"/>
    <n v="82000"/>
    <n v="6.6"/>
    <n v="474"/>
    <n v="126"/>
    <n v="89732035"/>
    <n v="155000000"/>
    <n v="-65267965"/>
    <n v="-0.42108364516129032"/>
    <n v="34.431566541935481"/>
    <x v="2"/>
    <s v="iyun"/>
    <s v="Alan Taylor"/>
    <s v="TERMİNATOR GENİSYS"/>
    <s v="Underperformer"/>
    <s v="High Budget"/>
  </r>
  <r>
    <s v="Flightplan"/>
    <d v="2005-06-16T00:00:00"/>
    <x v="0"/>
    <x v="1"/>
    <s v="English"/>
    <x v="0"/>
    <s v="PG-13"/>
    <s v="Erika Christensen"/>
    <x v="205"/>
    <n v="931"/>
    <n v="2287"/>
    <n v="124"/>
    <n v="0"/>
    <n v="6.2"/>
    <n v="231"/>
    <n v="98"/>
    <n v="89706988"/>
    <n v="55000000"/>
    <n v="34706988"/>
    <n v="0.63103614545454545"/>
    <n v="25.052414458181818"/>
    <x v="14"/>
    <s v="iyun"/>
    <s v="Robert Schwentke"/>
    <s v="FLİGHTPLAN"/>
    <s v="Normal"/>
    <s v="Medium Budget"/>
  </r>
  <r>
    <s v="The Emperor's New Groove"/>
    <d v="2000-04-07T00:00:00"/>
    <x v="0"/>
    <x v="2"/>
    <s v="English"/>
    <x v="0"/>
    <s v="G"/>
    <s v="Eartha Kitt"/>
    <x v="192"/>
    <n v="558"/>
    <n v="2039"/>
    <n v="10"/>
    <n v="0"/>
    <n v="7.3"/>
    <n v="141"/>
    <n v="78"/>
    <n v="89296573"/>
    <n v="100000000"/>
    <n v="-10703427"/>
    <n v="-0.10703427"/>
    <n v="29.157186291999999"/>
    <x v="23"/>
    <s v="aprel"/>
    <s v="Mark Dindal"/>
    <s v="THE EMPEROR'S NEW GROOVE"/>
    <s v="Underperformer"/>
    <s v="High Budget"/>
  </r>
  <r>
    <s v="The Lone Ranger"/>
    <d v="2013-12-22T00:00:00"/>
    <x v="0"/>
    <x v="0"/>
    <s v="English"/>
    <x v="0"/>
    <s v="PG-13"/>
    <s v="Johnny Depp"/>
    <x v="8"/>
    <n v="40000"/>
    <n v="45757"/>
    <n v="563"/>
    <n v="48000"/>
    <n v="6.5"/>
    <n v="450"/>
    <n v="150"/>
    <n v="89289910"/>
    <n v="215000000"/>
    <n v="-125710090"/>
    <n v="-0.58469809302325582"/>
    <n v="30.5661207627907"/>
    <x v="8"/>
    <s v="dekabr"/>
    <s v="Gore Verbinski"/>
    <s v="THE LONE RANGER"/>
    <s v="Underperformer"/>
    <s v="High Budget"/>
  </r>
  <r>
    <s v="Taken 3"/>
    <d v="2014-03-19T00:00:00"/>
    <x v="0"/>
    <x v="0"/>
    <s v="English"/>
    <x v="6"/>
    <s v="PG-13"/>
    <s v="Liam Neeson"/>
    <x v="185"/>
    <n v="14000"/>
    <n v="16967"/>
    <n v="118"/>
    <n v="38000"/>
    <n v="6"/>
    <n v="222"/>
    <n v="115"/>
    <n v="89253340"/>
    <n v="48000000"/>
    <n v="41253340"/>
    <n v="0.85944458333333329"/>
    <n v="28.143777833333335"/>
    <x v="16"/>
    <s v="mart"/>
    <s v="Olivier Megaton"/>
    <s v="TAKEN 3"/>
    <s v="Normal"/>
    <s v="High Budget"/>
  </r>
  <r>
    <s v="Scream 3"/>
    <d v="2000-02-13T00:00:00"/>
    <x v="0"/>
    <x v="7"/>
    <s v="English"/>
    <x v="0"/>
    <s v="R"/>
    <s v="Kelly Rutherford"/>
    <x v="282"/>
    <n v="287"/>
    <n v="600"/>
    <n v="0"/>
    <n v="0"/>
    <n v="5.5"/>
    <n v="212"/>
    <n v="116"/>
    <n v="89138076"/>
    <n v="40000000"/>
    <n v="49138076"/>
    <n v="1.2284519"/>
    <n v="22.491380759999998"/>
    <x v="23"/>
    <s v="fevral"/>
    <s v="Wes Craven"/>
    <s v="SCREAM 3"/>
    <s v="Normal"/>
    <s v="Low Budget"/>
  </r>
  <r>
    <s v="Oblivion"/>
    <d v="2013-10-04T00:00:00"/>
    <x v="0"/>
    <x v="0"/>
    <s v="English"/>
    <x v="0"/>
    <s v="PG-13"/>
    <s v="Morgan Freeman"/>
    <x v="123"/>
    <n v="11000"/>
    <n v="22004"/>
    <n v="364"/>
    <n v="71000"/>
    <n v="7"/>
    <n v="539"/>
    <n v="124"/>
    <n v="89021735"/>
    <n v="120000000"/>
    <n v="-30978265"/>
    <n v="-0.25815220833333336"/>
    <n v="34.996739116666667"/>
    <x v="8"/>
    <s v="oktyabr"/>
    <s v="Joseph Kosinski"/>
    <s v="OBLİVİON"/>
    <s v="Underperformer"/>
    <s v="High Budget"/>
  </r>
  <r>
    <s v="The Ugly Truth"/>
    <d v="2009-01-16T00:00:00"/>
    <x v="0"/>
    <x v="4"/>
    <s v="English"/>
    <x v="0"/>
    <s v="R"/>
    <s v="Gerard Butler"/>
    <x v="308"/>
    <n v="18000"/>
    <n v="22436"/>
    <n v="126"/>
    <n v="9000"/>
    <n v="6.5"/>
    <n v="174"/>
    <n v="96"/>
    <n v="88915214"/>
    <n v="38000000"/>
    <n v="50915214"/>
    <n v="1.3398740526315789"/>
    <n v="27.435949621052629"/>
    <x v="0"/>
    <s v="yanvar"/>
    <s v="Robert Luketic"/>
    <s v="THE UGLY TRUTH"/>
    <s v="Normal"/>
    <s v="Medium Budget"/>
  </r>
  <r>
    <s v="Percy Jackson &amp; the Olympians: The Lightning Thief"/>
    <d v="2010-12-10T00:00:00"/>
    <x v="0"/>
    <x v="2"/>
    <s v="English"/>
    <x v="1"/>
    <s v="PG"/>
    <s v="Logan Lerman"/>
    <x v="28"/>
    <n v="8000"/>
    <n v="14024"/>
    <n v="0"/>
    <n v="9000"/>
    <n v="5.9"/>
    <n v="217"/>
    <n v="118"/>
    <n v="88761720"/>
    <n v="95000000"/>
    <n v="-6238280"/>
    <n v="-6.5666105263157901E-2"/>
    <n v="24.473733557894736"/>
    <x v="11"/>
    <s v="dekabr"/>
    <s v="Chris Columbus"/>
    <s v="PERCY JACKSON &amp; THE OLYMPİANS: THE LİGHTNİNG THİEF"/>
    <s v="Underperformer"/>
    <s v="High Budget"/>
  </r>
  <r>
    <s v="Failure to Launch"/>
    <d v="2006-02-12T00:00:00"/>
    <x v="0"/>
    <x v="4"/>
    <s v="English"/>
    <x v="0"/>
    <s v="PG-13"/>
    <s v="Bradley Cooper"/>
    <x v="327"/>
    <n v="14000"/>
    <n v="37967"/>
    <n v="9"/>
    <n v="2000"/>
    <n v="5.6"/>
    <n v="143"/>
    <n v="95"/>
    <n v="88658172"/>
    <n v="50000000"/>
    <n v="38658172"/>
    <n v="0.77316344000000004"/>
    <n v="22.909265375999997"/>
    <x v="9"/>
    <s v="fevral"/>
    <s v="Tom Dey"/>
    <s v="FAİLURE TO LAUNCH"/>
    <s v="Normal"/>
    <s v="Medium Budget"/>
  </r>
  <r>
    <s v="The Muppets"/>
    <d v="2011-08-27T00:00:00"/>
    <x v="0"/>
    <x v="2"/>
    <s v="English"/>
    <x v="0"/>
    <s v="PG"/>
    <s v="Bill Cobbs"/>
    <x v="328"/>
    <n v="970"/>
    <n v="1336"/>
    <n v="33"/>
    <n v="26000"/>
    <n v="7.1"/>
    <n v="398"/>
    <n v="103"/>
    <n v="88625922"/>
    <n v="45000000"/>
    <n v="43625922"/>
    <n v="0.96946493333333328"/>
    <n v="31.387785973333333"/>
    <x v="15"/>
    <s v="avgust"/>
    <s v="James Bobin"/>
    <s v="THE MUPPETS"/>
    <s v="Normal"/>
    <s v="High Budget"/>
  </r>
  <r>
    <s v="Inside Man"/>
    <d v="2006-03-03T00:00:00"/>
    <x v="0"/>
    <x v="8"/>
    <s v="English"/>
    <x v="0"/>
    <s v="R"/>
    <s v="Denzel Washington"/>
    <x v="329"/>
    <n v="18000"/>
    <n v="19148"/>
    <n v="0"/>
    <n v="0"/>
    <n v="7.6"/>
    <n v="230"/>
    <n v="129"/>
    <n v="88504640"/>
    <n v="45000000"/>
    <n v="43504640"/>
    <n v="0.96676977777777773"/>
    <n v="30.786707911111108"/>
    <x v="9"/>
    <s v="mart"/>
    <s v="Spike Lee"/>
    <s v="INSİDE MAN"/>
    <s v="Normal"/>
    <s v="Medium Budget"/>
  </r>
  <r>
    <s v="Waterworld"/>
    <d v="1995-10-07T00:00:00"/>
    <x v="0"/>
    <x v="0"/>
    <s v="English"/>
    <x v="0"/>
    <s v="PG-13"/>
    <s v="Jeanne Tripplehorn"/>
    <x v="132"/>
    <n v="711"/>
    <n v="1004"/>
    <n v="58"/>
    <n v="0"/>
    <n v="6.1"/>
    <n v="91"/>
    <n v="176"/>
    <n v="88246220"/>
    <n v="175000000"/>
    <n v="-86753780"/>
    <n v="-0.49573588571428573"/>
    <n v="24.201705645714284"/>
    <x v="33"/>
    <s v="oktyabr"/>
    <s v="Kevin Reynolds"/>
    <s v="WATERWORLD"/>
    <s v="Underperformer"/>
    <s v="High Budget"/>
  </r>
  <r>
    <s v="Starsky &amp; Hutch"/>
    <d v="2004-01-25T00:00:00"/>
    <x v="0"/>
    <x v="4"/>
    <s v="English"/>
    <x v="0"/>
    <s v="PG-13"/>
    <s v="Snoop Dogg"/>
    <x v="42"/>
    <n v="881"/>
    <n v="3943"/>
    <n v="480"/>
    <n v="0"/>
    <n v="6.1"/>
    <n v="173"/>
    <n v="101"/>
    <n v="88200225"/>
    <n v="60000000"/>
    <n v="28200225"/>
    <n v="0.47000375"/>
    <n v="24.588001499999997"/>
    <x v="7"/>
    <s v="yanvar"/>
    <s v="Todd Phillips"/>
    <s v="STARSKY &amp; HUTCH"/>
    <s v="Normal"/>
    <s v="Medium Budget"/>
  </r>
  <r>
    <s v="Along Came Polly"/>
    <d v="2004-04-14T00:00:00"/>
    <x v="0"/>
    <x v="4"/>
    <s v="English"/>
    <x v="0"/>
    <s v="PG-13"/>
    <s v="Philip Seymour Hoffman"/>
    <x v="330"/>
    <n v="22000"/>
    <n v="24534"/>
    <n v="29"/>
    <n v="0"/>
    <n v="5.9"/>
    <n v="108"/>
    <n v="90"/>
    <n v="87856565"/>
    <n v="42000000"/>
    <n v="45856565"/>
    <n v="1.0918229761904761"/>
    <n v="24.036729190476191"/>
    <x v="7"/>
    <s v="aprel"/>
    <s v="John Hamburg"/>
    <s v="ALONG CAME POLLY"/>
    <s v="Normal"/>
    <s v="Medium Budget"/>
  </r>
  <r>
    <s v="Entrapment"/>
    <d v="1999-02-27T00:00:00"/>
    <x v="0"/>
    <x v="0"/>
    <s v="English"/>
    <x v="0"/>
    <s v="PG-13"/>
    <s v="Will Patton"/>
    <x v="331"/>
    <n v="537"/>
    <n v="1302"/>
    <n v="36"/>
    <n v="0"/>
    <n v="6.2"/>
    <n v="138"/>
    <n v="113"/>
    <n v="87704396"/>
    <n v="66000000"/>
    <n v="21704396"/>
    <n v="0.32885448484848484"/>
    <n v="24.931541793939395"/>
    <x v="5"/>
    <s v="fevral"/>
    <s v="Jon Amiel"/>
    <s v="ENTRAPMENT"/>
    <s v="Normal"/>
    <s v="High Budget"/>
  </r>
  <r>
    <s v="Back to the Future Part III"/>
    <d v="1990-04-15T00:00:00"/>
    <x v="0"/>
    <x v="2"/>
    <s v="English"/>
    <x v="0"/>
    <s v="PG"/>
    <s v="Lea Thompson"/>
    <x v="25"/>
    <n v="1000"/>
    <n v="3986"/>
    <n v="0"/>
    <n v="0"/>
    <n v="7.4"/>
    <n v="111"/>
    <n v="118"/>
    <n v="87666629"/>
    <n v="40000000"/>
    <n v="47666629"/>
    <n v="1.191665725"/>
    <n v="30.076666290000002"/>
    <x v="22"/>
    <s v="aprel"/>
    <s v="Robert Zemeckis"/>
    <s v="BACK TO THE FUTURE PART III"/>
    <s v="Normal"/>
    <s v="High Budget"/>
  </r>
  <r>
    <s v="Pineapple Express"/>
    <d v="2008-04-21T00:00:00"/>
    <x v="0"/>
    <x v="0"/>
    <s v="English"/>
    <x v="0"/>
    <s v="R"/>
    <s v="James Franco"/>
    <x v="332"/>
    <n v="11000"/>
    <n v="15590"/>
    <n v="234"/>
    <n v="0"/>
    <n v="7"/>
    <n v="232"/>
    <n v="117"/>
    <n v="87341380"/>
    <n v="27000000"/>
    <n v="60341380"/>
    <n v="2.2348659259259258"/>
    <n v="28.893946370370369"/>
    <x v="4"/>
    <s v="aprel"/>
    <s v="David Gordon Green"/>
    <s v="PİNEAPPLE EXPRESS"/>
    <s v="Normal"/>
    <s v="High Budget"/>
  </r>
  <r>
    <s v="Out of Africa"/>
    <d v="1985-11-28T00:00:00"/>
    <x v="0"/>
    <x v="5"/>
    <s v="English"/>
    <x v="0"/>
    <s v="PG"/>
    <s v="Meryl Streep"/>
    <x v="115"/>
    <n v="11000"/>
    <n v="12518"/>
    <n v="521"/>
    <n v="0"/>
    <n v="7.2"/>
    <n v="66"/>
    <n v="161"/>
    <n v="87100000"/>
    <n v="31000000"/>
    <n v="56100000"/>
    <n v="1.8096774193548386"/>
    <n v="29.523870967741935"/>
    <x v="29"/>
    <s v="noyabr"/>
    <s v="Sydney Pollack"/>
    <s v="OUT OF AFRİCA"/>
    <s v="Normal"/>
    <s v="Medium Budget"/>
  </r>
  <r>
    <s v="Saw II"/>
    <d v="2005-11-23T00:00:00"/>
    <x v="0"/>
    <x v="7"/>
    <s v="English"/>
    <x v="0"/>
    <s v="R"/>
    <s v="Emmanuelle Vaugier"/>
    <x v="333"/>
    <n v="1000"/>
    <n v="4134"/>
    <n v="163"/>
    <n v="0"/>
    <n v="6.6"/>
    <n v="250"/>
    <n v="95"/>
    <n v="87025093"/>
    <n v="4000000"/>
    <n v="83025093"/>
    <n v="20.75627325"/>
    <n v="34.702509300000003"/>
    <x v="14"/>
    <s v="noyabr"/>
    <s v="Darren Lynn Bousman"/>
    <s v="SAW II"/>
    <s v="Overperformer"/>
    <s v="Low Budget"/>
  </r>
  <r>
    <s v="The Naked Gun 2Â½: The Smell of Fear"/>
    <d v="1991-05-04T00:00:00"/>
    <x v="0"/>
    <x v="4"/>
    <s v="English"/>
    <x v="0"/>
    <s v="PG-13"/>
    <s v="George Kennedy"/>
    <x v="262"/>
    <n v="3000"/>
    <n v="3847"/>
    <n v="119"/>
    <n v="0"/>
    <n v="6.8"/>
    <n v="43"/>
    <n v="85"/>
    <n v="86930411"/>
    <n v="23000000"/>
    <n v="63930411"/>
    <n v="2.7795830869565217"/>
    <n v="28.311833234782608"/>
    <x v="24"/>
    <s v="may"/>
    <s v="David Zucker"/>
    <s v="THE NAKED GUN 2Â½: THE SMELL OF FEAR"/>
    <s v="Normal"/>
    <s v="Medium Budget"/>
  </r>
  <r>
    <s v="The Campaign"/>
    <d v="2012-08-02T00:00:00"/>
    <x v="0"/>
    <x v="4"/>
    <s v="English"/>
    <x v="0"/>
    <s v="R"/>
    <s v="Will Ferrell"/>
    <x v="41"/>
    <n v="8000"/>
    <n v="9271"/>
    <n v="116"/>
    <n v="18000"/>
    <n v="6.2"/>
    <n v="255"/>
    <n v="85"/>
    <n v="86897182"/>
    <n v="95000000"/>
    <n v="-8102818"/>
    <n v="-8.5292821052631584E-2"/>
    <n v="26.56588287157895"/>
    <x v="3"/>
    <s v="avgust"/>
    <s v="Jay Roach"/>
    <s v="THE CAMPAİGN"/>
    <s v="Underperformer"/>
    <s v="Medium Budget"/>
  </r>
  <r>
    <s v="Young Frankenstein"/>
    <d v="1974-06-17T00:00:00"/>
    <x v="1"/>
    <x v="4"/>
    <s v="English"/>
    <x v="0"/>
    <s v="PG"/>
    <s v="Madeline Kahn"/>
    <x v="230"/>
    <n v="1000"/>
    <n v="2703"/>
    <n v="0"/>
    <n v="14000"/>
    <n v="8"/>
    <n v="129"/>
    <n v="106"/>
    <n v="86300000"/>
    <n v="2800000"/>
    <n v="83500000"/>
    <n v="29.821428571428573"/>
    <n v="45.328571428571429"/>
    <x v="42"/>
    <s v="iyun"/>
    <s v="Mel Brooks"/>
    <s v="YOUNG FRANKENSTEİN"/>
    <s v="Overperformer"/>
    <s v="Medium Budget"/>
  </r>
  <r>
    <s v="Dumb and Dumber To"/>
    <d v="2014-09-14T00:00:00"/>
    <x v="0"/>
    <x v="4"/>
    <s v="English"/>
    <x v="0"/>
    <s v="PG-13"/>
    <s v="Bill Murray"/>
    <x v="118"/>
    <n v="13000"/>
    <n v="16179"/>
    <n v="101"/>
    <n v="55000"/>
    <n v="5.7"/>
    <n v="218"/>
    <n v="109"/>
    <n v="86208010"/>
    <n v="35000000"/>
    <n v="51208010"/>
    <n v="1.4630860000000001"/>
    <n v="28.885234400000002"/>
    <x v="16"/>
    <s v="sentyabr"/>
    <s v="Bobby Farrelly"/>
    <s v="DUMB AND DUMBER TO"/>
    <s v="Normal"/>
    <s v="Medium Budget"/>
  </r>
  <r>
    <s v="Mean Girls"/>
    <d v="2004-04-21T00:00:00"/>
    <x v="0"/>
    <x v="4"/>
    <s v="English"/>
    <x v="0"/>
    <s v="PG-13"/>
    <s v="Tina Fey"/>
    <x v="260"/>
    <n v="2000"/>
    <n v="5032"/>
    <n v="70"/>
    <n v="0"/>
    <n v="7"/>
    <n v="159"/>
    <n v="97"/>
    <n v="86049418"/>
    <n v="17000000"/>
    <n v="69049418"/>
    <n v="4.0617304705882349"/>
    <n v="29.624692188235294"/>
    <x v="7"/>
    <s v="aprel"/>
    <s v="Mark Waters"/>
    <s v="MEAN GİRLS"/>
    <s v="Normal"/>
    <s v="Medium Budget"/>
  </r>
  <r>
    <s v="Annie"/>
    <d v="2014-02-10T00:00:00"/>
    <x v="0"/>
    <x v="4"/>
    <s v="English"/>
    <x v="0"/>
    <s v="PG"/>
    <s v="QuvenzhanÃ© Wallis"/>
    <x v="334"/>
    <n v="2000"/>
    <n v="4796"/>
    <n v="87"/>
    <n v="16000"/>
    <n v="5.2"/>
    <n v="176"/>
    <n v="118"/>
    <n v="85911262"/>
    <n v="65000000"/>
    <n v="20911262"/>
    <n v="0.32171172307692308"/>
    <n v="22.528684689230772"/>
    <x v="16"/>
    <s v="fevral"/>
    <s v="Will Gluck"/>
    <s v="ANNİE"/>
    <s v="Normal"/>
    <s v="Medium Budget"/>
  </r>
  <r>
    <s v="Alvin and the Chipmunks: The Road Chip"/>
    <d v="2015-03-05T00:00:00"/>
    <x v="0"/>
    <x v="2"/>
    <s v="English"/>
    <x v="0"/>
    <s v="PG"/>
    <s v="Bella Thorne"/>
    <x v="335"/>
    <n v="35000"/>
    <n v="38450"/>
    <n v="12"/>
    <n v="0"/>
    <n v="5"/>
    <n v="70"/>
    <n v="92"/>
    <n v="85884815"/>
    <n v="90000000"/>
    <n v="-4115185"/>
    <n v="-4.572427777777778E-2"/>
    <n v="19.981710288888888"/>
    <x v="2"/>
    <s v="mart"/>
    <s v="Walt Becker"/>
    <s v="ALVİN AND THE CHİPMUNKS: THE ROAD CHİP"/>
    <s v="Underperformer"/>
    <s v="High Budget"/>
  </r>
  <r>
    <s v="Fury"/>
    <d v="2014-06-17T00:00:00"/>
    <x v="0"/>
    <x v="0"/>
    <s v="English"/>
    <x v="0"/>
    <s v="R"/>
    <s v="Brad Pitt"/>
    <x v="336"/>
    <n v="11000"/>
    <n v="20411"/>
    <n v="452"/>
    <n v="82000"/>
    <n v="7.6"/>
    <n v="406"/>
    <n v="134"/>
    <n v="85707116"/>
    <n v="68000000"/>
    <n v="17707116"/>
    <n v="0.26039876470588236"/>
    <n v="38.704159505882352"/>
    <x v="16"/>
    <s v="iyun"/>
    <s v="David Ayer"/>
    <s v="FURY"/>
    <s v="Normal"/>
    <s v="High Budget"/>
  </r>
  <r>
    <s v="Spy Kids 2: Island of Lost Dreams"/>
    <d v="2002-02-06T00:00:00"/>
    <x v="0"/>
    <x v="0"/>
    <s v="English"/>
    <x v="0"/>
    <s v="PG"/>
    <s v="Steve Buscemi"/>
    <x v="253"/>
    <n v="12000"/>
    <n v="18291"/>
    <n v="0"/>
    <n v="478"/>
    <n v="5.0999999999999996"/>
    <n v="103"/>
    <n v="100"/>
    <n v="85570368"/>
    <n v="38000000"/>
    <n v="47570368"/>
    <n v="1.2518517894736843"/>
    <n v="20.94854071578947"/>
    <x v="12"/>
    <s v="fevral"/>
    <s v="Robert Rodriguez"/>
    <s v="SPY KİDS 2: ISLAND OF LOST DREAMS"/>
    <s v="Normal"/>
    <s v="High Budget"/>
  </r>
  <r>
    <s v="Real Steel"/>
    <d v="2011-12-03T00:00:00"/>
    <x v="0"/>
    <x v="0"/>
    <s v="English"/>
    <x v="0"/>
    <s v="PG-13"/>
    <s v="Hugh Jackman"/>
    <x v="52"/>
    <n v="20000"/>
    <n v="22254"/>
    <n v="189"/>
    <n v="36000"/>
    <n v="7.1"/>
    <n v="327"/>
    <n v="127"/>
    <n v="85463309"/>
    <n v="110000000"/>
    <n v="-24536691"/>
    <n v="-0.22306082727272727"/>
    <n v="31.91077566909091"/>
    <x v="15"/>
    <s v="dekabr"/>
    <s v="Shawn Levy"/>
    <s v="REAL STEEL"/>
    <s v="Underperformer"/>
    <s v="High Budget"/>
  </r>
  <r>
    <s v="The SpongeBob SquarePants Movie"/>
    <d v="2004-07-28T00:00:00"/>
    <x v="0"/>
    <x v="2"/>
    <s v="English"/>
    <x v="0"/>
    <s v="PG"/>
    <s v="Scarlett Johansson"/>
    <x v="337"/>
    <n v="19000"/>
    <n v="20097"/>
    <n v="47"/>
    <n v="0"/>
    <n v="7"/>
    <n v="89"/>
    <n v="87"/>
    <n v="85416609"/>
    <n v="30000000"/>
    <n v="55416609"/>
    <n v="1.8472203"/>
    <n v="28.738888119999999"/>
    <x v="7"/>
    <s v="iyul"/>
    <s v="Stephen Hillenburg"/>
    <s v="THE SPONGEBOB SQUAREPANTS MOVİE"/>
    <s v="Normal"/>
    <s v="High Budget"/>
  </r>
  <r>
    <s v="Stripes"/>
    <d v="1981-11-09T00:00:00"/>
    <x v="0"/>
    <x v="0"/>
    <s v="English"/>
    <x v="0"/>
    <s v="R"/>
    <s v="Bill Murray"/>
    <x v="255"/>
    <n v="13000"/>
    <n v="27378"/>
    <n v="425"/>
    <n v="0"/>
    <n v="6.9"/>
    <n v="52"/>
    <n v="117"/>
    <n v="85300000"/>
    <n v="10000000"/>
    <n v="75300000"/>
    <n v="7.53"/>
    <n v="30.612000000000002"/>
    <x v="45"/>
    <s v="noyabr"/>
    <s v="Ivan Reitman"/>
    <s v="STRİPES"/>
    <s v="Normal"/>
    <s v="High Budget"/>
  </r>
  <r>
    <s v="Aliens"/>
    <d v="1986-07-26T00:00:00"/>
    <x v="0"/>
    <x v="0"/>
    <s v="English"/>
    <x v="0"/>
    <s v="R"/>
    <s v="Michael Biehn"/>
    <x v="0"/>
    <n v="2000"/>
    <n v="4228"/>
    <n v="0"/>
    <n v="18000"/>
    <n v="8.4"/>
    <n v="250"/>
    <n v="154"/>
    <n v="85200000"/>
    <n v="18500000"/>
    <n v="66700000"/>
    <n v="3.6054054054054054"/>
    <n v="36.842162162162161"/>
    <x v="37"/>
    <s v="iyul"/>
    <s v="James Cameron"/>
    <s v="ALİENS"/>
    <s v="Normal"/>
    <s v="High Budget"/>
  </r>
  <r>
    <s v="The Expendables 2"/>
    <d v="2012-03-17T00:00:00"/>
    <x v="0"/>
    <x v="0"/>
    <s v="English"/>
    <x v="0"/>
    <s v="R"/>
    <s v="Jason Statham"/>
    <x v="202"/>
    <n v="26000"/>
    <n v="57881"/>
    <n v="165"/>
    <n v="108000"/>
    <n v="6.7"/>
    <n v="383"/>
    <n v="103"/>
    <n v="85017401"/>
    <n v="92000000"/>
    <n v="-6982599"/>
    <n v="-7.5897815217391307E-2"/>
    <n v="37.569640873913045"/>
    <x v="3"/>
    <s v="mart"/>
    <s v="Simon West"/>
    <s v="THE EXPENDABLES 2"/>
    <s v="Underperformer"/>
    <s v="High Budget"/>
  </r>
  <r>
    <s v="Paranormal Activity 2"/>
    <d v="2010-11-25T00:00:00"/>
    <x v="0"/>
    <x v="7"/>
    <s v="English"/>
    <x v="0"/>
    <s v="R"/>
    <s v="Sprague Grayden"/>
    <x v="338"/>
    <n v="438"/>
    <n v="1081"/>
    <n v="21"/>
    <n v="14000"/>
    <n v="5.7"/>
    <n v="264"/>
    <n v="98"/>
    <n v="84749884"/>
    <n v="3000000"/>
    <n v="81749884"/>
    <n v="27.249961333333335"/>
    <n v="35.099984533333334"/>
    <x v="11"/>
    <s v="noyabr"/>
    <s v="Tod Williams"/>
    <s v="PARANORMAL ACTİVİTY 2"/>
    <s v="Overperformer"/>
    <s v="Low Budget"/>
  </r>
  <r>
    <s v="Tammy"/>
    <d v="2014-02-15T00:00:00"/>
    <x v="0"/>
    <x v="4"/>
    <s v="English"/>
    <x v="0"/>
    <s v="R"/>
    <s v="Gary Cole"/>
    <x v="339"/>
    <n v="989"/>
    <n v="2654"/>
    <n v="265"/>
    <n v="11000"/>
    <n v="4.9000000000000004"/>
    <n v="148"/>
    <n v="100"/>
    <n v="84518155"/>
    <n v="20000000"/>
    <n v="64518155"/>
    <n v="3.2259077500000002"/>
    <n v="21.990363100000003"/>
    <x v="16"/>
    <s v="fevral"/>
    <s v="Ben Falcone"/>
    <s v="TAMMY"/>
    <s v="Normal"/>
    <s v="Medium Budget"/>
  </r>
  <r>
    <s v="Open Season"/>
    <d v="2006-10-12T00:00:00"/>
    <x v="0"/>
    <x v="2"/>
    <s v="English"/>
    <x v="0"/>
    <s v="PG"/>
    <s v="Jon Favreau"/>
    <x v="9"/>
    <n v="4000"/>
    <n v="6081"/>
    <n v="28"/>
    <n v="863"/>
    <n v="6.2"/>
    <n v="107"/>
    <n v="83"/>
    <n v="84303558"/>
    <n v="85000000"/>
    <n v="-696442"/>
    <n v="-8.1934352941176476E-3"/>
    <n v="24.883022625882354"/>
    <x v="9"/>
    <s v="oktyabr"/>
    <s v="Roger Allers"/>
    <s v="OPEN SEASON"/>
    <s v="Underperformer"/>
    <s v="High Budget"/>
  </r>
  <r>
    <s v="Pinocchio"/>
    <d v="1940-10-12T00:00:00"/>
    <x v="0"/>
    <x v="3"/>
    <s v="English"/>
    <x v="0"/>
    <s v="Approved"/>
    <s v="Mel Blanc"/>
    <x v="340"/>
    <n v="1000"/>
    <n v="1178"/>
    <n v="3"/>
    <n v="0"/>
    <n v="7.5"/>
    <n v="105"/>
    <n v="88"/>
    <n v="84300000"/>
    <n v="2600000"/>
    <n v="81700000"/>
    <n v="31.423076923076923"/>
    <n v="42.569230769230771"/>
    <x v="48"/>
    <s v="oktyabr"/>
    <s v="Norman Ferguson"/>
    <s v="PİNOCCHİO"/>
    <s v="Overperformer"/>
    <s v="High Budget"/>
  </r>
  <r>
    <s v="Annabelle"/>
    <d v="2014-11-16T00:00:00"/>
    <x v="0"/>
    <x v="7"/>
    <s v="English"/>
    <x v="0"/>
    <s v="R"/>
    <s v="Alfre Woodard"/>
    <x v="341"/>
    <n v="1000"/>
    <n v="2323"/>
    <n v="40"/>
    <n v="45000"/>
    <n v="5.4"/>
    <n v="271"/>
    <n v="99"/>
    <n v="84263837"/>
    <n v="6500000"/>
    <n v="77763837"/>
    <n v="11.96366723076923"/>
    <n v="30.885466892307694"/>
    <x v="16"/>
    <s v="noyabr"/>
    <s v="John R. Leonetti"/>
    <s v="ANNABELLE"/>
    <s v="Overperformer"/>
    <s v="Low Budget"/>
  </r>
  <r>
    <s v="Crazy, Stupid, Love."/>
    <d v="2011-05-12T00:00:00"/>
    <x v="0"/>
    <x v="4"/>
    <s v="English"/>
    <x v="0"/>
    <s v="PG-13"/>
    <s v="Ryan Gosling"/>
    <x v="342"/>
    <n v="33000"/>
    <n v="57426"/>
    <n v="43"/>
    <n v="44000"/>
    <n v="7.4"/>
    <n v="310"/>
    <n v="118"/>
    <n v="84244877"/>
    <n v="50000000"/>
    <n v="34244877"/>
    <n v="0.68489754000000003"/>
    <n v="34.273959015999999"/>
    <x v="15"/>
    <s v="may"/>
    <s v="Glenn Ficarra"/>
    <s v="CRAZY, STUPİD, LOVE."/>
    <s v="Normal"/>
    <s v="Medium Budget"/>
  </r>
  <r>
    <s v="Scooby-Doo 2: Monsters Unleashed"/>
    <d v="2004-07-06T00:00:00"/>
    <x v="0"/>
    <x v="2"/>
    <s v="English"/>
    <x v="0"/>
    <s v="PG"/>
    <s v="Sarah Michelle Gellar"/>
    <x v="152"/>
    <n v="4000"/>
    <n v="7800"/>
    <n v="67"/>
    <n v="567"/>
    <n v="4.9000000000000004"/>
    <n v="94"/>
    <n v="93"/>
    <n v="84185387"/>
    <n v="80000000"/>
    <n v="4185387"/>
    <n v="5.2317337499999998E-2"/>
    <n v="19.677626934999999"/>
    <x v="7"/>
    <s v="iyul"/>
    <s v="Raja Gosnell"/>
    <s v="SCOOBY-DOO 2: MONSTERS UNLEASHED"/>
    <s v="Normal"/>
    <s v="High Budget"/>
  </r>
  <r>
    <s v="Anchorman: The Legend of Ron Burgundy"/>
    <d v="2004-05-22T00:00:00"/>
    <x v="0"/>
    <x v="4"/>
    <s v="English"/>
    <x v="0"/>
    <s v="PG-13"/>
    <s v="Darcy Donavan"/>
    <x v="164"/>
    <n v="640000"/>
    <n v="656730"/>
    <n v="285"/>
    <n v="0"/>
    <n v="7.2"/>
    <n v="181"/>
    <n v="98"/>
    <n v="84136909"/>
    <n v="26000000"/>
    <n v="58136909"/>
    <n v="2.2360349615384614"/>
    <n v="29.694413984615384"/>
    <x v="7"/>
    <s v="may"/>
    <s v="Adam McKay"/>
    <s v="ANCHORMAN: THE LEGEND OF RON BURGUNDY"/>
    <s v="Normal"/>
    <s v="Medium Budget"/>
  </r>
  <r>
    <s v="Cliffhanger"/>
    <d v="1993-01-27T00:00:00"/>
    <x v="0"/>
    <x v="0"/>
    <s v="English"/>
    <x v="0"/>
    <s v="R"/>
    <s v="Sylvester Stallone"/>
    <x v="236"/>
    <n v="13000"/>
    <n v="15229"/>
    <n v="212"/>
    <n v="0"/>
    <n v="6.4"/>
    <n v="74"/>
    <n v="124"/>
    <n v="84049211"/>
    <n v="70000000"/>
    <n v="14049211"/>
    <n v="0.2007030142857143"/>
    <n v="25.680281205714287"/>
    <x v="27"/>
    <s v="yanvar"/>
    <s v="Renny Harlin"/>
    <s v="CLİFFHANGER"/>
    <s v="Normal"/>
    <s v="High Budget"/>
  </r>
  <r>
    <s v="Atlantis: The Lost Empire"/>
    <d v="2001-07-13T00:00:00"/>
    <x v="0"/>
    <x v="0"/>
    <s v="English"/>
    <x v="0"/>
    <s v="PG"/>
    <s v="Leonard Nimoy"/>
    <x v="300"/>
    <n v="12000"/>
    <n v="15237"/>
    <n v="21"/>
    <n v="0"/>
    <n v="6.8"/>
    <n v="146"/>
    <n v="95"/>
    <n v="84037039"/>
    <n v="120000000"/>
    <n v="-35962961"/>
    <n v="-0.29969134166666667"/>
    <n v="27.080123463333333"/>
    <x v="18"/>
    <s v="iyul"/>
    <s v="Gary Trousdale"/>
    <s v="ATLANTİS: THE LOST EMPİRE"/>
    <s v="Underperformer"/>
    <s v="High Budget"/>
  </r>
  <r>
    <s v="The Other Woman"/>
    <d v="2014-03-29T00:00:00"/>
    <x v="0"/>
    <x v="4"/>
    <s v="English"/>
    <x v="0"/>
    <s v="PG-13"/>
    <s v="Don Johnson"/>
    <x v="343"/>
    <n v="982"/>
    <n v="2357"/>
    <n v="415"/>
    <n v="16000"/>
    <n v="6"/>
    <n v="191"/>
    <n v="109"/>
    <n v="83906114"/>
    <n v="40000000"/>
    <n v="43906114"/>
    <n v="1.09765285"/>
    <n v="26.039061140000001"/>
    <x v="16"/>
    <s v="mart"/>
    <s v="Nick Cassavetes"/>
    <s v="THE OTHER WOMAN"/>
    <s v="Normal"/>
    <s v="Medium Budget"/>
  </r>
  <r>
    <s v="The X Files"/>
    <d v="1998-10-14T00:00:00"/>
    <x v="0"/>
    <x v="1"/>
    <s v="English"/>
    <x v="0"/>
    <s v="PG-13"/>
    <s v="Martin Landau"/>
    <x v="344"/>
    <n v="940"/>
    <n v="4230"/>
    <n v="38"/>
    <n v="0"/>
    <n v="7"/>
    <n v="142"/>
    <n v="121"/>
    <n v="83892374"/>
    <n v="66000000"/>
    <n v="17892374"/>
    <n v="0.27109657575757573"/>
    <n v="28.108438630303031"/>
    <x v="31"/>
    <s v="oktyabr"/>
    <s v="Rob Bowman"/>
    <s v="THE X FİLES"/>
    <s v="Normal"/>
    <s v="Medium Budget"/>
  </r>
  <r>
    <s v="Up in the Air"/>
    <d v="2009-04-28T00:00:00"/>
    <x v="0"/>
    <x v="1"/>
    <s v="English"/>
    <x v="0"/>
    <s v="R"/>
    <s v="J.K. Simmons"/>
    <x v="176"/>
    <n v="24000"/>
    <n v="35209"/>
    <n v="655"/>
    <n v="19000"/>
    <n v="7.4"/>
    <n v="391"/>
    <n v="108"/>
    <n v="83813460"/>
    <n v="25000000"/>
    <n v="58813460"/>
    <n v="2.3525383999999998"/>
    <n v="32.441015360000002"/>
    <x v="0"/>
    <s v="aprel"/>
    <s v="Jason Reitman"/>
    <s v="UP İN THE AİR"/>
    <s v="Normal"/>
    <s v="Medium Budget"/>
  </r>
  <r>
    <s v="Wrath of the Titans"/>
    <d v="2012-11-21T00:00:00"/>
    <x v="0"/>
    <x v="0"/>
    <s v="English"/>
    <x v="0"/>
    <s v="PG-13"/>
    <s v="Liam Neeson"/>
    <x v="93"/>
    <n v="14000"/>
    <n v="16184"/>
    <n v="473"/>
    <n v="19000"/>
    <n v="5.8"/>
    <n v="310"/>
    <n v="99"/>
    <n v="83640426"/>
    <n v="150000000"/>
    <n v="-66359574"/>
    <n v="-0.44239716000000001"/>
    <n v="24.923041135999998"/>
    <x v="3"/>
    <s v="noyabr"/>
    <s v="Jonathan Liebesman"/>
    <s v="WRATH OF THE TİTANS"/>
    <s v="Underperformer"/>
    <s v="High Budget"/>
  </r>
  <r>
    <s v="Insidious: Chapter 2"/>
    <d v="2013-07-08T00:00:00"/>
    <x v="0"/>
    <x v="11"/>
    <s v="English"/>
    <x v="0"/>
    <s v="PG-13"/>
    <s v="Lin Shaye"/>
    <x v="21"/>
    <n v="852"/>
    <n v="2975"/>
    <n v="0"/>
    <n v="35000"/>
    <n v="6.6"/>
    <n v="318"/>
    <n v="106"/>
    <n v="83574831"/>
    <n v="5000000"/>
    <n v="78574831"/>
    <n v="15.714966199999999"/>
    <n v="36.185986479999997"/>
    <x v="8"/>
    <s v="iyul"/>
    <s v="James Wan"/>
    <s v="INSİDİOUS: CHAPTER 2"/>
    <s v="Overperformer"/>
    <s v="Low Budget"/>
  </r>
  <r>
    <s v="Battle Los Angeles"/>
    <d v="2011-02-05T00:00:00"/>
    <x v="0"/>
    <x v="0"/>
    <s v="English"/>
    <x v="0"/>
    <s v="PG-13"/>
    <s v="Noel Fisher"/>
    <x v="93"/>
    <n v="833"/>
    <n v="4001"/>
    <n v="473"/>
    <n v="25000"/>
    <n v="5.8"/>
    <n v="355"/>
    <n v="116"/>
    <n v="83552429"/>
    <n v="70000000"/>
    <n v="13552429"/>
    <n v="0.19360612857142856"/>
    <n v="25.77744245142857"/>
    <x v="15"/>
    <s v="fevral"/>
    <s v="Jonathan Liebesman"/>
    <s v="BATTLE LOS ANGELES"/>
    <s v="Normal"/>
    <s v="High Budget"/>
  </r>
  <r>
    <s v="Immortals"/>
    <d v="2011-11-23T00:00:00"/>
    <x v="0"/>
    <x v="0"/>
    <s v="English"/>
    <x v="0"/>
    <s v="R"/>
    <s v="Henry Cavill"/>
    <x v="345"/>
    <n v="15000"/>
    <n v="16691"/>
    <n v="763"/>
    <n v="30000"/>
    <n v="6.1"/>
    <n v="284"/>
    <n v="110"/>
    <n v="83503161"/>
    <n v="75000000"/>
    <n v="8503161"/>
    <n v="0.11337548"/>
    <n v="27.445350191999999"/>
    <x v="15"/>
    <s v="noyabr"/>
    <s v="Tarsem Singh"/>
    <s v="IMMORTALS"/>
    <s v="Normal"/>
    <s v="High Budget"/>
  </r>
  <r>
    <s v="Airplane!"/>
    <d v="1980-07-09T00:00:00"/>
    <x v="0"/>
    <x v="4"/>
    <s v="English"/>
    <x v="0"/>
    <s v="PG"/>
    <s v="Peter Graves"/>
    <x v="346"/>
    <n v="628"/>
    <n v="2726"/>
    <n v="104"/>
    <n v="16000"/>
    <n v="7.8"/>
    <n v="134"/>
    <n v="88"/>
    <n v="83400000"/>
    <n v="3500000"/>
    <n v="79900000"/>
    <n v="22.828571428571429"/>
    <n v="41.931428571428576"/>
    <x v="21"/>
    <s v="iyul"/>
    <s v="Jim Abrahams"/>
    <s v="AİRPLANE!"/>
    <s v="Overperformer"/>
    <s v="Medium Budget"/>
  </r>
  <r>
    <s v="Penguins of Madagascar"/>
    <d v="2014-08-02T00:00:00"/>
    <x v="0"/>
    <x v="2"/>
    <s v="English"/>
    <x v="0"/>
    <s v="PG"/>
    <s v="Benedict Cumberbatch"/>
    <x v="75"/>
    <n v="19000"/>
    <n v="19963"/>
    <n v="35"/>
    <n v="11000"/>
    <n v="6.7"/>
    <n v="153"/>
    <n v="92"/>
    <n v="83348920"/>
    <n v="132000000"/>
    <n v="-48651080"/>
    <n v="-0.36856878787878788"/>
    <n v="27.752572484848486"/>
    <x v="16"/>
    <s v="avgust"/>
    <s v="Eric Darnell"/>
    <s v="PENGUİNS OF MADAGASCAR"/>
    <s v="Underperformer"/>
    <s v="High Budget"/>
  </r>
  <r>
    <s v="Saving Mr. Banks"/>
    <d v="2013-12-21T00:00:00"/>
    <x v="0"/>
    <x v="5"/>
    <s v="English"/>
    <x v="0"/>
    <s v="PG-13"/>
    <s v="Tom Hanks"/>
    <x v="51"/>
    <n v="15000"/>
    <n v="19809"/>
    <n v="102"/>
    <n v="39000"/>
    <n v="7.5"/>
    <n v="405"/>
    <n v="125"/>
    <n v="83299761"/>
    <n v="35000000"/>
    <n v="48299761"/>
    <n v="1.3799931714285714"/>
    <n v="34.451997268571432"/>
    <x v="8"/>
    <s v="dekabr"/>
    <s v="John Lee Hancock"/>
    <s v="SAVİNG MR. BANKS"/>
    <s v="Normal"/>
    <s v="Medium Budget"/>
  </r>
  <r>
    <s v="Patriot Games"/>
    <d v="1992-08-21T00:00:00"/>
    <x v="0"/>
    <x v="0"/>
    <s v="English"/>
    <x v="0"/>
    <s v="R"/>
    <s v="Harrison Ford"/>
    <x v="222"/>
    <n v="11000"/>
    <n v="12757"/>
    <n v="176"/>
    <n v="0"/>
    <n v="6.9"/>
    <n v="47"/>
    <n v="117"/>
    <n v="83287363"/>
    <n v="45000000"/>
    <n v="38287363"/>
    <n v="0.8508302888888889"/>
    <n v="27.940332115555556"/>
    <x v="28"/>
    <s v="avgust"/>
    <s v="Phillip Noyce"/>
    <s v="PATRİOT GAMES"/>
    <s v="Normal"/>
    <s v="High Budget"/>
  </r>
  <r>
    <s v="Valkyrie"/>
    <d v="2008-04-16T00:00:00"/>
    <x v="0"/>
    <x v="1"/>
    <s v="English"/>
    <x v="0"/>
    <s v="PG-13"/>
    <s v="Tom Cruise"/>
    <x v="64"/>
    <n v="10000"/>
    <n v="14165"/>
    <n v="0"/>
    <n v="0"/>
    <n v="7.1"/>
    <n v="269"/>
    <n v="121"/>
    <n v="83077470"/>
    <n v="75000000"/>
    <n v="8077470"/>
    <n v="0.10769960000000001"/>
    <n v="28.443079839999999"/>
    <x v="4"/>
    <s v="aprel"/>
    <s v="Bryan Singer"/>
    <s v="VALKYRİE"/>
    <s v="Normal"/>
    <s v="Medium Budget"/>
  </r>
  <r>
    <s v="Brokeback Mountain"/>
    <d v="2005-03-25T00:00:00"/>
    <x v="0"/>
    <x v="1"/>
    <s v="English"/>
    <x v="0"/>
    <s v="R"/>
    <s v="Jake Gyllenhaal"/>
    <x v="201"/>
    <n v="15000"/>
    <n v="39789"/>
    <n v="0"/>
    <n v="13000"/>
    <n v="7.7"/>
    <n v="357"/>
    <n v="134"/>
    <n v="83025853"/>
    <n v="14000000"/>
    <n v="69025853"/>
    <n v="4.930418071428571"/>
    <n v="34.072167228571423"/>
    <x v="14"/>
    <s v="mart"/>
    <s v="Ang Lee"/>
    <s v="BROKEBACK MOUNTAİN"/>
    <s v="Normal"/>
    <s v="Medium Budget"/>
  </r>
  <r>
    <s v="Turbo"/>
    <d v="2013-06-24T00:00:00"/>
    <x v="0"/>
    <x v="2"/>
    <s v="English"/>
    <x v="0"/>
    <s v="PG"/>
    <s v="Ryan Reynolds"/>
    <x v="347"/>
    <n v="16000"/>
    <n v="17416"/>
    <n v="13"/>
    <n v="13000"/>
    <n v="6.5"/>
    <n v="166"/>
    <n v="96"/>
    <n v="83024900"/>
    <n v="135000000"/>
    <n v="-51975100"/>
    <n v="-0.38500074074074075"/>
    <n v="27.145999703703705"/>
    <x v="8"/>
    <s v="iyun"/>
    <s v="David Soren"/>
    <s v="TURBO"/>
    <s v="Underperformer"/>
    <s v="High Budget"/>
  </r>
  <r>
    <s v="Disclosure"/>
    <d v="1994-01-30T00:00:00"/>
    <x v="0"/>
    <x v="1"/>
    <s v="English"/>
    <x v="0"/>
    <s v="R"/>
    <s v="Demi Moore"/>
    <x v="122"/>
    <n v="2000"/>
    <n v="3888"/>
    <n v="272"/>
    <n v="0"/>
    <n v="6"/>
    <n v="55"/>
    <n v="128"/>
    <n v="83000000"/>
    <n v="55000000"/>
    <n v="28000000"/>
    <n v="0.50909090909090904"/>
    <n v="24.203636363636363"/>
    <x v="10"/>
    <s v="yanvar"/>
    <s v="Barry Levinson"/>
    <s v="DİSCLOSURE"/>
    <s v="Normal"/>
    <s v="Medium Budget"/>
  </r>
  <r>
    <s v="Monster-in-Law"/>
    <d v="2005-06-28T00:00:00"/>
    <x v="0"/>
    <x v="4"/>
    <s v="English"/>
    <x v="7"/>
    <s v="PG-13"/>
    <s v="Adam Scott"/>
    <x v="308"/>
    <n v="3000"/>
    <n v="6292"/>
    <n v="126"/>
    <n v="0"/>
    <n v="5.5"/>
    <n v="132"/>
    <n v="101"/>
    <n v="82931301"/>
    <n v="60000000"/>
    <n v="22931301"/>
    <n v="0.38218835000000001"/>
    <n v="22.152875340000001"/>
    <x v="14"/>
    <s v="iyun"/>
    <s v="Robert Luketic"/>
    <s v="MONSTER-İN-LAW"/>
    <s v="Normal"/>
    <s v="Medium Budget"/>
  </r>
  <r>
    <s v="Days of Thunder"/>
    <d v="1990-02-02T00:00:00"/>
    <x v="0"/>
    <x v="0"/>
    <s v="English"/>
    <x v="0"/>
    <s v="PG-13"/>
    <s v="Tom Cruise"/>
    <x v="116"/>
    <n v="10000"/>
    <n v="14006"/>
    <n v="12000"/>
    <n v="0"/>
    <n v="5.9"/>
    <n v="60"/>
    <n v="107"/>
    <n v="82670733"/>
    <n v="60000000"/>
    <n v="22670733"/>
    <n v="0.37784554999999997"/>
    <n v="23.751138220000001"/>
    <x v="22"/>
    <s v="fevral"/>
    <s v="Tony Scott"/>
    <s v="DAYS OF THUNDER"/>
    <s v="Normal"/>
    <s v="High Budget"/>
  </r>
  <r>
    <s v="The Descendants"/>
    <d v="2011-01-17T00:00:00"/>
    <x v="0"/>
    <x v="4"/>
    <s v="English"/>
    <x v="0"/>
    <s v="R"/>
    <s v="Shailene Woodley"/>
    <x v="348"/>
    <n v="8000"/>
    <n v="9578"/>
    <n v="729"/>
    <n v="22000"/>
    <n v="7.3"/>
    <n v="549"/>
    <n v="115"/>
    <n v="82624961"/>
    <n v="20000000"/>
    <n v="62624961"/>
    <n v="3.1312480499999999"/>
    <n v="32.652499220000003"/>
    <x v="15"/>
    <s v="yanvar"/>
    <s v="Alexander Payne"/>
    <s v="THE DESCENDANTS"/>
    <s v="Normal"/>
    <s v="Medium Budget"/>
  </r>
  <r>
    <s v="Cheaper by the Dozen 2"/>
    <d v="2005-07-29T00:00:00"/>
    <x v="0"/>
    <x v="2"/>
    <s v="English"/>
    <x v="0"/>
    <s v="PG"/>
    <s v="Taylor Lautner"/>
    <x v="199"/>
    <n v="12000"/>
    <n v="20348"/>
    <n v="163"/>
    <n v="781"/>
    <n v="5.4"/>
    <n v="77"/>
    <n v="94"/>
    <n v="82569532"/>
    <n v="60000000"/>
    <n v="22569532"/>
    <n v="0.37615886666666665"/>
    <n v="21.828563546666668"/>
    <x v="14"/>
    <s v="iyul"/>
    <s v="Adam Shankman"/>
    <s v="CHEAPER BY THE DOZEN 2"/>
    <s v="Normal"/>
    <s v="High Budget"/>
  </r>
  <r>
    <s v="Mr. Holland's Opus"/>
    <d v="1995-09-04T00:00:00"/>
    <x v="0"/>
    <x v="1"/>
    <s v="English"/>
    <x v="0"/>
    <s v="PG"/>
    <s v="Alicia Witt"/>
    <x v="349"/>
    <n v="975"/>
    <n v="2223"/>
    <n v="65"/>
    <n v="0"/>
    <n v="7.3"/>
    <n v="42"/>
    <n v="143"/>
    <n v="82528097"/>
    <n v="6500000"/>
    <n v="76028097"/>
    <n v="11.696630307692308"/>
    <n v="33.878652123076925"/>
    <x v="33"/>
    <s v="sentyabr"/>
    <s v="Stephen Herek"/>
    <s v="MR. HOLLAND'S OPUS"/>
    <s v="Overperformer"/>
    <s v="Medium Budget"/>
  </r>
  <r>
    <s v="Bram Stoker's Dracula"/>
    <d v="1992-03-06T00:00:00"/>
    <x v="0"/>
    <x v="11"/>
    <s v="English"/>
    <x v="0"/>
    <s v="R"/>
    <s v="Keanu Reeves"/>
    <x v="193"/>
    <n v="18000"/>
    <n v="42220"/>
    <n v="0"/>
    <n v="14000"/>
    <n v="7.5"/>
    <n v="181"/>
    <n v="155"/>
    <n v="82522790"/>
    <n v="40000000"/>
    <n v="42522790"/>
    <n v="1.0630697499999999"/>
    <n v="31.825227899999998"/>
    <x v="28"/>
    <s v="mart"/>
    <s v="Francis Ford Coppola"/>
    <s v="BRAM STOKER'S DRACULA"/>
    <s v="Normal"/>
    <s v="Low Budget"/>
  </r>
  <r>
    <s v="Let's Be Cops"/>
    <d v="2014-08-23T00:00:00"/>
    <x v="0"/>
    <x v="4"/>
    <s v="English"/>
    <x v="0"/>
    <s v="R"/>
    <s v="Rob Riggle"/>
    <x v="350"/>
    <n v="839"/>
    <n v="3627"/>
    <n v="42"/>
    <n v="14000"/>
    <n v="6.5"/>
    <n v="129"/>
    <n v="104"/>
    <n v="82389560"/>
    <n v="17000000"/>
    <n v="65389560"/>
    <n v="3.846444705882353"/>
    <n v="28.938577882352941"/>
    <x v="16"/>
    <s v="avgust"/>
    <s v="Luke Greenfield"/>
    <s v="LET'S BE COPS"/>
    <s v="Normal"/>
    <s v="Medium Budget"/>
  </r>
  <r>
    <s v="Are We There Yet?"/>
    <d v="2005-07-15T00:00:00"/>
    <x v="0"/>
    <x v="2"/>
    <s v="English"/>
    <x v="0"/>
    <s v="PG"/>
    <s v="Nia Long"/>
    <x v="204"/>
    <n v="826"/>
    <n v="3558"/>
    <n v="32"/>
    <n v="773"/>
    <n v="4.5999999999999996"/>
    <n v="75"/>
    <n v="95"/>
    <n v="82301521"/>
    <n v="32000000"/>
    <n v="50301521"/>
    <n v="1.57192253125"/>
    <n v="19.106069012500001"/>
    <x v="14"/>
    <s v="iyul"/>
    <s v="Brian Levant"/>
    <s v="ARE WE THERE YET?"/>
    <s v="Normal"/>
    <s v="High Budget"/>
  </r>
  <r>
    <s v="Star Trek: The Motion Picture"/>
    <d v="1979-11-02T00:00:00"/>
    <x v="0"/>
    <x v="2"/>
    <s v="English"/>
    <x v="0"/>
    <s v="PG"/>
    <s v="Leonard Nimoy"/>
    <x v="136"/>
    <n v="12000"/>
    <n v="16007"/>
    <n v="338"/>
    <n v="0"/>
    <n v="6.4"/>
    <n v="134"/>
    <n v="143"/>
    <n v="82300000"/>
    <n v="35000000"/>
    <n v="47300000"/>
    <n v="1.3514285714285714"/>
    <n v="26.14057142857143"/>
    <x v="49"/>
    <s v="noyabr"/>
    <s v="Robert Wise"/>
    <s v="STAR TREK: THE MOTİON PİCTURE"/>
    <s v="Normal"/>
    <s v="High Budget"/>
  </r>
  <r>
    <s v="Bridge to Terabithia"/>
    <d v="2007-02-13T00:00:00"/>
    <x v="0"/>
    <x v="2"/>
    <s v="English"/>
    <x v="0"/>
    <s v="PG"/>
    <s v="Josh Hutcherson"/>
    <x v="351"/>
    <n v="14000"/>
    <n v="28071"/>
    <n v="47"/>
    <n v="6000"/>
    <n v="7.2"/>
    <n v="181"/>
    <n v="96"/>
    <n v="82234139"/>
    <n v="17000000"/>
    <n v="65234139"/>
    <n v="3.8373022941176469"/>
    <n v="30.934920917647062"/>
    <x v="17"/>
    <s v="fevral"/>
    <s v="Gabor Csupo"/>
    <s v="BRİDGE TO TERABİTHİA"/>
    <s v="Normal"/>
    <s v="High Budget"/>
  </r>
  <r>
    <s v="The Pink Panther"/>
    <d v="2006-06-08T00:00:00"/>
    <x v="0"/>
    <x v="2"/>
    <s v="English"/>
    <x v="0"/>
    <s v="PG"/>
    <s v="Roger Rees"/>
    <x v="52"/>
    <n v="1000"/>
    <n v="1267"/>
    <n v="189"/>
    <n v="0"/>
    <n v="5.6"/>
    <n v="147"/>
    <n v="93"/>
    <n v="82226474"/>
    <n v="65000000"/>
    <n v="17226474"/>
    <n v="0.26502267692307691"/>
    <n v="22.506009070769231"/>
    <x v="9"/>
    <s v="iyun"/>
    <s v="Shawn Levy"/>
    <s v="THE PİNK PANTHER"/>
    <s v="Normal"/>
    <s v="High Budget"/>
  </r>
  <r>
    <s v="Freddy vs. Jason"/>
    <d v="2003-06-29T00:00:00"/>
    <x v="0"/>
    <x v="0"/>
    <s v="English"/>
    <x v="0"/>
    <s v="R"/>
    <s v="Katharine Isabelle"/>
    <x v="352"/>
    <n v="918"/>
    <n v="4692"/>
    <n v="31"/>
    <n v="3000"/>
    <n v="5.8"/>
    <n v="273"/>
    <n v="97"/>
    <n v="82163317"/>
    <n v="30000000"/>
    <n v="52163317"/>
    <n v="1.7387772333333333"/>
    <n v="24.195510893333335"/>
    <x v="13"/>
    <s v="iyun"/>
    <s v="Ronny Yu"/>
    <s v="FREDDY VS. JASON"/>
    <s v="Normal"/>
    <s v="High Budget"/>
  </r>
  <r>
    <s v="Beowulf"/>
    <d v="2007-04-13T00:00:00"/>
    <x v="0"/>
    <x v="0"/>
    <s v="English"/>
    <x v="0"/>
    <s v="PG-13"/>
    <s v="Robin Wright"/>
    <x v="25"/>
    <n v="18000"/>
    <n v="31523"/>
    <n v="0"/>
    <n v="3000"/>
    <n v="6.3"/>
    <n v="287"/>
    <n v="115"/>
    <n v="82161969"/>
    <n v="150000000"/>
    <n v="-67838031"/>
    <n v="-0.45225354000000001"/>
    <n v="25.319098583999999"/>
    <x v="17"/>
    <s v="aprel"/>
    <s v="Robert Zemeckis"/>
    <s v="BEOWULF"/>
    <s v="Underperformer"/>
    <s v="High Budget"/>
  </r>
  <r>
    <s v="The Scorch Trials"/>
    <d v="2015-06-17T00:00:00"/>
    <x v="0"/>
    <x v="0"/>
    <s v="English"/>
    <x v="0"/>
    <s v="PG-13"/>
    <s v="Ki Hong Lee"/>
    <x v="285"/>
    <n v="988"/>
    <n v="2517"/>
    <n v="47"/>
    <n v="24000"/>
    <n v="6.4"/>
    <n v="249"/>
    <n v="132"/>
    <n v="81687587"/>
    <n v="61000000"/>
    <n v="20687587"/>
    <n v="0.3391407704918033"/>
    <n v="28.135656308196722"/>
    <x v="2"/>
    <s v="iyun"/>
    <s v="Wes Ball"/>
    <s v="THE SCORCH TRİALS"/>
    <s v="Normal"/>
    <s v="High Budget"/>
  </r>
  <r>
    <s v="Blade II"/>
    <d v="2002-04-21T00:00:00"/>
    <x v="0"/>
    <x v="0"/>
    <s v="English"/>
    <x v="0"/>
    <s v="R"/>
    <s v="Norman Reedus"/>
    <x v="287"/>
    <n v="12000"/>
    <n v="15371"/>
    <n v="0"/>
    <n v="0"/>
    <n v="6.7"/>
    <n v="224"/>
    <n v="117"/>
    <n v="81645152"/>
    <n v="54000000"/>
    <n v="27645152"/>
    <n v="0.51194725925925921"/>
    <n v="27.004778903703706"/>
    <x v="12"/>
    <s v="aprel"/>
    <s v="Guillermo del Toro"/>
    <s v="BLADE II"/>
    <s v="Normal"/>
    <s v="High Budget"/>
  </r>
  <r>
    <s v="Eight Below"/>
    <d v="2006-04-24T00:00:00"/>
    <x v="0"/>
    <x v="2"/>
    <s v="English"/>
    <x v="0"/>
    <s v="PG"/>
    <s v="Paul Walker"/>
    <x v="353"/>
    <n v="23000"/>
    <n v="24300"/>
    <n v="155"/>
    <n v="11000"/>
    <n v="7.3"/>
    <n v="118"/>
    <n v="120"/>
    <n v="81593527"/>
    <n v="40000000"/>
    <n v="41593527"/>
    <n v="1.0398381750000001"/>
    <n v="30.715935269999999"/>
    <x v="9"/>
    <s v="aprel"/>
    <s v="Frank Marshall"/>
    <s v="EİGHT BELOW"/>
    <s v="Normal"/>
    <s v="High Budget"/>
  </r>
  <r>
    <s v="Unstoppable"/>
    <d v="2010-02-02T00:00:00"/>
    <x v="0"/>
    <x v="0"/>
    <s v="English"/>
    <x v="0"/>
    <s v="PG-13"/>
    <s v="Denzel Washington"/>
    <x v="116"/>
    <n v="18000"/>
    <n v="25780"/>
    <n v="12000"/>
    <n v="18000"/>
    <n v="6.8"/>
    <n v="316"/>
    <n v="98"/>
    <n v="81557479"/>
    <n v="100000000"/>
    <n v="-18442521"/>
    <n v="-0.18442521000000001"/>
    <n v="28.926229916"/>
    <x v="11"/>
    <s v="fevral"/>
    <s v="Tony Scott"/>
    <s v="UNSTOPPABLE"/>
    <s v="Underperformer"/>
    <s v="High Budget"/>
  </r>
  <r>
    <s v="Payback"/>
    <d v="1999-03-05T00:00:00"/>
    <x v="0"/>
    <x v="0"/>
    <s v="English"/>
    <x v="0"/>
    <s v="R"/>
    <s v="Bill Duke"/>
    <x v="309"/>
    <n v="1000"/>
    <n v="3148"/>
    <n v="241"/>
    <n v="0"/>
    <n v="7.1"/>
    <n v="143"/>
    <n v="90"/>
    <n v="81517441"/>
    <n v="50000000"/>
    <n v="31517441"/>
    <n v="0.63034882000000003"/>
    <n v="28.652139527999999"/>
    <x v="5"/>
    <s v="mart"/>
    <s v="Brian Helgeland"/>
    <s v="PAYBACK"/>
    <s v="Normal"/>
    <s v="High Budget"/>
  </r>
  <r>
    <s v="Die Hard"/>
    <d v="1988-08-03T00:00:00"/>
    <x v="0"/>
    <x v="0"/>
    <s v="English"/>
    <x v="0"/>
    <s v="R"/>
    <s v="Alan Rickman"/>
    <x v="223"/>
    <n v="25000"/>
    <n v="40585"/>
    <n v="323"/>
    <n v="25000"/>
    <n v="8.1999999999999993"/>
    <n v="233"/>
    <n v="131"/>
    <n v="81350242"/>
    <n v="28000000"/>
    <n v="53350242"/>
    <n v="1.9053657857142856"/>
    <n v="36.062146314285712"/>
    <x v="38"/>
    <s v="avgust"/>
    <s v="John McTiernan"/>
    <s v="DİE HARD"/>
    <s v="Normal"/>
    <s v="High Budget"/>
  </r>
  <r>
    <s v="The Talented Mr. Ripley"/>
    <d v="1999-07-30T00:00:00"/>
    <x v="0"/>
    <x v="8"/>
    <s v="English"/>
    <x v="0"/>
    <s v="R"/>
    <s v="Philip Seymour Hoffman"/>
    <x v="306"/>
    <n v="22000"/>
    <n v="36810"/>
    <n v="333"/>
    <n v="0"/>
    <n v="7.3"/>
    <n v="203"/>
    <n v="139"/>
    <n v="81292135"/>
    <n v="40000000"/>
    <n v="41292135"/>
    <n v="1.0323033749999999"/>
    <n v="29.612921350000001"/>
    <x v="5"/>
    <s v="iyul"/>
    <s v="Anthony Minghella"/>
    <s v="THE TALENTED MR. RİPLEY"/>
    <s v="Normal"/>
    <s v="Medium Budget"/>
  </r>
  <r>
    <s v="School of Rock"/>
    <d v="2003-05-12T00:00:00"/>
    <x v="0"/>
    <x v="4"/>
    <s v="English"/>
    <x v="0"/>
    <s v="PG-13"/>
    <s v="Miranda Cosgrove"/>
    <x v="354"/>
    <n v="2000"/>
    <n v="4403"/>
    <n v="0"/>
    <n v="0"/>
    <n v="7.1"/>
    <n v="204"/>
    <n v="108"/>
    <n v="81257845"/>
    <n v="35000000"/>
    <n v="46257845"/>
    <n v="1.3216527142857142"/>
    <n v="28.928661085714285"/>
    <x v="13"/>
    <s v="may"/>
    <s v="Richard Linklater"/>
    <s v="SCHOOL OF ROCK"/>
    <s v="Normal"/>
    <s v="Medium Budget"/>
  </r>
  <r>
    <s v="Ted 2"/>
    <d v="2015-11-13T00:00:00"/>
    <x v="0"/>
    <x v="4"/>
    <s v="English"/>
    <x v="0"/>
    <s v="R"/>
    <s v="Liam Neeson"/>
    <x v="70"/>
    <n v="14000"/>
    <n v="30010"/>
    <n v="3000"/>
    <n v="30000"/>
    <n v="6.4"/>
    <n v="280"/>
    <n v="125"/>
    <n v="81257500"/>
    <n v="68000000"/>
    <n v="13257500"/>
    <n v="0.19496323529411766"/>
    <n v="28.677985294117647"/>
    <x v="2"/>
    <s v="noyabr"/>
    <s v="Seth MacFarlane"/>
    <s v="TED 2"/>
    <s v="Normal"/>
    <s v="Medium Budget"/>
  </r>
  <r>
    <s v="Police Academy"/>
    <d v="1984-04-05T00:00:00"/>
    <x v="0"/>
    <x v="4"/>
    <s v="English"/>
    <x v="0"/>
    <s v="R"/>
    <s v="Steve Guttenberg"/>
    <x v="275"/>
    <n v="801"/>
    <n v="3113"/>
    <n v="37"/>
    <n v="0"/>
    <n v="6.7"/>
    <n v="45"/>
    <n v="96"/>
    <n v="81200000"/>
    <n v="4500000"/>
    <n v="76700000"/>
    <n v="17.044444444444444"/>
    <n v="33.617777777777775"/>
    <x v="26"/>
    <s v="aprel"/>
    <s v="Hugh Wilson"/>
    <s v="POLİCE ACADEMY"/>
    <s v="Overperformer"/>
    <s v="Medium Budget"/>
  </r>
  <r>
    <s v="21"/>
    <d v="2008-09-12T00:00:00"/>
    <x v="0"/>
    <x v="8"/>
    <s v="English"/>
    <x v="0"/>
    <s v="PG-13"/>
    <s v="Kevin Spacey"/>
    <x v="308"/>
    <n v="18000"/>
    <n v="25661"/>
    <n v="126"/>
    <n v="0"/>
    <n v="6.8"/>
    <n v="144"/>
    <n v="123"/>
    <n v="81159365"/>
    <n v="35000000"/>
    <n v="46159365"/>
    <n v="1.3188390000000001"/>
    <n v="27.7275356"/>
    <x v="4"/>
    <s v="sentyabr"/>
    <s v="Robert Luketic"/>
    <s v="21"/>
    <s v="Normal"/>
    <s v="Medium Budget"/>
  </r>
  <r>
    <s v="Snow Dogs"/>
    <d v="2002-03-09T00:00:00"/>
    <x v="0"/>
    <x v="2"/>
    <s v="English"/>
    <x v="4"/>
    <s v="PG"/>
    <s v="James Coburn"/>
    <x v="204"/>
    <n v="773"/>
    <n v="2916"/>
    <n v="32"/>
    <n v="0"/>
    <n v="5.0999999999999996"/>
    <n v="67"/>
    <n v="99"/>
    <n v="81150692"/>
    <n v="35000000"/>
    <n v="46150692"/>
    <n v="1.3185912"/>
    <n v="20.927436479999997"/>
    <x v="12"/>
    <s v="mart"/>
    <s v="Brian Levant"/>
    <s v="SNOW DOGS"/>
    <s v="Normal"/>
    <s v="High Budget"/>
  </r>
  <r>
    <s v="Congo"/>
    <d v="1995-08-11T00:00:00"/>
    <x v="0"/>
    <x v="0"/>
    <s v="English"/>
    <x v="0"/>
    <s v="PG-13"/>
    <s v="Dylan Walsh"/>
    <x v="353"/>
    <n v="426"/>
    <n v="1761"/>
    <n v="155"/>
    <n v="0"/>
    <n v="5"/>
    <n v="55"/>
    <n v="109"/>
    <n v="81022333"/>
    <n v="50000000"/>
    <n v="31022333"/>
    <n v="0.62044666000000004"/>
    <n v="20.248178664000001"/>
    <x v="33"/>
    <s v="avgust"/>
    <s v="Frank Marshall"/>
    <s v="CONGO"/>
    <s v="Normal"/>
    <s v="High Budget"/>
  </r>
  <r>
    <s v="Jimmy Neutron: Boy Genius"/>
    <d v="2001-01-20T00:00:00"/>
    <x v="0"/>
    <x v="0"/>
    <s v="English"/>
    <x v="0"/>
    <s v="G"/>
    <s v="Martin Short"/>
    <x v="355"/>
    <n v="770"/>
    <n v="2251"/>
    <n v="8"/>
    <n v="425"/>
    <n v="6"/>
    <n v="66"/>
    <n v="82"/>
    <n v="80920948"/>
    <n v="30000000"/>
    <n v="50920948"/>
    <n v="1.6973649333333334"/>
    <n v="24.721445973333335"/>
    <x v="18"/>
    <s v="yanvar"/>
    <s v="John A. Davis"/>
    <s v="JİMMY NEUTRON: BOY GENİUS"/>
    <s v="Normal"/>
    <s v="High Budget"/>
  </r>
  <r>
    <s v="Eat Pray Love"/>
    <d v="2010-07-01T00:00:00"/>
    <x v="0"/>
    <x v="1"/>
    <s v="English"/>
    <x v="0"/>
    <s v="PG-13"/>
    <s v="James Franco"/>
    <x v="356"/>
    <n v="11000"/>
    <n v="20440"/>
    <n v="708"/>
    <n v="26000"/>
    <n v="5.7"/>
    <n v="213"/>
    <n v="140"/>
    <n v="80574010"/>
    <n v="60000000"/>
    <n v="20574010"/>
    <n v="0.34290016666666667"/>
    <n v="25.537160066666669"/>
    <x v="11"/>
    <s v="iyul"/>
    <s v="Ryan Murphy"/>
    <s v="EAT PRAY LOVE"/>
    <s v="Normal"/>
    <s v="Medium Budget"/>
  </r>
  <r>
    <s v="Zookeeper"/>
    <d v="2011-04-05T00:00:00"/>
    <x v="0"/>
    <x v="4"/>
    <s v="English"/>
    <x v="0"/>
    <s v="PG"/>
    <s v="Rosario Dawson"/>
    <x v="141"/>
    <n v="3000"/>
    <n v="5392"/>
    <n v="153"/>
    <n v="0"/>
    <n v="5.2"/>
    <n v="178"/>
    <n v="102"/>
    <n v="80360866"/>
    <n v="80000000"/>
    <n v="360866"/>
    <n v="4.5108250000000004E-3"/>
    <n v="20.80180433"/>
    <x v="15"/>
    <s v="aprel"/>
    <s v="Frank Coraci"/>
    <s v="ZOOKEEPER"/>
    <s v="Normal"/>
    <s v="Medium Budget"/>
  </r>
  <r>
    <s v="AVP: Alien vs. Predator"/>
    <d v="2004-04-25T00:00:00"/>
    <x v="0"/>
    <x v="0"/>
    <s v="English"/>
    <x v="0"/>
    <s v="PG-13"/>
    <s v="Sanaa Lathan"/>
    <x v="357"/>
    <n v="886"/>
    <n v="3222"/>
    <n v="545"/>
    <n v="0"/>
    <n v="5.6"/>
    <n v="247"/>
    <n v="109"/>
    <n v="80281096"/>
    <n v="60000000"/>
    <n v="20281096"/>
    <n v="0.33801826666666668"/>
    <n v="22.535207306666667"/>
    <x v="7"/>
    <s v="aprel"/>
    <s v="Paul W.S. Anderson"/>
    <s v="AVP: ALİEN VS. PREDATOR"/>
    <s v="Normal"/>
    <s v="High Budget"/>
  </r>
  <r>
    <s v="What Happens in Vegas"/>
    <d v="2008-03-21T00:00:00"/>
    <x v="0"/>
    <x v="4"/>
    <s v="English"/>
    <x v="0"/>
    <s v="PG-13"/>
    <s v="Treat Williams"/>
    <x v="358"/>
    <n v="642"/>
    <n v="1026"/>
    <n v="12"/>
    <n v="0"/>
    <n v="6.1"/>
    <n v="148"/>
    <n v="101"/>
    <n v="80276912"/>
    <n v="35000000"/>
    <n v="45276912"/>
    <n v="1.2936260571428571"/>
    <n v="24.91745042285714"/>
    <x v="4"/>
    <s v="mart"/>
    <s v="Tom Vaughan"/>
    <s v="WHAT HAPPENS İN VEGAS"/>
    <s v="Normal"/>
    <s v="Medium Budget"/>
  </r>
  <r>
    <s v="The Dukes of Hazzard"/>
    <d v="2005-01-08T00:00:00"/>
    <x v="0"/>
    <x v="0"/>
    <s v="English"/>
    <x v="0"/>
    <s v="PG-13"/>
    <s v="Alice Greczyn"/>
    <x v="359"/>
    <n v="631"/>
    <n v="2297"/>
    <n v="422"/>
    <n v="0"/>
    <n v="5.0999999999999996"/>
    <n v="144"/>
    <n v="107"/>
    <n v="80270227"/>
    <n v="50000000"/>
    <n v="30270227"/>
    <n v="0.60540453999999999"/>
    <n v="20.642161815999998"/>
    <x v="14"/>
    <s v="yanvar"/>
    <s v="Jay Chandrasekhar"/>
    <s v="THE DUKES OF HAZZARD"/>
    <s v="Normal"/>
    <s v="High Budget"/>
  </r>
  <r>
    <s v="Nacho Libre"/>
    <d v="2006-05-16T00:00:00"/>
    <x v="0"/>
    <x v="4"/>
    <s v="English"/>
    <x v="7"/>
    <s v="PG"/>
    <s v="Ana de la Reguera"/>
    <x v="360"/>
    <n v="678"/>
    <n v="1729"/>
    <n v="100"/>
    <n v="0"/>
    <n v="5.7"/>
    <n v="163"/>
    <n v="92"/>
    <n v="80197993"/>
    <n v="32000000"/>
    <n v="48197993"/>
    <n v="1.5061872812499999"/>
    <n v="23.402474912500001"/>
    <x v="9"/>
    <s v="may"/>
    <s v="Jared Hess"/>
    <s v="NACHO LİBRE"/>
    <s v="Normal"/>
    <s v="Medium Budget"/>
  </r>
  <r>
    <s v="Jumper"/>
    <d v="2008-12-02T00:00:00"/>
    <x v="0"/>
    <x v="0"/>
    <s v="English"/>
    <x v="0"/>
    <s v="PG-13"/>
    <s v="Kristen Stewart"/>
    <x v="96"/>
    <n v="17000"/>
    <n v="21863"/>
    <n v="218"/>
    <n v="0"/>
    <n v="6.1"/>
    <n v="238"/>
    <n v="88"/>
    <n v="80170146"/>
    <n v="85000000"/>
    <n v="-4829854"/>
    <n v="-5.6821811764705882E-2"/>
    <n v="24.377271275294117"/>
    <x v="4"/>
    <s v="dekabr"/>
    <s v="Doug Liman"/>
    <s v="JUMPER"/>
    <s v="Underperformer"/>
    <s v="High Budget"/>
  </r>
  <r>
    <s v="Saw III"/>
    <d v="2006-03-11T00:00:00"/>
    <x v="0"/>
    <x v="7"/>
    <s v="English"/>
    <x v="0"/>
    <s v="R"/>
    <s v="Costas Mandylor"/>
    <x v="333"/>
    <n v="723"/>
    <n v="3189"/>
    <n v="163"/>
    <n v="0"/>
    <n v="6.2"/>
    <n v="210"/>
    <n v="121"/>
    <n v="80150343"/>
    <n v="10000000"/>
    <n v="70150343"/>
    <n v="7.0150342999999999"/>
    <n v="27.60601372"/>
    <x v="9"/>
    <s v="mart"/>
    <s v="Darren Lynn Bousman"/>
    <s v="SAW III"/>
    <s v="Normal"/>
    <s v="Low Budget"/>
  </r>
  <r>
    <s v="Disturbia"/>
    <d v="2007-03-12T00:00:00"/>
    <x v="0"/>
    <x v="1"/>
    <s v="English"/>
    <x v="0"/>
    <s v="PG-13"/>
    <s v="Sarah Roemer"/>
    <x v="293"/>
    <n v="884"/>
    <n v="2288"/>
    <n v="154"/>
    <n v="0"/>
    <n v="6.9"/>
    <n v="253"/>
    <n v="105"/>
    <n v="80050171"/>
    <n v="20000000"/>
    <n v="60050171"/>
    <n v="3.0025085499999999"/>
    <n v="28.801003420000001"/>
    <x v="17"/>
    <s v="mart"/>
    <s v="D.J. Caruso"/>
    <s v="DİSTURBİA"/>
    <s v="Normal"/>
    <s v="Medium Budget"/>
  </r>
  <r>
    <s v="Cloverfield"/>
    <d v="2008-10-11T00:00:00"/>
    <x v="0"/>
    <x v="0"/>
    <s v="English"/>
    <x v="0"/>
    <s v="PG-13"/>
    <s v="Mike Vogel"/>
    <x v="80"/>
    <n v="2000"/>
    <n v="3958"/>
    <n v="198"/>
    <n v="0"/>
    <n v="7"/>
    <n v="459"/>
    <n v="85"/>
    <n v="80034302"/>
    <n v="25000000"/>
    <n v="55034302"/>
    <n v="2.2013720800000001"/>
    <n v="28.880548831999999"/>
    <x v="4"/>
    <s v="oktyabr"/>
    <s v="Matt Reeves"/>
    <s v="CLOVERFİELD"/>
    <s v="Normal"/>
    <s v="High Budget"/>
  </r>
  <r>
    <s v="Jack Reacher"/>
    <d v="2012-06-08T00:00:00"/>
    <x v="0"/>
    <x v="0"/>
    <s v="English"/>
    <x v="0"/>
    <s v="PG-13"/>
    <s v="Tom Cruise"/>
    <x v="91"/>
    <n v="10000"/>
    <n v="16385"/>
    <n v="188"/>
    <n v="38000"/>
    <n v="7"/>
    <n v="387"/>
    <n v="130"/>
    <n v="80033643"/>
    <n v="60000000"/>
    <n v="20033643"/>
    <n v="0.33389405"/>
    <n v="31.933557620000002"/>
    <x v="3"/>
    <s v="iyun"/>
    <s v="Christopher McQuarrie"/>
    <s v="JACK REACHER"/>
    <s v="Normal"/>
    <s v="High Budget"/>
  </r>
  <r>
    <s v="Goosebumps"/>
    <d v="2015-08-18T00:00:00"/>
    <x v="0"/>
    <x v="2"/>
    <s v="English"/>
    <x v="0"/>
    <s v="PG"/>
    <s v="Odeya Rush"/>
    <x v="88"/>
    <n v="2000"/>
    <n v="5497"/>
    <n v="11"/>
    <n v="35000"/>
    <n v="6.4"/>
    <n v="218"/>
    <n v="103"/>
    <n v="80021740"/>
    <n v="58000000"/>
    <n v="22021740"/>
    <n v="0.37968517241379313"/>
    <n v="29.25187406896552"/>
    <x v="2"/>
    <s v="avgust"/>
    <s v="Rob Letterman"/>
    <s v="GOOSEBUMPS"/>
    <s v="Normal"/>
    <s v="High Budget"/>
  </r>
  <r>
    <s v="Dear John"/>
    <d v="2010-04-16T00:00:00"/>
    <x v="0"/>
    <x v="1"/>
    <s v="English"/>
    <x v="0"/>
    <s v="PG-13"/>
    <s v="Channing Tatum"/>
    <x v="361"/>
    <n v="17000"/>
    <n v="19945"/>
    <n v="529"/>
    <n v="14000"/>
    <n v="6.3"/>
    <n v="162"/>
    <n v="108"/>
    <n v="80014842"/>
    <n v="25000000"/>
    <n v="55014842"/>
    <n v="2.2005936799999999"/>
    <n v="27.480237471999999"/>
    <x v="11"/>
    <s v="aprel"/>
    <s v="Lasse HallstrÃ¶m"/>
    <s v="DEAR JOHN"/>
    <s v="Normal"/>
    <s v="Medium Budget"/>
  </r>
  <r>
    <s v="Footloose"/>
    <d v="1984-04-06T00:00:00"/>
    <x v="0"/>
    <x v="1"/>
    <s v="English"/>
    <x v="0"/>
    <s v="PG"/>
    <s v="Dianne Wiest"/>
    <x v="362"/>
    <n v="967"/>
    <n v="1962"/>
    <n v="71"/>
    <n v="0"/>
    <n v="6.5"/>
    <n v="60"/>
    <n v="107"/>
    <n v="80000000"/>
    <n v="8200000"/>
    <n v="71800000"/>
    <n v="8.7560975609756095"/>
    <n v="29.502439024390245"/>
    <x v="26"/>
    <s v="aprel"/>
    <s v="Herbert Ross"/>
    <s v="FOOTLOOSE"/>
    <s v="Overperformer"/>
    <s v="Medium Budget"/>
  </r>
  <r>
    <s v="Knowing"/>
    <d v="2009-01-23T00:00:00"/>
    <x v="0"/>
    <x v="1"/>
    <s v="English"/>
    <x v="0"/>
    <s v="PG-13"/>
    <s v="Nicolas Cage"/>
    <x v="172"/>
    <n v="12000"/>
    <n v="13421"/>
    <n v="295"/>
    <n v="0"/>
    <n v="6.2"/>
    <n v="279"/>
    <n v="121"/>
    <n v="79948113"/>
    <n v="50000000"/>
    <n v="29948113"/>
    <n v="0.59896225999999997"/>
    <n v="25.039584904000002"/>
    <x v="0"/>
    <s v="yanvar"/>
    <s v="Alex Proyas"/>
    <s v="KNOWİNG"/>
    <s v="Normal"/>
    <s v="Medium Budget"/>
  </r>
  <r>
    <s v="Catch Me If You Can"/>
    <d v="2002-11-24T00:00:00"/>
    <x v="0"/>
    <x v="5"/>
    <s v="English"/>
    <x v="0"/>
    <s v="PG-13"/>
    <s v="Leonardo DiCaprio"/>
    <x v="6"/>
    <n v="29000"/>
    <n v="48153"/>
    <n v="14000"/>
    <n v="15000"/>
    <n v="8"/>
    <n v="194"/>
    <n v="141"/>
    <n v="164435221"/>
    <n v="52000000"/>
    <n v="112435221"/>
    <n v="2.1622157884615385"/>
    <n v="34.364886315384616"/>
    <x v="12"/>
    <s v="noyabr"/>
    <s v="Steven Spielberg"/>
    <s v="CATCH ME IF YOU CAN"/>
    <s v="Normal"/>
    <s v="Medium Budget"/>
  </r>
  <r>
    <s v="The Golden Child"/>
    <d v="1986-05-16T00:00:00"/>
    <x v="0"/>
    <x v="0"/>
    <s v="English"/>
    <x v="0"/>
    <s v="PG-13"/>
    <s v="Victor Wong"/>
    <x v="363"/>
    <n v="400"/>
    <n v="1044"/>
    <n v="23"/>
    <n v="0"/>
    <n v="5.9"/>
    <n v="29"/>
    <n v="94"/>
    <n v="79817937"/>
    <n v="25000000"/>
    <n v="54817937"/>
    <n v="2.1927174800000002"/>
    <n v="24.477086992"/>
    <x v="37"/>
    <s v="may"/>
    <s v="Michael Ritchie"/>
    <s v="THE GOLDEN CHİLD"/>
    <s v="Normal"/>
    <s v="High Budget"/>
  </r>
  <r>
    <s v="Dark Shadows"/>
    <d v="2012-03-13T00:00:00"/>
    <x v="0"/>
    <x v="4"/>
    <s v="English"/>
    <x v="0"/>
    <s v="PG-13"/>
    <s v="Johnny Depp"/>
    <x v="23"/>
    <n v="40000"/>
    <n v="80849"/>
    <n v="13000"/>
    <n v="82000"/>
    <n v="6.2"/>
    <n v="526"/>
    <n v="113"/>
    <n v="79711678"/>
    <n v="100000000"/>
    <n v="-20288322"/>
    <n v="-0.20288322"/>
    <n v="32.918846712000004"/>
    <x v="3"/>
    <s v="mart"/>
    <s v="Tim Burton"/>
    <s v="DARK SHADOWS"/>
    <s v="Underperformer"/>
    <s v="Medium Budget"/>
  </r>
  <r>
    <s v="WarGames"/>
    <d v="1983-06-28T00:00:00"/>
    <x v="0"/>
    <x v="13"/>
    <s v="English"/>
    <x v="0"/>
    <s v="PG"/>
    <s v="Matthew Broderick"/>
    <x v="364"/>
    <n v="2000"/>
    <n v="4537"/>
    <n v="139"/>
    <n v="0"/>
    <n v="7.1"/>
    <n v="84"/>
    <n v="114"/>
    <n v="79568000"/>
    <n v="12000000"/>
    <n v="67568000"/>
    <n v="5.6306666666666665"/>
    <n v="30.652266666666666"/>
    <x v="19"/>
    <s v="iyun"/>
    <s v="John Badham"/>
    <s v="WARGAMES"/>
    <s v="Normal"/>
    <s v="Medium Budget"/>
  </r>
  <r>
    <s v="Hannah Montana: The Movie"/>
    <d v="2009-03-16T00:00:00"/>
    <x v="0"/>
    <x v="4"/>
    <s v="English"/>
    <x v="0"/>
    <s v="G"/>
    <s v="Emily Osment"/>
    <x v="365"/>
    <n v="1000"/>
    <n v="4516"/>
    <n v="23"/>
    <n v="0"/>
    <n v="4.2"/>
    <n v="131"/>
    <n v="102"/>
    <n v="79566871"/>
    <n v="30000000"/>
    <n v="49566871"/>
    <n v="1.6522290333333334"/>
    <n v="17.460891613333335"/>
    <x v="0"/>
    <s v="mart"/>
    <s v="Peter Chelsom"/>
    <s v="HANNAH MONTANA: THE MOVİE"/>
    <s v="Normal"/>
    <s v="Medium Budget"/>
  </r>
  <r>
    <s v="The Day the Earth Stood Still"/>
    <d v="2008-09-09T00:00:00"/>
    <x v="0"/>
    <x v="1"/>
    <s v="English"/>
    <x v="0"/>
    <s v="PG-13"/>
    <s v="Keanu Reeves"/>
    <x v="366"/>
    <n v="18000"/>
    <n v="22194"/>
    <n v="301"/>
    <n v="0"/>
    <n v="5.5"/>
    <n v="276"/>
    <n v="104"/>
    <n v="79363785"/>
    <n v="80000000"/>
    <n v="-636215"/>
    <n v="-7.9526874999999997E-3"/>
    <n v="21.996818924999999"/>
    <x v="4"/>
    <s v="sentyabr"/>
    <s v="Scott Derrickson"/>
    <s v="THE DAY THE EARTH STOOD STİLL"/>
    <s v="Underperformer"/>
    <s v="Medium Budget"/>
  </r>
  <r>
    <s v="Cape Fear"/>
    <d v="1991-05-10T00:00:00"/>
    <x v="0"/>
    <x v="8"/>
    <s v="English"/>
    <x v="0"/>
    <s v="R"/>
    <s v="Robert De Niro"/>
    <x v="200"/>
    <n v="22000"/>
    <n v="24006"/>
    <n v="17000"/>
    <n v="0"/>
    <n v="7.3"/>
    <n v="120"/>
    <n v="128"/>
    <n v="79100000"/>
    <n v="35000000"/>
    <n v="44100000"/>
    <n v="1.26"/>
    <n v="29.704000000000001"/>
    <x v="24"/>
    <s v="may"/>
    <s v="Martin Scorsese"/>
    <s v="CAPE FEAR"/>
    <s v="Normal"/>
    <s v="Medium Budget"/>
  </r>
  <r>
    <s v="Star Trek II: The Wrath of Khan"/>
    <d v="1982-12-05T00:00:00"/>
    <x v="0"/>
    <x v="0"/>
    <s v="English"/>
    <x v="0"/>
    <s v="PG"/>
    <s v="Leonard Nimoy"/>
    <x v="367"/>
    <n v="12000"/>
    <n v="16539"/>
    <n v="120"/>
    <n v="0"/>
    <n v="7.7"/>
    <n v="148"/>
    <n v="116"/>
    <n v="78900000"/>
    <n v="11000000"/>
    <n v="67900000"/>
    <n v="6.1727272727272728"/>
    <n v="33.269090909090913"/>
    <x v="36"/>
    <s v="dekabr"/>
    <s v="Nicholas Meyer"/>
    <s v="STAR TREK II: THE WRATH OF KHAN"/>
    <s v="Normal"/>
    <s v="High Budget"/>
  </r>
  <r>
    <s v="Alien"/>
    <d v="1979-10-03T00:00:00"/>
    <x v="0"/>
    <x v="7"/>
    <s v="English"/>
    <x v="1"/>
    <s v="R"/>
    <s v="Tom Skerritt"/>
    <x v="65"/>
    <n v="1000"/>
    <n v="2524"/>
    <n v="0"/>
    <n v="23000"/>
    <n v="8.5"/>
    <n v="392"/>
    <n v="116"/>
    <n v="78900000"/>
    <n v="11000000"/>
    <n v="67900000"/>
    <n v="6.1727272727272728"/>
    <n v="38.769090909090906"/>
    <x v="49"/>
    <s v="oktyabr"/>
    <s v="Ridley Scott"/>
    <s v="ALİEN"/>
    <s v="Normal"/>
    <s v="Low Budget"/>
  </r>
  <r>
    <s v="Apocalypse Now"/>
    <d v="1979-09-08T00:00:00"/>
    <x v="0"/>
    <x v="1"/>
    <s v="English"/>
    <x v="0"/>
    <s v="R"/>
    <s v="Harrison Ford"/>
    <x v="193"/>
    <n v="11000"/>
    <n v="25313"/>
    <n v="0"/>
    <n v="19000"/>
    <n v="8.5"/>
    <n v="261"/>
    <n v="289"/>
    <n v="78800000"/>
    <n v="31500000"/>
    <n v="47300000"/>
    <n v="1.5015873015873016"/>
    <n v="36.500634920634916"/>
    <x v="49"/>
    <s v="sentyabr"/>
    <s v="Francis Ford Coppola"/>
    <s v="APOCALYPSE NOW"/>
    <s v="Normal"/>
    <s v="Medium Budget"/>
  </r>
  <r>
    <s v="Pixels"/>
    <d v="2015-06-09T00:00:00"/>
    <x v="0"/>
    <x v="0"/>
    <s v="English"/>
    <x v="0"/>
    <s v="PG-13"/>
    <s v="Peter Dinklage"/>
    <x v="28"/>
    <n v="22000"/>
    <n v="35367"/>
    <n v="0"/>
    <n v="39000"/>
    <n v="5.6"/>
    <n v="253"/>
    <n v="106"/>
    <n v="78747585"/>
    <n v="88000000"/>
    <n v="-9252415"/>
    <n v="-0.10514107954545454"/>
    <n v="26.257943568181815"/>
    <x v="2"/>
    <s v="iyun"/>
    <s v="Chris Columbus"/>
    <s v="PİXELS"/>
    <s v="Underperformer"/>
    <s v="High Budget"/>
  </r>
  <r>
    <s v="City of Angels"/>
    <d v="1998-06-17T00:00:00"/>
    <x v="0"/>
    <x v="1"/>
    <s v="English"/>
    <x v="7"/>
    <s v="PG-13"/>
    <s v="Nicolas Cage"/>
    <x v="297"/>
    <n v="12000"/>
    <n v="13905"/>
    <n v="52"/>
    <n v="0"/>
    <n v="6.7"/>
    <n v="110"/>
    <n v="114"/>
    <n v="78745923"/>
    <n v="55000000"/>
    <n v="23745923"/>
    <n v="0.43174405454545456"/>
    <n v="26.972697621818181"/>
    <x v="31"/>
    <s v="iyun"/>
    <s v="Brad Silberling"/>
    <s v="CİTY OF ANGELS"/>
    <s v="Normal"/>
    <s v="Medium Budget"/>
  </r>
  <r>
    <s v="Teenage Mutant Ninja Turtles II: The Secret of the Ooze"/>
    <d v="1991-03-22T00:00:00"/>
    <x v="0"/>
    <x v="0"/>
    <s v="English"/>
    <x v="0"/>
    <s v="PG"/>
    <s v="Kevin Nash"/>
    <x v="368"/>
    <n v="642"/>
    <n v="2501"/>
    <n v="34"/>
    <n v="0"/>
    <n v="6"/>
    <n v="68"/>
    <n v="88"/>
    <n v="78656813"/>
    <n v="25000000"/>
    <n v="53656813"/>
    <n v="2.1462725200000001"/>
    <n v="24.858509007999999"/>
    <x v="24"/>
    <s v="mart"/>
    <s v="Michael Pressman"/>
    <s v="TEENAGE MUTANT NİNJA TURTLES II: THE SECRET OF THE OOZE"/>
    <s v="Normal"/>
    <s v="High Budget"/>
  </r>
  <r>
    <s v="The English Patient"/>
    <d v="1996-02-01T00:00:00"/>
    <x v="0"/>
    <x v="1"/>
    <s v="English"/>
    <x v="0"/>
    <s v="R"/>
    <s v="Colin Firth"/>
    <x v="306"/>
    <n v="14000"/>
    <n v="15912"/>
    <n v="333"/>
    <n v="0"/>
    <n v="7.4"/>
    <n v="116"/>
    <n v="162"/>
    <n v="78651430"/>
    <n v="27000000"/>
    <n v="51651430"/>
    <n v="1.9130159259259258"/>
    <n v="30.365206370370373"/>
    <x v="20"/>
    <s v="fevral"/>
    <s v="Anthony Minghella"/>
    <s v="THE ENGLİSH PATİENT"/>
    <s v="Normal"/>
    <s v="Medium Budget"/>
  </r>
  <r>
    <s v="Jaws"/>
    <d v="1975-02-16T00:00:00"/>
    <x v="0"/>
    <x v="2"/>
    <s v="English"/>
    <x v="0"/>
    <s v="PG"/>
    <s v="Roy Scheider"/>
    <x v="6"/>
    <n v="813"/>
    <n v="2047"/>
    <n v="14000"/>
    <n v="21000"/>
    <n v="8"/>
    <n v="385"/>
    <n v="130"/>
    <n v="260000000"/>
    <n v="8000000"/>
    <n v="252000000"/>
    <n v="31.5"/>
    <n v="46.7"/>
    <x v="44"/>
    <s v="fevral"/>
    <s v="Steven Spielberg"/>
    <s v="JAWS"/>
    <s v="Overperformer"/>
    <s v="High Budget"/>
  </r>
  <r>
    <s v="We Were Soldiers"/>
    <d v="2002-02-19T00:00:00"/>
    <x v="0"/>
    <x v="0"/>
    <s v="English"/>
    <x v="0"/>
    <s v="R"/>
    <s v="Jon Hamm"/>
    <x v="318"/>
    <n v="4000"/>
    <n v="6181"/>
    <n v="130"/>
    <n v="5000"/>
    <n v="7.1"/>
    <n v="141"/>
    <n v="124"/>
    <n v="78120196"/>
    <n v="75000000"/>
    <n v="3120196"/>
    <n v="4.1602613333333337E-2"/>
    <n v="28.916641045333332"/>
    <x v="12"/>
    <s v="fevral"/>
    <s v="Randall Wallace"/>
    <s v="WE WERE SOLDİERS"/>
    <s v="Normal"/>
    <s v="High Budget"/>
  </r>
  <r>
    <s v="The Monuments Men"/>
    <d v="2014-11-12T00:00:00"/>
    <x v="0"/>
    <x v="1"/>
    <s v="English"/>
    <x v="0"/>
    <s v="PG-13"/>
    <s v="Bill Murray"/>
    <x v="369"/>
    <n v="13000"/>
    <n v="27674"/>
    <n v="0"/>
    <n v="34000"/>
    <n v="6.1"/>
    <n v="371"/>
    <n v="118"/>
    <n v="78031620"/>
    <n v="70000000"/>
    <n v="8031620"/>
    <n v="0.11473742857142857"/>
    <n v="27.845894971428567"/>
    <x v="16"/>
    <s v="noyabr"/>
    <s v="George Clooney"/>
    <s v="THE MONUMENTS MEN"/>
    <s v="Normal"/>
    <s v="Medium Budget"/>
  </r>
  <r>
    <s v="Tower Heist"/>
    <d v="2011-12-14T00:00:00"/>
    <x v="0"/>
    <x v="0"/>
    <s v="English"/>
    <x v="0"/>
    <s v="PG-13"/>
    <s v="Matthew Broderick"/>
    <x v="63"/>
    <n v="2000"/>
    <n v="3768"/>
    <n v="420"/>
    <n v="0"/>
    <n v="6.2"/>
    <n v="236"/>
    <n v="104"/>
    <n v="78009155"/>
    <n v="75000000"/>
    <n v="3009155"/>
    <n v="4.0122066666666664E-2"/>
    <n v="24.816048826666666"/>
    <x v="15"/>
    <s v="dekabr"/>
    <s v="Brett Ratner"/>
    <s v="TOWER HEİST"/>
    <s v="Normal"/>
    <s v="High Budget"/>
  </r>
  <r>
    <s v="Man on Fire"/>
    <d v="2004-04-10T00:00:00"/>
    <x v="0"/>
    <x v="0"/>
    <s v="English"/>
    <x v="0"/>
    <s v="R"/>
    <s v="Denzel Washington"/>
    <x v="116"/>
    <n v="18000"/>
    <n v="20454"/>
    <n v="12000"/>
    <n v="14000"/>
    <n v="7.7"/>
    <n v="171"/>
    <n v="146"/>
    <n v="77862546"/>
    <n v="70000000"/>
    <n v="7862546"/>
    <n v="0.11232208571428572"/>
    <n v="32.244928834285716"/>
    <x v="7"/>
    <s v="aprel"/>
    <s v="Tony Scott"/>
    <s v="MAN ON FİRE"/>
    <s v="Normal"/>
    <s v="High Budget"/>
  </r>
  <r>
    <s v="Gangs of New York"/>
    <d v="2002-02-01T00:00:00"/>
    <x v="0"/>
    <x v="8"/>
    <s v="English"/>
    <x v="0"/>
    <s v="R"/>
    <s v="Leonardo DiCaprio"/>
    <x v="200"/>
    <n v="29000"/>
    <n v="47657"/>
    <n v="17000"/>
    <n v="0"/>
    <n v="7.5"/>
    <n v="233"/>
    <n v="216"/>
    <n v="77679638"/>
    <n v="100000000"/>
    <n v="-22320362"/>
    <n v="-0.22320361999999999"/>
    <n v="29.910718551999999"/>
    <x v="12"/>
    <s v="fevral"/>
    <s v="Martin Scorsese"/>
    <s v="GANGS OF NEW YORK"/>
    <s v="Underperformer"/>
    <s v="Medium Budget"/>
  </r>
  <r>
    <s v="Jurassic Park"/>
    <d v="1993-08-03T00:00:00"/>
    <x v="0"/>
    <x v="2"/>
    <s v="English"/>
    <x v="0"/>
    <s v="PG-13"/>
    <s v="Wayne Knight"/>
    <x v="6"/>
    <n v="967"/>
    <n v="2129"/>
    <n v="14000"/>
    <n v="19000"/>
    <n v="8.1"/>
    <n v="308"/>
    <n v="127"/>
    <n v="356784000"/>
    <n v="63000000"/>
    <n v="293784000"/>
    <n v="4.6632380952380954"/>
    <n v="36.165295238095233"/>
    <x v="27"/>
    <s v="avgust"/>
    <s v="Steven Spielberg"/>
    <s v="JURASSİC PARK"/>
    <s v="Normal"/>
    <s v="High Budget"/>
  </r>
  <r>
    <s v="March of the Penguins"/>
    <d v="2005-03-15T00:00:00"/>
    <x v="0"/>
    <x v="10"/>
    <s v="French"/>
    <x v="6"/>
    <s v="G"/>
    <s v="Morgan Freeman"/>
    <x v="370"/>
    <n v="11000"/>
    <n v="11218"/>
    <n v="10"/>
    <n v="0"/>
    <n v="7.6"/>
    <n v="169"/>
    <n v="80"/>
    <n v="77413017"/>
    <n v="8000000"/>
    <n v="69413017"/>
    <n v="8.6766271249999996"/>
    <n v="33.870650849999997"/>
    <x v="14"/>
    <s v="mart"/>
    <s v="Luc Jacquet"/>
    <s v="MARCH OF THE PENGUİNS"/>
    <s v="Overperformer"/>
    <s v="Low Budget"/>
  </r>
  <r>
    <s v="Philadelphia"/>
    <d v="1993-12-15T00:00:00"/>
    <x v="0"/>
    <x v="1"/>
    <s v="English"/>
    <x v="0"/>
    <s v="PG-13"/>
    <s v="Denzel Washington"/>
    <x v="203"/>
    <n v="18000"/>
    <n v="33865"/>
    <n v="438"/>
    <n v="0"/>
    <n v="7.7"/>
    <n v="68"/>
    <n v="125"/>
    <n v="77324422"/>
    <n v="26000000"/>
    <n v="51324422"/>
    <n v="1.9740162307692308"/>
    <n v="31.589606492307695"/>
    <x v="27"/>
    <s v="dekabr"/>
    <s v="Jonathan Demme"/>
    <s v="PHİLADELPHİA"/>
    <s v="Normal"/>
    <s v="Medium Budget"/>
  </r>
  <r>
    <s v="Parental Guidance"/>
    <d v="2012-07-08T00:00:00"/>
    <x v="0"/>
    <x v="4"/>
    <s v="English"/>
    <x v="0"/>
    <s v="PG"/>
    <s v="Bailee Madison"/>
    <x v="322"/>
    <n v="3000"/>
    <n v="5740"/>
    <n v="99"/>
    <n v="0"/>
    <n v="6.1"/>
    <n v="139"/>
    <n v="105"/>
    <n v="77264926"/>
    <n v="25000000"/>
    <n v="52264926"/>
    <n v="2.09059704"/>
    <n v="25.236238816"/>
    <x v="3"/>
    <s v="iyul"/>
    <s v="Andy Fickman"/>
    <s v="PARENTAL GUİDANCE"/>
    <s v="Normal"/>
    <s v="Medium Budget"/>
  </r>
  <r>
    <s v="Where the Wild Things Are"/>
    <d v="2009-03-23T00:00:00"/>
    <x v="0"/>
    <x v="2"/>
    <s v="English"/>
    <x v="7"/>
    <s v="PG"/>
    <s v="Catherine O'Hara"/>
    <x v="371"/>
    <n v="925"/>
    <n v="1738"/>
    <n v="0"/>
    <n v="11000"/>
    <n v="6.8"/>
    <n v="333"/>
    <n v="101"/>
    <n v="77222184"/>
    <n v="100000000"/>
    <n v="-22777816"/>
    <n v="-0.22777816000000001"/>
    <n v="28.208888736000002"/>
    <x v="0"/>
    <s v="mart"/>
    <s v="Spike Jonze"/>
    <s v="WHERE THE WİLD THİNGS ARE"/>
    <s v="Underperformer"/>
    <s v="High Budget"/>
  </r>
  <r>
    <s v="U-571"/>
    <d v="2000-12-12T00:00:00"/>
    <x v="0"/>
    <x v="0"/>
    <s v="English"/>
    <x v="6"/>
    <s v="PG-13"/>
    <s v="Matthew McConaughey"/>
    <x v="156"/>
    <n v="11000"/>
    <n v="14931"/>
    <n v="84"/>
    <n v="0"/>
    <n v="6.6"/>
    <n v="178"/>
    <n v="116"/>
    <n v="77086030"/>
    <n v="62000000"/>
    <n v="15086030"/>
    <n v="0.24332306451612903"/>
    <n v="26.49732922580645"/>
    <x v="23"/>
    <s v="dekabr"/>
    <s v="Jonathan Mostow"/>
    <s v="U-571"/>
    <s v="Normal"/>
    <s v="High Budget"/>
  </r>
  <r>
    <s v="Indiana Jones and the Last Crusade"/>
    <d v="1989-05-18T00:00:00"/>
    <x v="0"/>
    <x v="0"/>
    <s v="English"/>
    <x v="0"/>
    <s v="PG-13"/>
    <s v="Harrison Ford"/>
    <x v="6"/>
    <n v="11000"/>
    <n v="12884"/>
    <n v="14000"/>
    <n v="0"/>
    <n v="8.3000000000000007"/>
    <n v="149"/>
    <n v="127"/>
    <n v="197171806"/>
    <n v="48000000"/>
    <n v="149171806"/>
    <n v="3.1077459583333331"/>
    <n v="34.443098383333336"/>
    <x v="25"/>
    <s v="may"/>
    <s v="Steven Spielberg"/>
    <s v="INDİANA JONES AND THE LAST CRUSADE"/>
    <s v="Normal"/>
    <s v="High Budget"/>
  </r>
  <r>
    <s v="27 Dresses"/>
    <d v="2008-12-02T00:00:00"/>
    <x v="0"/>
    <x v="4"/>
    <s v="English"/>
    <x v="0"/>
    <s v="PG-13"/>
    <s v="Judy Greer"/>
    <x v="134"/>
    <n v="2000"/>
    <n v="2978"/>
    <n v="98"/>
    <n v="0"/>
    <n v="6.1"/>
    <n v="175"/>
    <n v="111"/>
    <n v="76806312"/>
    <n v="30000000"/>
    <n v="46806312"/>
    <n v="1.5602104000000001"/>
    <n v="25.024084159999997"/>
    <x v="4"/>
    <s v="dekabr"/>
    <s v="Anne Fletcher"/>
    <s v="27 DRESSES"/>
    <s v="Normal"/>
    <s v="Medium Budget"/>
  </r>
  <r>
    <s v="Poltergeist"/>
    <d v="1982-07-16T00:00:00"/>
    <x v="0"/>
    <x v="11"/>
    <s v="English"/>
    <x v="0"/>
    <s v="PG"/>
    <s v="Heather O'Rourke"/>
    <x v="372"/>
    <n v="887"/>
    <n v="3876"/>
    <n v="365"/>
    <n v="11000"/>
    <n v="7.4"/>
    <n v="223"/>
    <n v="120"/>
    <n v="76600000"/>
    <n v="10700000"/>
    <n v="65900000"/>
    <n v="6.1588785046728969"/>
    <n v="33.163551401869164"/>
    <x v="36"/>
    <s v="iyul"/>
    <s v="Tobe Hooper"/>
    <s v="POLTERGEİST"/>
    <s v="Normal"/>
    <s v="Low Budget"/>
  </r>
  <r>
    <s v="Rugrats in Paris: The Movie"/>
    <d v="2000-07-12T00:00:00"/>
    <x v="0"/>
    <x v="2"/>
    <s v="English"/>
    <x v="7"/>
    <s v="G"/>
    <s v="Elizabeth Daily"/>
    <x v="373"/>
    <n v="971"/>
    <n v="4527"/>
    <n v="0"/>
    <n v="181"/>
    <n v="6.1"/>
    <n v="41"/>
    <n v="78"/>
    <n v="76501438"/>
    <n v="30000000"/>
    <n v="46501438"/>
    <n v="1.5500479333333332"/>
    <n v="25.038119173333332"/>
    <x v="23"/>
    <s v="iyul"/>
    <s v="Stig Bergqvist"/>
    <s v="RUGRATS İN PARİS: THE MOVİE"/>
    <s v="Normal"/>
    <s v="High Budget"/>
  </r>
  <r>
    <s v="Knight and Day"/>
    <d v="2010-11-06T00:00:00"/>
    <x v="0"/>
    <x v="0"/>
    <s v="English"/>
    <x v="0"/>
    <s v="PG-13"/>
    <s v="Tom Cruise"/>
    <x v="198"/>
    <n v="10000"/>
    <n v="12731"/>
    <n v="446"/>
    <n v="11000"/>
    <n v="6.3"/>
    <n v="283"/>
    <n v="117"/>
    <n v="76418654"/>
    <n v="117000000"/>
    <n v="-40581346"/>
    <n v="-0.34684911111111111"/>
    <n v="26.161260355555555"/>
    <x v="11"/>
    <s v="noyabr"/>
    <s v="James Mangold"/>
    <s v="KNİGHT AND DAY"/>
    <s v="Underperformer"/>
    <s v="High Budget"/>
  </r>
  <r>
    <s v="Star Trek III: The Search for Spock"/>
    <d v="1984-10-12T00:00:00"/>
    <x v="0"/>
    <x v="0"/>
    <s v="English"/>
    <x v="0"/>
    <s v="PG"/>
    <s v="Leonard Nimoy"/>
    <x v="128"/>
    <n v="12000"/>
    <n v="14762"/>
    <n v="12000"/>
    <n v="0"/>
    <n v="6.6"/>
    <n v="110"/>
    <n v="105"/>
    <n v="76400000"/>
    <n v="17000000"/>
    <n v="59400000"/>
    <n v="3.4941176470588236"/>
    <n v="27.797647058823529"/>
    <x v="26"/>
    <s v="oktyabr"/>
    <s v="Leonard Nimoy"/>
    <s v="STAR TREK III: THE SEARCH FOR SPOCK"/>
    <s v="Normal"/>
    <s v="High Budget"/>
  </r>
  <r>
    <s v="Fantasia"/>
    <d v="1940-05-18T00:00:00"/>
    <x v="0"/>
    <x v="3"/>
    <s v="English"/>
    <x v="0"/>
    <s v="G"/>
    <s v="Leopold Stokowski"/>
    <x v="374"/>
    <n v="16"/>
    <n v="16"/>
    <n v="11"/>
    <n v="3000"/>
    <n v="7.8"/>
    <n v="99"/>
    <n v="120"/>
    <n v="76400000"/>
    <n v="2280000"/>
    <n v="74120000"/>
    <n v="32.508771929824562"/>
    <n v="44.503508771929823"/>
    <x v="48"/>
    <s v="may"/>
    <s v="James Algar"/>
    <s v="FANTASİA"/>
    <s v="Overperformer"/>
    <s v="High Budget"/>
  </r>
  <r>
    <s v="The Untouchables"/>
    <d v="1987-10-15T00:00:00"/>
    <x v="0"/>
    <x v="8"/>
    <s v="English"/>
    <x v="0"/>
    <s v="R"/>
    <s v="Robert De Niro"/>
    <x v="109"/>
    <n v="22000"/>
    <n v="22767"/>
    <n v="0"/>
    <n v="0"/>
    <n v="7.9"/>
    <n v="123"/>
    <n v="119"/>
    <n v="76270454"/>
    <n v="25000000"/>
    <n v="51270454"/>
    <n v="2.0508181599999999"/>
    <n v="32.420327264000001"/>
    <x v="39"/>
    <s v="oktyabr"/>
    <s v="Brian De Palma"/>
    <s v="THE UNTOUCHABLES"/>
    <s v="Normal"/>
    <s v="Medium Budget"/>
  </r>
  <r>
    <s v="Training Day"/>
    <d v="2001-05-22T00:00:00"/>
    <x v="0"/>
    <x v="8"/>
    <s v="English"/>
    <x v="0"/>
    <s v="R"/>
    <s v="Denzel Washington"/>
    <x v="290"/>
    <n v="18000"/>
    <n v="22370"/>
    <n v="845"/>
    <n v="0"/>
    <n v="7.7"/>
    <n v="109"/>
    <n v="122"/>
    <n v="76261036"/>
    <n v="45000000"/>
    <n v="31261036"/>
    <n v="0.69468968888888893"/>
    <n v="31.077875875555556"/>
    <x v="18"/>
    <s v="may"/>
    <s v="Antoine Fuqua"/>
    <s v="TRAİNİNG DAY"/>
    <s v="Normal"/>
    <s v="Medium Budget"/>
  </r>
  <r>
    <s v="Paddington"/>
    <d v="2014-02-27T00:00:00"/>
    <x v="0"/>
    <x v="3"/>
    <s v="English"/>
    <x v="1"/>
    <s v="PG"/>
    <s v="Julie Walters"/>
    <x v="375"/>
    <n v="838"/>
    <n v="3697"/>
    <n v="17"/>
    <n v="30000"/>
    <n v="7.2"/>
    <n v="224"/>
    <n v="95"/>
    <n v="76137505"/>
    <n v="55000000"/>
    <n v="21137505"/>
    <n v="0.3843182727272727"/>
    <n v="31.953727309090908"/>
    <x v="16"/>
    <s v="fevral"/>
    <s v="Paul King"/>
    <s v="PADDİNGTON"/>
    <s v="Normal"/>
    <s v="High Budget"/>
  </r>
  <r>
    <s v="Conspiracy Theory"/>
    <d v="1997-12-19T00:00:00"/>
    <x v="0"/>
    <x v="0"/>
    <s v="English"/>
    <x v="0"/>
    <s v="R"/>
    <s v="Julia Roberts"/>
    <x v="173"/>
    <n v="8000"/>
    <n v="8355"/>
    <n v="503"/>
    <n v="0"/>
    <n v="6.7"/>
    <n v="80"/>
    <n v="135"/>
    <n v="76081498"/>
    <n v="75000000"/>
    <n v="1081498"/>
    <n v="1.4419973333333334E-2"/>
    <n v="26.805767989333333"/>
    <x v="1"/>
    <s v="dekabr"/>
    <s v="Richard Donner"/>
    <s v="CONSPİRACY THEORY"/>
    <s v="Normal"/>
    <s v="High Budget"/>
  </r>
  <r>
    <s v="The Haunted Mansion"/>
    <d v="2003-05-07T00:00:00"/>
    <x v="0"/>
    <x v="4"/>
    <s v="English"/>
    <x v="0"/>
    <s v="PG"/>
    <s v="Marsha Thomason"/>
    <x v="184"/>
    <n v="691"/>
    <n v="2622"/>
    <n v="50"/>
    <n v="988"/>
    <n v="4.9000000000000004"/>
    <n v="122"/>
    <n v="88"/>
    <n v="75817994"/>
    <n v="90000000"/>
    <n v="-14182006"/>
    <n v="-0.15757784444444445"/>
    <n v="19.635768862222225"/>
    <x v="13"/>
    <s v="may"/>
    <s v="Rob Minkoff"/>
    <s v="THE HAUNTED MANSİON"/>
    <s v="Underperformer"/>
    <s v="Medium Budget"/>
  </r>
  <r>
    <s v="The Family Man"/>
    <d v="2000-06-29T00:00:00"/>
    <x v="0"/>
    <x v="4"/>
    <s v="English"/>
    <x v="0"/>
    <s v="PG-13"/>
    <s v="Nicolas Cage"/>
    <x v="63"/>
    <n v="12000"/>
    <n v="16646"/>
    <n v="420"/>
    <n v="0"/>
    <n v="6.7"/>
    <n v="121"/>
    <n v="125"/>
    <n v="75764085"/>
    <n v="60000000"/>
    <n v="15764085"/>
    <n v="0.26273475000000002"/>
    <n v="26.905093900000001"/>
    <x v="23"/>
    <s v="iyun"/>
    <s v="Brett Ratner"/>
    <s v="THE FAMİLY MAN"/>
    <s v="Normal"/>
    <s v="Medium Budget"/>
  </r>
  <r>
    <s v="Hellboy II: The Golden Army"/>
    <d v="2008-02-24T00:00:00"/>
    <x v="0"/>
    <x v="0"/>
    <s v="English"/>
    <x v="0"/>
    <s v="PG-13"/>
    <s v="Seth MacFarlane"/>
    <x v="287"/>
    <n v="3000"/>
    <n v="3632"/>
    <n v="0"/>
    <n v="3000"/>
    <n v="7"/>
    <n v="345"/>
    <n v="120"/>
    <n v="75754670"/>
    <n v="85000000"/>
    <n v="-9245330"/>
    <n v="-0.10876858823529412"/>
    <n v="28.256492564705884"/>
    <x v="4"/>
    <s v="fevral"/>
    <s v="Guillermo del Toro"/>
    <s v="HELLBOY II: THE GOLDEN ARMY"/>
    <s v="Underperformer"/>
    <s v="High Budget"/>
  </r>
  <r>
    <s v="Star Trek: Generations"/>
    <d v="1994-11-03T00:00:00"/>
    <x v="0"/>
    <x v="0"/>
    <s v="English"/>
    <x v="0"/>
    <s v="PG"/>
    <s v="LeVar Burton"/>
    <x v="376"/>
    <n v="1000"/>
    <n v="6427"/>
    <n v="18"/>
    <n v="0"/>
    <n v="6.6"/>
    <n v="98"/>
    <n v="118"/>
    <n v="75668868"/>
    <n v="35000000"/>
    <n v="40668868"/>
    <n v="1.1619676571428572"/>
    <n v="26.86478706285714"/>
    <x v="10"/>
    <s v="noyabr"/>
    <s v="David Carson"/>
    <s v="STAR TREK: GENERATİONS"/>
    <s v="Normal"/>
    <s v="High Budget"/>
  </r>
  <r>
    <s v="Contagion"/>
    <d v="2011-11-09T00:00:00"/>
    <x v="0"/>
    <x v="1"/>
    <s v="English"/>
    <x v="0"/>
    <s v="PG-13"/>
    <s v="Matt Damon"/>
    <x v="103"/>
    <n v="13000"/>
    <n v="13634"/>
    <n v="0"/>
    <n v="42000"/>
    <n v="6.6"/>
    <n v="436"/>
    <n v="106"/>
    <n v="75638743"/>
    <n v="60000000"/>
    <n v="15638743"/>
    <n v="0.26064571666666669"/>
    <n v="30.704258286666665"/>
    <x v="15"/>
    <s v="noyabr"/>
    <s v="Steven Soderbergh"/>
    <s v="CONTAGİON"/>
    <s v="Normal"/>
    <s v="Medium Budget"/>
  </r>
  <r>
    <s v="Moneyball"/>
    <d v="2011-10-14T00:00:00"/>
    <x v="0"/>
    <x v="5"/>
    <s v="English"/>
    <x v="0"/>
    <s v="PG-13"/>
    <s v="Philip Seymour Hoffman"/>
    <x v="377"/>
    <n v="22000"/>
    <n v="53094"/>
    <n v="152"/>
    <n v="27000"/>
    <n v="7.6"/>
    <n v="419"/>
    <n v="133"/>
    <n v="75605492"/>
    <n v="50000000"/>
    <n v="25605492"/>
    <n v="0.51210984000000004"/>
    <n v="33.304843935999997"/>
    <x v="15"/>
    <s v="oktyabr"/>
    <s v="Bennett Miller"/>
    <s v="MONEYBALL"/>
    <s v="Normal"/>
    <s v="Medium Budget"/>
  </r>
  <r>
    <s v="You, Me and Dupree"/>
    <d v="2006-11-11T00:00:00"/>
    <x v="0"/>
    <x v="4"/>
    <s v="English"/>
    <x v="0"/>
    <s v="PG-13"/>
    <s v="Todd Stashwick"/>
    <x v="48"/>
    <n v="277"/>
    <n v="847"/>
    <n v="94"/>
    <n v="0"/>
    <n v="5.6"/>
    <n v="136"/>
    <n v="110"/>
    <n v="75604320"/>
    <n v="54000000"/>
    <n v="21604320"/>
    <n v="0.40007999999999999"/>
    <n v="22.560032"/>
    <x v="9"/>
    <s v="noyabr"/>
    <s v="Anthony Russo"/>
    <s v="YOU, ME AND DUPREE"/>
    <s v="Normal"/>
    <s v="Medium Budget"/>
  </r>
  <r>
    <s v="Braveheart"/>
    <d v="1995-02-25T00:00:00"/>
    <x v="0"/>
    <x v="5"/>
    <s v="English"/>
    <x v="0"/>
    <s v="R"/>
    <s v="Mhairi Calvey"/>
    <x v="378"/>
    <n v="906"/>
    <n v="1976"/>
    <n v="0"/>
    <n v="17000"/>
    <n v="8.4"/>
    <n v="132"/>
    <n v="178"/>
    <n v="75600000"/>
    <n v="72000000"/>
    <n v="3600000"/>
    <n v="0.05"/>
    <n v="35.320000000000007"/>
    <x v="33"/>
    <s v="fevral"/>
    <s v="Mel Gibson"/>
    <s v="BRAVEHEART"/>
    <s v="Normal"/>
    <s v="Medium Budget"/>
  </r>
  <r>
    <s v="The Rookie"/>
    <d v="2002-10-23T00:00:00"/>
    <x v="0"/>
    <x v="1"/>
    <s v="English"/>
    <x v="0"/>
    <s v="G"/>
    <s v="Dennis Quaid"/>
    <x v="51"/>
    <n v="2000"/>
    <n v="6657"/>
    <n v="102"/>
    <n v="0"/>
    <n v="7"/>
    <n v="92"/>
    <n v="127"/>
    <n v="75597042"/>
    <n v="20000000"/>
    <n v="55597042"/>
    <n v="2.7798520999999998"/>
    <n v="29.111940839999999"/>
    <x v="12"/>
    <s v="oktyabr"/>
    <s v="John Lee Hancock"/>
    <s v="THE ROOKİE"/>
    <s v="Normal"/>
    <s v="Medium Budget"/>
  </r>
  <r>
    <s v="Zombieland"/>
    <d v="2009-04-30T00:00:00"/>
    <x v="0"/>
    <x v="2"/>
    <s v="English"/>
    <x v="0"/>
    <s v="R"/>
    <s v="Emma Stone"/>
    <x v="379"/>
    <n v="15000"/>
    <n v="28011"/>
    <n v="181"/>
    <n v="26000"/>
    <n v="7.7"/>
    <n v="445"/>
    <n v="88"/>
    <n v="75590286"/>
    <n v="23600000"/>
    <n v="51990286"/>
    <n v="2.2029782203389829"/>
    <n v="34.281191288135595"/>
    <x v="0"/>
    <s v="aprel"/>
    <s v="Ruben Fleischer"/>
    <s v="ZOMBİELAND"/>
    <s v="Normal"/>
    <s v="High Budget"/>
  </r>
  <r>
    <s v="2 Guns"/>
    <d v="2013-12-07T00:00:00"/>
    <x v="0"/>
    <x v="0"/>
    <s v="English"/>
    <x v="0"/>
    <s v="R"/>
    <s v="Denzel Washington"/>
    <x v="380"/>
    <n v="18000"/>
    <n v="20148"/>
    <n v="175"/>
    <n v="22000"/>
    <n v="6.7"/>
    <n v="265"/>
    <n v="109"/>
    <n v="75573300"/>
    <n v="61000000"/>
    <n v="14573300"/>
    <n v="0.23890655737704919"/>
    <n v="29.095562622950819"/>
    <x v="8"/>
    <s v="dekabr"/>
    <s v="Baltasar KormÃ¡kur"/>
    <s v="2 GUNS"/>
    <s v="Normal"/>
    <s v="High Budget"/>
  </r>
  <r>
    <s v="Any Given Sunday"/>
    <d v="1999-06-22T00:00:00"/>
    <x v="0"/>
    <x v="1"/>
    <s v="English"/>
    <x v="0"/>
    <s v="R"/>
    <s v="Al Pacino"/>
    <x v="188"/>
    <n v="14000"/>
    <n v="20761"/>
    <n v="0"/>
    <n v="0"/>
    <n v="6.8"/>
    <n v="171"/>
    <n v="156"/>
    <n v="75530832"/>
    <n v="55000000"/>
    <n v="20530832"/>
    <n v="0.37328785454545454"/>
    <n v="27.349315141818181"/>
    <x v="5"/>
    <s v="iyun"/>
    <s v="Oliver Stone"/>
    <s v="ANY GİVEN SUNDAY"/>
    <s v="Normal"/>
    <s v="Medium Budget"/>
  </r>
  <r>
    <s v="The Horse Whisperer"/>
    <d v="1998-09-06T00:00:00"/>
    <x v="0"/>
    <x v="1"/>
    <s v="English"/>
    <x v="0"/>
    <s v="PG-13"/>
    <s v="Scarlett Johansson"/>
    <x v="381"/>
    <n v="19000"/>
    <n v="20683"/>
    <n v="0"/>
    <n v="0"/>
    <n v="6.5"/>
    <n v="96"/>
    <n v="170"/>
    <n v="75370763"/>
    <n v="60000000"/>
    <n v="15370763"/>
    <n v="0.25617938333333334"/>
    <n v="26.102471753333333"/>
    <x v="31"/>
    <s v="sentyabr"/>
    <s v="Robert Redford"/>
    <s v="THE HORSE WHİSPERER"/>
    <s v="Normal"/>
    <s v="Medium Budget"/>
  </r>
  <r>
    <s v="Garfield"/>
    <d v="2004-06-09T00:00:00"/>
    <x v="0"/>
    <x v="3"/>
    <s v="English"/>
    <x v="0"/>
    <s v="PG"/>
    <s v="Bill Murray"/>
    <x v="382"/>
    <n v="13000"/>
    <n v="13430"/>
    <n v="12"/>
    <n v="795"/>
    <n v="5"/>
    <n v="116"/>
    <n v="80"/>
    <n v="75367693"/>
    <n v="35000000"/>
    <n v="40367693"/>
    <n v="1.1533626571428572"/>
    <n v="20.540845062857141"/>
    <x v="7"/>
    <s v="iyun"/>
    <s v="Peter Hewitt"/>
    <s v="GARFİELD"/>
    <s v="Normal"/>
    <s v="High Budget"/>
  </r>
  <r>
    <s v="Ray"/>
    <d v="2004-06-08T00:00:00"/>
    <x v="0"/>
    <x v="5"/>
    <s v="English"/>
    <x v="0"/>
    <s v="PG-13"/>
    <s v="Bokeem Woodbine"/>
    <x v="383"/>
    <n v="904"/>
    <n v="5074"/>
    <n v="138"/>
    <n v="0"/>
    <n v="7.7"/>
    <n v="209"/>
    <n v="178"/>
    <n v="75305995"/>
    <n v="40000000"/>
    <n v="35305995"/>
    <n v="0.88264987500000003"/>
    <n v="31.153059949999999"/>
    <x v="7"/>
    <s v="iyun"/>
    <s v="Taylor Hackford"/>
    <s v="RAY"/>
    <s v="Normal"/>
    <s v="Medium Budget"/>
  </r>
  <r>
    <s v="Coraline"/>
    <d v="2009-09-04T00:00:00"/>
    <x v="1"/>
    <x v="3"/>
    <s v="English"/>
    <x v="0"/>
    <s v="PG"/>
    <s v="Jennifer Saunders"/>
    <x v="384"/>
    <n v="309"/>
    <n v="647"/>
    <n v="253"/>
    <n v="10000"/>
    <n v="7.7"/>
    <n v="310"/>
    <n v="100"/>
    <n v="75280058"/>
    <n v="60000000"/>
    <n v="15280058"/>
    <n v="0.25466763333333331"/>
    <n v="31.901867053333334"/>
    <x v="0"/>
    <s v="sentyabr"/>
    <s v="Henry Selick"/>
    <s v="CORALİNE"/>
    <s v="Normal"/>
    <s v="High Budget"/>
  </r>
  <r>
    <s v="The Intern"/>
    <d v="2015-12-07T00:00:00"/>
    <x v="0"/>
    <x v="4"/>
    <s v="English"/>
    <x v="0"/>
    <s v="PG-13"/>
    <s v="Robert De Niro"/>
    <x v="105"/>
    <n v="22000"/>
    <n v="36010"/>
    <n v="278"/>
    <n v="54000"/>
    <n v="7.2"/>
    <n v="241"/>
    <n v="121"/>
    <n v="75274748"/>
    <n v="35000000"/>
    <n v="40274748"/>
    <n v="1.1507070857142858"/>
    <n v="34.660282834285717"/>
    <x v="2"/>
    <s v="dekabr"/>
    <s v="Nancy Meyers"/>
    <s v="THE INTERN"/>
    <s v="Normal"/>
    <s v="Medium Budget"/>
  </r>
  <r>
    <s v="Barbershop"/>
    <d v="2002-10-30T00:00:00"/>
    <x v="0"/>
    <x v="4"/>
    <s v="English"/>
    <x v="0"/>
    <s v="PG-13"/>
    <s v="Sean Patrick Thomas"/>
    <x v="197"/>
    <n v="656"/>
    <n v="2754"/>
    <n v="167"/>
    <n v="770"/>
    <n v="6.3"/>
    <n v="91"/>
    <n v="102"/>
    <n v="75074950"/>
    <n v="12000000"/>
    <n v="63074950"/>
    <n v="5.2562458333333337"/>
    <n v="27.379498333333334"/>
    <x v="12"/>
    <s v="oktyabr"/>
    <s v="Tim Story"/>
    <s v="BARBERSHOP"/>
    <s v="Normal"/>
    <s v="Medium Budget"/>
  </r>
  <r>
    <s v="The Exorcism of Emily Rose"/>
    <d v="2005-07-07T00:00:00"/>
    <x v="0"/>
    <x v="1"/>
    <s v="English"/>
    <x v="0"/>
    <s v="PG-13"/>
    <s v="Tom Wilkinson"/>
    <x v="366"/>
    <n v="1000"/>
    <n v="2759"/>
    <n v="301"/>
    <n v="0"/>
    <n v="6.7"/>
    <n v="233"/>
    <n v="122"/>
    <n v="75072454"/>
    <n v="20000000"/>
    <n v="55072454"/>
    <n v="2.7536227000000002"/>
    <n v="27.901449079999999"/>
    <x v="14"/>
    <s v="iyul"/>
    <s v="Scott Derrickson"/>
    <s v="THE EXORCİSM OF EMİLY ROSE"/>
    <s v="Normal"/>
    <s v="Medium Budget"/>
  </r>
  <r>
    <s v="Eragon"/>
    <d v="2006-02-07T00:00:00"/>
    <x v="1"/>
    <x v="0"/>
    <s v="English"/>
    <x v="0"/>
    <s v="PG"/>
    <s v="Djimon Hounsou"/>
    <x v="385"/>
    <n v="3000"/>
    <n v="4487"/>
    <n v="14"/>
    <n v="0"/>
    <n v="5.0999999999999996"/>
    <n v="170"/>
    <n v="104"/>
    <n v="75030163"/>
    <n v="100000000"/>
    <n v="-24969837"/>
    <n v="-0.24969837"/>
    <n v="20.300120651999997"/>
    <x v="9"/>
    <s v="fevral"/>
    <s v="Stefen Fangmeier"/>
    <s v="ERAGON"/>
    <s v="Underperformer"/>
    <s v="High Budget"/>
  </r>
  <r>
    <s v="Star Trek VI: The Undiscovered Country"/>
    <d v="1991-03-29T00:00:00"/>
    <x v="0"/>
    <x v="0"/>
    <s v="English"/>
    <x v="0"/>
    <s v="PG"/>
    <s v="Leonard Nimoy"/>
    <x v="367"/>
    <n v="12000"/>
    <n v="16230"/>
    <n v="120"/>
    <n v="0"/>
    <n v="7.2"/>
    <n v="112"/>
    <n v="110"/>
    <n v="74888996"/>
    <n v="30000000"/>
    <n v="44888996"/>
    <n v="1.4962998666666667"/>
    <n v="29.398519946666667"/>
    <x v="24"/>
    <s v="mart"/>
    <s v="Nicholas Meyer"/>
    <s v="STAR TREK VI: THE UNDİSCOVERED COUNTRY"/>
    <s v="Normal"/>
    <s v="High Budget"/>
  </r>
  <r>
    <s v="The Prince of Tides"/>
    <d v="1991-03-25T00:00:00"/>
    <x v="0"/>
    <x v="1"/>
    <s v="English"/>
    <x v="0"/>
    <s v="R"/>
    <s v="George Carlin"/>
    <x v="386"/>
    <n v="769"/>
    <n v="1936"/>
    <n v="0"/>
    <n v="883"/>
    <n v="6.6"/>
    <n v="30"/>
    <n v="132"/>
    <n v="74787599"/>
    <n v="30000000"/>
    <n v="44787599"/>
    <n v="1.4929199666666666"/>
    <n v="27.085467986666664"/>
    <x v="24"/>
    <s v="mart"/>
    <s v="Barbra Streisand"/>
    <s v="THE PRİNCE OF TİDES"/>
    <s v="Normal"/>
    <s v="Medium Budget"/>
  </r>
  <r>
    <s v="Old School"/>
    <d v="2003-08-17T00:00:00"/>
    <x v="0"/>
    <x v="4"/>
    <s v="English"/>
    <x v="0"/>
    <s v="R"/>
    <s v="Will Ferrell"/>
    <x v="42"/>
    <n v="8000"/>
    <n v="10325"/>
    <n v="480"/>
    <n v="0"/>
    <n v="7.2"/>
    <n v="123"/>
    <n v="88"/>
    <n v="74608545"/>
    <n v="24000000"/>
    <n v="50608545"/>
    <n v="2.108689375"/>
    <n v="29.64347575"/>
    <x v="13"/>
    <s v="avgust"/>
    <s v="Todd Phillips"/>
    <s v="OLD SCHOOL"/>
    <s v="Normal"/>
    <s v="Medium Budget"/>
  </r>
  <r>
    <s v="Ladder 49"/>
    <d v="2004-04-10T00:00:00"/>
    <x v="0"/>
    <x v="0"/>
    <s v="English"/>
    <x v="0"/>
    <s v="PG-13"/>
    <s v="Billy Burke"/>
    <x v="387"/>
    <n v="2000"/>
    <n v="4496"/>
    <n v="13"/>
    <n v="0"/>
    <n v="6.5"/>
    <n v="125"/>
    <n v="115"/>
    <n v="74540762"/>
    <n v="55000000"/>
    <n v="19540762"/>
    <n v="0.35528658181818185"/>
    <n v="26.142114632727274"/>
    <x v="7"/>
    <s v="aprel"/>
    <s v="Jay Russell"/>
    <s v="LADDER 49"/>
    <s v="Normal"/>
    <s v="High Budget"/>
  </r>
  <r>
    <s v="Four Brothers"/>
    <d v="2005-06-07T00:00:00"/>
    <x v="0"/>
    <x v="0"/>
    <s v="English"/>
    <x v="0"/>
    <s v="R"/>
    <s v="Josh Charles"/>
    <x v="209"/>
    <n v="1000"/>
    <n v="2740"/>
    <n v="309"/>
    <n v="0"/>
    <n v="6.9"/>
    <n v="123"/>
    <n v="109"/>
    <n v="74484168"/>
    <n v="45000000"/>
    <n v="29484168"/>
    <n v="0.65520373333333337"/>
    <n v="27.862081493333335"/>
    <x v="14"/>
    <s v="iyun"/>
    <s v="John Singleton"/>
    <s v="FOUR BROTHERS"/>
    <s v="Normal"/>
    <s v="High Budget"/>
  </r>
  <r>
    <s v="Six Days Seven Nights"/>
    <d v="1998-07-19T00:00:00"/>
    <x v="0"/>
    <x v="0"/>
    <s v="English"/>
    <x v="0"/>
    <s v="PG-13"/>
    <s v="Harrison Ford"/>
    <x v="255"/>
    <n v="11000"/>
    <n v="12729"/>
    <n v="425"/>
    <n v="0"/>
    <n v="5.7"/>
    <n v="97"/>
    <n v="98"/>
    <n v="74329966"/>
    <n v="70000000"/>
    <n v="4329966"/>
    <n v="6.1856657142857145E-2"/>
    <n v="22.824742662857144"/>
    <x v="31"/>
    <s v="iyul"/>
    <s v="Ivan Reitman"/>
    <s v="SİX DAYS SEVEN NİGHTS"/>
    <s v="Normal"/>
    <s v="High Budget"/>
  </r>
  <r>
    <s v="No Country for Old Men"/>
    <d v="2007-03-09T00:00:00"/>
    <x v="0"/>
    <x v="8"/>
    <s v="English"/>
    <x v="0"/>
    <s v="R"/>
    <s v="Kelly Macdonald"/>
    <x v="124"/>
    <n v="2000"/>
    <n v="4738"/>
    <n v="1000"/>
    <n v="21000"/>
    <n v="8.1"/>
    <n v="488"/>
    <n v="122"/>
    <n v="74273505"/>
    <n v="25000000"/>
    <n v="49273505"/>
    <n v="1.9709402"/>
    <n v="35.288376079999999"/>
    <x v="17"/>
    <s v="mart"/>
    <s v="Ethan Coen"/>
    <s v="NO COUNTRY FOR OLD MEN"/>
    <s v="Normal"/>
    <s v="Medium Budget"/>
  </r>
  <r>
    <s v="Jack and Jill"/>
    <d v="2011-09-29T00:00:00"/>
    <x v="0"/>
    <x v="4"/>
    <s v="English"/>
    <x v="0"/>
    <s v="PG"/>
    <s v="Al Pacino"/>
    <x v="135"/>
    <n v="14000"/>
    <n v="27405"/>
    <n v="221"/>
    <n v="0"/>
    <n v="3.4"/>
    <n v="156"/>
    <n v="91"/>
    <n v="74158157"/>
    <n v="79000000"/>
    <n v="-4841843"/>
    <n v="-6.1289151898734177E-2"/>
    <n v="13.575484339240505"/>
    <x v="15"/>
    <s v="sentyabr"/>
    <s v="Dennis Dugan"/>
    <s v="JACK AND JİLL"/>
    <s v="Underperformer"/>
    <s v="Medium Budget"/>
  </r>
  <r>
    <s v="Sin City"/>
    <d v="2005-08-25T00:00:00"/>
    <x v="1"/>
    <x v="8"/>
    <s v="English"/>
    <x v="0"/>
    <s v="R"/>
    <s v="Rosario Dawson"/>
    <x v="388"/>
    <n v="3000"/>
    <n v="3924"/>
    <n v="436"/>
    <n v="13000"/>
    <n v="8.1"/>
    <n v="374"/>
    <n v="147"/>
    <n v="74098862"/>
    <n v="40000000"/>
    <n v="34098862"/>
    <n v="0.85247154999999997"/>
    <n v="34.040988619999993"/>
    <x v="14"/>
    <s v="avgust"/>
    <s v="Frank Miller"/>
    <s v="SİN CİTY"/>
    <s v="Normal"/>
    <s v="Medium Budget"/>
  </r>
  <r>
    <s v="Along Came a Spider"/>
    <d v="2001-02-26T00:00:00"/>
    <x v="0"/>
    <x v="8"/>
    <s v="English"/>
    <x v="0"/>
    <s v="R"/>
    <s v="Morgan Freeman"/>
    <x v="145"/>
    <n v="11000"/>
    <n v="17109"/>
    <n v="93"/>
    <n v="0"/>
    <n v="6.3"/>
    <n v="133"/>
    <n v="104"/>
    <n v="74058698"/>
    <n v="60000000"/>
    <n v="14058698"/>
    <n v="0.23431163333333332"/>
    <n v="25.293724653333332"/>
    <x v="18"/>
    <s v="fevral"/>
    <s v="Lee Tamahori"/>
    <s v="ALONG CAME A SPİDER"/>
    <s v="Normal"/>
    <s v="Medium Budget"/>
  </r>
  <r>
    <s v="Hugo"/>
    <d v="2011-06-14T00:00:00"/>
    <x v="0"/>
    <x v="2"/>
    <s v="English"/>
    <x v="0"/>
    <s v="PG"/>
    <s v="ChloÃ« Grace Moretz"/>
    <x v="200"/>
    <n v="17000"/>
    <n v="36017"/>
    <n v="17000"/>
    <n v="42000"/>
    <n v="7.5"/>
    <n v="682"/>
    <n v="126"/>
    <n v="73820094"/>
    <n v="170000000"/>
    <n v="-96179906"/>
    <n v="-0.56576415294117643"/>
    <n v="33.973694338823528"/>
    <x v="15"/>
    <s v="iyun"/>
    <s v="Martin Scorsese"/>
    <s v="HUGO"/>
    <s v="Underperformer"/>
    <s v="High Budget"/>
  </r>
  <r>
    <s v="Christmas with the Kranks"/>
    <d v="2004-09-17T00:00:00"/>
    <x v="0"/>
    <x v="4"/>
    <s v="English"/>
    <x v="0"/>
    <s v="PG"/>
    <s v="Jamie Lee Curtis"/>
    <x v="313"/>
    <n v="2000"/>
    <n v="6729"/>
    <n v="148"/>
    <n v="0"/>
    <n v="5.2"/>
    <n v="105"/>
    <n v="99"/>
    <n v="73701902"/>
    <n v="60000000"/>
    <n v="13701902"/>
    <n v="0.22836503333333333"/>
    <n v="20.891346013333333"/>
    <x v="7"/>
    <s v="sentyabr"/>
    <s v="Joe Roth"/>
    <s v="CHRİSTMAS WİTH THE KRANKS"/>
    <s v="Normal"/>
    <s v="Medium Budget"/>
  </r>
  <r>
    <s v="Monster House"/>
    <d v="2006-02-23T00:00:00"/>
    <x v="0"/>
    <x v="3"/>
    <s v="English"/>
    <x v="0"/>
    <s v="PG"/>
    <s v="Steve Buscemi"/>
    <x v="389"/>
    <n v="12000"/>
    <n v="17299"/>
    <n v="27"/>
    <n v="0"/>
    <n v="6.6"/>
    <n v="190"/>
    <n v="91"/>
    <n v="73661010"/>
    <n v="75000000"/>
    <n v="-1338990"/>
    <n v="-1.78532E-2"/>
    <n v="26.39285872"/>
    <x v="9"/>
    <s v="fevral"/>
    <s v="Gil Kenan"/>
    <s v="MONSTER HOUSE"/>
    <s v="Underperformer"/>
    <s v="High Budget"/>
  </r>
  <r>
    <s v="Deep Blue Sea"/>
    <d v="1999-10-07T00:00:00"/>
    <x v="0"/>
    <x v="0"/>
    <s v="English"/>
    <x v="0"/>
    <s v="R"/>
    <s v="LL Cool J"/>
    <x v="236"/>
    <n v="1000"/>
    <n v="3697"/>
    <n v="212"/>
    <n v="0"/>
    <n v="5.8"/>
    <n v="199"/>
    <n v="105"/>
    <n v="73648142"/>
    <n v="60000000"/>
    <n v="13648142"/>
    <n v="0.22746903333333332"/>
    <n v="23.290987613333332"/>
    <x v="5"/>
    <s v="oktyabr"/>
    <s v="Renny Harlin"/>
    <s v="DEEP BLUE SEA"/>
    <s v="Normal"/>
    <s v="High Budget"/>
  </r>
  <r>
    <s v="Law Abiding Citizen"/>
    <d v="2009-08-07T00:00:00"/>
    <x v="0"/>
    <x v="8"/>
    <s v="English"/>
    <x v="0"/>
    <s v="R"/>
    <s v="Gerard Butler"/>
    <x v="143"/>
    <n v="18000"/>
    <n v="22517"/>
    <n v="473"/>
    <n v="21000"/>
    <n v="7.4"/>
    <n v="216"/>
    <n v="118"/>
    <n v="73343413"/>
    <n v="50000000"/>
    <n v="23343413"/>
    <n v="0.46686825999999998"/>
    <n v="31.886747304000004"/>
    <x v="0"/>
    <s v="avgust"/>
    <s v="F. Gary Gray"/>
    <s v="LAW ABİDİNG CİTİZEN"/>
    <s v="Normal"/>
    <s v="Medium Budget"/>
  </r>
  <r>
    <s v="Beetlejuice"/>
    <d v="1988-10-28T00:00:00"/>
    <x v="0"/>
    <x v="4"/>
    <s v="English"/>
    <x v="0"/>
    <s v="PG"/>
    <s v="Catherine O'Hara"/>
    <x v="23"/>
    <n v="925"/>
    <n v="1953"/>
    <n v="13000"/>
    <n v="15000"/>
    <n v="7.5"/>
    <n v="109"/>
    <n v="92"/>
    <n v="73326666"/>
    <n v="15000000"/>
    <n v="58326666"/>
    <n v="3.8884444"/>
    <n v="33.055377759999999"/>
    <x v="38"/>
    <s v="oktyabr"/>
    <s v="Tim Burton"/>
    <s v="BEETLEJUİCE"/>
    <s v="Normal"/>
    <s v="Medium Budget"/>
  </r>
  <r>
    <s v="Spirit: Stallion of the Cimarron"/>
    <d v="2002-05-17T00:00:00"/>
    <x v="0"/>
    <x v="2"/>
    <s v="English"/>
    <x v="0"/>
    <s v="G"/>
    <s v="Matt Damon"/>
    <x v="390"/>
    <n v="13000"/>
    <n v="14261"/>
    <n v="21"/>
    <n v="4000"/>
    <n v="7"/>
    <n v="106"/>
    <n v="83"/>
    <n v="73215310"/>
    <n v="80000000"/>
    <n v="-6784690"/>
    <n v="-8.4808624999999999E-2"/>
    <n v="28.366076549999999"/>
    <x v="12"/>
    <s v="may"/>
    <s v="Kelly Asbury"/>
    <s v="SPİRİT: STALLİON OF THE CİMARRON"/>
    <s v="Underperformer"/>
    <s v="High Budget"/>
  </r>
  <r>
    <s v="Hollow Man"/>
    <d v="2000-10-15T00:00:00"/>
    <x v="0"/>
    <x v="0"/>
    <s v="English"/>
    <x v="0"/>
    <s v="R"/>
    <s v="Greg Grunberg"/>
    <x v="232"/>
    <n v="833"/>
    <n v="2356"/>
    <n v="719"/>
    <n v="0"/>
    <n v="5.7"/>
    <n v="180"/>
    <n v="119"/>
    <n v="73209340"/>
    <n v="95000000"/>
    <n v="-21790660"/>
    <n v="-0.22937536842105263"/>
    <n v="22.708249852631578"/>
    <x v="23"/>
    <s v="oktyabr"/>
    <s v="Paul Verhoeven"/>
    <s v="HOLLOW MAN"/>
    <s v="Underperformer"/>
    <s v="High Budget"/>
  </r>
  <r>
    <s v="White House Down"/>
    <d v="2013-03-12T00:00:00"/>
    <x v="0"/>
    <x v="0"/>
    <s v="English"/>
    <x v="0"/>
    <s v="PG-13"/>
    <s v="Channing Tatum"/>
    <x v="30"/>
    <n v="17000"/>
    <n v="18204"/>
    <n v="776"/>
    <n v="33000"/>
    <n v="6.4"/>
    <n v="339"/>
    <n v="131"/>
    <n v="73103784"/>
    <n v="150000000"/>
    <n v="-76896216"/>
    <n v="-0.51264144"/>
    <n v="28.694943424000002"/>
    <x v="8"/>
    <s v="mart"/>
    <s v="Roland Emmerich"/>
    <s v="WHİTE HOUSE DOWN"/>
    <s v="Underperformer"/>
    <s v="High Budget"/>
  </r>
  <r>
    <s v="John Carter"/>
    <d v="2012-09-04T00:00:00"/>
    <x v="0"/>
    <x v="0"/>
    <s v="English"/>
    <x v="0"/>
    <s v="PG-13"/>
    <s v="Daryl Sabara"/>
    <x v="16"/>
    <n v="640"/>
    <n v="1873"/>
    <n v="475"/>
    <n v="24000"/>
    <n v="6.6"/>
    <n v="462"/>
    <n v="132"/>
    <n v="73058679"/>
    <n v="263700000"/>
    <n v="-190641321"/>
    <n v="-0.72294774744027301"/>
    <n v="28.510820901023887"/>
    <x v="3"/>
    <s v="sentyabr"/>
    <s v="Andrew Stanton"/>
    <s v="JOHN CARTER"/>
    <s v="Underperformer"/>
    <s v="High Budget"/>
  </r>
  <r>
    <s v="Hotel for Dogs"/>
    <d v="2009-10-09T00:00:00"/>
    <x v="0"/>
    <x v="4"/>
    <s v="English"/>
    <x v="0"/>
    <s v="PG"/>
    <s v="Don Cheadle"/>
    <x v="391"/>
    <n v="3000"/>
    <n v="5174"/>
    <n v="87"/>
    <n v="1000"/>
    <n v="5.4"/>
    <n v="107"/>
    <n v="100"/>
    <n v="73023275"/>
    <n v="35000000"/>
    <n v="38023275"/>
    <n v="1.0863792857142858"/>
    <n v="22.134551714285717"/>
    <x v="0"/>
    <s v="oktyabr"/>
    <s v="Thor Freudenthal"/>
    <s v="HOTEL FOR DOGS"/>
    <s v="Normal"/>
    <s v="Medium Budget"/>
  </r>
  <r>
    <s v="Justin Bieber: Never Say Never"/>
    <d v="2011-09-09T00:00:00"/>
    <x v="0"/>
    <x v="10"/>
    <s v="English"/>
    <x v="0"/>
    <s v="G"/>
    <s v="Usher Raymond"/>
    <x v="221"/>
    <n v="569"/>
    <n v="714"/>
    <n v="209"/>
    <n v="62000"/>
    <n v="1.6"/>
    <n v="84"/>
    <n v="115"/>
    <n v="73000942"/>
    <n v="13000000"/>
    <n v="60000942"/>
    <n v="4.6154570769230769"/>
    <n v="14.446182830769231"/>
    <x v="15"/>
    <s v="sentyabr"/>
    <s v="Jon M. Chu"/>
    <s v="JUSTİN BİEBER: NEVER SAY NEVER"/>
    <s v="Normal"/>
    <s v="Low Budget"/>
  </r>
  <r>
    <s v="Hercules"/>
    <d v="2014-06-25T00:00:00"/>
    <x v="0"/>
    <x v="0"/>
    <s v="English"/>
    <x v="0"/>
    <s v="PG-13"/>
    <s v="Dwayne Johnson"/>
    <x v="63"/>
    <n v="12000"/>
    <n v="16235"/>
    <n v="420"/>
    <n v="21000"/>
    <n v="6"/>
    <n v="245"/>
    <n v="101"/>
    <n v="72660029"/>
    <n v="100000000"/>
    <n v="-27339971"/>
    <n v="-0.27339971000000002"/>
    <n v="25.990640116000002"/>
    <x v="16"/>
    <s v="iyun"/>
    <s v="Brett Ratner"/>
    <s v="HERCULES"/>
    <s v="Underperformer"/>
    <s v="High Budget"/>
  </r>
  <r>
    <s v="Barnyard"/>
    <d v="2006-03-08T00:00:00"/>
    <x v="0"/>
    <x v="3"/>
    <s v="English"/>
    <x v="7"/>
    <s v="PG"/>
    <s v="Rob Paulsen"/>
    <x v="266"/>
    <n v="677"/>
    <n v="2055"/>
    <n v="176"/>
    <n v="605"/>
    <n v="5.6"/>
    <n v="98"/>
    <n v="90"/>
    <n v="72601713"/>
    <n v="51000000"/>
    <n v="21601713"/>
    <n v="0.42356300000000002"/>
    <n v="22.629925199999999"/>
    <x v="9"/>
    <s v="mart"/>
    <s v="Steve Oedekerk"/>
    <s v="BARNYARD"/>
    <s v="Normal"/>
    <s v="High Budget"/>
  </r>
  <r>
    <s v="The Interpreter"/>
    <d v="2005-11-17T00:00:00"/>
    <x v="0"/>
    <x v="8"/>
    <s v="Aboriginal"/>
    <x v="1"/>
    <s v="PG-13"/>
    <s v="Curtiss Cook"/>
    <x v="115"/>
    <n v="591"/>
    <n v="2100"/>
    <n v="521"/>
    <n v="0"/>
    <n v="6.4"/>
    <n v="227"/>
    <n v="128"/>
    <n v="72515360"/>
    <n v="80000000"/>
    <n v="-7484640"/>
    <n v="-9.3558000000000002E-2"/>
    <n v="25.562576800000002"/>
    <x v="14"/>
    <s v="noyabr"/>
    <s v="Sydney Pollack"/>
    <s v="THE INTERPRETER"/>
    <s v="Underperformer"/>
    <s v="Medium Budget"/>
  </r>
  <r>
    <s v="The Last of the Mohicans"/>
    <d v="1992-09-14T00:00:00"/>
    <x v="0"/>
    <x v="0"/>
    <s v="English"/>
    <x v="0"/>
    <s v="R"/>
    <s v="Wes Studi"/>
    <x v="301"/>
    <n v="855"/>
    <n v="2144"/>
    <n v="0"/>
    <n v="0"/>
    <n v="7.8"/>
    <n v="89"/>
    <n v="117"/>
    <n v="72455275"/>
    <n v="40000000"/>
    <n v="32455275"/>
    <n v="0.81138187500000003"/>
    <n v="31.524552749999998"/>
    <x v="28"/>
    <s v="sentyabr"/>
    <s v="Michael Mann"/>
    <s v="THE LAST OF THE MOHİCANS"/>
    <s v="Normal"/>
    <s v="High Budget"/>
  </r>
  <r>
    <s v="Raiders of the Lost Ark"/>
    <d v="1981-05-16T00:00:00"/>
    <x v="0"/>
    <x v="0"/>
    <s v="English"/>
    <x v="0"/>
    <s v="PG"/>
    <s v="Harrison Ford"/>
    <x v="6"/>
    <n v="11000"/>
    <n v="12906"/>
    <n v="14000"/>
    <n v="16000"/>
    <n v="8.5"/>
    <n v="234"/>
    <n v="115"/>
    <n v="242374454"/>
    <n v="18000000"/>
    <n v="224374454"/>
    <n v="12.465247444444444"/>
    <n v="40.58609897777778"/>
    <x v="45"/>
    <s v="may"/>
    <s v="Steven Spielberg"/>
    <s v="RAİDERS OF THE LOST ARK"/>
    <s v="Normal"/>
    <s v="High Budget"/>
  </r>
  <r>
    <s v="Dolphin Tale"/>
    <d v="2011-03-26T00:00:00"/>
    <x v="0"/>
    <x v="1"/>
    <s v="English"/>
    <x v="0"/>
    <s v="PG"/>
    <s v="Morgan Freeman"/>
    <x v="392"/>
    <n v="11000"/>
    <n v="14209"/>
    <n v="188"/>
    <n v="0"/>
    <n v="6.9"/>
    <n v="131"/>
    <n v="113"/>
    <n v="72279690"/>
    <n v="37000000"/>
    <n v="35279690"/>
    <n v="0.95350513513513513"/>
    <n v="27.981402054054055"/>
    <x v="15"/>
    <s v="mart"/>
    <s v="Charles Martin Smith"/>
    <s v="DOLPHİN TALE"/>
    <s v="Normal"/>
    <s v="Medium Budget"/>
  </r>
  <r>
    <s v="Vantage Point"/>
    <d v="2008-09-01T00:00:00"/>
    <x v="0"/>
    <x v="8"/>
    <s v="English"/>
    <x v="0"/>
    <s v="PG-13"/>
    <s v="Dennis Quaid"/>
    <x v="393"/>
    <n v="2000"/>
    <n v="6775"/>
    <n v="38"/>
    <n v="0"/>
    <n v="6.6"/>
    <n v="235"/>
    <n v="90"/>
    <n v="72266306"/>
    <n v="40000000"/>
    <n v="32266306"/>
    <n v="0.80665765"/>
    <n v="26.722663059999999"/>
    <x v="4"/>
    <s v="sentyabr"/>
    <s v="Pete Travis"/>
    <s v="VANTAGE POİNT"/>
    <s v="Normal"/>
    <s v="Medium Budget"/>
  </r>
  <r>
    <s v="I Know What You Did Last Summer"/>
    <d v="1997-12-10T00:00:00"/>
    <x v="0"/>
    <x v="7"/>
    <s v="English"/>
    <x v="0"/>
    <s v="R"/>
    <s v="Muse Watson"/>
    <x v="394"/>
    <n v="45000"/>
    <n v="50284"/>
    <n v="13"/>
    <n v="0"/>
    <n v="5.6"/>
    <n v="140"/>
    <n v="99"/>
    <n v="72219395"/>
    <n v="17000000"/>
    <n v="55219395"/>
    <n v="3.2481997058823531"/>
    <n v="23.69927988235294"/>
    <x v="1"/>
    <s v="dekabr"/>
    <s v="Jim Gillespie"/>
    <s v="I KNOW WHAT YOU DİD LAST SUMMER"/>
    <s v="Normal"/>
    <s v="Low Budget"/>
  </r>
  <r>
    <s v="Ace Ventura: Pet Detective"/>
    <d v="1994-10-01T00:00:00"/>
    <x v="0"/>
    <x v="4"/>
    <s v="English"/>
    <x v="0"/>
    <s v="PG-13"/>
    <s v="Sean Young"/>
    <x v="55"/>
    <n v="759"/>
    <n v="2462"/>
    <n v="293"/>
    <n v="0"/>
    <n v="6.9"/>
    <n v="61"/>
    <n v="78"/>
    <n v="72217000"/>
    <n v="12000000"/>
    <n v="60217000"/>
    <n v="5.0180833333333332"/>
    <n v="29.607233333333333"/>
    <x v="10"/>
    <s v="oktyabr"/>
    <s v="Tom Shadyac"/>
    <s v="ACE VENTURA: PET DETECTİVE"/>
    <s v="Normal"/>
    <s v="Medium Budget"/>
  </r>
  <r>
    <s v="Get Shorty"/>
    <d v="1995-02-08T00:00:00"/>
    <x v="0"/>
    <x v="4"/>
    <s v="English"/>
    <x v="0"/>
    <s v="R"/>
    <s v="Delroy Lindo"/>
    <x v="53"/>
    <n v="848"/>
    <n v="3439"/>
    <n v="188"/>
    <n v="0"/>
    <n v="6.9"/>
    <n v="96"/>
    <n v="105"/>
    <n v="72077000"/>
    <n v="30250000"/>
    <n v="41827000"/>
    <n v="1.3827107438016528"/>
    <n v="28.153084297520664"/>
    <x v="33"/>
    <s v="fevral"/>
    <s v="Barry Sonnenfeld"/>
    <s v="GET SHORTY"/>
    <s v="Normal"/>
    <s v="Medium Budget"/>
  </r>
  <r>
    <s v="My Fair Lady"/>
    <d v="1964-07-15T00:00:00"/>
    <x v="0"/>
    <x v="1"/>
    <s v="English"/>
    <x v="0"/>
    <s v="Approved"/>
    <s v="Jeremy Brett"/>
    <x v="395"/>
    <n v="453"/>
    <n v="1164"/>
    <n v="165"/>
    <n v="0"/>
    <n v="7.9"/>
    <n v="82"/>
    <n v="170"/>
    <n v="72000000"/>
    <n v="17000000"/>
    <n v="55000000"/>
    <n v="3.2352941176470589"/>
    <n v="32.894117647058827"/>
    <x v="47"/>
    <s v="iyul"/>
    <s v="George Cukor"/>
    <s v="MY FAİR LADY"/>
    <s v="Normal"/>
    <s v="Medium Budget"/>
  </r>
  <r>
    <s v="1408"/>
    <d v="2007-03-11T00:00:00"/>
    <x v="0"/>
    <x v="11"/>
    <s v="English"/>
    <x v="0"/>
    <s v="PG-13"/>
    <s v="Drew Powell"/>
    <x v="396"/>
    <n v="129"/>
    <n v="214"/>
    <n v="101"/>
    <n v="11000"/>
    <n v="6.8"/>
    <n v="314"/>
    <n v="114"/>
    <n v="71975611"/>
    <n v="25000000"/>
    <n v="46975611"/>
    <n v="1.87902444"/>
    <n v="29.051609775999999"/>
    <x v="17"/>
    <s v="mart"/>
    <s v="Mikael HÃ¥fstrÃ¶m"/>
    <s v="1408"/>
    <s v="Normal"/>
    <s v="Low Budget"/>
  </r>
  <r>
    <s v="This Is It"/>
    <d v="2009-05-29T00:00:00"/>
    <x v="0"/>
    <x v="10"/>
    <s v="English"/>
    <x v="0"/>
    <s v="PG"/>
    <s v="Misha Gabriel Hamilton"/>
    <x v="323"/>
    <n v="433"/>
    <n v="679"/>
    <n v="197"/>
    <n v="0"/>
    <n v="7.3"/>
    <n v="136"/>
    <n v="111"/>
    <n v="71844424"/>
    <n v="60000000"/>
    <n v="11844424"/>
    <n v="0.19740706666666666"/>
    <n v="29.278962826666667"/>
    <x v="0"/>
    <s v="may"/>
    <s v="Kenny Ortega"/>
    <s v="THİS IS IT"/>
    <s v="Normal"/>
    <s v="Low Budget"/>
  </r>
  <r>
    <s v="Mama"/>
    <d v="2013-11-22T00:00:00"/>
    <x v="0"/>
    <x v="11"/>
    <s v="English"/>
    <x v="4"/>
    <s v="PG-13"/>
    <s v="Javier Botet"/>
    <x v="397"/>
    <n v="1000"/>
    <n v="1949"/>
    <n v="127"/>
    <n v="57000"/>
    <n v="6.2"/>
    <n v="393"/>
    <n v="100"/>
    <n v="71588220"/>
    <n v="20000000"/>
    <n v="51588220"/>
    <n v="2.5794109999999999"/>
    <n v="31.5317644"/>
    <x v="8"/>
    <s v="noyabr"/>
    <s v="AndrÃ©s Muschietti"/>
    <s v="MAMA"/>
    <s v="Normal"/>
    <s v="Low Budget"/>
  </r>
  <r>
    <s v="The Purge: Anarchy"/>
    <d v="2014-03-12T00:00:00"/>
    <x v="0"/>
    <x v="0"/>
    <s v="English"/>
    <x v="0"/>
    <s v="R"/>
    <s v="Noel Gugliemi"/>
    <x v="398"/>
    <n v="2000"/>
    <n v="6807"/>
    <n v="65"/>
    <n v="15000"/>
    <n v="6.5"/>
    <n v="285"/>
    <n v="103"/>
    <n v="71519230"/>
    <n v="9000000"/>
    <n v="62519230"/>
    <n v="6.9465811111111115"/>
    <n v="30.278632444444444"/>
    <x v="16"/>
    <s v="mart"/>
    <s v="James DeMonaco"/>
    <s v="THE PURGE: ANARCHY"/>
    <s v="Overperformer"/>
    <s v="High Budget"/>
  </r>
  <r>
    <s v="Sideways"/>
    <d v="2004-11-15T00:00:00"/>
    <x v="0"/>
    <x v="2"/>
    <s v="English"/>
    <x v="0"/>
    <s v="R"/>
    <s v="Virginia Madsen"/>
    <x v="348"/>
    <n v="912"/>
    <n v="2170"/>
    <n v="729"/>
    <n v="0"/>
    <n v="7.5"/>
    <n v="285"/>
    <n v="126"/>
    <n v="71502303"/>
    <n v="12000000"/>
    <n v="59502303"/>
    <n v="4.9585252500000001"/>
    <n v="31.9834101"/>
    <x v="7"/>
    <s v="noyabr"/>
    <s v="Alexander Payne"/>
    <s v="SİDEWAYS"/>
    <s v="Normal"/>
    <s v="High Budget"/>
  </r>
  <r>
    <s v="Bridget Jones's Diary"/>
    <d v="2001-02-24T00:00:00"/>
    <x v="0"/>
    <x v="4"/>
    <s v="English"/>
    <x v="1"/>
    <s v="R"/>
    <s v="Colin Firth"/>
    <x v="399"/>
    <n v="14000"/>
    <n v="16999"/>
    <n v="11"/>
    <n v="0"/>
    <n v="6.7"/>
    <n v="168"/>
    <n v="97"/>
    <n v="71500556"/>
    <n v="26000000"/>
    <n v="45500556"/>
    <n v="1.7500213846153847"/>
    <n v="27.500008553846154"/>
    <x v="18"/>
    <s v="fevral"/>
    <s v="Sharon Maguire"/>
    <s v="BRİDGET JONES'S DİARY"/>
    <s v="Normal"/>
    <s v="Medium Budget"/>
  </r>
  <r>
    <s v="Galaxy Quest"/>
    <d v="1999-02-07T00:00:00"/>
    <x v="0"/>
    <x v="2"/>
    <s v="English"/>
    <x v="0"/>
    <s v="PG"/>
    <s v="Alan Rickman"/>
    <x v="259"/>
    <n v="25000"/>
    <n v="26998"/>
    <n v="23"/>
    <n v="19000"/>
    <n v="7.3"/>
    <n v="213"/>
    <n v="102"/>
    <n v="71423726"/>
    <n v="45000000"/>
    <n v="26423726"/>
    <n v="0.58719391111111108"/>
    <n v="31.334877564444444"/>
    <x v="5"/>
    <s v="fevral"/>
    <s v="Dean Parisot"/>
    <s v="GALAXY QUEST"/>
    <s v="Normal"/>
    <s v="High Budget"/>
  </r>
  <r>
    <s v="I Love You, Man"/>
    <d v="2009-05-15T00:00:00"/>
    <x v="0"/>
    <x v="4"/>
    <s v="English"/>
    <x v="0"/>
    <s v="R"/>
    <s v="J.K. Simmons"/>
    <x v="330"/>
    <n v="24000"/>
    <n v="28928"/>
    <n v="29"/>
    <n v="0"/>
    <n v="7.1"/>
    <n v="215"/>
    <n v="105"/>
    <n v="71347010"/>
    <n v="40000000"/>
    <n v="31347010"/>
    <n v="0.78367525000000005"/>
    <n v="28.713470099999999"/>
    <x v="0"/>
    <s v="may"/>
    <s v="John Hamburg"/>
    <s v="I LOVE YOU, MAN"/>
    <s v="Normal"/>
    <s v="Medium Budget"/>
  </r>
  <r>
    <s v="Safe Haven"/>
    <d v="2013-06-21T00:00:00"/>
    <x v="0"/>
    <x v="1"/>
    <s v="English"/>
    <x v="0"/>
    <s v="PG-13"/>
    <s v="David Lyons"/>
    <x v="361"/>
    <n v="576"/>
    <n v="1554"/>
    <n v="529"/>
    <n v="23000"/>
    <n v="6.7"/>
    <n v="184"/>
    <n v="115"/>
    <n v="71346930"/>
    <n v="28000000"/>
    <n v="43346930"/>
    <n v="1.5481046428571428"/>
    <n v="29.719241857142858"/>
    <x v="8"/>
    <s v="iyun"/>
    <s v="Lasse HallstrÃ¶m"/>
    <s v="SAFE HAVEN"/>
    <s v="Normal"/>
    <s v="Medium Budget"/>
  </r>
  <r>
    <s v="Chocolat"/>
    <d v="2000-08-27T00:00:00"/>
    <x v="0"/>
    <x v="1"/>
    <s v="English"/>
    <x v="1"/>
    <s v="PG-13"/>
    <s v="Lena Olin"/>
    <x v="361"/>
    <n v="541"/>
    <n v="1323"/>
    <n v="529"/>
    <n v="18000"/>
    <n v="7.3"/>
    <n v="152"/>
    <n v="121"/>
    <n v="71309760"/>
    <n v="25000000"/>
    <n v="46309760"/>
    <n v="1.8523904"/>
    <n v="31.74095616"/>
    <x v="23"/>
    <s v="avgust"/>
    <s v="Lasse HallstrÃ¶m"/>
    <s v="CHOCOLAT"/>
    <s v="Normal"/>
    <s v="Medium Budget"/>
  </r>
  <r>
    <s v="Scary Movie 2"/>
    <d v="2001-10-07T00:00:00"/>
    <x v="0"/>
    <x v="4"/>
    <s v="English"/>
    <x v="0"/>
    <s v="R"/>
    <s v="Natasha Lyonne"/>
    <x v="400"/>
    <n v="1000"/>
    <n v="1645"/>
    <n v="322"/>
    <n v="0"/>
    <n v="5.2"/>
    <n v="127"/>
    <n v="83"/>
    <n v="71277420"/>
    <n v="45000000"/>
    <n v="26277420"/>
    <n v="0.58394266666666672"/>
    <n v="21.033577066666666"/>
    <x v="18"/>
    <s v="oktyabr"/>
    <s v="Keenen Ivory Wayans"/>
    <s v="SCARY MOVİE 2"/>
    <s v="Normal"/>
    <s v="Medium Budget"/>
  </r>
  <r>
    <s v="The Spiderwick Chronicles"/>
    <d v="2008-01-18T00:00:00"/>
    <x v="0"/>
    <x v="2"/>
    <s v="English"/>
    <x v="0"/>
    <s v="PG"/>
    <s v="Martin Short"/>
    <x v="260"/>
    <n v="770"/>
    <n v="1614"/>
    <n v="70"/>
    <n v="0"/>
    <n v="6.6"/>
    <n v="198"/>
    <n v="107"/>
    <n v="71148699"/>
    <n v="90000000"/>
    <n v="-18851301"/>
    <n v="-0.2094589"/>
    <n v="26.316216439999998"/>
    <x v="4"/>
    <s v="yanvar"/>
    <s v="Mark Waters"/>
    <s v="THE SPİDERWİCK CHRONİCLES"/>
    <s v="Underperformer"/>
    <s v="High Budget"/>
  </r>
  <r>
    <s v="The Score"/>
    <d v="2001-09-30T00:00:00"/>
    <x v="0"/>
    <x v="8"/>
    <s v="English"/>
    <x v="0"/>
    <s v="R"/>
    <s v="Robert De Niro"/>
    <x v="401"/>
    <n v="22000"/>
    <n v="32871"/>
    <n v="0"/>
    <n v="0"/>
    <n v="6.8"/>
    <n v="141"/>
    <n v="124"/>
    <n v="71069884"/>
    <n v="68000000"/>
    <n v="3069884"/>
    <n v="4.514535294117647E-2"/>
    <n v="27.218058141176471"/>
    <x v="18"/>
    <s v="sentyabr"/>
    <s v="Frank Oz"/>
    <s v="THE SCORE"/>
    <s v="Normal"/>
    <s v="Medium Budget"/>
  </r>
  <r>
    <s v="Paul Blart: Mall Cop 2"/>
    <d v="2015-12-12T00:00:00"/>
    <x v="0"/>
    <x v="0"/>
    <s v="English"/>
    <x v="0"/>
    <s v="PG"/>
    <s v="D.B. Woodside"/>
    <x v="322"/>
    <n v="598"/>
    <n v="3552"/>
    <n v="99"/>
    <n v="8000"/>
    <n v="4.4000000000000004"/>
    <n v="76"/>
    <n v="94"/>
    <n v="71038190"/>
    <n v="30000000"/>
    <n v="41038190"/>
    <n v="1.3679396666666668"/>
    <n v="18.947175866666669"/>
    <x v="2"/>
    <s v="dekabr"/>
    <s v="Andy Fickman"/>
    <s v="PAUL BLART: MALL COP 2"/>
    <s v="Normal"/>
    <s v="High Budget"/>
  </r>
  <r>
    <s v="John Q"/>
    <d v="2002-10-04T00:00:00"/>
    <x v="0"/>
    <x v="8"/>
    <s v="English"/>
    <x v="0"/>
    <s v="PG-13"/>
    <s v="Denzel Washington"/>
    <x v="343"/>
    <n v="18000"/>
    <n v="20970"/>
    <n v="415"/>
    <n v="0"/>
    <n v="7"/>
    <n v="129"/>
    <n v="116"/>
    <n v="71026631"/>
    <n v="36000000"/>
    <n v="35026631"/>
    <n v="0.97296197222222225"/>
    <n v="28.38918478888889"/>
    <x v="12"/>
    <s v="oktyabr"/>
    <s v="Nick Cassavetes"/>
    <s v="JOHN Q"/>
    <s v="Normal"/>
    <s v="Medium Budget"/>
  </r>
  <r>
    <s v="The Smurfs 2"/>
    <d v="2013-06-12T00:00:00"/>
    <x v="0"/>
    <x v="2"/>
    <s v="English"/>
    <x v="0"/>
    <s v="PG"/>
    <s v="Jacob Tremblay"/>
    <x v="152"/>
    <n v="681"/>
    <n v="914"/>
    <n v="67"/>
    <n v="0"/>
    <n v="5.4"/>
    <n v="125"/>
    <n v="105"/>
    <n v="71017784"/>
    <n v="105000000"/>
    <n v="-33982216"/>
    <n v="-0.3236401523809524"/>
    <n v="21.470543939047619"/>
    <x v="8"/>
    <s v="iyun"/>
    <s v="Raja Gosnell"/>
    <s v="THE SMURFS 2"/>
    <s v="Underperformer"/>
    <s v="High Budget"/>
  </r>
  <r>
    <s v="The Bridges of Madison County"/>
    <d v="1995-12-25T00:00:00"/>
    <x v="0"/>
    <x v="1"/>
    <s v="English"/>
    <x v="0"/>
    <s v="PG-13"/>
    <s v="Clint Eastwood"/>
    <x v="20"/>
    <n v="16000"/>
    <n v="27237"/>
    <n v="16000"/>
    <n v="0"/>
    <n v="7.5"/>
    <n v="69"/>
    <n v="135"/>
    <n v="70960517"/>
    <n v="35000000"/>
    <n v="35960517"/>
    <n v="1.0274433428571428"/>
    <n v="30.410977337142857"/>
    <x v="33"/>
    <s v="dekabr"/>
    <s v="Clint Eastwood"/>
    <s v="THE BRİDGES OF MADİSON COUNTY"/>
    <s v="Normal"/>
    <s v="Medium Budget"/>
  </r>
  <r>
    <s v="Groundhog Day"/>
    <d v="1993-05-26T00:00:00"/>
    <x v="0"/>
    <x v="4"/>
    <s v="English"/>
    <x v="0"/>
    <s v="PG"/>
    <s v="Bill Murray"/>
    <x v="272"/>
    <n v="13000"/>
    <n v="15500"/>
    <n v="11000"/>
    <n v="38000"/>
    <n v="8.1"/>
    <n v="147"/>
    <n v="101"/>
    <n v="70906973"/>
    <n v="14600000"/>
    <n v="56306973"/>
    <n v="3.8566419863013697"/>
    <n v="37.742656794520542"/>
    <x v="27"/>
    <s v="may"/>
    <s v="Harold Ramis"/>
    <s v="GROUNDHOG DAY"/>
    <s v="Normal"/>
    <s v="Medium Budget"/>
  </r>
  <r>
    <s v="Shallow Hal"/>
    <d v="2001-07-14T00:00:00"/>
    <x v="0"/>
    <x v="4"/>
    <s v="English"/>
    <x v="0"/>
    <s v="PG-13"/>
    <s v="Jason Alexander"/>
    <x v="118"/>
    <n v="700"/>
    <n v="2842"/>
    <n v="101"/>
    <n v="0"/>
    <n v="5.9"/>
    <n v="109"/>
    <n v="114"/>
    <n v="70836296"/>
    <n v="40000000"/>
    <n v="30836296"/>
    <n v="0.77090740000000002"/>
    <n v="23.908362960000002"/>
    <x v="18"/>
    <s v="iyul"/>
    <s v="Bobby Farrelly"/>
    <s v="SHALLOW HAL"/>
    <s v="Normal"/>
    <s v="Medium Budget"/>
  </r>
  <r>
    <s v="No Strings Attached"/>
    <d v="2011-10-26T00:00:00"/>
    <x v="0"/>
    <x v="4"/>
    <s v="English"/>
    <x v="0"/>
    <s v="R"/>
    <s v="Natalie Portman"/>
    <x v="255"/>
    <n v="20000"/>
    <n v="22739"/>
    <n v="425"/>
    <n v="24000"/>
    <n v="6.2"/>
    <n v="245"/>
    <n v="108"/>
    <n v="70625986"/>
    <n v="25000000"/>
    <n v="45625986"/>
    <n v="1.8250394400000001"/>
    <n v="27.930015775999998"/>
    <x v="15"/>
    <s v="oktyabr"/>
    <s v="Ivan Reitman"/>
    <s v="NO STRİNGS ATTACHED"/>
    <s v="Normal"/>
    <s v="Medium Budget"/>
  </r>
  <r>
    <s v="V for Vendetta"/>
    <d v="2005-11-22T00:00:00"/>
    <x v="0"/>
    <x v="0"/>
    <s v="English"/>
    <x v="0"/>
    <s v="R"/>
    <s v="Natalie Portman"/>
    <x v="402"/>
    <n v="20000"/>
    <n v="22417"/>
    <n v="160"/>
    <n v="48000"/>
    <n v="8.1999999999999993"/>
    <n v="525"/>
    <n v="132"/>
    <n v="70496802"/>
    <n v="54000000"/>
    <n v="16496802"/>
    <n v="0.30549633333333331"/>
    <n v="37.722198533333327"/>
    <x v="14"/>
    <s v="noyabr"/>
    <s v="James McTeigue"/>
    <s v="V FOR VENDETTA"/>
    <s v="Normal"/>
    <s v="High Budget"/>
  </r>
  <r>
    <s v="The Best Man Holiday"/>
    <d v="2013-11-13T00:00:00"/>
    <x v="0"/>
    <x v="4"/>
    <s v="English"/>
    <x v="0"/>
    <s v="R"/>
    <s v="Harold Perrineau"/>
    <x v="403"/>
    <n v="1000"/>
    <n v="5306"/>
    <n v="92"/>
    <n v="7000"/>
    <n v="6.7"/>
    <n v="56"/>
    <n v="123"/>
    <n v="70492685"/>
    <n v="17000000"/>
    <n v="53492685"/>
    <n v="3.1466285294117649"/>
    <n v="28.758651411764706"/>
    <x v="8"/>
    <s v="noyabr"/>
    <s v="Malcolm D. Lee"/>
    <s v="THE BEST MAN HOLİDAY"/>
    <s v="Normal"/>
    <s v="Medium Budget"/>
  </r>
  <r>
    <s v="Broken Arrow"/>
    <d v="1996-03-14T00:00:00"/>
    <x v="0"/>
    <x v="0"/>
    <s v="English"/>
    <x v="0"/>
    <s v="R"/>
    <s v="Delroy Lindo"/>
    <x v="76"/>
    <n v="848"/>
    <n v="2913"/>
    <n v="610"/>
    <n v="0"/>
    <n v="6"/>
    <n v="72"/>
    <n v="108"/>
    <n v="70450000"/>
    <n v="50000000"/>
    <n v="20450000"/>
    <n v="0.40899999999999997"/>
    <n v="24.163599999999999"/>
    <x v="20"/>
    <s v="mart"/>
    <s v="John Woo"/>
    <s v="BROKEN ARROW"/>
    <s v="Normal"/>
    <s v="High Budget"/>
  </r>
  <r>
    <s v="JFK"/>
    <d v="1991-03-26T00:00:00"/>
    <x v="1"/>
    <x v="1"/>
    <s v="English"/>
    <x v="6"/>
    <s v="R"/>
    <s v="Sally Kirkland"/>
    <x v="188"/>
    <n v="433"/>
    <n v="698"/>
    <n v="0"/>
    <n v="0"/>
    <n v="8"/>
    <n v="125"/>
    <n v="206"/>
    <n v="70405498"/>
    <n v="40000000"/>
    <n v="30405498"/>
    <n v="0.76013744999999999"/>
    <n v="32.304054979999997"/>
    <x v="24"/>
    <s v="mart"/>
    <s v="Oliver Stone"/>
    <s v="JFK"/>
    <s v="Normal"/>
    <s v="Medium Budget"/>
  </r>
  <r>
    <s v="Mortal Kombat"/>
    <d v="1995-05-28T00:00:00"/>
    <x v="0"/>
    <x v="0"/>
    <s v="English"/>
    <x v="0"/>
    <s v="PG-13"/>
    <s v="Christopher Lambert"/>
    <x v="357"/>
    <n v="1000"/>
    <n v="3816"/>
    <n v="545"/>
    <n v="0"/>
    <n v="5.8"/>
    <n v="72"/>
    <n v="101"/>
    <n v="70360285"/>
    <n v="18000000"/>
    <n v="52360285"/>
    <n v="2.9089047222222222"/>
    <n v="24.363561888888889"/>
    <x v="33"/>
    <s v="may"/>
    <s v="Paul W.S. Anderson"/>
    <s v="MORTAL KOMBAT"/>
    <s v="Normal"/>
    <s v="High Budget"/>
  </r>
  <r>
    <s v="Shaft"/>
    <d v="2000-04-26T00:00:00"/>
    <x v="0"/>
    <x v="0"/>
    <s v="English"/>
    <x v="7"/>
    <s v="R"/>
    <s v="Christian Bale"/>
    <x v="209"/>
    <n v="23000"/>
    <n v="26527"/>
    <n v="309"/>
    <n v="0"/>
    <n v="5.9"/>
    <n v="160"/>
    <n v="99"/>
    <n v="70327868"/>
    <n v="46000000"/>
    <n v="24327868"/>
    <n v="0.52886669565217392"/>
    <n v="23.811546678260871"/>
    <x v="23"/>
    <s v="aprel"/>
    <s v="John Singleton"/>
    <s v="SHAFT"/>
    <s v="Normal"/>
    <s v="High Budget"/>
  </r>
  <r>
    <s v="Rocky Balboa"/>
    <d v="2006-12-16T00:00:00"/>
    <x v="0"/>
    <x v="1"/>
    <s v="English"/>
    <x v="0"/>
    <s v="PG"/>
    <s v="Sylvester Stallone"/>
    <x v="283"/>
    <n v="13000"/>
    <n v="15111"/>
    <n v="13000"/>
    <n v="0"/>
    <n v="7.2"/>
    <n v="285"/>
    <n v="139"/>
    <n v="70269171"/>
    <n v="24000000"/>
    <n v="46269171"/>
    <n v="1.927882125"/>
    <n v="29.571152850000001"/>
    <x v="9"/>
    <s v="dekabr"/>
    <s v="Sylvester Stallone"/>
    <s v="ROCKY BALBOA"/>
    <s v="Normal"/>
    <s v="Medium Budget"/>
  </r>
  <r>
    <s v="World Trade Center"/>
    <d v="2006-04-18T00:00:00"/>
    <x v="0"/>
    <x v="1"/>
    <s v="English"/>
    <x v="0"/>
    <s v="PG-13"/>
    <s v="Nicolas Cage"/>
    <x v="188"/>
    <n v="12000"/>
    <n v="14421"/>
    <n v="0"/>
    <n v="0"/>
    <n v="6"/>
    <n v="242"/>
    <n v="129"/>
    <n v="70236496"/>
    <n v="63000000"/>
    <n v="7236496"/>
    <n v="0.11486501587301587"/>
    <n v="24.045946006349208"/>
    <x v="9"/>
    <s v="aprel"/>
    <s v="Oliver Stone"/>
    <s v="WORLD TRADE CENTER"/>
    <s v="Normal"/>
    <s v="Medium Budget"/>
  </r>
  <r>
    <s v="The Big Short"/>
    <d v="2015-04-30T00:00:00"/>
    <x v="0"/>
    <x v="5"/>
    <s v="English"/>
    <x v="0"/>
    <s v="R"/>
    <s v="Ryan Gosling"/>
    <x v="164"/>
    <n v="33000"/>
    <n v="57308"/>
    <n v="285"/>
    <n v="99000"/>
    <n v="7.8"/>
    <n v="426"/>
    <n v="130"/>
    <n v="70235322"/>
    <n v="28000000"/>
    <n v="42235322"/>
    <n v="1.5084043571428571"/>
    <n v="41.70336174285714"/>
    <x v="2"/>
    <s v="aprel"/>
    <s v="Adam McKay"/>
    <s v="THE BİG SHORT"/>
    <s v="Normal"/>
    <s v="Medium Budget"/>
  </r>
  <r>
    <s v="Fool's Gold"/>
    <d v="2008-05-25T00:00:00"/>
    <x v="0"/>
    <x v="0"/>
    <s v="English"/>
    <x v="0"/>
    <s v="PG-13"/>
    <s v="Matthew McConaughey"/>
    <x v="113"/>
    <n v="11000"/>
    <n v="13827"/>
    <n v="72"/>
    <n v="0"/>
    <n v="5.6"/>
    <n v="176"/>
    <n v="112"/>
    <n v="70224196"/>
    <n v="70000000"/>
    <n v="224196"/>
    <n v="3.2028E-3"/>
    <n v="22.40128112"/>
    <x v="4"/>
    <s v="may"/>
    <s v="Andy Tennant"/>
    <s v="FOOL'S GOLD"/>
    <s v="Normal"/>
    <s v="High Budget"/>
  </r>
  <r>
    <s v="Big Momma's House 2"/>
    <d v="2006-06-24T00:00:00"/>
    <x v="0"/>
    <x v="4"/>
    <s v="English"/>
    <x v="0"/>
    <s v="PG-13"/>
    <s v="ChloÃ« Grace Moretz"/>
    <x v="404"/>
    <n v="17000"/>
    <n v="19334"/>
    <n v="14"/>
    <n v="663"/>
    <n v="4.5999999999999996"/>
    <n v="65"/>
    <n v="99"/>
    <n v="70163652"/>
    <n v="40000000"/>
    <n v="30163652"/>
    <n v="0.75409130000000002"/>
    <n v="18.767936519999996"/>
    <x v="9"/>
    <s v="iyun"/>
    <s v="John Whitesell"/>
    <s v="BİG MOMMA'S HOUSE 2"/>
    <s v="Normal"/>
    <s v="Medium Budget"/>
  </r>
  <r>
    <s v="Star Trek: Insurrection"/>
    <d v="1998-04-23T00:00:00"/>
    <x v="0"/>
    <x v="0"/>
    <s v="English"/>
    <x v="0"/>
    <s v="PG"/>
    <s v="LeVar Burton"/>
    <x v="317"/>
    <n v="1000"/>
    <n v="6207"/>
    <n v="906"/>
    <n v="1000"/>
    <n v="6.4"/>
    <n v="160"/>
    <n v="103"/>
    <n v="70117571"/>
    <n v="58000000"/>
    <n v="12117571"/>
    <n v="0.20892363793103449"/>
    <n v="25.783569455172415"/>
    <x v="31"/>
    <s v="aprel"/>
    <s v="Jonathan Frakes"/>
    <s v="STAR TREK: INSURRECTİON"/>
    <s v="Normal"/>
    <s v="High Budget"/>
  </r>
  <r>
    <s v="Boomerang"/>
    <d v="1992-12-14T00:00:00"/>
    <x v="0"/>
    <x v="4"/>
    <s v="English"/>
    <x v="0"/>
    <s v="R"/>
    <s v="John Witherspoon"/>
    <x v="405"/>
    <n v="723"/>
    <n v="3841"/>
    <n v="71"/>
    <n v="0"/>
    <n v="5.4"/>
    <n v="21"/>
    <n v="117"/>
    <n v="70100000"/>
    <n v="40000000"/>
    <n v="30100000"/>
    <n v="0.75249999999999995"/>
    <n v="21.901"/>
    <x v="28"/>
    <s v="dekabr"/>
    <s v="Reginald Hudlin"/>
    <s v="BOOMERANG"/>
    <s v="Normal"/>
    <s v="Medium Budget"/>
  </r>
  <r>
    <s v="Kill Bill: Vol. 1"/>
    <d v="2003-12-03T00:00:00"/>
    <x v="1"/>
    <x v="0"/>
    <s v="English"/>
    <x v="0"/>
    <s v="R"/>
    <s v="David Carradine"/>
    <x v="138"/>
    <n v="926"/>
    <n v="3983"/>
    <n v="16000"/>
    <n v="13000"/>
    <n v="8.1"/>
    <n v="354"/>
    <n v="111"/>
    <n v="70098138"/>
    <n v="30000000"/>
    <n v="40098138"/>
    <n v="1.3366046"/>
    <n v="34.234641839999995"/>
    <x v="13"/>
    <s v="dekabr"/>
    <s v="Quentin Tarantino"/>
    <s v="KİLL BİLL: VOL. 1"/>
    <s v="Normal"/>
    <s v="High Budget"/>
  </r>
  <r>
    <s v="The Golden Compass"/>
    <d v="2007-01-28T00:00:00"/>
    <x v="0"/>
    <x v="2"/>
    <s v="English"/>
    <x v="0"/>
    <s v="PG-13"/>
    <s v="Christopher Lee"/>
    <x v="34"/>
    <n v="16000"/>
    <n v="24106"/>
    <n v="129"/>
    <n v="0"/>
    <n v="6.1"/>
    <n v="251"/>
    <n v="113"/>
    <n v="70083519"/>
    <n v="180000000"/>
    <n v="-109916481"/>
    <n v="-0.61064711666666671"/>
    <n v="24.155741153333331"/>
    <x v="17"/>
    <s v="yanvar"/>
    <s v="Chris Weitz"/>
    <s v="THE GOLDEN COMPASS"/>
    <s v="Underperformer"/>
    <s v="High Budget"/>
  </r>
  <r>
    <s v="Act of Valor"/>
    <d v="2012-10-12T00:00:00"/>
    <x v="0"/>
    <x v="0"/>
    <s v="English"/>
    <x v="0"/>
    <s v="R"/>
    <s v="Alex Veadov"/>
    <x v="406"/>
    <n v="93"/>
    <n v="146"/>
    <n v="16"/>
    <n v="15000"/>
    <n v="6.5"/>
    <n v="216"/>
    <n v="110"/>
    <n v="70011073"/>
    <n v="12000000"/>
    <n v="58011073"/>
    <n v="4.834256083333333"/>
    <n v="29.433702433333334"/>
    <x v="3"/>
    <s v="oktyabr"/>
    <s v="Mike McCoy"/>
    <s v="ACT OF VALOR"/>
    <s v="Normal"/>
    <s v="High Budget"/>
  </r>
  <r>
    <s v="Born on the Fourth of July"/>
    <d v="1989-02-12T00:00:00"/>
    <x v="0"/>
    <x v="5"/>
    <s v="English"/>
    <x v="0"/>
    <s v="R"/>
    <s v="Tom Cruise"/>
    <x v="188"/>
    <n v="10000"/>
    <n v="12098"/>
    <n v="0"/>
    <n v="4000"/>
    <n v="7.2"/>
    <n v="72"/>
    <n v="145"/>
    <n v="70001698"/>
    <n v="14000000"/>
    <n v="56001698"/>
    <n v="4.000121285714286"/>
    <n v="30.800048514285713"/>
    <x v="25"/>
    <s v="fevral"/>
    <s v="Oliver Stone"/>
    <s v="BORN ON THE FOURTH OF JULY"/>
    <s v="Normal"/>
    <s v="Medium Budget"/>
  </r>
  <r>
    <s v="Blade"/>
    <d v="1998-12-23T00:00:00"/>
    <x v="0"/>
    <x v="0"/>
    <s v="English"/>
    <x v="0"/>
    <s v="R"/>
    <s v="Sanaa Lathan"/>
    <x v="407"/>
    <n v="886"/>
    <n v="3174"/>
    <n v="45"/>
    <n v="0"/>
    <n v="7.1"/>
    <n v="184"/>
    <n v="110"/>
    <n v="70001065"/>
    <n v="45000000"/>
    <n v="25001065"/>
    <n v="0.55557922222222222"/>
    <n v="28.622231688888888"/>
    <x v="31"/>
    <s v="dekabr"/>
    <s v="Stephen Norrington"/>
    <s v="BLADE"/>
    <s v="Normal"/>
    <s v="High Budget"/>
  </r>
  <r>
    <s v="Seven Pounds"/>
    <d v="2008-05-03T00:00:00"/>
    <x v="0"/>
    <x v="1"/>
    <s v="English"/>
    <x v="0"/>
    <s v="PG-13"/>
    <s v="Will Smith"/>
    <x v="139"/>
    <n v="10000"/>
    <n v="14727"/>
    <n v="125"/>
    <n v="26000"/>
    <n v="7.7"/>
    <n v="202"/>
    <n v="123"/>
    <n v="69951824"/>
    <n v="55000000"/>
    <n v="14951824"/>
    <n v="0.27185134545454548"/>
    <n v="33.508740538181819"/>
    <x v="4"/>
    <s v="may"/>
    <s v="Gabriele Muccino"/>
    <s v="SEVEN POUNDS"/>
    <s v="Normal"/>
    <s v="Medium Budget"/>
  </r>
  <r>
    <s v="Private Benjamin"/>
    <d v="1980-07-10T00:00:00"/>
    <x v="0"/>
    <x v="4"/>
    <s v="English"/>
    <x v="0"/>
    <s v="R"/>
    <s v="Eileen Brennan"/>
    <x v="408"/>
    <n v="1000"/>
    <n v="2419"/>
    <n v="6"/>
    <n v="855"/>
    <n v="6.1"/>
    <n v="25"/>
    <n v="109"/>
    <n v="69800000"/>
    <n v="10000000"/>
    <n v="59800000"/>
    <n v="5.98"/>
    <n v="26.877499999999998"/>
    <x v="21"/>
    <s v="iyul"/>
    <s v="Howard Zieff"/>
    <s v="PRİVATE BENJAMİN"/>
    <s v="Normal"/>
    <s v="Medium Budget"/>
  </r>
  <r>
    <s v="Splash"/>
    <d v="1984-10-08T00:00:00"/>
    <x v="0"/>
    <x v="4"/>
    <s v="English"/>
    <x v="0"/>
    <s v="PG"/>
    <s v="Tom Hanks"/>
    <x v="47"/>
    <n v="15000"/>
    <n v="15361"/>
    <n v="2000"/>
    <n v="0"/>
    <n v="6.2"/>
    <n v="43"/>
    <n v="111"/>
    <n v="69800000"/>
    <n v="8000000"/>
    <n v="61800000"/>
    <n v="7.7249999999999996"/>
    <n v="27.89"/>
    <x v="26"/>
    <s v="oktyabr"/>
    <s v="Ron Howard"/>
    <s v="SPLASH"/>
    <s v="Overperformer"/>
    <s v="Medium Budget"/>
  </r>
  <r>
    <s v="Swordfish"/>
    <d v="2001-09-01T00:00:00"/>
    <x v="0"/>
    <x v="0"/>
    <s v="English"/>
    <x v="0"/>
    <s v="R"/>
    <s v="Hugh Jackman"/>
    <x v="289"/>
    <n v="20000"/>
    <n v="25942"/>
    <n v="57"/>
    <n v="0"/>
    <n v="6.5"/>
    <n v="166"/>
    <n v="99"/>
    <n v="69772969"/>
    <n v="80000000"/>
    <n v="-10227031"/>
    <n v="-0.1278378875"/>
    <n v="25.948864844999999"/>
    <x v="18"/>
    <s v="sentyabr"/>
    <s v="Dominic Sena"/>
    <s v="SWORDFİSH"/>
    <s v="Underperformer"/>
    <s v="High Budget"/>
  </r>
  <r>
    <s v="The Best Little Whorehouse in Texas"/>
    <d v="1982-12-02T00:00:00"/>
    <x v="0"/>
    <x v="4"/>
    <s v="English"/>
    <x v="0"/>
    <s v="R"/>
    <s v="Dolly Parton"/>
    <x v="409"/>
    <n v="1000"/>
    <n v="3688"/>
    <n v="19"/>
    <n v="0"/>
    <n v="5.8"/>
    <n v="11"/>
    <n v="114"/>
    <n v="69700000"/>
    <n v="35000000"/>
    <n v="34700000"/>
    <n v="0.99142857142857144"/>
    <n v="23.596571428571426"/>
    <x v="36"/>
    <s v="dekabr"/>
    <s v="Colin Higgins"/>
    <s v="THE BEST LİTTLE WHOREHOUSE İN TEXAS"/>
    <s v="Normal"/>
    <s v="Medium Budget"/>
  </r>
  <r>
    <s v="The Kid"/>
    <d v="2000-01-18T00:00:00"/>
    <x v="0"/>
    <x v="4"/>
    <s v="English"/>
    <x v="0"/>
    <s v="PG"/>
    <s v="Bruce Willis"/>
    <x v="121"/>
    <n v="13000"/>
    <n v="16452"/>
    <n v="226"/>
    <n v="0"/>
    <n v="6.1"/>
    <n v="86"/>
    <n v="104"/>
    <n v="69688384"/>
    <n v="60000000"/>
    <n v="9688384"/>
    <n v="0.16147306666666666"/>
    <n v="24.464589226666664"/>
    <x v="23"/>
    <s v="yanvar"/>
    <s v="Jon Turteltaub"/>
    <s v="THE KİD"/>
    <s v="Normal"/>
    <s v="Medium Budget"/>
  </r>
  <r>
    <s v="Divine Secrets of the Ya-Ya Sisterhood"/>
    <d v="2002-11-28T00:00:00"/>
    <x v="0"/>
    <x v="1"/>
    <s v="English"/>
    <x v="0"/>
    <s v="PG-13"/>
    <s v="Ellen Burstyn"/>
    <x v="410"/>
    <n v="1000"/>
    <n v="3845"/>
    <n v="144"/>
    <n v="0"/>
    <n v="6"/>
    <n v="93"/>
    <n v="116"/>
    <n v="69586544"/>
    <n v="27000000"/>
    <n v="42586544"/>
    <n v="1.5772794074074075"/>
    <n v="24.630911762962963"/>
    <x v="12"/>
    <s v="noyabr"/>
    <s v="Callie Khouri"/>
    <s v="DİVİNE SECRETS OF THE YA-YA SİSTERHOOD"/>
    <s v="Normal"/>
    <s v="Medium Budget"/>
  </r>
  <r>
    <s v="The Thomas Crown Affair"/>
    <d v="1999-03-17T00:00:00"/>
    <x v="0"/>
    <x v="8"/>
    <s v="English"/>
    <x v="0"/>
    <s v="R"/>
    <s v="Mark Margolis"/>
    <x v="223"/>
    <n v="1000"/>
    <n v="4660"/>
    <n v="323"/>
    <n v="0"/>
    <n v="6.8"/>
    <n v="152"/>
    <n v="113"/>
    <n v="69304264"/>
    <n v="48000000"/>
    <n v="21304264"/>
    <n v="0.44383883333333335"/>
    <n v="27.377535533333333"/>
    <x v="5"/>
    <s v="mart"/>
    <s v="John McTiernan"/>
    <s v="THE THOMAS CROWN AFFAİR"/>
    <s v="Normal"/>
    <s v="Medium Budget"/>
  </r>
  <r>
    <s v="White Chicks"/>
    <d v="2004-09-17T00:00:00"/>
    <x v="0"/>
    <x v="4"/>
    <s v="English"/>
    <x v="0"/>
    <s v="PG-13"/>
    <s v="Busy Philipps"/>
    <x v="400"/>
    <n v="1000"/>
    <n v="6313"/>
    <n v="322"/>
    <n v="0"/>
    <n v="5.4"/>
    <n v="62"/>
    <n v="109"/>
    <n v="69148997"/>
    <n v="37000000"/>
    <n v="32148997"/>
    <n v="0.86889181081081079"/>
    <n v="21.947556724324325"/>
    <x v="7"/>
    <s v="sentyabr"/>
    <s v="Keenen Ivory Wayans"/>
    <s v="WHİTE CHİCKS"/>
    <s v="Normal"/>
    <s v="Medium Budget"/>
  </r>
  <r>
    <s v="Lost in Space"/>
    <d v="1998-02-27T00:00:00"/>
    <x v="0"/>
    <x v="0"/>
    <s v="English"/>
    <x v="0"/>
    <s v="PG-13"/>
    <s v="Gary Oldman"/>
    <x v="411"/>
    <n v="10000"/>
    <n v="12186"/>
    <n v="81"/>
    <n v="0"/>
    <n v="5.0999999999999996"/>
    <n v="102"/>
    <n v="130"/>
    <n v="69102910"/>
    <n v="80000000"/>
    <n v="-10897090"/>
    <n v="-0.136213625"/>
    <n v="20.345514549999997"/>
    <x v="31"/>
    <s v="fevral"/>
    <s v="Stephen Hopkins"/>
    <s v="LOST İN SPACE"/>
    <s v="Underperformer"/>
    <s v="High Budget"/>
  </r>
  <r>
    <s v="Cool Runnings"/>
    <d v="1993-10-02T00:00:00"/>
    <x v="1"/>
    <x v="2"/>
    <s v="English"/>
    <x v="0"/>
    <s v="PG"/>
    <s v="Doug E. Doug"/>
    <x v="121"/>
    <n v="953"/>
    <n v="2496"/>
    <n v="226"/>
    <n v="0"/>
    <n v="6.9"/>
    <n v="39"/>
    <n v="98"/>
    <n v="68856263"/>
    <n v="15000000"/>
    <n v="53856263"/>
    <n v="3.5904175333333335"/>
    <n v="29.036167013333333"/>
    <x v="27"/>
    <s v="oktyabr"/>
    <s v="Jon Turteltaub"/>
    <s v="COOL RUNNİNGS"/>
    <s v="Normal"/>
    <s v="High Budget"/>
  </r>
  <r>
    <s v="Executive Decision"/>
    <d v="1996-03-29T00:00:00"/>
    <x v="0"/>
    <x v="0"/>
    <s v="English"/>
    <x v="0"/>
    <s v="R"/>
    <s v="Oliver Platt"/>
    <x v="412"/>
    <n v="1000"/>
    <n v="2916"/>
    <n v="53"/>
    <n v="0"/>
    <n v="6.4"/>
    <n v="60"/>
    <n v="133"/>
    <n v="68750000"/>
    <n v="55000000"/>
    <n v="13750000"/>
    <n v="0.25"/>
    <n v="25.700000000000003"/>
    <x v="20"/>
    <s v="mart"/>
    <s v="Stuart Baird"/>
    <s v="EXECUTİVE DECİSİON"/>
    <s v="Normal"/>
    <s v="High Budget"/>
  </r>
  <r>
    <s v="Sahara"/>
    <d v="2005-11-11T00:00:00"/>
    <x v="0"/>
    <x v="0"/>
    <s v="English"/>
    <x v="1"/>
    <s v="PG-13"/>
    <s v="Matthew McConaughey"/>
    <x v="413"/>
    <n v="11000"/>
    <n v="13073"/>
    <n v="42"/>
    <n v="0"/>
    <n v="6"/>
    <n v="163"/>
    <n v="124"/>
    <n v="68642452"/>
    <n v="130000000"/>
    <n v="-61357548"/>
    <n v="-0.47198113846153844"/>
    <n v="23.811207544615385"/>
    <x v="14"/>
    <s v="noyabr"/>
    <s v="Breck Eisner"/>
    <s v="SAHARA"/>
    <s v="Underperformer"/>
    <s v="High Budget"/>
  </r>
  <r>
    <s v="Percy Jackson: Sea of Monsters"/>
    <d v="2013-10-17T00:00:00"/>
    <x v="0"/>
    <x v="2"/>
    <s v="English"/>
    <x v="0"/>
    <s v="PG"/>
    <s v="Logan Lerman"/>
    <x v="391"/>
    <n v="8000"/>
    <n v="10882"/>
    <n v="87"/>
    <n v="28000"/>
    <n v="5.9"/>
    <n v="183"/>
    <n v="106"/>
    <n v="68558662"/>
    <n v="90000000"/>
    <n v="-21441338"/>
    <n v="-0.23823708888888889"/>
    <n v="26.304705164444446"/>
    <x v="8"/>
    <s v="oktyabr"/>
    <s v="Thor Freudenthal"/>
    <s v="PERCY JACKSON: SEA OF MONSTERS"/>
    <s v="Underperformer"/>
    <s v="High Budget"/>
  </r>
  <r>
    <s v="Road Trip"/>
    <d v="2000-09-09T00:00:00"/>
    <x v="0"/>
    <x v="4"/>
    <s v="English"/>
    <x v="0"/>
    <s v="R"/>
    <s v="Ethan Suplee"/>
    <x v="42"/>
    <n v="1000"/>
    <n v="3889"/>
    <n v="480"/>
    <n v="0"/>
    <n v="6.5"/>
    <n v="103"/>
    <n v="94"/>
    <n v="68525609"/>
    <n v="15600000"/>
    <n v="52925609"/>
    <n v="3.3926672435897438"/>
    <n v="27.357066897435899"/>
    <x v="23"/>
    <s v="sentyabr"/>
    <s v="Todd Phillips"/>
    <s v="ROAD TRİP"/>
    <s v="Normal"/>
    <s v="Medium Budget"/>
  </r>
  <r>
    <s v="Vertical Limit"/>
    <d v="2000-10-01T00:00:00"/>
    <x v="0"/>
    <x v="0"/>
    <s v="English"/>
    <x v="0"/>
    <s v="PG-13"/>
    <s v="Nicholas Lea"/>
    <x v="130"/>
    <n v="867"/>
    <n v="3424"/>
    <n v="258"/>
    <n v="0"/>
    <n v="5.9"/>
    <n v="134"/>
    <n v="124"/>
    <n v="68473360"/>
    <n v="75000000"/>
    <n v="-6526640"/>
    <n v="-8.702186666666667E-2"/>
    <n v="23.565191253333335"/>
    <x v="23"/>
    <s v="oktyabr"/>
    <s v="Martin Campbell"/>
    <s v="VERTİCAL LİMİT"/>
    <s v="Underperformer"/>
    <s v="High Budget"/>
  </r>
  <r>
    <s v="Bring It On"/>
    <d v="2000-01-28T00:00:00"/>
    <x v="0"/>
    <x v="4"/>
    <s v="English"/>
    <x v="0"/>
    <s v="PG-13"/>
    <s v="Kirsten Dunst"/>
    <x v="110"/>
    <n v="4000"/>
    <n v="5270"/>
    <n v="235"/>
    <n v="0"/>
    <n v="5.9"/>
    <n v="139"/>
    <n v="98"/>
    <n v="68353550"/>
    <n v="10000000"/>
    <n v="58353550"/>
    <n v="5.8353549999999998"/>
    <n v="25.934142000000001"/>
    <x v="23"/>
    <s v="yanvar"/>
    <s v="Peyton Reed"/>
    <s v="BRİNG IT ON"/>
    <s v="Normal"/>
    <s v="Medium Budget"/>
  </r>
  <r>
    <s v="Mr. Popper's Penguins"/>
    <d v="2011-03-21T00:00:00"/>
    <x v="0"/>
    <x v="4"/>
    <s v="English"/>
    <x v="0"/>
    <s v="PG"/>
    <s v="Madeline Carroll"/>
    <x v="260"/>
    <n v="1000"/>
    <n v="2820"/>
    <n v="70"/>
    <n v="14000"/>
    <n v="6"/>
    <n v="189"/>
    <n v="94"/>
    <n v="68218041"/>
    <n v="55000000"/>
    <n v="13218041"/>
    <n v="0.24032801818181818"/>
    <n v="25.496131207272725"/>
    <x v="15"/>
    <s v="mart"/>
    <s v="Mark Waters"/>
    <s v="MR. POPPER'S PENGUİNS"/>
    <s v="Normal"/>
    <s v="Medium Budget"/>
  </r>
  <r>
    <s v="Blue Streak"/>
    <d v="1999-06-26T00:00:00"/>
    <x v="0"/>
    <x v="0"/>
    <s v="English"/>
    <x v="0"/>
    <s v="PG-13"/>
    <s v="Peter Greene"/>
    <x v="316"/>
    <n v="789"/>
    <n v="2986"/>
    <n v="10"/>
    <n v="0"/>
    <n v="6.3"/>
    <n v="40"/>
    <n v="93"/>
    <n v="68208190"/>
    <n v="65000000"/>
    <n v="3208190"/>
    <n v="4.9356769230769232E-2"/>
    <n v="25.219742707692308"/>
    <x v="5"/>
    <s v="iyun"/>
    <s v="Les Mayfield"/>
    <s v="BLUE STREAK"/>
    <s v="Normal"/>
    <s v="High Budget"/>
  </r>
  <r>
    <s v="Guess Who"/>
    <d v="2005-01-13T00:00:00"/>
    <x v="0"/>
    <x v="4"/>
    <s v="English"/>
    <x v="0"/>
    <s v="PG-13"/>
    <s v="Bernie Mac"/>
    <x v="414"/>
    <n v="1000"/>
    <n v="2689"/>
    <n v="8"/>
    <n v="919"/>
    <n v="5.9"/>
    <n v="104"/>
    <n v="105"/>
    <n v="67962333"/>
    <n v="35000000"/>
    <n v="32962333"/>
    <n v="0.94178094285714287"/>
    <n v="24.068612377142859"/>
    <x v="14"/>
    <s v="yanvar"/>
    <s v="Kevin Rodney Sullivan"/>
    <s v="GUESS WHO"/>
    <s v="Normal"/>
    <s v="Medium Budget"/>
  </r>
  <r>
    <s v="Octopussy"/>
    <d v="1983-01-19T00:00:00"/>
    <x v="0"/>
    <x v="0"/>
    <s v="English"/>
    <x v="1"/>
    <s v="PG"/>
    <s v="Louis Jourdan"/>
    <x v="415"/>
    <n v="594"/>
    <n v="1898"/>
    <n v="46"/>
    <n v="0"/>
    <n v="6.6"/>
    <n v="106"/>
    <n v="131"/>
    <n v="67900000"/>
    <n v="27500000"/>
    <n v="40400000"/>
    <n v="1.469090909090909"/>
    <n v="26.987636363636362"/>
    <x v="19"/>
    <s v="yanvar"/>
    <s v="John Glen"/>
    <s v="OCTOPUSSY"/>
    <s v="Normal"/>
    <s v="High Budget"/>
  </r>
  <r>
    <s v="Outbreak"/>
    <d v="1995-12-22T00:00:00"/>
    <x v="0"/>
    <x v="0"/>
    <s v="English"/>
    <x v="0"/>
    <s v="R"/>
    <s v="Kevin Spacey"/>
    <x v="106"/>
    <n v="18000"/>
    <n v="30383"/>
    <n v="249"/>
    <n v="0"/>
    <n v="6.6"/>
    <n v="64"/>
    <n v="127"/>
    <n v="67823573"/>
    <n v="50000000"/>
    <n v="17823573"/>
    <n v="0.35647146000000002"/>
    <n v="26.542588583999997"/>
    <x v="33"/>
    <s v="dekabr"/>
    <s v="Wolfgang Petersen"/>
    <s v="OUTBREAK"/>
    <s v="Normal"/>
    <s v="High Budget"/>
  </r>
  <r>
    <s v="The Tourist"/>
    <d v="2010-12-26T00:00:00"/>
    <x v="0"/>
    <x v="0"/>
    <s v="English"/>
    <x v="0"/>
    <s v="PG-13"/>
    <s v="Johnny Depp"/>
    <x v="416"/>
    <n v="40000"/>
    <n v="55175"/>
    <n v="207"/>
    <n v="25000"/>
    <n v="6"/>
    <n v="321"/>
    <n v="103"/>
    <n v="67631157"/>
    <n v="100000000"/>
    <n v="-32368843"/>
    <n v="-0.32368843000000003"/>
    <n v="26.370524627999998"/>
    <x v="11"/>
    <s v="dekabr"/>
    <s v="Florian Henckel von Donnersmarck"/>
    <s v="THE TOURİST"/>
    <s v="Underperformer"/>
    <s v="High Budget"/>
  </r>
  <r>
    <s v="This Is 40"/>
    <d v="2012-08-02T00:00:00"/>
    <x v="0"/>
    <x v="4"/>
    <s v="English"/>
    <x v="0"/>
    <s v="R"/>
    <s v="Charlyne Yi"/>
    <x v="161"/>
    <n v="529"/>
    <n v="1050"/>
    <n v="0"/>
    <n v="18000"/>
    <n v="6.2"/>
    <n v="285"/>
    <n v="134"/>
    <n v="67523385"/>
    <n v="35000000"/>
    <n v="32523385"/>
    <n v="0.92923957142857139"/>
    <n v="26.971695828571431"/>
    <x v="3"/>
    <s v="avgust"/>
    <s v="Judd Apatow"/>
    <s v="THİS IS 40"/>
    <s v="Normal"/>
    <s v="Medium Budget"/>
  </r>
  <r>
    <s v="A Good Day to Die Hard"/>
    <d v="2013-01-04T00:00:00"/>
    <x v="0"/>
    <x v="0"/>
    <s v="English"/>
    <x v="0"/>
    <s v="R"/>
    <s v="Bruce Willis"/>
    <x v="417"/>
    <n v="13000"/>
    <n v="15481"/>
    <n v="212"/>
    <n v="66000"/>
    <n v="5.3"/>
    <n v="412"/>
    <n v="101"/>
    <n v="67344392"/>
    <n v="92000000"/>
    <n v="-24655608"/>
    <n v="-0.26799573913043478"/>
    <n v="27.692801704347822"/>
    <x v="8"/>
    <s v="yanvar"/>
    <s v="John Moore"/>
    <s v="A GOOD DAY TO DİE HARD"/>
    <s v="Underperformer"/>
    <s v="High Budget"/>
  </r>
  <r>
    <s v="Holes"/>
    <d v="2003-02-26T00:00:00"/>
    <x v="1"/>
    <x v="2"/>
    <s v="English"/>
    <x v="0"/>
    <s v="PG"/>
    <s v="Tim Blake Nelson"/>
    <x v="100"/>
    <n v="596"/>
    <n v="1293"/>
    <n v="99"/>
    <n v="0"/>
    <n v="7.1"/>
    <n v="106"/>
    <n v="117"/>
    <n v="67325559"/>
    <n v="20000000"/>
    <n v="47325559"/>
    <n v="2.3662779500000002"/>
    <n v="29.34651118"/>
    <x v="13"/>
    <s v="fevral"/>
    <s v="Andrew Davis"/>
    <s v="HOLES"/>
    <s v="Normal"/>
    <s v="High Budget"/>
  </r>
  <r>
    <s v="Hidalgo"/>
    <d v="2004-10-03T00:00:00"/>
    <x v="0"/>
    <x v="0"/>
    <s v="English"/>
    <x v="0"/>
    <s v="PG-13"/>
    <s v="J.K. Simmons"/>
    <x v="108"/>
    <n v="24000"/>
    <n v="36925"/>
    <n v="394"/>
    <n v="0"/>
    <n v="6.7"/>
    <n v="140"/>
    <n v="136"/>
    <n v="67286731"/>
    <n v="100000000"/>
    <n v="-32713269"/>
    <n v="-0.32713269"/>
    <n v="26.669146924"/>
    <x v="7"/>
    <s v="oktyabr"/>
    <s v="Joe Johnston"/>
    <s v="HİDALGO"/>
    <s v="Underperformer"/>
    <s v="High Budget"/>
  </r>
  <r>
    <s v="Role Models"/>
    <d v="2008-07-13T00:00:00"/>
    <x v="0"/>
    <x v="4"/>
    <s v="English"/>
    <x v="7"/>
    <s v="R"/>
    <s v="Joe Lo Truglio"/>
    <x v="418"/>
    <n v="833"/>
    <n v="3400"/>
    <n v="136"/>
    <n v="0"/>
    <n v="6.9"/>
    <n v="173"/>
    <n v="101"/>
    <n v="67266300"/>
    <n v="28000000"/>
    <n v="39266300"/>
    <n v="1.4023678571428571"/>
    <n v="28.160947142857143"/>
    <x v="4"/>
    <s v="iyul"/>
    <s v="David Wain"/>
    <s v="ROLE MODELS"/>
    <s v="Normal"/>
    <s v="Medium Budget"/>
  </r>
  <r>
    <s v="Insomnia"/>
    <d v="2002-04-16T00:00:00"/>
    <x v="0"/>
    <x v="1"/>
    <s v="English"/>
    <x v="0"/>
    <s v="R"/>
    <s v="Al Pacino"/>
    <x v="3"/>
    <n v="14000"/>
    <n v="15658"/>
    <n v="22000"/>
    <n v="0"/>
    <n v="7.2"/>
    <n v="185"/>
    <n v="118"/>
    <n v="67263182"/>
    <n v="46000000"/>
    <n v="21263182"/>
    <n v="0.46224308695652172"/>
    <n v="28.984897234782608"/>
    <x v="12"/>
    <s v="aprel"/>
    <s v="Christopher Nolan"/>
    <s v="INSOMNİA"/>
    <s v="Normal"/>
    <s v="Medium Budget"/>
  </r>
  <r>
    <s v="Coach Carter"/>
    <d v="2005-03-05T00:00:00"/>
    <x v="0"/>
    <x v="1"/>
    <s v="English"/>
    <x v="0"/>
    <s v="PG-13"/>
    <s v="Channing Tatum"/>
    <x v="321"/>
    <n v="17000"/>
    <n v="20299"/>
    <n v="49"/>
    <n v="0"/>
    <n v="7.2"/>
    <n v="127"/>
    <n v="136"/>
    <n v="67253092"/>
    <n v="30000000"/>
    <n v="37253092"/>
    <n v="1.2417697333333333"/>
    <n v="29.296707893333334"/>
    <x v="14"/>
    <s v="mart"/>
    <s v="Thomas Carter"/>
    <s v="COACH CARTER"/>
    <s v="Normal"/>
    <s v="Medium Budget"/>
  </r>
  <r>
    <s v="Dante's Peak"/>
    <d v="1997-08-18T00:00:00"/>
    <x v="0"/>
    <x v="0"/>
    <s v="English"/>
    <x v="0"/>
    <s v="PG-13"/>
    <s v="Jamie RenÃ©e Smith"/>
    <x v="419"/>
    <n v="650"/>
    <n v="1569"/>
    <n v="79"/>
    <n v="0"/>
    <n v="5.8"/>
    <n v="93"/>
    <n v="108"/>
    <n v="67155742"/>
    <n v="116000000"/>
    <n v="-48844258"/>
    <n v="-0.42107118965517243"/>
    <n v="23.031571524137931"/>
    <x v="1"/>
    <s v="avgust"/>
    <s v="Roger Donaldson"/>
    <s v="DANTE'S PEAK"/>
    <s v="Underperformer"/>
    <s v="High Budget"/>
  </r>
  <r>
    <s v="Race to Witch Mountain"/>
    <d v="2009-05-05T00:00:00"/>
    <x v="0"/>
    <x v="0"/>
    <s v="English"/>
    <x v="0"/>
    <s v="PG"/>
    <s v="Dwayne Johnson"/>
    <x v="322"/>
    <n v="12000"/>
    <n v="14007"/>
    <n v="99"/>
    <n v="0"/>
    <n v="5.7"/>
    <n v="166"/>
    <n v="98"/>
    <n v="67128202"/>
    <n v="65000000"/>
    <n v="2128202"/>
    <n v="3.2741569230769228E-2"/>
    <n v="22.813096627692307"/>
    <x v="0"/>
    <s v="may"/>
    <s v="Andy Fickman"/>
    <s v="RACE TO WİTCH MOUNTAİN"/>
    <s v="Normal"/>
    <s v="High Budget"/>
  </r>
  <r>
    <s v="The Bounty Hunter"/>
    <d v="2010-09-11T00:00:00"/>
    <x v="0"/>
    <x v="0"/>
    <s v="English"/>
    <x v="0"/>
    <s v="PG-13"/>
    <s v="Gerard Butler"/>
    <x v="113"/>
    <n v="18000"/>
    <n v="21554"/>
    <n v="72"/>
    <n v="0"/>
    <n v="5.5"/>
    <n v="161"/>
    <n v="110"/>
    <n v="67061228"/>
    <n v="40000000"/>
    <n v="27061228"/>
    <n v="0.67653070000000004"/>
    <n v="22.270612280000002"/>
    <x v="11"/>
    <s v="sentyabr"/>
    <s v="Andy Tennant"/>
    <s v="THE BOUNTY HUNTER"/>
    <s v="Normal"/>
    <s v="High Budget"/>
  </r>
  <r>
    <s v="Alexander and the Terrible, Horrible, No Good, Very Bad Day"/>
    <d v="2014-02-26T00:00:00"/>
    <x v="0"/>
    <x v="4"/>
    <s v="English"/>
    <x v="0"/>
    <s v="PG"/>
    <s v="Bella Thorne"/>
    <x v="420"/>
    <n v="35000"/>
    <n v="47677"/>
    <n v="44"/>
    <n v="12000"/>
    <n v="6.2"/>
    <n v="119"/>
    <n v="81"/>
    <n v="66950483"/>
    <n v="28000000"/>
    <n v="38950483"/>
    <n v="1.3910886785714285"/>
    <n v="26.556435471428571"/>
    <x v="16"/>
    <s v="fevral"/>
    <s v="Miguel Arteta"/>
    <s v="ALEXANDER AND THE TERRİBLE, HORRİBLE, NO GOOD, VERY BAD DAY"/>
    <s v="Normal"/>
    <s v="Medium Budget"/>
  </r>
  <r>
    <s v="102 Dalmatians"/>
    <d v="2000-07-08T00:00:00"/>
    <x v="0"/>
    <x v="2"/>
    <s v="English"/>
    <x v="0"/>
    <s v="G"/>
    <s v="Ioan Gruffudd"/>
    <x v="207"/>
    <n v="2000"/>
    <n v="4182"/>
    <n v="36"/>
    <n v="372"/>
    <n v="4.8"/>
    <n v="84"/>
    <n v="100"/>
    <n v="66941559"/>
    <n v="85000000"/>
    <n v="-18058441"/>
    <n v="-0.21245224705882354"/>
    <n v="19.152219101176467"/>
    <x v="23"/>
    <s v="iyul"/>
    <s v="Kevin Lima"/>
    <s v="102 DALMATİANS"/>
    <s v="Underperformer"/>
    <s v="High Budget"/>
  </r>
  <r>
    <s v="End of Days"/>
    <d v="1999-05-26T00:00:00"/>
    <x v="0"/>
    <x v="0"/>
    <s v="English"/>
    <x v="0"/>
    <s v="R"/>
    <s v="CCH Pounder"/>
    <x v="421"/>
    <n v="1000"/>
    <n v="3903"/>
    <n v="0"/>
    <n v="2000"/>
    <n v="5.7"/>
    <n v="174"/>
    <n v="121"/>
    <n v="66862068"/>
    <n v="83000000"/>
    <n v="-16137932"/>
    <n v="-0.19443291566265061"/>
    <n v="22.922226833734939"/>
    <x v="5"/>
    <s v="may"/>
    <s v="Peter Hyams"/>
    <s v="END OF DAYS"/>
    <s v="Underperformer"/>
    <s v="High Budget"/>
  </r>
  <r>
    <s v="The Mexican"/>
    <d v="2001-02-08T00:00:00"/>
    <x v="0"/>
    <x v="2"/>
    <s v="English"/>
    <x v="0"/>
    <s v="R"/>
    <s v="J.K. Simmons"/>
    <x v="8"/>
    <n v="24000"/>
    <n v="43917"/>
    <n v="563"/>
    <n v="2000"/>
    <n v="6.1"/>
    <n v="125"/>
    <n v="123"/>
    <n v="66808615"/>
    <n v="34000000"/>
    <n v="32808615"/>
    <n v="0.96495926470588234"/>
    <n v="24.985983705882351"/>
    <x v="18"/>
    <s v="fevral"/>
    <s v="Gore Verbinski"/>
    <s v="THE MEXİCAN"/>
    <s v="Normal"/>
    <s v="High Budget"/>
  </r>
  <r>
    <s v="Changing Lanes"/>
    <d v="2002-01-07T00:00:00"/>
    <x v="0"/>
    <x v="1"/>
    <s v="English"/>
    <x v="0"/>
    <s v="R"/>
    <s v="Sydney Pollack"/>
    <x v="243"/>
    <n v="521"/>
    <n v="758"/>
    <n v="50"/>
    <n v="0"/>
    <n v="6.5"/>
    <n v="167"/>
    <n v="91"/>
    <n v="66790248"/>
    <n v="45000000"/>
    <n v="21790248"/>
    <n v="0.48422773333333335"/>
    <n v="26.193691093333335"/>
    <x v="12"/>
    <s v="yanvar"/>
    <s v="Roger Michell"/>
    <s v="CHANGİNG LANES"/>
    <s v="Normal"/>
    <s v="Medium Budget"/>
  </r>
  <r>
    <s v="Kangaroo Jack"/>
    <d v="2003-01-19T00:00:00"/>
    <x v="0"/>
    <x v="0"/>
    <s v="English"/>
    <x v="0"/>
    <s v="PG"/>
    <s v="Estella Warren"/>
    <x v="422"/>
    <n v="658"/>
    <n v="1233"/>
    <n v="18"/>
    <n v="858"/>
    <n v="4.4000000000000004"/>
    <n v="73"/>
    <n v="89"/>
    <n v="66734992"/>
    <n v="60000000"/>
    <n v="6734992"/>
    <n v="0.11224986666666667"/>
    <n v="17.730699946666668"/>
    <x v="13"/>
    <s v="yanvar"/>
    <s v="David McNally"/>
    <s v="KANGAROO JACK"/>
    <s v="Normal"/>
    <s v="High Budget"/>
  </r>
  <r>
    <s v="The Godfather: Part III"/>
    <d v="1990-05-15T00:00:00"/>
    <x v="0"/>
    <x v="8"/>
    <s v="English"/>
    <x v="0"/>
    <s v="R"/>
    <s v="Al Pacino"/>
    <x v="193"/>
    <n v="14000"/>
    <n v="16949"/>
    <n v="0"/>
    <n v="0"/>
    <n v="7.6"/>
    <n v="110"/>
    <n v="170"/>
    <n v="66676062"/>
    <n v="54000000"/>
    <n v="12676062"/>
    <n v="0.23474188888888889"/>
    <n v="30.493896755555554"/>
    <x v="22"/>
    <s v="may"/>
    <s v="Francis Ford Coppola"/>
    <s v="THE GODFATHER: PART III"/>
    <s v="Normal"/>
    <s v="Medium Budget"/>
  </r>
  <r>
    <s v="Charlie Wilson's War"/>
    <d v="2007-04-23T00:00:00"/>
    <x v="0"/>
    <x v="5"/>
    <s v="English"/>
    <x v="0"/>
    <s v="R"/>
    <s v="Philip Seymour Hoffman"/>
    <x v="423"/>
    <n v="22000"/>
    <n v="60646"/>
    <n v="0"/>
    <n v="0"/>
    <n v="7.1"/>
    <n v="269"/>
    <n v="102"/>
    <n v="66636385"/>
    <n v="75000000"/>
    <n v="-8363615"/>
    <n v="-0.11151486666666667"/>
    <n v="28.355394053333331"/>
    <x v="17"/>
    <s v="aprel"/>
    <s v="Mike Nichols"/>
    <s v="CHARLİE WİLSON'S WAR"/>
    <s v="Underperformer"/>
    <s v="Medium Budget"/>
  </r>
  <r>
    <s v="Babe"/>
    <d v="1995-06-08T00:00:00"/>
    <x v="0"/>
    <x v="4"/>
    <s v="English"/>
    <x v="3"/>
    <s v="G"/>
    <s v="Miriam Margolyes"/>
    <x v="424"/>
    <n v="405"/>
    <n v="1185"/>
    <n v="108"/>
    <n v="5000"/>
    <n v="6.8"/>
    <n v="79"/>
    <n v="91"/>
    <n v="66600000"/>
    <n v="30000000"/>
    <n v="36600000"/>
    <n v="1.22"/>
    <n v="28.187999999999999"/>
    <x v="33"/>
    <s v="iyun"/>
    <s v="Chris Noonan"/>
    <s v="BABE"/>
    <s v="Normal"/>
    <s v="Medium Budget"/>
  </r>
  <r>
    <s v="Legends of the Fall"/>
    <d v="1994-11-01T00:00:00"/>
    <x v="0"/>
    <x v="1"/>
    <s v="English"/>
    <x v="0"/>
    <s v="R"/>
    <s v="Anthony Hopkins"/>
    <x v="257"/>
    <n v="12000"/>
    <n v="26388"/>
    <n v="380"/>
    <n v="11000"/>
    <n v="7.5"/>
    <n v="57"/>
    <n v="133"/>
    <n v="66528842"/>
    <n v="30000000"/>
    <n v="36528842"/>
    <n v="1.2176280666666666"/>
    <n v="31.587051226666667"/>
    <x v="10"/>
    <s v="noyabr"/>
    <s v="Edward Zwick"/>
    <s v="LEGENDS OF THE FALL"/>
    <s v="Normal"/>
    <s v="Medium Budget"/>
  </r>
  <r>
    <s v="Contraband"/>
    <d v="2012-05-21T00:00:00"/>
    <x v="0"/>
    <x v="0"/>
    <s v="English"/>
    <x v="0"/>
    <s v="R"/>
    <s v="J.K. Simmons"/>
    <x v="380"/>
    <n v="24000"/>
    <n v="26625"/>
    <n v="175"/>
    <n v="0"/>
    <n v="6.5"/>
    <n v="270"/>
    <n v="109"/>
    <n v="66489425"/>
    <n v="25000000"/>
    <n v="41489425"/>
    <n v="1.6595770000000001"/>
    <n v="26.663830799999999"/>
    <x v="3"/>
    <s v="may"/>
    <s v="Baltasar KormÃ¡kur"/>
    <s v="CONTRABAND"/>
    <s v="Normal"/>
    <s v="High Budget"/>
  </r>
  <r>
    <s v="The Bone Collector"/>
    <d v="1999-12-05T00:00:00"/>
    <x v="0"/>
    <x v="8"/>
    <s v="English"/>
    <x v="0"/>
    <s v="R"/>
    <s v="Denzel Washington"/>
    <x v="222"/>
    <n v="18000"/>
    <n v="29748"/>
    <n v="176"/>
    <n v="0"/>
    <n v="6.7"/>
    <n v="75"/>
    <n v="118"/>
    <n v="66488090"/>
    <n v="48000000"/>
    <n v="18488090"/>
    <n v="0.38516854166666664"/>
    <n v="26.954067416666668"/>
    <x v="5"/>
    <s v="dekabr"/>
    <s v="Phillip Noyce"/>
    <s v="THE BONE COLLECTOR"/>
    <s v="Normal"/>
    <s v="Medium Budget"/>
  </r>
  <r>
    <s v="Looper"/>
    <d v="2012-06-02T00:00:00"/>
    <x v="0"/>
    <x v="0"/>
    <s v="English"/>
    <x v="0"/>
    <s v="R"/>
    <s v="Joseph Gordon-Levitt"/>
    <x v="425"/>
    <n v="23000"/>
    <n v="37387"/>
    <n v="0"/>
    <n v="75000"/>
    <n v="7.4"/>
    <n v="589"/>
    <n v="119"/>
    <n v="66468315"/>
    <n v="30000000"/>
    <n v="36468315"/>
    <n v="1.2156104999999999"/>
    <n v="37.586244200000003"/>
    <x v="3"/>
    <s v="iyun"/>
    <s v="Rian Johnson"/>
    <s v="LOOPER"/>
    <s v="Normal"/>
    <s v="High Budget"/>
  </r>
  <r>
    <s v="The Final Destination"/>
    <d v="2009-09-08T00:00:00"/>
    <x v="0"/>
    <x v="7"/>
    <s v="English"/>
    <x v="0"/>
    <s v="R"/>
    <s v="Krista Allen"/>
    <x v="426"/>
    <n v="164000"/>
    <n v="303717"/>
    <n v="160"/>
    <n v="0"/>
    <n v="5.2"/>
    <n v="221"/>
    <n v="82"/>
    <n v="66466372"/>
    <n v="40000000"/>
    <n v="26466372"/>
    <n v="0.66165929999999995"/>
    <n v="21.064663720000002"/>
    <x v="0"/>
    <s v="sentyabr"/>
    <s v="David R. Ellis"/>
    <s v="THE FİNAL DESTİNATİON"/>
    <s v="Normal"/>
    <s v="Low Budget"/>
  </r>
  <r>
    <s v="The League of Extraordinary Gentlemen"/>
    <d v="2003-05-22T00:00:00"/>
    <x v="1"/>
    <x v="0"/>
    <s v="English"/>
    <x v="0"/>
    <s v="PG-13"/>
    <s v="Jason Flemyng"/>
    <x v="407"/>
    <n v="1000"/>
    <n v="4714"/>
    <n v="45"/>
    <n v="0"/>
    <n v="5.8"/>
    <n v="202"/>
    <n v="110"/>
    <n v="66462600"/>
    <n v="78000000"/>
    <n v="-11537400"/>
    <n v="-0.14791538461538462"/>
    <n v="23.140833846153846"/>
    <x v="13"/>
    <s v="may"/>
    <s v="Stephen Norrington"/>
    <s v="THE LEAGUE OF EXTRAORDİNARY GENTLEMEN"/>
    <s v="Underperformer"/>
    <s v="High Budget"/>
  </r>
  <r>
    <s v="Bowfinger"/>
    <d v="1999-12-22T00:00:00"/>
    <x v="0"/>
    <x v="4"/>
    <s v="English"/>
    <x v="0"/>
    <s v="PG-13"/>
    <s v="Robert Downey Jr."/>
    <x v="401"/>
    <n v="21000"/>
    <n v="22458"/>
    <n v="0"/>
    <n v="0"/>
    <n v="6.4"/>
    <n v="140"/>
    <n v="85"/>
    <n v="66365290"/>
    <n v="55000000"/>
    <n v="11365290"/>
    <n v="0.20664163636363636"/>
    <n v="25.682656654545458"/>
    <x v="5"/>
    <s v="dekabr"/>
    <s v="Frank Oz"/>
    <s v="BOWFİNGER"/>
    <s v="Normal"/>
    <s v="Medium Budget"/>
  </r>
  <r>
    <s v="Warm Bodies"/>
    <d v="2013-12-26T00:00:00"/>
    <x v="0"/>
    <x v="4"/>
    <s v="English"/>
    <x v="0"/>
    <s v="PG-13"/>
    <s v="Cory Hardrict"/>
    <x v="427"/>
    <n v="303"/>
    <n v="337"/>
    <n v="129"/>
    <n v="81000"/>
    <n v="6.9"/>
    <n v="452"/>
    <n v="98"/>
    <n v="66359959"/>
    <n v="35000000"/>
    <n v="31359959"/>
    <n v="0.89599882857142854"/>
    <n v="36.05839953142857"/>
    <x v="8"/>
    <s v="dekabr"/>
    <s v="Jonathan Levine"/>
    <s v="WARM BODİES"/>
    <s v="Normal"/>
    <s v="Medium Budget"/>
  </r>
  <r>
    <s v="Big Fish"/>
    <d v="2003-06-05T00:00:00"/>
    <x v="0"/>
    <x v="2"/>
    <s v="English"/>
    <x v="0"/>
    <s v="PG-13"/>
    <s v="Steve Buscemi"/>
    <x v="23"/>
    <n v="12000"/>
    <n v="16138"/>
    <n v="13000"/>
    <n v="26000"/>
    <n v="8"/>
    <n v="235"/>
    <n v="125"/>
    <n v="66257002"/>
    <n v="70000000"/>
    <n v="-3742998"/>
    <n v="-5.3471400000000002E-2"/>
    <n v="34.578611440000003"/>
    <x v="13"/>
    <s v="iyun"/>
    <s v="Tim Burton"/>
    <s v="BİG FİSH"/>
    <s v="Underperformer"/>
    <s v="High Budget"/>
  </r>
  <r>
    <s v="Kill Bill: Vol. 2"/>
    <d v="2004-06-30T00:00:00"/>
    <x v="1"/>
    <x v="0"/>
    <s v="English"/>
    <x v="0"/>
    <s v="R"/>
    <s v="Vivica A. Fox"/>
    <x v="138"/>
    <n v="890"/>
    <n v="1959"/>
    <n v="16000"/>
    <n v="0"/>
    <n v="8"/>
    <n v="304"/>
    <n v="137"/>
    <n v="66207920"/>
    <n v="30000000"/>
    <n v="36207920"/>
    <n v="1.2069306666666666"/>
    <n v="32.482772266666665"/>
    <x v="7"/>
    <s v="iyun"/>
    <s v="Quentin Tarantino"/>
    <s v="KİLL BİLL: VOL. 2"/>
    <s v="Normal"/>
    <s v="High Budget"/>
  </r>
  <r>
    <s v="Magic Mike XXL"/>
    <d v="2015-03-22T00:00:00"/>
    <x v="0"/>
    <x v="4"/>
    <s v="English"/>
    <x v="0"/>
    <s v="R"/>
    <s v="Matt Bomer"/>
    <x v="428"/>
    <n v="20000"/>
    <n v="38963"/>
    <n v="13"/>
    <n v="41000"/>
    <n v="5.7"/>
    <n v="222"/>
    <n v="115"/>
    <n v="66009973"/>
    <n v="14800000"/>
    <n v="51209973"/>
    <n v="3.4601333108108108"/>
    <n v="28.284053324324326"/>
    <x v="2"/>
    <s v="mart"/>
    <s v="Gregory Jacobs"/>
    <s v="MAGİC MİKE XXL"/>
    <s v="Normal"/>
    <s v="Medium Budget"/>
  </r>
  <r>
    <s v="Herbie Fully Loaded"/>
    <d v="2005-06-06T00:00:00"/>
    <x v="0"/>
    <x v="2"/>
    <s v="English"/>
    <x v="0"/>
    <s v="G"/>
    <s v="Scoot McNairy"/>
    <x v="429"/>
    <n v="660"/>
    <n v="2177"/>
    <n v="23"/>
    <n v="1000"/>
    <n v="4.7"/>
    <n v="117"/>
    <n v="101"/>
    <n v="66002004"/>
    <n v="50000000"/>
    <n v="16002004"/>
    <n v="0.32004008"/>
    <n v="19.028016032000004"/>
    <x v="14"/>
    <s v="iyun"/>
    <s v="Angela Robinson"/>
    <s v="HERBİE FULLY LOADED"/>
    <s v="Normal"/>
    <s v="High Budget"/>
  </r>
  <r>
    <s v="The Manchurian Candidate"/>
    <d v="2004-04-22T00:00:00"/>
    <x v="0"/>
    <x v="1"/>
    <s v="English"/>
    <x v="0"/>
    <s v="R"/>
    <s v="Denzel Washington"/>
    <x v="203"/>
    <n v="18000"/>
    <n v="20056"/>
    <n v="438"/>
    <n v="0"/>
    <n v="6.6"/>
    <n v="209"/>
    <n v="129"/>
    <n v="65948711"/>
    <n v="80000000"/>
    <n v="-14051289"/>
    <n v="-0.1756411125"/>
    <n v="26.329743555"/>
    <x v="7"/>
    <s v="aprel"/>
    <s v="Jonathan Demme"/>
    <s v="THE MANCHURİAN CANDİDATE"/>
    <s v="Underperformer"/>
    <s v="Medium Budget"/>
  </r>
  <r>
    <s v="Bad Boys"/>
    <d v="1995-11-29T00:00:00"/>
    <x v="0"/>
    <x v="0"/>
    <s v="English"/>
    <x v="0"/>
    <s v="R"/>
    <s v="Will Smith"/>
    <x v="14"/>
    <n v="10000"/>
    <n v="11013"/>
    <n v="0"/>
    <n v="0"/>
    <n v="6.8"/>
    <n v="63"/>
    <n v="119"/>
    <n v="65807024"/>
    <n v="19000000"/>
    <n v="46807024"/>
    <n v="2.4635275789473683"/>
    <n v="28.185411031578948"/>
    <x v="33"/>
    <s v="noyabr"/>
    <s v="Michael Bay"/>
    <s v="BAD BOYS"/>
    <s v="Normal"/>
    <s v="High Budget"/>
  </r>
  <r>
    <s v="Ever After: A Cinderella Story"/>
    <d v="1998-02-14T00:00:00"/>
    <x v="0"/>
    <x v="4"/>
    <s v="English"/>
    <x v="0"/>
    <s v="PG-13"/>
    <s v="Anjelica Huston"/>
    <x v="113"/>
    <n v="1000"/>
    <n v="2747"/>
    <n v="72"/>
    <n v="0"/>
    <n v="7"/>
    <n v="92"/>
    <n v="121"/>
    <n v="65703412"/>
    <n v="26000000"/>
    <n v="39703412"/>
    <n v="1.5270543076923078"/>
    <n v="28.610821723076924"/>
    <x v="31"/>
    <s v="fevral"/>
    <s v="Andy Tennant"/>
    <s v="EVER AFTER: A CİNDERELLA STORY"/>
    <s v="Normal"/>
    <s v="Medium Budget"/>
  </r>
  <r>
    <s v="Lara Croft Tomb Raider: The Cradle of Life"/>
    <d v="2003-09-24T00:00:00"/>
    <x v="0"/>
    <x v="0"/>
    <s v="English"/>
    <x v="0"/>
    <s v="PG-13"/>
    <s v="Gerard Butler"/>
    <x v="56"/>
    <n v="18000"/>
    <n v="33154"/>
    <n v="101"/>
    <n v="0"/>
    <n v="5.5"/>
    <n v="157"/>
    <n v="117"/>
    <n v="65653758"/>
    <n v="95000000"/>
    <n v="-29346242"/>
    <n v="-0.30890781052631577"/>
    <n v="21.876436875789473"/>
    <x v="13"/>
    <s v="sentyabr"/>
    <s v="Jan de Bont"/>
    <s v="LARA CROFT TOMB RAİDER: THE CRADLE OF LİFE"/>
    <s v="Underperformer"/>
    <s v="High Budget"/>
  </r>
  <r>
    <s v="Madea's Witness Protection"/>
    <d v="2012-01-13T00:00:00"/>
    <x v="0"/>
    <x v="4"/>
    <s v="English"/>
    <x v="0"/>
    <s v="PG-13"/>
    <s v="John Amos"/>
    <x v="430"/>
    <n v="982"/>
    <n v="2753"/>
    <n v="0"/>
    <n v="0"/>
    <n v="4.8"/>
    <n v="31"/>
    <n v="114"/>
    <n v="65623128"/>
    <n v="20000000"/>
    <n v="45623128"/>
    <n v="2.2811564"/>
    <n v="20.112462560000001"/>
    <x v="3"/>
    <s v="yanvar"/>
    <s v="Tyler Perry"/>
    <s v="MADEA'S WİTNESS PROTECTİON"/>
    <s v="Normal"/>
    <s v="Medium Budget"/>
  </r>
  <r>
    <s v="Anaconda"/>
    <d v="1997-12-21T00:00:00"/>
    <x v="0"/>
    <x v="0"/>
    <s v="English"/>
    <x v="0"/>
    <s v="PG-13"/>
    <s v="Frank Welker"/>
    <x v="431"/>
    <n v="2000"/>
    <n v="3717"/>
    <n v="49"/>
    <n v="0"/>
    <n v="4.5999999999999996"/>
    <n v="119"/>
    <n v="89"/>
    <n v="65557989"/>
    <n v="45000000"/>
    <n v="20557989"/>
    <n v="0.45684419999999998"/>
    <n v="18.582737679999997"/>
    <x v="1"/>
    <s v="dekabr"/>
    <s v="Luis Llosa"/>
    <s v="ANACONDA"/>
    <s v="Normal"/>
    <s v="High Budget"/>
  </r>
  <r>
    <s v="Deuce Bigalow: Male Gigolo"/>
    <d v="1999-11-03T00:00:00"/>
    <x v="0"/>
    <x v="4"/>
    <s v="English"/>
    <x v="0"/>
    <s v="R"/>
    <s v="Amy Poehler"/>
    <x v="60"/>
    <n v="1000"/>
    <n v="2604"/>
    <n v="31"/>
    <n v="0"/>
    <n v="5.7"/>
    <n v="91"/>
    <n v="88"/>
    <n v="65535067"/>
    <n v="17000000"/>
    <n v="48535067"/>
    <n v="2.8550039411764705"/>
    <n v="23.942001576470588"/>
    <x v="5"/>
    <s v="noyabr"/>
    <s v="Mike Mitchell"/>
    <s v="DEUCE BİGALOW: MALE GİGOLO"/>
    <s v="Normal"/>
    <s v="Medium Budget"/>
  </r>
  <r>
    <s v="Witness"/>
    <d v="1985-01-22T00:00:00"/>
    <x v="0"/>
    <x v="8"/>
    <s v="English"/>
    <x v="0"/>
    <s v="R"/>
    <s v="Harrison Ford"/>
    <x v="216"/>
    <n v="11000"/>
    <n v="22479"/>
    <n v="608"/>
    <n v="0"/>
    <n v="7.4"/>
    <n v="83"/>
    <n v="112"/>
    <n v="65500000"/>
    <n v="12000000"/>
    <n v="53500000"/>
    <n v="4.458333333333333"/>
    <n v="31.383333333333333"/>
    <x v="29"/>
    <s v="yanvar"/>
    <s v="Peter Weir"/>
    <s v="WİTNESS"/>
    <s v="Normal"/>
    <s v="Medium Budget"/>
  </r>
  <r>
    <s v="The Taking of Pelham 1 2 3"/>
    <d v="2009-10-29T00:00:00"/>
    <x v="0"/>
    <x v="0"/>
    <s v="English"/>
    <x v="0"/>
    <s v="R"/>
    <s v="Denzel Washington"/>
    <x v="116"/>
    <n v="18000"/>
    <n v="19906"/>
    <n v="12000"/>
    <n v="0"/>
    <n v="6.4"/>
    <n v="267"/>
    <n v="106"/>
    <n v="65452312"/>
    <n v="100000000"/>
    <n v="-34547688"/>
    <n v="-0.34547687999999999"/>
    <n v="25.461809248000002"/>
    <x v="0"/>
    <s v="oktyabr"/>
    <s v="Tony Scott"/>
    <s v="THE TAKİNG OF PELHAM 1 2 3"/>
    <s v="Underperformer"/>
    <s v="High Budget"/>
  </r>
  <r>
    <s v="Step Up"/>
    <d v="2006-12-09T00:00:00"/>
    <x v="0"/>
    <x v="8"/>
    <s v="English"/>
    <x v="0"/>
    <s v="PG-13"/>
    <s v="Channing Tatum"/>
    <x v="134"/>
    <n v="17000"/>
    <n v="21380"/>
    <n v="98"/>
    <n v="0"/>
    <n v="6.5"/>
    <n v="107"/>
    <n v="104"/>
    <n v="65269010"/>
    <n v="12000000"/>
    <n v="53269010"/>
    <n v="4.4390841666666665"/>
    <n v="27.775633666666668"/>
    <x v="9"/>
    <s v="dekabr"/>
    <s v="Anne Fletcher"/>
    <s v="STEP UP"/>
    <s v="Normal"/>
    <s v="Medium Budget"/>
  </r>
  <r>
    <s v="Think Like a Man Too"/>
    <d v="2014-10-15T00:00:00"/>
    <x v="0"/>
    <x v="4"/>
    <s v="English"/>
    <x v="0"/>
    <s v="PG-13"/>
    <s v="Romany Malco"/>
    <x v="197"/>
    <n v="966"/>
    <n v="4830"/>
    <n v="167"/>
    <n v="3000"/>
    <n v="5.7"/>
    <n v="52"/>
    <n v="106"/>
    <n v="65182182"/>
    <n v="24000000"/>
    <n v="41182182"/>
    <n v="1.71592425"/>
    <n v="23.786369700000002"/>
    <x v="16"/>
    <s v="oktyabr"/>
    <s v="Tim Story"/>
    <s v="THİNK LİKE A MAN TOO"/>
    <s v="Normal"/>
    <s v="Medium Budget"/>
  </r>
  <r>
    <s v="Battleship"/>
    <d v="2012-07-01T00:00:00"/>
    <x v="0"/>
    <x v="0"/>
    <s v="English"/>
    <x v="0"/>
    <s v="PG-13"/>
    <s v="Liam Neeson"/>
    <x v="66"/>
    <n v="14000"/>
    <n v="26679"/>
    <n v="532"/>
    <n v="44000"/>
    <n v="5.9"/>
    <n v="377"/>
    <n v="131"/>
    <n v="65173160"/>
    <n v="209000000"/>
    <n v="-143826840"/>
    <n v="-0.68816669856459334"/>
    <n v="27.724733320574167"/>
    <x v="3"/>
    <s v="iyul"/>
    <s v="Peter Berg"/>
    <s v="BATTLESHİP"/>
    <s v="Underperformer"/>
    <s v="High Budget"/>
  </r>
  <r>
    <s v="Jack the Giant Slayer"/>
    <d v="2013-09-24T00:00:00"/>
    <x v="0"/>
    <x v="2"/>
    <s v="English"/>
    <x v="0"/>
    <s v="PG-13"/>
    <s v="Eddie Marsan"/>
    <x v="64"/>
    <n v="979"/>
    <n v="1766"/>
    <n v="0"/>
    <n v="22000"/>
    <n v="6.3"/>
    <n v="338"/>
    <n v="114"/>
    <n v="65171860"/>
    <n v="195000000"/>
    <n v="-129828140"/>
    <n v="-0.66578533333333334"/>
    <n v="27.133685866666664"/>
    <x v="8"/>
    <s v="sentyabr"/>
    <s v="Bryan Singer"/>
    <s v="JACK THE GİANT SLAYER"/>
    <s v="Underperformer"/>
    <s v="High Budget"/>
  </r>
  <r>
    <s v="The Visit"/>
    <d v="2015-03-25T00:00:00"/>
    <x v="0"/>
    <x v="7"/>
    <s v="English"/>
    <x v="0"/>
    <s v="PG-13"/>
    <s v="Ocean James"/>
    <x v="35"/>
    <n v="432"/>
    <n v="1010"/>
    <n v="0"/>
    <n v="27000"/>
    <n v="6.2"/>
    <n v="371"/>
    <n v="94"/>
    <n v="65069140"/>
    <n v="5000000"/>
    <n v="60069140"/>
    <n v="12.013828"/>
    <n v="32.305531200000004"/>
    <x v="2"/>
    <s v="mart"/>
    <s v="M. Night Shyamalan"/>
    <s v="THE VİSİT"/>
    <s v="Overperformer"/>
    <s v="Low Budget"/>
  </r>
  <r>
    <s v="The Visit"/>
    <d v="2015-03-25T00:00:00"/>
    <x v="0"/>
    <x v="7"/>
    <s v="English"/>
    <x v="0"/>
    <s v="PG-13"/>
    <s v="Ocean James"/>
    <x v="35"/>
    <n v="432"/>
    <n v="1010"/>
    <n v="0"/>
    <n v="27000"/>
    <n v="6.2"/>
    <n v="371"/>
    <n v="94"/>
    <n v="65069140"/>
    <n v="5000000"/>
    <n v="60069140"/>
    <n v="12.013828"/>
    <n v="32.305531200000004"/>
    <x v="2"/>
    <s v="mart"/>
    <s v="M. Night Shyamalan"/>
    <s v="THE VİSİT"/>
    <s v="Overperformer"/>
    <s v="Low Budget"/>
  </r>
  <r>
    <s v="Wolf"/>
    <d v="1994-01-19T00:00:00"/>
    <x v="0"/>
    <x v="1"/>
    <s v="English"/>
    <x v="0"/>
    <s v="R"/>
    <s v="David Hyde Pierce"/>
    <x v="423"/>
    <n v="443"/>
    <n v="1439"/>
    <n v="0"/>
    <n v="0"/>
    <n v="6.2"/>
    <n v="59"/>
    <n v="125"/>
    <n v="65012000"/>
    <n v="70000000"/>
    <n v="-4988000"/>
    <n v="-7.1257142857142852E-2"/>
    <n v="24.771497142857143"/>
    <x v="10"/>
    <s v="yanvar"/>
    <s v="Mike Nichols"/>
    <s v="WOLF"/>
    <s v="Underperformer"/>
    <s v="Medium Budget"/>
  </r>
  <r>
    <s v="About Schmidt"/>
    <d v="2002-05-29T00:00:00"/>
    <x v="0"/>
    <x v="4"/>
    <s v="English"/>
    <x v="0"/>
    <s v="R"/>
    <s v="Hope Davis"/>
    <x v="348"/>
    <n v="442"/>
    <n v="1556"/>
    <n v="729"/>
    <n v="0"/>
    <n v="7.2"/>
    <n v="217"/>
    <n v="125"/>
    <n v="65010106"/>
    <n v="30000000"/>
    <n v="35010106"/>
    <n v="1.1670035333333333"/>
    <n v="29.266801413333333"/>
    <x v="12"/>
    <s v="may"/>
    <s v="Alexander Payne"/>
    <s v="ABOUT SCHMİDT"/>
    <s v="Normal"/>
    <s v="Medium Budget"/>
  </r>
  <r>
    <s v="Exodus: Gods and Kings"/>
    <d v="2014-03-27T00:00:00"/>
    <x v="0"/>
    <x v="0"/>
    <s v="English"/>
    <x v="1"/>
    <s v="PG-13"/>
    <s v="Christian Bale"/>
    <x v="65"/>
    <n v="23000"/>
    <n v="26490"/>
    <n v="0"/>
    <n v="51000"/>
    <n v="6.1"/>
    <n v="314"/>
    <n v="150"/>
    <n v="65007045"/>
    <n v="140000000"/>
    <n v="-74992955"/>
    <n v="-0.53566396428571428"/>
    <n v="29.285734414285713"/>
    <x v="16"/>
    <s v="mart"/>
    <s v="Ridley Scott"/>
    <s v="EXODUS: GODS AND KİNGS"/>
    <s v="Underperformer"/>
    <s v="High Budget"/>
  </r>
  <r>
    <s v="The American President"/>
    <d v="1995-12-30T00:00:00"/>
    <x v="0"/>
    <x v="4"/>
    <s v="English"/>
    <x v="0"/>
    <s v="PG-13"/>
    <s v="Shawna Waldron"/>
    <x v="180"/>
    <n v="524"/>
    <n v="2668"/>
    <n v="0"/>
    <n v="0"/>
    <n v="6.8"/>
    <n v="75"/>
    <n v="114"/>
    <n v="65000000"/>
    <n v="62000000"/>
    <n v="3000000"/>
    <n v="4.8387096774193547E-2"/>
    <n v="27.219354838709677"/>
    <x v="33"/>
    <s v="dekabr"/>
    <s v="Rob Reiner"/>
    <s v="THE AMERİCAN PRESİDENT"/>
    <s v="Normal"/>
    <s v="Medium Budget"/>
  </r>
  <r>
    <s v="Pitch Perfect"/>
    <d v="2012-04-17T00:00:00"/>
    <x v="0"/>
    <x v="4"/>
    <s v="English"/>
    <x v="0"/>
    <s v="PG-13"/>
    <s v="Anna Kendrick"/>
    <x v="432"/>
    <n v="10000"/>
    <n v="12676"/>
    <n v="36"/>
    <n v="36000"/>
    <n v="7.2"/>
    <n v="223"/>
    <n v="112"/>
    <n v="64998368"/>
    <n v="17000000"/>
    <n v="47998368"/>
    <n v="2.823433411764706"/>
    <n v="33.529373364705883"/>
    <x v="3"/>
    <s v="aprel"/>
    <s v="Jason Moore"/>
    <s v="PİTCH PERFECT"/>
    <s v="Normal"/>
    <s v="Medium Budget"/>
  </r>
  <r>
    <s v="Barbershop 2: Back in Business"/>
    <d v="2004-01-26T00:00:00"/>
    <x v="1"/>
    <x v="4"/>
    <s v="English"/>
    <x v="0"/>
    <s v="PG-13"/>
    <s v="Harry Lennix"/>
    <x v="414"/>
    <n v="748"/>
    <n v="3956"/>
    <n v="8"/>
    <n v="265"/>
    <n v="5.7"/>
    <n v="50"/>
    <n v="106"/>
    <n v="64955956"/>
    <n v="18000000"/>
    <n v="46955956"/>
    <n v="2.6086642222222221"/>
    <n v="23.86996568888889"/>
    <x v="7"/>
    <s v="yanvar"/>
    <s v="Kevin Rodney Sullivan"/>
    <s v="BARBERSHOP 2: BACK İN BUSİNESS"/>
    <s v="Normal"/>
    <s v="Medium Budget"/>
  </r>
  <r>
    <s v="Mirror Mirror"/>
    <d v="2012-04-22T00:00:00"/>
    <x v="0"/>
    <x v="2"/>
    <s v="English"/>
    <x v="0"/>
    <s v="PG"/>
    <s v="Julia Roberts"/>
    <x v="345"/>
    <n v="8000"/>
    <n v="11454"/>
    <n v="763"/>
    <n v="18000"/>
    <n v="5.6"/>
    <n v="382"/>
    <n v="106"/>
    <n v="64933670"/>
    <n v="85000000"/>
    <n v="-20066330"/>
    <n v="-0.2360744705882353"/>
    <n v="24.105570211764704"/>
    <x v="3"/>
    <s v="aprel"/>
    <s v="Tarsem Singh"/>
    <s v="MİRROR MİRROR"/>
    <s v="Underperformer"/>
    <s v="High Budget"/>
  </r>
  <r>
    <s v="Stuart Little 2"/>
    <d v="2002-01-08T00:00:00"/>
    <x v="0"/>
    <x v="2"/>
    <s v="English"/>
    <x v="0"/>
    <s v="PG"/>
    <s v="Nathan Lane"/>
    <x v="184"/>
    <n v="886"/>
    <n v="2682"/>
    <n v="50"/>
    <n v="459"/>
    <n v="5.4"/>
    <n v="71"/>
    <n v="77"/>
    <n v="64736114"/>
    <n v="120000000"/>
    <n v="-55263886"/>
    <n v="-0.46053238333333335"/>
    <n v="21.461687046666668"/>
    <x v="12"/>
    <s v="yanvar"/>
    <s v="Rob Minkoff"/>
    <s v="STUART LİTTLE 2"/>
    <s v="Underperformer"/>
    <s v="High Budget"/>
  </r>
  <r>
    <s v="L.A. Confidential"/>
    <d v="1997-02-16T00:00:00"/>
    <x v="0"/>
    <x v="8"/>
    <s v="English"/>
    <x v="0"/>
    <s v="R"/>
    <s v="Kevin Spacey"/>
    <x v="240"/>
    <n v="18000"/>
    <n v="19129"/>
    <n v="161"/>
    <n v="11000"/>
    <n v="8.3000000000000007"/>
    <n v="177"/>
    <n v="138"/>
    <n v="64604977"/>
    <n v="35000000"/>
    <n v="29604977"/>
    <n v="0.84585648571428573"/>
    <n v="34.638342594285717"/>
    <x v="1"/>
    <s v="fevral"/>
    <s v="Curtis Hanson"/>
    <s v="L.A. CONFİDENTİAL"/>
    <s v="Normal"/>
    <s v="Medium Budget"/>
  </r>
  <r>
    <s v="Chronicle"/>
    <d v="2012-06-02T00:00:00"/>
    <x v="0"/>
    <x v="1"/>
    <s v="English"/>
    <x v="0"/>
    <s v="PG-13"/>
    <s v="Michael Kelly"/>
    <x v="433"/>
    <n v="963"/>
    <n v="2054"/>
    <n v="128"/>
    <n v="32000"/>
    <n v="7.1"/>
    <n v="414"/>
    <n v="89"/>
    <n v="64572496"/>
    <n v="12000000"/>
    <n v="52572496"/>
    <n v="4.3810413333333331"/>
    <n v="33.352416533333333"/>
    <x v="3"/>
    <s v="iyun"/>
    <s v="Josh Trank"/>
    <s v="CHRONİCLE"/>
    <s v="Normal"/>
    <s v="Medium Budget"/>
  </r>
  <r>
    <s v="The Happening"/>
    <d v="2008-08-08T00:00:00"/>
    <x v="0"/>
    <x v="13"/>
    <s v="English"/>
    <x v="0"/>
    <s v="R"/>
    <s v="Zooey Deschanel"/>
    <x v="35"/>
    <n v="11000"/>
    <n v="13654"/>
    <n v="0"/>
    <n v="6000"/>
    <n v="5"/>
    <n v="323"/>
    <n v="91"/>
    <n v="64505912"/>
    <n v="48000000"/>
    <n v="16505912"/>
    <n v="0.34387316666666667"/>
    <n v="20.737549266666669"/>
    <x v="4"/>
    <s v="avgust"/>
    <s v="M. Night Shyamalan"/>
    <s v="THE HAPPENİNG"/>
    <s v="Normal"/>
    <s v="Medium Budget"/>
  </r>
  <r>
    <s v="Flushed Away"/>
    <d v="2006-05-23T00:00:00"/>
    <x v="0"/>
    <x v="2"/>
    <s v="English"/>
    <x v="1"/>
    <s v="PG"/>
    <s v="Hugh Jackman"/>
    <x v="434"/>
    <n v="20000"/>
    <n v="35161"/>
    <n v="42"/>
    <n v="0"/>
    <n v="6.7"/>
    <n v="135"/>
    <n v="85"/>
    <n v="64459316"/>
    <n v="149000000"/>
    <n v="-84540684"/>
    <n v="-0.5673871409395973"/>
    <n v="26.57304514362416"/>
    <x v="9"/>
    <s v="may"/>
    <s v="David Bowers"/>
    <s v="FLUSHED AWAY"/>
    <s v="Underperformer"/>
    <s v="High Budget"/>
  </r>
  <r>
    <s v="The Purge"/>
    <d v="2013-12-03T00:00:00"/>
    <x v="0"/>
    <x v="7"/>
    <s v="English"/>
    <x v="0"/>
    <s v="R"/>
    <s v="Rhys Wakefield"/>
    <x v="398"/>
    <n v="942"/>
    <n v="3708"/>
    <n v="65"/>
    <n v="31000"/>
    <n v="5.7"/>
    <n v="361"/>
    <n v="85"/>
    <n v="64423650"/>
    <n v="3000000"/>
    <n v="61423650"/>
    <n v="20.474550000000001"/>
    <n v="34.089820000000003"/>
    <x v="8"/>
    <s v="dekabr"/>
    <s v="James DeMonaco"/>
    <s v="THE PURGE"/>
    <s v="Overperformer"/>
    <s v="Low Budget"/>
  </r>
  <r>
    <s v="Miracle"/>
    <d v="2004-10-15T00:00:00"/>
    <x v="0"/>
    <x v="5"/>
    <s v="English"/>
    <x v="0"/>
    <s v="PG"/>
    <s v="Eddie Cahill"/>
    <x v="435"/>
    <n v="639"/>
    <n v="1845"/>
    <n v="149"/>
    <n v="0"/>
    <n v="7.5"/>
    <n v="129"/>
    <n v="135"/>
    <n v="64371181"/>
    <n v="28000000"/>
    <n v="36371181"/>
    <n v="1.2989707500000001"/>
    <n v="30.519588299999999"/>
    <x v="7"/>
    <s v="oktyabr"/>
    <s v="Gavin O'Connor"/>
    <s v="MİRACLE"/>
    <s v="Normal"/>
    <s v="Medium Budget"/>
  </r>
  <r>
    <s v="Jackass: The Movie"/>
    <d v="2002-02-01T00:00:00"/>
    <x v="0"/>
    <x v="4"/>
    <s v="English"/>
    <x v="0"/>
    <s v="R"/>
    <s v="Bam Margera"/>
    <x v="238"/>
    <n v="608"/>
    <n v="1770"/>
    <n v="79"/>
    <n v="0"/>
    <n v="6.6"/>
    <n v="106"/>
    <n v="87"/>
    <n v="64267897"/>
    <n v="5000000"/>
    <n v="59267897"/>
    <n v="11.853579399999999"/>
    <n v="31.14143176"/>
    <x v="12"/>
    <s v="fevral"/>
    <s v="Jeff Tremaine"/>
    <s v="JACKASS: THE MOVİE"/>
    <s v="Overperformer"/>
    <s v="Medium Budget"/>
  </r>
  <r>
    <s v="The Amityville Horror"/>
    <d v="2005-08-27T00:00:00"/>
    <x v="0"/>
    <x v="1"/>
    <s v="English"/>
    <x v="0"/>
    <s v="R"/>
    <s v="Jimmy Bennett"/>
    <x v="436"/>
    <n v="87000"/>
    <n v="120797"/>
    <n v="15"/>
    <n v="0"/>
    <n v="6"/>
    <n v="220"/>
    <n v="90"/>
    <n v="64255243"/>
    <n v="19000000"/>
    <n v="45255243"/>
    <n v="2.3818548947368421"/>
    <n v="24.952741957894737"/>
    <x v="14"/>
    <s v="avgust"/>
    <s v="Andrew Douglas"/>
    <s v="THE AMİTYVİLLE HORROR"/>
    <s v="Normal"/>
    <s v="Medium Budget"/>
  </r>
  <r>
    <s v="The Nut Job"/>
    <d v="2014-08-23T00:00:00"/>
    <x v="0"/>
    <x v="2"/>
    <s v="English"/>
    <x v="4"/>
    <s v="PG"/>
    <s v="Liam Neeson"/>
    <x v="437"/>
    <n v="14000"/>
    <n v="18795"/>
    <n v="7"/>
    <n v="0"/>
    <n v="5.8"/>
    <n v="121"/>
    <n v="85"/>
    <n v="64238770"/>
    <n v="42000000"/>
    <n v="22238770"/>
    <n v="0.52949452380952378"/>
    <n v="23.411797809523808"/>
    <x v="16"/>
    <s v="avgust"/>
    <s v="Peter Lepeniotis"/>
    <s v="THE NUT JOB"/>
    <s v="Normal"/>
    <s v="High Budget"/>
  </r>
  <r>
    <s v="Down to Earth"/>
    <d v="2001-08-17T00:00:00"/>
    <x v="0"/>
    <x v="4"/>
    <s v="English"/>
    <x v="0"/>
    <s v="PG-13"/>
    <s v="Chazz Palminteri"/>
    <x v="34"/>
    <n v="979"/>
    <n v="2911"/>
    <n v="129"/>
    <n v="602"/>
    <n v="5.4"/>
    <n v="61"/>
    <n v="87"/>
    <n v="64172251"/>
    <n v="30000000"/>
    <n v="34172251"/>
    <n v="1.1390750333333333"/>
    <n v="22.115830013333333"/>
    <x v="18"/>
    <s v="avgust"/>
    <s v="Chris Weitz"/>
    <s v="DOWN TO EARTH"/>
    <s v="Normal"/>
    <s v="Medium Budget"/>
  </r>
  <r>
    <s v="17 Again"/>
    <d v="2009-05-25T00:00:00"/>
    <x v="0"/>
    <x v="4"/>
    <s v="English"/>
    <x v="0"/>
    <s v="PG-13"/>
    <s v="Matthew Perry"/>
    <x v="438"/>
    <n v="2000"/>
    <n v="7009"/>
    <n v="23"/>
    <n v="0"/>
    <n v="6.4"/>
    <n v="191"/>
    <n v="102"/>
    <n v="64149837"/>
    <n v="20000000"/>
    <n v="44149837"/>
    <n v="2.2074918499999998"/>
    <n v="26.482996740000001"/>
    <x v="0"/>
    <s v="may"/>
    <s v="Burr Steers"/>
    <s v="17 AGAİN"/>
    <s v="Normal"/>
    <s v="Medium Budget"/>
  </r>
  <r>
    <s v="Diary of a Wimpy Kid"/>
    <d v="2010-12-27T00:00:00"/>
    <x v="0"/>
    <x v="4"/>
    <s v="English"/>
    <x v="0"/>
    <s v="PG"/>
    <s v="ChloÃ« Grace Moretz"/>
    <x v="391"/>
    <n v="17000"/>
    <n v="20154"/>
    <n v="87"/>
    <n v="0"/>
    <n v="6.2"/>
    <n v="111"/>
    <n v="94"/>
    <n v="64001297"/>
    <n v="15000000"/>
    <n v="49001297"/>
    <n v="3.2667531333333333"/>
    <n v="26.106701253333334"/>
    <x v="11"/>
    <s v="dekabr"/>
    <s v="Thor Freudenthal"/>
    <s v="DİARY OF A WİMPY KİD"/>
    <s v="Normal"/>
    <s v="Medium Budget"/>
  </r>
  <r>
    <s v="Happy Feet 2"/>
    <d v="2011-08-14T00:00:00"/>
    <x v="0"/>
    <x v="3"/>
    <s v="English"/>
    <x v="3"/>
    <s v="PG"/>
    <s v="Robin Williams"/>
    <x v="89"/>
    <n v="49000"/>
    <n v="62644"/>
    <n v="750"/>
    <n v="0"/>
    <n v="5.9"/>
    <n v="156"/>
    <n v="100"/>
    <n v="63992328"/>
    <n v="135000000"/>
    <n v="-71007672"/>
    <n v="-0.52598275555555551"/>
    <n v="23.389606897777778"/>
    <x v="15"/>
    <s v="avgust"/>
    <s v="George Miller"/>
    <s v="HAPPY FEET 2"/>
    <s v="Underperformer"/>
    <s v="High Budget"/>
  </r>
  <r>
    <s v="Sky High"/>
    <d v="2005-01-18T00:00:00"/>
    <x v="0"/>
    <x v="2"/>
    <s v="English"/>
    <x v="0"/>
    <s v="PG"/>
    <s v="Michael Angarano"/>
    <x v="60"/>
    <n v="947"/>
    <n v="2968"/>
    <n v="31"/>
    <n v="0"/>
    <n v="6.2"/>
    <n v="127"/>
    <n v="100"/>
    <n v="63939454"/>
    <n v="35000000"/>
    <n v="28939454"/>
    <n v="0.82684154285714284"/>
    <n v="25.130736617142858"/>
    <x v="14"/>
    <s v="yanvar"/>
    <s v="Mike Mitchell"/>
    <s v="SKY HİGH"/>
    <s v="Normal"/>
    <s v="High Budget"/>
  </r>
  <r>
    <s v="Last Vegas"/>
    <d v="2013-05-07T00:00:00"/>
    <x v="0"/>
    <x v="4"/>
    <s v="English"/>
    <x v="0"/>
    <s v="PG-13"/>
    <s v="Robert De Niro"/>
    <x v="121"/>
    <n v="22000"/>
    <n v="35694"/>
    <n v="226"/>
    <n v="27000"/>
    <n v="6.6"/>
    <n v="222"/>
    <n v="105"/>
    <n v="63910583"/>
    <n v="28000000"/>
    <n v="35910583"/>
    <n v="1.2825208214285715"/>
    <n v="29.613008328571425"/>
    <x v="8"/>
    <s v="may"/>
    <s v="Jon Turteltaub"/>
    <s v="LAST VEGAS"/>
    <s v="Normal"/>
    <s v="Medium Budget"/>
  </r>
  <r>
    <s v="In &amp; Out"/>
    <d v="1997-05-05T00:00:00"/>
    <x v="0"/>
    <x v="4"/>
    <s v="English"/>
    <x v="0"/>
    <s v="PG-13"/>
    <s v="Tom Selleck"/>
    <x v="401"/>
    <n v="19000"/>
    <n v="23504"/>
    <n v="0"/>
    <n v="0"/>
    <n v="6.3"/>
    <n v="83"/>
    <n v="90"/>
    <n v="63826569"/>
    <n v="35000000"/>
    <n v="28826569"/>
    <n v="0.82361625714285713"/>
    <n v="25.529446502857141"/>
    <x v="1"/>
    <s v="may"/>
    <s v="Frank Oz"/>
    <s v="IN &amp; OUT"/>
    <s v="Normal"/>
    <s v="Medium Budget"/>
  </r>
  <r>
    <s v="Mona Lisa Smile"/>
    <d v="2003-08-12T00:00:00"/>
    <x v="0"/>
    <x v="1"/>
    <s v="English"/>
    <x v="0"/>
    <s v="PG-13"/>
    <s v="Julia Roberts"/>
    <x v="39"/>
    <n v="8000"/>
    <n v="12850"/>
    <n v="179"/>
    <n v="0"/>
    <n v="6.4"/>
    <n v="141"/>
    <n v="117"/>
    <n v="63695760"/>
    <n v="65000000"/>
    <n v="-1304240"/>
    <n v="-2.0065230769230769E-2"/>
    <n v="25.59197390769231"/>
    <x v="13"/>
    <s v="avgust"/>
    <s v="Mike Newell"/>
    <s v="MONA LİSA SMİLE"/>
    <s v="Underperformer"/>
    <s v="Medium Budget"/>
  </r>
  <r>
    <s v="Thunderball"/>
    <d v="1965-04-28T00:00:00"/>
    <x v="0"/>
    <x v="0"/>
    <s v="English"/>
    <x v="1"/>
    <s v="Approved"/>
    <s v="Desmond Llewelyn"/>
    <x v="439"/>
    <n v="244"/>
    <n v="1164"/>
    <n v="92"/>
    <n v="0"/>
    <n v="7"/>
    <n v="129"/>
    <n v="130"/>
    <n v="63600000"/>
    <n v="9000000"/>
    <n v="54600000"/>
    <n v="6.0666666666666664"/>
    <n v="30.426666666666666"/>
    <x v="40"/>
    <s v="aprel"/>
    <s v="Terence Young"/>
    <s v="THUNDERBALL"/>
    <s v="Overperformer"/>
    <s v="High Budget"/>
  </r>
  <r>
    <s v="The Fifth Element"/>
    <d v="1997-03-30T00:00:00"/>
    <x v="0"/>
    <x v="0"/>
    <s v="English"/>
    <x v="6"/>
    <s v="PG-13"/>
    <s v="Milla Jovovich"/>
    <x v="213"/>
    <n v="14000"/>
    <n v="39319"/>
    <n v="0"/>
    <n v="18000"/>
    <n v="7.7"/>
    <n v="173"/>
    <n v="126"/>
    <n v="63540020"/>
    <n v="93000000"/>
    <n v="-29459980"/>
    <n v="-0.31677397849462363"/>
    <n v="32.473290408602153"/>
    <x v="1"/>
    <s v="mart"/>
    <s v="Luc Besson"/>
    <s v="THE FİFTH ELEMENT"/>
    <s v="Underperformer"/>
    <s v="High Budget"/>
  </r>
  <r>
    <s v="Hope Springs"/>
    <d v="2012-06-25T00:00:00"/>
    <x v="0"/>
    <x v="4"/>
    <s v="English"/>
    <x v="0"/>
    <s v="PG-13"/>
    <s v="Meryl Streep"/>
    <x v="177"/>
    <n v="11000"/>
    <n v="19420"/>
    <n v="64"/>
    <n v="0"/>
    <n v="6.3"/>
    <n v="234"/>
    <n v="100"/>
    <n v="63536011"/>
    <n v="30000000"/>
    <n v="33536011"/>
    <n v="1.1178670333333334"/>
    <n v="25.647146813333332"/>
    <x v="3"/>
    <s v="iyun"/>
    <s v="David Frankel"/>
    <s v="HOPE SPRİNGS"/>
    <s v="Normal"/>
    <s v="Medium Budget"/>
  </r>
  <r>
    <s v="The Time Traveler's Wife"/>
    <d v="2009-01-19T00:00:00"/>
    <x v="0"/>
    <x v="1"/>
    <s v="English"/>
    <x v="0"/>
    <s v="PG-13"/>
    <s v="Arliss Howard"/>
    <x v="205"/>
    <n v="152"/>
    <n v="568"/>
    <n v="124"/>
    <n v="13000"/>
    <n v="7.1"/>
    <n v="214"/>
    <n v="107"/>
    <n v="63411478"/>
    <n v="39000000"/>
    <n v="24411478"/>
    <n v="0.62593533333333329"/>
    <n v="29.950374133333334"/>
    <x v="0"/>
    <s v="yanvar"/>
    <s v="Robert Schwentke"/>
    <s v="THE TİME TRAVELER'S WİFE"/>
    <s v="Normal"/>
    <s v="Medium Budget"/>
  </r>
  <r>
    <s v="Tango &amp; Cash"/>
    <d v="1989-04-23T00:00:00"/>
    <x v="0"/>
    <x v="0"/>
    <s v="English"/>
    <x v="0"/>
    <s v="R"/>
    <s v="Sylvester Stallone"/>
    <x v="440"/>
    <n v="13000"/>
    <n v="14432"/>
    <n v="96"/>
    <n v="0"/>
    <n v="6.3"/>
    <n v="45"/>
    <n v="97"/>
    <n v="63408614"/>
    <n v="55000000"/>
    <n v="8408614"/>
    <n v="0.15288389090909091"/>
    <n v="25.261153556363634"/>
    <x v="25"/>
    <s v="aprel"/>
    <s v="Andrey Konchalovskiy"/>
    <s v="TANGO &amp; CASH"/>
    <s v="Normal"/>
    <s v="High Budget"/>
  </r>
  <r>
    <s v="She's All That"/>
    <d v="1999-08-25T00:00:00"/>
    <x v="0"/>
    <x v="4"/>
    <s v="English"/>
    <x v="0"/>
    <s v="PG-13"/>
    <s v="Paul Walker"/>
    <x v="441"/>
    <n v="23000"/>
    <n v="28734"/>
    <n v="7"/>
    <n v="0"/>
    <n v="5.8"/>
    <n v="96"/>
    <n v="95"/>
    <n v="63319509"/>
    <n v="10000000"/>
    <n v="53319509"/>
    <n v="5.3319508999999998"/>
    <n v="25.332780360000001"/>
    <x v="5"/>
    <s v="avgust"/>
    <s v="Robert Iscove"/>
    <s v="SHE'S ALL THAT"/>
    <s v="Normal"/>
    <s v="Medium Budget"/>
  </r>
  <r>
    <s v="Saw IV"/>
    <d v="2007-07-27T00:00:00"/>
    <x v="0"/>
    <x v="7"/>
    <s v="English"/>
    <x v="0"/>
    <s v="R"/>
    <s v="Costas Mandylor"/>
    <x v="333"/>
    <n v="723"/>
    <n v="3492"/>
    <n v="163"/>
    <n v="0"/>
    <n v="5.9"/>
    <n v="190"/>
    <n v="96"/>
    <n v="63270259"/>
    <n v="10000000"/>
    <n v="53270259"/>
    <n v="5.3270258999999998"/>
    <n v="25.73081036"/>
    <x v="17"/>
    <s v="iyul"/>
    <s v="Darren Lynn Bousman"/>
    <s v="SAW IV"/>
    <s v="Normal"/>
    <s v="Low Budget"/>
  </r>
  <r>
    <s v="Madea's Family Reunion"/>
    <d v="2006-02-07T00:00:00"/>
    <x v="0"/>
    <x v="4"/>
    <s v="English"/>
    <x v="0"/>
    <s v="PG-13"/>
    <s v="Boris Kodjoe"/>
    <x v="430"/>
    <n v="1000"/>
    <n v="5264"/>
    <n v="0"/>
    <n v="676"/>
    <n v="5"/>
    <n v="46"/>
    <n v="107"/>
    <n v="63231524"/>
    <n v="6000000"/>
    <n v="57231524"/>
    <n v="9.538587333333334"/>
    <n v="23.883034933333334"/>
    <x v="9"/>
    <s v="fevral"/>
    <s v="Tyler Perry"/>
    <s v="MADEA'S FAMİLY REUNİON"/>
    <s v="Overperformer"/>
    <s v="Medium Budget"/>
  </r>
  <r>
    <s v="The Holiday"/>
    <d v="2006-05-10T00:00:00"/>
    <x v="0"/>
    <x v="4"/>
    <s v="English"/>
    <x v="0"/>
    <s v="PG-13"/>
    <s v="Kate Winslet"/>
    <x v="105"/>
    <n v="14000"/>
    <n v="17423"/>
    <n v="278"/>
    <n v="19000"/>
    <n v="6.9"/>
    <n v="157"/>
    <n v="138"/>
    <n v="63224849"/>
    <n v="85000000"/>
    <n v="-21775151"/>
    <n v="-0.25617824705882353"/>
    <n v="29.397528701176469"/>
    <x v="9"/>
    <s v="may"/>
    <s v="Nancy Meyers"/>
    <s v="THE HOLİDAY"/>
    <s v="Underperformer"/>
    <s v="Medium Budget"/>
  </r>
  <r>
    <s v="The Sorcerer's Apprentice"/>
    <d v="2010-04-13T00:00:00"/>
    <x v="0"/>
    <x v="0"/>
    <s v="English"/>
    <x v="0"/>
    <s v="PG"/>
    <s v="Nicolas Cage"/>
    <x v="121"/>
    <n v="12000"/>
    <n v="13388"/>
    <n v="226"/>
    <n v="11000"/>
    <n v="6.1"/>
    <n v="235"/>
    <n v="109"/>
    <n v="63143812"/>
    <n v="150000000"/>
    <n v="-86856188"/>
    <n v="-0.57904125333333334"/>
    <n v="25.268383498666665"/>
    <x v="11"/>
    <s v="aprel"/>
    <s v="Jon Turteltaub"/>
    <s v="THE SORCERER'S APPRENTİCE"/>
    <s v="Underperformer"/>
    <s v="High Budget"/>
  </r>
  <r>
    <s v="Beavis and Butt-Head Do America"/>
    <d v="1996-04-14T00:00:00"/>
    <x v="0"/>
    <x v="2"/>
    <s v="English"/>
    <x v="0"/>
    <s v="PG-13"/>
    <s v="Bruce Willis"/>
    <x v="442"/>
    <n v="13000"/>
    <n v="17035"/>
    <n v="406"/>
    <n v="0"/>
    <n v="6.8"/>
    <n v="63"/>
    <n v="81"/>
    <n v="63071133"/>
    <n v="12000000"/>
    <n v="51071133"/>
    <n v="4.2559277499999997"/>
    <n v="28.9023711"/>
    <x v="20"/>
    <s v="aprel"/>
    <s v="Mike Judge"/>
    <s v="BEAVİS AND BUTT-HEAD DO AMERİCA"/>
    <s v="Normal"/>
    <s v="High Budget"/>
  </r>
  <r>
    <s v="The Last Song"/>
    <d v="2010-10-26T00:00:00"/>
    <x v="0"/>
    <x v="1"/>
    <s v="English"/>
    <x v="0"/>
    <s v="PG"/>
    <s v="Kelly Preston"/>
    <x v="443"/>
    <n v="742"/>
    <n v="2341"/>
    <n v="30"/>
    <n v="10000"/>
    <n v="5.8"/>
    <n v="123"/>
    <n v="107"/>
    <n v="62933793"/>
    <n v="20000000"/>
    <n v="42933793"/>
    <n v="2.1466896499999999"/>
    <n v="25.058675860000001"/>
    <x v="11"/>
    <s v="oktyabr"/>
    <s v="Julie Anne Robinson"/>
    <s v="THE LAST SONG"/>
    <s v="Normal"/>
    <s v="Medium Budget"/>
  </r>
  <r>
    <s v="Forgetting Sarah Marshall"/>
    <d v="2008-03-30T00:00:00"/>
    <x v="0"/>
    <x v="4"/>
    <s v="English"/>
    <x v="0"/>
    <s v="R"/>
    <s v="Mila Kunis"/>
    <x v="159"/>
    <n v="15000"/>
    <n v="16758"/>
    <n v="89"/>
    <n v="0"/>
    <n v="7.2"/>
    <n v="253"/>
    <n v="118"/>
    <n v="62877175"/>
    <n v="30000000"/>
    <n v="32877175"/>
    <n v="1.0959058333333334"/>
    <n v="29.238362333333335"/>
    <x v="4"/>
    <s v="mart"/>
    <s v="Nicholas Stoller"/>
    <s v="FORGETTİNG SARAH MARSHALL"/>
    <s v="Normal"/>
    <s v="Medium Budget"/>
  </r>
  <r>
    <s v="Moonraker"/>
    <d v="1979-09-23T00:00:00"/>
    <x v="0"/>
    <x v="0"/>
    <s v="English"/>
    <x v="1"/>
    <s v="PG"/>
    <s v="Desmond Llewelyn"/>
    <x v="444"/>
    <n v="244"/>
    <n v="1008"/>
    <n v="43"/>
    <n v="0"/>
    <n v="6.3"/>
    <n v="121"/>
    <n v="126"/>
    <n v="62700000"/>
    <n v="34000000"/>
    <n v="28700000"/>
    <n v="0.84411764705882353"/>
    <n v="25.537647058823527"/>
    <x v="49"/>
    <s v="sentyabr"/>
    <s v="Lewis Gilbert"/>
    <s v="MOONRAKER"/>
    <s v="Normal"/>
    <s v="High Budget"/>
  </r>
  <r>
    <s v="Jarhead"/>
    <d v="2005-10-16T00:00:00"/>
    <x v="0"/>
    <x v="0"/>
    <s v="English"/>
    <x v="7"/>
    <s v="R"/>
    <s v="Jake Gyllenhaal"/>
    <x v="31"/>
    <n v="15000"/>
    <n v="15850"/>
    <n v="0"/>
    <n v="0"/>
    <n v="7.1"/>
    <n v="262"/>
    <n v="125"/>
    <n v="62647540"/>
    <n v="70000000"/>
    <n v="-7352460"/>
    <n v="-0.10503514285714285"/>
    <n v="28.357985942857141"/>
    <x v="14"/>
    <s v="oktyabr"/>
    <s v="Sam Mendes"/>
    <s v="JARHEAD"/>
    <s v="Underperformer"/>
    <s v="High Budget"/>
  </r>
  <r>
    <s v="Black Mass"/>
    <d v="2015-04-21T00:00:00"/>
    <x v="0"/>
    <x v="5"/>
    <s v="English"/>
    <x v="0"/>
    <s v="R"/>
    <s v="Johnny Depp"/>
    <x v="445"/>
    <n v="40000"/>
    <n v="63769"/>
    <n v="108"/>
    <n v="44000"/>
    <n v="7"/>
    <n v="391"/>
    <n v="123"/>
    <n v="62563543"/>
    <n v="53000000"/>
    <n v="9563543"/>
    <n v="0.1804442075471698"/>
    <n v="32.47217768301887"/>
    <x v="2"/>
    <s v="aprel"/>
    <s v="Scott Cooper"/>
    <s v="BLACK MASS"/>
    <s v="Normal"/>
    <s v="Medium Budget"/>
  </r>
  <r>
    <s v="The Crying Game"/>
    <d v="1992-03-17T00:00:00"/>
    <x v="0"/>
    <x v="8"/>
    <s v="English"/>
    <x v="1"/>
    <s v="R"/>
    <s v="Jim Broadbent"/>
    <x v="276"/>
    <n v="1000"/>
    <n v="2412"/>
    <n v="277"/>
    <n v="0"/>
    <n v="7.3"/>
    <n v="63"/>
    <n v="112"/>
    <n v="62549000"/>
    <n v="2300000"/>
    <n v="60249000"/>
    <n v="26.195217391304347"/>
    <n v="39.678086956521739"/>
    <x v="28"/>
    <s v="mart"/>
    <s v="Neil Jordan"/>
    <s v="THE CRYİNG GAME"/>
    <s v="Overperformer"/>
    <s v="Medium Budget"/>
  </r>
  <r>
    <s v="The Fast and the Furious: Tokyo Drift"/>
    <d v="2006-12-15T00:00:00"/>
    <x v="0"/>
    <x v="0"/>
    <s v="English"/>
    <x v="0"/>
    <s v="PG-13"/>
    <s v="Amber Stevens West"/>
    <x v="78"/>
    <n v="584"/>
    <n v="1235"/>
    <n v="681"/>
    <n v="0"/>
    <n v="6"/>
    <n v="158"/>
    <n v="104"/>
    <n v="62494975"/>
    <n v="85000000"/>
    <n v="-22505025"/>
    <n v="-0.26476499999999997"/>
    <n v="23.894093999999999"/>
    <x v="9"/>
    <s v="dekabr"/>
    <s v="Justin Lin"/>
    <s v="THE FAST AND THE FURİOUS: TOKYO DRİFT"/>
    <s v="Underperformer"/>
    <s v="High Budget"/>
  </r>
  <r>
    <s v="The Adjustment Bureau"/>
    <d v="2011-09-09T00:00:00"/>
    <x v="0"/>
    <x v="14"/>
    <s v="English"/>
    <x v="0"/>
    <s v="PG-13"/>
    <s v="Matt Damon"/>
    <x v="446"/>
    <n v="13000"/>
    <n v="14607"/>
    <n v="53"/>
    <n v="36000"/>
    <n v="7.1"/>
    <n v="413"/>
    <n v="106"/>
    <n v="62453315"/>
    <n v="50200000"/>
    <n v="12253315"/>
    <n v="0.24408994023904382"/>
    <n v="32.097635976095617"/>
    <x v="15"/>
    <s v="sentyabr"/>
    <s v="George Nolfi"/>
    <s v="THE ADJUSTMENT BUREAU"/>
    <s v="Normal"/>
    <s v="Medium Budget"/>
  </r>
  <r>
    <s v="Underworld: Awakening"/>
    <d v="2012-02-24T00:00:00"/>
    <x v="0"/>
    <x v="0"/>
    <s v="English"/>
    <x v="0"/>
    <s v="R"/>
    <s v="Theo James"/>
    <x v="447"/>
    <n v="5000"/>
    <n v="5861"/>
    <n v="24"/>
    <n v="24000"/>
    <n v="6.4"/>
    <n v="242"/>
    <n v="88"/>
    <n v="62321039"/>
    <n v="70000000"/>
    <n v="-7678961"/>
    <n v="-0.10969944285714285"/>
    <n v="27.956120222857145"/>
    <x v="3"/>
    <s v="fevral"/>
    <s v="MÃ¥ns MÃ¥rlind"/>
    <s v="UNDERWORLD: AWAKENİNG"/>
    <s v="Underperformer"/>
    <s v="High Budget"/>
  </r>
  <r>
    <s v="Underworld: Evolution"/>
    <d v="2006-03-14T00:00:00"/>
    <x v="0"/>
    <x v="0"/>
    <s v="English"/>
    <x v="0"/>
    <s v="R"/>
    <s v="Sophia Myles"/>
    <x v="195"/>
    <n v="956"/>
    <n v="2998"/>
    <n v="235"/>
    <n v="0"/>
    <n v="6.8"/>
    <n v="206"/>
    <n v="102"/>
    <n v="62318875"/>
    <n v="50000000"/>
    <n v="12318875"/>
    <n v="0.2463775"/>
    <n v="27.298551"/>
    <x v="9"/>
    <s v="mart"/>
    <s v="Len Wiseman"/>
    <s v="UNDERWORLD: EVOLUTİON"/>
    <s v="Normal"/>
    <s v="High Budget"/>
  </r>
  <r>
    <s v="For Your Eyes Only"/>
    <d v="1981-03-18T00:00:00"/>
    <x v="0"/>
    <x v="0"/>
    <s v="English"/>
    <x v="1"/>
    <s v="PG"/>
    <s v="Julian Glover"/>
    <x v="415"/>
    <n v="844"/>
    <n v="2118"/>
    <n v="46"/>
    <n v="2000"/>
    <n v="6.8"/>
    <n v="112"/>
    <n v="127"/>
    <n v="62300000"/>
    <n v="28000000"/>
    <n v="34300000"/>
    <n v="1.2250000000000001"/>
    <n v="27.889999999999997"/>
    <x v="45"/>
    <s v="mart"/>
    <s v="John Glen"/>
    <s v="FOR YOUR EYES ONLY"/>
    <s v="Normal"/>
    <s v="High Budget"/>
  </r>
  <r>
    <s v="The Wolfman"/>
    <d v="2010-11-06T00:00:00"/>
    <x v="0"/>
    <x v="1"/>
    <s v="English"/>
    <x v="0"/>
    <s v="R"/>
    <s v="Anthony Hopkins"/>
    <x v="108"/>
    <n v="12000"/>
    <n v="13071"/>
    <n v="394"/>
    <n v="0"/>
    <n v="5.8"/>
    <n v="357"/>
    <n v="119"/>
    <n v="61937495"/>
    <n v="150000000"/>
    <n v="-88062505"/>
    <n v="-0.58708336666666672"/>
    <n v="22.965166653333334"/>
    <x v="11"/>
    <s v="noyabr"/>
    <s v="Joe Johnston"/>
    <s v="THE WOLFMAN"/>
    <s v="Underperformer"/>
    <s v="Medium Budget"/>
  </r>
  <r>
    <s v="Ender's Game"/>
    <d v="2013-09-23T00:00:00"/>
    <x v="0"/>
    <x v="0"/>
    <s v="English"/>
    <x v="0"/>
    <s v="PG-13"/>
    <s v="Harrison Ford"/>
    <x v="111"/>
    <n v="11000"/>
    <n v="12908"/>
    <n v="151"/>
    <n v="123000"/>
    <n v="6.7"/>
    <n v="326"/>
    <n v="114"/>
    <n v="61656849"/>
    <n v="110000000"/>
    <n v="-48343151"/>
    <n v="-0.43948319090909088"/>
    <n v="38.924206723636367"/>
    <x v="8"/>
    <s v="sentyabr"/>
    <s v="Gavin Hood"/>
    <s v="ENDER'S GAME"/>
    <s v="Underperformer"/>
    <s v="High Budget"/>
  </r>
  <r>
    <s v="Cinderella Man"/>
    <d v="2005-10-26T00:00:00"/>
    <x v="0"/>
    <x v="5"/>
    <s v="English"/>
    <x v="0"/>
    <s v="PG-13"/>
    <s v="Paddy Considine"/>
    <x v="47"/>
    <n v="680"/>
    <n v="2523"/>
    <n v="2000"/>
    <n v="0"/>
    <n v="8"/>
    <n v="201"/>
    <n v="144"/>
    <n v="61644321"/>
    <n v="88000000"/>
    <n v="-26355679"/>
    <n v="-0.29949635227272725"/>
    <n v="31.880201459090909"/>
    <x v="14"/>
    <s v="oktyabr"/>
    <s v="Ron Howard"/>
    <s v="CİNDERELLA MAN"/>
    <s v="Underperformer"/>
    <s v="Medium Budget"/>
  </r>
  <r>
    <s v="Flatliners"/>
    <d v="1990-12-15T00:00:00"/>
    <x v="0"/>
    <x v="1"/>
    <s v="English"/>
    <x v="0"/>
    <s v="R"/>
    <s v="Julia Roberts"/>
    <x v="99"/>
    <n v="8000"/>
    <n v="10493"/>
    <n v="541"/>
    <n v="0"/>
    <n v="6.6"/>
    <n v="49"/>
    <n v="115"/>
    <n v="61490000"/>
    <n v="26000000"/>
    <n v="35490000"/>
    <n v="1.365"/>
    <n v="26.945999999999998"/>
    <x v="22"/>
    <s v="dekabr"/>
    <s v="Joel Schumacher"/>
    <s v="FLATLİNERS"/>
    <s v="Normal"/>
    <s v="Medium Budget"/>
  </r>
  <r>
    <s v="National Lampoon's Vacation"/>
    <d v="1983-06-27T00:00:00"/>
    <x v="0"/>
    <x v="2"/>
    <s v="English"/>
    <x v="0"/>
    <s v="R"/>
    <s v="Beverly D'Angelo"/>
    <x v="272"/>
    <n v="816"/>
    <n v="3617"/>
    <n v="11000"/>
    <n v="0"/>
    <n v="7.4"/>
    <n v="55"/>
    <n v="98"/>
    <n v="61400000"/>
    <n v="15000000"/>
    <n v="46400000"/>
    <n v="3.0933333333333333"/>
    <n v="30.837333333333333"/>
    <x v="19"/>
    <s v="iyun"/>
    <s v="Harold Ramis"/>
    <s v="NATİONAL LAMPOON'S VACATİON"/>
    <s v="Normal"/>
    <s v="High Budget"/>
  </r>
  <r>
    <s v="Stomp the Yard"/>
    <d v="2007-01-05T00:00:00"/>
    <x v="0"/>
    <x v="1"/>
    <s v="English"/>
    <x v="0"/>
    <s v="PG-13"/>
    <s v="Chris Brown"/>
    <x v="448"/>
    <n v="997"/>
    <n v="3544"/>
    <n v="41"/>
    <n v="0"/>
    <n v="5.2"/>
    <n v="86"/>
    <n v="109"/>
    <n v="61356221"/>
    <n v="14000000"/>
    <n v="47356221"/>
    <n v="3.3825872142857141"/>
    <n v="22.153034885714288"/>
    <x v="17"/>
    <s v="yanvar"/>
    <s v="Sylvain White"/>
    <s v="STOMP THE YARD"/>
    <s v="Normal"/>
    <s v="Medium Budget"/>
  </r>
  <r>
    <s v="The Saint"/>
    <d v="1997-07-05T00:00:00"/>
    <x v="0"/>
    <x v="0"/>
    <s v="English"/>
    <x v="0"/>
    <s v="PG-13"/>
    <s v="Alun Armstrong"/>
    <x v="222"/>
    <n v="192"/>
    <n v="475"/>
    <n v="176"/>
    <n v="0"/>
    <n v="6.2"/>
    <n v="64"/>
    <n v="116"/>
    <n v="61355436"/>
    <n v="68000000"/>
    <n v="-6644564"/>
    <n v="-9.7714176470588235E-2"/>
    <n v="24.760914329411765"/>
    <x v="1"/>
    <s v="iyul"/>
    <s v="Phillip Noyce"/>
    <s v="THE SAİNT"/>
    <s v="Underperformer"/>
    <s v="High Budget"/>
  </r>
  <r>
    <s v="The Cell"/>
    <d v="2000-05-30T00:00:00"/>
    <x v="0"/>
    <x v="7"/>
    <s v="English"/>
    <x v="0"/>
    <s v="R"/>
    <s v="Dylan Baker"/>
    <x v="345"/>
    <n v="812"/>
    <n v="2474"/>
    <n v="763"/>
    <n v="0"/>
    <n v="6.3"/>
    <n v="225"/>
    <n v="109"/>
    <n v="61280963"/>
    <n v="33000000"/>
    <n v="28280963"/>
    <n v="0.85699887878787884"/>
    <n v="25.542799551515152"/>
    <x v="23"/>
    <s v="may"/>
    <s v="Tarsem Singh"/>
    <s v="THE CELL"/>
    <s v="Normal"/>
    <s v="Low Budget"/>
  </r>
  <r>
    <s v="The Shaggy Dog"/>
    <d v="2006-01-08T00:00:00"/>
    <x v="0"/>
    <x v="4"/>
    <s v="English"/>
    <x v="0"/>
    <s v="PG"/>
    <s v="Robert Downey Jr."/>
    <x v="449"/>
    <n v="21000"/>
    <n v="24664"/>
    <n v="48"/>
    <n v="747"/>
    <n v="4.4000000000000004"/>
    <n v="76"/>
    <n v="98"/>
    <n v="61112916"/>
    <n v="50000000"/>
    <n v="11112916"/>
    <n v="0.22225832000000001"/>
    <n v="17.763603328000002"/>
    <x v="9"/>
    <s v="yanvar"/>
    <s v="Brian Robbins"/>
    <s v="THE SHAGGY DOG"/>
    <s v="Normal"/>
    <s v="Medium Budget"/>
  </r>
  <r>
    <s v="Unknown"/>
    <d v="2011-03-06T00:00:00"/>
    <x v="0"/>
    <x v="0"/>
    <s v="English"/>
    <x v="1"/>
    <s v="PG-13"/>
    <s v="Liam Neeson"/>
    <x v="319"/>
    <n v="14000"/>
    <n v="17152"/>
    <n v="174"/>
    <n v="29000"/>
    <n v="6.9"/>
    <n v="349"/>
    <n v="113"/>
    <n v="61094903"/>
    <n v="30000000"/>
    <n v="31094903"/>
    <n v="1.0364967666666667"/>
    <n v="30.914598706666666"/>
    <x v="15"/>
    <s v="mart"/>
    <s v="Jaume Collet-Serra"/>
    <s v="UNKNOWN"/>
    <s v="Normal"/>
    <s v="High Budget"/>
  </r>
  <r>
    <s v="The Devil's Advocate"/>
    <d v="1997-12-11T00:00:00"/>
    <x v="0"/>
    <x v="1"/>
    <s v="English"/>
    <x v="0"/>
    <s v="R"/>
    <s v="Keanu Reeves"/>
    <x v="383"/>
    <n v="18000"/>
    <n v="45271"/>
    <n v="138"/>
    <n v="11000"/>
    <n v="7.5"/>
    <n v="117"/>
    <n v="136"/>
    <n v="60984028"/>
    <n v="57000000"/>
    <n v="3984028"/>
    <n v="6.9895228070175439E-2"/>
    <n v="31.12795809122807"/>
    <x v="1"/>
    <s v="dekabr"/>
    <s v="Taylor Hackford"/>
    <s v="THE DEVİL'S ADVOCATE"/>
    <s v="Normal"/>
    <s v="Medium Budget"/>
  </r>
  <r>
    <s v="Prisoners"/>
    <d v="2013-07-30T00:00:00"/>
    <x v="0"/>
    <x v="8"/>
    <s v="English"/>
    <x v="0"/>
    <s v="R"/>
    <s v="Hugh Jackman"/>
    <x v="450"/>
    <n v="20000"/>
    <n v="37321"/>
    <n v="777"/>
    <n v="86000"/>
    <n v="8.1"/>
    <n v="454"/>
    <n v="153"/>
    <n v="60962878"/>
    <n v="46000000"/>
    <n v="14962878"/>
    <n v="0.32527995652173913"/>
    <n v="41.130111982608696"/>
    <x v="8"/>
    <s v="iyul"/>
    <s v="Denis Villeneuve"/>
    <s v="PRİSONERS"/>
    <s v="Normal"/>
    <s v="Medium Budget"/>
  </r>
  <r>
    <s v="Mission to Mars"/>
    <d v="2000-12-03T00:00:00"/>
    <x v="0"/>
    <x v="2"/>
    <s v="English"/>
    <x v="0"/>
    <s v="PG"/>
    <s v="Don Cheadle"/>
    <x v="109"/>
    <n v="3000"/>
    <n v="4902"/>
    <n v="0"/>
    <n v="0"/>
    <n v="5.6"/>
    <n v="181"/>
    <n v="114"/>
    <n v="60874615"/>
    <n v="90000000"/>
    <n v="-29125385"/>
    <n v="-0.32361538888888891"/>
    <n v="22.270553844444443"/>
    <x v="23"/>
    <s v="dekabr"/>
    <s v="Brian De Palma"/>
    <s v="MİSSİON TO MARS"/>
    <s v="Underperformer"/>
    <s v="High Budget"/>
  </r>
  <r>
    <s v="Coyote Ugly"/>
    <d v="2000-12-11T00:00:00"/>
    <x v="0"/>
    <x v="4"/>
    <s v="English"/>
    <x v="0"/>
    <s v="PG-13"/>
    <s v="Adam Garcia"/>
    <x v="422"/>
    <n v="811"/>
    <n v="3106"/>
    <n v="18"/>
    <n v="0"/>
    <n v="5.6"/>
    <n v="155"/>
    <n v="107"/>
    <n v="60786269"/>
    <n v="45000000"/>
    <n v="15786269"/>
    <n v="0.35080597777777778"/>
    <n v="22.540322391111111"/>
    <x v="23"/>
    <s v="dekabr"/>
    <s v="David McNally"/>
    <s v="COYOTE UGLY"/>
    <s v="Normal"/>
    <s v="Medium Budget"/>
  </r>
  <r>
    <s v="Poseidon"/>
    <d v="2006-03-10T00:00:00"/>
    <x v="0"/>
    <x v="0"/>
    <s v="English"/>
    <x v="0"/>
    <s v="PG-13"/>
    <s v="Jimmy Bennett"/>
    <x v="106"/>
    <n v="87000"/>
    <n v="92456"/>
    <n v="249"/>
    <n v="0"/>
    <n v="5.6"/>
    <n v="231"/>
    <n v="98"/>
    <n v="60655503"/>
    <n v="160000000"/>
    <n v="-99344497"/>
    <n v="-0.62090310625"/>
    <n v="22.151638757499999"/>
    <x v="9"/>
    <s v="mart"/>
    <s v="Wolfgang Petersen"/>
    <s v="POSEİDON"/>
    <s v="Underperformer"/>
    <s v="High Budget"/>
  </r>
  <r>
    <s v="Three Kings"/>
    <d v="1999-04-25T00:00:00"/>
    <x v="0"/>
    <x v="0"/>
    <s v="English"/>
    <x v="0"/>
    <s v="R"/>
    <s v="Judy Greer"/>
    <x v="158"/>
    <n v="2000"/>
    <n v="3743"/>
    <n v="737"/>
    <n v="3000"/>
    <n v="7.1"/>
    <n v="150"/>
    <n v="114"/>
    <n v="60652036"/>
    <n v="48000000"/>
    <n v="12652036"/>
    <n v="0.26358408333333333"/>
    <n v="28.805433633333333"/>
    <x v="5"/>
    <s v="aprel"/>
    <s v="David O. Russell"/>
    <s v="THREE KİNGS"/>
    <s v="Normal"/>
    <s v="High Budget"/>
  </r>
  <r>
    <s v="Jingle All the Way"/>
    <d v="1996-05-18T00:00:00"/>
    <x v="0"/>
    <x v="4"/>
    <s v="English"/>
    <x v="0"/>
    <s v="PG"/>
    <s v="Jim Belushi"/>
    <x v="204"/>
    <n v="854"/>
    <n v="4530"/>
    <n v="32"/>
    <n v="0"/>
    <n v="5.4"/>
    <n v="81"/>
    <n v="94"/>
    <n v="60573641"/>
    <n v="60000000"/>
    <n v="573641"/>
    <n v="9.5606833333333335E-3"/>
    <n v="21.603824273333334"/>
    <x v="20"/>
    <s v="may"/>
    <s v="Brian Levant"/>
    <s v="JİNGLE ALL THE WAY"/>
    <s v="Normal"/>
    <s v="Medium Budget"/>
  </r>
  <r>
    <s v="After Earth"/>
    <d v="2013-02-28T00:00:00"/>
    <x v="0"/>
    <x v="0"/>
    <s v="English"/>
    <x v="0"/>
    <s v="PG-13"/>
    <s v="Will Smith"/>
    <x v="35"/>
    <n v="10000"/>
    <n v="14168"/>
    <n v="0"/>
    <n v="37000"/>
    <n v="4.9000000000000004"/>
    <n v="349"/>
    <n v="100"/>
    <n v="60522097"/>
    <n v="130000000"/>
    <n v="-69477903"/>
    <n v="-0.53444540769230764"/>
    <n v="23.086221836923077"/>
    <x v="8"/>
    <s v="fevral"/>
    <s v="M. Night Shyamalan"/>
    <s v="AFTER EARTH"/>
    <s v="Underperformer"/>
    <s v="High Budget"/>
  </r>
  <r>
    <s v="Fantasia 2000"/>
    <d v="1999-10-01T00:00:00"/>
    <x v="0"/>
    <x v="3"/>
    <s v="English"/>
    <x v="0"/>
    <s v="G"/>
    <s v="Quincy Jones"/>
    <x v="374"/>
    <n v="340"/>
    <n v="814"/>
    <n v="11"/>
    <n v="607"/>
    <n v="7.3"/>
    <n v="129"/>
    <n v="74"/>
    <n v="60507228"/>
    <n v="80000000"/>
    <n v="-19492772"/>
    <n v="-0.24365965000000001"/>
    <n v="29.163236139999999"/>
    <x v="5"/>
    <s v="oktyabr"/>
    <s v="James Algar"/>
    <s v="FANTASİA 2000"/>
    <s v="Underperformer"/>
    <s v="High Budget"/>
  </r>
  <r>
    <s v="Kiss the Girls"/>
    <d v="1997-07-02T00:00:00"/>
    <x v="0"/>
    <x v="8"/>
    <s v="English"/>
    <x v="0"/>
    <s v="R"/>
    <s v="Morgan Freeman"/>
    <x v="451"/>
    <n v="11000"/>
    <n v="14322"/>
    <n v="39"/>
    <n v="0"/>
    <n v="6.6"/>
    <n v="83"/>
    <n v="115"/>
    <n v="60491560"/>
    <n v="27000000"/>
    <n v="33491560"/>
    <n v="1.2404281481481481"/>
    <n v="26.896171259259258"/>
    <x v="1"/>
    <s v="iyul"/>
    <s v="Gary Fleder"/>
    <s v="KİSS THE GİRLS"/>
    <s v="Normal"/>
    <s v="Medium Budget"/>
  </r>
  <r>
    <s v="Shanghai Knights"/>
    <d v="2003-04-09T00:00:00"/>
    <x v="0"/>
    <x v="0"/>
    <s v="English"/>
    <x v="0"/>
    <s v="PG-13"/>
    <s v="Fann Wong"/>
    <x v="452"/>
    <n v="154"/>
    <n v="428"/>
    <n v="71"/>
    <n v="955"/>
    <n v="6.2"/>
    <n v="165"/>
    <n v="114"/>
    <n v="60470220"/>
    <n v="50000000"/>
    <n v="10470220"/>
    <n v="0.20940439999999999"/>
    <n v="24.979261760000004"/>
    <x v="13"/>
    <s v="aprel"/>
    <s v="David Dobkin"/>
    <s v="SHANGHAİ KNİGHTS"/>
    <s v="Normal"/>
    <s v="High Budget"/>
  </r>
  <r>
    <s v="The Lucky One"/>
    <d v="2012-05-19T00:00:00"/>
    <x v="0"/>
    <x v="1"/>
    <s v="English"/>
    <x v="0"/>
    <s v="PG-13"/>
    <s v="Blythe Danner"/>
    <x v="453"/>
    <n v="713"/>
    <n v="1852"/>
    <n v="96"/>
    <n v="29000"/>
    <n v="6.5"/>
    <n v="170"/>
    <n v="101"/>
    <n v="60443237"/>
    <n v="25000000"/>
    <n v="35443237"/>
    <n v="1.41772948"/>
    <n v="29.467091791999998"/>
    <x v="3"/>
    <s v="may"/>
    <s v="Scott Hicks"/>
    <s v="THE LUCKY ONE"/>
    <s v="Normal"/>
    <s v="Medium Budget"/>
  </r>
  <r>
    <s v="The Wedding Planner"/>
    <d v="2001-09-14T00:00:00"/>
    <x v="0"/>
    <x v="4"/>
    <s v="English"/>
    <x v="7"/>
    <s v="PG-13"/>
    <s v="Matthew McConaughey"/>
    <x v="199"/>
    <n v="11000"/>
    <n v="17533"/>
    <n v="163"/>
    <n v="0"/>
    <n v="5.2"/>
    <n v="108"/>
    <n v="103"/>
    <n v="60400856"/>
    <n v="35000000"/>
    <n v="25400856"/>
    <n v="0.7257387428571429"/>
    <n v="21.090295497142858"/>
    <x v="18"/>
    <s v="sentyabr"/>
    <s v="Adam Shankman"/>
    <s v="THE WEDDİNG PLANNER"/>
    <s v="Normal"/>
    <s v="Medium Budget"/>
  </r>
  <r>
    <s v="Burn After Reading"/>
    <d v="2008-03-09T00:00:00"/>
    <x v="0"/>
    <x v="4"/>
    <s v="English"/>
    <x v="0"/>
    <s v="R"/>
    <s v="J.K. Simmons"/>
    <x v="124"/>
    <n v="24000"/>
    <n v="36093"/>
    <n v="1000"/>
    <n v="0"/>
    <n v="7"/>
    <n v="341"/>
    <n v="96"/>
    <n v="60338891"/>
    <n v="37000000"/>
    <n v="23338891"/>
    <n v="0.63078083783783789"/>
    <n v="28.252312335135134"/>
    <x v="4"/>
    <s v="mart"/>
    <s v="Ethan Coen"/>
    <s v="BURN AFTER READİNG"/>
    <s v="Normal"/>
    <s v="Medium Budget"/>
  </r>
  <r>
    <s v="Scrooged"/>
    <d v="1988-11-08T00:00:00"/>
    <x v="0"/>
    <x v="4"/>
    <s v="English"/>
    <x v="0"/>
    <s v="PG-13"/>
    <s v="Bill Murray"/>
    <x v="173"/>
    <n v="13000"/>
    <n v="18734"/>
    <n v="503"/>
    <n v="11000"/>
    <n v="7"/>
    <n v="88"/>
    <n v="101"/>
    <n v="60328558"/>
    <n v="32000000"/>
    <n v="28328558"/>
    <n v="0.88526743750000003"/>
    <n v="29.454106975000002"/>
    <x v="38"/>
    <s v="noyabr"/>
    <s v="Richard Donner"/>
    <s v="SCROOGED"/>
    <s v="Normal"/>
    <s v="Medium Budget"/>
  </r>
  <r>
    <s v="Baby Mama"/>
    <d v="2008-07-16T00:00:00"/>
    <x v="0"/>
    <x v="4"/>
    <s v="English"/>
    <x v="0"/>
    <s v="PG-13"/>
    <s v="Tina Fey"/>
    <x v="454"/>
    <n v="2000"/>
    <n v="6930"/>
    <n v="5"/>
    <n v="0"/>
    <n v="6"/>
    <n v="145"/>
    <n v="99"/>
    <n v="60269340"/>
    <n v="30000000"/>
    <n v="30269340"/>
    <n v="1.0089779999999999"/>
    <n v="24.403591200000001"/>
    <x v="4"/>
    <s v="iyul"/>
    <s v="Michael McCullers"/>
    <s v="BABY MAMA"/>
    <s v="Normal"/>
    <s v="Medium Budget"/>
  </r>
  <r>
    <s v="The Cable Guy"/>
    <d v="1996-09-28T00:00:00"/>
    <x v="0"/>
    <x v="4"/>
    <s v="English"/>
    <x v="0"/>
    <s v="PG-13"/>
    <s v="Matthew Broderick"/>
    <x v="258"/>
    <n v="2000"/>
    <n v="3718"/>
    <n v="0"/>
    <n v="0"/>
    <n v="6"/>
    <n v="72"/>
    <n v="96"/>
    <n v="60154431"/>
    <n v="47000000"/>
    <n v="13154431"/>
    <n v="0.27988151063829786"/>
    <n v="24.111952604255318"/>
    <x v="20"/>
    <s v="sentyabr"/>
    <s v="Ben Stiller"/>
    <s v="THE CABLE GUY"/>
    <s v="Normal"/>
    <s v="Medium Budget"/>
  </r>
  <r>
    <s v="Resident Evil: Afterlife"/>
    <d v="2010-07-23T00:00:00"/>
    <x v="0"/>
    <x v="0"/>
    <s v="English"/>
    <x v="7"/>
    <s v="R"/>
    <s v="Milla Jovovich"/>
    <x v="357"/>
    <n v="14000"/>
    <n v="16098"/>
    <n v="545"/>
    <n v="19000"/>
    <n v="5.9"/>
    <n v="253"/>
    <n v="97"/>
    <n v="60128566"/>
    <n v="60000000"/>
    <n v="128566"/>
    <n v="2.1427666666666667E-3"/>
    <n v="25.500857106666668"/>
    <x v="11"/>
    <s v="iyul"/>
    <s v="Paul W.S. Anderson"/>
    <s v="RESİDENT EVİL: AFTERLİFE"/>
    <s v="Normal"/>
    <s v="High Budget"/>
  </r>
  <r>
    <s v="Why Did I Get Married Too?"/>
    <d v="2010-09-18T00:00:00"/>
    <x v="0"/>
    <x v="4"/>
    <s v="English"/>
    <x v="0"/>
    <s v="PG-13"/>
    <s v="Michael Jai White"/>
    <x v="430"/>
    <n v="2000"/>
    <n v="6657"/>
    <n v="0"/>
    <n v="0"/>
    <n v="4.4000000000000004"/>
    <n v="40"/>
    <n v="121"/>
    <n v="60072596"/>
    <n v="20000000"/>
    <n v="40072596"/>
    <n v="2.0036298000000001"/>
    <n v="18.401451920000003"/>
    <x v="11"/>
    <s v="sentyabr"/>
    <s v="Tyler Perry"/>
    <s v="WHY DİD I GET MARRİED TOO?"/>
    <s v="Normal"/>
    <s v="Medium Budget"/>
  </r>
  <r>
    <s v="Bad Santa"/>
    <d v="2003-04-02T00:00:00"/>
    <x v="0"/>
    <x v="4"/>
    <s v="English"/>
    <x v="0"/>
    <s v="R"/>
    <s v="Bernie Mac"/>
    <x v="455"/>
    <n v="1000"/>
    <n v="3151"/>
    <n v="72"/>
    <n v="10000"/>
    <n v="7.1"/>
    <n v="195"/>
    <n v="98"/>
    <n v="60057639"/>
    <n v="18000000"/>
    <n v="42057639"/>
    <n v="2.3365355000000001"/>
    <n v="30.334614199999997"/>
    <x v="13"/>
    <s v="aprel"/>
    <s v="Terry Zwigoff"/>
    <s v="BAD SANTA"/>
    <s v="Normal"/>
    <s v="Medium Budget"/>
  </r>
  <r>
    <s v="Species"/>
    <d v="1995-07-10T00:00:00"/>
    <x v="0"/>
    <x v="0"/>
    <s v="English"/>
    <x v="0"/>
    <s v="R"/>
    <s v="Natasha Henstridge"/>
    <x v="419"/>
    <n v="900"/>
    <n v="1715"/>
    <n v="79"/>
    <n v="0"/>
    <n v="5.8"/>
    <n v="97"/>
    <n v="108"/>
    <n v="60054449"/>
    <n v="35000000"/>
    <n v="25054449"/>
    <n v="0.71584139999999996"/>
    <n v="23.486336559999998"/>
    <x v="33"/>
    <s v="iyul"/>
    <s v="Roger Donaldson"/>
    <s v="SPECİES"/>
    <s v="Normal"/>
    <s v="High Budget"/>
  </r>
  <r>
    <s v="Hope Floats"/>
    <d v="1998-08-25T00:00:00"/>
    <x v="0"/>
    <x v="1"/>
    <s v="English"/>
    <x v="0"/>
    <s v="PG-13"/>
    <s v="Bill Cobbs"/>
    <x v="456"/>
    <n v="970"/>
    <n v="2860"/>
    <n v="0"/>
    <n v="0"/>
    <n v="5.9"/>
    <n v="65"/>
    <n v="114"/>
    <n v="60033780"/>
    <n v="30000000"/>
    <n v="30033780"/>
    <n v="1.001126"/>
    <n v="24.000450400000002"/>
    <x v="31"/>
    <s v="avgust"/>
    <s v="Forest Whitaker"/>
    <s v="HOPE FLOATS"/>
    <s v="Normal"/>
    <s v="Medium Budget"/>
  </r>
  <r>
    <s v="Snow Day"/>
    <d v="2000-07-06T00:00:00"/>
    <x v="0"/>
    <x v="2"/>
    <s v="English"/>
    <x v="0"/>
    <s v="PG"/>
    <s v="Chris Elliott"/>
    <x v="457"/>
    <n v="571"/>
    <n v="2241"/>
    <n v="13"/>
    <n v="0"/>
    <n v="4.9000000000000004"/>
    <n v="42"/>
    <n v="89"/>
    <n v="60008303"/>
    <n v="13000000"/>
    <n v="47008303"/>
    <n v="3.6160233076923078"/>
    <n v="21.046409323076926"/>
    <x v="23"/>
    <s v="iyul"/>
    <s v="Chris Koch"/>
    <s v="SNOW DAY"/>
    <s v="Normal"/>
    <s v="High Budget"/>
  </r>
  <r>
    <s v="Superman III"/>
    <d v="1983-08-18T00:00:00"/>
    <x v="0"/>
    <x v="0"/>
    <s v="English"/>
    <x v="1"/>
    <s v="PG"/>
    <s v="Margot Kidder"/>
    <x v="267"/>
    <n v="593"/>
    <n v="2329"/>
    <n v="44"/>
    <n v="0"/>
    <n v="4.9000000000000004"/>
    <n v="95"/>
    <n v="125"/>
    <n v="60000000"/>
    <n v="39000000"/>
    <n v="21000000"/>
    <n v="0.53846153846153844"/>
    <n v="19.815384615384616"/>
    <x v="19"/>
    <s v="avgust"/>
    <s v="Richard Lester"/>
    <s v="SUPERMAN III"/>
    <s v="Normal"/>
    <s v="High Budget"/>
  </r>
  <r>
    <s v="BrÃ¼no"/>
    <d v="2009-10-03T00:00:00"/>
    <x v="0"/>
    <x v="4"/>
    <s v="English"/>
    <x v="0"/>
    <s v="R"/>
    <s v="Bono"/>
    <x v="206"/>
    <n v="468"/>
    <n v="2134"/>
    <n v="119"/>
    <n v="0"/>
    <n v="5.8"/>
    <n v="288"/>
    <n v="81"/>
    <n v="59992760"/>
    <n v="42000000"/>
    <n v="17992760"/>
    <n v="0.42839904761904762"/>
    <n v="23.371359619047617"/>
    <x v="0"/>
    <s v="oktyabr"/>
    <s v="Larry Charles"/>
    <s v="BRÃ¼NO"/>
    <s v="Normal"/>
    <s v="Medium Budget"/>
  </r>
  <r>
    <s v="Little Miss Sunshine"/>
    <d v="2006-04-11T00:00:00"/>
    <x v="0"/>
    <x v="4"/>
    <s v="English"/>
    <x v="0"/>
    <s v="R"/>
    <s v="Steve Carell"/>
    <x v="458"/>
    <n v="7000"/>
    <n v="7227"/>
    <n v="36"/>
    <n v="15000"/>
    <n v="7.9"/>
    <n v="270"/>
    <n v="101"/>
    <n v="59889948"/>
    <n v="8000000"/>
    <n v="51889948"/>
    <n v="6.4862434999999996"/>
    <n v="35.694497400000003"/>
    <x v="9"/>
    <s v="aprel"/>
    <s v="Jonathan Dayton"/>
    <s v="LİTTLE MİSS SUNSHİNE"/>
    <s v="Overperformer"/>
    <s v="Medium Budget"/>
  </r>
  <r>
    <s v="My Girl"/>
    <d v="1991-11-13T00:00:00"/>
    <x v="0"/>
    <x v="4"/>
    <s v="English"/>
    <x v="0"/>
    <s v="PG-13"/>
    <s v="Macaulay Culkin"/>
    <x v="408"/>
    <n v="3000"/>
    <n v="5433"/>
    <n v="6"/>
    <n v="0"/>
    <n v="6.8"/>
    <n v="31"/>
    <n v="102"/>
    <n v="59847242"/>
    <n v="16500000"/>
    <n v="43347242"/>
    <n v="2.6271055757575756"/>
    <n v="28.250842230303029"/>
    <x v="24"/>
    <s v="noyabr"/>
    <s v="Howard Zieff"/>
    <s v="MY GİRL"/>
    <s v="Normal"/>
    <s v="Medium Budget"/>
  </r>
  <r>
    <s v="Predator"/>
    <d v="1987-09-22T00:00:00"/>
    <x v="0"/>
    <x v="0"/>
    <s v="English"/>
    <x v="0"/>
    <s v="R"/>
    <s v="Shane Black"/>
    <x v="223"/>
    <n v="1000"/>
    <n v="4223"/>
    <n v="323"/>
    <n v="13000"/>
    <n v="7.8"/>
    <n v="217"/>
    <n v="107"/>
    <n v="59735548"/>
    <n v="15000000"/>
    <n v="44735548"/>
    <n v="2.9823698666666667"/>
    <n v="33.692947946666663"/>
    <x v="39"/>
    <s v="sentyabr"/>
    <s v="John McTiernan"/>
    <s v="PREDATOR"/>
    <s v="Normal"/>
    <s v="High Budget"/>
  </r>
  <r>
    <s v="Secretariat"/>
    <d v="2010-10-08T00:00:00"/>
    <x v="0"/>
    <x v="5"/>
    <s v="English"/>
    <x v="0"/>
    <s v="PG"/>
    <s v="Scott Glenn"/>
    <x v="318"/>
    <n v="826"/>
    <n v="2259"/>
    <n v="130"/>
    <n v="0"/>
    <n v="7.2"/>
    <n v="160"/>
    <n v="123"/>
    <n v="59699513"/>
    <n v="35000000"/>
    <n v="24699513"/>
    <n v="0.70570037142857145"/>
    <n v="29.082280148571428"/>
    <x v="11"/>
    <s v="oktyabr"/>
    <s v="Randall Wallace"/>
    <s v="SECRETARİAT"/>
    <s v="Normal"/>
    <s v="Medium Budget"/>
  </r>
  <r>
    <s v="Son of God"/>
    <d v="2014-06-25T00:00:00"/>
    <x v="0"/>
    <x v="5"/>
    <s v="English"/>
    <x v="0"/>
    <s v="PG-13"/>
    <s v="Roma Downey"/>
    <x v="459"/>
    <n v="329"/>
    <n v="775"/>
    <n v="25"/>
    <n v="15000"/>
    <n v="5.6"/>
    <n v="61"/>
    <n v="170"/>
    <n v="59696176"/>
    <n v="22000000"/>
    <n v="37696176"/>
    <n v="1.7134625454545453"/>
    <n v="24.585385018181817"/>
    <x v="16"/>
    <s v="iyun"/>
    <s v="Christopher Spencer"/>
    <s v="SON OF GOD"/>
    <s v="Normal"/>
    <s v="Medium Budget"/>
  </r>
  <r>
    <s v="The Dictator"/>
    <d v="2012-04-15T00:00:00"/>
    <x v="0"/>
    <x v="4"/>
    <s v="English"/>
    <x v="0"/>
    <s v="R"/>
    <s v="Sayed Badreya"/>
    <x v="206"/>
    <n v="600"/>
    <n v="1375"/>
    <n v="119"/>
    <n v="59000"/>
    <n v="6.4"/>
    <n v="313"/>
    <n v="99"/>
    <n v="59617068"/>
    <n v="65000000"/>
    <n v="-5382932"/>
    <n v="-8.2814338461538461E-2"/>
    <n v="31.466874264615385"/>
    <x v="3"/>
    <s v="aprel"/>
    <s v="Larry Charles"/>
    <s v="THE DİCTATOR"/>
    <s v="Underperformer"/>
    <s v="Medium Budget"/>
  </r>
  <r>
    <s v="Gothika"/>
    <d v="2003-04-19T00:00:00"/>
    <x v="0"/>
    <x v="7"/>
    <s v="English"/>
    <x v="0"/>
    <s v="R"/>
    <s v="Robert Downey Jr."/>
    <x v="460"/>
    <n v="21000"/>
    <n v="22318"/>
    <n v="326"/>
    <n v="0"/>
    <n v="5.8"/>
    <n v="207"/>
    <n v="98"/>
    <n v="59588068"/>
    <n v="40000000"/>
    <n v="19588068"/>
    <n v="0.48970170000000002"/>
    <n v="23.395880679999998"/>
    <x v="13"/>
    <s v="aprel"/>
    <s v="Mathieu Kassovitz"/>
    <s v="GOTHİKA"/>
    <s v="Normal"/>
    <s v="Low Budget"/>
  </r>
  <r>
    <s v="The Stepford Wives"/>
    <d v="2004-03-08T00:00:00"/>
    <x v="0"/>
    <x v="4"/>
    <s v="English"/>
    <x v="0"/>
    <s v="PG-13"/>
    <s v="Jon Lovitz"/>
    <x v="401"/>
    <n v="11000"/>
    <n v="13748"/>
    <n v="0"/>
    <n v="0"/>
    <n v="5.2"/>
    <n v="169"/>
    <n v="93"/>
    <n v="59475623"/>
    <n v="90000000"/>
    <n v="-30524377"/>
    <n v="-0.33915974444444447"/>
    <n v="20.664336102222222"/>
    <x v="7"/>
    <s v="mart"/>
    <s v="Frank Oz"/>
    <s v="THE STEPFORD WİVES"/>
    <s v="Underperformer"/>
    <s v="Medium Budget"/>
  </r>
  <r>
    <s v="Love Actually"/>
    <d v="2003-03-22T00:00:00"/>
    <x v="0"/>
    <x v="4"/>
    <s v="English"/>
    <x v="1"/>
    <s v="R"/>
    <s v="Colin Firth"/>
    <x v="461"/>
    <n v="14000"/>
    <n v="28886"/>
    <n v="628"/>
    <n v="52000"/>
    <n v="7.7"/>
    <n v="218"/>
    <n v="129"/>
    <n v="59365105"/>
    <n v="45000000"/>
    <n v="14365105"/>
    <n v="0.31922455555555557"/>
    <n v="36.127689822222223"/>
    <x v="13"/>
    <s v="mart"/>
    <s v="Richard Curtis"/>
    <s v="LOVE ACTUALLY"/>
    <s v="Normal"/>
    <s v="Medium Budget"/>
  </r>
  <r>
    <s v="The Grand Budapest Hotel"/>
    <d v="2014-10-25T00:00:00"/>
    <x v="0"/>
    <x v="2"/>
    <s v="English"/>
    <x v="0"/>
    <s v="R"/>
    <s v="Bill Murray"/>
    <x v="462"/>
    <n v="13000"/>
    <n v="15082"/>
    <n v="0"/>
    <n v="149000"/>
    <n v="8.1"/>
    <n v="536"/>
    <n v="99"/>
    <n v="59073773"/>
    <n v="25000000"/>
    <n v="34073773"/>
    <n v="1.3629509200000001"/>
    <n v="47.845180367999994"/>
    <x v="16"/>
    <s v="oktyabr"/>
    <s v="Wes Anderson"/>
    <s v="THE GRAND BUDAPEST HOTEL"/>
    <s v="Normal"/>
    <s v="High Budget"/>
  </r>
  <r>
    <s v="Behind Enemy Lines"/>
    <d v="2001-12-06T00:00:00"/>
    <x v="0"/>
    <x v="0"/>
    <s v="English"/>
    <x v="0"/>
    <s v="PG-13"/>
    <s v="Joaquim de Almeida"/>
    <x v="417"/>
    <n v="578"/>
    <n v="2544"/>
    <n v="212"/>
    <n v="0"/>
    <n v="6.4"/>
    <n v="131"/>
    <n v="106"/>
    <n v="59068786"/>
    <n v="40000000"/>
    <n v="19068786"/>
    <n v="0.47671964999999999"/>
    <n v="25.790687860000002"/>
    <x v="18"/>
    <s v="dekabr"/>
    <s v="John Moore"/>
    <s v="BEHİND ENEMY LİNES"/>
    <s v="Normal"/>
    <s v="High Budget"/>
  </r>
  <r>
    <s v="Hellboy"/>
    <d v="2004-10-02T00:00:00"/>
    <x v="0"/>
    <x v="0"/>
    <s v="English"/>
    <x v="0"/>
    <s v="PG-13"/>
    <s v="James Babson"/>
    <x v="287"/>
    <n v="366"/>
    <n v="1112"/>
    <n v="0"/>
    <n v="0"/>
    <n v="6.8"/>
    <n v="242"/>
    <n v="132"/>
    <n v="59035104"/>
    <n v="66000000"/>
    <n v="-6964896"/>
    <n v="-0.10552872727272727"/>
    <n v="27.15778850909091"/>
    <x v="7"/>
    <s v="oktyabr"/>
    <s v="Guillermo del Toro"/>
    <s v="HELLBOY"/>
    <s v="Underperformer"/>
    <s v="High Budget"/>
  </r>
  <r>
    <s v="Courage Under Fire"/>
    <d v="1996-06-04T00:00:00"/>
    <x v="0"/>
    <x v="0"/>
    <s v="English"/>
    <x v="0"/>
    <s v="R"/>
    <s v="Denzel Washington"/>
    <x v="257"/>
    <n v="18000"/>
    <n v="33233"/>
    <n v="380"/>
    <n v="975"/>
    <n v="6.6"/>
    <n v="65"/>
    <n v="116"/>
    <n v="58918501"/>
    <n v="46000000"/>
    <n v="12918501"/>
    <n v="0.28083697826086956"/>
    <n v="26.609834791304348"/>
    <x v="20"/>
    <s v="iyun"/>
    <s v="Edward Zwick"/>
    <s v="COURAGE UNDER FİRE"/>
    <s v="Normal"/>
    <s v="High Budget"/>
  </r>
  <r>
    <s v="Dawn of the Dead"/>
    <d v="2004-09-16T00:00:00"/>
    <x v="0"/>
    <x v="0"/>
    <s v="English"/>
    <x v="0"/>
    <s v="R"/>
    <s v="Ty Burrell"/>
    <x v="37"/>
    <n v="3000"/>
    <n v="10438"/>
    <n v="0"/>
    <n v="7000"/>
    <n v="7.4"/>
    <n v="287"/>
    <n v="110"/>
    <n v="58885635"/>
    <n v="26000000"/>
    <n v="32885635"/>
    <n v="1.2648321153846154"/>
    <n v="30.805932846153848"/>
    <x v="7"/>
    <s v="sentyabr"/>
    <s v="Zack Snyder"/>
    <s v="DAWN OF THE DEAD"/>
    <s v="Normal"/>
    <s v="High Budget"/>
  </r>
  <r>
    <s v="Vacation"/>
    <d v="2015-08-03T00:00:00"/>
    <x v="0"/>
    <x v="2"/>
    <s v="English"/>
    <x v="0"/>
    <s v="R"/>
    <s v="Chris Hemsworth"/>
    <x v="463"/>
    <n v="26000"/>
    <n v="40312"/>
    <n v="0"/>
    <n v="28000"/>
    <n v="6.1"/>
    <n v="204"/>
    <n v="99"/>
    <n v="58879132"/>
    <n v="31000000"/>
    <n v="27879132"/>
    <n v="0.89932683870967745"/>
    <n v="27.559730735483871"/>
    <x v="2"/>
    <s v="avgust"/>
    <s v="John Francis Daley"/>
    <s v="VACATİON"/>
    <s v="Normal"/>
    <s v="High Budget"/>
  </r>
  <r>
    <s v="Vacation"/>
    <d v="2015-08-03T00:00:00"/>
    <x v="0"/>
    <x v="2"/>
    <s v="English"/>
    <x v="0"/>
    <s v="R"/>
    <s v="Chris Hemsworth"/>
    <x v="463"/>
    <n v="26000"/>
    <n v="40312"/>
    <n v="0"/>
    <n v="28000"/>
    <n v="6.1"/>
    <n v="204"/>
    <n v="99"/>
    <n v="58879132"/>
    <n v="31000000"/>
    <n v="27879132"/>
    <n v="0.89932683870967745"/>
    <n v="27.559730735483871"/>
    <x v="2"/>
    <s v="avgust"/>
    <s v="John Francis Daley"/>
    <s v="VACATİON"/>
    <s v="Normal"/>
    <s v="High Budget"/>
  </r>
  <r>
    <s v="Surf's Up"/>
    <d v="2007-03-25T00:00:00"/>
    <x v="0"/>
    <x v="3"/>
    <s v="English"/>
    <x v="0"/>
    <s v="PG"/>
    <s v="Jeff Bridges"/>
    <x v="464"/>
    <n v="12000"/>
    <n v="25590"/>
    <n v="9"/>
    <n v="0"/>
    <n v="6.8"/>
    <n v="154"/>
    <n v="85"/>
    <n v="58867694"/>
    <n v="100000000"/>
    <n v="-41132306"/>
    <n v="-0.41132306000000002"/>
    <n v="27.035470776"/>
    <x v="17"/>
    <s v="mart"/>
    <s v="Ash Brannon"/>
    <s v="SURF'S UP"/>
    <s v="Underperformer"/>
    <s v="High Budget"/>
  </r>
  <r>
    <s v="Chariots of Fire"/>
    <d v="1981-08-07T00:00:00"/>
    <x v="0"/>
    <x v="5"/>
    <s v="English"/>
    <x v="1"/>
    <s v="PG"/>
    <s v="Alice Krige"/>
    <x v="465"/>
    <n v="368"/>
    <n v="1651"/>
    <n v="46"/>
    <n v="0"/>
    <n v="7.2"/>
    <n v="90"/>
    <n v="125"/>
    <n v="58800000"/>
    <n v="5500000"/>
    <n v="53300000"/>
    <n v="9.6909090909090914"/>
    <n v="32.676363636363639"/>
    <x v="45"/>
    <s v="avgust"/>
    <s v="Hugh Hudson"/>
    <s v="CHARİOTS OF FİRE"/>
    <s v="Overperformer"/>
    <s v="Medium Budget"/>
  </r>
  <r>
    <s v="Bride Wars"/>
    <d v="2009-03-05T00:00:00"/>
    <x v="0"/>
    <x v="4"/>
    <s v="English"/>
    <x v="0"/>
    <s v="PG"/>
    <s v="Anne Hathaway"/>
    <x v="466"/>
    <n v="11000"/>
    <n v="13794"/>
    <n v="56"/>
    <n v="0"/>
    <n v="5.4"/>
    <n v="152"/>
    <n v="89"/>
    <n v="58715510"/>
    <n v="30000000"/>
    <n v="28715510"/>
    <n v="0.95718366666666665"/>
    <n v="21.982873466666668"/>
    <x v="0"/>
    <s v="mart"/>
    <s v="Gary Winick"/>
    <s v="BRİDE WARS"/>
    <s v="Normal"/>
    <s v="Medium Budget"/>
  </r>
  <r>
    <s v="Water for Elephants"/>
    <d v="2011-08-29T00:00:00"/>
    <x v="0"/>
    <x v="1"/>
    <s v="English"/>
    <x v="0"/>
    <s v="PG-13"/>
    <s v="Robert Pattinson"/>
    <x v="7"/>
    <n v="21000"/>
    <n v="36062"/>
    <n v="508"/>
    <n v="33000"/>
    <n v="6.9"/>
    <n v="279"/>
    <n v="120"/>
    <n v="58700247"/>
    <n v="38000000"/>
    <n v="20700247"/>
    <n v="0.54474334210526321"/>
    <n v="31.117897336842109"/>
    <x v="15"/>
    <s v="avgust"/>
    <s v="Francis Lawrence"/>
    <s v="WATER FOR ELEPHANTS"/>
    <s v="Normal"/>
    <s v="Medium Budget"/>
  </r>
  <r>
    <s v="RoboCop"/>
    <d v="2014-09-06T00:00:00"/>
    <x v="0"/>
    <x v="0"/>
    <s v="English"/>
    <x v="0"/>
    <s v="PG-13"/>
    <s v="Gary Oldman"/>
    <x v="467"/>
    <n v="10000"/>
    <n v="14161"/>
    <n v="294"/>
    <n v="60000"/>
    <n v="6.2"/>
    <n v="492"/>
    <n v="117"/>
    <n v="58607007"/>
    <n v="100000000"/>
    <n v="-41392993"/>
    <n v="-0.41392993"/>
    <n v="30.634428028000002"/>
    <x v="16"/>
    <s v="sentyabr"/>
    <s v="JosÃ© Padilha"/>
    <s v="ROBOCOP"/>
    <s v="Underperformer"/>
    <s v="High Budget"/>
  </r>
  <r>
    <s v="Sea of Love"/>
    <d v="1989-10-06T00:00:00"/>
    <x v="0"/>
    <x v="8"/>
    <s v="English"/>
    <x v="0"/>
    <s v="R"/>
    <s v="Al Pacino"/>
    <x v="468"/>
    <n v="14000"/>
    <n v="15914"/>
    <n v="17"/>
    <n v="0"/>
    <n v="6.8"/>
    <n v="43"/>
    <n v="113"/>
    <n v="58571513"/>
    <n v="19000000"/>
    <n v="39571513"/>
    <n v="2.0827112105263157"/>
    <n v="28.033084484210526"/>
    <x v="25"/>
    <s v="oktyabr"/>
    <s v="Harold Becker"/>
    <s v="SEA OF LOVE"/>
    <s v="Normal"/>
    <s v="Medium Budget"/>
  </r>
  <r>
    <s v="Death Becomes Her"/>
    <d v="1992-09-05T00:00:00"/>
    <x v="0"/>
    <x v="4"/>
    <s v="English"/>
    <x v="0"/>
    <s v="PG-13"/>
    <s v="Bruce Willis"/>
    <x v="25"/>
    <n v="13000"/>
    <n v="25599"/>
    <n v="0"/>
    <n v="8000"/>
    <n v="6.4"/>
    <n v="49"/>
    <n v="104"/>
    <n v="58422650"/>
    <n v="55000000"/>
    <n v="3422650"/>
    <n v="6.2230000000000001E-2"/>
    <n v="26.424892000000003"/>
    <x v="28"/>
    <s v="sentyabr"/>
    <s v="Robert Zemeckis"/>
    <s v="DEATH BECOMES HER"/>
    <s v="Normal"/>
    <s v="Medium Budget"/>
  </r>
  <r>
    <s v="Easy A"/>
    <d v="2010-01-11T00:00:00"/>
    <x v="0"/>
    <x v="4"/>
    <s v="English"/>
    <x v="0"/>
    <s v="PG-13"/>
    <s v="Emma Stone"/>
    <x v="334"/>
    <n v="15000"/>
    <n v="16982"/>
    <n v="87"/>
    <n v="19000"/>
    <n v="7.1"/>
    <n v="262"/>
    <n v="92"/>
    <n v="58401464"/>
    <n v="8000000"/>
    <n v="50401464"/>
    <n v="6.3001829999999996"/>
    <n v="32.820073199999996"/>
    <x v="11"/>
    <s v="yanvar"/>
    <s v="Will Gluck"/>
    <s v="EASY A"/>
    <s v="Overperformer"/>
    <s v="Medium Budget"/>
  </r>
  <r>
    <s v="Curious George"/>
    <d v="2006-03-15T00:00:00"/>
    <x v="0"/>
    <x v="2"/>
    <s v="English"/>
    <x v="0"/>
    <s v="G"/>
    <s v="Will Ferrell"/>
    <x v="469"/>
    <n v="8000"/>
    <n v="11124"/>
    <n v="5"/>
    <n v="624"/>
    <n v="6.6"/>
    <n v="87"/>
    <n v="78"/>
    <n v="58336565"/>
    <n v="50000000"/>
    <n v="8336565"/>
    <n v="0.1667313"/>
    <n v="26.529092519999999"/>
    <x v="9"/>
    <s v="mart"/>
    <s v="Matthew O'Callaghan"/>
    <s v="CURİOUS GEORGE"/>
    <s v="Normal"/>
    <s v="High Budget"/>
  </r>
  <r>
    <s v="Open Range"/>
    <d v="2003-07-23T00:00:00"/>
    <x v="0"/>
    <x v="1"/>
    <s v="English"/>
    <x v="0"/>
    <s v="R"/>
    <s v="Robert Duvall"/>
    <x v="98"/>
    <n v="3000"/>
    <n v="5458"/>
    <n v="0"/>
    <n v="0"/>
    <n v="7.5"/>
    <n v="153"/>
    <n v="139"/>
    <n v="58328680"/>
    <n v="22000000"/>
    <n v="36328680"/>
    <n v="1.6513036363636364"/>
    <n v="30.660521454545453"/>
    <x v="13"/>
    <s v="iyul"/>
    <s v="Kevin Costner"/>
    <s v="OPEN RANGE"/>
    <s v="Normal"/>
    <s v="Medium Budget"/>
  </r>
  <r>
    <s v="Anastasia"/>
    <d v="1997-12-22T00:00:00"/>
    <x v="0"/>
    <x v="2"/>
    <s v="English"/>
    <x v="0"/>
    <s v="G"/>
    <s v="Kirsten Dunst"/>
    <x v="470"/>
    <n v="4000"/>
    <n v="6017"/>
    <n v="383"/>
    <n v="0"/>
    <n v="7.1"/>
    <n v="78"/>
    <n v="94"/>
    <n v="58297830"/>
    <n v="50000000"/>
    <n v="8297830"/>
    <n v="0.16595660000000001"/>
    <n v="28.466382639999999"/>
    <x v="1"/>
    <s v="dekabr"/>
    <s v="Don Bluth"/>
    <s v="ANASTASİA"/>
    <s v="Normal"/>
    <s v="High Budget"/>
  </r>
  <r>
    <s v="Littleman"/>
    <d v="2006-06-30T00:00:00"/>
    <x v="0"/>
    <x v="4"/>
    <s v="English"/>
    <x v="0"/>
    <s v="PG-13"/>
    <s v="Chazz Palminteri"/>
    <x v="400"/>
    <n v="979"/>
    <n v="6334"/>
    <n v="322"/>
    <n v="0"/>
    <n v="4.3"/>
    <n v="78"/>
    <n v="98"/>
    <n v="58255287"/>
    <n v="64000000"/>
    <n v="-5744713"/>
    <n v="-8.9761140624999999E-2"/>
    <n v="17.164095543749998"/>
    <x v="9"/>
    <s v="iyun"/>
    <s v="Keenen Ivory Wayans"/>
    <s v="LİTTLEMAN"/>
    <s v="Underperformer"/>
    <s v="Medium Budget"/>
  </r>
  <r>
    <s v="The Secret Life of Walter Mitty"/>
    <d v="2013-12-08T00:00:00"/>
    <x v="0"/>
    <x v="2"/>
    <s v="English"/>
    <x v="0"/>
    <s v="PG"/>
    <s v="Adam Scott"/>
    <x v="258"/>
    <n v="3000"/>
    <n v="5095"/>
    <n v="0"/>
    <n v="70000"/>
    <n v="7.3"/>
    <n v="362"/>
    <n v="114"/>
    <n v="58229120"/>
    <n v="90000000"/>
    <n v="-31770880"/>
    <n v="-0.35300977777777776"/>
    <n v="36.058796088888883"/>
    <x v="8"/>
    <s v="dekabr"/>
    <s v="Ben Stiller"/>
    <s v="THE SECRET LİFE OF WALTER MİTTY"/>
    <s v="Underperformer"/>
    <s v="High Budget"/>
  </r>
  <r>
    <s v="Bicentennial Man"/>
    <d v="1999-01-04T00:00:00"/>
    <x v="0"/>
    <x v="4"/>
    <s v="English"/>
    <x v="0"/>
    <s v="PG"/>
    <s v="Robin Williams"/>
    <x v="28"/>
    <n v="49000"/>
    <n v="55254"/>
    <n v="0"/>
    <n v="0"/>
    <n v="6.8"/>
    <n v="93"/>
    <n v="132"/>
    <n v="58220776"/>
    <n v="100000000"/>
    <n v="-41779224"/>
    <n v="-0.41779223999999998"/>
    <n v="27.032883104"/>
    <x v="5"/>
    <s v="yanvar"/>
    <s v="Chris Columbus"/>
    <s v="BİCENTENNİAL MAN"/>
    <s v="Underperformer"/>
    <s v="Medium Budget"/>
  </r>
  <r>
    <s v="Ali"/>
    <d v="2001-10-08T00:00:00"/>
    <x v="1"/>
    <x v="5"/>
    <s v="English"/>
    <x v="0"/>
    <s v="R"/>
    <s v="Will Smith"/>
    <x v="301"/>
    <n v="10000"/>
    <n v="14196"/>
    <n v="0"/>
    <n v="0"/>
    <n v="6.8"/>
    <n v="174"/>
    <n v="165"/>
    <n v="58183966"/>
    <n v="107000000"/>
    <n v="-48816034"/>
    <n v="-0.45622461682242993"/>
    <n v="27.017510153271026"/>
    <x v="18"/>
    <s v="oktyabr"/>
    <s v="Michael Mann"/>
    <s v="ALİ"/>
    <s v="Underperformer"/>
    <s v="Medium Budget"/>
  </r>
  <r>
    <s v="Without a Paddle"/>
    <d v="2004-09-04T00:00:00"/>
    <x v="0"/>
    <x v="2"/>
    <s v="English"/>
    <x v="0"/>
    <s v="PG-13"/>
    <s v="Antony Starr"/>
    <x v="214"/>
    <n v="506"/>
    <n v="1266"/>
    <n v="65"/>
    <n v="0"/>
    <n v="5.9"/>
    <n v="94"/>
    <n v="95"/>
    <n v="58156435"/>
    <n v="19000000"/>
    <n v="39156435"/>
    <n v="2.0608650000000002"/>
    <n v="24.424346"/>
    <x v="7"/>
    <s v="sentyabr"/>
    <s v="Steven Brill"/>
    <s v="WİTHOUT A PADDLE"/>
    <s v="Normal"/>
    <s v="High Budget"/>
  </r>
  <r>
    <s v="Step Up 2: The Streets"/>
    <d v="2008-07-14T00:00:00"/>
    <x v="0"/>
    <x v="1"/>
    <s v="English"/>
    <x v="0"/>
    <s v="PG-13"/>
    <s v="Cassie Ventura"/>
    <x v="221"/>
    <n v="158"/>
    <n v="816"/>
    <n v="209"/>
    <n v="0"/>
    <n v="6.2"/>
    <n v="97"/>
    <n v="98"/>
    <n v="58006147"/>
    <n v="23000000"/>
    <n v="35006147"/>
    <n v="1.5220063913043478"/>
    <n v="25.408802556521739"/>
    <x v="4"/>
    <s v="iyul"/>
    <s v="Jon M. Chu"/>
    <s v="STEP UP 2: THE STREETS"/>
    <s v="Normal"/>
    <s v="Medium Budget"/>
  </r>
  <r>
    <s v="The Lincoln Lawyer"/>
    <d v="2011-03-06T00:00:00"/>
    <x v="0"/>
    <x v="8"/>
    <s v="English"/>
    <x v="0"/>
    <s v="R"/>
    <s v="Matthew McConaughey"/>
    <x v="471"/>
    <n v="11000"/>
    <n v="13943"/>
    <n v="65"/>
    <n v="25000"/>
    <n v="7.3"/>
    <n v="274"/>
    <n v="118"/>
    <n v="57981889"/>
    <n v="40000000"/>
    <n v="17981889"/>
    <n v="0.44954722499999999"/>
    <n v="31.879818889999999"/>
    <x v="15"/>
    <s v="mart"/>
    <s v="Brad Furman"/>
    <s v="THE LİNCOLN LAWYER"/>
    <s v="Normal"/>
    <s v="Medium Budget"/>
  </r>
  <r>
    <s v="Shall We Dance"/>
    <d v="2004-04-08T00:00:00"/>
    <x v="0"/>
    <x v="4"/>
    <s v="English"/>
    <x v="0"/>
    <s v="PG-13"/>
    <s v="Lisa Ann Walter"/>
    <x v="365"/>
    <n v="1000"/>
    <n v="2325"/>
    <n v="23"/>
    <n v="0"/>
    <n v="6.1"/>
    <n v="118"/>
    <n v="106"/>
    <n v="57887882"/>
    <n v="50000000"/>
    <n v="7887882"/>
    <n v="0.15775764"/>
    <n v="24.463103055999998"/>
    <x v="7"/>
    <s v="aprel"/>
    <s v="Peter Chelsom"/>
    <s v="SHALL WE DANCE"/>
    <s v="Normal"/>
    <s v="Medium Budget"/>
  </r>
  <r>
    <s v="Red Eye"/>
    <d v="2005-08-28T00:00:00"/>
    <x v="0"/>
    <x v="6"/>
    <s v="English"/>
    <x v="0"/>
    <s v="PG-13"/>
    <s v="Robert Pine"/>
    <x v="282"/>
    <n v="332"/>
    <n v="1090"/>
    <n v="0"/>
    <n v="0"/>
    <n v="6.5"/>
    <n v="224"/>
    <n v="85"/>
    <n v="57859105"/>
    <n v="26000000"/>
    <n v="31859105"/>
    <n v="1.2253501923076924"/>
    <n v="26.490140076923076"/>
    <x v="14"/>
    <s v="avgust"/>
    <s v="Wes Craven"/>
    <s v="RED EYE"/>
    <s v="Normal"/>
    <s v="Medium Budget"/>
  </r>
  <r>
    <s v="Cleopatra"/>
    <d v="1963-12-14T00:00:00"/>
    <x v="0"/>
    <x v="5"/>
    <s v="English"/>
    <x v="1"/>
    <s v="Approved"/>
    <s v="Martin Landau"/>
    <x v="472"/>
    <n v="940"/>
    <n v="2957"/>
    <n v="311"/>
    <n v="0"/>
    <n v="7"/>
    <n v="72"/>
    <n v="251"/>
    <n v="57750000"/>
    <n v="31115000"/>
    <n v="26635000"/>
    <n v="0.8560179977502812"/>
    <n v="28.342407199100112"/>
    <x v="50"/>
    <s v="dekabr"/>
    <s v="Joseph L. Mankiewicz"/>
    <s v="CLEOPATRA"/>
    <s v="Normal"/>
    <s v="Medium Budget"/>
  </r>
  <r>
    <s v="Takers"/>
    <d v="2010-09-18T00:00:00"/>
    <x v="0"/>
    <x v="0"/>
    <s v="English"/>
    <x v="0"/>
    <s v="PG-13"/>
    <s v="Paul Walker"/>
    <x v="473"/>
    <n v="23000"/>
    <n v="31529"/>
    <n v="34"/>
    <n v="0"/>
    <n v="6.2"/>
    <n v="119"/>
    <n v="107"/>
    <n v="57744720"/>
    <n v="20000000"/>
    <n v="37744720"/>
    <n v="1.8872359999999999"/>
    <n v="25.554894400000002"/>
    <x v="11"/>
    <s v="sentyabr"/>
    <s v="John Luessenhop"/>
    <s v="TAKERS"/>
    <s v="Normal"/>
    <s v="High Budget"/>
  </r>
  <r>
    <s v="The Benchwarmers"/>
    <d v="2006-02-27T00:00:00"/>
    <x v="0"/>
    <x v="4"/>
    <s v="English"/>
    <x v="0"/>
    <s v="PG-13"/>
    <s v="Jon Lovitz"/>
    <x v="135"/>
    <n v="11000"/>
    <n v="13125"/>
    <n v="221"/>
    <n v="0"/>
    <n v="5.6"/>
    <n v="90"/>
    <n v="75"/>
    <n v="57651794"/>
    <n v="33000000"/>
    <n v="24651794"/>
    <n v="0.74702406060606064"/>
    <n v="22.698809624242422"/>
    <x v="9"/>
    <s v="fevral"/>
    <s v="Dennis Dugan"/>
    <s v="THE BENCHWARMERS"/>
    <s v="Normal"/>
    <s v="Medium Budget"/>
  </r>
  <r>
    <s v="The Chronicles of Riddick"/>
    <d v="2004-06-25T00:00:00"/>
    <x v="0"/>
    <x v="0"/>
    <s v="English"/>
    <x v="0"/>
    <s v="PG-13"/>
    <s v="Vin Diesel"/>
    <x v="474"/>
    <n v="14000"/>
    <n v="17159"/>
    <n v="123"/>
    <n v="0"/>
    <n v="6.7"/>
    <n v="207"/>
    <n v="134"/>
    <n v="57637485"/>
    <n v="105000000"/>
    <n v="-47362515"/>
    <n v="-0.45107157142857141"/>
    <n v="26.619571371428574"/>
    <x v="7"/>
    <s v="iyun"/>
    <s v="David Twohy"/>
    <s v="THE CHRONİCLES OF RİDDİCK"/>
    <s v="Underperformer"/>
    <s v="High Budget"/>
  </r>
  <r>
    <s v="Boyz n the Hood"/>
    <d v="1991-10-22T00:00:00"/>
    <x v="0"/>
    <x v="8"/>
    <s v="English"/>
    <x v="0"/>
    <s v="R"/>
    <s v="John Cothran"/>
    <x v="209"/>
    <n v="27"/>
    <n v="106"/>
    <n v="309"/>
    <n v="0"/>
    <n v="7.8"/>
    <n v="64"/>
    <n v="112"/>
    <n v="57504069"/>
    <n v="6000000"/>
    <n v="51504069"/>
    <n v="8.5840115000000008"/>
    <n v="34.633604599999998"/>
    <x v="24"/>
    <s v="oktyabr"/>
    <s v="John Singleton"/>
    <s v="BOYZ N THE HOOD"/>
    <s v="Overperformer"/>
    <s v="Medium Budget"/>
  </r>
  <r>
    <s v="Pet Sematary"/>
    <d v="1989-06-04T00:00:00"/>
    <x v="0"/>
    <x v="11"/>
    <s v="English"/>
    <x v="0"/>
    <s v="R"/>
    <s v="Miko Hughes"/>
    <x v="475"/>
    <n v="969"/>
    <n v="2987"/>
    <n v="52"/>
    <n v="0"/>
    <n v="6.6"/>
    <n v="98"/>
    <n v="103"/>
    <n v="57469179"/>
    <n v="11500000"/>
    <n v="45969179"/>
    <n v="3.9973199130434782"/>
    <n v="27.998927965217391"/>
    <x v="25"/>
    <s v="iyun"/>
    <s v="Mary Lambert"/>
    <s v="PET SEMATARY"/>
    <s v="Normal"/>
    <s v="Low Budget"/>
  </r>
  <r>
    <s v="Moulin Rouge!"/>
    <d v="2001-09-04T00:00:00"/>
    <x v="1"/>
    <x v="1"/>
    <s v="English"/>
    <x v="0"/>
    <s v="PG-13"/>
    <s v="Jim Broadbent"/>
    <x v="171"/>
    <n v="1000"/>
    <n v="2601"/>
    <n v="1000"/>
    <n v="10000"/>
    <n v="7.6"/>
    <n v="209"/>
    <n v="127"/>
    <n v="57386369"/>
    <n v="52500000"/>
    <n v="4886369"/>
    <n v="9.3073695238095236E-2"/>
    <n v="31.437229478095237"/>
    <x v="18"/>
    <s v="sentyabr"/>
    <s v="Baz Luhrmann"/>
    <s v="MOULİN ROUGE!"/>
    <s v="Normal"/>
    <s v="Medium Budget"/>
  </r>
  <r>
    <s v="Blood Diamond"/>
    <d v="2006-04-11T00:00:00"/>
    <x v="0"/>
    <x v="2"/>
    <s v="English"/>
    <x v="7"/>
    <s v="R"/>
    <s v="Leonardo DiCaprio"/>
    <x v="257"/>
    <n v="29000"/>
    <n v="33160"/>
    <n v="380"/>
    <n v="14000"/>
    <n v="8"/>
    <n v="166"/>
    <n v="143"/>
    <n v="57366262"/>
    <n v="100000000"/>
    <n v="-42633738"/>
    <n v="-0.42633737999999999"/>
    <n v="33.229465048000002"/>
    <x v="9"/>
    <s v="aprel"/>
    <s v="Edward Zwick"/>
    <s v="BLOOD DİAMOND"/>
    <s v="Underperformer"/>
    <s v="High Budget"/>
  </r>
  <r>
    <s v="The Specialist"/>
    <d v="1994-06-28T00:00:00"/>
    <x v="0"/>
    <x v="0"/>
    <s v="English"/>
    <x v="11"/>
    <s v="R"/>
    <s v="Sylvester Stallone"/>
    <x v="431"/>
    <n v="13000"/>
    <n v="13331"/>
    <n v="49"/>
    <n v="0"/>
    <n v="5.4"/>
    <n v="38"/>
    <n v="110"/>
    <n v="57362581"/>
    <n v="45000000"/>
    <n v="12362581"/>
    <n v="0.2747240222222222"/>
    <n v="21.70988960888889"/>
    <x v="10"/>
    <s v="iyun"/>
    <s v="Luis Llosa"/>
    <s v="THE SPECİALİST"/>
    <s v="Normal"/>
    <s v="High Budget"/>
  </r>
  <r>
    <s v="The Godfather: Part II"/>
    <d v="1974-04-13T00:00:00"/>
    <x v="0"/>
    <x v="8"/>
    <s v="English"/>
    <x v="0"/>
    <s v="R"/>
    <s v="Robert De Niro"/>
    <x v="193"/>
    <n v="22000"/>
    <n v="39960"/>
    <n v="0"/>
    <n v="14000"/>
    <n v="9"/>
    <n v="149"/>
    <n v="220"/>
    <n v="57300000"/>
    <n v="13000000"/>
    <n v="44300000"/>
    <n v="3.4076923076923076"/>
    <n v="38.763076923076923"/>
    <x v="42"/>
    <s v="aprel"/>
    <s v="Francis Ford Coppola"/>
    <s v="THE GODFATHER: PART II"/>
    <s v="Normal"/>
    <s v="Medium Budget"/>
  </r>
  <r>
    <s v="The Whole Nine Yards"/>
    <d v="2000-01-06T00:00:00"/>
    <x v="0"/>
    <x v="4"/>
    <s v="English"/>
    <x v="0"/>
    <s v="R"/>
    <s v="Bruce Willis"/>
    <x v="476"/>
    <n v="13000"/>
    <n v="17582"/>
    <n v="36"/>
    <n v="0"/>
    <n v="6.7"/>
    <n v="129"/>
    <n v="98"/>
    <n v="57262492"/>
    <n v="24000000"/>
    <n v="33262492"/>
    <n v="1.3859371666666667"/>
    <n v="27.354374866666667"/>
    <x v="23"/>
    <s v="yanvar"/>
    <s v="Jonathan Lynn"/>
    <s v="THE WHOLE NİNE YARDS"/>
    <s v="Normal"/>
    <s v="Medium Budget"/>
  </r>
  <r>
    <s v="Next Friday"/>
    <d v="2000-05-17T00:00:00"/>
    <x v="0"/>
    <x v="4"/>
    <s v="English"/>
    <x v="0"/>
    <s v="R"/>
    <s v="John Witherspoon"/>
    <x v="252"/>
    <n v="723"/>
    <n v="3939"/>
    <n v="41"/>
    <n v="0"/>
    <n v="6.1"/>
    <n v="55"/>
    <n v="98"/>
    <n v="57176582"/>
    <n v="9500000"/>
    <n v="47676582"/>
    <n v="5.0185875789473684"/>
    <n v="26.407435031578945"/>
    <x v="23"/>
    <s v="may"/>
    <s v="Steve Carr"/>
    <s v="NEXT FRİDAY"/>
    <s v="Normal"/>
    <s v="Medium Budget"/>
  </r>
  <r>
    <s v="Escape from Planet Earth"/>
    <d v="2013-11-15T00:00:00"/>
    <x v="0"/>
    <x v="2"/>
    <s v="English"/>
    <x v="0"/>
    <s v="PG"/>
    <s v="Brendan Fraser"/>
    <x v="477"/>
    <n v="3000"/>
    <n v="3361"/>
    <n v="7"/>
    <n v="0"/>
    <n v="5.9"/>
    <n v="83"/>
    <n v="89"/>
    <n v="57011847"/>
    <n v="40000000"/>
    <n v="17011847"/>
    <n v="0.425296175"/>
    <n v="23.77011847"/>
    <x v="8"/>
    <s v="noyabr"/>
    <s v="Cal Brunker"/>
    <s v="ESCAPE FROM PLANET EARTH"/>
    <s v="Normal"/>
    <s v="High Budget"/>
  </r>
  <r>
    <s v="Memoirs of a Geisha"/>
    <d v="2005-05-19T00:00:00"/>
    <x v="0"/>
    <x v="1"/>
    <s v="English"/>
    <x v="0"/>
    <s v="PG-13"/>
    <s v="Li Gong"/>
    <x v="59"/>
    <n v="879"/>
    <n v="2380"/>
    <n v="252"/>
    <n v="0"/>
    <n v="7.3"/>
    <n v="229"/>
    <n v="145"/>
    <n v="57010853"/>
    <n v="85000000"/>
    <n v="-27989147"/>
    <n v="-0.32928408235294115"/>
    <n v="29.068286367058821"/>
    <x v="14"/>
    <s v="may"/>
    <s v="Rob Marshall"/>
    <s v="MEMOİRS OF A GEİSHA"/>
    <s v="Underperformer"/>
    <s v="Medium Budget"/>
  </r>
  <r>
    <s v="Shanghai Noon"/>
    <d v="2000-11-21T00:00:00"/>
    <x v="0"/>
    <x v="0"/>
    <s v="English"/>
    <x v="0"/>
    <s v="PG-13"/>
    <s v="Xander Berkeley"/>
    <x v="327"/>
    <n v="485"/>
    <n v="939"/>
    <n v="9"/>
    <n v="0"/>
    <n v="6.6"/>
    <n v="146"/>
    <n v="110"/>
    <n v="56932305"/>
    <n v="55000000"/>
    <n v="1932305"/>
    <n v="3.5132818181818182E-2"/>
    <n v="26.414053127272727"/>
    <x v="23"/>
    <s v="noyabr"/>
    <s v="Tom Dey"/>
    <s v="SHANGHAİ NOON"/>
    <s v="Normal"/>
    <s v="High Budget"/>
  </r>
  <r>
    <s v="The Man in the Iron Mask"/>
    <d v="1998-04-14T00:00:00"/>
    <x v="0"/>
    <x v="0"/>
    <s v="English"/>
    <x v="0"/>
    <s v="PG-13"/>
    <s v="Leonardo DiCaprio"/>
    <x v="318"/>
    <n v="29000"/>
    <n v="29265"/>
    <n v="130"/>
    <n v="0"/>
    <n v="6.4"/>
    <n v="83"/>
    <n v="132"/>
    <n v="56876365"/>
    <n v="35000000"/>
    <n v="21876365"/>
    <n v="0.62503900000000001"/>
    <n v="25.850015600000003"/>
    <x v="31"/>
    <s v="aprel"/>
    <s v="Randall Wallace"/>
    <s v="THE MAN İN THE IRON MASK"/>
    <s v="Normal"/>
    <s v="High Budget"/>
  </r>
  <r>
    <s v="Midnight in Paris"/>
    <d v="2011-12-11T00:00:00"/>
    <x v="0"/>
    <x v="4"/>
    <s v="English"/>
    <x v="12"/>
    <s v="PG-13"/>
    <s v="Kurt Fuller"/>
    <x v="478"/>
    <n v="617"/>
    <n v="1289"/>
    <n v="11000"/>
    <n v="78000"/>
    <n v="7.7"/>
    <n v="487"/>
    <n v="94"/>
    <n v="56816662"/>
    <n v="17000000"/>
    <n v="39816662"/>
    <n v="2.3421565882352939"/>
    <n v="39.536862635294121"/>
    <x v="15"/>
    <s v="dekabr"/>
    <s v="Woody Allen"/>
    <s v="MİDNİGHT İN PARİS"/>
    <s v="Normal"/>
    <s v="Medium Budget"/>
  </r>
  <r>
    <s v="Saw V"/>
    <d v="2008-01-27T00:00:00"/>
    <x v="0"/>
    <x v="7"/>
    <s v="English"/>
    <x v="0"/>
    <s v="R"/>
    <s v="Julie Benz"/>
    <x v="479"/>
    <n v="3000"/>
    <n v="5286"/>
    <n v="43"/>
    <n v="0"/>
    <n v="5.8"/>
    <n v="160"/>
    <n v="95"/>
    <n v="56729973"/>
    <n v="10800000"/>
    <n v="45929973"/>
    <n v="4.2527752777777774"/>
    <n v="24.901110111111109"/>
    <x v="4"/>
    <s v="yanvar"/>
    <s v="David Hackl"/>
    <s v="SAW V"/>
    <s v="Normal"/>
    <s v="Low Budget"/>
  </r>
  <r>
    <s v="American Reunion"/>
    <d v="2012-03-14T00:00:00"/>
    <x v="0"/>
    <x v="4"/>
    <s v="English"/>
    <x v="0"/>
    <s v="R"/>
    <s v="Alyson Hannigan"/>
    <x v="480"/>
    <n v="3000"/>
    <n v="8398"/>
    <n v="22"/>
    <n v="39000"/>
    <n v="6.7"/>
    <n v="291"/>
    <n v="113"/>
    <n v="56724080"/>
    <n v="50000000"/>
    <n v="6724080"/>
    <n v="0.13448160000000001"/>
    <n v="30.75379264"/>
    <x v="3"/>
    <s v="mart"/>
    <s v="Jon Hurwitz"/>
    <s v="AMERİCAN REUNİON"/>
    <s v="Normal"/>
    <s v="Medium Budget"/>
  </r>
  <r>
    <s v="2001: A Space Odyssey"/>
    <d v="1968-07-12T00:00:00"/>
    <x v="0"/>
    <x v="2"/>
    <s v="English"/>
    <x v="1"/>
    <s v="G"/>
    <s v="Keir Dullea"/>
    <x v="481"/>
    <n v="273"/>
    <n v="727"/>
    <n v="0"/>
    <n v="24000"/>
    <n v="8.3000000000000007"/>
    <n v="285"/>
    <n v="161"/>
    <n v="56715371"/>
    <n v="12000000"/>
    <n v="44715371"/>
    <n v="3.7262809166666666"/>
    <n v="37.090512366666665"/>
    <x v="51"/>
    <s v="iyul"/>
    <s v="Stanley Kubrick"/>
    <s v="2001: A SPACE ODYSSEY"/>
    <s v="Normal"/>
    <s v="High Budget"/>
  </r>
  <r>
    <s v="A Civil Action"/>
    <d v="1998-10-12T00:00:00"/>
    <x v="0"/>
    <x v="1"/>
    <s v="English"/>
    <x v="0"/>
    <s v="PG-13"/>
    <s v="Robert Duvall"/>
    <x v="482"/>
    <n v="3000"/>
    <n v="4713"/>
    <n v="234"/>
    <n v="1000"/>
    <n v="6.5"/>
    <n v="110"/>
    <n v="115"/>
    <n v="56702901"/>
    <n v="60000000"/>
    <n v="-3297099"/>
    <n v="-5.4951649999999998E-2"/>
    <n v="26.078019340000001"/>
    <x v="31"/>
    <s v="oktyabr"/>
    <s v="Steven Zaillian"/>
    <s v="A CİVİL ACTİON"/>
    <s v="Underperformer"/>
    <s v="Medium Budget"/>
  </r>
  <r>
    <s v="The Time Machine"/>
    <d v="2002-03-18T00:00:00"/>
    <x v="0"/>
    <x v="0"/>
    <s v="English"/>
    <x v="0"/>
    <s v="PG-13"/>
    <s v="Mark Addy"/>
    <x v="483"/>
    <n v="891"/>
    <n v="1919"/>
    <n v="25"/>
    <n v="3000"/>
    <n v="5.9"/>
    <n v="124"/>
    <n v="96"/>
    <n v="56684819"/>
    <n v="80000000"/>
    <n v="-23315181"/>
    <n v="-0.29143976249999998"/>
    <n v="23.783424095000001"/>
    <x v="12"/>
    <s v="mart"/>
    <s v="Simon Wells"/>
    <s v="THE TİME MACHİNE"/>
    <s v="Underperformer"/>
    <s v="High Budget"/>
  </r>
  <r>
    <s v="12 Years a Slave"/>
    <d v="2013-11-09T00:00:00"/>
    <x v="0"/>
    <x v="5"/>
    <s v="English"/>
    <x v="0"/>
    <s v="R"/>
    <s v="QuvenzhanÃ© Wallis"/>
    <x v="484"/>
    <n v="2000"/>
    <n v="4251"/>
    <n v="0"/>
    <n v="83000"/>
    <n v="8.1"/>
    <n v="597"/>
    <n v="134"/>
    <n v="56667870"/>
    <n v="20000000"/>
    <n v="36667870"/>
    <n v="1.8333934999999999"/>
    <n v="41.433357400000006"/>
    <x v="8"/>
    <s v="noyabr"/>
    <s v="Steve McQueen"/>
    <s v="12 YEARS A SLAVE"/>
    <s v="Normal"/>
    <s v="Medium Budget"/>
  </r>
  <r>
    <s v="Clueless"/>
    <d v="1995-11-18T00:00:00"/>
    <x v="0"/>
    <x v="4"/>
    <s v="English"/>
    <x v="0"/>
    <s v="PG-13"/>
    <s v="Donald Faison"/>
    <x v="485"/>
    <n v="927"/>
    <n v="1724"/>
    <n v="143"/>
    <n v="0"/>
    <n v="6.8"/>
    <n v="88"/>
    <n v="97"/>
    <n v="56631572"/>
    <n v="12000000"/>
    <n v="44631572"/>
    <n v="3.7192976666666668"/>
    <n v="28.687719066666666"/>
    <x v="33"/>
    <s v="noyabr"/>
    <s v="Amy Heckerling"/>
    <s v="CLUELESS"/>
    <s v="Normal"/>
    <s v="Medium Budget"/>
  </r>
  <r>
    <s v="Rat Race"/>
    <d v="2001-03-25T00:00:00"/>
    <x v="0"/>
    <x v="2"/>
    <s v="English"/>
    <x v="4"/>
    <s v="PG-13"/>
    <s v="Corinna Harney"/>
    <x v="71"/>
    <n v="779"/>
    <n v="1823"/>
    <n v="109"/>
    <n v="0"/>
    <n v="6.4"/>
    <n v="103"/>
    <n v="112"/>
    <n v="56607223"/>
    <n v="48000000"/>
    <n v="8607223"/>
    <n v="0.17931714583333333"/>
    <n v="25.671726858333336"/>
    <x v="18"/>
    <s v="mart"/>
    <s v="Jerry Zucker"/>
    <s v="RAT RACE"/>
    <s v="Normal"/>
    <s v="High Budget"/>
  </r>
  <r>
    <s v="Tombstone"/>
    <d v="1993-01-19T00:00:00"/>
    <x v="0"/>
    <x v="0"/>
    <s v="English"/>
    <x v="0"/>
    <s v="R"/>
    <s v="Michael Biehn"/>
    <x v="154"/>
    <n v="2000"/>
    <n v="4453"/>
    <n v="170"/>
    <n v="11000"/>
    <n v="7.8"/>
    <n v="84"/>
    <n v="134"/>
    <n v="56505065"/>
    <n v="25000000"/>
    <n v="31505065"/>
    <n v="1.2602026"/>
    <n v="32.80408104"/>
    <x v="27"/>
    <s v="yanvar"/>
    <s v="George P. Cosmatos"/>
    <s v="TOMBSTONE"/>
    <s v="Normal"/>
    <s v="High Budget"/>
  </r>
  <r>
    <s v="Joy"/>
    <d v="2015-12-06T00:00:00"/>
    <x v="0"/>
    <x v="5"/>
    <s v="English"/>
    <x v="0"/>
    <s v="PG-13"/>
    <s v="Jennifer Lawrence"/>
    <x v="158"/>
    <n v="34000"/>
    <n v="75793"/>
    <n v="737"/>
    <n v="24000"/>
    <n v="6.6"/>
    <n v="315"/>
    <n v="124"/>
    <n v="56443482"/>
    <n v="60000000"/>
    <n v="-3556518"/>
    <n v="-5.9275300000000003E-2"/>
    <n v="28.776289879999997"/>
    <x v="2"/>
    <s v="dekabr"/>
    <s v="David O. Russell"/>
    <s v="JOY"/>
    <s v="Underperformer"/>
    <s v="Medium Budget"/>
  </r>
  <r>
    <s v="The Queen"/>
    <d v="2006-06-05T00:00:00"/>
    <x v="0"/>
    <x v="5"/>
    <s v="English"/>
    <x v="1"/>
    <s v="PG-13"/>
    <s v="Roger Allam"/>
    <x v="486"/>
    <n v="326"/>
    <n v="486"/>
    <n v="350"/>
    <n v="0"/>
    <n v="7.3"/>
    <n v="280"/>
    <n v="94"/>
    <n v="56437947"/>
    <n v="9800000"/>
    <n v="46637947"/>
    <n v="4.7589741836734696"/>
    <n v="31.103589673469386"/>
    <x v="9"/>
    <s v="iyun"/>
    <s v="Stephen Frears"/>
    <s v="THE QUEEN"/>
    <s v="Normal"/>
    <s v="Medium Budget"/>
  </r>
  <r>
    <s v="Drumline"/>
    <d v="2002-10-01T00:00:00"/>
    <x v="0"/>
    <x v="4"/>
    <s v="English"/>
    <x v="0"/>
    <s v="PG-13"/>
    <s v="Leonard Roberts"/>
    <x v="487"/>
    <n v="962"/>
    <n v="2390"/>
    <n v="30"/>
    <n v="2000"/>
    <n v="5.7"/>
    <n v="64"/>
    <n v="118"/>
    <n v="56398162"/>
    <n v="20000000"/>
    <n v="36398162"/>
    <n v="1.8199080999999999"/>
    <n v="23.727963240000001"/>
    <x v="12"/>
    <s v="oktyabr"/>
    <s v="Charles Stone III"/>
    <s v="DRUMLİNE"/>
    <s v="Normal"/>
    <s v="Medium Budget"/>
  </r>
  <r>
    <s v="Edward Scissorhands"/>
    <d v="1990-12-25T00:00:00"/>
    <x v="0"/>
    <x v="11"/>
    <s v="English"/>
    <x v="0"/>
    <s v="PG-13"/>
    <s v="Johnny Depp"/>
    <x v="23"/>
    <n v="40000"/>
    <n v="42330"/>
    <n v="13000"/>
    <n v="16000"/>
    <n v="7.9"/>
    <n v="111"/>
    <n v="105"/>
    <n v="56362352"/>
    <n v="20000000"/>
    <n v="36362352"/>
    <n v="1.8181175999999999"/>
    <n v="33.927247040000005"/>
    <x v="22"/>
    <s v="dekabr"/>
    <s v="Tim Burton"/>
    <s v="EDWARD SCİSSORHANDS"/>
    <s v="Normal"/>
    <s v="Low Budget"/>
  </r>
  <r>
    <s v="Just Married"/>
    <d v="2003-07-29T00:00:00"/>
    <x v="0"/>
    <x v="4"/>
    <s v="English"/>
    <x v="0"/>
    <s v="PG-13"/>
    <s v="Taran Killam"/>
    <x v="52"/>
    <n v="500"/>
    <n v="2020"/>
    <n v="189"/>
    <n v="0"/>
    <n v="5.4"/>
    <n v="97"/>
    <n v="95"/>
    <n v="56127162"/>
    <n v="18000000"/>
    <n v="38127162"/>
    <n v="2.1181756666666667"/>
    <n v="22.447270266666667"/>
    <x v="13"/>
    <s v="iyul"/>
    <s v="Shawn Levy"/>
    <s v="JUST MARRİED"/>
    <s v="Normal"/>
    <s v="Medium Budget"/>
  </r>
  <r>
    <s v="Fantastic Four"/>
    <d v="2015-03-06T00:00:00"/>
    <x v="0"/>
    <x v="0"/>
    <s v="English"/>
    <x v="0"/>
    <s v="PG-13"/>
    <s v="Tim Blake Nelson"/>
    <x v="433"/>
    <n v="596"/>
    <n v="1261"/>
    <n v="128"/>
    <n v="41000"/>
    <n v="4.3"/>
    <n v="369"/>
    <n v="100"/>
    <n v="56114221"/>
    <n v="120000000"/>
    <n v="-63885779"/>
    <n v="-0.53238149166666671"/>
    <n v="21.087047403333329"/>
    <x v="2"/>
    <s v="mart"/>
    <s v="Josh Trank"/>
    <s v="FANTASTİC FOUR"/>
    <s v="Underperformer"/>
    <s v="High Budget"/>
  </r>
  <r>
    <s v="A Knight's Tale"/>
    <d v="2001-06-26T00:00:00"/>
    <x v="0"/>
    <x v="0"/>
    <s v="English"/>
    <x v="0"/>
    <s v="PG-13"/>
    <s v="Heath Ledger"/>
    <x v="309"/>
    <n v="13000"/>
    <n v="18761"/>
    <n v="241"/>
    <n v="0"/>
    <n v="6.9"/>
    <n v="167"/>
    <n v="144"/>
    <n v="56083966"/>
    <n v="65000000"/>
    <n v="-8916034"/>
    <n v="-0.13716975384615385"/>
    <n v="27.54513209846154"/>
    <x v="18"/>
    <s v="iyun"/>
    <s v="Brian Helgeland"/>
    <s v="A KNİGHT'S TALE"/>
    <s v="Underperformer"/>
    <s v="High Budget"/>
  </r>
  <r>
    <s v="The Curse of the Were-Rabbit"/>
    <d v="2005-05-21T00:00:00"/>
    <x v="0"/>
    <x v="3"/>
    <s v="English"/>
    <x v="1"/>
    <s v="G"/>
    <s v="Mark Gatiss"/>
    <x v="488"/>
    <n v="567"/>
    <n v="1145"/>
    <n v="9"/>
    <n v="0"/>
    <n v="7.5"/>
    <n v="209"/>
    <n v="85"/>
    <n v="56068547"/>
    <n v="30000000"/>
    <n v="26068547"/>
    <n v="0.86895156666666662"/>
    <n v="30.347580626666666"/>
    <x v="14"/>
    <s v="may"/>
    <s v="Steve Box"/>
    <s v="THE CURSE OF THE WERE-RABBİT"/>
    <s v="Normal"/>
    <s v="High Budget"/>
  </r>
  <r>
    <s v="13 Going on 30"/>
    <d v="2004-06-16T00:00:00"/>
    <x v="0"/>
    <x v="4"/>
    <s v="English"/>
    <x v="0"/>
    <s v="PG-13"/>
    <s v="Jennifer Garner"/>
    <x v="466"/>
    <n v="3000"/>
    <n v="6742"/>
    <n v="56"/>
    <n v="0"/>
    <n v="6.1"/>
    <n v="119"/>
    <n v="98"/>
    <n v="56044241"/>
    <n v="37000000"/>
    <n v="19044241"/>
    <n v="0.51470921621621624"/>
    <n v="24.605883686486486"/>
    <x v="7"/>
    <s v="iyun"/>
    <s v="Gary Winick"/>
    <s v="13 GOİNG ON 30"/>
    <s v="Normal"/>
    <s v="Medium Budget"/>
  </r>
  <r>
    <s v="ParaNorman"/>
    <d v="2012-01-27T00:00:00"/>
    <x v="0"/>
    <x v="2"/>
    <s v="English"/>
    <x v="0"/>
    <s v="PG"/>
    <s v="Anna Kendrick"/>
    <x v="489"/>
    <n v="10000"/>
    <n v="13597"/>
    <n v="28"/>
    <n v="12000"/>
    <n v="7"/>
    <n v="328"/>
    <n v="92"/>
    <n v="55994557"/>
    <n v="60000000"/>
    <n v="-4005443"/>
    <n v="-6.6757383333333337E-2"/>
    <n v="29.173297046666665"/>
    <x v="3"/>
    <s v="yanvar"/>
    <s v="Chris Butler"/>
    <s v="PARANORMAN"/>
    <s v="Underperformer"/>
    <s v="High Budget"/>
  </r>
  <r>
    <s v="Romeo Must Die"/>
    <d v="2000-08-13T00:00:00"/>
    <x v="0"/>
    <x v="0"/>
    <s v="English"/>
    <x v="0"/>
    <s v="R"/>
    <s v="Jet Li"/>
    <x v="490"/>
    <n v="5000"/>
    <n v="9082"/>
    <n v="43"/>
    <n v="0"/>
    <n v="6.1"/>
    <n v="70"/>
    <n v="115"/>
    <n v="55973336"/>
    <n v="25000000"/>
    <n v="30973336"/>
    <n v="1.2389334400000001"/>
    <n v="24.895573375999998"/>
    <x v="23"/>
    <s v="avgust"/>
    <s v="Andrzej Bartkowiak"/>
    <s v="ROMEO MUST DİE"/>
    <s v="Normal"/>
    <s v="High Budget"/>
  </r>
  <r>
    <s v="Dracula Untold"/>
    <d v="2014-12-13T00:00:00"/>
    <x v="0"/>
    <x v="0"/>
    <s v="English"/>
    <x v="0"/>
    <s v="PG-13"/>
    <s v="Dominic Cooper"/>
    <x v="491"/>
    <n v="3000"/>
    <n v="5178"/>
    <n v="28"/>
    <n v="37000"/>
    <n v="6.3"/>
    <n v="261"/>
    <n v="92"/>
    <n v="55942830"/>
    <n v="70000000"/>
    <n v="-14057170"/>
    <n v="-0.20081671428571429"/>
    <n v="28.819673314285712"/>
    <x v="16"/>
    <s v="dekabr"/>
    <s v="Gary Shore"/>
    <s v="DRACULA UNTOLD"/>
    <s v="Underperformer"/>
    <s v="High Budget"/>
  </r>
  <r>
    <s v="White Noise"/>
    <d v="2005-09-25T00:00:00"/>
    <x v="0"/>
    <x v="1"/>
    <s v="English"/>
    <x v="1"/>
    <s v="PG-13"/>
    <s v="Deborah Kara Unger"/>
    <x v="492"/>
    <n v="494"/>
    <n v="2013"/>
    <n v="13"/>
    <n v="0"/>
    <n v="5.5"/>
    <n v="173"/>
    <n v="101"/>
    <n v="55865715"/>
    <n v="10000000"/>
    <n v="45865715"/>
    <n v="4.5865714999999998"/>
    <n v="23.834628599999998"/>
    <x v="14"/>
    <s v="sentyabr"/>
    <s v="Geoffrey Sax"/>
    <s v="WHİTE NOİSE"/>
    <s v="Normal"/>
    <s v="Medium Budget"/>
  </r>
  <r>
    <s v="Once Upon a Time in Mexico"/>
    <d v="2003-04-15T00:00:00"/>
    <x v="0"/>
    <x v="0"/>
    <s v="English"/>
    <x v="0"/>
    <s v="R"/>
    <s v="Johnny Depp"/>
    <x v="253"/>
    <n v="40000"/>
    <n v="46186"/>
    <n v="0"/>
    <n v="0"/>
    <n v="6.4"/>
    <n v="178"/>
    <n v="102"/>
    <n v="55845943"/>
    <n v="29000000"/>
    <n v="26845943"/>
    <n v="0.92572217241379307"/>
    <n v="25.970288868965518"/>
    <x v="13"/>
    <s v="aprel"/>
    <s v="Robert Rodriguez"/>
    <s v="ONCE UPON A TİME İN MEXİCO"/>
    <s v="Normal"/>
    <s v="High Budget"/>
  </r>
  <r>
    <s v="Be Cool"/>
    <d v="2005-12-22T00:00:00"/>
    <x v="0"/>
    <x v="4"/>
    <s v="English"/>
    <x v="0"/>
    <s v="PG-13"/>
    <s v="Dwayne Johnson"/>
    <x v="143"/>
    <n v="12000"/>
    <n v="15889"/>
    <n v="473"/>
    <n v="0"/>
    <n v="5.7"/>
    <n v="161"/>
    <n v="118"/>
    <n v="55808744"/>
    <n v="53000000"/>
    <n v="2808744"/>
    <n v="5.2995169811320755E-2"/>
    <n v="22.821198067924531"/>
    <x v="14"/>
    <s v="dekabr"/>
    <s v="F. Gary Gray"/>
    <s v="BE COOL"/>
    <s v="Normal"/>
    <s v="Medium Budget"/>
  </r>
  <r>
    <s v="Friends with Benefits"/>
    <d v="2011-12-07T00:00:00"/>
    <x v="0"/>
    <x v="4"/>
    <s v="English"/>
    <x v="0"/>
    <s v="R"/>
    <s v="Mila Kunis"/>
    <x v="334"/>
    <n v="15000"/>
    <n v="20956"/>
    <n v="87"/>
    <n v="41000"/>
    <n v="6.6"/>
    <n v="238"/>
    <n v="109"/>
    <n v="55802754"/>
    <n v="35000000"/>
    <n v="20802754"/>
    <n v="0.59436440000000001"/>
    <n v="30.737745759999996"/>
    <x v="15"/>
    <s v="dekabr"/>
    <s v="Will Gluck"/>
    <s v="FRİENDS WİTH BENEFİTS"/>
    <s v="Normal"/>
    <s v="Medium Budget"/>
  </r>
  <r>
    <s v="The Animal"/>
    <d v="2001-09-07T00:00:00"/>
    <x v="0"/>
    <x v="4"/>
    <s v="English"/>
    <x v="0"/>
    <s v="PG-13"/>
    <s v="Louis Lombardi"/>
    <x v="350"/>
    <n v="436"/>
    <n v="1203"/>
    <n v="42"/>
    <n v="1000"/>
    <n v="4.8"/>
    <n v="75"/>
    <n v="84"/>
    <n v="55762229"/>
    <n v="22000000"/>
    <n v="33762229"/>
    <n v="1.5346467727272728"/>
    <n v="19.91385870909091"/>
    <x v="18"/>
    <s v="sentyabr"/>
    <s v="Luke Greenfield"/>
    <s v="THE ANİMAL"/>
    <s v="Normal"/>
    <s v="Medium Budget"/>
  </r>
  <r>
    <s v="Free Birds"/>
    <d v="2013-12-15T00:00:00"/>
    <x v="0"/>
    <x v="2"/>
    <s v="English"/>
    <x v="0"/>
    <s v="PG"/>
    <s v="Amy Poehler"/>
    <x v="493"/>
    <n v="1000"/>
    <n v="3104"/>
    <n v="39"/>
    <n v="0"/>
    <n v="5.9"/>
    <n v="118"/>
    <n v="91"/>
    <n v="55747724"/>
    <n v="55000000"/>
    <n v="747724"/>
    <n v="1.3594981818181818E-2"/>
    <n v="23.605437992727275"/>
    <x v="8"/>
    <s v="dekabr"/>
    <s v="Jimmy Hayward"/>
    <s v="FREE BİRDS"/>
    <s v="Normal"/>
    <s v="High Budget"/>
  </r>
  <r>
    <s v="Hansel &amp; Gretel: Witch Hunters"/>
    <d v="2013-08-11T00:00:00"/>
    <x v="0"/>
    <x v="0"/>
    <s v="English"/>
    <x v="7"/>
    <s v="R"/>
    <s v="Jeremy Renner"/>
    <x v="494"/>
    <n v="10000"/>
    <n v="11946"/>
    <n v="75"/>
    <n v="45000"/>
    <n v="6.1"/>
    <n v="349"/>
    <n v="98"/>
    <n v="55682070"/>
    <n v="50000000"/>
    <n v="5682070"/>
    <n v="0.1136414"/>
    <n v="28.94545656"/>
    <x v="8"/>
    <s v="avgust"/>
    <s v="Tommy Wirkola"/>
    <s v="HANSEL &amp; GRETEL: WİTCH HUNTERS"/>
    <s v="Normal"/>
    <s v="High Budget"/>
  </r>
  <r>
    <s v="Legend of the Guardians: The Owls of Ga'Hoole"/>
    <d v="2010-12-24T00:00:00"/>
    <x v="0"/>
    <x v="0"/>
    <s v="English"/>
    <x v="0"/>
    <s v="PG"/>
    <s v="Abbie Cornish"/>
    <x v="37"/>
    <n v="2000"/>
    <n v="4286"/>
    <n v="0"/>
    <n v="16000"/>
    <n v="7"/>
    <n v="188"/>
    <n v="101"/>
    <n v="55673333"/>
    <n v="80000000"/>
    <n v="-24326667"/>
    <n v="-0.30408333749999999"/>
    <n v="29.478366665000003"/>
    <x v="11"/>
    <s v="dekabr"/>
    <s v="Zack Snyder"/>
    <s v="LEGEND OF THE GUARDİANS: THE OWLS OF GA'HOOLE"/>
    <s v="Underperformer"/>
    <s v="High Budget"/>
  </r>
  <r>
    <s v="Eyes Wide Shut"/>
    <d v="1999-11-10T00:00:00"/>
    <x v="0"/>
    <x v="1"/>
    <s v="English"/>
    <x v="1"/>
    <s v="R"/>
    <s v="Tom Cruise"/>
    <x v="481"/>
    <n v="10000"/>
    <n v="11424"/>
    <n v="0"/>
    <n v="10000"/>
    <n v="7.3"/>
    <n v="280"/>
    <n v="159"/>
    <n v="55637680"/>
    <n v="65000000"/>
    <n v="-9362320"/>
    <n v="-0.14403569230769231"/>
    <n v="30.142385723076924"/>
    <x v="5"/>
    <s v="noyabr"/>
    <s v="Stanley Kubrick"/>
    <s v="EYES WİDE SHUT"/>
    <s v="Underperformer"/>
    <s v="Medium Budget"/>
  </r>
  <r>
    <s v="Snake Eyes"/>
    <d v="1998-10-24T00:00:00"/>
    <x v="0"/>
    <x v="8"/>
    <s v="English"/>
    <x v="0"/>
    <s v="R"/>
    <s v="Nicolas Cage"/>
    <x v="109"/>
    <n v="12000"/>
    <n v="15269"/>
    <n v="0"/>
    <n v="880"/>
    <n v="5.9"/>
    <n v="117"/>
    <n v="98"/>
    <n v="55585389"/>
    <n v="69000000"/>
    <n v="-13414611"/>
    <n v="-0.19441465217391304"/>
    <n v="23.610234139130437"/>
    <x v="31"/>
    <s v="oktyabr"/>
    <s v="Brian De Palma"/>
    <s v="SNAKE EYES"/>
    <s v="Underperformer"/>
    <s v="Medium Budget"/>
  </r>
  <r>
    <s v="Never Say Never Again"/>
    <d v="1983-04-23T00:00:00"/>
    <x v="0"/>
    <x v="0"/>
    <s v="English"/>
    <x v="1"/>
    <s v="PG"/>
    <s v="Bernie Casey"/>
    <x v="38"/>
    <n v="180"/>
    <n v="762"/>
    <n v="883"/>
    <n v="0"/>
    <n v="6.2"/>
    <n v="89"/>
    <n v="121"/>
    <n v="55500000"/>
    <n v="36000000"/>
    <n v="19500000"/>
    <n v="0.54166666666666663"/>
    <n v="25.016666666666666"/>
    <x v="19"/>
    <s v="aprel"/>
    <s v="Irvin Kershner"/>
    <s v="NEVER SAY NEVER AGAİN"/>
    <s v="Normal"/>
    <s v="High Budget"/>
  </r>
  <r>
    <s v="Alien 3"/>
    <d v="1992-12-12T00:00:00"/>
    <x v="0"/>
    <x v="0"/>
    <s v="English"/>
    <x v="0"/>
    <s v="R"/>
    <s v="Charles S. Dutton"/>
    <x v="129"/>
    <n v="534"/>
    <n v="1543"/>
    <n v="21000"/>
    <n v="0"/>
    <n v="6.4"/>
    <n v="210"/>
    <n v="145"/>
    <n v="55473600"/>
    <n v="50000000"/>
    <n v="5473600"/>
    <n v="0.109472"/>
    <n v="25.643788800000003"/>
    <x v="28"/>
    <s v="dekabr"/>
    <s v="David Fincher"/>
    <s v="ALİEN 3"/>
    <s v="Normal"/>
    <s v="High Budget"/>
  </r>
  <r>
    <s v="What Dreams May Come"/>
    <d v="1998-03-20T00:00:00"/>
    <x v="0"/>
    <x v="1"/>
    <s v="English"/>
    <x v="0"/>
    <s v="PG-13"/>
    <s v="Robin Williams"/>
    <x v="495"/>
    <n v="49000"/>
    <n v="49631"/>
    <n v="25"/>
    <n v="32000"/>
    <n v="7"/>
    <n v="121"/>
    <n v="113"/>
    <n v="55350897"/>
    <n v="85000000"/>
    <n v="-29649103"/>
    <n v="-0.34881297647058823"/>
    <n v="31.060474809411765"/>
    <x v="31"/>
    <s v="mart"/>
    <s v="Vincent Ward"/>
    <s v="WHAT DREAMS MAY COME"/>
    <s v="Underperformer"/>
    <s v="Medium Budget"/>
  </r>
  <r>
    <s v="Star Trek V: The Final Frontier"/>
    <d v="1989-02-28T00:00:00"/>
    <x v="0"/>
    <x v="0"/>
    <s v="English"/>
    <x v="0"/>
    <s v="PG"/>
    <s v="Leonard Nimoy"/>
    <x v="496"/>
    <n v="12000"/>
    <n v="14710"/>
    <n v="0"/>
    <n v="0"/>
    <n v="5.4"/>
    <n v="98"/>
    <n v="107"/>
    <n v="55210049"/>
    <n v="27800000"/>
    <n v="27410049"/>
    <n v="0.98597298561151081"/>
    <n v="21.994389194244604"/>
    <x v="25"/>
    <s v="fevral"/>
    <s v="William Shatner"/>
    <s v="STAR TREK V: THE FİNAL FRONTİER"/>
    <s v="Normal"/>
    <s v="High Budget"/>
  </r>
  <r>
    <s v="Why Did I Get Married?"/>
    <d v="2007-09-21T00:00:00"/>
    <x v="0"/>
    <x v="4"/>
    <s v="English"/>
    <x v="0"/>
    <s v="PG-13"/>
    <s v="Michael Jai White"/>
    <x v="430"/>
    <n v="2000"/>
    <n v="6510"/>
    <n v="0"/>
    <n v="1000"/>
    <n v="5.6"/>
    <n v="41"/>
    <n v="113"/>
    <n v="55184721"/>
    <n v="15000000"/>
    <n v="40184721"/>
    <n v="2.6789814000000001"/>
    <n v="23.571592559999999"/>
    <x v="17"/>
    <s v="sentyabr"/>
    <s v="Tyler Perry"/>
    <s v="WHY DİD I GET MARRİED?"/>
    <s v="Normal"/>
    <s v="Medium Budget"/>
  </r>
  <r>
    <s v="Saw"/>
    <d v="2004-05-20T00:00:00"/>
    <x v="0"/>
    <x v="7"/>
    <s v="English"/>
    <x v="0"/>
    <s v="R"/>
    <s v="Michael Emerson"/>
    <x v="21"/>
    <n v="2000"/>
    <n v="5161"/>
    <n v="0"/>
    <n v="0"/>
    <n v="7.7"/>
    <n v="287"/>
    <n v="103"/>
    <n v="55153403"/>
    <n v="1200000"/>
    <n v="53953403"/>
    <n v="44.961169166666664"/>
    <n v="48.784467666666671"/>
    <x v="7"/>
    <s v="may"/>
    <s v="James Wan"/>
    <s v="SAW"/>
    <s v="Overperformer"/>
    <s v="Low Budget"/>
  </r>
  <r>
    <s v="I Am Number Four"/>
    <d v="2011-12-01T00:00:00"/>
    <x v="0"/>
    <x v="0"/>
    <s v="English"/>
    <x v="0"/>
    <s v="PG-13"/>
    <s v="Alex Pettyfer"/>
    <x v="293"/>
    <n v="15000"/>
    <n v="15608"/>
    <n v="154"/>
    <n v="27000"/>
    <n v="6.1"/>
    <n v="288"/>
    <n v="109"/>
    <n v="55092830"/>
    <n v="60000000"/>
    <n v="-4907170"/>
    <n v="-8.178616666666666E-2"/>
    <n v="27.06728553333333"/>
    <x v="15"/>
    <s v="dekabr"/>
    <s v="D.J. Caruso"/>
    <s v="I AM NUMBER FOUR"/>
    <s v="Underperformer"/>
    <s v="High Budget"/>
  </r>
  <r>
    <s v="Don't Say a Word"/>
    <d v="2001-07-02T00:00:00"/>
    <x v="0"/>
    <x v="8"/>
    <s v="English"/>
    <x v="0"/>
    <s v="R"/>
    <s v="Oliver Platt"/>
    <x v="451"/>
    <n v="1000"/>
    <n v="3341"/>
    <n v="39"/>
    <n v="970"/>
    <n v="6.3"/>
    <n v="113"/>
    <n v="113"/>
    <n v="54997476"/>
    <n v="50000000"/>
    <n v="4997476"/>
    <n v="9.994952E-2"/>
    <n v="25.336979808000002"/>
    <x v="18"/>
    <s v="iyul"/>
    <s v="Gary Fleder"/>
    <s v="DON'T SAY A WORD"/>
    <s v="Normal"/>
    <s v="Medium Budget"/>
  </r>
  <r>
    <s v="Spawn"/>
    <d v="1997-04-08T00:00:00"/>
    <x v="0"/>
    <x v="0"/>
    <s v="English"/>
    <x v="0"/>
    <s v="R"/>
    <s v="Michael Jai White"/>
    <x v="497"/>
    <n v="2000"/>
    <n v="7039"/>
    <n v="20"/>
    <n v="0"/>
    <n v="5.2"/>
    <n v="70"/>
    <n v="98"/>
    <n v="54967359"/>
    <n v="40000000"/>
    <n v="14967359"/>
    <n v="0.374183975"/>
    <n v="20.94967359"/>
    <x v="1"/>
    <s v="aprel"/>
    <s v="Mark A.Z. DippÃ©"/>
    <s v="SPAWN"/>
    <s v="Normal"/>
    <s v="High Budget"/>
  </r>
  <r>
    <s v="The Jackal"/>
    <d v="1997-09-06T00:00:00"/>
    <x v="0"/>
    <x v="0"/>
    <s v="English"/>
    <x v="0"/>
    <s v="R"/>
    <s v="J.K. Simmons"/>
    <x v="498"/>
    <n v="24000"/>
    <n v="38227"/>
    <n v="105"/>
    <n v="0"/>
    <n v="6.3"/>
    <n v="83"/>
    <n v="124"/>
    <n v="54910560"/>
    <n v="60000000"/>
    <n v="-5089440"/>
    <n v="-8.4823999999999997E-2"/>
    <n v="25.166070399999999"/>
    <x v="1"/>
    <s v="sentyabr"/>
    <s v="Michael Caton-Jones"/>
    <s v="THE JACKAL"/>
    <s v="Underperformer"/>
    <s v="High Budget"/>
  </r>
  <r>
    <s v="Ordinary People"/>
    <d v="1980-02-21T00:00:00"/>
    <x v="0"/>
    <x v="1"/>
    <s v="English"/>
    <x v="0"/>
    <s v="R"/>
    <s v="Adam Baldwin"/>
    <x v="381"/>
    <n v="2000"/>
    <n v="5122"/>
    <n v="0"/>
    <n v="0"/>
    <n v="7.8"/>
    <n v="62"/>
    <n v="124"/>
    <n v="54800000"/>
    <n v="6000000"/>
    <n v="48800000"/>
    <n v="8.1333333333333329"/>
    <n v="34.453333333333333"/>
    <x v="21"/>
    <s v="fevral"/>
    <s v="Robert Redford"/>
    <s v="ORDİNARY PEOPLE"/>
    <s v="Normal"/>
    <s v="Medium Budget"/>
  </r>
  <r>
    <s v="This Means War"/>
    <d v="2012-12-15T00:00:00"/>
    <x v="0"/>
    <x v="0"/>
    <s v="English"/>
    <x v="0"/>
    <s v="PG-13"/>
    <s v="Tom Hardy"/>
    <x v="218"/>
    <n v="27000"/>
    <n v="29808"/>
    <n v="368"/>
    <n v="18000"/>
    <n v="6.3"/>
    <n v="241"/>
    <n v="103"/>
    <n v="54758461"/>
    <n v="65000000"/>
    <n v="-10241539"/>
    <n v="-0.15756213846153846"/>
    <n v="26.936975144615385"/>
    <x v="3"/>
    <s v="dekabr"/>
    <s v="McG"/>
    <s v="THİS MEANS WAR"/>
    <s v="Underperformer"/>
    <s v="High Budget"/>
  </r>
  <r>
    <s v="Project X"/>
    <d v="2012-05-26T00:00:00"/>
    <x v="0"/>
    <x v="4"/>
    <s v="English"/>
    <x v="0"/>
    <s v="R"/>
    <s v="Dax Flame"/>
    <x v="499"/>
    <n v="971"/>
    <n v="2043"/>
    <n v="166"/>
    <n v="29000"/>
    <n v="6.7"/>
    <n v="229"/>
    <n v="93"/>
    <n v="54724272"/>
    <n v="12000000"/>
    <n v="42724272"/>
    <n v="3.5603560000000001"/>
    <n v="31.1241424"/>
    <x v="3"/>
    <s v="may"/>
    <s v="Nima Nourizadeh"/>
    <s v="PROJECT X"/>
    <s v="Normal"/>
    <s v="Medium Budget"/>
  </r>
  <r>
    <s v="Starship Troopers"/>
    <d v="1997-01-03T00:00:00"/>
    <x v="0"/>
    <x v="0"/>
    <s v="English"/>
    <x v="0"/>
    <s v="R"/>
    <s v="Jake Busey"/>
    <x v="232"/>
    <n v="660"/>
    <n v="2031"/>
    <n v="719"/>
    <n v="0"/>
    <n v="7.2"/>
    <n v="192"/>
    <n v="129"/>
    <n v="54700065"/>
    <n v="105000000"/>
    <n v="-50299935"/>
    <n v="-0.479047"/>
    <n v="28.6083812"/>
    <x v="1"/>
    <s v="yanvar"/>
    <s v="Paul Verhoeven"/>
    <s v="STARSHİP TROOPERS"/>
    <s v="Underperformer"/>
    <s v="High Budget"/>
  </r>
  <r>
    <s v="Source Code"/>
    <d v="2011-09-20T00:00:00"/>
    <x v="0"/>
    <x v="6"/>
    <s v="English"/>
    <x v="0"/>
    <s v="PG-13"/>
    <s v="Jake Gyllenhaal"/>
    <x v="500"/>
    <n v="15000"/>
    <n v="16034"/>
    <n v="0"/>
    <n v="56000"/>
    <n v="7.5"/>
    <n v="522"/>
    <n v="93"/>
    <n v="54696902"/>
    <n v="32000000"/>
    <n v="22696902"/>
    <n v="0.70927818750000005"/>
    <n v="35.883711275000003"/>
    <x v="15"/>
    <s v="sentyabr"/>
    <s v="Duncan Jones"/>
    <s v="SOURCE CODE"/>
    <s v="Normal"/>
    <s v="Medium Budget"/>
  </r>
  <r>
    <s v="Crash"/>
    <d v="2004-06-09T00:00:00"/>
    <x v="0"/>
    <x v="8"/>
    <s v="English"/>
    <x v="7"/>
    <s v="R"/>
    <s v="Don Cheadle"/>
    <x v="501"/>
    <n v="3000"/>
    <n v="5732"/>
    <n v="549"/>
    <n v="18000"/>
    <n v="7.9"/>
    <n v="287"/>
    <n v="115"/>
    <n v="54557348"/>
    <n v="6500000"/>
    <n v="48057348"/>
    <n v="7.3934381538461542"/>
    <n v="36.357375261538458"/>
    <x v="7"/>
    <s v="iyun"/>
    <s v="Paul Haggis"/>
    <s v="CRASH"/>
    <s v="Normal"/>
    <s v="Medium Budget"/>
  </r>
  <r>
    <s v="New Year's Eve"/>
    <d v="2011-06-10T00:00:00"/>
    <x v="0"/>
    <x v="4"/>
    <s v="English"/>
    <x v="0"/>
    <s v="PG-13"/>
    <s v="Robert De Niro"/>
    <x v="112"/>
    <n v="22000"/>
    <n v="23456"/>
    <n v="0"/>
    <n v="20000"/>
    <n v="5.7"/>
    <n v="200"/>
    <n v="113"/>
    <n v="54540525"/>
    <n v="56000000"/>
    <n v="-1459475"/>
    <n v="-2.6062053571428573E-2"/>
    <n v="24.789575178571429"/>
    <x v="15"/>
    <s v="iyun"/>
    <s v="Garry Marshall"/>
    <s v="NEW YEAR'S EVE"/>
    <s v="Underperformer"/>
    <s v="Medium Budget"/>
  </r>
  <r>
    <s v="Horrible Bosses 2"/>
    <d v="2014-07-08T00:00:00"/>
    <x v="0"/>
    <x v="4"/>
    <s v="English"/>
    <x v="0"/>
    <s v="R"/>
    <s v="Kevin Spacey"/>
    <x v="157"/>
    <n v="18000"/>
    <n v="30571"/>
    <n v="51"/>
    <n v="12000"/>
    <n v="6.3"/>
    <n v="196"/>
    <n v="116"/>
    <n v="54414716"/>
    <n v="42000000"/>
    <n v="12414716"/>
    <n v="0.29558847619047618"/>
    <n v="26.518235390476189"/>
    <x v="16"/>
    <s v="iyul"/>
    <s v="Sean Anders"/>
    <s v="HORRİBLE BOSSES 2"/>
    <s v="Normal"/>
    <s v="Medium Budget"/>
  </r>
  <r>
    <s v="The Woman in Black"/>
    <d v="2012-01-08T00:00:00"/>
    <x v="0"/>
    <x v="1"/>
    <s v="English"/>
    <x v="1"/>
    <s v="PG-13"/>
    <s v="Daniel Radcliffe"/>
    <x v="502"/>
    <n v="11000"/>
    <n v="11946"/>
    <n v="43"/>
    <n v="29000"/>
    <n v="6.4"/>
    <n v="462"/>
    <n v="95"/>
    <n v="54322273"/>
    <n v="17000000"/>
    <n v="37322273"/>
    <n v="2.1954278235294118"/>
    <n v="29.378171129411765"/>
    <x v="3"/>
    <s v="yanvar"/>
    <s v="James Watkins"/>
    <s v="THE WOMAN İN BLACK"/>
    <s v="Normal"/>
    <s v="Medium Budget"/>
  </r>
  <r>
    <s v="Evil Dead"/>
    <d v="2013-10-10T00:00:00"/>
    <x v="0"/>
    <x v="7"/>
    <s v="English"/>
    <x v="0"/>
    <s v="R"/>
    <s v="Lou Taylor Pucci"/>
    <x v="503"/>
    <n v="394"/>
    <n v="673"/>
    <n v="201"/>
    <n v="70000"/>
    <n v="6.5"/>
    <n v="543"/>
    <n v="96"/>
    <n v="54239856"/>
    <n v="17000000"/>
    <n v="37239856"/>
    <n v="2.1905797647058822"/>
    <n v="33.876231905882349"/>
    <x v="8"/>
    <s v="oktyabr"/>
    <s v="Fede Alvarez"/>
    <s v="EVİL DEAD"/>
    <s v="Normal"/>
    <s v="Low Budget"/>
  </r>
  <r>
    <s v="The Hundred-Foot Journey"/>
    <d v="2014-09-30T00:00:00"/>
    <x v="0"/>
    <x v="4"/>
    <s v="English"/>
    <x v="0"/>
    <s v="PG"/>
    <s v="Manish Dayal"/>
    <x v="361"/>
    <n v="820"/>
    <n v="1484"/>
    <n v="529"/>
    <n v="55000"/>
    <n v="7.3"/>
    <n v="180"/>
    <n v="122"/>
    <n v="54235441"/>
    <n v="22000000"/>
    <n v="32235441"/>
    <n v="1.4652473181818182"/>
    <n v="35.286098927272725"/>
    <x v="16"/>
    <s v="sentyabr"/>
    <s v="Lasse HallstrÃ¶m"/>
    <s v="THE HUNDRED-FOOT JOURNEY"/>
    <s v="Normal"/>
    <s v="Medium Budget"/>
  </r>
  <r>
    <s v="The Count of Monte Cristo"/>
    <d v="2002-11-13T00:00:00"/>
    <x v="0"/>
    <x v="0"/>
    <s v="English"/>
    <x v="1"/>
    <s v="PG-13"/>
    <s v="Henry Cavill"/>
    <x v="132"/>
    <n v="15000"/>
    <n v="17152"/>
    <n v="58"/>
    <n v="0"/>
    <n v="7.7"/>
    <n v="138"/>
    <n v="131"/>
    <n v="54228104"/>
    <n v="35000000"/>
    <n v="19228104"/>
    <n v="0.54937440000000004"/>
    <n v="31.01974976"/>
    <x v="12"/>
    <s v="noyabr"/>
    <s v="Kevin Reynolds"/>
    <s v="THE COUNT OF MONTE CRİSTO"/>
    <s v="Normal"/>
    <s v="High Budget"/>
  </r>
  <r>
    <s v="The Abyss"/>
    <d v="1989-03-16T00:00:00"/>
    <x v="0"/>
    <x v="2"/>
    <s v="English"/>
    <x v="0"/>
    <s v="PG-13"/>
    <s v="Michael Biehn"/>
    <x v="0"/>
    <n v="2000"/>
    <n v="4074"/>
    <n v="0"/>
    <n v="0"/>
    <n v="7.6"/>
    <n v="82"/>
    <n v="171"/>
    <n v="54222000"/>
    <n v="69500000"/>
    <n v="-15278000"/>
    <n v="-0.2198273381294964"/>
    <n v="30.312069064748201"/>
    <x v="25"/>
    <s v="mart"/>
    <s v="James Cameron"/>
    <s v="THE ABYSS"/>
    <s v="Underperformer"/>
    <s v="High Budget"/>
  </r>
  <r>
    <s v="La Bamba"/>
    <d v="1987-11-05T00:00:00"/>
    <x v="0"/>
    <x v="5"/>
    <s v="English"/>
    <x v="0"/>
    <s v="PG-13"/>
    <s v="Esai Morales"/>
    <x v="504"/>
    <n v="699"/>
    <n v="936"/>
    <n v="7"/>
    <n v="0"/>
    <n v="6.8"/>
    <n v="18"/>
    <n v="108"/>
    <n v="54215416"/>
    <n v="6500000"/>
    <n v="47715416"/>
    <n v="7.3408332307692303"/>
    <n v="30.13633329230769"/>
    <x v="39"/>
    <s v="noyabr"/>
    <s v="Luis Valdez"/>
    <s v="LA BAMBA"/>
    <s v="Normal"/>
    <s v="Medium Budget"/>
  </r>
  <r>
    <s v="The Blues Brothers"/>
    <d v="1980-08-17T00:00:00"/>
    <x v="0"/>
    <x v="0"/>
    <s v="English"/>
    <x v="0"/>
    <s v="R"/>
    <s v="John Belushi"/>
    <x v="179"/>
    <n v="1000"/>
    <n v="2566"/>
    <n v="644"/>
    <n v="14000"/>
    <n v="7.9"/>
    <n v="125"/>
    <n v="148"/>
    <n v="54200000"/>
    <n v="27000000"/>
    <n v="27200000"/>
    <n v="1.0074074074074073"/>
    <n v="33.40296296296296"/>
    <x v="21"/>
    <s v="avgust"/>
    <s v="John Landis"/>
    <s v="THE BLUES BROTHERS"/>
    <s v="Normal"/>
    <s v="High Budget"/>
  </r>
  <r>
    <s v="TMNT"/>
    <d v="2007-10-06T00:00:00"/>
    <x v="0"/>
    <x v="0"/>
    <s v="English"/>
    <x v="13"/>
    <s v="PG"/>
    <s v="Chris Evans"/>
    <x v="505"/>
    <n v="11000"/>
    <n v="16571"/>
    <n v="14"/>
    <n v="0"/>
    <n v="6.3"/>
    <n v="191"/>
    <n v="87"/>
    <n v="54132596"/>
    <n v="34000000"/>
    <n v="20132596"/>
    <n v="0.59213517647058822"/>
    <n v="25.436854070588236"/>
    <x v="17"/>
    <s v="oktyabr"/>
    <s v="Kevin Munroe"/>
    <s v="TMNT"/>
    <s v="Normal"/>
    <s v="High Budget"/>
  </r>
  <r>
    <s v="The Hateful Eight"/>
    <d v="2015-02-02T00:00:00"/>
    <x v="0"/>
    <x v="8"/>
    <s v="English"/>
    <x v="0"/>
    <s v="R"/>
    <s v="Craig Stark"/>
    <x v="138"/>
    <n v="46000"/>
    <n v="49912"/>
    <n v="16000"/>
    <n v="114000"/>
    <n v="7.9"/>
    <n v="596"/>
    <n v="187"/>
    <n v="54116191"/>
    <n v="44000000"/>
    <n v="10116191"/>
    <n v="0.22991343181818183"/>
    <n v="43.091965372727273"/>
    <x v="2"/>
    <s v="fevral"/>
    <s v="Quentin Tarantino"/>
    <s v="THE HATEFUL EİGHT"/>
    <s v="Normal"/>
    <s v="Medium Budget"/>
  </r>
  <r>
    <s v="Final Destination 3"/>
    <d v="2006-07-16T00:00:00"/>
    <x v="0"/>
    <x v="7"/>
    <s v="English"/>
    <x v="7"/>
    <s v="R"/>
    <s v="Chelan Simmons"/>
    <x v="506"/>
    <n v="440"/>
    <n v="2420"/>
    <n v="70"/>
    <n v="0"/>
    <n v="5.8"/>
    <n v="216"/>
    <n v="86"/>
    <n v="54098051"/>
    <n v="25000000"/>
    <n v="29098051"/>
    <n v="1.1639220400000001"/>
    <n v="23.665568816"/>
    <x v="9"/>
    <s v="iyul"/>
    <s v="James Wong"/>
    <s v="FİNAL DESTİNATİON 3"/>
    <s v="Normal"/>
    <s v="Low Budget"/>
  </r>
  <r>
    <s v="The Verdict"/>
    <d v="1982-02-11T00:00:00"/>
    <x v="0"/>
    <x v="1"/>
    <s v="English"/>
    <x v="0"/>
    <s v="R"/>
    <s v="Charlotte Rampling"/>
    <x v="507"/>
    <n v="844"/>
    <n v="2330"/>
    <n v="0"/>
    <n v="0"/>
    <n v="7.8"/>
    <n v="79"/>
    <n v="129"/>
    <n v="54000000"/>
    <n v="16000000"/>
    <n v="38000000"/>
    <n v="2.375"/>
    <n v="32.15"/>
    <x v="36"/>
    <s v="fevral"/>
    <s v="Sidney Lumet"/>
    <s v="THE VERDİCT"/>
    <s v="Normal"/>
    <s v="Medium Budget"/>
  </r>
  <r>
    <s v="Insidious"/>
    <d v="2010-09-01T00:00:00"/>
    <x v="0"/>
    <x v="11"/>
    <s v="English"/>
    <x v="0"/>
    <s v="PG-13"/>
    <s v="Lin Shaye"/>
    <x v="21"/>
    <n v="852"/>
    <n v="3030"/>
    <n v="0"/>
    <n v="60000"/>
    <n v="6.8"/>
    <n v="445"/>
    <n v="103"/>
    <n v="53991137"/>
    <n v="1500000"/>
    <n v="52491137"/>
    <n v="34.99409133333333"/>
    <n v="47.197636533333331"/>
    <x v="11"/>
    <s v="sentyabr"/>
    <s v="James Wan"/>
    <s v="INSİDİOUS"/>
    <s v="Overperformer"/>
    <s v="Low Budget"/>
  </r>
  <r>
    <s v="Small Soldiers"/>
    <d v="1998-03-07T00:00:00"/>
    <x v="0"/>
    <x v="0"/>
    <s v="English"/>
    <x v="0"/>
    <s v="PG-13"/>
    <s v="Kirsten Dunst"/>
    <x v="165"/>
    <n v="4000"/>
    <n v="8610"/>
    <n v="287"/>
    <n v="0"/>
    <n v="6.1"/>
    <n v="100"/>
    <n v="108"/>
    <n v="53955614"/>
    <n v="40000000"/>
    <n v="13955614"/>
    <n v="0.34889035000000002"/>
    <n v="24.539556139999998"/>
    <x v="31"/>
    <s v="mart"/>
    <s v="Joe Dante"/>
    <s v="SMALL SOLDİERS"/>
    <s v="Normal"/>
    <s v="High Budget"/>
  </r>
  <r>
    <s v="Paranormal Activity 4"/>
    <d v="2012-02-05T00:00:00"/>
    <x v="0"/>
    <x v="7"/>
    <s v="English"/>
    <x v="0"/>
    <s v="R"/>
    <s v="Matt Shively"/>
    <x v="279"/>
    <n v="235"/>
    <n v="799"/>
    <n v="24"/>
    <n v="26000"/>
    <n v="4.5999999999999996"/>
    <n v="248"/>
    <n v="96"/>
    <n v="53884821"/>
    <n v="5000000"/>
    <n v="48884821"/>
    <n v="9.7769642000000001"/>
    <n v="24.91078568"/>
    <x v="3"/>
    <s v="fevral"/>
    <s v="Henry Joost"/>
    <s v="PARANORMAL ACTİVİTY 4"/>
    <s v="Normal"/>
    <s v="Low Budget"/>
  </r>
  <r>
    <s v="Austin Powers: International Man of Mystery"/>
    <d v="1997-11-29T00:00:00"/>
    <x v="0"/>
    <x v="4"/>
    <s v="English"/>
    <x v="0"/>
    <s v="PG-13"/>
    <s v="Will Ferrell"/>
    <x v="41"/>
    <n v="8000"/>
    <n v="10557"/>
    <n v="116"/>
    <n v="0"/>
    <n v="7"/>
    <n v="129"/>
    <n v="68"/>
    <n v="53868030"/>
    <n v="17000000"/>
    <n v="36868030"/>
    <n v="2.1687076470588234"/>
    <n v="28.867483058823531"/>
    <x v="1"/>
    <s v="noyabr"/>
    <s v="Jay Roach"/>
    <s v="AUSTİN POWERS: INTERNATİONAL MAN OF MYSTERY"/>
    <s v="Normal"/>
    <s v="Medium Budget"/>
  </r>
  <r>
    <s v="Tin Cup"/>
    <d v="1996-05-05T00:00:00"/>
    <x v="0"/>
    <x v="4"/>
    <s v="English"/>
    <x v="0"/>
    <s v="R"/>
    <s v="Don Johnson"/>
    <x v="508"/>
    <n v="982"/>
    <n v="3648"/>
    <n v="41"/>
    <n v="1000"/>
    <n v="6.3"/>
    <n v="48"/>
    <n v="135"/>
    <n v="53854588"/>
    <n v="45000000"/>
    <n v="8854588"/>
    <n v="0.19676862222222222"/>
    <n v="25.378707448888889"/>
    <x v="20"/>
    <s v="may"/>
    <s v="Ron Shelton"/>
    <s v="TİN CUP"/>
    <s v="Normal"/>
    <s v="Medium Budget"/>
  </r>
  <r>
    <s v="Focus"/>
    <d v="2015-06-20T00:00:00"/>
    <x v="0"/>
    <x v="4"/>
    <s v="English"/>
    <x v="0"/>
    <s v="R"/>
    <s v="Will Smith"/>
    <x v="342"/>
    <n v="10000"/>
    <n v="11943"/>
    <n v="43"/>
    <n v="23000"/>
    <n v="6.6"/>
    <n v="279"/>
    <n v="105"/>
    <n v="53846915"/>
    <n v="50100000"/>
    <n v="3746915"/>
    <n v="7.4788722554890219E-2"/>
    <n v="28.729915489021955"/>
    <x v="2"/>
    <s v="iyun"/>
    <s v="Glenn Ficarra"/>
    <s v="FOCUS"/>
    <s v="Normal"/>
    <s v="Medium Budget"/>
  </r>
  <r>
    <s v="Paycheck"/>
    <d v="2003-02-13T00:00:00"/>
    <x v="0"/>
    <x v="0"/>
    <s v="English"/>
    <x v="0"/>
    <s v="PG-13"/>
    <s v="Ivana Milicevic"/>
    <x v="76"/>
    <n v="834"/>
    <n v="3637"/>
    <n v="610"/>
    <n v="0"/>
    <n v="6.3"/>
    <n v="196"/>
    <n v="119"/>
    <n v="53789313"/>
    <n v="60000000"/>
    <n v="-6210687"/>
    <n v="-0.10351145"/>
    <n v="25.158595420000001"/>
    <x v="13"/>
    <s v="fevral"/>
    <s v="John Woo"/>
    <s v="PAYCHECK"/>
    <s v="Underperformer"/>
    <s v="High Budget"/>
  </r>
  <r>
    <s v="Rambo III"/>
    <d v="1988-11-16T00:00:00"/>
    <x v="0"/>
    <x v="0"/>
    <s v="English"/>
    <x v="0"/>
    <s v="R"/>
    <s v="Sylvester Stallone"/>
    <x v="509"/>
    <n v="13000"/>
    <n v="14574"/>
    <n v="10"/>
    <n v="2000"/>
    <n v="5.7"/>
    <n v="84"/>
    <n v="87"/>
    <n v="53715611"/>
    <n v="63000000"/>
    <n v="-9284389"/>
    <n v="-0.14737125396825396"/>
    <n v="22.941051498412698"/>
    <x v="38"/>
    <s v="noyabr"/>
    <s v="Peter MacDonald"/>
    <s v="RAMBO III"/>
    <s v="Underperformer"/>
    <s v="High Budget"/>
  </r>
  <r>
    <s v="P.S. I Love You"/>
    <d v="2007-12-22T00:00:00"/>
    <x v="0"/>
    <x v="1"/>
    <s v="English"/>
    <x v="0"/>
    <s v="PG-13"/>
    <s v="Gerard Butler"/>
    <x v="510"/>
    <n v="18000"/>
    <n v="18726"/>
    <n v="98"/>
    <n v="20000"/>
    <n v="7.1"/>
    <n v="131"/>
    <n v="126"/>
    <n v="53680848"/>
    <n v="30000000"/>
    <n v="23680848"/>
    <n v="0.7893616"/>
    <n v="30.715744639999997"/>
    <x v="17"/>
    <s v="dekabr"/>
    <s v="Richard LaGravenese"/>
    <s v="P.S. I LOVE YOU"/>
    <s v="Normal"/>
    <s v="Medium Budget"/>
  </r>
  <r>
    <s v="3:10 to Yuma"/>
    <d v="2007-01-30T00:00:00"/>
    <x v="0"/>
    <x v="2"/>
    <s v="English"/>
    <x v="0"/>
    <s v="R"/>
    <s v="Christian Bale"/>
    <x v="198"/>
    <n v="23000"/>
    <n v="33548"/>
    <n v="446"/>
    <n v="0"/>
    <n v="7.8"/>
    <n v="295"/>
    <n v="122"/>
    <n v="53574088"/>
    <n v="55000000"/>
    <n v="-1425912"/>
    <n v="-2.5925672727272728E-2"/>
    <n v="31.18962973090909"/>
    <x v="17"/>
    <s v="yanvar"/>
    <s v="James Mangold"/>
    <s v="3:10 TO YUMA"/>
    <s v="Underperformer"/>
    <s v="High Budget"/>
  </r>
  <r>
    <s v="Corpse Bride"/>
    <d v="2005-11-16T00:00:00"/>
    <x v="0"/>
    <x v="3"/>
    <s v="English"/>
    <x v="0"/>
    <s v="PG"/>
    <s v="Johnny Depp"/>
    <x v="23"/>
    <n v="40000"/>
    <n v="60683"/>
    <n v="13000"/>
    <n v="0"/>
    <n v="7.4"/>
    <n v="267"/>
    <n v="77"/>
    <n v="53337608"/>
    <n v="40000000"/>
    <n v="13337608"/>
    <n v="0.33344020000000002"/>
    <n v="29.733376080000003"/>
    <x v="14"/>
    <s v="noyabr"/>
    <s v="Tim Burton"/>
    <s v="CORPSE BRİDE"/>
    <s v="Normal"/>
    <s v="High Budget"/>
  </r>
  <r>
    <s v="Final Destination"/>
    <d v="2000-03-26T00:00:00"/>
    <x v="0"/>
    <x v="7"/>
    <s v="English"/>
    <x v="0"/>
    <s v="R"/>
    <s v="Daniel Roebuck"/>
    <x v="506"/>
    <n v="1000"/>
    <n v="3345"/>
    <n v="70"/>
    <n v="0"/>
    <n v="6.7"/>
    <n v="211"/>
    <n v="98"/>
    <n v="53302314"/>
    <n v="23000000"/>
    <n v="30302314"/>
    <n v="1.3174919130434783"/>
    <n v="27.326996765217391"/>
    <x v="23"/>
    <s v="mart"/>
    <s v="James Wong"/>
    <s v="FİNAL DESTİNATİON"/>
    <s v="Normal"/>
    <s v="Low Budget"/>
  </r>
  <r>
    <s v="Sleepers"/>
    <d v="1996-09-20T00:00:00"/>
    <x v="1"/>
    <x v="8"/>
    <s v="English"/>
    <x v="0"/>
    <s v="R"/>
    <s v="Robert De Niro"/>
    <x v="122"/>
    <n v="22000"/>
    <n v="37076"/>
    <n v="272"/>
    <n v="0"/>
    <n v="7.5"/>
    <n v="73"/>
    <n v="147"/>
    <n v="53300852"/>
    <n v="44000000"/>
    <n v="9300852"/>
    <n v="0.21138299999999999"/>
    <n v="30.084553199999998"/>
    <x v="20"/>
    <s v="sentyabr"/>
    <s v="Barry Levinson"/>
    <s v="SLEEPERS"/>
    <s v="Normal"/>
    <s v="Medium Budget"/>
  </r>
  <r>
    <s v="The Devil Inside"/>
    <d v="2012-10-27T00:00:00"/>
    <x v="0"/>
    <x v="7"/>
    <s v="English"/>
    <x v="0"/>
    <s v="R"/>
    <s v="Fernanda Andrade"/>
    <x v="511"/>
    <n v="403"/>
    <n v="988"/>
    <n v="19"/>
    <n v="12000"/>
    <n v="4.2"/>
    <n v="225"/>
    <n v="83"/>
    <n v="53245055"/>
    <n v="1000000"/>
    <n v="52245055"/>
    <n v="52.245055000000001"/>
    <n v="38.898022000000005"/>
    <x v="3"/>
    <s v="oktyabr"/>
    <s v="William Brent Bell"/>
    <s v="THE DEVİL INSİDE"/>
    <s v="Overperformer"/>
    <s v="Low Budget"/>
  </r>
  <r>
    <s v="RED 2"/>
    <d v="2013-01-21T00:00:00"/>
    <x v="0"/>
    <x v="0"/>
    <s v="English"/>
    <x v="0"/>
    <s v="PG-13"/>
    <s v="Bruce Willis"/>
    <x v="259"/>
    <n v="13000"/>
    <n v="25220"/>
    <n v="23"/>
    <n v="22000"/>
    <n v="6.7"/>
    <n v="234"/>
    <n v="116"/>
    <n v="53215979"/>
    <n v="84000000"/>
    <n v="-30784021"/>
    <n v="-0.36647644047619049"/>
    <n v="28.853409423809524"/>
    <x v="8"/>
    <s v="yanvar"/>
    <s v="Dean Parisot"/>
    <s v="RED 2"/>
    <s v="Underperformer"/>
    <s v="High Budget"/>
  </r>
  <r>
    <s v="Eye for an Eye"/>
    <d v="1996-04-16T00:00:00"/>
    <x v="0"/>
    <x v="8"/>
    <s v="English"/>
    <x v="0"/>
    <s v="R"/>
    <s v="Joe Mantegna"/>
    <x v="512"/>
    <n v="1000"/>
    <n v="3174"/>
    <n v="154"/>
    <n v="613"/>
    <n v="6.1"/>
    <n v="31"/>
    <n v="101"/>
    <n v="53146000"/>
    <n v="20000000"/>
    <n v="33146000"/>
    <n v="1.6573"/>
    <n v="25.124219999999998"/>
    <x v="20"/>
    <s v="aprel"/>
    <s v="John Schlesinger"/>
    <s v="EYE FOR AN EYE"/>
    <s v="Normal"/>
    <s v="Medium Budget"/>
  </r>
  <r>
    <s v="Arachnophobia"/>
    <d v="1990-07-11T00:00:00"/>
    <x v="0"/>
    <x v="4"/>
    <s v="English"/>
    <x v="0"/>
    <s v="PG-13"/>
    <s v="Julian Sands"/>
    <x v="353"/>
    <n v="687"/>
    <n v="1440"/>
    <n v="155"/>
    <n v="0"/>
    <n v="6.3"/>
    <n v="74"/>
    <n v="103"/>
    <n v="53133888"/>
    <n v="31000000"/>
    <n v="22133888"/>
    <n v="0.71399638709677415"/>
    <n v="25.48559855483871"/>
    <x v="22"/>
    <s v="iyul"/>
    <s v="Frank Marshall"/>
    <s v="ARACHNOPHOBİA"/>
    <s v="Normal"/>
    <s v="Medium Budget"/>
  </r>
  <r>
    <s v="The Prestige"/>
    <d v="2006-07-02T00:00:00"/>
    <x v="0"/>
    <x v="1"/>
    <s v="English"/>
    <x v="0"/>
    <s v="PG-13"/>
    <s v="Christian Bale"/>
    <x v="3"/>
    <n v="23000"/>
    <n v="63986"/>
    <n v="22000"/>
    <n v="49000"/>
    <n v="8.5"/>
    <n v="341"/>
    <n v="130"/>
    <n v="53082743"/>
    <n v="40000000"/>
    <n v="13082743"/>
    <n v="0.32706857499999997"/>
    <n v="39.030827429999995"/>
    <x v="9"/>
    <s v="iyul"/>
    <s v="Christopher Nolan"/>
    <s v="THE PRESTİGE"/>
    <s v="Normal"/>
    <s v="Medium Budget"/>
  </r>
  <r>
    <s v="Letters to Juliet"/>
    <d v="2010-11-12T00:00:00"/>
    <x v="0"/>
    <x v="4"/>
    <s v="English"/>
    <x v="0"/>
    <s v="PG"/>
    <s v="Vanessa Redgrave"/>
    <x v="466"/>
    <n v="898"/>
    <n v="1026"/>
    <n v="56"/>
    <n v="13000"/>
    <n v="6.5"/>
    <n v="159"/>
    <n v="105"/>
    <n v="53021560"/>
    <n v="30000000"/>
    <n v="23021560"/>
    <n v="0.76738533333333336"/>
    <n v="27.606954133333335"/>
    <x v="11"/>
    <s v="noyabr"/>
    <s v="Gary Winick"/>
    <s v="LETTERS TO JULİET"/>
    <s v="Normal"/>
    <s v="Medium Budget"/>
  </r>
  <r>
    <s v="Blow"/>
    <d v="2001-06-29T00:00:00"/>
    <x v="0"/>
    <x v="5"/>
    <s v="English"/>
    <x v="0"/>
    <s v="R"/>
    <s v="Johnny Depp"/>
    <x v="513"/>
    <n v="40000"/>
    <n v="43453"/>
    <n v="47"/>
    <n v="13000"/>
    <n v="7.6"/>
    <n v="147"/>
    <n v="124"/>
    <n v="52937130"/>
    <n v="30000000"/>
    <n v="22937130"/>
    <n v="0.764571"/>
    <n v="32.005828399999999"/>
    <x v="18"/>
    <s v="iyun"/>
    <s v="Ted Demme"/>
    <s v="BLOW"/>
    <s v="Normal"/>
    <s v="Medium Budget"/>
  </r>
  <r>
    <s v="My Cousin Vinny"/>
    <d v="1992-06-18T00:00:00"/>
    <x v="0"/>
    <x v="4"/>
    <s v="English"/>
    <x v="0"/>
    <s v="R"/>
    <s v="Fred Gwynne"/>
    <x v="476"/>
    <n v="886"/>
    <n v="3280"/>
    <n v="36"/>
    <n v="7000"/>
    <n v="7.5"/>
    <n v="54"/>
    <n v="120"/>
    <n v="52929168"/>
    <n v="11000000"/>
    <n v="41929168"/>
    <n v="3.8117425454545453"/>
    <n v="32.224697018181821"/>
    <x v="28"/>
    <s v="iyun"/>
    <s v="Jonathan Lynn"/>
    <s v="MY COUSİN VİNNY"/>
    <s v="Normal"/>
    <s v="Medium Budget"/>
  </r>
  <r>
    <s v="Varsity Blues"/>
    <d v="1999-11-27T00:00:00"/>
    <x v="0"/>
    <x v="4"/>
    <s v="English"/>
    <x v="0"/>
    <s v="R"/>
    <s v="Paul Walker"/>
    <x v="449"/>
    <n v="23000"/>
    <n v="23369"/>
    <n v="48"/>
    <n v="0"/>
    <n v="6.4"/>
    <n v="67"/>
    <n v="106"/>
    <n v="52885587"/>
    <n v="16000000"/>
    <n v="36885587"/>
    <n v="2.3053491875000001"/>
    <n v="26.522139675000002"/>
    <x v="5"/>
    <s v="noyabr"/>
    <s v="Brian Robbins"/>
    <s v="VARSİTY BLUES"/>
    <s v="Normal"/>
    <s v="Medium Budget"/>
  </r>
  <r>
    <s v="Message in a Bottle"/>
    <d v="1999-01-23T00:00:00"/>
    <x v="0"/>
    <x v="1"/>
    <s v="English"/>
    <x v="0"/>
    <s v="PG-13"/>
    <s v="Robin Wright"/>
    <x v="514"/>
    <n v="18000"/>
    <n v="19815"/>
    <n v="43"/>
    <n v="0"/>
    <n v="6.1"/>
    <n v="85"/>
    <n v="131"/>
    <n v="52799004"/>
    <n v="55000000"/>
    <n v="-2200996"/>
    <n v="-4.0018109090909089E-2"/>
    <n v="24.383992756363636"/>
    <x v="5"/>
    <s v="yanvar"/>
    <s v="Luis Mandoki"/>
    <s v="MESSAGE İN A BOTTLE"/>
    <s v="Underperformer"/>
    <s v="Medium Budget"/>
  </r>
  <r>
    <s v="Unfaithful"/>
    <d v="2002-10-24T00:00:00"/>
    <x v="0"/>
    <x v="1"/>
    <s v="English"/>
    <x v="0"/>
    <s v="R"/>
    <s v="Olivier Martinez"/>
    <x v="148"/>
    <n v="838"/>
    <n v="2583"/>
    <n v="213"/>
    <n v="0"/>
    <n v="6.7"/>
    <n v="152"/>
    <n v="124"/>
    <n v="52752475"/>
    <n v="50000000"/>
    <n v="2752475"/>
    <n v="5.5049500000000001E-2"/>
    <n v="26.8220198"/>
    <x v="12"/>
    <s v="oktyabr"/>
    <s v="Adrian Lyne"/>
    <s v="UNFAİTHFUL"/>
    <s v="Normal"/>
    <s v="Medium Budget"/>
  </r>
  <r>
    <s v="Four Weddings and a Funeral"/>
    <d v="1994-12-09T00:00:00"/>
    <x v="0"/>
    <x v="4"/>
    <s v="English"/>
    <x v="1"/>
    <s v="R"/>
    <s v="Kristin Scott Thomas"/>
    <x v="39"/>
    <n v="1000"/>
    <n v="1862"/>
    <n v="179"/>
    <n v="0"/>
    <n v="7.1"/>
    <n v="84"/>
    <n v="117"/>
    <n v="52700832"/>
    <n v="4500000"/>
    <n v="48200832"/>
    <n v="10.711296000000001"/>
    <n v="32.684518400000002"/>
    <x v="10"/>
    <s v="dekabr"/>
    <s v="Mike Newell"/>
    <s v="FOUR WEDDİNGS AND A FUNERAL"/>
    <s v="Normal"/>
    <s v="Medium Budget"/>
  </r>
  <r>
    <s v="Diary of a Wimpy Kid: Rodrick Rules"/>
    <d v="2011-11-17T00:00:00"/>
    <x v="0"/>
    <x v="4"/>
    <s v="English"/>
    <x v="0"/>
    <s v="PG"/>
    <s v="Zachary Gordon"/>
    <x v="434"/>
    <n v="975"/>
    <n v="3567"/>
    <n v="42"/>
    <n v="0"/>
    <n v="6.6"/>
    <n v="103"/>
    <n v="99"/>
    <n v="52691009"/>
    <n v="21000000"/>
    <n v="31691009"/>
    <n v="1.5090956666666666"/>
    <n v="27.003638266666666"/>
    <x v="15"/>
    <s v="noyabr"/>
    <s v="David Bowers"/>
    <s v="DİARY OF A WİMPY KİD: RODRİCK RULES"/>
    <s v="Normal"/>
    <s v="Medium Budget"/>
  </r>
  <r>
    <s v="Kicking &amp; Screaming"/>
    <d v="2005-04-25T00:00:00"/>
    <x v="0"/>
    <x v="4"/>
    <s v="English"/>
    <x v="0"/>
    <s v="PG"/>
    <s v="Josh Hutcherson"/>
    <x v="278"/>
    <n v="14000"/>
    <n v="27351"/>
    <n v="58"/>
    <n v="743"/>
    <n v="5.6"/>
    <n v="94"/>
    <n v="95"/>
    <n v="52580895"/>
    <n v="45000000"/>
    <n v="7580895"/>
    <n v="0.16846433333333333"/>
    <n v="22.541685733333331"/>
    <x v="14"/>
    <s v="aprel"/>
    <s v="Jesse Dylan"/>
    <s v="KİCKİNG &amp; SCREAMİNG"/>
    <s v="Normal"/>
    <s v="Medium Budget"/>
  </r>
  <r>
    <s v="No Good Deed"/>
    <d v="2014-05-30T00:00:00"/>
    <x v="0"/>
    <x v="8"/>
    <s v="English"/>
    <x v="0"/>
    <s v="PG-13"/>
    <s v="Leslie Bibb"/>
    <x v="515"/>
    <n v="1000"/>
    <n v="2297"/>
    <n v="12"/>
    <n v="0"/>
    <n v="5.6"/>
    <n v="58"/>
    <n v="84"/>
    <n v="52543632"/>
    <n v="13200000"/>
    <n v="39343632"/>
    <n v="2.9805781818181818"/>
    <n v="23.592231272727272"/>
    <x v="16"/>
    <s v="may"/>
    <s v="Sam Miller"/>
    <s v="NO GOOD DEED"/>
    <s v="Normal"/>
    <s v="Medium Budget"/>
  </r>
  <r>
    <s v="A Madea Christmas"/>
    <d v="2013-03-12T00:00:00"/>
    <x v="0"/>
    <x v="4"/>
    <s v="English"/>
    <x v="0"/>
    <s v="PG-13"/>
    <s v="Alicia Witt"/>
    <x v="430"/>
    <n v="975"/>
    <n v="3202"/>
    <n v="0"/>
    <n v="0"/>
    <n v="4.7"/>
    <n v="24"/>
    <n v="100"/>
    <n v="52528330"/>
    <n v="25000000"/>
    <n v="27528330"/>
    <n v="1.1011332"/>
    <n v="19.240453280000001"/>
    <x v="8"/>
    <s v="mart"/>
    <s v="Tyler Perry"/>
    <s v="A MADEA CHRİSTMAS"/>
    <s v="Normal"/>
    <s v="Medium Budget"/>
  </r>
  <r>
    <s v="Wall Street: Money Never Sleeps"/>
    <d v="2010-03-19T00:00:00"/>
    <x v="0"/>
    <x v="1"/>
    <s v="English"/>
    <x v="0"/>
    <s v="PG-13"/>
    <s v="Frank Langella"/>
    <x v="188"/>
    <n v="903"/>
    <n v="1579"/>
    <n v="0"/>
    <n v="13000"/>
    <n v="6.3"/>
    <n v="297"/>
    <n v="136"/>
    <n v="52474616"/>
    <n v="70000000"/>
    <n v="-17525384"/>
    <n v="-0.25036262857142855"/>
    <n v="26.399854948571427"/>
    <x v="11"/>
    <s v="mart"/>
    <s v="Oliver Stone"/>
    <s v="WALL STREET: MONEY NEVER SLEEPS"/>
    <s v="Underperformer"/>
    <s v="Medium Budget"/>
  </r>
  <r>
    <s v="Southpaw"/>
    <d v="2015-05-12T00:00:00"/>
    <x v="0"/>
    <x v="1"/>
    <s v="English"/>
    <x v="0"/>
    <s v="R"/>
    <s v="Jake Gyllenhaal"/>
    <x v="290"/>
    <n v="15000"/>
    <n v="16881"/>
    <n v="845"/>
    <n v="44000"/>
    <n v="7.5"/>
    <n v="305"/>
    <n v="124"/>
    <n v="52418902"/>
    <n v="30000000"/>
    <n v="22418902"/>
    <n v="0.74729673333333335"/>
    <n v="34.698918693333333"/>
    <x v="2"/>
    <s v="may"/>
    <s v="Antoine Fuqua"/>
    <s v="SOUTHPAW"/>
    <s v="Normal"/>
    <s v="Medium Budget"/>
  </r>
  <r>
    <s v="Blade: Trinity"/>
    <d v="2004-12-15T00:00:00"/>
    <x v="0"/>
    <x v="0"/>
    <s v="English"/>
    <x v="0"/>
    <s v="R"/>
    <s v="Ryan Reynolds"/>
    <x v="516"/>
    <n v="16000"/>
    <n v="19764"/>
    <n v="687"/>
    <n v="0"/>
    <n v="5.9"/>
    <n v="185"/>
    <n v="122"/>
    <n v="52397389"/>
    <n v="65000000"/>
    <n v="-12602611"/>
    <n v="-0.19388632307692308"/>
    <n v="23.522445470769231"/>
    <x v="7"/>
    <s v="dekabr"/>
    <s v="David S. Goyer"/>
    <s v="BLADE: TRİNİTY"/>
    <s v="Underperformer"/>
    <s v="High Budget"/>
  </r>
  <r>
    <s v="The Royal Tenenbaums"/>
    <d v="2001-08-06T00:00:00"/>
    <x v="0"/>
    <x v="4"/>
    <s v="English"/>
    <x v="0"/>
    <s v="R"/>
    <s v="Bill Murray"/>
    <x v="462"/>
    <n v="13000"/>
    <n v="14609"/>
    <n v="0"/>
    <n v="0"/>
    <n v="7.6"/>
    <n v="220"/>
    <n v="110"/>
    <n v="52353636"/>
    <n v="21000000"/>
    <n v="31353636"/>
    <n v="1.4930302857142856"/>
    <n v="30.997212114285713"/>
    <x v="18"/>
    <s v="avgust"/>
    <s v="Wes Anderson"/>
    <s v="THE ROYAL TENENBAUMS"/>
    <s v="Normal"/>
    <s v="Medium Budget"/>
  </r>
  <r>
    <s v="The Lake House"/>
    <d v="2006-02-28T00:00:00"/>
    <x v="0"/>
    <x v="1"/>
    <s v="English"/>
    <x v="0"/>
    <s v="PG"/>
    <s v="Keanu Reeves"/>
    <x v="517"/>
    <n v="18000"/>
    <n v="18693"/>
    <n v="18"/>
    <n v="0"/>
    <n v="6.8"/>
    <n v="175"/>
    <n v="99"/>
    <n v="52320979"/>
    <n v="40000000"/>
    <n v="12320979"/>
    <n v="0.30802447500000002"/>
    <n v="27.32320979"/>
    <x v="9"/>
    <s v="fevral"/>
    <s v="Alejandro Agresti"/>
    <s v="THE LAKE HOUSE"/>
    <s v="Normal"/>
    <s v="Medium Budget"/>
  </r>
  <r>
    <s v="The Color of Money"/>
    <d v="1986-11-18T00:00:00"/>
    <x v="0"/>
    <x v="1"/>
    <s v="English"/>
    <x v="0"/>
    <s v="R"/>
    <s v="Tom Cruise"/>
    <x v="200"/>
    <n v="10000"/>
    <n v="11895"/>
    <n v="17000"/>
    <n v="0"/>
    <n v="7"/>
    <n v="59"/>
    <n v="119"/>
    <n v="52293982"/>
    <n v="13800000"/>
    <n v="38493982"/>
    <n v="2.7894189855072464"/>
    <n v="29.1157675942029"/>
    <x v="37"/>
    <s v="noyabr"/>
    <s v="Martin Scorsese"/>
    <s v="THE COLOR OF MONEY"/>
    <s v="Normal"/>
    <s v="Medium Budget"/>
  </r>
  <r>
    <s v="Stand by Me"/>
    <d v="1986-04-26T00:00:00"/>
    <x v="0"/>
    <x v="2"/>
    <s v="English"/>
    <x v="0"/>
    <s v="R"/>
    <s v="Marshall Bell"/>
    <x v="180"/>
    <n v="217"/>
    <n v="644"/>
    <n v="0"/>
    <n v="24000"/>
    <n v="8.1"/>
    <n v="99"/>
    <n v="89"/>
    <n v="52287414"/>
    <n v="8000000"/>
    <n v="44287414"/>
    <n v="5.5359267499999998"/>
    <n v="37.014370699999994"/>
    <x v="37"/>
    <s v="aprel"/>
    <s v="Rob Reiner"/>
    <s v="STAND BY ME"/>
    <s v="Normal"/>
    <s v="High Budget"/>
  </r>
  <r>
    <s v="Radio"/>
    <d v="2003-10-09T00:00:00"/>
    <x v="0"/>
    <x v="5"/>
    <s v="English"/>
    <x v="0"/>
    <s v="PG"/>
    <s v="Alfre Woodard"/>
    <x v="518"/>
    <n v="1000"/>
    <n v="4231"/>
    <n v="19"/>
    <n v="0"/>
    <n v="6.9"/>
    <n v="74"/>
    <n v="109"/>
    <n v="52277485"/>
    <n v="35000000"/>
    <n v="17277485"/>
    <n v="0.49364242857142859"/>
    <n v="27.797456971428574"/>
    <x v="13"/>
    <s v="oktyabr"/>
    <s v="Michael Tollin"/>
    <s v="RADİO"/>
    <s v="Normal"/>
    <s v="Medium Budget"/>
  </r>
  <r>
    <s v="Insidious: Chapter 3"/>
    <d v="2015-11-02T00:00:00"/>
    <x v="0"/>
    <x v="11"/>
    <s v="English"/>
    <x v="4"/>
    <s v="PG-13"/>
    <s v="Lin Shaye"/>
    <x v="519"/>
    <n v="852"/>
    <n v="2426"/>
    <n v="482"/>
    <n v="29000"/>
    <n v="6.1"/>
    <n v="242"/>
    <n v="97"/>
    <n v="52200504"/>
    <n v="10000000"/>
    <n v="42200504"/>
    <n v="4.2200503999999999"/>
    <n v="28.988020159999998"/>
    <x v="2"/>
    <s v="noyabr"/>
    <s v="Leigh Whannell"/>
    <s v="INSİDİOUS: CHAPTER 3"/>
    <s v="Normal"/>
    <s v="Low Budget"/>
  </r>
  <r>
    <s v="Selma"/>
    <d v="2014-06-20T00:00:00"/>
    <x v="0"/>
    <x v="5"/>
    <s v="English"/>
    <x v="1"/>
    <s v="PG-13"/>
    <s v="David Oyelowo"/>
    <x v="520"/>
    <n v="1000"/>
    <n v="3869"/>
    <n v="151"/>
    <n v="22000"/>
    <n v="7.5"/>
    <n v="364"/>
    <n v="128"/>
    <n v="52066000"/>
    <n v="20000000"/>
    <n v="32066000"/>
    <n v="1.6032999999999999"/>
    <n v="32.841320000000003"/>
    <x v="16"/>
    <s v="iyun"/>
    <s v="Ava DuVernay"/>
    <s v="SELMA"/>
    <s v="Normal"/>
    <s v="Medium Budget"/>
  </r>
  <r>
    <s v="South Park: Bigger Longer &amp; Uncut"/>
    <d v="1999-06-11T00:00:00"/>
    <x v="0"/>
    <x v="3"/>
    <s v="English"/>
    <x v="0"/>
    <s v="R"/>
    <s v="Minnie Driver"/>
    <x v="521"/>
    <n v="893"/>
    <n v="3003"/>
    <n v="406"/>
    <n v="0"/>
    <n v="7.8"/>
    <n v="163"/>
    <n v="81"/>
    <n v="52008288"/>
    <n v="21000000"/>
    <n v="31008288"/>
    <n v="1.4765851428571428"/>
    <n v="31.790634057142857"/>
    <x v="5"/>
    <s v="iyun"/>
    <s v="Trey Parker"/>
    <s v="SOUTH PARK: BİGGER LONGER &amp; UNCUT"/>
    <s v="Normal"/>
    <s v="High Budget"/>
  </r>
  <r>
    <s v="Predators"/>
    <d v="2010-06-15T00:00:00"/>
    <x v="0"/>
    <x v="0"/>
    <s v="English"/>
    <x v="0"/>
    <s v="R"/>
    <s v="Topher Grace"/>
    <x v="522"/>
    <n v="2000"/>
    <n v="4243"/>
    <n v="190"/>
    <n v="17000"/>
    <n v="6.4"/>
    <n v="351"/>
    <n v="107"/>
    <n v="52000688"/>
    <n v="40000000"/>
    <n v="12000688"/>
    <n v="0.30001719999999998"/>
    <n v="27.420006879999999"/>
    <x v="11"/>
    <s v="iyun"/>
    <s v="NimrÃ³d Antal"/>
    <s v="PREDATORS"/>
    <s v="Normal"/>
    <s v="High Budget"/>
  </r>
  <r>
    <s v="The Call"/>
    <d v="2013-05-24T00:00:00"/>
    <x v="0"/>
    <x v="8"/>
    <s v="English"/>
    <x v="0"/>
    <s v="R"/>
    <s v="Michael Imperioli"/>
    <x v="523"/>
    <n v="873"/>
    <n v="2812"/>
    <n v="122"/>
    <n v="23000"/>
    <n v="6.7"/>
    <n v="285"/>
    <n v="94"/>
    <n v="51872378"/>
    <n v="13000000"/>
    <n v="38872378"/>
    <n v="2.9901829230769232"/>
    <n v="30.29607316923077"/>
    <x v="8"/>
    <s v="may"/>
    <s v="Brad Anderson"/>
    <s v="THE CALL"/>
    <s v="Normal"/>
    <s v="Medium Budget"/>
  </r>
  <r>
    <s v="The Odd Life of Timothy Green"/>
    <d v="2012-02-16T00:00:00"/>
    <x v="0"/>
    <x v="4"/>
    <s v="English"/>
    <x v="0"/>
    <s v="PG"/>
    <s v="Jennifer Garner"/>
    <x v="524"/>
    <n v="3000"/>
    <n v="9069"/>
    <n v="54"/>
    <n v="11000"/>
    <n v="6.6"/>
    <n v="169"/>
    <n v="105"/>
    <n v="51853450"/>
    <n v="25000000"/>
    <n v="26853450"/>
    <n v="1.074138"/>
    <n v="27.929655199999999"/>
    <x v="3"/>
    <s v="fevral"/>
    <s v="Peter Hedges"/>
    <s v="THE ODD LİFE OF TİMOTHY GREEN"/>
    <s v="Normal"/>
    <s v="Medium Budget"/>
  </r>
  <r>
    <s v="Funny People"/>
    <d v="2009-03-24T00:00:00"/>
    <x v="0"/>
    <x v="4"/>
    <s v="English"/>
    <x v="0"/>
    <s v="R"/>
    <s v="Adam Sandler"/>
    <x v="161"/>
    <n v="11000"/>
    <n v="11852"/>
    <n v="0"/>
    <n v="0"/>
    <n v="6.4"/>
    <n v="230"/>
    <n v="153"/>
    <n v="51814190"/>
    <n v="75000000"/>
    <n v="-23185810"/>
    <n v="-0.30914413333333335"/>
    <n v="25.476342346666669"/>
    <x v="0"/>
    <s v="mart"/>
    <s v="Judd Apatow"/>
    <s v="FUNNY PEOPLE"/>
    <s v="Underperformer"/>
    <s v="Medium Budget"/>
  </r>
  <r>
    <s v="Ghost Rider: Spirit of Vengeance"/>
    <d v="2011-10-26T00:00:00"/>
    <x v="0"/>
    <x v="0"/>
    <s v="English"/>
    <x v="0"/>
    <s v="PG-13"/>
    <s v="Nicolas Cage"/>
    <x v="525"/>
    <n v="12000"/>
    <n v="16121"/>
    <n v="83"/>
    <n v="18000"/>
    <n v="4.3"/>
    <n v="287"/>
    <n v="96"/>
    <n v="51774002"/>
    <n v="57000000"/>
    <n v="-5225998"/>
    <n v="-9.1684175438596485E-2"/>
    <n v="18.963326329824561"/>
    <x v="15"/>
    <s v="oktyabr"/>
    <s v="Mark Neveldine"/>
    <s v="GHOST RİDER: SPİRİT OF VENGEANCE"/>
    <s v="Underperformer"/>
    <s v="High Budget"/>
  </r>
  <r>
    <s v="Finding Forrester"/>
    <d v="2000-03-16T00:00:00"/>
    <x v="0"/>
    <x v="1"/>
    <s v="English"/>
    <x v="0"/>
    <s v="PG-13"/>
    <s v="F. Murray Abraham"/>
    <x v="187"/>
    <n v="670"/>
    <n v="1801"/>
    <n v="835"/>
    <n v="0"/>
    <n v="7.3"/>
    <n v="137"/>
    <n v="136"/>
    <n v="51768623"/>
    <n v="43000000"/>
    <n v="8768623"/>
    <n v="0.20392146511627907"/>
    <n v="29.281568586046511"/>
    <x v="23"/>
    <s v="mart"/>
    <s v="Gus Van Sant"/>
    <s v="FİNDİNG FORRESTER"/>
    <s v="Normal"/>
    <s v="Medium Budget"/>
  </r>
  <r>
    <s v="Exit Wounds"/>
    <d v="2001-10-26T00:00:00"/>
    <x v="0"/>
    <x v="0"/>
    <s v="English"/>
    <x v="0"/>
    <s v="R"/>
    <s v="Michael Jai White"/>
    <x v="490"/>
    <n v="2000"/>
    <n v="5942"/>
    <n v="43"/>
    <n v="742"/>
    <n v="5.5"/>
    <n v="107"/>
    <n v="101"/>
    <n v="51758599"/>
    <n v="33000000"/>
    <n v="18758599"/>
    <n v="0.56844239393939389"/>
    <n v="22.301576957575758"/>
    <x v="18"/>
    <s v="oktyabr"/>
    <s v="Andrzej Bartkowiak"/>
    <s v="EXİT WOUNDS"/>
    <s v="Normal"/>
    <s v="High Budget"/>
  </r>
  <r>
    <s v="I Can Do Bad All by Myself"/>
    <d v="2009-09-03T00:00:00"/>
    <x v="0"/>
    <x v="4"/>
    <s v="English"/>
    <x v="0"/>
    <s v="PG-13"/>
    <s v="Eric Mendenhall"/>
    <x v="430"/>
    <n v="607"/>
    <n v="1465"/>
    <n v="0"/>
    <n v="1000"/>
    <n v="4.0999999999999996"/>
    <n v="36"/>
    <n v="113"/>
    <n v="51697449"/>
    <n v="13000000"/>
    <n v="38697449"/>
    <n v="2.9767268461538463"/>
    <n v="17.690690738461537"/>
    <x v="0"/>
    <s v="sentyabr"/>
    <s v="Tyler Perry"/>
    <s v="I CAN DO BAD ALL BY MYSELF"/>
    <s v="Normal"/>
    <s v="Medium Budget"/>
  </r>
  <r>
    <s v="Finding Neverland"/>
    <d v="2004-09-03T00:00:00"/>
    <x v="0"/>
    <x v="5"/>
    <s v="English"/>
    <x v="0"/>
    <s v="PG"/>
    <s v="Johnny Depp"/>
    <x v="83"/>
    <n v="40000"/>
    <n v="58823"/>
    <n v="395"/>
    <n v="0"/>
    <n v="7.8"/>
    <n v="226"/>
    <n v="101"/>
    <n v="51676606"/>
    <n v="25000000"/>
    <n v="26676606"/>
    <n v="1.0670642400000001"/>
    <n v="31.626825696000001"/>
    <x v="7"/>
    <s v="sentyabr"/>
    <s v="Marc Forster"/>
    <s v="FİNDİNG NEVERLAND"/>
    <s v="Normal"/>
    <s v="Medium Budget"/>
  </r>
  <r>
    <s v="Amadeus"/>
    <d v="1984-02-19T00:00:00"/>
    <x v="0"/>
    <x v="5"/>
    <s v="English"/>
    <x v="0"/>
    <s v="R"/>
    <s v="Jeffrey Jones"/>
    <x v="254"/>
    <n v="692"/>
    <n v="3076"/>
    <n v="869"/>
    <n v="16000"/>
    <n v="8.3000000000000007"/>
    <n v="134"/>
    <n v="180"/>
    <n v="51600000"/>
    <n v="18000000"/>
    <n v="33600000"/>
    <n v="1.8666666666666667"/>
    <n v="35.546666666666674"/>
    <x v="26"/>
    <s v="fevral"/>
    <s v="Milos Forman"/>
    <s v="AMADEUS"/>
    <s v="Normal"/>
    <s v="Medium Budget"/>
  </r>
  <r>
    <s v="The Grey"/>
    <d v="2011-02-02T00:00:00"/>
    <x v="0"/>
    <x v="0"/>
    <s v="English"/>
    <x v="0"/>
    <s v="R"/>
    <s v="Liam Neeson"/>
    <x v="526"/>
    <n v="14000"/>
    <n v="16606"/>
    <n v="248"/>
    <n v="32000"/>
    <n v="6.8"/>
    <n v="408"/>
    <n v="117"/>
    <n v="51533608"/>
    <n v="25000000"/>
    <n v="26533608"/>
    <n v="1.0613443199999999"/>
    <n v="30.824537727999999"/>
    <x v="15"/>
    <s v="fevral"/>
    <s v="Joe Carnahan"/>
    <s v="THE GREY"/>
    <s v="Normal"/>
    <s v="High Budget"/>
  </r>
  <r>
    <s v="My Bloody Valentine"/>
    <d v="2009-06-10T00:00:00"/>
    <x v="0"/>
    <x v="7"/>
    <s v="English"/>
    <x v="0"/>
    <s v="R"/>
    <s v="Jensen Ackles"/>
    <x v="527"/>
    <n v="10000"/>
    <n v="14159"/>
    <n v="71"/>
    <n v="0"/>
    <n v="5.5"/>
    <n v="264"/>
    <n v="101"/>
    <n v="51527787"/>
    <n v="15000000"/>
    <n v="36527787"/>
    <n v="2.4351858000000002"/>
    <n v="22.97407432"/>
    <x v="0"/>
    <s v="iyun"/>
    <s v="Patrick Lussier"/>
    <s v="MY BLOODY VALENTİNE"/>
    <s v="Normal"/>
    <s v="Low Budget"/>
  </r>
  <r>
    <s v="Underworld"/>
    <d v="2003-08-28T00:00:00"/>
    <x v="0"/>
    <x v="0"/>
    <s v="English"/>
    <x v="1"/>
    <s v="R"/>
    <s v="Sophia Myles"/>
    <x v="195"/>
    <n v="955"/>
    <n v="1777"/>
    <n v="235"/>
    <n v="0"/>
    <n v="7"/>
    <n v="226"/>
    <n v="133"/>
    <n v="51483949"/>
    <n v="22000000"/>
    <n v="29483949"/>
    <n v="1.3401795000000001"/>
    <n v="28.536071799999998"/>
    <x v="13"/>
    <s v="avgust"/>
    <s v="Len Wiseman"/>
    <s v="UNDERWORLD"/>
    <s v="Normal"/>
    <s v="High Budget"/>
  </r>
  <r>
    <s v="Identity"/>
    <d v="2003-10-07T00:00:00"/>
    <x v="0"/>
    <x v="6"/>
    <s v="English"/>
    <x v="0"/>
    <s v="R"/>
    <s v="Clea DuVall"/>
    <x v="198"/>
    <n v="1000"/>
    <n v="3969"/>
    <n v="446"/>
    <n v="11000"/>
    <n v="7.3"/>
    <n v="136"/>
    <n v="91"/>
    <n v="51475962"/>
    <n v="30000000"/>
    <n v="21475962"/>
    <n v="0.71586539999999999"/>
    <n v="30.586346160000002"/>
    <x v="13"/>
    <s v="oktyabr"/>
    <s v="James Mangold"/>
    <s v="IDENTİTY"/>
    <s v="Normal"/>
    <s v="Medium Budget"/>
  </r>
  <r>
    <s v="Like Mike"/>
    <d v="2002-01-03T00:00:00"/>
    <x v="0"/>
    <x v="4"/>
    <s v="English"/>
    <x v="0"/>
    <s v="PG"/>
    <s v="Brenda Song"/>
    <x v="528"/>
    <n v="1000"/>
    <n v="3679"/>
    <n v="13"/>
    <n v="1000"/>
    <n v="5.0999999999999996"/>
    <n v="39"/>
    <n v="99"/>
    <n v="51432423"/>
    <n v="30000000"/>
    <n v="21432423"/>
    <n v="0.71441410000000005"/>
    <n v="20.785765640000001"/>
    <x v="12"/>
    <s v="yanvar"/>
    <s v="John Schultz"/>
    <s v="LİKE MİKE"/>
    <s v="Normal"/>
    <s v="Medium Budget"/>
  </r>
  <r>
    <s v="A Cinderella Story"/>
    <d v="2004-06-16T00:00:00"/>
    <x v="0"/>
    <x v="4"/>
    <s v="English"/>
    <x v="0"/>
    <s v="PG"/>
    <s v="Dan Byrd"/>
    <x v="529"/>
    <n v="1000"/>
    <n v="3092"/>
    <n v="15"/>
    <n v="0"/>
    <n v="5.9"/>
    <n v="69"/>
    <n v="95"/>
    <n v="51431160"/>
    <n v="20000000"/>
    <n v="31431160"/>
    <n v="1.571558"/>
    <n v="24.228623200000001"/>
    <x v="7"/>
    <s v="iyun"/>
    <s v="Mark Rosman"/>
    <s v="A CİNDERELLA STORY"/>
    <s v="Normal"/>
    <s v="Medium Budget"/>
  </r>
  <r>
    <s v="Enemy at the Gates"/>
    <d v="2001-10-05T00:00:00"/>
    <x v="0"/>
    <x v="1"/>
    <s v="English"/>
    <x v="0"/>
    <s v="R"/>
    <s v="Bob Hoskins"/>
    <x v="530"/>
    <n v="5000"/>
    <n v="5103"/>
    <n v="218"/>
    <n v="0"/>
    <n v="7.6"/>
    <n v="187"/>
    <n v="131"/>
    <n v="51396781"/>
    <n v="68000000"/>
    <n v="-16603219"/>
    <n v="-0.24416498529411765"/>
    <n v="30.302334005882351"/>
    <x v="18"/>
    <s v="oktyabr"/>
    <s v="Jean-Jacques Annaud"/>
    <s v="ENEMY AT THE GATES"/>
    <s v="Underperformer"/>
    <s v="Medium Budget"/>
  </r>
  <r>
    <s v="DragonHeart"/>
    <d v="1996-01-01T00:00:00"/>
    <x v="0"/>
    <x v="0"/>
    <s v="English"/>
    <x v="0"/>
    <s v="PG-13"/>
    <s v="Dennis Quaid"/>
    <x v="174"/>
    <n v="2000"/>
    <n v="2710"/>
    <n v="357"/>
    <n v="0"/>
    <n v="6.4"/>
    <n v="60"/>
    <n v="103"/>
    <n v="51317350"/>
    <n v="57000000"/>
    <n v="-5682650"/>
    <n v="-9.9695614035087726E-2"/>
    <n v="25.560121754385968"/>
    <x v="20"/>
    <s v="yanvar"/>
    <s v="Rob Cohen"/>
    <s v="DRAGONHEART"/>
    <s v="Underperformer"/>
    <s v="High Budget"/>
  </r>
  <r>
    <s v="The Phantom of the Opera"/>
    <d v="2004-12-15T00:00:00"/>
    <x v="1"/>
    <x v="1"/>
    <s v="English"/>
    <x v="1"/>
    <s v="PG-13"/>
    <s v="Gerard Butler"/>
    <x v="99"/>
    <n v="18000"/>
    <n v="20660"/>
    <n v="541"/>
    <n v="0"/>
    <n v="7.4"/>
    <n v="153"/>
    <n v="143"/>
    <n v="51225796"/>
    <n v="70000000"/>
    <n v="-18774204"/>
    <n v="-0.2682029142857143"/>
    <n v="29.492718834285714"/>
    <x v="7"/>
    <s v="dekabr"/>
    <s v="Joel Schumacher"/>
    <s v="THE PHANTOM OF THE OPERA"/>
    <s v="Underperformer"/>
    <s v="Medium Budget"/>
  </r>
  <r>
    <s v="The Living Daylights"/>
    <d v="1987-06-22T00:00:00"/>
    <x v="0"/>
    <x v="0"/>
    <s v="English"/>
    <x v="1"/>
    <s v="PG"/>
    <s v="Joe Don Baker"/>
    <x v="415"/>
    <n v="387"/>
    <n v="1233"/>
    <n v="46"/>
    <n v="0"/>
    <n v="6.7"/>
    <n v="105"/>
    <n v="130"/>
    <n v="51185897"/>
    <n v="30000000"/>
    <n v="21185897"/>
    <n v="0.70619656666666664"/>
    <n v="27.082478626666667"/>
    <x v="39"/>
    <s v="iyun"/>
    <s v="John Glen"/>
    <s v="THE LİVİNG DAYLİGHTS"/>
    <s v="Normal"/>
    <s v="High Budget"/>
  </r>
  <r>
    <s v="Muppets Most Wanted"/>
    <d v="2014-12-03T00:00:00"/>
    <x v="0"/>
    <x v="2"/>
    <s v="English"/>
    <x v="0"/>
    <s v="PG"/>
    <s v="Ty Burrell"/>
    <x v="328"/>
    <n v="3000"/>
    <n v="6089"/>
    <n v="33"/>
    <n v="10000"/>
    <n v="6.4"/>
    <n v="277"/>
    <n v="119"/>
    <n v="51178893"/>
    <n v="50000000"/>
    <n v="1178893"/>
    <n v="2.3577859999999999E-2"/>
    <n v="26.609431144000002"/>
    <x v="16"/>
    <s v="dekabr"/>
    <s v="James Bobin"/>
    <s v="MUPPETS MOST WANTED"/>
    <s v="Normal"/>
    <s v="High Budget"/>
  </r>
  <r>
    <s v="Naked Gun 33 1/3: The Final Insult"/>
    <d v="1994-09-21T00:00:00"/>
    <x v="0"/>
    <x v="4"/>
    <s v="English"/>
    <x v="0"/>
    <s v="PG-13"/>
    <s v="George Kennedy"/>
    <x v="147"/>
    <n v="3000"/>
    <n v="4767"/>
    <n v="88"/>
    <n v="1000"/>
    <n v="6.4"/>
    <n v="43"/>
    <n v="83"/>
    <n v="51109400"/>
    <n v="30000000"/>
    <n v="21109400"/>
    <n v="0.70364666666666664"/>
    <n v="25.981458666666668"/>
    <x v="10"/>
    <s v="sentyabr"/>
    <s v="Peter Segal"/>
    <s v="NAKED GUN 33 1/3: THE FİNAL INSULT"/>
    <s v="Normal"/>
    <s v="Medium Budget"/>
  </r>
  <r>
    <s v="Goldfinger"/>
    <d v="1964-05-29T00:00:00"/>
    <x v="0"/>
    <x v="0"/>
    <s v="English"/>
    <x v="1"/>
    <s v="Approved"/>
    <s v="Honor Blackman"/>
    <x v="531"/>
    <n v="387"/>
    <n v="1198"/>
    <n v="82"/>
    <n v="0"/>
    <n v="7.8"/>
    <n v="164"/>
    <n v="110"/>
    <n v="51100000"/>
    <n v="3000000"/>
    <n v="48100000"/>
    <n v="16.033333333333335"/>
    <n v="37.61333333333333"/>
    <x v="47"/>
    <s v="may"/>
    <s v="Guy Hamilton"/>
    <s v="GOLDFİNGER"/>
    <s v="Normal"/>
    <s v="High Budget"/>
  </r>
  <r>
    <s v="Hide and Seek"/>
    <d v="2005-04-03T00:00:00"/>
    <x v="0"/>
    <x v="1"/>
    <s v="English"/>
    <x v="0"/>
    <s v="R"/>
    <s v="Robert De Niro"/>
    <x v="532"/>
    <n v="22000"/>
    <n v="23328"/>
    <n v="21"/>
    <n v="0"/>
    <n v="5.9"/>
    <n v="180"/>
    <n v="101"/>
    <n v="51097664"/>
    <n v="30000000"/>
    <n v="21097664"/>
    <n v="0.70325546666666672"/>
    <n v="23.881302186666669"/>
    <x v="14"/>
    <s v="aprel"/>
    <s v="John Polson"/>
    <s v="HİDE AND SEEK"/>
    <s v="Normal"/>
    <s v="Medium Budget"/>
  </r>
  <r>
    <s v="Hoodwinked!"/>
    <d v="2005-11-12T00:00:00"/>
    <x v="0"/>
    <x v="0"/>
    <s v="English"/>
    <x v="0"/>
    <s v="PG"/>
    <s v="Anne Hathaway"/>
    <x v="533"/>
    <n v="11000"/>
    <n v="14385"/>
    <n v="19"/>
    <n v="0"/>
    <n v="6.5"/>
    <n v="142"/>
    <n v="80"/>
    <n v="51053787"/>
    <n v="17500000"/>
    <n v="33553787"/>
    <n v="1.917359257142857"/>
    <n v="26.766943702857144"/>
    <x v="14"/>
    <s v="noyabr"/>
    <s v="Cory Edwards"/>
    <s v="HOODWİNKED!"/>
    <s v="Normal"/>
    <s v="High Budget"/>
  </r>
  <r>
    <s v="Up Close &amp; Personal"/>
    <d v="1996-06-19T00:00:00"/>
    <x v="0"/>
    <x v="1"/>
    <s v="English"/>
    <x v="0"/>
    <s v="PG-13"/>
    <s v="Joe Mantegna"/>
    <x v="534"/>
    <n v="1000"/>
    <n v="3653"/>
    <n v="50"/>
    <n v="829"/>
    <n v="6.1"/>
    <n v="34"/>
    <n v="124"/>
    <n v="51045801"/>
    <n v="60000000"/>
    <n v="-8954199"/>
    <n v="-0.14923665"/>
    <n v="24.423205339999996"/>
    <x v="20"/>
    <s v="iyun"/>
    <s v="Jon Avnet"/>
    <s v="UP CLOSE &amp; PERSONAL"/>
    <s v="Underperformer"/>
    <s v="Medium Budget"/>
  </r>
  <r>
    <s v="The Hitchhiker's Guide to the Galaxy"/>
    <d v="2005-04-16T00:00:00"/>
    <x v="0"/>
    <x v="2"/>
    <s v="English"/>
    <x v="0"/>
    <s v="PG"/>
    <s v="Zooey Deschanel"/>
    <x v="535"/>
    <n v="11000"/>
    <n v="14073"/>
    <n v="37"/>
    <n v="10000"/>
    <n v="6.8"/>
    <n v="276"/>
    <n v="109"/>
    <n v="51019112"/>
    <n v="50000000"/>
    <n v="1019112"/>
    <n v="2.0382239999999999E-2"/>
    <n v="28.208152895999998"/>
    <x v="14"/>
    <s v="aprel"/>
    <s v="Garth Jennings"/>
    <s v="THE HİTCHHİKER'S GUİDE TO THE GALAXY"/>
    <s v="Normal"/>
    <s v="High Budget"/>
  </r>
  <r>
    <s v="Atonement"/>
    <d v="2007-08-20T00:00:00"/>
    <x v="0"/>
    <x v="1"/>
    <s v="English"/>
    <x v="1"/>
    <s v="R"/>
    <s v="Benedict Cumberbatch"/>
    <x v="536"/>
    <n v="19000"/>
    <n v="20499"/>
    <n v="456"/>
    <n v="12000"/>
    <n v="7.8"/>
    <n v="316"/>
    <n v="123"/>
    <n v="50921738"/>
    <n v="30000000"/>
    <n v="20921738"/>
    <n v="0.69739126666666662"/>
    <n v="32.678956506666665"/>
    <x v="17"/>
    <s v="avgust"/>
    <s v="Joe Wright"/>
    <s v="ATONEMENT"/>
    <s v="Normal"/>
    <s v="Medium Budget"/>
  </r>
  <r>
    <s v="Apocalypto"/>
    <d v="2006-05-13T00:00:00"/>
    <x v="0"/>
    <x v="0"/>
    <s v="Maya"/>
    <x v="0"/>
    <s v="R"/>
    <s v="Rudy Youngblood"/>
    <x v="378"/>
    <n v="708"/>
    <n v="848"/>
    <n v="0"/>
    <n v="14000"/>
    <n v="7.8"/>
    <n v="283"/>
    <n v="139"/>
    <n v="50859889"/>
    <n v="40000000"/>
    <n v="10859889"/>
    <n v="0.27149722500000001"/>
    <n v="32.708598889999998"/>
    <x v="9"/>
    <s v="may"/>
    <s v="Mel Gibson"/>
    <s v="APOCALYPTO"/>
    <s v="Normal"/>
    <s v="High Budget"/>
  </r>
  <r>
    <s v="Ouija"/>
    <d v="2014-10-06T00:00:00"/>
    <x v="0"/>
    <x v="11"/>
    <s v="English"/>
    <x v="0"/>
    <s v="PG-13"/>
    <s v="Lin Shaye"/>
    <x v="537"/>
    <n v="852"/>
    <n v="5056"/>
    <n v="10"/>
    <n v="18000"/>
    <n v="4.4000000000000004"/>
    <n v="183"/>
    <n v="89"/>
    <n v="50820940"/>
    <n v="5000000"/>
    <n v="45820940"/>
    <n v="9.1641879999999993"/>
    <n v="23.065675200000001"/>
    <x v="16"/>
    <s v="oktyabr"/>
    <s v="Stiles White"/>
    <s v="OUİJA"/>
    <s v="Normal"/>
    <s v="Low Budget"/>
  </r>
  <r>
    <s v="The Tale of Despereaux"/>
    <d v="2008-04-22T00:00:00"/>
    <x v="0"/>
    <x v="2"/>
    <s v="English"/>
    <x v="1"/>
    <s v="G"/>
    <s v="Emma Watson"/>
    <x v="538"/>
    <n v="9000"/>
    <n v="13403"/>
    <n v="18"/>
    <n v="0"/>
    <n v="6.1"/>
    <n v="118"/>
    <n v="93"/>
    <n v="50818750"/>
    <n v="60000000"/>
    <n v="-9181250"/>
    <n v="-0.15302083333333333"/>
    <n v="24.338791666666665"/>
    <x v="4"/>
    <s v="aprel"/>
    <s v="Sam Fell"/>
    <s v="THE TALE OF DESPEREAUX"/>
    <s v="Underperformer"/>
    <s v="High Budget"/>
  </r>
  <r>
    <s v="Syriana"/>
    <d v="2005-09-17T00:00:00"/>
    <x v="0"/>
    <x v="1"/>
    <s v="English"/>
    <x v="0"/>
    <s v="R"/>
    <s v="Matt Damon"/>
    <x v="539"/>
    <n v="13000"/>
    <n v="14747"/>
    <n v="79"/>
    <n v="0"/>
    <n v="7"/>
    <n v="358"/>
    <n v="128"/>
    <n v="50815288"/>
    <n v="50000000"/>
    <n v="815288"/>
    <n v="1.6305759999999999E-2"/>
    <n v="28.006522304000001"/>
    <x v="14"/>
    <s v="sentyabr"/>
    <s v="Stephen Gaghan"/>
    <s v="SYRİANA"/>
    <s v="Normal"/>
    <s v="Medium Budget"/>
  </r>
  <r>
    <s v="The Boxtrolls"/>
    <d v="2014-09-06T00:00:00"/>
    <x v="0"/>
    <x v="2"/>
    <s v="English"/>
    <x v="0"/>
    <s v="PG"/>
    <s v="Isaac Hempstead Wright"/>
    <x v="540"/>
    <n v="874"/>
    <n v="3151"/>
    <n v="7"/>
    <n v="11000"/>
    <n v="6.8"/>
    <n v="219"/>
    <n v="96"/>
    <n v="50807639"/>
    <n v="60000000"/>
    <n v="-9192361"/>
    <n v="-0.15320601666666667"/>
    <n v="28.238717593333334"/>
    <x v="16"/>
    <s v="sentyabr"/>
    <s v="Graham Annable"/>
    <s v="THE BOXTROLLS"/>
    <s v="Underperformer"/>
    <s v="High Budget"/>
  </r>
  <r>
    <s v="The Road to El Dorado"/>
    <d v="2000-11-24T00:00:00"/>
    <x v="0"/>
    <x v="2"/>
    <s v="English"/>
    <x v="0"/>
    <s v="PG"/>
    <s v="Frank Welker"/>
    <x v="144"/>
    <n v="2000"/>
    <n v="3372"/>
    <n v="10"/>
    <n v="0"/>
    <n v="6.9"/>
    <n v="82"/>
    <n v="89"/>
    <n v="50802661"/>
    <n v="95000000"/>
    <n v="-44197339"/>
    <n v="-0.46523514736842103"/>
    <n v="27.413905941052633"/>
    <x v="23"/>
    <s v="noyabr"/>
    <s v="Bibo Bergeron"/>
    <s v="THE ROAD TO EL DORADO"/>
    <s v="Underperformer"/>
    <s v="High Budget"/>
  </r>
  <r>
    <s v="A Bridge Too Far"/>
    <d v="1977-08-21T00:00:00"/>
    <x v="1"/>
    <x v="1"/>
    <s v="English"/>
    <x v="0"/>
    <s v="PG"/>
    <s v="Ryan O'Neal"/>
    <x v="541"/>
    <n v="385"/>
    <n v="669"/>
    <n v="0"/>
    <n v="0"/>
    <n v="7.4"/>
    <n v="56"/>
    <n v="175"/>
    <n v="50800000"/>
    <n v="26000000"/>
    <n v="24800000"/>
    <n v="0.9538461538461539"/>
    <n v="29.981538461538463"/>
    <x v="6"/>
    <s v="avgust"/>
    <s v="Richard Attenborough"/>
    <s v="A BRİDGE TOO FAR"/>
    <s v="Normal"/>
    <s v="Medium Budget"/>
  </r>
  <r>
    <s v="The Mighty Ducks"/>
    <d v="1992-05-28T00:00:00"/>
    <x v="0"/>
    <x v="4"/>
    <s v="English"/>
    <x v="0"/>
    <s v="PG"/>
    <s v="Lane Smith"/>
    <x v="349"/>
    <n v="633"/>
    <n v="3362"/>
    <n v="65"/>
    <n v="0"/>
    <n v="6.4"/>
    <n v="22"/>
    <n v="100"/>
    <n v="50752337"/>
    <n v="10000000"/>
    <n v="40752337"/>
    <n v="4.0752337000000001"/>
    <n v="27.230093480000001"/>
    <x v="28"/>
    <s v="may"/>
    <s v="Stephen Herek"/>
    <s v="THE MİGHTY DUCKS"/>
    <s v="Normal"/>
    <s v="Medium Budget"/>
  </r>
  <r>
    <s v="Resident Evil: Apocalypse"/>
    <d v="2004-10-18T00:00:00"/>
    <x v="0"/>
    <x v="0"/>
    <s v="English"/>
    <x v="7"/>
    <s v="R"/>
    <s v="Milla Jovovich"/>
    <x v="542"/>
    <n v="14000"/>
    <n v="16791"/>
    <n v="38"/>
    <n v="0"/>
    <n v="6.2"/>
    <n v="191"/>
    <n v="98"/>
    <n v="50740078"/>
    <n v="45000000"/>
    <n v="5740078"/>
    <n v="0.1275572888888889"/>
    <n v="24.851022915555557"/>
    <x v="7"/>
    <s v="oktyabr"/>
    <s v="Alexander Witt"/>
    <s v="RESİDENT EVİL: APOCALYPSE"/>
    <s v="Normal"/>
    <s v="High Budget"/>
  </r>
  <r>
    <s v="The Net"/>
    <d v="1995-07-16T00:00:00"/>
    <x v="0"/>
    <x v="0"/>
    <s v="English"/>
    <x v="0"/>
    <s v="PG-13"/>
    <s v="Ken Howard"/>
    <x v="543"/>
    <n v="649"/>
    <n v="1725"/>
    <n v="34"/>
    <n v="0"/>
    <n v="5.8"/>
    <n v="53"/>
    <n v="114"/>
    <n v="50728000"/>
    <n v="22000000"/>
    <n v="28728000"/>
    <n v="1.3058181818181818"/>
    <n v="23.722327272727274"/>
    <x v="33"/>
    <s v="iyul"/>
    <s v="Irwin Winkler"/>
    <s v="THE NET"/>
    <s v="Normal"/>
    <s v="High Budget"/>
  </r>
  <r>
    <s v="The Crow"/>
    <d v="1994-02-16T00:00:00"/>
    <x v="0"/>
    <x v="0"/>
    <s v="English"/>
    <x v="0"/>
    <s v="R"/>
    <s v="Michael Wincott"/>
    <x v="172"/>
    <n v="720"/>
    <n v="2630"/>
    <n v="295"/>
    <n v="15000"/>
    <n v="7.6"/>
    <n v="118"/>
    <n v="98"/>
    <n v="50693162"/>
    <n v="23000000"/>
    <n v="27693162"/>
    <n v="1.2040505217391304"/>
    <n v="32.381620208695651"/>
    <x v="10"/>
    <s v="fevral"/>
    <s v="Alex Proyas"/>
    <s v="THE CROW"/>
    <s v="Normal"/>
    <s v="High Budget"/>
  </r>
  <r>
    <s v="The Hurricane"/>
    <d v="1999-07-26T00:00:00"/>
    <x v="1"/>
    <x v="5"/>
    <s v="English"/>
    <x v="0"/>
    <s v="R"/>
    <s v="Denzel Washington"/>
    <x v="544"/>
    <n v="18000"/>
    <n v="20516"/>
    <n v="278"/>
    <n v="0"/>
    <n v="7.6"/>
    <n v="65"/>
    <n v="146"/>
    <n v="50668906"/>
    <n v="38000000"/>
    <n v="12668906"/>
    <n v="0.33339226315789472"/>
    <n v="30.533356905263158"/>
    <x v="5"/>
    <s v="iyul"/>
    <s v="Norman Jewison"/>
    <s v="THE HURRİCANE"/>
    <s v="Normal"/>
    <s v="Medium Budget"/>
  </r>
  <r>
    <s v="Resident Evil: Extinction"/>
    <d v="2007-11-10T00:00:00"/>
    <x v="0"/>
    <x v="0"/>
    <s v="English"/>
    <x v="6"/>
    <s v="R"/>
    <s v="Milla Jovovich"/>
    <x v="545"/>
    <n v="14000"/>
    <n v="16225"/>
    <n v="85"/>
    <n v="0"/>
    <n v="6.3"/>
    <n v="216"/>
    <n v="94"/>
    <n v="50648679"/>
    <n v="45000000"/>
    <n v="5648679"/>
    <n v="0.1255262"/>
    <n v="25.25021048"/>
    <x v="17"/>
    <s v="noyabr"/>
    <s v="Russell Mulcahy"/>
    <s v="RESİDENT EVİL: EXTİNCTİON"/>
    <s v="Normal"/>
    <s v="High Budget"/>
  </r>
  <r>
    <s v="Mighty Joe Young"/>
    <d v="1998-08-17T00:00:00"/>
    <x v="0"/>
    <x v="0"/>
    <s v="English"/>
    <x v="0"/>
    <s v="PG"/>
    <s v="Charlize Theron"/>
    <x v="546"/>
    <n v="9000"/>
    <n v="10731"/>
    <n v="31"/>
    <n v="0"/>
    <n v="5.6"/>
    <n v="35"/>
    <n v="114"/>
    <n v="50628009"/>
    <n v="90000000"/>
    <n v="-39371991"/>
    <n v="-0.43746656666666667"/>
    <n v="22.225013373333333"/>
    <x v="31"/>
    <s v="avgust"/>
    <s v="Ron Underwood"/>
    <s v="MİGHTY JOE YOUNG"/>
    <s v="Underperformer"/>
    <s v="High Budget"/>
  </r>
  <r>
    <s v="Jack Ryan: Shadow Recruit"/>
    <d v="2014-07-15T00:00:00"/>
    <x v="0"/>
    <x v="0"/>
    <s v="English"/>
    <x v="0"/>
    <s v="PG-13"/>
    <s v="Colm Feore"/>
    <x v="85"/>
    <n v="539"/>
    <n v="1411"/>
    <n v="0"/>
    <n v="17000"/>
    <n v="6.2"/>
    <n v="313"/>
    <n v="105"/>
    <n v="50549107"/>
    <n v="60000000"/>
    <n v="-9450893"/>
    <n v="-0.15751488333333333"/>
    <n v="26.436994046666666"/>
    <x v="16"/>
    <s v="iyul"/>
    <s v="Kenneth Branagh"/>
    <s v="JACK RYAN: SHADOW RECRUİT"/>
    <s v="Underperformer"/>
    <s v="High Budget"/>
  </r>
  <r>
    <s v="If I Stay"/>
    <d v="2014-05-19T00:00:00"/>
    <x v="0"/>
    <x v="1"/>
    <s v="English"/>
    <x v="0"/>
    <s v="PG-13"/>
    <s v="ChloÃ« Grace Moretz"/>
    <x v="547"/>
    <n v="17000"/>
    <n v="20466"/>
    <n v="15"/>
    <n v="15000"/>
    <n v="6.8"/>
    <n v="141"/>
    <n v="107"/>
    <n v="50461335"/>
    <n v="11000000"/>
    <n v="39461335"/>
    <n v="3.5873940909090911"/>
    <n v="30.134957636363637"/>
    <x v="16"/>
    <s v="may"/>
    <s v="R.J. Cutler"/>
    <s v="IF I STAY"/>
    <s v="Normal"/>
    <s v="Medium Budget"/>
  </r>
  <r>
    <s v="Diary of a Mad Black Woman"/>
    <d v="2005-10-25T00:00:00"/>
    <x v="0"/>
    <x v="4"/>
    <s v="English"/>
    <x v="0"/>
    <s v="PG-13"/>
    <s v="Cicely Tyson"/>
    <x v="548"/>
    <n v="907"/>
    <n v="2723"/>
    <n v="0"/>
    <n v="0"/>
    <n v="5.6"/>
    <n v="62"/>
    <n v="116"/>
    <n v="50382128"/>
    <n v="5500000"/>
    <n v="44882128"/>
    <n v="8.1603869090909082"/>
    <n v="25.664154763636361"/>
    <x v="14"/>
    <s v="oktyabr"/>
    <s v="Darren Grant"/>
    <s v="DİARY OF A MAD BLACK WOMAN"/>
    <s v="Normal"/>
    <s v="Medium Budget"/>
  </r>
  <r>
    <s v="A View to a Kill"/>
    <d v="1985-04-06T00:00:00"/>
    <x v="0"/>
    <x v="0"/>
    <s v="English"/>
    <x v="1"/>
    <s v="PG"/>
    <s v="Patrick Macnee"/>
    <x v="415"/>
    <n v="1000"/>
    <n v="2943"/>
    <n v="46"/>
    <n v="0"/>
    <n v="6.3"/>
    <n v="108"/>
    <n v="131"/>
    <n v="50300000"/>
    <n v="30000000"/>
    <n v="20300000"/>
    <n v="0.67666666666666664"/>
    <n v="25.470666666666666"/>
    <x v="29"/>
    <s v="aprel"/>
    <s v="John Glen"/>
    <s v="A VİEW TO A KİLL"/>
    <s v="Normal"/>
    <s v="High Budget"/>
  </r>
  <r>
    <s v="Hot Tub Time Machine"/>
    <d v="2010-04-27T00:00:00"/>
    <x v="0"/>
    <x v="4"/>
    <s v="English"/>
    <x v="0"/>
    <s v="R"/>
    <s v="Charlie McDermott"/>
    <x v="549"/>
    <n v="496"/>
    <n v="1272"/>
    <n v="38"/>
    <n v="12000"/>
    <n v="6.4"/>
    <n v="265"/>
    <n v="101"/>
    <n v="50213619"/>
    <n v="36000000"/>
    <n v="14213619"/>
    <n v="0.39482275"/>
    <n v="26.957929100000001"/>
    <x v="11"/>
    <s v="aprel"/>
    <s v="Steve Pink"/>
    <s v="HOT TUB TİME MACHİNE"/>
    <s v="Normal"/>
    <s v="Medium Budget"/>
  </r>
  <r>
    <s v="The Tuxedo"/>
    <d v="2002-06-10T00:00:00"/>
    <x v="0"/>
    <x v="0"/>
    <s v="English"/>
    <x v="0"/>
    <s v="PG-13"/>
    <s v="Romany Malco"/>
    <x v="550"/>
    <n v="966"/>
    <n v="2018"/>
    <n v="11"/>
    <n v="797"/>
    <n v="5.3"/>
    <n v="81"/>
    <n v="98"/>
    <n v="50189179"/>
    <n v="60000000"/>
    <n v="-9810821"/>
    <n v="-0.16351368333333333"/>
    <n v="21.214294526666666"/>
    <x v="12"/>
    <s v="iyun"/>
    <s v="Kevin Donovan"/>
    <s v="THE TUXEDO"/>
    <s v="Underperformer"/>
    <s v="High Budget"/>
  </r>
  <r>
    <s v="K-PAX"/>
    <d v="2001-01-21T00:00:00"/>
    <x v="0"/>
    <x v="1"/>
    <s v="English"/>
    <x v="0"/>
    <s v="PG-13"/>
    <s v="Kevin Spacey"/>
    <x v="551"/>
    <n v="18000"/>
    <n v="33615"/>
    <n v="34"/>
    <n v="0"/>
    <n v="7.4"/>
    <n v="140"/>
    <n v="120"/>
    <n v="50173190"/>
    <n v="48000000"/>
    <n v="2173190"/>
    <n v="4.5274791666666668E-2"/>
    <n v="29.618109916666668"/>
    <x v="18"/>
    <s v="yanvar"/>
    <s v="Iain Softley"/>
    <s v="K-PAX"/>
    <s v="Normal"/>
    <s v="Medium Budget"/>
  </r>
  <r>
    <s v="The Book of Life"/>
    <d v="2014-06-09T00:00:00"/>
    <x v="0"/>
    <x v="2"/>
    <s v="English"/>
    <x v="0"/>
    <s v="PG"/>
    <s v="Channing Tatum"/>
    <x v="552"/>
    <n v="17000"/>
    <n v="19513"/>
    <n v="34"/>
    <n v="18000"/>
    <n v="7.3"/>
    <n v="156"/>
    <n v="95"/>
    <n v="50150619"/>
    <n v="50000000"/>
    <n v="150619"/>
    <n v="3.0123799999999998E-3"/>
    <n v="31.001204951999998"/>
    <x v="16"/>
    <s v="iyun"/>
    <s v="Jorge R. GutiÃ©rrez"/>
    <s v="THE BOOK OF LİFE"/>
    <s v="Normal"/>
    <s v="High Budget"/>
  </r>
  <r>
    <s v="Breakdown"/>
    <d v="1997-11-14T00:00:00"/>
    <x v="0"/>
    <x v="0"/>
    <s v="English"/>
    <x v="0"/>
    <s v="R"/>
    <s v="Kathleen Quinlan"/>
    <x v="156"/>
    <n v="551"/>
    <n v="1874"/>
    <n v="84"/>
    <n v="0"/>
    <n v="6.9"/>
    <n v="72"/>
    <n v="93"/>
    <n v="50129186"/>
    <n v="36000000"/>
    <n v="14129186"/>
    <n v="0.39247738888888889"/>
    <n v="27.756990955555558"/>
    <x v="1"/>
    <s v="noyabr"/>
    <s v="Jonathan Mostow"/>
    <s v="BREAKDOWN"/>
    <s v="Normal"/>
    <s v="High Budget"/>
  </r>
  <r>
    <s v="Stigmata"/>
    <d v="1999-12-25T00:00:00"/>
    <x v="0"/>
    <x v="7"/>
    <s v="English"/>
    <x v="0"/>
    <s v="R"/>
    <s v="Nia Long"/>
    <x v="553"/>
    <n v="826"/>
    <n v="3004"/>
    <n v="9"/>
    <n v="0"/>
    <n v="6.2"/>
    <n v="131"/>
    <n v="103"/>
    <n v="50041732"/>
    <n v="29000000"/>
    <n v="21041732"/>
    <n v="0.72557696551724138"/>
    <n v="25.090230786206899"/>
    <x v="5"/>
    <s v="dekabr"/>
    <s v="Rupert Wainwright"/>
    <s v="STİGMATA"/>
    <s v="Normal"/>
    <s v="Low Budget"/>
  </r>
  <r>
    <s v="Home on the Range"/>
    <d v="2004-01-29T00:00:00"/>
    <x v="0"/>
    <x v="3"/>
    <s v="English"/>
    <x v="0"/>
    <s v="PG"/>
    <s v="Steve Buscemi"/>
    <x v="554"/>
    <n v="12000"/>
    <n v="13607"/>
    <n v="6"/>
    <n v="304"/>
    <n v="5.4"/>
    <n v="104"/>
    <n v="76"/>
    <n v="50026353"/>
    <n v="110000000"/>
    <n v="-59973647"/>
    <n v="-0.54521497272727271"/>
    <n v="21.412314010909093"/>
    <x v="7"/>
    <s v="yanvar"/>
    <s v="Will Finn"/>
    <s v="HOME ON THE RANGE"/>
    <s v="Underperformer"/>
    <s v="High Budget"/>
  </r>
  <r>
    <s v="Under Siege 2: Dark Territory"/>
    <d v="1995-02-15T00:00:00"/>
    <x v="0"/>
    <x v="0"/>
    <s v="English"/>
    <x v="0"/>
    <s v="R"/>
    <s v="Peter Greene"/>
    <x v="555"/>
    <n v="789"/>
    <n v="2318"/>
    <n v="14"/>
    <n v="1000"/>
    <n v="5.4"/>
    <n v="47"/>
    <n v="92"/>
    <n v="50024083"/>
    <n v="60000000"/>
    <n v="-9975917"/>
    <n v="-0.16626528333333335"/>
    <n v="21.63349388666667"/>
    <x v="33"/>
    <s v="fevral"/>
    <s v="Geoff Murphy"/>
    <s v="UNDER SİEGE 2: DARK TERRİTORY"/>
    <s v="Underperformer"/>
    <s v="High Budget"/>
  </r>
  <r>
    <s v="Last Action Hero"/>
    <d v="1993-08-18T00:00:00"/>
    <x v="0"/>
    <x v="0"/>
    <s v="English"/>
    <x v="0"/>
    <s v="PG-13"/>
    <s v="F. Murray Abraham"/>
    <x v="223"/>
    <n v="670"/>
    <n v="2407"/>
    <n v="323"/>
    <n v="0"/>
    <n v="6.2"/>
    <n v="80"/>
    <n v="130"/>
    <n v="50016394"/>
    <n v="70000000"/>
    <n v="-19983606"/>
    <n v="-0.28548008571428574"/>
    <n v="24.685807965714286"/>
    <x v="27"/>
    <s v="avgust"/>
    <s v="John McTiernan"/>
    <s v="LAST ACTİON HERO"/>
    <s v="Underperformer"/>
    <s v="High Budget"/>
  </r>
  <r>
    <s v="Absolute Power"/>
    <d v="1997-11-29T00:00:00"/>
    <x v="0"/>
    <x v="0"/>
    <s v="English"/>
    <x v="0"/>
    <s v="R"/>
    <s v="Clint Eastwood"/>
    <x v="20"/>
    <n v="16000"/>
    <n v="19139"/>
    <n v="16000"/>
    <n v="1000"/>
    <n v="6.7"/>
    <n v="76"/>
    <n v="121"/>
    <n v="50007168"/>
    <n v="50000000"/>
    <n v="7168"/>
    <n v="1.4336000000000001E-4"/>
    <n v="26.900057344"/>
    <x v="1"/>
    <s v="noyabr"/>
    <s v="Clint Eastwood"/>
    <s v="ABSOLUTE POWER"/>
    <s v="Normal"/>
    <s v="High Budget"/>
  </r>
  <r>
    <s v="Little Women"/>
    <d v="1994-01-02T00:00:00"/>
    <x v="0"/>
    <x v="1"/>
    <s v="English"/>
    <x v="0"/>
    <s v="PG"/>
    <s v="Christian Bale"/>
    <x v="556"/>
    <n v="23000"/>
    <n v="29370"/>
    <n v="44"/>
    <n v="0"/>
    <n v="7.3"/>
    <n v="27"/>
    <n v="115"/>
    <n v="50003300"/>
    <n v="15000000"/>
    <n v="35003300"/>
    <n v="2.3335533333333331"/>
    <n v="30.133421333333331"/>
    <x v="10"/>
    <s v="yanvar"/>
    <s v="Gillian Armstrong"/>
    <s v="LİTTLE WOMEN"/>
    <s v="Normal"/>
    <s v="Medium Budget"/>
  </r>
  <r>
    <s v="Fiddler on the Roof"/>
    <d v="1971-04-12T00:00:00"/>
    <x v="0"/>
    <x v="1"/>
    <s v="English"/>
    <x v="0"/>
    <s v="G"/>
    <s v="Topol"/>
    <x v="544"/>
    <n v="402"/>
    <n v="934"/>
    <n v="278"/>
    <n v="0"/>
    <n v="8"/>
    <n v="66"/>
    <n v="181"/>
    <n v="50000000"/>
    <n v="9000000"/>
    <n v="41000000"/>
    <n v="4.5555555555555554"/>
    <n v="33.822222222222223"/>
    <x v="52"/>
    <s v="aprel"/>
    <s v="Norman Jewison"/>
    <s v="FİDDLER ON THE ROOF"/>
    <s v="Normal"/>
    <s v="Medium Budget"/>
  </r>
  <r>
    <s v="Evita"/>
    <d v="1996-06-17T00:00:00"/>
    <x v="0"/>
    <x v="5"/>
    <s v="English"/>
    <x v="0"/>
    <s v="PG"/>
    <s v="Andrea Corr"/>
    <x v="557"/>
    <n v="57"/>
    <n v="164"/>
    <n v="317"/>
    <n v="0"/>
    <n v="6.3"/>
    <n v="76"/>
    <n v="135"/>
    <n v="49994804"/>
    <n v="55000000"/>
    <n v="-5005196"/>
    <n v="-9.1003563636363638E-2"/>
    <n v="25.163598574545453"/>
    <x v="20"/>
    <s v="iyun"/>
    <s v="Alan Parker"/>
    <s v="EVİTA"/>
    <s v="Underperformer"/>
    <s v="Medium Budget"/>
  </r>
  <r>
    <s v="Serendipity"/>
    <d v="2001-08-21T00:00:00"/>
    <x v="0"/>
    <x v="4"/>
    <s v="English"/>
    <x v="0"/>
    <s v="PG-13"/>
    <s v="Lilli Lavine"/>
    <x v="365"/>
    <n v="11"/>
    <n v="37"/>
    <n v="23"/>
    <n v="12000"/>
    <n v="6.9"/>
    <n v="122"/>
    <n v="82"/>
    <n v="49968653"/>
    <n v="28000000"/>
    <n v="21968653"/>
    <n v="0.78459475000000001"/>
    <n v="29.1138379"/>
    <x v="18"/>
    <s v="avgust"/>
    <s v="Peter Chelsom"/>
    <s v="SERENDİPİTY"/>
    <s v="Normal"/>
    <s v="Medium Budget"/>
  </r>
  <r>
    <s v="Red Tails"/>
    <d v="2012-08-17T00:00:00"/>
    <x v="0"/>
    <x v="0"/>
    <s v="English"/>
    <x v="0"/>
    <s v="PG-13"/>
    <s v="David Oyelowo"/>
    <x v="558"/>
    <n v="1000"/>
    <n v="4416"/>
    <n v="143"/>
    <n v="0"/>
    <n v="5.9"/>
    <n v="144"/>
    <n v="125"/>
    <n v="49875589"/>
    <n v="58000000"/>
    <n v="-8124411"/>
    <n v="-0.14007605172413792"/>
    <n v="23.543969579310346"/>
    <x v="3"/>
    <s v="avgust"/>
    <s v="Anthony Hemingway"/>
    <s v="RED TAİLS"/>
    <s v="Underperformer"/>
    <s v="High Budget"/>
  </r>
  <r>
    <s v="Pain &amp; Gain"/>
    <d v="2013-05-24T00:00:00"/>
    <x v="0"/>
    <x v="4"/>
    <s v="English"/>
    <x v="0"/>
    <s v="R"/>
    <s v="Dwayne Johnson"/>
    <x v="14"/>
    <n v="12000"/>
    <n v="13573"/>
    <n v="0"/>
    <n v="43000"/>
    <n v="6.5"/>
    <n v="335"/>
    <n v="129"/>
    <n v="49874933"/>
    <n v="26000000"/>
    <n v="23874933"/>
    <n v="0.9182666538461538"/>
    <n v="30.667306661538461"/>
    <x v="8"/>
    <s v="may"/>
    <s v="Michael Bay"/>
    <s v="PAİN &amp; GAİN"/>
    <s v="Normal"/>
    <s v="Medium Budget"/>
  </r>
  <r>
    <s v="Legal Eagles"/>
    <d v="1986-08-08T00:00:00"/>
    <x v="0"/>
    <x v="4"/>
    <s v="English"/>
    <x v="0"/>
    <s v="PG"/>
    <s v="Brian Dennehy"/>
    <x v="255"/>
    <n v="954"/>
    <n v="2179"/>
    <n v="425"/>
    <n v="263"/>
    <n v="5.9"/>
    <n v="16"/>
    <n v="116"/>
    <n v="49851591"/>
    <n v="40000000"/>
    <n v="9851591"/>
    <n v="0.24628977499999999"/>
    <n v="23.72481591"/>
    <x v="37"/>
    <s v="avgust"/>
    <s v="Ivan Reitman"/>
    <s v="LEGAL EAGLES"/>
    <s v="Normal"/>
    <s v="Medium Budget"/>
  </r>
  <r>
    <s v="Major League"/>
    <d v="1989-03-06T00:00:00"/>
    <x v="0"/>
    <x v="4"/>
    <s v="English"/>
    <x v="0"/>
    <s v="R"/>
    <s v="Corbin Bernsen"/>
    <x v="559"/>
    <n v="1000"/>
    <n v="3435"/>
    <n v="42"/>
    <n v="0"/>
    <n v="7.2"/>
    <n v="57"/>
    <n v="107"/>
    <n v="49797148"/>
    <n v="11000000"/>
    <n v="38797148"/>
    <n v="3.5270134545454543"/>
    <n v="30.210805381818183"/>
    <x v="25"/>
    <s v="mart"/>
    <s v="David S. Ward"/>
    <s v="MAJOR LEAGUE"/>
    <s v="Normal"/>
    <s v="Medium Budget"/>
  </r>
  <r>
    <s v="Australia"/>
    <d v="2008-12-19T00:00:00"/>
    <x v="0"/>
    <x v="2"/>
    <s v="English"/>
    <x v="3"/>
    <s v="PG-13"/>
    <s v="Essie Davis"/>
    <x v="171"/>
    <n v="309"/>
    <n v="921"/>
    <n v="1000"/>
    <n v="0"/>
    <n v="6.6"/>
    <n v="245"/>
    <n v="165"/>
    <n v="49551662"/>
    <n v="130000000"/>
    <n v="-80448338"/>
    <n v="-0.61883336923076926"/>
    <n v="26.152466652307691"/>
    <x v="4"/>
    <s v="dekabr"/>
    <s v="Baz Luhrmann"/>
    <s v="AUSTRALİA"/>
    <s v="Underperformer"/>
    <s v="High Budget"/>
  </r>
  <r>
    <s v="Old Dogs"/>
    <d v="2009-05-08T00:00:00"/>
    <x v="0"/>
    <x v="4"/>
    <s v="English"/>
    <x v="0"/>
    <s v="PG"/>
    <s v="Robin Williams"/>
    <x v="335"/>
    <n v="49000"/>
    <n v="53370"/>
    <n v="12"/>
    <n v="0"/>
    <n v="5.4"/>
    <n v="124"/>
    <n v="88"/>
    <n v="49474048"/>
    <n v="35000000"/>
    <n v="14474048"/>
    <n v="0.41354422857142858"/>
    <n v="21.765417691428574"/>
    <x v="0"/>
    <s v="may"/>
    <s v="Walt Becker"/>
    <s v="OLD DOGS"/>
    <s v="Normal"/>
    <s v="Medium Budget"/>
  </r>
  <r>
    <s v="Land of the Lost"/>
    <d v="2009-11-24T00:00:00"/>
    <x v="0"/>
    <x v="2"/>
    <s v="English"/>
    <x v="0"/>
    <s v="PG-13"/>
    <s v="Will Ferrell"/>
    <x v="297"/>
    <n v="8000"/>
    <n v="10552"/>
    <n v="52"/>
    <n v="0"/>
    <n v="5.4"/>
    <n v="167"/>
    <n v="102"/>
    <n v="49392095"/>
    <n v="100000000"/>
    <n v="-50607905"/>
    <n v="-0.50607904999999997"/>
    <n v="21.397568380000003"/>
    <x v="0"/>
    <s v="noyabr"/>
    <s v="Brad Silberling"/>
    <s v="LAND OF THE LOST"/>
    <s v="Underperformer"/>
    <s v="High Budget"/>
  </r>
  <r>
    <s v="A Nightmare on Elm Street 4: The Dream Master"/>
    <d v="1988-01-01T00:00:00"/>
    <x v="0"/>
    <x v="11"/>
    <s v="English"/>
    <x v="0"/>
    <s v="R"/>
    <s v="Tuesday Knight"/>
    <x v="236"/>
    <n v="130"/>
    <n v="450"/>
    <n v="212"/>
    <n v="0"/>
    <n v="5.7"/>
    <n v="102"/>
    <n v="99"/>
    <n v="49369900"/>
    <n v="7000000"/>
    <n v="42369900"/>
    <n v="6.0528428571428572"/>
    <n v="25.221137142857145"/>
    <x v="38"/>
    <s v="yanvar"/>
    <s v="Renny Harlin"/>
    <s v="A NİGHTMARE ON ELM STREET 4: THE DREAM MASTER"/>
    <s v="Normal"/>
    <s v="Low Budget"/>
  </r>
  <r>
    <s v="My Sister's Keeper"/>
    <d v="2009-02-27T00:00:00"/>
    <x v="0"/>
    <x v="1"/>
    <s v="English"/>
    <x v="0"/>
    <s v="PG-13"/>
    <s v="Jason Patric"/>
    <x v="343"/>
    <n v="673"/>
    <n v="1775"/>
    <n v="415"/>
    <n v="15000"/>
    <n v="7.4"/>
    <n v="148"/>
    <n v="109"/>
    <n v="49185998"/>
    <n v="30000000"/>
    <n v="19185998"/>
    <n v="0.63953326666666666"/>
    <n v="31.355813306666668"/>
    <x v="0"/>
    <s v="fevral"/>
    <s v="Nick Cassavetes"/>
    <s v="MY SİSTER'S KEEPER"/>
    <s v="Normal"/>
    <s v="Medium Budget"/>
  </r>
  <r>
    <s v="The Possession"/>
    <d v="2012-10-03T00:00:00"/>
    <x v="0"/>
    <x v="7"/>
    <s v="English"/>
    <x v="0"/>
    <s v="PG-13"/>
    <s v="Kyra Sedgwick"/>
    <x v="560"/>
    <n v="941"/>
    <n v="2348"/>
    <n v="30"/>
    <n v="17000"/>
    <n v="5.9"/>
    <n v="264"/>
    <n v="92"/>
    <n v="49122319"/>
    <n v="14000000"/>
    <n v="35122319"/>
    <n v="2.5087370714285715"/>
    <n v="26.303494828571431"/>
    <x v="3"/>
    <s v="oktyabr"/>
    <s v="Ole Bornedal"/>
    <s v="THE POSSESSİON"/>
    <s v="Normal"/>
    <s v="Low Budget"/>
  </r>
  <r>
    <s v="This Christmas"/>
    <d v="2007-02-20T00:00:00"/>
    <x v="0"/>
    <x v="4"/>
    <s v="English"/>
    <x v="0"/>
    <s v="PG-13"/>
    <s v="Mekhi Phifer"/>
    <x v="561"/>
    <n v="1000"/>
    <n v="6554"/>
    <n v="17"/>
    <n v="0"/>
    <n v="6.1"/>
    <n v="37"/>
    <n v="117"/>
    <n v="49121934"/>
    <n v="13000000"/>
    <n v="36121934"/>
    <n v="2.7786103076923077"/>
    <n v="25.51144412307692"/>
    <x v="17"/>
    <s v="fevral"/>
    <s v="Preston A. Whitmore II"/>
    <s v="THİS CHRİSTMAS"/>
    <s v="Normal"/>
    <s v="Medium Budget"/>
  </r>
  <r>
    <s v="Michael Clayton"/>
    <d v="2007-09-01T00:00:00"/>
    <x v="0"/>
    <x v="8"/>
    <s v="English"/>
    <x v="0"/>
    <s v="R"/>
    <s v="Tom Wilkinson"/>
    <x v="251"/>
    <n v="1000"/>
    <n v="3284"/>
    <n v="209"/>
    <n v="0"/>
    <n v="7.3"/>
    <n v="299"/>
    <n v="119"/>
    <n v="49024969"/>
    <n v="25000000"/>
    <n v="24024969"/>
    <n v="0.96099875999999995"/>
    <n v="29.584399504"/>
    <x v="17"/>
    <s v="sentyabr"/>
    <s v="Tony Gilroy"/>
    <s v="MİCHAEL CLAYTON"/>
    <s v="Normal"/>
    <s v="Medium Budget"/>
  </r>
  <r>
    <s v="Diary of a Wimpy Kid: Dog Days"/>
    <d v="2012-04-28T00:00:00"/>
    <x v="0"/>
    <x v="4"/>
    <s v="English"/>
    <x v="0"/>
    <s v="PG"/>
    <s v="Zachary Gordon"/>
    <x v="434"/>
    <n v="975"/>
    <n v="3153"/>
    <n v="42"/>
    <n v="0"/>
    <n v="6.4"/>
    <n v="88"/>
    <n v="94"/>
    <n v="49002815"/>
    <n v="22000000"/>
    <n v="27002815"/>
    <n v="1.2274006818181817"/>
    <n v="26.090960272727273"/>
    <x v="3"/>
    <s v="aprel"/>
    <s v="David Bowers"/>
    <s v="DİARY OF A WİMPY KİD: DOG DAYS"/>
    <s v="Normal"/>
    <s v="Medium Budget"/>
  </r>
  <r>
    <s v="Men of Honor"/>
    <d v="2000-09-19T00:00:00"/>
    <x v="0"/>
    <x v="5"/>
    <s v="English"/>
    <x v="0"/>
    <s v="R"/>
    <s v="Robert De Niro"/>
    <x v="562"/>
    <n v="22000"/>
    <n v="36069"/>
    <n v="88"/>
    <n v="0"/>
    <n v="7.2"/>
    <n v="98"/>
    <n v="129"/>
    <n v="48814909"/>
    <n v="32000000"/>
    <n v="16814909"/>
    <n v="0.52546590625"/>
    <n v="29.010186362500001"/>
    <x v="23"/>
    <s v="sentyabr"/>
    <s v="George Tillman Jr."/>
    <s v="MEN OF HONOR"/>
    <s v="Normal"/>
    <s v="Medium Budget"/>
  </r>
  <r>
    <s v="Firewall"/>
    <d v="2006-11-06T00:00:00"/>
    <x v="0"/>
    <x v="8"/>
    <s v="English"/>
    <x v="0"/>
    <s v="PG-13"/>
    <s v="Jimmy Bennett"/>
    <x v="563"/>
    <n v="87000"/>
    <n v="101383"/>
    <n v="12"/>
    <n v="773"/>
    <n v="5.8"/>
    <n v="171"/>
    <n v="105"/>
    <n v="48745150"/>
    <n v="50000000"/>
    <n v="-1254850"/>
    <n v="-2.5097000000000001E-2"/>
    <n v="23.2672612"/>
    <x v="9"/>
    <s v="noyabr"/>
    <s v="Richard Loncraine"/>
    <s v="FİREWALL"/>
    <s v="Normal"/>
    <s v="Medium Budget"/>
  </r>
  <r>
    <s v="About Last Night"/>
    <d v="2014-03-15T00:00:00"/>
    <x v="0"/>
    <x v="4"/>
    <s v="English"/>
    <x v="0"/>
    <s v="R"/>
    <s v="Joe Lo Truglio"/>
    <x v="549"/>
    <n v="833"/>
    <n v="2800"/>
    <n v="38"/>
    <n v="0"/>
    <n v="6.1"/>
    <n v="90"/>
    <n v="100"/>
    <n v="48637684"/>
    <n v="12500000"/>
    <n v="36137684"/>
    <n v="2.8910147199999998"/>
    <n v="25.556405887999997"/>
    <x v="16"/>
    <s v="mart"/>
    <s v="Steve Pink"/>
    <s v="ABOUT LAST NİGHT"/>
    <s v="Normal"/>
    <s v="Medium Budget"/>
  </r>
  <r>
    <s v="Date Movie"/>
    <d v="2006-03-03T00:00:00"/>
    <x v="0"/>
    <x v="4"/>
    <s v="English"/>
    <x v="0"/>
    <s v="PG-13"/>
    <s v="Alyson Hannigan"/>
    <x v="564"/>
    <n v="3000"/>
    <n v="6539"/>
    <n v="64"/>
    <n v="806"/>
    <n v="2.7"/>
    <n v="99"/>
    <n v="85"/>
    <n v="48546578"/>
    <n v="20000000"/>
    <n v="28546578"/>
    <n v="1.4273289"/>
    <n v="11.451531560000001"/>
    <x v="9"/>
    <s v="mart"/>
    <s v="Aaron Seltzer"/>
    <s v="DATE MOVİE"/>
    <s v="Normal"/>
    <s v="Medium Budget"/>
  </r>
  <r>
    <s v="Miss Congeniality 2: Armed and Fabulous"/>
    <d v="2005-04-03T00:00:00"/>
    <x v="0"/>
    <x v="0"/>
    <s v="English"/>
    <x v="0"/>
    <s v="PG-13"/>
    <s v="Eileen Brennan"/>
    <x v="170"/>
    <n v="1000"/>
    <n v="4305"/>
    <n v="11"/>
    <n v="621"/>
    <n v="5"/>
    <n v="111"/>
    <n v="115"/>
    <n v="48472213"/>
    <n v="45000000"/>
    <n v="3472213"/>
    <n v="7.7160288888888887E-2"/>
    <n v="20.092964115555557"/>
    <x v="14"/>
    <s v="aprel"/>
    <s v="John Pasquin"/>
    <s v="MİSS CONGENİALİTY 2: ARMED AND FABULOUS"/>
    <s v="Normal"/>
    <s v="High Budget"/>
  </r>
  <r>
    <s v="The Dilemma"/>
    <d v="2011-10-25T00:00:00"/>
    <x v="0"/>
    <x v="4"/>
    <s v="English"/>
    <x v="0"/>
    <s v="PG-13"/>
    <s v="Channing Tatum"/>
    <x v="47"/>
    <n v="17000"/>
    <n v="18510"/>
    <n v="2000"/>
    <n v="0"/>
    <n v="5.3"/>
    <n v="185"/>
    <n v="111"/>
    <n v="48430355"/>
    <n v="70000000"/>
    <n v="-21569645"/>
    <n v="-0.30813778571428574"/>
    <n v="21.076744885714284"/>
    <x v="15"/>
    <s v="oktyabr"/>
    <s v="Ron Howard"/>
    <s v="THE DİLEMMA"/>
    <s v="Underperformer"/>
    <s v="Medium Budget"/>
  </r>
  <r>
    <s v="Return to Never Land"/>
    <d v="2002-09-22T00:00:00"/>
    <x v="0"/>
    <x v="2"/>
    <s v="English"/>
    <x v="0"/>
    <s v="G"/>
    <s v="Roger Rees"/>
    <x v="565"/>
    <n v="1000"/>
    <n v="3402"/>
    <n v="2"/>
    <n v="302"/>
    <n v="5.8"/>
    <n v="80"/>
    <n v="72"/>
    <n v="48423368"/>
    <n v="20000000"/>
    <n v="28423368"/>
    <n v="1.4211684"/>
    <n v="23.79866736"/>
    <x v="12"/>
    <s v="sentyabr"/>
    <s v="Robin Budd"/>
    <s v="RETURN TO NEVER LAND"/>
    <s v="Normal"/>
    <s v="High Budget"/>
  </r>
  <r>
    <s v="Just Like Heaven"/>
    <d v="2005-12-06T00:00:00"/>
    <x v="0"/>
    <x v="4"/>
    <s v="English"/>
    <x v="0"/>
    <s v="PG-13"/>
    <s v="Jon Heder"/>
    <x v="260"/>
    <n v="970"/>
    <n v="2876"/>
    <n v="70"/>
    <n v="0"/>
    <n v="6.7"/>
    <n v="142"/>
    <n v="95"/>
    <n v="48291624"/>
    <n v="58000000"/>
    <n v="-9708376"/>
    <n v="-0.16738579310344828"/>
    <n v="26.733045682758622"/>
    <x v="14"/>
    <s v="dekabr"/>
    <s v="Mark Waters"/>
    <s v="JUST LİKE HEAVEN"/>
    <s v="Underperformer"/>
    <s v="Medium Budget"/>
  </r>
  <r>
    <s v="The Game"/>
    <d v="1997-08-23T00:00:00"/>
    <x v="0"/>
    <x v="1"/>
    <s v="English"/>
    <x v="0"/>
    <s v="R"/>
    <s v="Deborah Kara Unger"/>
    <x v="129"/>
    <n v="495"/>
    <n v="1397"/>
    <n v="21000"/>
    <n v="25000"/>
    <n v="7.8"/>
    <n v="157"/>
    <n v="129"/>
    <n v="48265581"/>
    <n v="50000000"/>
    <n v="-1734419"/>
    <n v="-3.4688379999999998E-2"/>
    <n v="33.686124648000003"/>
    <x v="1"/>
    <s v="avgust"/>
    <s v="David Fincher"/>
    <s v="THE GAME"/>
    <s v="Normal"/>
    <s v="Medium Budget"/>
  </r>
  <r>
    <s v="The House Bunny"/>
    <d v="2008-04-27T00:00:00"/>
    <x v="0"/>
    <x v="4"/>
    <s v="English"/>
    <x v="0"/>
    <s v="PG-13"/>
    <s v="Emma Stone"/>
    <x v="566"/>
    <n v="15000"/>
    <n v="18789"/>
    <n v="29"/>
    <n v="0"/>
    <n v="5.5"/>
    <n v="129"/>
    <n v="97"/>
    <n v="48237389"/>
    <n v="25000000"/>
    <n v="23237389"/>
    <n v="0.92949556"/>
    <n v="22.371798223999999"/>
    <x v="4"/>
    <s v="aprel"/>
    <s v="Fred Wolf"/>
    <s v="THE HOUSE BUNNY"/>
    <s v="Normal"/>
    <s v="Medium Budget"/>
  </r>
  <r>
    <s v="Malcolm X"/>
    <d v="1992-08-11T00:00:00"/>
    <x v="0"/>
    <x v="5"/>
    <s v="English"/>
    <x v="0"/>
    <s v="PG-13"/>
    <s v="Denzel Washington"/>
    <x v="329"/>
    <n v="18000"/>
    <n v="20143"/>
    <n v="0"/>
    <n v="0"/>
    <n v="7.7"/>
    <n v="61"/>
    <n v="202"/>
    <n v="48169908"/>
    <n v="33000000"/>
    <n v="15169908"/>
    <n v="0.45969418181818184"/>
    <n v="30.983877672727274"/>
    <x v="28"/>
    <s v="avgust"/>
    <s v="Spike Lee"/>
    <s v="MALCOLM X"/>
    <s v="Normal"/>
    <s v="Medium Budget"/>
  </r>
  <r>
    <s v="G.I. Jane"/>
    <d v="1997-04-18T00:00:00"/>
    <x v="0"/>
    <x v="0"/>
    <s v="English"/>
    <x v="0"/>
    <s v="R"/>
    <s v="Viggo Mortensen"/>
    <x v="65"/>
    <n v="10000"/>
    <n v="15569"/>
    <n v="0"/>
    <n v="2000"/>
    <n v="5.8"/>
    <n v="97"/>
    <n v="125"/>
    <n v="48154732"/>
    <n v="50000000"/>
    <n v="-1845268"/>
    <n v="-3.6905359999999998E-2"/>
    <n v="23.385237856"/>
    <x v="1"/>
    <s v="aprel"/>
    <s v="Ridley Scott"/>
    <s v="G.I. JANE"/>
    <s v="Normal"/>
    <s v="High Budget"/>
  </r>
  <r>
    <s v="Fat Albert"/>
    <d v="2004-09-12T00:00:00"/>
    <x v="0"/>
    <x v="4"/>
    <s v="English"/>
    <x v="0"/>
    <s v="PG"/>
    <s v="Dania Ramirez"/>
    <x v="57"/>
    <n v="1000"/>
    <n v="4604"/>
    <n v="38"/>
    <n v="531"/>
    <n v="4.3"/>
    <n v="59"/>
    <n v="93"/>
    <n v="48114556"/>
    <n v="26000000"/>
    <n v="22114556"/>
    <n v="0.85055984615384617"/>
    <n v="17.593323938461538"/>
    <x v="7"/>
    <s v="sentyabr"/>
    <s v="Joel Zwick"/>
    <s v="FAT ALBERT"/>
    <s v="Normal"/>
    <s v="Medium Budget"/>
  </r>
  <r>
    <s v="The Land Before Time"/>
    <d v="1988-02-22T00:00:00"/>
    <x v="0"/>
    <x v="2"/>
    <s v="English"/>
    <x v="0"/>
    <s v="G"/>
    <s v="Judith Barsi"/>
    <x v="470"/>
    <n v="912"/>
    <n v="1833"/>
    <n v="383"/>
    <n v="5000"/>
    <n v="7.3"/>
    <n v="24"/>
    <n v="69"/>
    <n v="48092846"/>
    <n v="12500000"/>
    <n v="35592846"/>
    <n v="2.84742768"/>
    <n v="30.838971072"/>
    <x v="38"/>
    <s v="fevral"/>
    <s v="Don Bluth"/>
    <s v="THE LAND BEFORE TİME"/>
    <s v="Normal"/>
    <s v="High Budget"/>
  </r>
  <r>
    <s v="Speed 2: Cruise Control"/>
    <d v="1997-10-28T00:00:00"/>
    <x v="0"/>
    <x v="0"/>
    <s v="English"/>
    <x v="0"/>
    <s v="PG-13"/>
    <s v="Jason Patric"/>
    <x v="56"/>
    <n v="673"/>
    <n v="2027"/>
    <n v="101"/>
    <n v="894"/>
    <n v="3.7"/>
    <n v="79"/>
    <n v="121"/>
    <n v="48068396"/>
    <n v="160000000"/>
    <n v="-111931604"/>
    <n v="-0.699572525"/>
    <n v="14.60957099"/>
    <x v="1"/>
    <s v="oktyabr"/>
    <s v="Jan de Bont"/>
    <s v="SPEED 2: CRUİSE CONTROL"/>
    <s v="Underperformer"/>
    <s v="High Budget"/>
  </r>
  <r>
    <s v="Sinister"/>
    <d v="2012-12-14T00:00:00"/>
    <x v="0"/>
    <x v="7"/>
    <s v="English"/>
    <x v="0"/>
    <s v="R"/>
    <s v="Danielle Kotch"/>
    <x v="366"/>
    <n v="1000"/>
    <n v="2239"/>
    <n v="301"/>
    <n v="58000"/>
    <n v="6.8"/>
    <n v="411"/>
    <n v="110"/>
    <n v="48056940"/>
    <n v="3000000"/>
    <n v="45056940"/>
    <n v="15.018980000000001"/>
    <n v="39.007591999999995"/>
    <x v="3"/>
    <s v="dekabr"/>
    <s v="Scott Derrickson"/>
    <s v="SİNİSTER"/>
    <s v="Normal"/>
    <s v="Low Budget"/>
  </r>
  <r>
    <s v="Kick-Ass"/>
    <d v="2010-10-12T00:00:00"/>
    <x v="0"/>
    <x v="0"/>
    <s v="English"/>
    <x v="1"/>
    <s v="R"/>
    <s v="Elizabeth McGovern"/>
    <x v="167"/>
    <n v="553"/>
    <n v="2357"/>
    <n v="905"/>
    <n v="36000"/>
    <n v="7.7"/>
    <n v="447"/>
    <n v="117"/>
    <n v="48043505"/>
    <n v="30000000"/>
    <n v="18043505"/>
    <n v="0.60145016666666662"/>
    <n v="34.640580066666665"/>
    <x v="11"/>
    <s v="oktyabr"/>
    <s v="Matthew Vaughn"/>
    <s v="KİCK-ASS"/>
    <s v="Normal"/>
    <s v="High Budget"/>
  </r>
  <r>
    <s v="Nim's Island"/>
    <d v="2008-05-15T00:00:00"/>
    <x v="0"/>
    <x v="2"/>
    <s v="English"/>
    <x v="0"/>
    <s v="PG"/>
    <s v="Gerard Butler"/>
    <x v="567"/>
    <n v="18000"/>
    <n v="18178"/>
    <n v="3"/>
    <n v="0"/>
    <n v="6"/>
    <n v="139"/>
    <n v="96"/>
    <n v="48006503"/>
    <n v="37000000"/>
    <n v="11006503"/>
    <n v="0.29747305405405405"/>
    <n v="24.118989221621622"/>
    <x v="4"/>
    <s v="may"/>
    <s v="Jennifer Flackett"/>
    <s v="NİM'S ISLAND"/>
    <s v="Normal"/>
    <s v="High Budget"/>
  </r>
  <r>
    <s v="The Jungle Book 2"/>
    <d v="2003-05-22T00:00:00"/>
    <x v="0"/>
    <x v="2"/>
    <s v="English"/>
    <x v="0"/>
    <s v="G"/>
    <s v="Haley Joel Osment"/>
    <x v="568"/>
    <n v="3000"/>
    <n v="4480"/>
    <n v="0"/>
    <n v="227"/>
    <n v="5.4"/>
    <n v="85"/>
    <n v="72"/>
    <n v="47887943"/>
    <n v="20000000"/>
    <n v="27887943"/>
    <n v="1.3943971500000001"/>
    <n v="22.180458860000002"/>
    <x v="13"/>
    <s v="may"/>
    <s v="Steve Trenbirth"/>
    <s v="THE JUNGLE BOOK 2"/>
    <s v="Normal"/>
    <s v="High Budget"/>
  </r>
  <r>
    <s v="When a Stranger Calls"/>
    <d v="2006-03-10T00:00:00"/>
    <x v="0"/>
    <x v="7"/>
    <s v="English"/>
    <x v="0"/>
    <s v="PG-13"/>
    <s v="Madeline Carroll"/>
    <x v="202"/>
    <n v="1000"/>
    <n v="2452"/>
    <n v="165"/>
    <n v="0"/>
    <n v="5"/>
    <n v="152"/>
    <n v="87"/>
    <n v="47860214"/>
    <n v="15000000"/>
    <n v="32860214"/>
    <n v="2.1906809333333332"/>
    <n v="20.876272373333332"/>
    <x v="9"/>
    <s v="mart"/>
    <s v="Simon West"/>
    <s v="WHEN A STRANGER CALLS"/>
    <s v="Normal"/>
    <s v="Low Budget"/>
  </r>
  <r>
    <s v="Premonition"/>
    <d v="2007-10-22T00:00:00"/>
    <x v="0"/>
    <x v="1"/>
    <s v="English"/>
    <x v="0"/>
    <s v="PG-13"/>
    <s v="Nia Long"/>
    <x v="569"/>
    <n v="826"/>
    <n v="1825"/>
    <n v="9"/>
    <n v="0"/>
    <n v="5.9"/>
    <n v="184"/>
    <n v="96"/>
    <n v="47852604"/>
    <n v="20000000"/>
    <n v="27852604"/>
    <n v="1.3926301999999999"/>
    <n v="24.15705208"/>
    <x v="17"/>
    <s v="oktyabr"/>
    <s v="Mennan Yapo"/>
    <s v="PREMONİTİON"/>
    <s v="Normal"/>
    <s v="Medium Budget"/>
  </r>
  <r>
    <s v="Big Fat Liar"/>
    <d v="2002-04-26T00:00:00"/>
    <x v="0"/>
    <x v="2"/>
    <s v="English"/>
    <x v="0"/>
    <s v="PG"/>
    <s v="Frankie Muniz"/>
    <x v="52"/>
    <n v="934"/>
    <n v="3707"/>
    <n v="189"/>
    <n v="896"/>
    <n v="5.4"/>
    <n v="69"/>
    <n v="88"/>
    <n v="47811275"/>
    <n v="15000000"/>
    <n v="32811275"/>
    <n v="2.1874183333333335"/>
    <n v="22.564567333333336"/>
    <x v="12"/>
    <s v="aprel"/>
    <s v="Shawn Levy"/>
    <s v="BİG FAT LİAR"/>
    <s v="Normal"/>
    <s v="High Budget"/>
  </r>
  <r>
    <s v="The Skeleton Key"/>
    <d v="2005-01-24T00:00:00"/>
    <x v="1"/>
    <x v="7"/>
    <s v="English"/>
    <x v="0"/>
    <s v="PG-13"/>
    <s v="Gena Rowlands"/>
    <x v="551"/>
    <n v="545"/>
    <n v="1274"/>
    <n v="34"/>
    <n v="0"/>
    <n v="6.5"/>
    <n v="193"/>
    <n v="104"/>
    <n v="47806295"/>
    <n v="43000000"/>
    <n v="4806295"/>
    <n v="0.1117743023255814"/>
    <n v="26.044709720930232"/>
    <x v="14"/>
    <s v="yanvar"/>
    <s v="Iain Softley"/>
    <s v="THE SKELETON KEY"/>
    <s v="Normal"/>
    <s v="Low Budget"/>
  </r>
  <r>
    <s v="Secret Window"/>
    <d v="2004-12-09T00:00:00"/>
    <x v="0"/>
    <x v="6"/>
    <s v="English"/>
    <x v="0"/>
    <s v="PG-13"/>
    <s v="Johnny Depp"/>
    <x v="570"/>
    <n v="40000"/>
    <n v="41293"/>
    <n v="192"/>
    <n v="0"/>
    <n v="6.6"/>
    <n v="195"/>
    <n v="96"/>
    <n v="47781388"/>
    <n v="40000000"/>
    <n v="7781388"/>
    <n v="0.1945347"/>
    <n v="26.477813879999999"/>
    <x v="7"/>
    <s v="dekabr"/>
    <s v="David Koepp"/>
    <s v="SECRET WİNDOW"/>
    <s v="Normal"/>
    <s v="Medium Budget"/>
  </r>
  <r>
    <s v="Alien: Resurrection"/>
    <d v="1997-02-05T00:00:00"/>
    <x v="0"/>
    <x v="0"/>
    <s v="English"/>
    <x v="0"/>
    <s v="R"/>
    <s v="Gary Dourdan"/>
    <x v="571"/>
    <n v="1000"/>
    <n v="3090"/>
    <n v="0"/>
    <n v="0"/>
    <n v="6.3"/>
    <n v="223"/>
    <n v="116"/>
    <n v="47748610"/>
    <n v="75000000"/>
    <n v="-27251390"/>
    <n v="-0.36335186666666669"/>
    <n v="25.054659253333334"/>
    <x v="1"/>
    <s v="fevral"/>
    <s v="Jean-Pierre Jeunet"/>
    <s v="ALİEN: RESURRECTİON"/>
    <s v="Underperformer"/>
    <s v="High Budget"/>
  </r>
  <r>
    <s v="The Rundown"/>
    <d v="2003-02-21T00:00:00"/>
    <x v="0"/>
    <x v="0"/>
    <s v="English"/>
    <x v="0"/>
    <s v="PG-13"/>
    <s v="Dwayne Johnson"/>
    <x v="66"/>
    <n v="12000"/>
    <n v="16930"/>
    <n v="532"/>
    <n v="0"/>
    <n v="6.7"/>
    <n v="151"/>
    <n v="104"/>
    <n v="47592825"/>
    <n v="85000000"/>
    <n v="-37407175"/>
    <n v="-0.44008441176470586"/>
    <n v="26.62396623529412"/>
    <x v="13"/>
    <s v="fevral"/>
    <s v="Peter Berg"/>
    <s v="THE RUNDOWN"/>
    <s v="Underperformer"/>
    <s v="High Budget"/>
  </r>
  <r>
    <s v="Into the Storm"/>
    <d v="2014-07-07T00:00:00"/>
    <x v="0"/>
    <x v="0"/>
    <s v="English"/>
    <x v="0"/>
    <s v="PG-13"/>
    <s v="Matt Walsh"/>
    <x v="572"/>
    <n v="490"/>
    <n v="1367"/>
    <n v="77"/>
    <n v="15000"/>
    <n v="5.8"/>
    <n v="228"/>
    <n v="89"/>
    <n v="47553512"/>
    <n v="50000000"/>
    <n v="-2446488"/>
    <n v="-4.8929760000000003E-2"/>
    <n v="24.680428096"/>
    <x v="16"/>
    <s v="iyul"/>
    <s v="Steven Quale"/>
    <s v="INTO THE STORM"/>
    <s v="Normal"/>
    <s v="High Budget"/>
  </r>
  <r>
    <s v="Precious"/>
    <d v="2009-08-23T00:00:00"/>
    <x v="0"/>
    <x v="1"/>
    <s v="English"/>
    <x v="0"/>
    <s v="R"/>
    <s v="Mo'Nique"/>
    <x v="242"/>
    <n v="940"/>
    <n v="3277"/>
    <n v="304"/>
    <n v="12000"/>
    <n v="7.3"/>
    <n v="323"/>
    <n v="109"/>
    <n v="47536959"/>
    <n v="10000000"/>
    <n v="37536959"/>
    <n v="3.7536958999999999"/>
    <n v="31.901478359999999"/>
    <x v="0"/>
    <s v="avgust"/>
    <s v="Lee Daniels"/>
    <s v="PRECİOUS"/>
    <s v="Normal"/>
    <s v="Medium Budget"/>
  </r>
  <r>
    <s v="Volcano"/>
    <d v="1997-10-02T00:00:00"/>
    <x v="0"/>
    <x v="0"/>
    <s v="English"/>
    <x v="0"/>
    <s v="PG-13"/>
    <s v="Don Cheadle"/>
    <x v="224"/>
    <n v="3000"/>
    <n v="5062"/>
    <n v="81"/>
    <n v="2000"/>
    <n v="5.4"/>
    <n v="84"/>
    <n v="104"/>
    <n v="47474112"/>
    <n v="90000000"/>
    <n v="-42525888"/>
    <n v="-0.47250986666666667"/>
    <n v="21.610996053333334"/>
    <x v="1"/>
    <s v="oktyabr"/>
    <s v="Mick Jackson"/>
    <s v="VOLCANO"/>
    <s v="Underperformer"/>
    <s v="High Budget"/>
  </r>
  <r>
    <s v="The Kingdom"/>
    <d v="2007-11-02T00:00:00"/>
    <x v="0"/>
    <x v="0"/>
    <s v="English"/>
    <x v="0"/>
    <s v="R"/>
    <s v="Jennifer Garner"/>
    <x v="66"/>
    <n v="3000"/>
    <n v="5187"/>
    <n v="532"/>
    <n v="0"/>
    <n v="7.1"/>
    <n v="234"/>
    <n v="110"/>
    <n v="47456450"/>
    <n v="70000000"/>
    <n v="-22543550"/>
    <n v="-0.3220507142857143"/>
    <n v="28.271179714285712"/>
    <x v="17"/>
    <s v="noyabr"/>
    <s v="Peter Berg"/>
    <s v="THE KİNGDOM"/>
    <s v="Underperformer"/>
    <s v="High Budget"/>
  </r>
  <r>
    <s v="Kingdom of Heaven"/>
    <d v="2005-08-01T00:00:00"/>
    <x v="0"/>
    <x v="0"/>
    <s v="English"/>
    <x v="0"/>
    <s v="R"/>
    <s v="Liam Neeson"/>
    <x v="65"/>
    <n v="14000"/>
    <n v="19600"/>
    <n v="0"/>
    <n v="0"/>
    <n v="7.2"/>
    <n v="239"/>
    <n v="194"/>
    <n v="47396698"/>
    <n v="130000000"/>
    <n v="-82603302"/>
    <n v="-0.63541001538461539"/>
    <n v="28.545835993846154"/>
    <x v="14"/>
    <s v="avgust"/>
    <s v="Ridley Scott"/>
    <s v="KİNGDOM OF HEAVEN"/>
    <s v="Underperformer"/>
    <s v="High Budget"/>
  </r>
  <r>
    <s v="Saving Private Ryan"/>
    <d v="1998-12-05T00:00:00"/>
    <x v="0"/>
    <x v="0"/>
    <s v="English"/>
    <x v="0"/>
    <s v="R"/>
    <s v="Tom Hanks"/>
    <x v="6"/>
    <n v="15000"/>
    <n v="44998"/>
    <n v="14000"/>
    <n v="22000"/>
    <n v="8.6"/>
    <n v="219"/>
    <n v="169"/>
    <n v="216119491"/>
    <n v="70000000"/>
    <n v="146119491"/>
    <n v="2.0874212999999999"/>
    <n v="37.434968519999998"/>
    <x v="31"/>
    <s v="dekabr"/>
    <s v="Steven Spielberg"/>
    <s v="SAVİNG PRİVATE RYAN"/>
    <s v="Normal"/>
    <s v="High Budget"/>
  </r>
  <r>
    <s v="Jupiter Ascending"/>
    <d v="2015-02-08T00:00:00"/>
    <x v="0"/>
    <x v="0"/>
    <s v="English"/>
    <x v="0"/>
    <s v="PG-13"/>
    <s v="Channing Tatum"/>
    <x v="40"/>
    <n v="17000"/>
    <n v="47334"/>
    <n v="0"/>
    <n v="44000"/>
    <n v="5.4"/>
    <n v="384"/>
    <n v="127"/>
    <n v="47375327"/>
    <n v="176000000"/>
    <n v="-128624673"/>
    <n v="-0.73082200568181821"/>
    <n v="25.707671197727272"/>
    <x v="2"/>
    <s v="fevral"/>
    <s v="Lana Wachowski"/>
    <s v="JUPİTER ASCENDİNG"/>
    <s v="Underperformer"/>
    <s v="High Budget"/>
  </r>
  <r>
    <s v="Savages"/>
    <d v="2012-05-07T00:00:00"/>
    <x v="1"/>
    <x v="8"/>
    <s v="English"/>
    <x v="0"/>
    <s v="R"/>
    <s v="DemiÃ¡n Bichir"/>
    <x v="188"/>
    <n v="749"/>
    <n v="1948"/>
    <n v="0"/>
    <n v="28000"/>
    <n v="6.5"/>
    <n v="339"/>
    <n v="141"/>
    <n v="47307550"/>
    <n v="45000000"/>
    <n v="2307550"/>
    <n v="5.1278888888888888E-2"/>
    <n v="28.820511555555555"/>
    <x v="3"/>
    <s v="may"/>
    <s v="Oliver Stone"/>
    <s v="SAVAGES"/>
    <s v="Normal"/>
    <s v="Medium Budget"/>
  </r>
  <r>
    <s v="Agent Cody Banks"/>
    <d v="2003-09-05T00:00:00"/>
    <x v="0"/>
    <x v="0"/>
    <s v="English"/>
    <x v="0"/>
    <s v="PG"/>
    <s v="Daniel Roebuck"/>
    <x v="573"/>
    <n v="1000"/>
    <n v="3037"/>
    <n v="91"/>
    <n v="542"/>
    <n v="5"/>
    <n v="79"/>
    <n v="102"/>
    <n v="47285499"/>
    <n v="26000000"/>
    <n v="21285499"/>
    <n v="0.81867303846153849"/>
    <n v="20.381669215384616"/>
    <x v="13"/>
    <s v="sentyabr"/>
    <s v="Harald Zwart"/>
    <s v="AGENT CODY BANKS"/>
    <s v="Normal"/>
    <s v="High Budget"/>
  </r>
  <r>
    <s v="Hostel"/>
    <d v="2005-09-12T00:00:00"/>
    <x v="0"/>
    <x v="7"/>
    <s v="English"/>
    <x v="0"/>
    <s v="R"/>
    <s v="Jay Hernandez"/>
    <x v="574"/>
    <n v="1000"/>
    <n v="2990"/>
    <n v="0"/>
    <n v="0"/>
    <n v="5.9"/>
    <n v="303"/>
    <n v="93"/>
    <n v="47277326"/>
    <n v="4800000"/>
    <n v="42477326"/>
    <n v="8.8494429166666659"/>
    <n v="27.139777166666669"/>
    <x v="14"/>
    <s v="sentyabr"/>
    <s v="Eli Roth"/>
    <s v="HOSTEL"/>
    <s v="Normal"/>
    <s v="Low Budget"/>
  </r>
  <r>
    <s v="Nanny McPhee"/>
    <d v="2005-05-07T00:00:00"/>
    <x v="0"/>
    <x v="4"/>
    <s v="English"/>
    <x v="0"/>
    <s v="PG"/>
    <s v="Colin Firth"/>
    <x v="575"/>
    <n v="14000"/>
    <n v="17278"/>
    <n v="52"/>
    <n v="0"/>
    <n v="6.6"/>
    <n v="128"/>
    <n v="97"/>
    <n v="47124400"/>
    <n v="25000000"/>
    <n v="22124400"/>
    <n v="0.88497599999999998"/>
    <n v="26.753990399999999"/>
    <x v="14"/>
    <s v="may"/>
    <s v="Kirk Jones"/>
    <s v="NANNY MCPHEE"/>
    <s v="Normal"/>
    <s v="Medium Budget"/>
  </r>
  <r>
    <s v="The Judge"/>
    <d v="2014-12-22T00:00:00"/>
    <x v="0"/>
    <x v="8"/>
    <s v="English"/>
    <x v="0"/>
    <s v="R"/>
    <s v="Robert Downey Jr."/>
    <x v="452"/>
    <n v="21000"/>
    <n v="30183"/>
    <n v="71"/>
    <n v="47000"/>
    <n v="7.4"/>
    <n v="276"/>
    <n v="141"/>
    <n v="47105085"/>
    <n v="50000000"/>
    <n v="-2894915"/>
    <n v="-5.78983E-2"/>
    <n v="34.276840679999999"/>
    <x v="16"/>
    <s v="dekabr"/>
    <s v="David Dobkin"/>
    <s v="THE JUDGE"/>
    <s v="Normal"/>
    <s v="Medium Budget"/>
  </r>
  <r>
    <s v="Kate &amp; Leopold"/>
    <d v="2001-08-13T00:00:00"/>
    <x v="0"/>
    <x v="4"/>
    <s v="English"/>
    <x v="0"/>
    <s v="PG-13"/>
    <s v="Hugh Jackman"/>
    <x v="198"/>
    <n v="20000"/>
    <n v="22209"/>
    <n v="446"/>
    <n v="0"/>
    <n v="6.4"/>
    <n v="125"/>
    <n v="123"/>
    <n v="47095453"/>
    <n v="48000000"/>
    <n v="-904547"/>
    <n v="-1.8844729166666668E-2"/>
    <n v="25.592462108333336"/>
    <x v="18"/>
    <s v="avgust"/>
    <s v="James Mangold"/>
    <s v="KATE &amp; LEOPOLD"/>
    <s v="Normal"/>
    <s v="Medium Budget"/>
  </r>
  <r>
    <s v="Jersey Boys"/>
    <d v="2014-03-13T00:00:00"/>
    <x v="0"/>
    <x v="5"/>
    <s v="English"/>
    <x v="0"/>
    <s v="R"/>
    <s v="Johnny Cannizzaro"/>
    <x v="20"/>
    <n v="880"/>
    <n v="2281"/>
    <n v="16000"/>
    <n v="16000"/>
    <n v="6.9"/>
    <n v="249"/>
    <n v="134"/>
    <n v="47034272"/>
    <n v="40000000"/>
    <n v="7034272"/>
    <n v="0.17585680000000001"/>
    <n v="29.270342720000002"/>
    <x v="16"/>
    <s v="mart"/>
    <s v="Clint Eastwood"/>
    <s v="JERSEY BOYS"/>
    <s v="Normal"/>
    <s v="Medium Budget"/>
  </r>
  <r>
    <s v="Killers"/>
    <d v="2010-04-08T00:00:00"/>
    <x v="0"/>
    <x v="0"/>
    <s v="English"/>
    <x v="0"/>
    <s v="PG-13"/>
    <s v="Tom Selleck"/>
    <x v="308"/>
    <n v="19000"/>
    <n v="25206"/>
    <n v="126"/>
    <n v="0"/>
    <n v="5.4"/>
    <n v="140"/>
    <n v="100"/>
    <n v="47000485"/>
    <n v="75000000"/>
    <n v="-27999515"/>
    <n v="-0.37332686666666665"/>
    <n v="21.450669253333334"/>
    <x v="11"/>
    <s v="aprel"/>
    <s v="Robert Luketic"/>
    <s v="KİLLERS"/>
    <s v="Underperformer"/>
    <s v="High Budget"/>
  </r>
  <r>
    <s v="Halloween"/>
    <d v="1978-08-27T00:00:00"/>
    <x v="0"/>
    <x v="7"/>
    <s v="English"/>
    <x v="0"/>
    <s v="R"/>
    <s v="Jamie Lee Curtis"/>
    <x v="576"/>
    <n v="2000"/>
    <n v="4400"/>
    <n v="0"/>
    <n v="12000"/>
    <n v="7.9"/>
    <n v="318"/>
    <n v="101"/>
    <n v="47000000"/>
    <n v="300000"/>
    <n v="46700000"/>
    <n v="155.66666666666666"/>
    <n v="95.066666666666677"/>
    <x v="35"/>
    <s v="avgust"/>
    <s v="John Carpenter"/>
    <s v="HALLOWEEN"/>
    <s v="Normal"/>
    <s v="Low Budget"/>
  </r>
  <r>
    <s v="Silent Hill"/>
    <d v="2006-09-29T00:00:00"/>
    <x v="0"/>
    <x v="2"/>
    <s v="English"/>
    <x v="4"/>
    <s v="R"/>
    <s v="Radha Mitchell"/>
    <x v="577"/>
    <n v="992"/>
    <n v="1933"/>
    <n v="50"/>
    <n v="0"/>
    <n v="6.6"/>
    <n v="267"/>
    <n v="132"/>
    <n v="46982632"/>
    <n v="50000000"/>
    <n v="-3017368"/>
    <n v="-6.0347360000000003E-2"/>
    <n v="26.375861055999998"/>
    <x v="9"/>
    <s v="sentyabr"/>
    <s v="Christophe Gans"/>
    <s v="SİLENT HİLL"/>
    <s v="Normal"/>
    <s v="High Budget"/>
  </r>
  <r>
    <s v="Shooter"/>
    <d v="2007-06-23T00:00:00"/>
    <x v="0"/>
    <x v="0"/>
    <s v="English"/>
    <x v="0"/>
    <s v="R"/>
    <s v="Tate Donovan"/>
    <x v="290"/>
    <n v="650"/>
    <n v="1640"/>
    <n v="845"/>
    <n v="0"/>
    <n v="7.2"/>
    <n v="198"/>
    <n v="124"/>
    <n v="46975183"/>
    <n v="61000000"/>
    <n v="-14024817"/>
    <n v="-0.22991503278688524"/>
    <n v="28.708033986885248"/>
    <x v="17"/>
    <s v="iyun"/>
    <s v="Antoine Fuqua"/>
    <s v="SHOOTER"/>
    <s v="Underperformer"/>
    <s v="High Budget"/>
  </r>
  <r>
    <s v="Sicario"/>
    <d v="2015-11-14T00:00:00"/>
    <x v="0"/>
    <x v="0"/>
    <s v="English"/>
    <x v="0"/>
    <s v="R"/>
    <s v="Edgar Arreola"/>
    <x v="450"/>
    <n v="455"/>
    <n v="1467"/>
    <n v="777"/>
    <n v="59000"/>
    <n v="7.6"/>
    <n v="478"/>
    <n v="121"/>
    <n v="46875468"/>
    <n v="30000000"/>
    <n v="16875468"/>
    <n v="0.5625156"/>
    <n v="36.525006239999996"/>
    <x v="2"/>
    <s v="noyabr"/>
    <s v="Denis Villeneuve"/>
    <s v="SİCARİO"/>
    <s v="Normal"/>
    <s v="High Budget"/>
  </r>
  <r>
    <s v="Goodfellas"/>
    <d v="1990-07-15T00:00:00"/>
    <x v="0"/>
    <x v="5"/>
    <s v="English"/>
    <x v="0"/>
    <s v="R"/>
    <s v="Robert De Niro"/>
    <x v="200"/>
    <n v="22000"/>
    <n v="24783"/>
    <n v="17000"/>
    <n v="25000"/>
    <n v="8.6999999999999993"/>
    <n v="192"/>
    <n v="146"/>
    <n v="46836394"/>
    <n v="25000000"/>
    <n v="21836394"/>
    <n v="0.87345576000000003"/>
    <n v="37.649382304"/>
    <x v="22"/>
    <s v="iyul"/>
    <s v="Martin Scorsese"/>
    <s v="GOODFELLAS"/>
    <s v="Normal"/>
    <s v="Medium Budget"/>
  </r>
  <r>
    <s v="The River Wild"/>
    <d v="1994-04-05T00:00:00"/>
    <x v="0"/>
    <x v="0"/>
    <s v="English"/>
    <x v="0"/>
    <s v="PG-13"/>
    <s v="Meryl Streep"/>
    <x v="240"/>
    <n v="11000"/>
    <n v="12161"/>
    <n v="161"/>
    <n v="0"/>
    <n v="6.3"/>
    <n v="42"/>
    <n v="111"/>
    <n v="46815748"/>
    <n v="45000000"/>
    <n v="1815748"/>
    <n v="4.0349955555555553E-2"/>
    <n v="25.21613998222222"/>
    <x v="10"/>
    <s v="aprel"/>
    <s v="Curtis Hanson"/>
    <s v="THE RİVER WİLD"/>
    <s v="Normal"/>
    <s v="High Budget"/>
  </r>
  <r>
    <s v="The Spy Who Loved Me"/>
    <d v="1977-08-01T00:00:00"/>
    <x v="0"/>
    <x v="0"/>
    <s v="English"/>
    <x v="1"/>
    <s v="PG"/>
    <s v="Caroline Munro"/>
    <x v="444"/>
    <n v="456"/>
    <n v="1326"/>
    <n v="43"/>
    <n v="0"/>
    <n v="7.1"/>
    <n v="112"/>
    <n v="123"/>
    <n v="46800000"/>
    <n v="14000000"/>
    <n v="32800000"/>
    <n v="2.342857142857143"/>
    <n v="29.337142857142855"/>
    <x v="6"/>
    <s v="avgust"/>
    <s v="Lewis Gilbert"/>
    <s v="THE SPY WHO LOVED ME"/>
    <s v="Normal"/>
    <s v="High Budget"/>
  </r>
  <r>
    <s v="Dude, Where's My Car?"/>
    <d v="2000-03-01T00:00:00"/>
    <x v="0"/>
    <x v="4"/>
    <s v="English"/>
    <x v="0"/>
    <s v="PG-13"/>
    <s v="Jennifer Garner"/>
    <x v="578"/>
    <n v="3000"/>
    <n v="6454"/>
    <n v="8"/>
    <n v="0"/>
    <n v="5.5"/>
    <n v="106"/>
    <n v="83"/>
    <n v="46729374"/>
    <n v="13000000"/>
    <n v="33729374"/>
    <n v="2.5945672307692309"/>
    <n v="23.037826892307692"/>
    <x v="23"/>
    <s v="mart"/>
    <s v="Danny Leiner"/>
    <s v="DUDE, WHERE'S MY CAR?"/>
    <s v="Normal"/>
    <s v="Medium Budget"/>
  </r>
  <r>
    <s v="Firefox"/>
    <d v="1982-07-07T00:00:00"/>
    <x v="0"/>
    <x v="0"/>
    <s v="English"/>
    <x v="0"/>
    <s v="PG"/>
    <s v="Clint Eastwood"/>
    <x v="20"/>
    <n v="16000"/>
    <n v="16805"/>
    <n v="16000"/>
    <n v="0"/>
    <n v="5.9"/>
    <n v="43"/>
    <n v="136"/>
    <n v="46700000"/>
    <n v="21000000"/>
    <n v="25700000"/>
    <n v="1.2238095238095239"/>
    <n v="24.089523809523811"/>
    <x v="36"/>
    <s v="iyul"/>
    <s v="Clint Eastwood"/>
    <s v="FİREFOX"/>
    <s v="Normal"/>
    <s v="High Budget"/>
  </r>
  <r>
    <s v="Practical Magic"/>
    <d v="1998-09-30T00:00:00"/>
    <x v="0"/>
    <x v="4"/>
    <s v="English"/>
    <x v="0"/>
    <s v="PG-13"/>
    <s v="Goran Visnjic"/>
    <x v="579"/>
    <n v="1000"/>
    <n v="4294"/>
    <n v="165"/>
    <n v="0"/>
    <n v="6.1"/>
    <n v="92"/>
    <n v="104"/>
    <n v="46611204"/>
    <n v="48000000"/>
    <n v="-1388796"/>
    <n v="-2.8933250000000001E-2"/>
    <n v="24.3884267"/>
    <x v="31"/>
    <s v="sentyabr"/>
    <s v="Griffin Dunne"/>
    <s v="PRACTİCAL MAGİC"/>
    <s v="Normal"/>
    <s v="Medium Budget"/>
  </r>
  <r>
    <s v="Phone Booth"/>
    <d v="2002-11-04T00:00:00"/>
    <x v="0"/>
    <x v="8"/>
    <s v="English"/>
    <x v="0"/>
    <s v="R"/>
    <s v="Radha Mitchell"/>
    <x v="99"/>
    <n v="991"/>
    <n v="2562"/>
    <n v="541"/>
    <n v="0"/>
    <n v="7.1"/>
    <n v="216"/>
    <n v="81"/>
    <n v="46563158"/>
    <n v="13000000"/>
    <n v="33563158"/>
    <n v="2.5817813846153848"/>
    <n v="29.432712553846152"/>
    <x v="12"/>
    <s v="noyabr"/>
    <s v="Joel Schumacher"/>
    <s v="PHONE BOOTH"/>
    <s v="Normal"/>
    <s v="Medium Budget"/>
  </r>
  <r>
    <s v="Final Destination 2"/>
    <d v="2003-09-04T00:00:00"/>
    <x v="0"/>
    <x v="7"/>
    <s v="English"/>
    <x v="0"/>
    <s v="R"/>
    <s v="Sarah Carter"/>
    <x v="426"/>
    <n v="748"/>
    <n v="3172"/>
    <n v="160"/>
    <n v="0"/>
    <n v="6.2"/>
    <n v="175"/>
    <n v="90"/>
    <n v="46455802"/>
    <n v="26000000"/>
    <n v="20455802"/>
    <n v="0.78676161538461542"/>
    <n v="25.114704646153847"/>
    <x v="13"/>
    <s v="sentyabr"/>
    <s v="David R. Ellis"/>
    <s v="FİNAL DESTİNATİON 2"/>
    <s v="Normal"/>
    <s v="Low Budget"/>
  </r>
  <r>
    <s v="Arthur Christmas"/>
    <d v="2011-08-06T00:00:00"/>
    <x v="0"/>
    <x v="2"/>
    <s v="English"/>
    <x v="1"/>
    <s v="PG"/>
    <s v="Jim Broadbent"/>
    <x v="580"/>
    <n v="1000"/>
    <n v="2707"/>
    <n v="6"/>
    <n v="0"/>
    <n v="7.1"/>
    <n v="190"/>
    <n v="97"/>
    <n v="46440491"/>
    <n v="100000000"/>
    <n v="-53559509"/>
    <n v="-0.53559509000000005"/>
    <n v="28.185761963999997"/>
    <x v="15"/>
    <s v="avgust"/>
    <s v="Sarah Smith"/>
    <s v="ARTHUR CHRİSTMAS"/>
    <s v="Underperformer"/>
    <s v="High Budget"/>
  </r>
  <r>
    <s v="The Best Exotic Marigold Hotel"/>
    <d v="2011-06-17T00:00:00"/>
    <x v="0"/>
    <x v="4"/>
    <s v="English"/>
    <x v="1"/>
    <s v="PG-13"/>
    <s v="Tom Wilkinson"/>
    <x v="299"/>
    <n v="1000"/>
    <n v="1898"/>
    <n v="108"/>
    <n v="48000"/>
    <n v="7.3"/>
    <n v="264"/>
    <n v="124"/>
    <n v="46377022"/>
    <n v="10000000"/>
    <n v="36377022"/>
    <n v="3.6377022000000001"/>
    <n v="35.455080879999997"/>
    <x v="15"/>
    <s v="iyun"/>
    <s v="John Madden"/>
    <s v="THE BEST EXOTİC MARİGOLD HOTEL"/>
    <s v="Normal"/>
    <s v="Medium Budget"/>
  </r>
  <r>
    <s v="Boogeyman"/>
    <d v="2005-09-13T00:00:00"/>
    <x v="0"/>
    <x v="1"/>
    <s v="English"/>
    <x v="0"/>
    <s v="PG-13"/>
    <s v="Barry Watson"/>
    <x v="581"/>
    <n v="526"/>
    <n v="1383"/>
    <n v="19"/>
    <n v="1000"/>
    <n v="4.0999999999999996"/>
    <n v="140"/>
    <n v="89"/>
    <n v="46363118"/>
    <n v="20000000"/>
    <n v="26363118"/>
    <n v="1.3181559"/>
    <n v="17.027262360000002"/>
    <x v="14"/>
    <s v="sentyabr"/>
    <s v="Stephen Kay"/>
    <s v="BOOGEYMAN"/>
    <s v="Normal"/>
    <s v="Medium Budget"/>
  </r>
  <r>
    <s v="Romeo + Juliet"/>
    <d v="1996-10-26T00:00:00"/>
    <x v="0"/>
    <x v="1"/>
    <s v="English"/>
    <x v="0"/>
    <s v="PG-13"/>
    <s v="Leonardo DiCaprio"/>
    <x v="171"/>
    <n v="29000"/>
    <n v="33791"/>
    <n v="1000"/>
    <n v="10000"/>
    <n v="6.8"/>
    <n v="106"/>
    <n v="120"/>
    <n v="46338728"/>
    <n v="14500000"/>
    <n v="31838728"/>
    <n v="2.1957743448275862"/>
    <n v="29.078309737931033"/>
    <x v="20"/>
    <s v="oktyabr"/>
    <s v="Baz Luhrmann"/>
    <s v="ROMEO + JULİET"/>
    <s v="Normal"/>
    <s v="Medium Budget"/>
  </r>
  <r>
    <s v="It's a Mad, Mad, Mad, Mad World"/>
    <d v="1963-11-27T00:00:00"/>
    <x v="0"/>
    <x v="0"/>
    <s v="English"/>
    <x v="0"/>
    <s v="Approved"/>
    <s v="Jonathan Winters"/>
    <x v="582"/>
    <n v="924"/>
    <n v="4109"/>
    <n v="176"/>
    <n v="0"/>
    <n v="7.6"/>
    <n v="61"/>
    <n v="197"/>
    <n v="46300000"/>
    <n v="9400000"/>
    <n v="36900000"/>
    <n v="3.9255319148936172"/>
    <n v="31.970212765957445"/>
    <x v="50"/>
    <s v="noyabr"/>
    <s v="Stanley Kramer"/>
    <s v="IT'S A MAD, MAD, MAD, MAD WORLD"/>
    <s v="Normal"/>
    <s v="High Budget"/>
  </r>
  <r>
    <s v="Blended"/>
    <d v="2014-12-09T00:00:00"/>
    <x v="0"/>
    <x v="4"/>
    <s v="English"/>
    <x v="0"/>
    <s v="PG-13"/>
    <s v="Bella Thorne"/>
    <x v="141"/>
    <n v="35000"/>
    <n v="49743"/>
    <n v="153"/>
    <n v="12000"/>
    <n v="6.5"/>
    <n v="173"/>
    <n v="117"/>
    <n v="46280507"/>
    <n v="40000000"/>
    <n v="6280507"/>
    <n v="0.15701267499999999"/>
    <n v="27.262805069999999"/>
    <x v="16"/>
    <s v="dekabr"/>
    <s v="Frank Coraci"/>
    <s v="BLENDED"/>
    <s v="Normal"/>
    <s v="Medium Budget"/>
  </r>
  <r>
    <s v="Made of Honor"/>
    <d v="2008-05-19T00:00:00"/>
    <x v="0"/>
    <x v="4"/>
    <s v="English"/>
    <x v="0"/>
    <s v="PG-13"/>
    <s v="Busy Philipps"/>
    <x v="583"/>
    <n v="1000"/>
    <n v="4298"/>
    <n v="10"/>
    <n v="3000"/>
    <n v="5.8"/>
    <n v="128"/>
    <n v="101"/>
    <n v="46012734"/>
    <n v="40000000"/>
    <n v="6012734"/>
    <n v="0.15031834999999999"/>
    <n v="23.560127340000001"/>
    <x v="4"/>
    <s v="may"/>
    <s v="Paul Weiland"/>
    <s v="MADE OF HONOR"/>
    <s v="Normal"/>
    <s v="Medium Budget"/>
  </r>
  <r>
    <s v="Gangster Squad"/>
    <d v="2013-06-13T00:00:00"/>
    <x v="0"/>
    <x v="0"/>
    <s v="English"/>
    <x v="0"/>
    <s v="R"/>
    <s v="Ryan Gosling"/>
    <x v="379"/>
    <n v="33000"/>
    <n v="34738"/>
    <n v="181"/>
    <n v="40000"/>
    <n v="6.7"/>
    <n v="415"/>
    <n v="113"/>
    <n v="45996718"/>
    <n v="60000000"/>
    <n v="-14003282"/>
    <n v="-0.23338803333333333"/>
    <n v="30.706644786666669"/>
    <x v="8"/>
    <s v="iyun"/>
    <s v="Ruben Fleischer"/>
    <s v="GANGSTER SQUAD"/>
    <s v="Underperformer"/>
    <s v="High Budget"/>
  </r>
  <r>
    <s v="Walking Tall"/>
    <d v="2004-08-17T00:00:00"/>
    <x v="0"/>
    <x v="0"/>
    <s v="English"/>
    <x v="0"/>
    <s v="PG-13"/>
    <s v="Dwayne Johnson"/>
    <x v="584"/>
    <n v="12000"/>
    <n v="14146"/>
    <n v="10"/>
    <n v="0"/>
    <n v="6.2"/>
    <n v="117"/>
    <n v="86"/>
    <n v="45860039"/>
    <n v="56000000"/>
    <n v="-10139961"/>
    <n v="-0.18107073214285715"/>
    <n v="24.727571707142857"/>
    <x v="7"/>
    <s v="avgust"/>
    <s v="Kevin Bray"/>
    <s v="WALKİNG TALL"/>
    <s v="Underperformer"/>
    <s v="High Budget"/>
  </r>
  <r>
    <s v="The Full Monty"/>
    <d v="1997-06-24T00:00:00"/>
    <x v="0"/>
    <x v="4"/>
    <s v="English"/>
    <x v="1"/>
    <s v="R"/>
    <s v="Tom Wilkinson"/>
    <x v="585"/>
    <n v="1000"/>
    <n v="2323"/>
    <n v="11"/>
    <n v="0"/>
    <n v="7.2"/>
    <n v="122"/>
    <n v="91"/>
    <n v="45857453"/>
    <n v="3500000"/>
    <n v="42357453"/>
    <n v="12.102129428571429"/>
    <n v="33.640851771428572"/>
    <x v="1"/>
    <s v="iyun"/>
    <s v="Peter Cattaneo"/>
    <s v="THE FULL MONTY"/>
    <s v="Normal"/>
    <s v="Medium Budget"/>
  </r>
  <r>
    <s v="The Rainmaker"/>
    <d v="1997-01-22T00:00:00"/>
    <x v="0"/>
    <x v="8"/>
    <s v="English"/>
    <x v="0"/>
    <s v="PG-13"/>
    <s v="Matt Damon"/>
    <x v="193"/>
    <n v="13000"/>
    <n v="16762"/>
    <n v="0"/>
    <n v="0"/>
    <n v="7.1"/>
    <n v="91"/>
    <n v="135"/>
    <n v="45856732"/>
    <n v="40000000"/>
    <n v="5856732"/>
    <n v="0.1464183"/>
    <n v="28.45856732"/>
    <x v="1"/>
    <s v="yanvar"/>
    <s v="Francis Ford Coppola"/>
    <s v="THE RAİNMAKER"/>
    <s v="Normal"/>
    <s v="Medium Budget"/>
  </r>
  <r>
    <s v="Underworld: Rise of the Lycans"/>
    <d v="2009-02-03T00:00:00"/>
    <x v="0"/>
    <x v="0"/>
    <s v="English"/>
    <x v="0"/>
    <s v="R"/>
    <s v="Craig Parker"/>
    <x v="586"/>
    <n v="978"/>
    <n v="2184"/>
    <n v="148"/>
    <n v="0"/>
    <n v="6.6"/>
    <n v="164"/>
    <n v="92"/>
    <n v="45802315"/>
    <n v="35000000"/>
    <n v="10802315"/>
    <n v="0.30863757142857146"/>
    <n v="26.523455028571426"/>
    <x v="0"/>
    <s v="fevral"/>
    <s v="Patrick Tatopoulos"/>
    <s v="UNDERWORLD: RİSE OF THE LYCANS"/>
    <s v="Normal"/>
    <s v="High Budget"/>
  </r>
  <r>
    <s v="Saw 3D: The Final Chapter"/>
    <d v="2010-09-23T00:00:00"/>
    <x v="0"/>
    <x v="7"/>
    <s v="English"/>
    <x v="4"/>
    <s v="R"/>
    <s v="Costas Mandylor"/>
    <x v="587"/>
    <n v="723"/>
    <n v="1978"/>
    <n v="52"/>
    <n v="12000"/>
    <n v="5.6"/>
    <n v="178"/>
    <n v="90"/>
    <n v="45670855"/>
    <n v="20000000"/>
    <n v="25670855"/>
    <n v="1.2835427500000001"/>
    <n v="24.113417099999999"/>
    <x v="11"/>
    <s v="sentyabr"/>
    <s v="Kevin Greutert"/>
    <s v="SAW 3D: THE FİNAL CHAPTER"/>
    <s v="Normal"/>
    <s v="Low Budget"/>
  </r>
  <r>
    <s v="Black Rain"/>
    <d v="1989-10-09T00:00:00"/>
    <x v="0"/>
    <x v="0"/>
    <s v="English"/>
    <x v="0"/>
    <s v="R"/>
    <s v="Stephen Root"/>
    <x v="65"/>
    <n v="939"/>
    <n v="1748"/>
    <n v="0"/>
    <n v="0"/>
    <n v="6.6"/>
    <n v="63"/>
    <n v="125"/>
    <n v="45645204"/>
    <n v="30000000"/>
    <n v="15645204"/>
    <n v="0.52150680000000005"/>
    <n v="26.60860272"/>
    <x v="25"/>
    <s v="oktyabr"/>
    <s v="Ridley Scott"/>
    <s v="BLACK RAİN"/>
    <s v="Normal"/>
    <s v="High Budget"/>
  </r>
  <r>
    <s v="The Tigger Movie"/>
    <d v="2000-01-19T00:00:00"/>
    <x v="0"/>
    <x v="3"/>
    <s v="English"/>
    <x v="0"/>
    <s v="G"/>
    <s v="Kath Soucie"/>
    <x v="588"/>
    <n v="304"/>
    <n v="575"/>
    <n v="25"/>
    <n v="347"/>
    <n v="6.3"/>
    <n v="89"/>
    <n v="77"/>
    <n v="45542421"/>
    <n v="30000000"/>
    <n v="15542421"/>
    <n v="0.51808069999999995"/>
    <n v="25.44193228"/>
    <x v="23"/>
    <s v="yanvar"/>
    <s v="Jun Falkenstein"/>
    <s v="THE TİGGER MOVİE"/>
    <s v="Normal"/>
    <s v="High Budget"/>
  </r>
  <r>
    <s v="Moonrise Kingdom"/>
    <d v="2012-11-02T00:00:00"/>
    <x v="0"/>
    <x v="2"/>
    <s v="English"/>
    <x v="0"/>
    <s v="PG-13"/>
    <s v="Bruce Willis"/>
    <x v="462"/>
    <n v="13000"/>
    <n v="27911"/>
    <n v="0"/>
    <n v="71000"/>
    <n v="7.8"/>
    <n v="487"/>
    <n v="94"/>
    <n v="45507053"/>
    <n v="16000000"/>
    <n v="29507053"/>
    <n v="1.8441908124999999"/>
    <n v="39.037676325"/>
    <x v="3"/>
    <s v="noyabr"/>
    <s v="Wes Anderson"/>
    <s v="MOONRİSE KİNGDOM"/>
    <s v="Normal"/>
    <s v="High Budget"/>
  </r>
  <r>
    <s v="O Brother, Where Art Thou?"/>
    <d v="2000-10-06T00:00:00"/>
    <x v="0"/>
    <x v="2"/>
    <s v="English"/>
    <x v="1"/>
    <s v="PG-13"/>
    <s v="Holly Hunter"/>
    <x v="589"/>
    <n v="1000"/>
    <n v="3066"/>
    <n v="0"/>
    <n v="16000"/>
    <n v="7.8"/>
    <n v="197"/>
    <n v="107"/>
    <n v="45506619"/>
    <n v="26000000"/>
    <n v="19506619"/>
    <n v="0.75025457692307695"/>
    <n v="33.100101830769226"/>
    <x v="23"/>
    <s v="oktyabr"/>
    <s v="Joel Coen"/>
    <s v="O BROTHER, WHERE ART THOU?"/>
    <s v="Normal"/>
    <s v="High Budget"/>
  </r>
  <r>
    <s v="Medicine Man"/>
    <d v="1992-01-09T00:00:00"/>
    <x v="0"/>
    <x v="2"/>
    <s v="English"/>
    <x v="0"/>
    <s v="PG-13"/>
    <s v="Lorraine Bracco"/>
    <x v="223"/>
    <n v="472"/>
    <n v="519"/>
    <n v="323"/>
    <n v="694"/>
    <n v="6"/>
    <n v="25"/>
    <n v="106"/>
    <n v="45500797"/>
    <n v="40000000"/>
    <n v="5500797"/>
    <n v="0.13751992499999999"/>
    <n v="24.12440797"/>
    <x v="28"/>
    <s v="yanvar"/>
    <s v="John McTiernan"/>
    <s v="MEDİCİNE MAN"/>
    <s v="Normal"/>
    <s v="High Budget"/>
  </r>
  <r>
    <s v="In Good Company"/>
    <d v="2004-09-18T00:00:00"/>
    <x v="0"/>
    <x v="4"/>
    <s v="English"/>
    <x v="0"/>
    <s v="PG-13"/>
    <s v="Scarlett Johansson"/>
    <x v="162"/>
    <n v="19000"/>
    <n v="28493"/>
    <n v="80"/>
    <n v="736"/>
    <n v="6.5"/>
    <n v="157"/>
    <n v="109"/>
    <n v="45489752"/>
    <n v="26000000"/>
    <n v="19489752"/>
    <n v="0.74960584615384618"/>
    <n v="26.373442338461537"/>
    <x v="7"/>
    <s v="sentyabr"/>
    <s v="Paul Weitz"/>
    <s v="IN GOOD COMPANY"/>
    <s v="Normal"/>
    <s v="Medium Budget"/>
  </r>
  <r>
    <s v="The Man from U.N.C.L.E."/>
    <d v="2015-06-28T00:00:00"/>
    <x v="0"/>
    <x v="0"/>
    <s v="English"/>
    <x v="0"/>
    <s v="PG-13"/>
    <s v="Henry Cavill"/>
    <x v="79"/>
    <n v="15000"/>
    <n v="15735"/>
    <n v="0"/>
    <n v="43000"/>
    <n v="7.3"/>
    <n v="362"/>
    <n v="116"/>
    <n v="45434443"/>
    <n v="75000000"/>
    <n v="-29565557"/>
    <n v="-0.39420742666666669"/>
    <n v="33.34231702933333"/>
    <x v="2"/>
    <s v="iyun"/>
    <s v="Guy Ritchie"/>
    <s v="THE MAN FROM U.N.C.L.E."/>
    <s v="Underperformer"/>
    <s v="High Budget"/>
  </r>
  <r>
    <s v="The Legend of Zorro"/>
    <d v="2005-10-17T00:00:00"/>
    <x v="0"/>
    <x v="0"/>
    <s v="Spanish"/>
    <x v="0"/>
    <s v="PG"/>
    <s v="Michael Emerson"/>
    <x v="130"/>
    <n v="2000"/>
    <n v="2864"/>
    <n v="258"/>
    <n v="951"/>
    <n v="5.9"/>
    <n v="137"/>
    <n v="129"/>
    <n v="45356386"/>
    <n v="75000000"/>
    <n v="-29643614"/>
    <n v="-0.39524818666666667"/>
    <n v="23.537000725333332"/>
    <x v="14"/>
    <s v="oktyabr"/>
    <s v="Martin Campbell"/>
    <s v="THE LEGEND OF ZORRO"/>
    <s v="Underperformer"/>
    <s v="High Budget"/>
  </r>
  <r>
    <s v="Here Comes the Boom"/>
    <d v="2012-02-02T00:00:00"/>
    <x v="0"/>
    <x v="0"/>
    <s v="English"/>
    <x v="0"/>
    <s v="PG"/>
    <s v="Salma Hayek"/>
    <x v="141"/>
    <n v="4000"/>
    <n v="6727"/>
    <n v="153"/>
    <n v="17000"/>
    <n v="6.5"/>
    <n v="154"/>
    <n v="105"/>
    <n v="45290318"/>
    <n v="42000000"/>
    <n v="3290318"/>
    <n v="7.8340904761904764E-2"/>
    <n v="27.731336361904763"/>
    <x v="3"/>
    <s v="fevral"/>
    <s v="Frank Coraci"/>
    <s v="HERE COMES THE BOOM"/>
    <s v="Normal"/>
    <s v="High Budget"/>
  </r>
  <r>
    <s v="Domestic Disturbance"/>
    <d v="2001-11-02T00:00:00"/>
    <x v="0"/>
    <x v="8"/>
    <s v="English"/>
    <x v="0"/>
    <s v="PG-13"/>
    <s v="Steve Buscemi"/>
    <x v="468"/>
    <n v="12000"/>
    <n v="13390"/>
    <n v="17"/>
    <n v="361"/>
    <n v="5.5"/>
    <n v="98"/>
    <n v="89"/>
    <n v="45207112"/>
    <n v="53000000"/>
    <n v="-7792888"/>
    <n v="-0.14703562264150943"/>
    <n v="21.977285750943398"/>
    <x v="18"/>
    <s v="noyabr"/>
    <s v="Harold Becker"/>
    <s v="DOMESTİC DİSTURBANCE"/>
    <s v="Underperformer"/>
    <s v="Medium Budget"/>
  </r>
  <r>
    <s v="Zoolander"/>
    <d v="2001-07-14T00:00:00"/>
    <x v="0"/>
    <x v="4"/>
    <s v="English"/>
    <x v="7"/>
    <s v="PG-13"/>
    <s v="Milla Jovovich"/>
    <x v="258"/>
    <n v="14000"/>
    <n v="34565"/>
    <n v="0"/>
    <n v="0"/>
    <n v="6.6"/>
    <n v="135"/>
    <n v="90"/>
    <n v="45162741"/>
    <n v="28000000"/>
    <n v="17162741"/>
    <n v="0.61295503571428567"/>
    <n v="26.645182014285712"/>
    <x v="18"/>
    <s v="iyul"/>
    <s v="Ben Stiller"/>
    <s v="ZOOLANDER"/>
    <s v="Normal"/>
    <s v="Medium Budget"/>
  </r>
  <r>
    <s v="The Giver"/>
    <d v="2014-10-19T00:00:00"/>
    <x v="1"/>
    <x v="1"/>
    <s v="English"/>
    <x v="9"/>
    <s v="PG-13"/>
    <s v="Jeff Bridges"/>
    <x v="222"/>
    <n v="12000"/>
    <n v="36064"/>
    <n v="176"/>
    <n v="58000"/>
    <n v="6.5"/>
    <n v="198"/>
    <n v="97"/>
    <n v="45089048"/>
    <n v="25000000"/>
    <n v="20089048"/>
    <n v="0.80356192000000004"/>
    <n v="32.121424767999997"/>
    <x v="16"/>
    <s v="oktyabr"/>
    <s v="Phillip Noyce"/>
    <s v="THE GİVER"/>
    <s v="Normal"/>
    <s v="Medium Budget"/>
  </r>
  <r>
    <s v="28 Days Later..."/>
    <d v="2002-03-11T00:00:00"/>
    <x v="0"/>
    <x v="1"/>
    <s v="English"/>
    <x v="1"/>
    <s v="R"/>
    <s v="Noah Huntley"/>
    <x v="181"/>
    <n v="133"/>
    <n v="241"/>
    <n v="0"/>
    <n v="11000"/>
    <n v="7.6"/>
    <n v="224"/>
    <n v="113"/>
    <n v="45063889"/>
    <n v="8000000"/>
    <n v="37063889"/>
    <n v="4.6329861250000004"/>
    <n v="33.353194449999997"/>
    <x v="12"/>
    <s v="mart"/>
    <s v="Danny Boyle"/>
    <s v="28 DAYS LATER..."/>
    <s v="Normal"/>
    <s v="Medium Budget"/>
  </r>
  <r>
    <s v="Hall Pass"/>
    <d v="2011-12-09T00:00:00"/>
    <x v="0"/>
    <x v="4"/>
    <s v="English"/>
    <x v="0"/>
    <s v="R"/>
    <s v="Jenna Fischer"/>
    <x v="118"/>
    <n v="966"/>
    <n v="3393"/>
    <n v="101"/>
    <n v="10000"/>
    <n v="5.9"/>
    <n v="237"/>
    <n v="111"/>
    <n v="45045037"/>
    <n v="36000000"/>
    <n v="9045037"/>
    <n v="0.2512510277777778"/>
    <n v="24.700500411111111"/>
    <x v="15"/>
    <s v="dekabr"/>
    <s v="Bobby Farrelly"/>
    <s v="HALL PASS"/>
    <s v="Normal"/>
    <s v="Medium Budget"/>
  </r>
  <r>
    <s v="Spotlight"/>
    <d v="2015-04-03T00:00:00"/>
    <x v="0"/>
    <x v="5"/>
    <s v="English"/>
    <x v="0"/>
    <s v="R"/>
    <s v="Billy Crudup"/>
    <x v="590"/>
    <n v="745"/>
    <n v="1058"/>
    <n v="310"/>
    <n v="80000"/>
    <n v="8.1"/>
    <n v="474"/>
    <n v="128"/>
    <n v="44988180"/>
    <n v="20000000"/>
    <n v="24988180"/>
    <n v="1.249409"/>
    <n v="40.8997636"/>
    <x v="2"/>
    <s v="aprel"/>
    <s v="Tom McCarthy"/>
    <s v="SPOTLİGHT"/>
    <s v="Normal"/>
    <s v="Medium Budget"/>
  </r>
  <r>
    <s v="Frequency"/>
    <d v="2000-08-23T00:00:00"/>
    <x v="0"/>
    <x v="8"/>
    <s v="English"/>
    <x v="0"/>
    <s v="PG-13"/>
    <s v="Dennis Quaid"/>
    <x v="591"/>
    <n v="2000"/>
    <n v="4045"/>
    <n v="40"/>
    <n v="0"/>
    <n v="7.3"/>
    <n v="168"/>
    <n v="118"/>
    <n v="44983704"/>
    <n v="31000000"/>
    <n v="13983704"/>
    <n v="0.45108722580645161"/>
    <n v="29.380434890322579"/>
    <x v="23"/>
    <s v="avgust"/>
    <s v="Gregory Hoblit"/>
    <s v="FREQUENCY"/>
    <s v="Normal"/>
    <s v="Medium Budget"/>
  </r>
  <r>
    <s v="Cop Land"/>
    <d v="1997-07-15T00:00:00"/>
    <x v="0"/>
    <x v="8"/>
    <s v="English"/>
    <x v="0"/>
    <s v="R"/>
    <s v="Robert De Niro"/>
    <x v="198"/>
    <n v="22000"/>
    <n v="40117"/>
    <n v="446"/>
    <n v="2000"/>
    <n v="6.9"/>
    <n v="131"/>
    <n v="120"/>
    <n v="44886089"/>
    <n v="10000000"/>
    <n v="34886089"/>
    <n v="3.4886089"/>
    <n v="29.195443560000001"/>
    <x v="1"/>
    <s v="iyul"/>
    <s v="James Mangold"/>
    <s v="COP LAND"/>
    <s v="Normal"/>
    <s v="Medium Budget"/>
  </r>
  <r>
    <s v="Cop Out"/>
    <d v="2010-08-27T00:00:00"/>
    <x v="0"/>
    <x v="0"/>
    <s v="English"/>
    <x v="0"/>
    <s v="R"/>
    <s v="Bruce Willis"/>
    <x v="592"/>
    <n v="13000"/>
    <n v="14483"/>
    <n v="0"/>
    <n v="0"/>
    <n v="5.6"/>
    <n v="203"/>
    <n v="107"/>
    <n v="44867349"/>
    <n v="37000000"/>
    <n v="7867349"/>
    <n v="0.21263105405405405"/>
    <n v="22.485052421621621"/>
    <x v="11"/>
    <s v="avgust"/>
    <s v="Kevin Smith"/>
    <s v="COP OUT"/>
    <s v="Normal"/>
    <s v="High Budget"/>
  </r>
  <r>
    <s v="The Juror"/>
    <d v="1996-09-28T00:00:00"/>
    <x v="0"/>
    <x v="1"/>
    <s v="English"/>
    <x v="0"/>
    <s v="R"/>
    <s v="Joseph Gordon-Levitt"/>
    <x v="593"/>
    <n v="23000"/>
    <n v="26907"/>
    <n v="13"/>
    <n v="353"/>
    <n v="5.6"/>
    <n v="28"/>
    <n v="118"/>
    <n v="44834712"/>
    <n v="44000000"/>
    <n v="834712"/>
    <n v="1.8970727272727271E-2"/>
    <n v="22.442888290909089"/>
    <x v="20"/>
    <s v="sentyabr"/>
    <s v="Brian Gibson"/>
    <s v="THE JUROR"/>
    <s v="Normal"/>
    <s v="Medium Budget"/>
  </r>
  <r>
    <s v="A Nightmare on Elm Street 3: Dream Warriors"/>
    <d v="1987-08-19T00:00:00"/>
    <x v="0"/>
    <x v="0"/>
    <s v="English"/>
    <x v="0"/>
    <s v="X"/>
    <s v="John Saxon"/>
    <x v="228"/>
    <n v="506"/>
    <n v="1584"/>
    <n v="55"/>
    <n v="0"/>
    <n v="6.6"/>
    <n v="131"/>
    <n v="88"/>
    <n v="44793200"/>
    <n v="4500000"/>
    <n v="40293200"/>
    <n v="8.9540444444444436"/>
    <n v="29.981617777777778"/>
    <x v="39"/>
    <s v="avgust"/>
    <s v="Chuck Russell"/>
    <s v="A NİGHTMARE ON ELM STREET 3: DREAM WARRİORS"/>
    <s v="Normal"/>
    <s v="High Budget"/>
  </r>
  <r>
    <s v="The Replacements"/>
    <d v="2000-09-15T00:00:00"/>
    <x v="0"/>
    <x v="4"/>
    <s v="English"/>
    <x v="0"/>
    <s v="PG-13"/>
    <s v="Keanu Reeves"/>
    <x v="594"/>
    <n v="18000"/>
    <n v="24024"/>
    <n v="41"/>
    <n v="0"/>
    <n v="6.5"/>
    <n v="118"/>
    <n v="118"/>
    <n v="44737059"/>
    <n v="50000000"/>
    <n v="-5262941"/>
    <n v="-0.10525882"/>
    <n v="25.957896472000002"/>
    <x v="23"/>
    <s v="sentyabr"/>
    <s v="Howard Deutch"/>
    <s v="THE REPLACEMENTS"/>
    <s v="Normal"/>
    <s v="Medium Budget"/>
  </r>
  <r>
    <s v="Young Guns"/>
    <d v="1988-06-25T00:00:00"/>
    <x v="0"/>
    <x v="0"/>
    <s v="English"/>
    <x v="0"/>
    <s v="R"/>
    <s v="Jack Palance"/>
    <x v="595"/>
    <n v="549"/>
    <n v="1747"/>
    <n v="58"/>
    <n v="0"/>
    <n v="6.8"/>
    <n v="50"/>
    <n v="107"/>
    <n v="44726644"/>
    <n v="13000000"/>
    <n v="31726644"/>
    <n v="2.4405110769230771"/>
    <n v="28.176204430769229"/>
    <x v="38"/>
    <s v="iyun"/>
    <s v="Christopher Cain"/>
    <s v="YOUNG GUNS"/>
    <s v="Normal"/>
    <s v="High Budget"/>
  </r>
  <r>
    <s v="Scarface"/>
    <d v="1983-03-05T00:00:00"/>
    <x v="0"/>
    <x v="8"/>
    <s v="English"/>
    <x v="0"/>
    <s v="R"/>
    <s v="Al Pacino"/>
    <x v="109"/>
    <n v="14000"/>
    <n v="16464"/>
    <n v="0"/>
    <n v="19000"/>
    <n v="8.3000000000000007"/>
    <n v="147"/>
    <n v="142"/>
    <n v="44700000"/>
    <n v="25000000"/>
    <n v="19700000"/>
    <n v="0.78800000000000003"/>
    <n v="35.415199999999999"/>
    <x v="19"/>
    <s v="mart"/>
    <s v="Brian De Palma"/>
    <s v="SCARFACE"/>
    <s v="Normal"/>
    <s v="Medium Budget"/>
  </r>
  <r>
    <s v="The Artist"/>
    <d v="2011-02-05T00:00:00"/>
    <x v="1"/>
    <x v="4"/>
    <s v="English"/>
    <x v="6"/>
    <s v="PG-13"/>
    <s v="BÃ©rÃ©nice Bejo"/>
    <x v="596"/>
    <n v="996"/>
    <n v="4606"/>
    <n v="405"/>
    <n v="30000"/>
    <n v="8"/>
    <n v="576"/>
    <n v="100"/>
    <n v="44667095"/>
    <n v="15000000"/>
    <n v="29667095"/>
    <n v="1.9778063333333333"/>
    <n v="35.791122533333336"/>
    <x v="15"/>
    <s v="fevral"/>
    <s v="Michel Hazanavicius"/>
    <s v="THE ARTİST"/>
    <s v="Normal"/>
    <s v="Medium Budget"/>
  </r>
  <r>
    <s v="The Internship"/>
    <d v="2013-04-11T00:00:00"/>
    <x v="0"/>
    <x v="4"/>
    <s v="English"/>
    <x v="0"/>
    <s v="PG-13"/>
    <s v="Josh Gad"/>
    <x v="52"/>
    <n v="1000"/>
    <n v="5081"/>
    <n v="189"/>
    <n v="22000"/>
    <n v="6.3"/>
    <n v="246"/>
    <n v="125"/>
    <n v="44665963"/>
    <n v="58000000"/>
    <n v="-13334037"/>
    <n v="-0.22989718965517242"/>
    <n v="27.30804112413793"/>
    <x v="8"/>
    <s v="aprel"/>
    <s v="Shawn Levy"/>
    <s v="THE INTERNSHİP"/>
    <s v="Underperformer"/>
    <s v="Medium Budget"/>
  </r>
  <r>
    <s v="Meet Joe Black"/>
    <d v="1998-07-29T00:00:00"/>
    <x v="0"/>
    <x v="1"/>
    <s v="English"/>
    <x v="0"/>
    <s v="PG-13"/>
    <s v="Anthony Hopkins"/>
    <x v="62"/>
    <n v="12000"/>
    <n v="23950"/>
    <n v="102"/>
    <n v="10000"/>
    <n v="7.1"/>
    <n v="98"/>
    <n v="178"/>
    <n v="44606335"/>
    <n v="90000000"/>
    <n v="-45393665"/>
    <n v="-0.50437405555555559"/>
    <n v="29.198250377777775"/>
    <x v="31"/>
    <s v="iyul"/>
    <s v="Martin Brest"/>
    <s v="MEET JOE BLACK"/>
    <s v="Underperformer"/>
    <s v="Medium Budget"/>
  </r>
  <r>
    <s v="Lost in Translation"/>
    <d v="2003-02-05T00:00:00"/>
    <x v="0"/>
    <x v="1"/>
    <s v="English"/>
    <x v="0"/>
    <s v="R"/>
    <s v="Scarlett Johansson"/>
    <x v="597"/>
    <n v="19000"/>
    <n v="32015"/>
    <n v="0"/>
    <n v="17000"/>
    <n v="7.8"/>
    <n v="265"/>
    <n v="101"/>
    <n v="44566004"/>
    <n v="4000000"/>
    <n v="40566004"/>
    <n v="10.141501"/>
    <n v="36.956600399999999"/>
    <x v="13"/>
    <s v="fevral"/>
    <s v="Sofia Coppola"/>
    <s v="LOST İN TRANSLATİON"/>
    <s v="Normal"/>
    <s v="Medium Budget"/>
  </r>
  <r>
    <s v="Napoleon Dynamite"/>
    <d v="2004-02-16T00:00:00"/>
    <x v="0"/>
    <x v="4"/>
    <s v="English"/>
    <x v="0"/>
    <s v="PG"/>
    <s v="Jon Heder"/>
    <x v="360"/>
    <n v="970"/>
    <n v="3950"/>
    <n v="100"/>
    <n v="0"/>
    <n v="6.9"/>
    <n v="220"/>
    <n v="92"/>
    <n v="44540956"/>
    <n v="400000"/>
    <n v="44140956"/>
    <n v="110.35239"/>
    <n v="71.740956000000011"/>
    <x v="7"/>
    <s v="fevral"/>
    <s v="Jared Hess"/>
    <s v="NAPOLEON DYNAMİTE"/>
    <s v="Normal"/>
    <s v="Medium Budget"/>
  </r>
  <r>
    <s v="The Negotiator"/>
    <d v="1998-10-23T00:00:00"/>
    <x v="0"/>
    <x v="0"/>
    <s v="English"/>
    <x v="7"/>
    <s v="R"/>
    <s v="Kevin Spacey"/>
    <x v="143"/>
    <n v="18000"/>
    <n v="20152"/>
    <n v="473"/>
    <n v="3000"/>
    <n v="7.3"/>
    <n v="68"/>
    <n v="140"/>
    <n v="44484065"/>
    <n v="50000000"/>
    <n v="-5515935"/>
    <n v="-0.11031870000000001"/>
    <n v="29.45587252"/>
    <x v="31"/>
    <s v="oktyabr"/>
    <s v="F. Gary Gray"/>
    <s v="THE NEGOTİATOR"/>
    <s v="Normal"/>
    <s v="High Budget"/>
  </r>
  <r>
    <s v="McFarland, USA"/>
    <d v="2015-07-09T00:00:00"/>
    <x v="0"/>
    <x v="5"/>
    <s v="English"/>
    <x v="0"/>
    <s v="PG"/>
    <s v="Morgan Saylor"/>
    <x v="598"/>
    <n v="427"/>
    <n v="952"/>
    <n v="51"/>
    <n v="21000"/>
    <n v="7.4"/>
    <n v="113"/>
    <n v="129"/>
    <n v="44469602"/>
    <n v="17000000"/>
    <n v="27469602"/>
    <n v="1.6158589411764706"/>
    <n v="32.346343576470588"/>
    <x v="2"/>
    <s v="iyul"/>
    <s v="Niki Caro"/>
    <s v="MCFARLAND, USA"/>
    <s v="Normal"/>
    <s v="Medium Budget"/>
  </r>
  <r>
    <s v="Instructions Not Included"/>
    <d v="2013-03-04T00:00:00"/>
    <x v="0"/>
    <x v="4"/>
    <s v="Spanish"/>
    <x v="14"/>
    <s v="PG-13"/>
    <s v="Eugenio Derbez"/>
    <x v="599"/>
    <n v="399"/>
    <n v="688"/>
    <n v="399"/>
    <n v="14000"/>
    <n v="7.6"/>
    <n v="41"/>
    <n v="115"/>
    <n v="44456509"/>
    <n v="5000000"/>
    <n v="39456509"/>
    <n v="7.8913017999999999"/>
    <n v="34.95652072"/>
    <x v="8"/>
    <s v="mart"/>
    <s v="Eugenio Derbez"/>
    <s v="INSTRUCTİONS NOT INCLUDED"/>
    <s v="Normal"/>
    <s v="Medium Budget"/>
  </r>
  <r>
    <s v="Nothing to Lose"/>
    <d v="1997-03-16T00:00:00"/>
    <x v="0"/>
    <x v="0"/>
    <s v="English"/>
    <x v="0"/>
    <s v="R"/>
    <s v="Kelly Preston"/>
    <x v="266"/>
    <n v="742"/>
    <n v="2457"/>
    <n v="176"/>
    <n v="0"/>
    <n v="6.7"/>
    <n v="49"/>
    <n v="98"/>
    <n v="44455658"/>
    <n v="25000000"/>
    <n v="19455658"/>
    <n v="0.77822632000000003"/>
    <n v="27.111290528000001"/>
    <x v="1"/>
    <s v="mart"/>
    <s v="Steve Oedekerk"/>
    <s v="NOTHİNG TO LOSE"/>
    <s v="Normal"/>
    <s v="High Budget"/>
  </r>
  <r>
    <s v="Timecop"/>
    <d v="1994-03-25T00:00:00"/>
    <x v="0"/>
    <x v="0"/>
    <s v="English"/>
    <x v="4"/>
    <s v="R"/>
    <s v="Mia Sara"/>
    <x v="421"/>
    <n v="664"/>
    <n v="2010"/>
    <n v="0"/>
    <n v="0"/>
    <n v="5.8"/>
    <n v="62"/>
    <n v="99"/>
    <n v="44450000"/>
    <n v="27000000"/>
    <n v="17450000"/>
    <n v="0.64629629629629626"/>
    <n v="23.458518518518517"/>
    <x v="10"/>
    <s v="mart"/>
    <s v="Peter Hyams"/>
    <s v="TİMECOP"/>
    <s v="Normal"/>
    <s v="High Budget"/>
  </r>
  <r>
    <s v="Schindler's List"/>
    <d v="1993-12-02T00:00:00"/>
    <x v="1"/>
    <x v="5"/>
    <s v="English"/>
    <x v="0"/>
    <s v="R"/>
    <s v="Liam Neeson"/>
    <x v="6"/>
    <n v="14000"/>
    <n v="15233"/>
    <n v="14000"/>
    <n v="41000"/>
    <n v="8.9"/>
    <n v="174"/>
    <n v="185"/>
    <n v="96067179"/>
    <n v="22000000"/>
    <n v="74067179"/>
    <n v="3.3666899545454547"/>
    <n v="41.046675981818183"/>
    <x v="27"/>
    <s v="dekabr"/>
    <s v="Steven Spielberg"/>
    <s v="SCHİNDLER'S LİST"/>
    <s v="Normal"/>
    <s v="Medium Budget"/>
  </r>
  <r>
    <s v="St. Vincent"/>
    <d v="2014-06-04T00:00:00"/>
    <x v="0"/>
    <x v="4"/>
    <s v="English"/>
    <x v="0"/>
    <s v="PG-13"/>
    <s v="Bill Murray"/>
    <x v="600"/>
    <n v="13000"/>
    <n v="20330"/>
    <n v="51"/>
    <n v="33000"/>
    <n v="7.3"/>
    <n v="275"/>
    <n v="102"/>
    <n v="44134898"/>
    <n v="13000000"/>
    <n v="31134898"/>
    <n v="2.3949921538461538"/>
    <n v="33.457996861538462"/>
    <x v="16"/>
    <s v="iyun"/>
    <s v="Theodore Melfi"/>
    <s v="ST. VİNCENT"/>
    <s v="Normal"/>
    <s v="Medium Budget"/>
  </r>
  <r>
    <s v="The Last Emperor"/>
    <d v="1987-11-09T00:00:00"/>
    <x v="0"/>
    <x v="5"/>
    <s v="English"/>
    <x v="5"/>
    <s v="PG-13"/>
    <s v="Cary-Hiroyuki Tagawa"/>
    <x v="601"/>
    <n v="1000"/>
    <n v="2451"/>
    <n v="973"/>
    <n v="0"/>
    <n v="7.8"/>
    <n v="75"/>
    <n v="219"/>
    <n v="43984230"/>
    <n v="23000000"/>
    <n v="20984230"/>
    <n v="0.91235782608695648"/>
    <n v="31.564943130434781"/>
    <x v="39"/>
    <s v="noyabr"/>
    <s v="Bernardo Bertolucci"/>
    <s v="THE LAST EMPEROR"/>
    <s v="Normal"/>
    <s v="Medium Budget"/>
  </r>
  <r>
    <s v="The Lovely Bones"/>
    <d v="2009-08-18T00:00:00"/>
    <x v="0"/>
    <x v="1"/>
    <s v="English"/>
    <x v="0"/>
    <s v="PG-13"/>
    <s v="Michael Imperioli"/>
    <x v="17"/>
    <n v="873"/>
    <n v="2370"/>
    <n v="0"/>
    <n v="16000"/>
    <n v="6.7"/>
    <n v="308"/>
    <n v="135"/>
    <n v="43982842"/>
    <n v="65000000"/>
    <n v="-21017158"/>
    <n v="-0.32334089230769231"/>
    <n v="28.270663643076926"/>
    <x v="0"/>
    <s v="avgust"/>
    <s v="Peter Jackson"/>
    <s v="THE LOVELY BONES"/>
    <s v="Underperformer"/>
    <s v="Medium Budget"/>
  </r>
  <r>
    <s v="Speed Racer"/>
    <d v="2008-03-29T00:00:00"/>
    <x v="0"/>
    <x v="0"/>
    <s v="English"/>
    <x v="0"/>
    <s v="PG"/>
    <s v="Scott Porter"/>
    <x v="40"/>
    <n v="690"/>
    <n v="902"/>
    <n v="0"/>
    <n v="0"/>
    <n v="6.1"/>
    <n v="284"/>
    <n v="135"/>
    <n v="43929341"/>
    <n v="120000000"/>
    <n v="-76070659"/>
    <n v="-0.63392215833333332"/>
    <n v="24.146431136666664"/>
    <x v="4"/>
    <s v="mart"/>
    <s v="Lana Wachowski"/>
    <s v="SPEED RACER"/>
    <s v="Underperformer"/>
    <s v="High Budget"/>
  </r>
  <r>
    <s v="The One"/>
    <d v="2001-05-10T00:00:00"/>
    <x v="0"/>
    <x v="0"/>
    <s v="English"/>
    <x v="0"/>
    <s v="PG-13"/>
    <s v="Jason Statham"/>
    <x v="506"/>
    <n v="26000"/>
    <n v="32831"/>
    <n v="70"/>
    <n v="0"/>
    <n v="5.9"/>
    <n v="98"/>
    <n v="85"/>
    <n v="43905746"/>
    <n v="49000000"/>
    <n v="-5094254"/>
    <n v="-0.10396436734693877"/>
    <n v="23.558414253061226"/>
    <x v="18"/>
    <s v="may"/>
    <s v="James Wong"/>
    <s v="THE ONE"/>
    <s v="Normal"/>
    <s v="High Budget"/>
  </r>
  <r>
    <s v="Must Love Dogs"/>
    <d v="2005-08-04T00:00:00"/>
    <x v="0"/>
    <x v="4"/>
    <s v="English"/>
    <x v="0"/>
    <s v="PG-13"/>
    <s v="Stockard Channing"/>
    <x v="602"/>
    <n v="944"/>
    <n v="4879"/>
    <n v="30"/>
    <n v="0"/>
    <n v="5.9"/>
    <n v="120"/>
    <n v="98"/>
    <n v="43894863"/>
    <n v="30000000"/>
    <n v="13894863"/>
    <n v="0.46316210000000002"/>
    <n v="23.78526484"/>
    <x v="14"/>
    <s v="avgust"/>
    <s v="Gary David Goldberg"/>
    <s v="MUST LOVE DOGS"/>
    <s v="Normal"/>
    <s v="Medium Budget"/>
  </r>
  <r>
    <s v="Soul Surfer"/>
    <d v="2011-05-20T00:00:00"/>
    <x v="0"/>
    <x v="5"/>
    <s v="English"/>
    <x v="0"/>
    <s v="PG"/>
    <s v="Dennis Quaid"/>
    <x v="603"/>
    <n v="2000"/>
    <n v="5024"/>
    <n v="80"/>
    <n v="15000"/>
    <n v="7.1"/>
    <n v="110"/>
    <n v="106"/>
    <n v="43853424"/>
    <n v="18000000"/>
    <n v="25853424"/>
    <n v="1.4363013333333334"/>
    <n v="30.474520533333333"/>
    <x v="15"/>
    <s v="may"/>
    <s v="Sean McNamara"/>
    <s v="SOUL SURFER"/>
    <s v="Normal"/>
    <s v="Medium Budget"/>
  </r>
  <r>
    <s v="Wall Street"/>
    <d v="1987-04-03T00:00:00"/>
    <x v="0"/>
    <x v="8"/>
    <s v="English"/>
    <x v="0"/>
    <s v="R"/>
    <s v="Hal Holbrook"/>
    <x v="188"/>
    <n v="826"/>
    <n v="1607"/>
    <n v="0"/>
    <n v="0"/>
    <n v="7.4"/>
    <n v="114"/>
    <n v="126"/>
    <n v="43848100"/>
    <n v="15000000"/>
    <n v="28848100"/>
    <n v="1.9232066666666667"/>
    <n v="30.369282666666667"/>
    <x v="39"/>
    <s v="aprel"/>
    <s v="Oliver Stone"/>
    <s v="WALL STREET"/>
    <s v="Normal"/>
    <s v="Medium Budget"/>
  </r>
  <r>
    <s v="Prom Night"/>
    <d v="2008-10-21T00:00:00"/>
    <x v="0"/>
    <x v="7"/>
    <s v="English"/>
    <x v="0"/>
    <s v="PG-13"/>
    <s v="Ming-Na Wen"/>
    <x v="604"/>
    <n v="2000"/>
    <n v="4867"/>
    <n v="29"/>
    <n v="1000"/>
    <n v="3.9"/>
    <n v="146"/>
    <n v="89"/>
    <n v="43818159"/>
    <n v="20000000"/>
    <n v="23818159"/>
    <n v="1.1909079499999999"/>
    <n v="16.176363180000003"/>
    <x v="4"/>
    <s v="oktyabr"/>
    <s v="Nelson McCormick"/>
    <s v="PROM NİGHT"/>
    <s v="Normal"/>
    <s v="Low Budget"/>
  </r>
  <r>
    <s v="Diamonds Are Forever"/>
    <d v="1971-09-03T00:00:00"/>
    <x v="0"/>
    <x v="0"/>
    <s v="English"/>
    <x v="1"/>
    <s v="GP"/>
    <s v="Desmond Llewelyn"/>
    <x v="531"/>
    <n v="244"/>
    <n v="1105"/>
    <n v="82"/>
    <n v="0"/>
    <n v="6.7"/>
    <n v="120"/>
    <n v="120"/>
    <n v="43800000"/>
    <n v="7200000"/>
    <n v="36600000"/>
    <n v="5.083333333333333"/>
    <n v="28.833333333333336"/>
    <x v="52"/>
    <s v="sentyabr"/>
    <s v="Guy Hamilton"/>
    <s v="DİAMONDS ARE FOREVER"/>
    <s v="Normal"/>
    <s v="High Budget"/>
  </r>
  <r>
    <s v="License to Wed"/>
    <d v="2007-06-21T00:00:00"/>
    <x v="0"/>
    <x v="4"/>
    <s v="English"/>
    <x v="0"/>
    <s v="PG-13"/>
    <s v="Robin Williams"/>
    <x v="311"/>
    <n v="49000"/>
    <n v="52566"/>
    <n v="42"/>
    <n v="913"/>
    <n v="5.3"/>
    <n v="120"/>
    <n v="91"/>
    <n v="43792641"/>
    <n v="35000000"/>
    <n v="8792641"/>
    <n v="0.25121831428571428"/>
    <n v="21.391787325714287"/>
    <x v="17"/>
    <s v="iyun"/>
    <s v="Ken Kwapis"/>
    <s v="LİCENSE TO WED"/>
    <s v="Normal"/>
    <s v="Medium Budget"/>
  </r>
  <r>
    <s v="The Gift"/>
    <d v="2015-10-15T00:00:00"/>
    <x v="0"/>
    <x v="6"/>
    <s v="English"/>
    <x v="0"/>
    <s v="R"/>
    <s v="Busy Philipps"/>
    <x v="605"/>
    <n v="1000"/>
    <n v="3215"/>
    <n v="0"/>
    <n v="15000"/>
    <n v="7.1"/>
    <n v="297"/>
    <n v="108"/>
    <n v="43771291"/>
    <n v="5000000"/>
    <n v="38771291"/>
    <n v="7.7542581999999998"/>
    <n v="33.001703280000001"/>
    <x v="2"/>
    <s v="oktyabr"/>
    <s v="Joel Edgerton"/>
    <s v="THE GİFT"/>
    <s v="Normal"/>
    <s v="Medium Budget"/>
  </r>
  <r>
    <s v="West Side Story"/>
    <d v="1961-05-03T00:00:00"/>
    <x v="0"/>
    <x v="8"/>
    <s v="English"/>
    <x v="0"/>
    <s v="Unrated"/>
    <s v="Rita Moreno"/>
    <x v="606"/>
    <n v="804"/>
    <n v="1802"/>
    <n v="34"/>
    <n v="0"/>
    <n v="7.6"/>
    <n v="120"/>
    <n v="152"/>
    <n v="43650000"/>
    <n v="6000000"/>
    <n v="37650000"/>
    <n v="6.2750000000000004"/>
    <n v="32.909999999999997"/>
    <x v="53"/>
    <s v="may"/>
    <s v="Jerome Robbins"/>
    <s v="WEST SİDE STORY"/>
    <s v="Normal"/>
    <s v="Medium Budget"/>
  </r>
  <r>
    <s v="Under the Tuscan Sun"/>
    <d v="2003-07-16T00:00:00"/>
    <x v="0"/>
    <x v="4"/>
    <s v="English"/>
    <x v="0"/>
    <s v="PG-13"/>
    <s v="Raoul Bova"/>
    <x v="607"/>
    <n v="727"/>
    <n v="1310"/>
    <n v="22"/>
    <n v="0"/>
    <n v="6.7"/>
    <n v="111"/>
    <n v="113"/>
    <n v="43601508"/>
    <n v="18000000"/>
    <n v="25601508"/>
    <n v="1.4223060000000001"/>
    <n v="27.368922400000002"/>
    <x v="13"/>
    <s v="iyul"/>
    <s v="Audrey Wells"/>
    <s v="UNDER THE TUSCAN SUN"/>
    <s v="Normal"/>
    <s v="Medium Budget"/>
  </r>
  <r>
    <s v="Cats &amp; Dogs: The Revenge of Kitty Galore"/>
    <d v="2010-11-28T00:00:00"/>
    <x v="0"/>
    <x v="0"/>
    <s v="English"/>
    <x v="0"/>
    <s v="PG"/>
    <s v="Jack McBrayer"/>
    <x v="149"/>
    <n v="975"/>
    <n v="3326"/>
    <n v="62"/>
    <n v="0"/>
    <n v="4.3"/>
    <n v="91"/>
    <n v="82"/>
    <n v="43575716"/>
    <n v="85000000"/>
    <n v="-41424284"/>
    <n v="-0.48734451764705883"/>
    <n v="17.005062192941175"/>
    <x v="11"/>
    <s v="noyabr"/>
    <s v="Brad Peyton"/>
    <s v="CATS &amp; DOGS: THE REVENGE OF KİTTY GALORE"/>
    <s v="Underperformer"/>
    <s v="High Budget"/>
  </r>
  <r>
    <s v="Need for Speed"/>
    <d v="2014-08-29T00:00:00"/>
    <x v="0"/>
    <x v="0"/>
    <s v="English"/>
    <x v="0"/>
    <s v="PG-13"/>
    <s v="Rami Malek"/>
    <x v="608"/>
    <n v="3000"/>
    <n v="7081"/>
    <n v="76"/>
    <n v="32000"/>
    <n v="6.5"/>
    <n v="327"/>
    <n v="132"/>
    <n v="43568507"/>
    <n v="66000000"/>
    <n v="-22431493"/>
    <n v="-0.33987110606060605"/>
    <n v="29.064051557575755"/>
    <x v="16"/>
    <s v="avgust"/>
    <s v="Scott Waugh"/>
    <s v="NEED FOR SPEED"/>
    <s v="Underperformer"/>
    <s v="High Budget"/>
  </r>
  <r>
    <s v="We Are Marshall"/>
    <d v="2006-07-20T00:00:00"/>
    <x v="0"/>
    <x v="1"/>
    <s v="English"/>
    <x v="0"/>
    <s v="PG"/>
    <s v="Matthew McConaughey"/>
    <x v="218"/>
    <n v="11000"/>
    <n v="12088"/>
    <n v="368"/>
    <n v="0"/>
    <n v="7.1"/>
    <n v="96"/>
    <n v="131"/>
    <n v="43532294"/>
    <n v="65000000"/>
    <n v="-21467706"/>
    <n v="-0.33027240000000002"/>
    <n v="28.267891039999999"/>
    <x v="9"/>
    <s v="iyul"/>
    <s v="McG"/>
    <s v="WE ARE MARSHALL"/>
    <s v="Underperformer"/>
    <s v="Medium Budget"/>
  </r>
  <r>
    <s v="Soul Food"/>
    <d v="1997-09-26T00:00:00"/>
    <x v="0"/>
    <x v="4"/>
    <s v="English"/>
    <x v="0"/>
    <s v="R"/>
    <s v="Vanessa Williams"/>
    <x v="562"/>
    <n v="1000"/>
    <n v="4737"/>
    <n v="88"/>
    <n v="508"/>
    <n v="6.9"/>
    <n v="34"/>
    <n v="115"/>
    <n v="43490057"/>
    <n v="7500000"/>
    <n v="35990057"/>
    <n v="4.7986742666666666"/>
    <n v="29.570269706666668"/>
    <x v="1"/>
    <s v="sentyabr"/>
    <s v="George Tillman Jr."/>
    <s v="SOUL FOOD"/>
    <s v="Normal"/>
    <s v="Medium Budget"/>
  </r>
  <r>
    <s v="Tears of the Sun"/>
    <d v="2003-07-09T00:00:00"/>
    <x v="0"/>
    <x v="0"/>
    <s v="English"/>
    <x v="0"/>
    <s v="R"/>
    <s v="Bruce Willis"/>
    <x v="290"/>
    <n v="13000"/>
    <n v="16580"/>
    <n v="845"/>
    <n v="0"/>
    <n v="6.6"/>
    <n v="89"/>
    <n v="142"/>
    <n v="43426961"/>
    <n v="70000000"/>
    <n v="-26573039"/>
    <n v="-0.37961484285714286"/>
    <n v="26.248154062857143"/>
    <x v="13"/>
    <s v="iyul"/>
    <s v="Antoine Fuqua"/>
    <s v="TEARS OF THE SUN"/>
    <s v="Underperformer"/>
    <s v="High Budget"/>
  </r>
  <r>
    <s v="Year One"/>
    <d v="2009-10-05T00:00:00"/>
    <x v="0"/>
    <x v="2"/>
    <s v="English"/>
    <x v="0"/>
    <s v="PG-13"/>
    <s v="Olivia Wilde"/>
    <x v="272"/>
    <n v="10000"/>
    <n v="12258"/>
    <n v="11000"/>
    <n v="0"/>
    <n v="4.9000000000000004"/>
    <n v="170"/>
    <n v="100"/>
    <n v="43337279"/>
    <n v="60000000"/>
    <n v="-16662721"/>
    <n v="-0.27771201666666667"/>
    <n v="19.488915193333334"/>
    <x v="0"/>
    <s v="oktyabr"/>
    <s v="Harold Ramis"/>
    <s v="YEAR ONE"/>
    <s v="Underperformer"/>
    <s v="High Budget"/>
  </r>
  <r>
    <s v="Edge of Darkness"/>
    <d v="2010-12-03T00:00:00"/>
    <x v="0"/>
    <x v="8"/>
    <s v="English"/>
    <x v="1"/>
    <s v="R"/>
    <s v="Bojana Novakovic"/>
    <x v="130"/>
    <n v="2000"/>
    <n v="7053"/>
    <n v="258"/>
    <n v="0"/>
    <n v="6.6"/>
    <n v="258"/>
    <n v="117"/>
    <n v="43290977"/>
    <n v="80000000"/>
    <n v="-36709023"/>
    <n v="-0.45886278749999998"/>
    <n v="26.216454884999997"/>
    <x v="11"/>
    <s v="dekabr"/>
    <s v="Martin Campbell"/>
    <s v="EDGE OF DARKNESS"/>
    <s v="Underperformer"/>
    <s v="Medium Budget"/>
  </r>
  <r>
    <s v="Everest"/>
    <d v="2015-07-02T00:00:00"/>
    <x v="0"/>
    <x v="2"/>
    <s v="English"/>
    <x v="1"/>
    <s v="PG-13"/>
    <s v="Michael Kelly"/>
    <x v="380"/>
    <n v="963"/>
    <n v="2131"/>
    <n v="175"/>
    <n v="40000"/>
    <n v="7.1"/>
    <n v="361"/>
    <n v="121"/>
    <n v="43247140"/>
    <n v="55000000"/>
    <n v="-11752860"/>
    <n v="-0.21368836363636365"/>
    <n v="32.314524654545451"/>
    <x v="2"/>
    <s v="iyul"/>
    <s v="Baltasar KormÃ¡kur"/>
    <s v="EVEREST"/>
    <s v="Underperformer"/>
    <s v="High Budget"/>
  </r>
  <r>
    <s v="Star Trek: Nemesis"/>
    <d v="2002-09-02T00:00:00"/>
    <x v="0"/>
    <x v="0"/>
    <s v="English"/>
    <x v="0"/>
    <s v="PG-13"/>
    <s v="Tom Hardy"/>
    <x v="412"/>
    <n v="27000"/>
    <n v="31224"/>
    <n v="53"/>
    <n v="0"/>
    <n v="6.4"/>
    <n v="172"/>
    <n v="116"/>
    <n v="43119879"/>
    <n v="60000000"/>
    <n v="-16880121"/>
    <n v="-0.28133534999999998"/>
    <n v="25.48746586"/>
    <x v="12"/>
    <s v="sentyabr"/>
    <s v="Stuart Baird"/>
    <s v="STAR TREK: NEMESİS"/>
    <s v="Underperformer"/>
    <s v="High Budget"/>
  </r>
  <r>
    <s v="You Only Live Twice"/>
    <d v="1967-02-23T00:00:00"/>
    <x v="0"/>
    <x v="0"/>
    <s v="English"/>
    <x v="1"/>
    <s v="Approved"/>
    <s v="Donald Pleasence"/>
    <x v="444"/>
    <n v="742"/>
    <n v="2127"/>
    <n v="43"/>
    <n v="0"/>
    <n v="6.9"/>
    <n v="130"/>
    <n v="117"/>
    <n v="43100000"/>
    <n v="9500000"/>
    <n v="33600000"/>
    <n v="3.5368421052631578"/>
    <n v="29.014736842105265"/>
    <x v="54"/>
    <s v="fevral"/>
    <s v="Lewis Gilbert"/>
    <s v="YOU ONLY LİVE TWİCE"/>
    <s v="Normal"/>
    <s v="High Budget"/>
  </r>
  <r>
    <s v="No Reservations"/>
    <d v="2007-05-10T00:00:00"/>
    <x v="0"/>
    <x v="4"/>
    <s v="English"/>
    <x v="0"/>
    <s v="PG"/>
    <s v="ZoÃ« Kravitz"/>
    <x v="453"/>
    <n v="943"/>
    <n v="3497"/>
    <n v="96"/>
    <n v="0"/>
    <n v="6.3"/>
    <n v="171"/>
    <n v="104"/>
    <n v="43097652"/>
    <n v="28000000"/>
    <n v="15097652"/>
    <n v="0.53920185714285718"/>
    <n v="25.415680742857141"/>
    <x v="17"/>
    <s v="may"/>
    <s v="Scott Hicks"/>
    <s v="NO RESERVATİONS"/>
    <s v="Normal"/>
    <s v="Medium Budget"/>
  </r>
  <r>
    <s v="Transporter 2"/>
    <d v="2005-07-06T00:00:00"/>
    <x v="0"/>
    <x v="0"/>
    <s v="English"/>
    <x v="6"/>
    <s v="PG-13"/>
    <s v="Jason Statham"/>
    <x v="137"/>
    <n v="26000"/>
    <n v="29050"/>
    <n v="255"/>
    <n v="0"/>
    <n v="6.3"/>
    <n v="163"/>
    <n v="87"/>
    <n v="43095600"/>
    <n v="32000000"/>
    <n v="11095600"/>
    <n v="0.34673749999999998"/>
    <n v="25.338694999999998"/>
    <x v="14"/>
    <s v="iyul"/>
    <s v="Louis Leterrier"/>
    <s v="TRANSPORTER 2"/>
    <s v="Normal"/>
    <s v="High Budget"/>
  </r>
  <r>
    <s v="Reign of Fire"/>
    <d v="2002-08-24T00:00:00"/>
    <x v="0"/>
    <x v="0"/>
    <s v="English"/>
    <x v="0"/>
    <s v="PG-13"/>
    <s v="Christian Bale"/>
    <x v="344"/>
    <n v="23000"/>
    <n v="53024"/>
    <n v="38"/>
    <n v="0"/>
    <n v="6.2"/>
    <n v="138"/>
    <n v="101"/>
    <n v="43060566"/>
    <n v="60000000"/>
    <n v="-16939434"/>
    <n v="-0.28232390000000002"/>
    <n v="24.687070439999999"/>
    <x v="12"/>
    <s v="avgust"/>
    <s v="Rob Bowman"/>
    <s v="REİGN OF FİRE"/>
    <s v="Underperformer"/>
    <s v="High Budget"/>
  </r>
  <r>
    <s v="Wag the Dog"/>
    <d v="1997-05-04T00:00:00"/>
    <x v="0"/>
    <x v="4"/>
    <s v="English"/>
    <x v="0"/>
    <s v="R"/>
    <s v="Robert De Niro"/>
    <x v="122"/>
    <n v="22000"/>
    <n v="29252"/>
    <n v="272"/>
    <n v="12000"/>
    <n v="7.1"/>
    <n v="130"/>
    <n v="97"/>
    <n v="43022524"/>
    <n v="15000000"/>
    <n v="28022524"/>
    <n v="1.8681682666666666"/>
    <n v="30.347267306666666"/>
    <x v="1"/>
    <s v="may"/>
    <s v="Barry Levinson"/>
    <s v="WAG THE DOG"/>
    <s v="Normal"/>
    <s v="Medium Budget"/>
  </r>
  <r>
    <s v="Snitch"/>
    <d v="2013-10-14T00:00:00"/>
    <x v="0"/>
    <x v="0"/>
    <s v="English"/>
    <x v="0"/>
    <s v="PG-13"/>
    <s v="Dwayne Johnson"/>
    <x v="609"/>
    <n v="12000"/>
    <n v="15800"/>
    <n v="29"/>
    <n v="12000"/>
    <n v="6.5"/>
    <n v="238"/>
    <n v="112"/>
    <n v="42919096"/>
    <n v="15000000"/>
    <n v="27919096"/>
    <n v="1.8612730666666666"/>
    <n v="27.944509226666664"/>
    <x v="8"/>
    <s v="oktyabr"/>
    <s v="Ric Roman Waugh"/>
    <s v="SNİTCH"/>
    <s v="Normal"/>
    <s v="High Budget"/>
  </r>
  <r>
    <s v="The Devil's Own"/>
    <d v="1997-04-19T00:00:00"/>
    <x v="0"/>
    <x v="0"/>
    <s v="English"/>
    <x v="0"/>
    <s v="R"/>
    <s v="Harrison Ford"/>
    <x v="294"/>
    <n v="11000"/>
    <n v="26088"/>
    <n v="79"/>
    <n v="979"/>
    <n v="6.1"/>
    <n v="66"/>
    <n v="111"/>
    <n v="42877165"/>
    <n v="86000000"/>
    <n v="-43122835"/>
    <n v="-0.50142831395348841"/>
    <n v="24.297328674418601"/>
    <x v="1"/>
    <s v="aprel"/>
    <s v="Alan J. Pakula"/>
    <s v="THE DEVİL'S OWN"/>
    <s v="Underperformer"/>
    <s v="High Budget"/>
  </r>
  <r>
    <s v="Gulliver's Travels"/>
    <d v="2010-06-26T00:00:00"/>
    <x v="0"/>
    <x v="2"/>
    <s v="English"/>
    <x v="0"/>
    <s v="PG"/>
    <s v="James Corden"/>
    <x v="88"/>
    <n v="480"/>
    <n v="1173"/>
    <n v="11"/>
    <n v="0"/>
    <n v="4.9000000000000004"/>
    <n v="184"/>
    <n v="85"/>
    <n v="42776259"/>
    <n v="112000000"/>
    <n v="-69223741"/>
    <n v="-0.61806911607142856"/>
    <n v="19.352772353571432"/>
    <x v="11"/>
    <s v="iyun"/>
    <s v="Rob Letterman"/>
    <s v="GULLİVER'S TRAVELS"/>
    <s v="Underperformer"/>
    <s v="High Budget"/>
  </r>
  <r>
    <s v="Sense and Sensibility"/>
    <d v="1995-03-27T00:00:00"/>
    <x v="0"/>
    <x v="1"/>
    <s v="English"/>
    <x v="0"/>
    <s v="PG"/>
    <s v="Alan Rickman"/>
    <x v="201"/>
    <n v="25000"/>
    <n v="41059"/>
    <n v="0"/>
    <n v="0"/>
    <n v="7.7"/>
    <n v="69"/>
    <n v="136"/>
    <n v="42700000"/>
    <n v="16500000"/>
    <n v="26200000"/>
    <n v="1.5878787878787879"/>
    <n v="31.435151515151517"/>
    <x v="33"/>
    <s v="mart"/>
    <s v="Ang Lee"/>
    <s v="SENSE AND SENSİBİLİTY"/>
    <s v="Normal"/>
    <s v="Medium Budget"/>
  </r>
  <r>
    <s v="The Lizzie McGuire Movie"/>
    <d v="2003-04-07T00:00:00"/>
    <x v="0"/>
    <x v="2"/>
    <s v="English"/>
    <x v="0"/>
    <s v="PG"/>
    <s v="Clayton Snyder"/>
    <x v="610"/>
    <n v="925"/>
    <n v="3423"/>
    <n v="13"/>
    <n v="0"/>
    <n v="5.3"/>
    <n v="66"/>
    <n v="94"/>
    <n v="42672630"/>
    <n v="17000000"/>
    <n v="25672630"/>
    <n v="1.510154705882353"/>
    <n v="21.80406188235294"/>
    <x v="13"/>
    <s v="aprel"/>
    <s v="Jim Fall"/>
    <s v="THE LİZZİE MCGUİRE MOVİE"/>
    <s v="Normal"/>
    <s v="High Budget"/>
  </r>
  <r>
    <s v="Teenage Mutant Ninja Turtles III"/>
    <d v="1993-05-18T00:00:00"/>
    <x v="0"/>
    <x v="0"/>
    <s v="English"/>
    <x v="0"/>
    <s v="PG"/>
    <s v="Paige Turco"/>
    <x v="611"/>
    <n v="533"/>
    <n v="1254"/>
    <n v="8"/>
    <n v="1000"/>
    <n v="4.8"/>
    <n v="60"/>
    <n v="96"/>
    <n v="42660000"/>
    <n v="17000000"/>
    <n v="25660000"/>
    <n v="1.5094117647058825"/>
    <n v="19.903764705882352"/>
    <x v="27"/>
    <s v="may"/>
    <s v="Stuart Gillard"/>
    <s v="TEENAGE MUTANT NİNJA TURTLES III"/>
    <s v="Normal"/>
    <s v="High Budget"/>
  </r>
  <r>
    <s v="Max"/>
    <d v="2015-08-20T00:00:00"/>
    <x v="0"/>
    <x v="2"/>
    <s v="English"/>
    <x v="0"/>
    <s v="PG"/>
    <s v="Jay Hernandez"/>
    <x v="246"/>
    <n v="1000"/>
    <n v="2851"/>
    <n v="132"/>
    <n v="33000"/>
    <n v="6.8"/>
    <n v="61"/>
    <n v="111"/>
    <n v="42652003"/>
    <n v="20000000"/>
    <n v="22652003"/>
    <n v="1.13260015"/>
    <n v="30.953040059999999"/>
    <x v="2"/>
    <s v="avgust"/>
    <s v="Boaz Yakin"/>
    <s v="MAX"/>
    <s v="Normal"/>
    <s v="High Budget"/>
  </r>
  <r>
    <s v="The Unborn"/>
    <d v="2009-04-16T00:00:00"/>
    <x v="0"/>
    <x v="1"/>
    <s v="English"/>
    <x v="0"/>
    <s v="PG-13"/>
    <s v="Gary Oldman"/>
    <x v="516"/>
    <n v="10000"/>
    <n v="12183"/>
    <n v="687"/>
    <n v="0"/>
    <n v="4.8"/>
    <n v="178"/>
    <n v="89"/>
    <n v="42638165"/>
    <n v="16000000"/>
    <n v="26638165"/>
    <n v="1.6648853125"/>
    <n v="19.865954124999998"/>
    <x v="0"/>
    <s v="aprel"/>
    <s v="David S. Goyer"/>
    <s v="THE UNBORN"/>
    <s v="Normal"/>
    <s v="Medium Budget"/>
  </r>
  <r>
    <s v="A Million Ways to Die in the West"/>
    <d v="2014-10-05T00:00:00"/>
    <x v="0"/>
    <x v="4"/>
    <s v="English"/>
    <x v="0"/>
    <s v="R"/>
    <s v="Liam Neeson"/>
    <x v="70"/>
    <n v="14000"/>
    <n v="28927"/>
    <n v="3000"/>
    <n v="24000"/>
    <n v="6.1"/>
    <n v="303"/>
    <n v="136"/>
    <n v="42615685"/>
    <n v="40000000"/>
    <n v="2615685"/>
    <n v="6.5392124999999995E-2"/>
    <n v="26.826156849999997"/>
    <x v="16"/>
    <s v="oktyabr"/>
    <s v="Seth MacFarlane"/>
    <s v="A MİLLİON WAYS TO DİE İN THE WEST"/>
    <s v="Normal"/>
    <s v="Medium Budget"/>
  </r>
  <r>
    <s v="Beverly Hills Cop III"/>
    <d v="1994-11-11T00:00:00"/>
    <x v="0"/>
    <x v="0"/>
    <s v="English"/>
    <x v="0"/>
    <s v="R"/>
    <s v="Louis Lombardi"/>
    <x v="179"/>
    <n v="437"/>
    <n v="1093"/>
    <n v="644"/>
    <n v="669"/>
    <n v="5.5"/>
    <n v="36"/>
    <n v="104"/>
    <n v="42610000"/>
    <n v="55000000"/>
    <n v="-12390000"/>
    <n v="-0.22527272727272726"/>
    <n v="21.976790909090909"/>
    <x v="10"/>
    <s v="noyabr"/>
    <s v="John Landis"/>
    <s v="BEVERLY HİLLS COP III"/>
    <s v="Underperformer"/>
    <s v="High Budget"/>
  </r>
  <r>
    <s v="Krampus"/>
    <d v="2015-10-08T00:00:00"/>
    <x v="0"/>
    <x v="4"/>
    <s v="English"/>
    <x v="0"/>
    <s v="PG-13"/>
    <s v="Adam Scott"/>
    <x v="612"/>
    <n v="3000"/>
    <n v="4567"/>
    <n v="66"/>
    <n v="27000"/>
    <n v="6.2"/>
    <n v="198"/>
    <n v="98"/>
    <n v="42592530"/>
    <n v="15000000"/>
    <n v="27592530"/>
    <n v="1.839502"/>
    <n v="28.2358008"/>
    <x v="2"/>
    <s v="oktyabr"/>
    <s v="Michael Dougherty"/>
    <s v="KRAMPUS"/>
    <s v="Normal"/>
    <s v="Medium Budget"/>
  </r>
  <r>
    <s v="Final Destination 5"/>
    <d v="2011-07-03T00:00:00"/>
    <x v="0"/>
    <x v="7"/>
    <s v="English"/>
    <x v="0"/>
    <s v="R"/>
    <s v="Emma Bell"/>
    <x v="572"/>
    <n v="703"/>
    <n v="3074"/>
    <n v="77"/>
    <n v="20000"/>
    <n v="5.9"/>
    <n v="277"/>
    <n v="92"/>
    <n v="42575718"/>
    <n v="40000000"/>
    <n v="2575718"/>
    <n v="6.4392950000000004E-2"/>
    <n v="25.625757180000001"/>
    <x v="15"/>
    <s v="iyul"/>
    <s v="Steven Quale"/>
    <s v="FİNAL DESTİNATİON 5"/>
    <s v="Normal"/>
    <s v="Low Budget"/>
  </r>
  <r>
    <s v="The Age of Adaline"/>
    <d v="2015-10-05T00:00:00"/>
    <x v="0"/>
    <x v="1"/>
    <s v="English"/>
    <x v="0"/>
    <s v="PG-13"/>
    <s v="Harrison Ford"/>
    <x v="613"/>
    <n v="11000"/>
    <n v="15327"/>
    <n v="43"/>
    <n v="34000"/>
    <n v="7.2"/>
    <n v="214"/>
    <n v="112"/>
    <n v="42478175"/>
    <n v="25000000"/>
    <n v="17478175"/>
    <n v="0.69912700000000005"/>
    <n v="32.479650800000002"/>
    <x v="2"/>
    <s v="oktyabr"/>
    <s v="Lee Toland Krieger"/>
    <s v="THE AGE OF ADALİNE"/>
    <s v="Normal"/>
    <s v="Medium Budget"/>
  </r>
  <r>
    <s v="Casino"/>
    <d v="1995-07-27T00:00:00"/>
    <x v="0"/>
    <x v="5"/>
    <s v="English"/>
    <x v="0"/>
    <s v="R"/>
    <s v="Robert De Niro"/>
    <x v="200"/>
    <n v="22000"/>
    <n v="24183"/>
    <n v="17000"/>
    <n v="11000"/>
    <n v="8.1999999999999993"/>
    <n v="133"/>
    <n v="178"/>
    <n v="42438300"/>
    <n v="52000000"/>
    <n v="-9561700"/>
    <n v="-0.18387884615384614"/>
    <n v="33.826448461538462"/>
    <x v="33"/>
    <s v="iyul"/>
    <s v="Martin Scorsese"/>
    <s v="CASİNO"/>
    <s v="Underperformer"/>
    <s v="Medium Budget"/>
  </r>
  <r>
    <s v="Step Up 3D"/>
    <d v="2010-04-01T00:00:00"/>
    <x v="0"/>
    <x v="1"/>
    <s v="English"/>
    <x v="0"/>
    <s v="PG-13"/>
    <s v="Alyson Stoner"/>
    <x v="221"/>
    <n v="2000"/>
    <n v="4059"/>
    <n v="209"/>
    <n v="16000"/>
    <n v="6.2"/>
    <n v="138"/>
    <n v="107"/>
    <n v="42385520"/>
    <n v="30000000"/>
    <n v="12385520"/>
    <n v="0.41285066666666664"/>
    <n v="26.56514026666667"/>
    <x v="11"/>
    <s v="aprel"/>
    <s v="Jon M. Chu"/>
    <s v="STEP UP 3D"/>
    <s v="Normal"/>
    <s v="Medium Budget"/>
  </r>
  <r>
    <s v="Time Bandits"/>
    <d v="1981-04-04T00:00:00"/>
    <x v="0"/>
    <x v="2"/>
    <s v="English"/>
    <x v="1"/>
    <s v="PG"/>
    <s v="Shelley Duvall"/>
    <x v="614"/>
    <n v="629"/>
    <n v="2730"/>
    <n v="0"/>
    <n v="0"/>
    <n v="7"/>
    <n v="139"/>
    <n v="103"/>
    <n v="42365600"/>
    <n v="5000000"/>
    <n v="37365600"/>
    <n v="7.4731199999999998"/>
    <n v="30.989248"/>
    <x v="45"/>
    <s v="aprel"/>
    <s v="Terry Gilliam"/>
    <s v="TİME BANDİTS"/>
    <s v="Normal"/>
    <s v="High Budget"/>
  </r>
  <r>
    <s v="Resident Evil: Retribution"/>
    <d v="2012-12-26T00:00:00"/>
    <x v="0"/>
    <x v="0"/>
    <s v="English"/>
    <x v="7"/>
    <s v="R"/>
    <s v="Milla Jovovich"/>
    <x v="357"/>
    <n v="14000"/>
    <n v="17913"/>
    <n v="545"/>
    <n v="32000"/>
    <n v="5.4"/>
    <n v="239"/>
    <n v="96"/>
    <n v="42345531"/>
    <n v="65000000"/>
    <n v="-22654469"/>
    <n v="-0.34853029230769234"/>
    <n v="24.660587883076925"/>
    <x v="3"/>
    <s v="dekabr"/>
    <s v="Paul W.S. Anderson"/>
    <s v="RESİDENT EVİL: RETRİBUTİON"/>
    <s v="Underperformer"/>
    <s v="High Budget"/>
  </r>
  <r>
    <s v="Birdman or (The Unexpected Virtue of Ignorance)"/>
    <d v="2014-08-09T00:00:00"/>
    <x v="0"/>
    <x v="4"/>
    <s v="English"/>
    <x v="0"/>
    <s v="R"/>
    <s v="Emma Stone"/>
    <x v="101"/>
    <n v="15000"/>
    <n v="21668"/>
    <n v="0"/>
    <n v="114000"/>
    <n v="7.8"/>
    <n v="588"/>
    <n v="119"/>
    <n v="42335698"/>
    <n v="18000000"/>
    <n v="24335698"/>
    <n v="1.3519832222222221"/>
    <n v="43.140793288888887"/>
    <x v="16"/>
    <s v="avgust"/>
    <s v="Alejandro G. IÃ±Ã¡rritu"/>
    <s v="BİRDMAN OR (THE UNEXPECTED VİRTUE OF IGNORANCE)"/>
    <s v="Normal"/>
    <s v="Medium Budget"/>
  </r>
  <r>
    <s v="Lady in the Water"/>
    <d v="2006-12-07T00:00:00"/>
    <x v="0"/>
    <x v="1"/>
    <s v="English"/>
    <x v="0"/>
    <s v="PG-13"/>
    <s v="Bryce Dallas Howard"/>
    <x v="35"/>
    <n v="3000"/>
    <n v="5609"/>
    <n v="0"/>
    <n v="0"/>
    <n v="5.6"/>
    <n v="284"/>
    <n v="110"/>
    <n v="42272747"/>
    <n v="70000000"/>
    <n v="-27727253"/>
    <n v="-0.39610361428571428"/>
    <n v="22.241558554285714"/>
    <x v="9"/>
    <s v="dekabr"/>
    <s v="M. Night Shyamalan"/>
    <s v="LADY İN THE WATER"/>
    <s v="Underperformer"/>
    <s v="Medium Budget"/>
  </r>
  <r>
    <s v="Planet 51"/>
    <d v="2009-03-10T00:00:00"/>
    <x v="0"/>
    <x v="2"/>
    <s v="English"/>
    <x v="12"/>
    <s v="PG"/>
    <s v="Dwayne Johnson"/>
    <x v="615"/>
    <n v="12000"/>
    <n v="22668"/>
    <n v="2"/>
    <n v="0"/>
    <n v="6.1"/>
    <n v="156"/>
    <n v="91"/>
    <n v="42194060"/>
    <n v="70000000"/>
    <n v="-27805940"/>
    <n v="-0.3972277142857143"/>
    <n v="24.241108914285714"/>
    <x v="0"/>
    <s v="mart"/>
    <s v="Jorge Blanco"/>
    <s v="PLANET 51"/>
    <s v="Underperformer"/>
    <s v="High Budget"/>
  </r>
  <r>
    <s v="Welcome Home, Roscoe Jenkins"/>
    <d v="2008-01-20T00:00:00"/>
    <x v="0"/>
    <x v="4"/>
    <s v="English"/>
    <x v="0"/>
    <s v="PG-13"/>
    <s v="Mo'Nique"/>
    <x v="403"/>
    <n v="940"/>
    <n v="3565"/>
    <n v="92"/>
    <n v="464"/>
    <n v="5.3"/>
    <n v="76"/>
    <n v="114"/>
    <n v="42168445"/>
    <n v="35000000"/>
    <n v="7168445"/>
    <n v="0.20481271428571429"/>
    <n v="21.328325085714283"/>
    <x v="4"/>
    <s v="yanvar"/>
    <s v="Malcolm D. Lee"/>
    <s v="WELCOME HOME, ROSCOE JENKİNS"/>
    <s v="Normal"/>
    <s v="Medium Budget"/>
  </r>
  <r>
    <s v="Fever Pitch"/>
    <d v="2005-07-22T00:00:00"/>
    <x v="0"/>
    <x v="4"/>
    <s v="English"/>
    <x v="0"/>
    <s v="PG-13"/>
    <s v="Jimmy Fallon"/>
    <x v="118"/>
    <n v="787"/>
    <n v="1827"/>
    <n v="101"/>
    <n v="0"/>
    <n v="6.2"/>
    <n v="124"/>
    <n v="104"/>
    <n v="42071069"/>
    <n v="30000000"/>
    <n v="12071069"/>
    <n v="0.40236896666666666"/>
    <n v="24.960947586666666"/>
    <x v="14"/>
    <s v="iyul"/>
    <s v="Bobby Farrelly"/>
    <s v="FEVER PİTCH"/>
    <s v="Normal"/>
    <s v="Medium Budget"/>
  </r>
  <r>
    <s v="Drag Me to Hell"/>
    <d v="2009-09-09T00:00:00"/>
    <x v="0"/>
    <x v="7"/>
    <s v="English"/>
    <x v="0"/>
    <s v="PG-13"/>
    <s v="Bojana Novakovic"/>
    <x v="13"/>
    <n v="2000"/>
    <n v="5642"/>
    <n v="0"/>
    <n v="11000"/>
    <n v="6.6"/>
    <n v="397"/>
    <n v="99"/>
    <n v="42057340"/>
    <n v="30000000"/>
    <n v="12057340"/>
    <n v="0.40191133333333334"/>
    <n v="27.660764533333332"/>
    <x v="0"/>
    <s v="sentyabr"/>
    <s v="Sam Raimi"/>
    <s v="DRAG ME TO HELL"/>
    <s v="Normal"/>
    <s v="Low Budget"/>
  </r>
  <r>
    <s v="Spanglish"/>
    <d v="2004-12-28T00:00:00"/>
    <x v="0"/>
    <x v="4"/>
    <s v="English"/>
    <x v="0"/>
    <s v="PG-13"/>
    <s v="Adam Sandler"/>
    <x v="166"/>
    <n v="11000"/>
    <n v="12522"/>
    <n v="274"/>
    <n v="0"/>
    <n v="6.5"/>
    <n v="124"/>
    <n v="131"/>
    <n v="42044321"/>
    <n v="80000000"/>
    <n v="-37955679"/>
    <n v="-0.4744459875"/>
    <n v="25.810221604999999"/>
    <x v="7"/>
    <s v="dekabr"/>
    <s v="James L. Brooks"/>
    <s v="SPANGLİSH"/>
    <s v="Underperformer"/>
    <s v="Medium Budget"/>
  </r>
  <r>
    <s v="The Cabin in the Woods"/>
    <d v="2012-04-06T00:00:00"/>
    <x v="0"/>
    <x v="11"/>
    <s v="English"/>
    <x v="0"/>
    <s v="R"/>
    <s v="Chris Hemsworth"/>
    <x v="616"/>
    <n v="26000"/>
    <n v="29551"/>
    <n v="246"/>
    <n v="66000"/>
    <n v="7"/>
    <n v="634"/>
    <n v="95"/>
    <n v="42043633"/>
    <n v="30000000"/>
    <n v="12043633"/>
    <n v="0.40145443333333336"/>
    <n v="34.760581773333335"/>
    <x v="3"/>
    <s v="aprel"/>
    <s v="Drew Goddard"/>
    <s v="THE CABİN İN THE WOODS"/>
    <s v="Normal"/>
    <s v="Low Budget"/>
  </r>
  <r>
    <s v="Dolphin Tale 2"/>
    <d v="2014-02-20T00:00:00"/>
    <x v="0"/>
    <x v="1"/>
    <s v="English"/>
    <x v="0"/>
    <s v="PG"/>
    <s v="Morgan Freeman"/>
    <x v="392"/>
    <n v="11000"/>
    <n v="13904"/>
    <n v="188"/>
    <n v="0"/>
    <n v="6.4"/>
    <n v="54"/>
    <n v="107"/>
    <n v="42019483"/>
    <n v="36000000"/>
    <n v="6019483"/>
    <n v="0.16720786111111111"/>
    <n v="25.666883144444444"/>
    <x v="16"/>
    <s v="fevral"/>
    <s v="Charles Martin Smith"/>
    <s v="DOLPHİN TALE 2"/>
    <s v="Normal"/>
    <s v="Medium Budget"/>
  </r>
  <r>
    <s v="Riddick"/>
    <d v="2013-05-18T00:00:00"/>
    <x v="0"/>
    <x v="0"/>
    <s v="English"/>
    <x v="0"/>
    <s v="R"/>
    <s v="Vin Diesel"/>
    <x v="474"/>
    <n v="14000"/>
    <n v="17551"/>
    <n v="123"/>
    <n v="39000"/>
    <n v="6.4"/>
    <n v="302"/>
    <n v="127"/>
    <n v="41997790"/>
    <n v="38000000"/>
    <n v="3997790"/>
    <n v="0.10520500000000001"/>
    <n v="29.542082000000001"/>
    <x v="8"/>
    <s v="may"/>
    <s v="David Twohy"/>
    <s v="RİDDİCK"/>
    <s v="Normal"/>
    <s v="High Budget"/>
  </r>
  <r>
    <s v="Donnie Brasco"/>
    <d v="1997-01-15T00:00:00"/>
    <x v="0"/>
    <x v="5"/>
    <s v="English"/>
    <x v="0"/>
    <s v="R"/>
    <s v="Johnny Depp"/>
    <x v="39"/>
    <n v="40000"/>
    <n v="56014"/>
    <n v="179"/>
    <n v="0"/>
    <n v="7.8"/>
    <n v="117"/>
    <n v="147"/>
    <n v="41954997"/>
    <n v="35000000"/>
    <n v="6954997"/>
    <n v="0.19871420000000001"/>
    <n v="31.279485680000001"/>
    <x v="1"/>
    <s v="yanvar"/>
    <s v="Mike Newell"/>
    <s v="DONNİE BRASCO"/>
    <s v="Normal"/>
    <s v="Medium Budget"/>
  </r>
  <r>
    <s v="The Fisher King"/>
    <d v="1991-02-07T00:00:00"/>
    <x v="0"/>
    <x v="4"/>
    <s v="English"/>
    <x v="0"/>
    <s v="R"/>
    <s v="Jeff Bridges"/>
    <x v="614"/>
    <n v="12000"/>
    <n v="12947"/>
    <n v="0"/>
    <n v="12000"/>
    <n v="7.6"/>
    <n v="84"/>
    <n v="137"/>
    <n v="41895491"/>
    <n v="24000000"/>
    <n v="17895491"/>
    <n v="0.74564545833333329"/>
    <n v="31.898258183333333"/>
    <x v="24"/>
    <s v="fevral"/>
    <s v="Terry Gilliam"/>
    <s v="THE FİSHER KİNG"/>
    <s v="Normal"/>
    <s v="Medium Budget"/>
  </r>
  <r>
    <s v="Thir13en Ghosts"/>
    <d v="2001-03-06T00:00:00"/>
    <x v="0"/>
    <x v="7"/>
    <s v="English"/>
    <x v="0"/>
    <s v="R"/>
    <s v="Shannon Elizabeth"/>
    <x v="617"/>
    <n v="1000"/>
    <n v="3023"/>
    <n v="17"/>
    <n v="0"/>
    <n v="5.5"/>
    <n v="149"/>
    <n v="91"/>
    <n v="41867960"/>
    <n v="20000000"/>
    <n v="21867960"/>
    <n v="1.0933980000000001"/>
    <n v="22.4373592"/>
    <x v="18"/>
    <s v="mart"/>
    <s v="Steve Beck"/>
    <s v="THİR13EN GHOSTS"/>
    <s v="Normal"/>
    <s v="Low Budget"/>
  </r>
  <r>
    <s v="Exorcist: The Beginning"/>
    <d v="2004-01-11T00:00:00"/>
    <x v="0"/>
    <x v="7"/>
    <s v="English"/>
    <x v="0"/>
    <s v="R"/>
    <s v="James D'Arcy"/>
    <x v="236"/>
    <n v="613"/>
    <n v="1970"/>
    <n v="212"/>
    <n v="893"/>
    <n v="5.0999999999999996"/>
    <n v="167"/>
    <n v="125"/>
    <n v="41814863"/>
    <n v="50000000"/>
    <n v="-8185137"/>
    <n v="-0.16370274000000001"/>
    <n v="20.423818904000001"/>
    <x v="7"/>
    <s v="yanvar"/>
    <s v="Renny Harlin"/>
    <s v="EXORCİST: THE BEGİNNİNG"/>
    <s v="Normal"/>
    <s v="Low Budget"/>
  </r>
  <r>
    <s v="Aliens vs. Predator: Requiem"/>
    <d v="2007-06-16T00:00:00"/>
    <x v="0"/>
    <x v="0"/>
    <s v="English"/>
    <x v="0"/>
    <s v="R"/>
    <s v="Sam Trammell"/>
    <x v="618"/>
    <n v="1000"/>
    <n v="4324"/>
    <n v="25"/>
    <n v="0"/>
    <n v="4.7"/>
    <n v="211"/>
    <n v="102"/>
    <n v="41797066"/>
    <n v="40000000"/>
    <n v="1797066"/>
    <n v="4.4926649999999999E-2"/>
    <n v="18.81797066"/>
    <x v="17"/>
    <s v="iyun"/>
    <s v="Colin Strause"/>
    <s v="ALİENS VS. PREDATOR: REQUİEM"/>
    <s v="Normal"/>
    <s v="High Budget"/>
  </r>
  <r>
    <s v="The Hills Have Eyes"/>
    <d v="2006-07-14T00:00:00"/>
    <x v="0"/>
    <x v="7"/>
    <s v="English"/>
    <x v="0"/>
    <s v="R"/>
    <s v="Dan Byrd"/>
    <x v="619"/>
    <n v="1000"/>
    <n v="4500"/>
    <n v="192"/>
    <n v="0"/>
    <n v="6.4"/>
    <n v="265"/>
    <n v="108"/>
    <n v="41777564"/>
    <n v="15000000"/>
    <n v="26777564"/>
    <n v="1.7851709333333334"/>
    <n v="26.314068373333335"/>
    <x v="9"/>
    <s v="iyul"/>
    <s v="Alexandre Aja"/>
    <s v="THE HİLLS HAVE EYES"/>
    <s v="Normal"/>
    <s v="Low Budget"/>
  </r>
  <r>
    <s v="Ronin"/>
    <d v="1998-01-12T00:00:00"/>
    <x v="0"/>
    <x v="0"/>
    <s v="English"/>
    <x v="1"/>
    <s v="R"/>
    <s v="Robert De Niro"/>
    <x v="620"/>
    <n v="22000"/>
    <n v="24270"/>
    <n v="287"/>
    <n v="0"/>
    <n v="7.3"/>
    <n v="149"/>
    <n v="122"/>
    <n v="41609593"/>
    <n v="55000000"/>
    <n v="-13390407"/>
    <n v="-0.24346194545454544"/>
    <n v="29.10261522181818"/>
    <x v="31"/>
    <s v="yanvar"/>
    <s v="John Frankenheimer"/>
    <s v="RONİN"/>
    <s v="Underperformer"/>
    <s v="High Budget"/>
  </r>
  <r>
    <s v="The Hours"/>
    <d v="2002-11-07T00:00:00"/>
    <x v="0"/>
    <x v="1"/>
    <s v="English"/>
    <x v="0"/>
    <s v="PG-13"/>
    <s v="Meryl Streep"/>
    <x v="621"/>
    <n v="11000"/>
    <n v="12624"/>
    <n v="335"/>
    <n v="0"/>
    <n v="7.6"/>
    <n v="174"/>
    <n v="114"/>
    <n v="41597830"/>
    <n v="25000000"/>
    <n v="16597830"/>
    <n v="0.66391319999999998"/>
    <n v="30.665565279999999"/>
    <x v="12"/>
    <s v="noyabr"/>
    <s v="Stephen Daldry"/>
    <s v="THE HOURS"/>
    <s v="Normal"/>
    <s v="Medium Budget"/>
  </r>
  <r>
    <s v="High Crimes"/>
    <d v="2002-11-28T00:00:00"/>
    <x v="0"/>
    <x v="8"/>
    <s v="English"/>
    <x v="0"/>
    <s v="PG-13"/>
    <s v="Morgan Freeman"/>
    <x v="622"/>
    <n v="11000"/>
    <n v="15571"/>
    <n v="73"/>
    <n v="893"/>
    <n v="6.3"/>
    <n v="114"/>
    <n v="115"/>
    <n v="41543207"/>
    <n v="42000000"/>
    <n v="-456793"/>
    <n v="-1.0876023809523809E-2"/>
    <n v="25.284949590476192"/>
    <x v="12"/>
    <s v="noyabr"/>
    <s v="Carl Franklin"/>
    <s v="HİGH CRİMES"/>
    <s v="Normal"/>
    <s v="Medium Budget"/>
  </r>
  <r>
    <s v="Bandits"/>
    <d v="2001-06-25T00:00:00"/>
    <x v="0"/>
    <x v="4"/>
    <s v="English"/>
    <x v="0"/>
    <s v="PG-13"/>
    <s v="Bruce Willis"/>
    <x v="122"/>
    <n v="13000"/>
    <n v="13934"/>
    <n v="272"/>
    <n v="0"/>
    <n v="6.6"/>
    <n v="132"/>
    <n v="123"/>
    <n v="41523271"/>
    <n v="80000000"/>
    <n v="-38476729"/>
    <n v="-0.48095911250000001"/>
    <n v="26.207616354999999"/>
    <x v="18"/>
    <s v="iyun"/>
    <s v="Barry Levinson"/>
    <s v="BANDİTS"/>
    <s v="Underperformer"/>
    <s v="Medium Budget"/>
  </r>
  <r>
    <s v="Gremlins 2: The New Batch"/>
    <d v="1990-06-20T00:00:00"/>
    <x v="0"/>
    <x v="4"/>
    <s v="English"/>
    <x v="0"/>
    <s v="PG-13"/>
    <s v="Christopher Lee"/>
    <x v="165"/>
    <n v="16000"/>
    <n v="19610"/>
    <n v="287"/>
    <n v="0"/>
    <n v="6.3"/>
    <n v="105"/>
    <n v="106"/>
    <n v="41482207"/>
    <n v="50000000"/>
    <n v="-8517793"/>
    <n v="-0.17035586"/>
    <n v="25.131857655999998"/>
    <x v="22"/>
    <s v="iyun"/>
    <s v="Joe Dante"/>
    <s v="GREMLİNS 2: THE NEW BATCH"/>
    <s v="Normal"/>
    <s v="Medium Budget"/>
  </r>
  <r>
    <s v="Secondhand Lions"/>
    <d v="2003-04-14T00:00:00"/>
    <x v="0"/>
    <x v="4"/>
    <s v="English"/>
    <x v="0"/>
    <s v="PG"/>
    <s v="Haley Joel Osment"/>
    <x v="623"/>
    <n v="3000"/>
    <n v="9638"/>
    <n v="23"/>
    <n v="0"/>
    <n v="7.6"/>
    <n v="82"/>
    <n v="111"/>
    <n v="41407470"/>
    <n v="30000000"/>
    <n v="11407470"/>
    <n v="0.380249"/>
    <n v="30.552099599999998"/>
    <x v="13"/>
    <s v="aprel"/>
    <s v="Tim McCanlies"/>
    <s v="SECONDHAND LİONS"/>
    <s v="Normal"/>
    <s v="Medium Budget"/>
  </r>
  <r>
    <s v="Pale Rider"/>
    <d v="1985-01-22T00:00:00"/>
    <x v="0"/>
    <x v="15"/>
    <s v="English"/>
    <x v="0"/>
    <s v="R"/>
    <s v="Clint Eastwood"/>
    <x v="20"/>
    <n v="16000"/>
    <n v="17209"/>
    <n v="16000"/>
    <n v="0"/>
    <n v="7.3"/>
    <n v="38"/>
    <n v="115"/>
    <n v="41400000"/>
    <n v="6900000"/>
    <n v="34500000"/>
    <n v="5"/>
    <n v="31.2"/>
    <x v="29"/>
    <s v="yanvar"/>
    <s v="Clint Eastwood"/>
    <s v="PALE RİDER"/>
    <s v="Normal"/>
    <s v="Low Budget"/>
  </r>
  <r>
    <s v="Peggy Sue Got Married"/>
    <d v="1986-11-30T00:00:00"/>
    <x v="0"/>
    <x v="4"/>
    <s v="English"/>
    <x v="0"/>
    <s v="PG-13"/>
    <s v="Nicolas Cage"/>
    <x v="193"/>
    <n v="12000"/>
    <n v="14672"/>
    <n v="0"/>
    <n v="0"/>
    <n v="6.3"/>
    <n v="44"/>
    <n v="103"/>
    <n v="41382841"/>
    <n v="18000000"/>
    <n v="23382841"/>
    <n v="1.2990467222222222"/>
    <n v="25.71961868888889"/>
    <x v="37"/>
    <s v="noyabr"/>
    <s v="Francis Ford Coppola"/>
    <s v="PEGGY SUE GOT MARRİED"/>
    <s v="Normal"/>
    <s v="Medium Budget"/>
  </r>
  <r>
    <s v="Gosford Park"/>
    <d v="2001-04-24T00:00:00"/>
    <x v="0"/>
    <x v="1"/>
    <s v="English"/>
    <x v="1"/>
    <s v="R"/>
    <s v="Kristin Scott Thomas"/>
    <x v="624"/>
    <n v="1000"/>
    <n v="3261"/>
    <n v="500"/>
    <n v="0"/>
    <n v="7.3"/>
    <n v="187"/>
    <n v="131"/>
    <n v="41300105"/>
    <n v="19800000"/>
    <n v="21500105"/>
    <n v="1.085863888888889"/>
    <n v="29.634345555555555"/>
    <x v="18"/>
    <s v="aprel"/>
    <s v="Robert Altman"/>
    <s v="GOSFORD PARK"/>
    <s v="Normal"/>
    <s v="Medium Budget"/>
  </r>
  <r>
    <s v="The Peacemaker"/>
    <d v="1997-02-10T00:00:00"/>
    <x v="0"/>
    <x v="0"/>
    <s v="English"/>
    <x v="0"/>
    <s v="R"/>
    <s v="Armin Mueller-Stahl"/>
    <x v="183"/>
    <n v="294"/>
    <n v="1289"/>
    <n v="75"/>
    <n v="0"/>
    <n v="5.9"/>
    <n v="93"/>
    <n v="124"/>
    <n v="41256277"/>
    <n v="50000000"/>
    <n v="-8743723"/>
    <n v="-0.17487446000000001"/>
    <n v="23.530050216000003"/>
    <x v="1"/>
    <s v="fevral"/>
    <s v="Mimi Leder"/>
    <s v="THE PEACEMAKER"/>
    <s v="Normal"/>
    <s v="High Budget"/>
  </r>
  <r>
    <s v="The Mirror Has Two Faces"/>
    <d v="1996-12-15T00:00:00"/>
    <x v="0"/>
    <x v="4"/>
    <s v="English"/>
    <x v="0"/>
    <s v="PG-13"/>
    <s v="Jeff Bridges"/>
    <x v="386"/>
    <n v="12000"/>
    <n v="13716"/>
    <n v="0"/>
    <n v="0"/>
    <n v="6.5"/>
    <n v="27"/>
    <n v="122"/>
    <n v="41252428"/>
    <n v="42000000"/>
    <n v="-747572"/>
    <n v="-1.7799333333333334E-2"/>
    <n v="25.992880266666667"/>
    <x v="20"/>
    <s v="dekabr"/>
    <s v="Barbra Streisand"/>
    <s v="THE MİRROR HAS TWO FACES"/>
    <s v="Normal"/>
    <s v="Medium Budget"/>
  </r>
  <r>
    <s v="A Walk to Remember"/>
    <d v="2002-12-04T00:00:00"/>
    <x v="0"/>
    <x v="1"/>
    <s v="English"/>
    <x v="0"/>
    <s v="PG"/>
    <s v="Lauren German"/>
    <x v="199"/>
    <n v="683"/>
    <n v="2436"/>
    <n v="163"/>
    <n v="19000"/>
    <n v="7.4"/>
    <n v="80"/>
    <n v="101"/>
    <n v="41227069"/>
    <n v="11000000"/>
    <n v="30227069"/>
    <n v="2.7479153636363636"/>
    <n v="32.599166145454546"/>
    <x v="12"/>
    <s v="dekabr"/>
    <s v="Adam Shankman"/>
    <s v="A WALK TO REMEMBER"/>
    <s v="Normal"/>
    <s v="Medium Budget"/>
  </r>
  <r>
    <s v="What to Expect When You're Expecting"/>
    <d v="2012-03-18T00:00:00"/>
    <x v="0"/>
    <x v="4"/>
    <s v="English"/>
    <x v="0"/>
    <s v="PG-13"/>
    <s v="Anna Kendrick"/>
    <x v="575"/>
    <n v="10000"/>
    <n v="13396"/>
    <n v="52"/>
    <n v="14000"/>
    <n v="5.7"/>
    <n v="170"/>
    <n v="110"/>
    <n v="41102171"/>
    <n v="40000000"/>
    <n v="1102171"/>
    <n v="2.7554275E-2"/>
    <n v="24.211021710000001"/>
    <x v="3"/>
    <s v="mart"/>
    <s v="Kirk Jones"/>
    <s v="WHAT TO EXPECT WHEN YOU'RE EXPECTİNG"/>
    <s v="Normal"/>
    <s v="Medium Budget"/>
  </r>
  <r>
    <s v="Money Talks"/>
    <d v="1997-03-13T00:00:00"/>
    <x v="0"/>
    <x v="0"/>
    <s v="English"/>
    <x v="0"/>
    <s v="R"/>
    <s v="Heather Locklear"/>
    <x v="63"/>
    <n v="695"/>
    <n v="2530"/>
    <n v="420"/>
    <n v="666"/>
    <n v="6.1"/>
    <n v="29"/>
    <n v="97"/>
    <n v="41067398"/>
    <n v="25000000"/>
    <n v="16067398"/>
    <n v="0.64269591999999998"/>
    <n v="24.723678367999998"/>
    <x v="1"/>
    <s v="mart"/>
    <s v="Brett Ratner"/>
    <s v="MONEY TALKS"/>
    <s v="Normal"/>
    <s v="High Budget"/>
  </r>
  <r>
    <s v="The Last Exorcism"/>
    <d v="2010-11-15T00:00:00"/>
    <x v="0"/>
    <x v="1"/>
    <s v="English"/>
    <x v="6"/>
    <s v="PG-13"/>
    <s v="Caleb Landry Jones"/>
    <x v="625"/>
    <n v="463"/>
    <n v="1958"/>
    <n v="13"/>
    <n v="0"/>
    <n v="5.6"/>
    <n v="311"/>
    <n v="87"/>
    <n v="40990055"/>
    <n v="1800000"/>
    <n v="39190055"/>
    <n v="21.772252777777776"/>
    <n v="31.108901111111109"/>
    <x v="11"/>
    <s v="noyabr"/>
    <s v="Daniel Stamm"/>
    <s v="THE LAST EXORCİSM"/>
    <s v="Normal"/>
    <s v="Medium Budget"/>
  </r>
  <r>
    <s v="End of Watch"/>
    <d v="2012-03-14T00:00:00"/>
    <x v="0"/>
    <x v="8"/>
    <s v="English"/>
    <x v="0"/>
    <s v="R"/>
    <s v="Jake Gyllenhaal"/>
    <x v="336"/>
    <n v="15000"/>
    <n v="27788"/>
    <n v="453"/>
    <n v="38000"/>
    <n v="7.7"/>
    <n v="355"/>
    <n v="109"/>
    <n v="40983001"/>
    <n v="7000000"/>
    <n v="33983001"/>
    <n v="4.8547144285714285"/>
    <n v="36.541885771428568"/>
    <x v="3"/>
    <s v="mart"/>
    <s v="David Ayer"/>
    <s v="END OF WATCH"/>
    <s v="Normal"/>
    <s v="Medium Budget"/>
  </r>
  <r>
    <s v="The Ides of March"/>
    <d v="2011-04-13T00:00:00"/>
    <x v="0"/>
    <x v="1"/>
    <s v="English"/>
    <x v="0"/>
    <s v="R"/>
    <s v="Ryan Gosling"/>
    <x v="369"/>
    <n v="33000"/>
    <n v="57077"/>
    <n v="0"/>
    <n v="22000"/>
    <n v="7.1"/>
    <n v="421"/>
    <n v="101"/>
    <n v="40962534"/>
    <n v="12500000"/>
    <n v="28462534"/>
    <n v="2.27700272"/>
    <n v="31.510801087999997"/>
    <x v="15"/>
    <s v="aprel"/>
    <s v="George Clooney"/>
    <s v="THE IDES OF MARCH"/>
    <s v="Normal"/>
    <s v="Medium Budget"/>
  </r>
  <r>
    <s v="The Siege"/>
    <d v="1998-12-29T00:00:00"/>
    <x v="0"/>
    <x v="0"/>
    <s v="English"/>
    <x v="0"/>
    <s v="R"/>
    <s v="Denzel Washington"/>
    <x v="257"/>
    <n v="18000"/>
    <n v="32563"/>
    <n v="380"/>
    <n v="0"/>
    <n v="6.3"/>
    <n v="120"/>
    <n v="116"/>
    <n v="40932372"/>
    <n v="70000000"/>
    <n v="-29067628"/>
    <n v="-0.41525182857142856"/>
    <n v="25.033899268571428"/>
    <x v="31"/>
    <s v="dekabr"/>
    <s v="Edward Zwick"/>
    <s v="THE SİEGE"/>
    <s v="Underperformer"/>
    <s v="High Budget"/>
  </r>
  <r>
    <s v="Windtalkers"/>
    <d v="2002-12-26T00:00:00"/>
    <x v="0"/>
    <x v="0"/>
    <s v="English"/>
    <x v="0"/>
    <s v="R"/>
    <s v="Nicolas Cage"/>
    <x v="76"/>
    <n v="12000"/>
    <n v="15046"/>
    <n v="610"/>
    <n v="0"/>
    <n v="6"/>
    <n v="152"/>
    <n v="153"/>
    <n v="40911830"/>
    <n v="115000000"/>
    <n v="-74088170"/>
    <n v="-0.64424495652173908"/>
    <n v="23.742302017391303"/>
    <x v="12"/>
    <s v="dekabr"/>
    <s v="John Woo"/>
    <s v="WİNDTALKERS"/>
    <s v="Underperformer"/>
    <s v="High Budget"/>
  </r>
  <r>
    <s v="Out of Time"/>
    <d v="2003-09-08T00:00:00"/>
    <x v="0"/>
    <x v="8"/>
    <s v="English"/>
    <x v="0"/>
    <s v="R"/>
    <s v="Denzel Washington"/>
    <x v="622"/>
    <n v="18000"/>
    <n v="19739"/>
    <n v="73"/>
    <n v="1000"/>
    <n v="6.5"/>
    <n v="124"/>
    <n v="114"/>
    <n v="40905277"/>
    <n v="50000000"/>
    <n v="-9094723"/>
    <n v="-0.18189446000000001"/>
    <n v="26.027242216000001"/>
    <x v="13"/>
    <s v="sentyabr"/>
    <s v="Carl Franklin"/>
    <s v="OUT OF TİME"/>
    <s v="Normal"/>
    <s v="Medium Budget"/>
  </r>
  <r>
    <s v="House on Haunted Hill"/>
    <d v="1999-03-30T00:00:00"/>
    <x v="0"/>
    <x v="7"/>
    <s v="English"/>
    <x v="0"/>
    <s v="R"/>
    <s v="Jeffrey Combs"/>
    <x v="626"/>
    <n v="885"/>
    <n v="2872"/>
    <n v="37"/>
    <n v="0"/>
    <n v="5.6"/>
    <n v="147"/>
    <n v="93"/>
    <n v="40846082"/>
    <n v="19000000"/>
    <n v="21846082"/>
    <n v="1.1497937894736843"/>
    <n v="22.859917515789473"/>
    <x v="5"/>
    <s v="mart"/>
    <s v="William Malone"/>
    <s v="HOUSE ON HAUNTED HİLL"/>
    <s v="Normal"/>
    <s v="Low Budget"/>
  </r>
  <r>
    <s v="Max Payne"/>
    <d v="2008-01-23T00:00:00"/>
    <x v="0"/>
    <x v="0"/>
    <s v="English"/>
    <x v="4"/>
    <s v="PG-13"/>
    <s v="Mila Kunis"/>
    <x v="417"/>
    <n v="15000"/>
    <n v="16249"/>
    <n v="212"/>
    <n v="0"/>
    <n v="5.4"/>
    <n v="228"/>
    <n v="103"/>
    <n v="40687294"/>
    <n v="35000000"/>
    <n v="5687294"/>
    <n v="0.16249411428571428"/>
    <n v="21.664997645714287"/>
    <x v="4"/>
    <s v="yanvar"/>
    <s v="John Moore"/>
    <s v="MAX PAYNE"/>
    <s v="Normal"/>
    <s v="High Budget"/>
  </r>
  <r>
    <s v="About a Boy"/>
    <d v="2002-06-17T00:00:00"/>
    <x v="0"/>
    <x v="4"/>
    <s v="English"/>
    <x v="1"/>
    <s v="PG-13"/>
    <s v="Sharon Small"/>
    <x v="34"/>
    <n v="66"/>
    <n v="74"/>
    <n v="129"/>
    <n v="0"/>
    <n v="7.1"/>
    <n v="158"/>
    <n v="101"/>
    <n v="40566655"/>
    <n v="30000000"/>
    <n v="10566655"/>
    <n v="0.35222183333333335"/>
    <n v="28.540888733333333"/>
    <x v="12"/>
    <s v="iyun"/>
    <s v="Chris Weitz"/>
    <s v="ABOUT A BOY"/>
    <s v="Normal"/>
    <s v="Medium Budget"/>
  </r>
  <r>
    <s v="Duplicity"/>
    <d v="2009-02-12T00:00:00"/>
    <x v="0"/>
    <x v="4"/>
    <s v="English"/>
    <x v="0"/>
    <s v="PG-13"/>
    <s v="Julia Roberts"/>
    <x v="251"/>
    <n v="8000"/>
    <n v="10623"/>
    <n v="209"/>
    <n v="0"/>
    <n v="6.2"/>
    <n v="211"/>
    <n v="125"/>
    <n v="40559930"/>
    <n v="60000000"/>
    <n v="-19440070"/>
    <n v="-0.32400116666666667"/>
    <n v="24.670399533333335"/>
    <x v="0"/>
    <s v="fevral"/>
    <s v="Tony Gilroy"/>
    <s v="DUPLİCİTY"/>
    <s v="Underperformer"/>
    <s v="Medium Budget"/>
  </r>
  <r>
    <s v="Bill &amp; Ted's Excellent Adventure"/>
    <d v="1989-03-20T00:00:00"/>
    <x v="0"/>
    <x v="2"/>
    <s v="English"/>
    <x v="0"/>
    <s v="PG"/>
    <s v="Keanu Reeves"/>
    <x v="349"/>
    <n v="18000"/>
    <n v="20795"/>
    <n v="65"/>
    <n v="0"/>
    <n v="6.9"/>
    <n v="81"/>
    <n v="90"/>
    <n v="40485039"/>
    <n v="10000000"/>
    <n v="30485039"/>
    <n v="3.0485039"/>
    <n v="28.819401560000003"/>
    <x v="25"/>
    <s v="mart"/>
    <s v="Stephen Herek"/>
    <s v="BİLL &amp; TED'S EXCELLENT ADVENTURE"/>
    <s v="Normal"/>
    <s v="High Budget"/>
  </r>
  <r>
    <s v="The Master of Disguise"/>
    <d v="2002-10-03T00:00:00"/>
    <x v="0"/>
    <x v="4"/>
    <s v="English"/>
    <x v="0"/>
    <s v="PG"/>
    <s v="Jennifer Esposito"/>
    <x v="627"/>
    <n v="911"/>
    <n v="3058"/>
    <n v="11"/>
    <n v="1000"/>
    <n v="3.3"/>
    <n v="56"/>
    <n v="80"/>
    <n v="40363530"/>
    <n v="16000000"/>
    <n v="24363530"/>
    <n v="1.522720625"/>
    <n v="13.909088249999998"/>
    <x v="12"/>
    <s v="oktyabr"/>
    <s v="Perry Andelin Blake"/>
    <s v="THE MASTER OF DİSGUİSE"/>
    <s v="Normal"/>
    <s v="Medium Budget"/>
  </r>
  <r>
    <s v="Heartbreakers"/>
    <d v="2001-08-17T00:00:00"/>
    <x v="0"/>
    <x v="4"/>
    <s v="English"/>
    <x v="0"/>
    <s v="PG-13"/>
    <s v="Sarah Silverman"/>
    <x v="628"/>
    <n v="931"/>
    <n v="2912"/>
    <n v="7"/>
    <n v="989"/>
    <n v="6.2"/>
    <n v="116"/>
    <n v="123"/>
    <n v="40334024"/>
    <n v="35000000"/>
    <n v="5334024"/>
    <n v="0.15240068571428572"/>
    <n v="24.959860274285717"/>
    <x v="18"/>
    <s v="avgust"/>
    <s v="David Mirkin"/>
    <s v="HEARTBREAKERS"/>
    <s v="Normal"/>
    <s v="Medium Budget"/>
  </r>
  <r>
    <s v="I Am Sam"/>
    <d v="2001-05-27T00:00:00"/>
    <x v="0"/>
    <x v="1"/>
    <s v="English"/>
    <x v="0"/>
    <s v="PG-13"/>
    <s v="Dianne Wiest"/>
    <x v="629"/>
    <n v="967"/>
    <n v="3152"/>
    <n v="24"/>
    <n v="15000"/>
    <n v="7.6"/>
    <n v="129"/>
    <n v="132"/>
    <n v="40270895"/>
    <n v="22000000"/>
    <n v="18270895"/>
    <n v="0.83049522727272729"/>
    <n v="32.232198090909094"/>
    <x v="18"/>
    <s v="may"/>
    <s v="Jessie Nelson"/>
    <s v="I AM SAM"/>
    <s v="Normal"/>
    <s v="Medium Budget"/>
  </r>
  <r>
    <s v="Hanna"/>
    <d v="2011-06-13T00:00:00"/>
    <x v="0"/>
    <x v="0"/>
    <s v="English"/>
    <x v="0"/>
    <s v="PG-13"/>
    <s v="Jessica Barden"/>
    <x v="536"/>
    <n v="157"/>
    <n v="257"/>
    <n v="456"/>
    <n v="38000"/>
    <n v="6.8"/>
    <n v="417"/>
    <n v="111"/>
    <n v="40247512"/>
    <n v="30000000"/>
    <n v="10247512"/>
    <n v="0.34158373333333331"/>
    <n v="31.136633493333335"/>
    <x v="15"/>
    <s v="iyun"/>
    <s v="Joe Wright"/>
    <s v="HANNA"/>
    <s v="Normal"/>
    <s v="High Budget"/>
  </r>
  <r>
    <s v="Hardball"/>
    <d v="2001-04-08T00:00:00"/>
    <x v="0"/>
    <x v="1"/>
    <s v="English"/>
    <x v="0"/>
    <s v="PG-13"/>
    <s v="Keanu Reeves"/>
    <x v="449"/>
    <n v="18000"/>
    <n v="18630"/>
    <n v="48"/>
    <n v="0"/>
    <n v="6.3"/>
    <n v="85"/>
    <n v="106"/>
    <n v="40219708"/>
    <n v="21000000"/>
    <n v="19219708"/>
    <n v="0.91522419047619052"/>
    <n v="25.566089676190476"/>
    <x v="18"/>
    <s v="aprel"/>
    <s v="Brian Robbins"/>
    <s v="HARDBALL"/>
    <s v="Normal"/>
    <s v="Medium Budget"/>
  </r>
  <r>
    <s v="There Will Be Blood"/>
    <d v="2007-08-19T00:00:00"/>
    <x v="0"/>
    <x v="1"/>
    <s v="English"/>
    <x v="0"/>
    <s v="R"/>
    <s v="Jim Meskimen"/>
    <x v="630"/>
    <n v="272"/>
    <n v="533"/>
    <n v="0"/>
    <n v="16000"/>
    <n v="8.1"/>
    <n v="398"/>
    <n v="158"/>
    <n v="40218903"/>
    <n v="25000000"/>
    <n v="15218903"/>
    <n v="0.60875612000000001"/>
    <n v="34.243502448000001"/>
    <x v="17"/>
    <s v="avgust"/>
    <s v="Paul Thomas Anderson"/>
    <s v="THERE WİLL BE BLOOD"/>
    <s v="Normal"/>
    <s v="Medium Budget"/>
  </r>
  <r>
    <s v="Bridget Jones: The Edge of Reason"/>
    <d v="2004-05-27T00:00:00"/>
    <x v="0"/>
    <x v="4"/>
    <s v="English"/>
    <x v="1"/>
    <s v="R"/>
    <s v="Colin Firth"/>
    <x v="631"/>
    <n v="14000"/>
    <n v="15634"/>
    <n v="17"/>
    <n v="0"/>
    <n v="5.9"/>
    <n v="143"/>
    <n v="108"/>
    <n v="40203020"/>
    <n v="40000000"/>
    <n v="203020"/>
    <n v="5.0755000000000002E-3"/>
    <n v="23.602030200000002"/>
    <x v="7"/>
    <s v="may"/>
    <s v="Beeban Kidron"/>
    <s v="BRİDGET JONES: THE EDGE OF REASON"/>
    <s v="Normal"/>
    <s v="Medium Budget"/>
  </r>
  <r>
    <s v="Catwoman"/>
    <d v="2004-10-30T00:00:00"/>
    <x v="0"/>
    <x v="0"/>
    <s v="English"/>
    <x v="0"/>
    <s v="PG-13"/>
    <s v="Frances Conroy"/>
    <x v="632"/>
    <n v="827"/>
    <n v="3144"/>
    <n v="26"/>
    <n v="0"/>
    <n v="3.3"/>
    <n v="212"/>
    <n v="87"/>
    <n v="40198710"/>
    <n v="100000000"/>
    <n v="-59801290"/>
    <n v="-0.59801289999999996"/>
    <n v="12.96079484"/>
    <x v="7"/>
    <s v="oktyabr"/>
    <s v="Pitof"/>
    <s v="CATWOMAN"/>
    <s v="Underperformer"/>
    <s v="High Budget"/>
  </r>
  <r>
    <s v="Legion"/>
    <d v="2010-09-07T00:00:00"/>
    <x v="0"/>
    <x v="0"/>
    <s v="English"/>
    <x v="0"/>
    <s v="R"/>
    <s v="Dennis Quaid"/>
    <x v="633"/>
    <n v="2000"/>
    <n v="3889"/>
    <n v="124"/>
    <n v="0"/>
    <n v="5.2"/>
    <n v="226"/>
    <n v="100"/>
    <n v="40168080"/>
    <n v="26000000"/>
    <n v="14168080"/>
    <n v="0.54492615384615384"/>
    <n v="21.017970461538461"/>
    <x v="11"/>
    <s v="sentyabr"/>
    <s v="Scott Stewart"/>
    <s v="LEGİON"/>
    <s v="Normal"/>
    <s v="High Budget"/>
  </r>
  <r>
    <s v="The Piano"/>
    <d v="1993-09-28T00:00:00"/>
    <x v="0"/>
    <x v="1"/>
    <s v="English"/>
    <x v="2"/>
    <s v="R"/>
    <s v="Holly Hunter"/>
    <x v="634"/>
    <n v="1000"/>
    <n v="1051"/>
    <n v="319"/>
    <n v="0"/>
    <n v="7.6"/>
    <n v="83"/>
    <n v="121"/>
    <n v="40158000"/>
    <n v="7000000"/>
    <n v="33158000"/>
    <n v="4.7368571428571427"/>
    <n v="32.294742857142857"/>
    <x v="27"/>
    <s v="sentyabr"/>
    <s v="Jane Campion"/>
    <s v="THE PİANO"/>
    <s v="Normal"/>
    <s v="Medium Budget"/>
  </r>
  <r>
    <s v="Stranger Than Fiction"/>
    <d v="2006-07-03T00:00:00"/>
    <x v="0"/>
    <x v="4"/>
    <s v="English"/>
    <x v="0"/>
    <s v="PG-13"/>
    <s v="Will Ferrell"/>
    <x v="83"/>
    <n v="8000"/>
    <n v="8362"/>
    <n v="395"/>
    <n v="13000"/>
    <n v="7.6"/>
    <n v="253"/>
    <n v="113"/>
    <n v="40137776"/>
    <n v="38000000"/>
    <n v="2137776"/>
    <n v="5.6257263157894734E-2"/>
    <n v="31.722502905263156"/>
    <x v="9"/>
    <s v="iyul"/>
    <s v="Marc Forster"/>
    <s v="STRANGER THAN FİCTİON"/>
    <s v="Normal"/>
    <s v="Medium Budget"/>
  </r>
  <r>
    <s v="Blue Crush"/>
    <d v="2002-12-06T00:00:00"/>
    <x v="0"/>
    <x v="1"/>
    <s v="English"/>
    <x v="0"/>
    <s v="PG-13"/>
    <s v="Faizon Love"/>
    <x v="635"/>
    <n v="585"/>
    <n v="1165"/>
    <n v="134"/>
    <n v="0"/>
    <n v="5.6"/>
    <n v="69"/>
    <n v="104"/>
    <n v="40118420"/>
    <n v="30000000"/>
    <n v="10118420"/>
    <n v="0.33728066666666667"/>
    <n v="22.534912266666666"/>
    <x v="12"/>
    <s v="dekabr"/>
    <s v="John Stockwell"/>
    <s v="BLUE CRUSH"/>
    <s v="Normal"/>
    <s v="Medium Budget"/>
  </r>
  <r>
    <s v="Righteous Kill"/>
    <d v="2008-01-04T00:00:00"/>
    <x v="0"/>
    <x v="0"/>
    <s v="English"/>
    <x v="0"/>
    <s v="R"/>
    <s v="Robert De Niro"/>
    <x v="534"/>
    <n v="22000"/>
    <n v="38809"/>
    <n v="50"/>
    <n v="0"/>
    <n v="6"/>
    <n v="198"/>
    <n v="101"/>
    <n v="40076438"/>
    <n v="60000000"/>
    <n v="-19923562"/>
    <n v="-0.33205936666666669"/>
    <n v="23.867176253333334"/>
    <x v="4"/>
    <s v="yanvar"/>
    <s v="Jon Avnet"/>
    <s v="RİGHTEOUS KİLL"/>
    <s v="Underperformer"/>
    <s v="High Budget"/>
  </r>
  <r>
    <s v="You Got Served"/>
    <d v="2004-03-02T00:00:00"/>
    <x v="0"/>
    <x v="1"/>
    <s v="English"/>
    <x v="0"/>
    <s v="PG-13"/>
    <s v="Jennifer Freeman"/>
    <x v="636"/>
    <n v="389"/>
    <n v="1792"/>
    <n v="548"/>
    <n v="0"/>
    <n v="3.5"/>
    <n v="58"/>
    <n v="95"/>
    <n v="40066497"/>
    <n v="8000000"/>
    <n v="32066497"/>
    <n v="4.0083121249999998"/>
    <n v="15.60332485"/>
    <x v="7"/>
    <s v="mart"/>
    <s v="Chris Stokes"/>
    <s v="YOU GOT SERVED"/>
    <s v="Normal"/>
    <s v="Medium Budget"/>
  </r>
  <r>
    <s v="The Faculty"/>
    <d v="1998-04-20T00:00:00"/>
    <x v="0"/>
    <x v="7"/>
    <s v="English"/>
    <x v="0"/>
    <s v="R"/>
    <s v="Jordana Brewster"/>
    <x v="253"/>
    <n v="4000"/>
    <n v="12170"/>
    <n v="0"/>
    <n v="0"/>
    <n v="6.4"/>
    <n v="154"/>
    <n v="104"/>
    <n v="40064955"/>
    <n v="15000000"/>
    <n v="25064955"/>
    <n v="1.6709970000000001"/>
    <n v="26.2683988"/>
    <x v="31"/>
    <s v="aprel"/>
    <s v="Robert Rodriguez"/>
    <s v="THE FACULTY"/>
    <s v="Normal"/>
    <s v="Low Budget"/>
  </r>
  <r>
    <s v="Collateral Damage"/>
    <d v="2002-09-03T00:00:00"/>
    <x v="0"/>
    <x v="0"/>
    <s v="English"/>
    <x v="0"/>
    <s v="R"/>
    <s v="Raymond Cruz"/>
    <x v="100"/>
    <n v="672"/>
    <n v="1460"/>
    <n v="99"/>
    <n v="941"/>
    <n v="5.5"/>
    <n v="135"/>
    <n v="108"/>
    <n v="40048332"/>
    <n v="85000000"/>
    <n v="-44951668"/>
    <n v="-0.52884315294117645"/>
    <n v="21.88256273882353"/>
    <x v="12"/>
    <s v="sentyabr"/>
    <s v="Andrew Davis"/>
    <s v="COLLATERAL DAMAGE"/>
    <s v="Underperformer"/>
    <s v="High Budget"/>
  </r>
  <r>
    <s v="A Haunted House"/>
    <d v="2013-04-02T00:00:00"/>
    <x v="0"/>
    <x v="4"/>
    <s v="English"/>
    <x v="0"/>
    <s v="R"/>
    <s v="Essence Atkins"/>
    <x v="637"/>
    <n v="713"/>
    <n v="3421"/>
    <n v="89"/>
    <n v="0"/>
    <n v="5.0999999999999996"/>
    <n v="129"/>
    <n v="86"/>
    <n v="40041683"/>
    <n v="2500000"/>
    <n v="37541683"/>
    <n v="15.0166732"/>
    <n v="26.406669279999999"/>
    <x v="8"/>
    <s v="aprel"/>
    <s v="Michael Tiddes"/>
    <s v="A HAUNTED HOUSE"/>
    <s v="Normal"/>
    <s v="Medium Budget"/>
  </r>
  <r>
    <s v="I Still Know What You Did Last Summer"/>
    <d v="1998-06-13T00:00:00"/>
    <x v="0"/>
    <x v="7"/>
    <s v="English"/>
    <x v="0"/>
    <s v="R"/>
    <s v="Muse Watson"/>
    <x v="638"/>
    <n v="45000"/>
    <n v="49847"/>
    <n v="41"/>
    <n v="891"/>
    <n v="4.5999999999999996"/>
    <n v="125"/>
    <n v="100"/>
    <n v="39989008"/>
    <n v="24000000"/>
    <n v="15989008"/>
    <n v="0.66620866666666667"/>
    <n v="18.755583466666664"/>
    <x v="31"/>
    <s v="iyun"/>
    <s v="Danny Cannon"/>
    <s v="I STİLL KNOW WHAT YOU DİD LAST SUMMER"/>
    <s v="Normal"/>
    <s v="Low Budget"/>
  </r>
  <r>
    <s v="The Wild Thornberrys Movie"/>
    <d v="2002-11-28T00:00:00"/>
    <x v="0"/>
    <x v="2"/>
    <s v="English"/>
    <x v="0"/>
    <s v="PG"/>
    <s v="Alfre Woodard"/>
    <x v="639"/>
    <n v="1000"/>
    <n v="2908"/>
    <n v="0"/>
    <n v="187"/>
    <n v="5.2"/>
    <n v="38"/>
    <n v="85"/>
    <n v="39880476"/>
    <n v="25000000"/>
    <n v="14880476"/>
    <n v="0.59521904000000003"/>
    <n v="21.056787616000001"/>
    <x v="12"/>
    <s v="noyabr"/>
    <s v="Cathy Malkasian"/>
    <s v="THE WİLD THORNBERRYS MOVİE"/>
    <s v="Normal"/>
    <s v="High Budget"/>
  </r>
  <r>
    <s v="The Illusionist"/>
    <d v="2006-01-24T00:00:00"/>
    <x v="0"/>
    <x v="1"/>
    <s v="English"/>
    <x v="0"/>
    <s v="PG-13"/>
    <s v="Rufus Sewell"/>
    <x v="153"/>
    <n v="3000"/>
    <n v="4210"/>
    <n v="168"/>
    <n v="15000"/>
    <n v="7.6"/>
    <n v="236"/>
    <n v="110"/>
    <n v="39825798"/>
    <n v="16000000"/>
    <n v="23825798"/>
    <n v="1.4891123749999999"/>
    <n v="32.495644949999999"/>
    <x v="9"/>
    <s v="yanvar"/>
    <s v="Neil Burger"/>
    <s v="THE ILLUSİONİST"/>
    <s v="Normal"/>
    <s v="Medium Budget"/>
  </r>
  <r>
    <s v="Caddyshack"/>
    <d v="1980-10-13T00:00:00"/>
    <x v="0"/>
    <x v="4"/>
    <s v="English"/>
    <x v="0"/>
    <s v="R"/>
    <s v="Bill Murray"/>
    <x v="272"/>
    <n v="13000"/>
    <n v="14921"/>
    <n v="11000"/>
    <n v="0"/>
    <n v="7.4"/>
    <n v="71"/>
    <n v="98"/>
    <n v="39800000"/>
    <n v="6000000"/>
    <n v="33800000"/>
    <n v="5.6333333333333337"/>
    <n v="31.853333333333335"/>
    <x v="21"/>
    <s v="oktyabr"/>
    <s v="Harold Ramis"/>
    <s v="CADDYSHACK"/>
    <s v="Normal"/>
    <s v="Medium Budget"/>
  </r>
  <r>
    <s v="The Beach"/>
    <d v="2000-03-10T00:00:00"/>
    <x v="0"/>
    <x v="2"/>
    <s v="English"/>
    <x v="0"/>
    <s v="R"/>
    <s v="Leonardo DiCaprio"/>
    <x v="181"/>
    <n v="29000"/>
    <n v="29461"/>
    <n v="0"/>
    <n v="0"/>
    <n v="6.6"/>
    <n v="118"/>
    <n v="119"/>
    <n v="39778599"/>
    <n v="50000000"/>
    <n v="-10221401"/>
    <n v="-0.20442801999999999"/>
    <n v="26.318228791999999"/>
    <x v="23"/>
    <s v="mart"/>
    <s v="Danny Boyle"/>
    <s v="THE BEACH"/>
    <s v="Normal"/>
    <s v="High Budget"/>
  </r>
  <r>
    <s v="Epic Movie"/>
    <d v="2007-10-07T00:00:00"/>
    <x v="0"/>
    <x v="2"/>
    <s v="English"/>
    <x v="0"/>
    <s v="PG-13"/>
    <s v="David Carradine"/>
    <x v="640"/>
    <n v="926"/>
    <n v="4293"/>
    <n v="82"/>
    <n v="0"/>
    <n v="2.2999999999999998"/>
    <n v="112"/>
    <n v="93"/>
    <n v="39737645"/>
    <n v="20000000"/>
    <n v="19737645"/>
    <n v="0.98688224999999996"/>
    <n v="9.5947528999999996"/>
    <x v="17"/>
    <s v="oktyabr"/>
    <s v="Jason Friedberg"/>
    <s v="EPİC MOVİE"/>
    <s v="Normal"/>
    <s v="High Budget"/>
  </r>
  <r>
    <s v="The Ladykillers"/>
    <d v="2004-04-07T00:00:00"/>
    <x v="0"/>
    <x v="4"/>
    <s v="English"/>
    <x v="0"/>
    <s v="R"/>
    <s v="J.K. Simmons"/>
    <x v="124"/>
    <n v="24000"/>
    <n v="41701"/>
    <n v="1000"/>
    <n v="0"/>
    <n v="6.2"/>
    <n v="193"/>
    <n v="104"/>
    <n v="39692139"/>
    <n v="35000000"/>
    <n v="4692139"/>
    <n v="0.13406111428571429"/>
    <n v="24.853624445714285"/>
    <x v="7"/>
    <s v="aprel"/>
    <s v="Ethan Coen"/>
    <s v="THE LADYKİLLERS"/>
    <s v="Normal"/>
    <s v="Medium Budget"/>
  </r>
  <r>
    <s v="Hitman"/>
    <d v="2007-02-18T00:00:00"/>
    <x v="0"/>
    <x v="0"/>
    <s v="English"/>
    <x v="6"/>
    <s v="R"/>
    <s v="Henry Ian Cusick"/>
    <x v="641"/>
    <n v="866"/>
    <n v="2124"/>
    <n v="87"/>
    <n v="0"/>
    <n v="6.3"/>
    <n v="193"/>
    <n v="94"/>
    <n v="39687528"/>
    <n v="24000000"/>
    <n v="15687528"/>
    <n v="0.65364699999999998"/>
    <n v="25.461458799999999"/>
    <x v="17"/>
    <s v="fevral"/>
    <s v="Xavier Gens"/>
    <s v="HİTMAN"/>
    <s v="Normal"/>
    <s v="High Budget"/>
  </r>
  <r>
    <s v="Jackie Brown"/>
    <d v="1997-11-13T00:00:00"/>
    <x v="0"/>
    <x v="8"/>
    <s v="English"/>
    <x v="0"/>
    <s v="R"/>
    <s v="Robert De Niro"/>
    <x v="138"/>
    <n v="22000"/>
    <n v="25522"/>
    <n v="16000"/>
    <n v="0"/>
    <n v="7.5"/>
    <n v="140"/>
    <n v="154"/>
    <n v="39647595"/>
    <n v="12000000"/>
    <n v="27647595"/>
    <n v="2.3039662500000002"/>
    <n v="30.9215865"/>
    <x v="1"/>
    <s v="noyabr"/>
    <s v="Quentin Tarantino"/>
    <s v="JACKİE BROWN"/>
    <s v="Normal"/>
    <s v="Medium Budget"/>
  </r>
  <r>
    <s v="30 Days of Night"/>
    <d v="2007-11-06T00:00:00"/>
    <x v="0"/>
    <x v="7"/>
    <s v="English"/>
    <x v="0"/>
    <s v="R"/>
    <s v="Danny Huston"/>
    <x v="33"/>
    <n v="430"/>
    <n v="814"/>
    <n v="171"/>
    <n v="0"/>
    <n v="6.6"/>
    <n v="304"/>
    <n v="113"/>
    <n v="39568996"/>
    <n v="32000000"/>
    <n v="7568996"/>
    <n v="0.23653112500000001"/>
    <n v="26.494612449999998"/>
    <x v="17"/>
    <s v="noyabr"/>
    <s v="David Slade"/>
    <s v="30 DAYS OF NİGHT"/>
    <s v="Normal"/>
    <s v="Low Budget"/>
  </r>
  <r>
    <s v="Benji"/>
    <d v="1974-08-21T00:00:00"/>
    <x v="0"/>
    <x v="2"/>
    <s v="English"/>
    <x v="0"/>
    <s v="G"/>
    <s v="Frances Bavier"/>
    <x v="642"/>
    <n v="407"/>
    <n v="1090"/>
    <n v="24"/>
    <n v="816"/>
    <n v="6.1"/>
    <n v="5"/>
    <n v="86"/>
    <n v="39552600"/>
    <n v="500000"/>
    <n v="39052600"/>
    <n v="78.105199999999996"/>
    <n v="55.723680000000002"/>
    <x v="42"/>
    <s v="avgust"/>
    <s v="Joe Camp"/>
    <s v="BENJİ"/>
    <s v="Normal"/>
    <s v="High Budget"/>
  </r>
  <r>
    <s v="Resident Evil"/>
    <d v="2002-07-13T00:00:00"/>
    <x v="0"/>
    <x v="0"/>
    <s v="English"/>
    <x v="1"/>
    <s v="R"/>
    <s v="Milla Jovovich"/>
    <x v="357"/>
    <n v="14000"/>
    <n v="17902"/>
    <n v="545"/>
    <n v="0"/>
    <n v="6.7"/>
    <n v="226"/>
    <n v="100"/>
    <n v="39532308"/>
    <n v="33000000"/>
    <n v="6532308"/>
    <n v="0.19794872727272728"/>
    <n v="26.879179490909092"/>
    <x v="12"/>
    <s v="iyul"/>
    <s v="Paul W.S. Anderson"/>
    <s v="RESİDENT EVİL"/>
    <s v="Normal"/>
    <s v="High Budget"/>
  </r>
  <r>
    <s v="Hocus Pocus"/>
    <d v="1993-06-19T00:00:00"/>
    <x v="0"/>
    <x v="4"/>
    <s v="English"/>
    <x v="0"/>
    <s v="PG"/>
    <s v="Vinessa Shaw"/>
    <x v="323"/>
    <n v="580"/>
    <n v="1275"/>
    <n v="197"/>
    <n v="16000"/>
    <n v="6.7"/>
    <n v="36"/>
    <n v="96"/>
    <n v="39514713"/>
    <n v="28000000"/>
    <n v="11514713"/>
    <n v="0.41123975000000002"/>
    <n v="28.564495900000001"/>
    <x v="27"/>
    <s v="iyun"/>
    <s v="Kenny Ortega"/>
    <s v="HOCUS POCUS"/>
    <s v="Normal"/>
    <s v="Medium Budget"/>
  </r>
  <r>
    <s v="The Texas Chainsaw Massacre: The Beginning"/>
    <d v="2006-07-26T00:00:00"/>
    <x v="0"/>
    <x v="7"/>
    <s v="English"/>
    <x v="0"/>
    <s v="R"/>
    <s v="Matt Bomer"/>
    <x v="93"/>
    <n v="20000"/>
    <n v="26402"/>
    <n v="473"/>
    <n v="0"/>
    <n v="5.9"/>
    <n v="196"/>
    <n v="83"/>
    <n v="39511038"/>
    <n v="16000000"/>
    <n v="23511038"/>
    <n v="1.469439875"/>
    <n v="24.187775950000002"/>
    <x v="9"/>
    <s v="iyul"/>
    <s v="Jonathan Liebesman"/>
    <s v="THE TEXAS CHAİNSAW MASSACRE: THE BEGİNNİNG"/>
    <s v="Normal"/>
    <s v="Low Budget"/>
  </r>
  <r>
    <s v="Crazy Heart"/>
    <d v="2009-08-04T00:00:00"/>
    <x v="0"/>
    <x v="1"/>
    <s v="English"/>
    <x v="0"/>
    <s v="R"/>
    <s v="Jeff Bridges"/>
    <x v="445"/>
    <n v="12000"/>
    <n v="13172"/>
    <n v="108"/>
    <n v="0"/>
    <n v="7.3"/>
    <n v="273"/>
    <n v="112"/>
    <n v="39462438"/>
    <n v="7000000"/>
    <n v="32462438"/>
    <n v="4.6374911428571428"/>
    <n v="31.054996457142856"/>
    <x v="0"/>
    <s v="avgust"/>
    <s v="Scott Cooper"/>
    <s v="CRAZY HEART"/>
    <s v="Normal"/>
    <s v="Medium Budget"/>
  </r>
  <r>
    <s v="Little Nicky"/>
    <d v="2000-03-12T00:00:00"/>
    <x v="0"/>
    <x v="4"/>
    <s v="English"/>
    <x v="0"/>
    <s v="PG-13"/>
    <s v="Adam Sandler"/>
    <x v="214"/>
    <n v="11000"/>
    <n v="25190"/>
    <n v="65"/>
    <n v="0"/>
    <n v="5.3"/>
    <n v="87"/>
    <n v="90"/>
    <n v="39442871"/>
    <n v="80000000"/>
    <n v="-40557129"/>
    <n v="-0.50696411249999995"/>
    <n v="20.997214355000001"/>
    <x v="23"/>
    <s v="mart"/>
    <s v="Steven Brill"/>
    <s v="LİTTLE NİCKY"/>
    <s v="Underperformer"/>
    <s v="Medium Budget"/>
  </r>
  <r>
    <s v="Burlesque"/>
    <d v="2010-05-29T00:00:00"/>
    <x v="0"/>
    <x v="1"/>
    <s v="English"/>
    <x v="0"/>
    <s v="PG-13"/>
    <s v="Eric Dane"/>
    <x v="643"/>
    <n v="2000"/>
    <n v="4315"/>
    <n v="59"/>
    <n v="19000"/>
    <n v="6.4"/>
    <n v="197"/>
    <n v="119"/>
    <n v="39440655"/>
    <n v="55000000"/>
    <n v="-15559345"/>
    <n v="-0.2828971818181818"/>
    <n v="27.386841127272728"/>
    <x v="11"/>
    <s v="may"/>
    <s v="Steve Antin"/>
    <s v="BURLESQUE"/>
    <s v="Underperformer"/>
    <s v="Medium Budget"/>
  </r>
  <r>
    <s v="Rugrats Go Wild"/>
    <d v="2003-06-26T00:00:00"/>
    <x v="0"/>
    <x v="2"/>
    <s v="English"/>
    <x v="0"/>
    <s v="PG"/>
    <s v="Elizabeth Daily"/>
    <x v="644"/>
    <n v="971"/>
    <n v="3017"/>
    <n v="0"/>
    <n v="329"/>
    <n v="5.6"/>
    <n v="45"/>
    <n v="80"/>
    <n v="39399750"/>
    <n v="25000000"/>
    <n v="14399750"/>
    <n v="0.57599"/>
    <n v="22.663295999999999"/>
    <x v="13"/>
    <s v="iyun"/>
    <s v="John Eng"/>
    <s v="RUGRATS GO WİLD"/>
    <s v="Normal"/>
    <s v="High Budget"/>
  </r>
  <r>
    <s v="Body of Lies"/>
    <d v="2008-05-30T00:00:00"/>
    <x v="0"/>
    <x v="0"/>
    <s v="English"/>
    <x v="0"/>
    <s v="R"/>
    <s v="Leonardo DiCaprio"/>
    <x v="65"/>
    <n v="29000"/>
    <n v="29824"/>
    <n v="0"/>
    <n v="0"/>
    <n v="7.1"/>
    <n v="238"/>
    <n v="128"/>
    <n v="39380442"/>
    <n v="70000000"/>
    <n v="-30619558"/>
    <n v="-0.43742225714285715"/>
    <n v="28.225031097142857"/>
    <x v="4"/>
    <s v="may"/>
    <s v="Ridley Scott"/>
    <s v="BODY OF LİES"/>
    <s v="Underperformer"/>
    <s v="High Budget"/>
  </r>
  <r>
    <s v="The Expendables 3"/>
    <d v="2014-08-26T00:00:00"/>
    <x v="0"/>
    <x v="0"/>
    <s v="English"/>
    <x v="0"/>
    <s v="PG-13"/>
    <s v="Jason Statham"/>
    <x v="645"/>
    <n v="26000"/>
    <n v="52610"/>
    <n v="385"/>
    <n v="56000"/>
    <n v="6.1"/>
    <n v="320"/>
    <n v="131"/>
    <n v="39292022"/>
    <n v="90000000"/>
    <n v="-50707978"/>
    <n v="-0.5634219777777778"/>
    <n v="29.774631208888884"/>
    <x v="16"/>
    <s v="avgust"/>
    <s v="Patrick Hughes"/>
    <s v="THE EXPENDABLES 3"/>
    <s v="Underperformer"/>
    <s v="High Budget"/>
  </r>
  <r>
    <s v="Lakeview Terrace"/>
    <d v="2008-04-04T00:00:00"/>
    <x v="0"/>
    <x v="8"/>
    <s v="English"/>
    <x v="0"/>
    <s v="PG-13"/>
    <s v="Jay Hernandez"/>
    <x v="646"/>
    <n v="1000"/>
    <n v="2382"/>
    <n v="119"/>
    <n v="0"/>
    <n v="6.1"/>
    <n v="165"/>
    <n v="110"/>
    <n v="39263506"/>
    <n v="22000000"/>
    <n v="17263506"/>
    <n v="0.78470481818181814"/>
    <n v="24.713881927272727"/>
    <x v="4"/>
    <s v="aprel"/>
    <s v="Neil LaBute"/>
    <s v="LAKEVİEW TERRACE"/>
    <s v="Normal"/>
    <s v="Medium Budget"/>
  </r>
  <r>
    <s v="Anna and the King"/>
    <d v="1999-01-14T00:00:00"/>
    <x v="0"/>
    <x v="1"/>
    <s v="English"/>
    <x v="0"/>
    <s v="PG-13"/>
    <s v="Bai Ling"/>
    <x v="113"/>
    <n v="582"/>
    <n v="804"/>
    <n v="72"/>
    <n v="0"/>
    <n v="6.7"/>
    <n v="91"/>
    <n v="148"/>
    <n v="39251128"/>
    <n v="75000000"/>
    <n v="-35748872"/>
    <n v="-0.47665162666666666"/>
    <n v="26.609339349333332"/>
    <x v="5"/>
    <s v="yanvar"/>
    <s v="Andy Tennant"/>
    <s v="ANNA AND THE KİNG"/>
    <s v="Underperformer"/>
    <s v="Medium Budget"/>
  </r>
  <r>
    <s v="Pitch Black"/>
    <d v="2000-08-08T00:00:00"/>
    <x v="0"/>
    <x v="7"/>
    <s v="English"/>
    <x v="0"/>
    <s v="R"/>
    <s v="Vin Diesel"/>
    <x v="474"/>
    <n v="14000"/>
    <n v="16196"/>
    <n v="123"/>
    <n v="5000"/>
    <n v="7.1"/>
    <n v="214"/>
    <n v="112"/>
    <n v="39235088"/>
    <n v="23000000"/>
    <n v="16235088"/>
    <n v="0.70587339130434779"/>
    <n v="29.182349356521737"/>
    <x v="23"/>
    <s v="avgust"/>
    <s v="David Twohy"/>
    <s v="PİTCH BLACK"/>
    <s v="Normal"/>
    <s v="Low Budget"/>
  </r>
  <r>
    <s v="Annie Hall"/>
    <d v="1977-05-17T00:00:00"/>
    <x v="0"/>
    <x v="4"/>
    <s v="English"/>
    <x v="0"/>
    <s v="PG"/>
    <s v="Woody Allen"/>
    <x v="478"/>
    <n v="11000"/>
    <n v="12691"/>
    <n v="11000"/>
    <n v="0"/>
    <n v="8.1"/>
    <n v="154"/>
    <n v="93"/>
    <n v="39200000"/>
    <n v="4000000"/>
    <n v="35200000"/>
    <n v="8.8000000000000007"/>
    <n v="35.92"/>
    <x v="6"/>
    <s v="may"/>
    <s v="Woody Allen"/>
    <s v="ANNİE HALL"/>
    <s v="Normal"/>
    <s v="Medium Budget"/>
  </r>
  <r>
    <s v="The Adventures of Sharkboy and Lavagirl 3-D"/>
    <d v="2005-07-13T00:00:00"/>
    <x v="0"/>
    <x v="0"/>
    <s v="English"/>
    <x v="0"/>
    <s v="PG"/>
    <s v="Taylor Lautner"/>
    <x v="253"/>
    <n v="12000"/>
    <n v="14899"/>
    <n v="0"/>
    <n v="0"/>
    <n v="3.5"/>
    <n v="66"/>
    <n v="93"/>
    <n v="39177541"/>
    <n v="50000000"/>
    <n v="-10822459"/>
    <n v="-0.21644917999999999"/>
    <n v="13.913420328000001"/>
    <x v="14"/>
    <s v="iyul"/>
    <s v="Robert Rodriguez"/>
    <s v="THE ADVENTURES OF SHARKBOY AND LAVAGİRL 3-D"/>
    <s v="Normal"/>
    <s v="High Budget"/>
  </r>
  <r>
    <s v="Enough"/>
    <d v="2002-03-10T00:00:00"/>
    <x v="0"/>
    <x v="8"/>
    <s v="English"/>
    <x v="0"/>
    <s v="PG-13"/>
    <s v="Bill Cobbs"/>
    <x v="210"/>
    <n v="970"/>
    <n v="3770"/>
    <n v="150"/>
    <n v="0"/>
    <n v="5.6"/>
    <n v="98"/>
    <n v="115"/>
    <n v="39177215"/>
    <n v="38000000"/>
    <n v="1177215"/>
    <n v="3.0979342105263159E-2"/>
    <n v="22.412391736842103"/>
    <x v="12"/>
    <s v="mart"/>
    <s v="Michael Apted"/>
    <s v="ENOUGH"/>
    <s v="Normal"/>
    <s v="Medium Budget"/>
  </r>
  <r>
    <s v="The Grudge 2"/>
    <d v="2006-01-08T00:00:00"/>
    <x v="0"/>
    <x v="7"/>
    <s v="English"/>
    <x v="0"/>
    <s v="PG-13"/>
    <s v="Sarah Michelle Gellar"/>
    <x v="261"/>
    <n v="4000"/>
    <n v="5746"/>
    <n v="70"/>
    <n v="930"/>
    <n v="5"/>
    <n v="131"/>
    <n v="137"/>
    <n v="39143839"/>
    <n v="20000000"/>
    <n v="19143839"/>
    <n v="0.95719195000000001"/>
    <n v="20.47587678"/>
    <x v="9"/>
    <s v="yanvar"/>
    <s v="Takashi Shimizu"/>
    <s v="THE GRUDGE 2"/>
    <s v="Normal"/>
    <s v="Low Budget"/>
  </r>
  <r>
    <s v="The Crazies"/>
    <d v="2010-03-13T00:00:00"/>
    <x v="0"/>
    <x v="7"/>
    <s v="English"/>
    <x v="0"/>
    <s v="R"/>
    <s v="Radha Mitchell"/>
    <x v="413"/>
    <n v="991"/>
    <n v="2609"/>
    <n v="42"/>
    <n v="0"/>
    <n v="6.5"/>
    <n v="308"/>
    <n v="101"/>
    <n v="39103378"/>
    <n v="20000000"/>
    <n v="19103378"/>
    <n v="0.95516889999999999"/>
    <n v="26.382067559999999"/>
    <x v="11"/>
    <s v="mart"/>
    <s v="Breck Eisner"/>
    <s v="THE CRAZİES"/>
    <s v="Normal"/>
    <s v="Low Budget"/>
  </r>
  <r>
    <s v="Something Borrowed"/>
    <d v="2011-04-28T00:00:00"/>
    <x v="0"/>
    <x v="4"/>
    <s v="English"/>
    <x v="0"/>
    <s v="PG-13"/>
    <s v="Ashley Williams"/>
    <x v="350"/>
    <n v="969"/>
    <n v="2371"/>
    <n v="42"/>
    <n v="13000"/>
    <n v="5.9"/>
    <n v="128"/>
    <n v="112"/>
    <n v="39026186"/>
    <n v="35000000"/>
    <n v="4026186"/>
    <n v="0.11503388571428572"/>
    <n v="24.946013554285717"/>
    <x v="15"/>
    <s v="aprel"/>
    <s v="Luke Greenfield"/>
    <s v="SOMETHİNG BORROWED"/>
    <s v="Normal"/>
    <s v="Medium Budget"/>
  </r>
  <r>
    <s v="Dead Man Walking"/>
    <d v="1995-09-20T00:00:00"/>
    <x v="0"/>
    <x v="8"/>
    <s v="English"/>
    <x v="1"/>
    <s v="R"/>
    <s v="Lois Smith"/>
    <x v="647"/>
    <n v="276"/>
    <n v="903"/>
    <n v="0"/>
    <n v="0"/>
    <n v="7.6"/>
    <n v="77"/>
    <n v="122"/>
    <n v="39025000"/>
    <n v="11000000"/>
    <n v="28025000"/>
    <n v="2.5477272727272728"/>
    <n v="31.419090909090908"/>
    <x v="33"/>
    <s v="sentyabr"/>
    <s v="Tim Robbins"/>
    <s v="DEAD MAN WALKİNG"/>
    <s v="Normal"/>
    <s v="Medium Budget"/>
  </r>
  <r>
    <s v="The Sisterhood of the Traveling Pants"/>
    <d v="2005-04-16T00:00:00"/>
    <x v="0"/>
    <x v="4"/>
    <s v="English"/>
    <x v="0"/>
    <s v="PG"/>
    <s v="Mike Vogel"/>
    <x v="311"/>
    <n v="2000"/>
    <n v="6862"/>
    <n v="42"/>
    <n v="0"/>
    <n v="6.6"/>
    <n v="88"/>
    <n v="119"/>
    <n v="39008741"/>
    <n v="25000000"/>
    <n v="14008741"/>
    <n v="0.56034963999999998"/>
    <n v="26.624139855999999"/>
    <x v="14"/>
    <s v="aprel"/>
    <s v="Ken Kwapis"/>
    <s v="THE SİSTERHOOD OF THE TRAVELİNG PANTS"/>
    <s v="Normal"/>
    <s v="Medium Budget"/>
  </r>
  <r>
    <s v="Primary Colors"/>
    <d v="1998-11-26T00:00:00"/>
    <x v="0"/>
    <x v="4"/>
    <s v="English"/>
    <x v="6"/>
    <s v="R"/>
    <s v="Maura Tierney"/>
    <x v="423"/>
    <n v="509"/>
    <n v="1409"/>
    <n v="0"/>
    <n v="688"/>
    <n v="6.7"/>
    <n v="117"/>
    <n v="143"/>
    <n v="38966057"/>
    <n v="65000000"/>
    <n v="-26033943"/>
    <n v="-0.40052219999999999"/>
    <n v="26.708591120000001"/>
    <x v="31"/>
    <s v="noyabr"/>
    <s v="Mike Nichols"/>
    <s v="PRİMARY COLORS"/>
    <s v="Underperformer"/>
    <s v="Medium Budget"/>
  </r>
  <r>
    <s v="Earth to Echo"/>
    <d v="2014-05-18T00:00:00"/>
    <x v="0"/>
    <x v="2"/>
    <s v="English"/>
    <x v="0"/>
    <s v="PG"/>
    <s v="Teo Halm"/>
    <x v="648"/>
    <n v="803"/>
    <n v="1921"/>
    <n v="13"/>
    <n v="0"/>
    <n v="5.8"/>
    <n v="112"/>
    <n v="91"/>
    <n v="38916903"/>
    <n v="13000000"/>
    <n v="25916903"/>
    <n v="1.993607923076923"/>
    <n v="23.99744316923077"/>
    <x v="16"/>
    <s v="may"/>
    <s v="Dave Green"/>
    <s v="EARTH TO ECHO"/>
    <s v="Normal"/>
    <s v="High Budget"/>
  </r>
  <r>
    <s v="Little Shop of Horrors"/>
    <d v="1986-03-01T00:00:00"/>
    <x v="0"/>
    <x v="4"/>
    <s v="English"/>
    <x v="0"/>
    <s v="PG-13"/>
    <s v="Bill Murray"/>
    <x v="401"/>
    <n v="13000"/>
    <n v="15308"/>
    <n v="0"/>
    <n v="0"/>
    <n v="6.9"/>
    <n v="63"/>
    <n v="102"/>
    <n v="38747385"/>
    <n v="25000000"/>
    <n v="13747385"/>
    <n v="0.54989540000000003"/>
    <n v="27.819958160000002"/>
    <x v="37"/>
    <s v="mart"/>
    <s v="Frank Oz"/>
    <s v="LİTTLE SHOP OF HORRORS"/>
    <s v="Normal"/>
    <s v="Medium Budget"/>
  </r>
  <r>
    <s v="Happy Gilmore"/>
    <d v="1996-08-26T00:00:00"/>
    <x v="0"/>
    <x v="4"/>
    <s v="English"/>
    <x v="0"/>
    <s v="PG-13"/>
    <s v="Adam Sandler"/>
    <x v="135"/>
    <n v="11000"/>
    <n v="13162"/>
    <n v="221"/>
    <n v="0"/>
    <n v="7"/>
    <n v="77"/>
    <n v="92"/>
    <n v="38624000"/>
    <n v="12000000"/>
    <n v="26624000"/>
    <n v="2.2186666666666666"/>
    <n v="28.887466666666668"/>
    <x v="20"/>
    <s v="avgust"/>
    <s v="Dennis Dugan"/>
    <s v="HAPPY GİLMORE"/>
    <s v="Normal"/>
    <s v="Medium Budget"/>
  </r>
  <r>
    <s v="On Deadly Ground"/>
    <d v="1994-10-03T00:00:00"/>
    <x v="0"/>
    <x v="0"/>
    <s v="English"/>
    <x v="0"/>
    <s v="R"/>
    <s v="Mike Starr"/>
    <x v="649"/>
    <n v="854"/>
    <n v="1860"/>
    <n v="0"/>
    <n v="812"/>
    <n v="4.4000000000000004"/>
    <n v="47"/>
    <n v="101"/>
    <n v="38590500"/>
    <n v="50000000"/>
    <n v="-11409500"/>
    <n v="-0.22819"/>
    <n v="17.589924"/>
    <x v="10"/>
    <s v="oktyabr"/>
    <s v="Steven Seagal"/>
    <s v="ON DEADLY GROUND"/>
    <s v="Normal"/>
    <s v="High Budget"/>
  </r>
  <r>
    <s v="The Ghost and the Darkness"/>
    <d v="1996-06-16T00:00:00"/>
    <x v="0"/>
    <x v="2"/>
    <s v="English"/>
    <x v="0"/>
    <s v="R"/>
    <s v="Tom Wilkinson"/>
    <x v="411"/>
    <n v="1000"/>
    <n v="1752"/>
    <n v="81"/>
    <n v="0"/>
    <n v="6.8"/>
    <n v="62"/>
    <n v="110"/>
    <n v="38553833"/>
    <n v="55000000"/>
    <n v="-16446167"/>
    <n v="-0.2990212181818182"/>
    <n v="27.080391512727271"/>
    <x v="20"/>
    <s v="iyun"/>
    <s v="Stephen Hopkins"/>
    <s v="THE GHOST AND THE DARKNESS"/>
    <s v="Underperformer"/>
    <s v="High Budget"/>
  </r>
  <r>
    <s v="Sex Tape"/>
    <d v="2014-04-27T00:00:00"/>
    <x v="0"/>
    <x v="4"/>
    <s v="English"/>
    <x v="0"/>
    <s v="R"/>
    <s v="James Wilcox"/>
    <x v="298"/>
    <n v="683"/>
    <n v="1488"/>
    <n v="52"/>
    <n v="0"/>
    <n v="5.0999999999999996"/>
    <n v="201"/>
    <n v="94"/>
    <n v="38543473"/>
    <n v="40000000"/>
    <n v="-1456527"/>
    <n v="-3.6413174999999999E-2"/>
    <n v="20.38543473"/>
    <x v="16"/>
    <s v="aprel"/>
    <s v="Jake Kasdan"/>
    <s v="SEX TAPE"/>
    <s v="Normal"/>
    <s v="Medium Budget"/>
  </r>
  <r>
    <s v="Surrogates"/>
    <d v="2009-11-28T00:00:00"/>
    <x v="0"/>
    <x v="0"/>
    <s v="English"/>
    <x v="0"/>
    <s v="PG-13"/>
    <s v="Bruce Willis"/>
    <x v="156"/>
    <n v="13000"/>
    <n v="18132"/>
    <n v="84"/>
    <n v="0"/>
    <n v="6.3"/>
    <n v="258"/>
    <n v="89"/>
    <n v="38542418"/>
    <n v="80000000"/>
    <n v="-41457582"/>
    <n v="-0.51821977500000005"/>
    <n v="24.992712089999998"/>
    <x v="0"/>
    <s v="noyabr"/>
    <s v="Jonathan Mostow"/>
    <s v="SURROGATES"/>
    <s v="Underperformer"/>
    <s v="High Budget"/>
  </r>
  <r>
    <s v="Spy Kids: All the Time in the World in 4D"/>
    <d v="2011-11-30T00:00:00"/>
    <x v="0"/>
    <x v="0"/>
    <s v="English"/>
    <x v="0"/>
    <s v="PG"/>
    <s v="Alexa PenaVega"/>
    <x v="253"/>
    <n v="2000"/>
    <n v="4311"/>
    <n v="0"/>
    <n v="0"/>
    <n v="3.6"/>
    <n v="76"/>
    <n v="89"/>
    <n v="38536376"/>
    <n v="27000000"/>
    <n v="11536376"/>
    <n v="0.4272731851851852"/>
    <n v="14.570909274074074"/>
    <x v="15"/>
    <s v="noyabr"/>
    <s v="Robert Rodriguez"/>
    <s v="SPY KİDS: ALL THE TİME İN THE WORLD İN 4D"/>
    <s v="Normal"/>
    <s v="High Budget"/>
  </r>
  <r>
    <s v="Rock of Ages"/>
    <d v="2012-06-05T00:00:00"/>
    <x v="0"/>
    <x v="4"/>
    <s v="English"/>
    <x v="0"/>
    <s v="PG-13"/>
    <s v="James Martin Kelly"/>
    <x v="199"/>
    <n v="394"/>
    <n v="712"/>
    <n v="163"/>
    <n v="33000"/>
    <n v="5.9"/>
    <n v="360"/>
    <n v="136"/>
    <n v="38509342"/>
    <n v="75000000"/>
    <n v="-36490658"/>
    <n v="-0.48654210666666664"/>
    <n v="26.705383157333337"/>
    <x v="3"/>
    <s v="iyun"/>
    <s v="Adam Shankman"/>
    <s v="ROCK OF AGES"/>
    <s v="Underperformer"/>
    <s v="Medium Budget"/>
  </r>
  <r>
    <s v="Gridiron Gang"/>
    <d v="2006-09-04T00:00:00"/>
    <x v="0"/>
    <x v="8"/>
    <s v="English"/>
    <x v="0"/>
    <s v="PG-13"/>
    <s v="Dwayne Johnson"/>
    <x v="650"/>
    <n v="12000"/>
    <n v="15811"/>
    <n v="21"/>
    <n v="0"/>
    <n v="6.9"/>
    <n v="85"/>
    <n v="125"/>
    <n v="38432823"/>
    <n v="30000000"/>
    <n v="8432823"/>
    <n v="0.28109410000000001"/>
    <n v="27.712437640000001"/>
    <x v="9"/>
    <s v="sentyabr"/>
    <s v="Phil Joanou"/>
    <s v="GRİDİRON GANG"/>
    <s v="Normal"/>
    <s v="Medium Budget"/>
  </r>
  <r>
    <s v="Midnight Run"/>
    <d v="1988-07-30T00:00:00"/>
    <x v="0"/>
    <x v="0"/>
    <s v="English"/>
    <x v="0"/>
    <s v="R"/>
    <s v="Robert De Niro"/>
    <x v="62"/>
    <n v="22000"/>
    <n v="23866"/>
    <n v="102"/>
    <n v="0"/>
    <n v="7.6"/>
    <n v="77"/>
    <n v="126"/>
    <n v="38413606"/>
    <n v="30000000"/>
    <n v="8413606"/>
    <n v="0.28045353333333334"/>
    <n v="30.51218141333333"/>
    <x v="38"/>
    <s v="iyul"/>
    <s v="Martin Brest"/>
    <s v="MİDNİGHT RUN"/>
    <s v="Normal"/>
    <s v="High Budget"/>
  </r>
  <r>
    <s v="The Terminator"/>
    <d v="1984-09-07T00:00:00"/>
    <x v="0"/>
    <x v="0"/>
    <s v="English"/>
    <x v="1"/>
    <s v="R"/>
    <s v="Michael Biehn"/>
    <x v="0"/>
    <n v="2000"/>
    <n v="3582"/>
    <n v="0"/>
    <n v="13000"/>
    <n v="8.1"/>
    <n v="204"/>
    <n v="107"/>
    <n v="38400000"/>
    <n v="6500000"/>
    <n v="31900000"/>
    <n v="4.907692307692308"/>
    <n v="35.663076923076922"/>
    <x v="26"/>
    <s v="sentyabr"/>
    <s v="James Cameron"/>
    <s v="THE TERMİNATOR"/>
    <s v="Normal"/>
    <s v="High Budget"/>
  </r>
  <r>
    <s v="Pride &amp; Prejudice"/>
    <d v="2005-04-09T00:00:00"/>
    <x v="0"/>
    <x v="1"/>
    <s v="English"/>
    <x v="6"/>
    <s v="PG"/>
    <s v="Talulah Riley"/>
    <x v="536"/>
    <n v="422"/>
    <n v="1083"/>
    <n v="456"/>
    <n v="17000"/>
    <n v="7.8"/>
    <n v="177"/>
    <n v="135"/>
    <n v="38372662"/>
    <n v="28000000"/>
    <n v="10372662"/>
    <n v="0.37045221428571429"/>
    <n v="33.048180885714288"/>
    <x v="14"/>
    <s v="aprel"/>
    <s v="Joe Wright"/>
    <s v="PRİDE &amp; PREJUDİCE"/>
    <s v="Normal"/>
    <s v="Medium Budget"/>
  </r>
  <r>
    <s v="Last Holiday"/>
    <d v="2006-11-18T00:00:00"/>
    <x v="0"/>
    <x v="2"/>
    <s v="English"/>
    <x v="0"/>
    <s v="PG-13"/>
    <s v="LL Cool J"/>
    <x v="312"/>
    <n v="1000"/>
    <n v="3757"/>
    <n v="61"/>
    <n v="0"/>
    <n v="6.4"/>
    <n v="99"/>
    <n v="112"/>
    <n v="38360195"/>
    <n v="45000000"/>
    <n v="-6639805"/>
    <n v="-0.14755122222222222"/>
    <n v="25.540979511111111"/>
    <x v="9"/>
    <s v="noyabr"/>
    <s v="Wayne Wang"/>
    <s v="LAST HOLİDAY"/>
    <s v="Normal"/>
    <s v="High Budget"/>
  </r>
  <r>
    <s v="Stardust"/>
    <d v="2007-11-01T00:00:00"/>
    <x v="0"/>
    <x v="2"/>
    <s v="English"/>
    <x v="1"/>
    <s v="PG-13"/>
    <s v="Henry Cavill"/>
    <x v="167"/>
    <n v="15000"/>
    <n v="16034"/>
    <n v="905"/>
    <n v="15000"/>
    <n v="7.7"/>
    <n v="228"/>
    <n v="127"/>
    <n v="38345403"/>
    <n v="70000000"/>
    <n v="-31654597"/>
    <n v="-0.45220852857142857"/>
    <n v="32.11911658857143"/>
    <x v="17"/>
    <s v="noyabr"/>
    <s v="Matthew Vaughn"/>
    <s v="STARDUST"/>
    <s v="Underperformer"/>
    <s v="High Budget"/>
  </r>
  <r>
    <s v="Brooklyn"/>
    <d v="2015-06-09T00:00:00"/>
    <x v="0"/>
    <x v="1"/>
    <s v="English"/>
    <x v="1"/>
    <s v="PG-13"/>
    <s v="Julie Walters"/>
    <x v="651"/>
    <n v="838"/>
    <n v="995"/>
    <n v="34"/>
    <n v="36000"/>
    <n v="7.5"/>
    <n v="351"/>
    <n v="111"/>
    <n v="38317535"/>
    <n v="11000000"/>
    <n v="27317535"/>
    <n v="2.4834122727272727"/>
    <n v="34.593364909090909"/>
    <x v="2"/>
    <s v="iyun"/>
    <s v="John Crowley"/>
    <s v="BROOKLYN"/>
    <s v="Normal"/>
    <s v="Medium Budget"/>
  </r>
  <r>
    <s v="47 Ronin"/>
    <d v="2013-03-09T00:00:00"/>
    <x v="0"/>
    <x v="0"/>
    <s v="English"/>
    <x v="0"/>
    <s v="PG-13"/>
    <s v="Keanu Reeves"/>
    <x v="652"/>
    <n v="18000"/>
    <n v="20965"/>
    <n v="47"/>
    <n v="35000"/>
    <n v="6.3"/>
    <n v="218"/>
    <n v="128"/>
    <n v="38297305"/>
    <n v="175000000"/>
    <n v="-136702695"/>
    <n v="-0.78115825714285714"/>
    <n v="28.387536697142856"/>
    <x v="8"/>
    <s v="mart"/>
    <s v="Carl Rinsch"/>
    <s v="47 RONİN"/>
    <s v="Underperformer"/>
    <s v="High Budget"/>
  </r>
  <r>
    <s v="Meet the Spartans"/>
    <d v="2008-05-09T00:00:00"/>
    <x v="0"/>
    <x v="4"/>
    <s v="English"/>
    <x v="0"/>
    <s v="PG-13"/>
    <s v="Carmen Electra"/>
    <x v="640"/>
    <n v="869"/>
    <n v="3854"/>
    <n v="82"/>
    <n v="0"/>
    <n v="2.7"/>
    <n v="111"/>
    <n v="86"/>
    <n v="38232624"/>
    <n v="30000000"/>
    <n v="8232624"/>
    <n v="0.27442080000000002"/>
    <n v="10.909768320000001"/>
    <x v="4"/>
    <s v="may"/>
    <s v="Jason Friedberg"/>
    <s v="MEET THE SPARTANS"/>
    <s v="Normal"/>
    <s v="Medium Budget"/>
  </r>
  <r>
    <s v="Undercover Brother"/>
    <d v="2002-08-22T00:00:00"/>
    <x v="0"/>
    <x v="0"/>
    <s v="English"/>
    <x v="0"/>
    <s v="PG-13"/>
    <s v="Dave Chappelle"/>
    <x v="403"/>
    <n v="744"/>
    <n v="3001"/>
    <n v="92"/>
    <n v="0"/>
    <n v="5.8"/>
    <n v="81"/>
    <n v="86"/>
    <n v="38230435"/>
    <n v="25000000"/>
    <n v="13230435"/>
    <n v="0.52921739999999995"/>
    <n v="23.411686960000001"/>
    <x v="12"/>
    <s v="avgust"/>
    <s v="Malcolm D. Lee"/>
    <s v="UNDERCOVER BROTHER"/>
    <s v="Normal"/>
    <s v="High Budget"/>
  </r>
  <r>
    <s v="Cruel Intentions"/>
    <d v="1999-02-22T00:00:00"/>
    <x v="0"/>
    <x v="1"/>
    <s v="English"/>
    <x v="0"/>
    <s v="R"/>
    <s v="Sarah Michelle Gellar"/>
    <x v="653"/>
    <n v="4000"/>
    <n v="6223"/>
    <n v="16"/>
    <n v="0"/>
    <n v="6.9"/>
    <n v="101"/>
    <n v="97"/>
    <n v="38201895"/>
    <n v="10500000"/>
    <n v="27701895"/>
    <n v="2.6382757142857143"/>
    <n v="28.655310285714286"/>
    <x v="5"/>
    <s v="fevral"/>
    <s v="Roger Kumble"/>
    <s v="CRUEL INTENTİONS"/>
    <s v="Normal"/>
    <s v="Medium Budget"/>
  </r>
  <r>
    <s v="Scream 4"/>
    <d v="2011-02-13T00:00:00"/>
    <x v="0"/>
    <x v="7"/>
    <s v="English"/>
    <x v="0"/>
    <s v="R"/>
    <s v="Alison Brie"/>
    <x v="282"/>
    <n v="2000"/>
    <n v="4486"/>
    <n v="0"/>
    <n v="26000"/>
    <n v="6.2"/>
    <n v="420"/>
    <n v="111"/>
    <n v="38176892"/>
    <n v="40000000"/>
    <n v="-1823108"/>
    <n v="-4.5577699999999999E-2"/>
    <n v="27.381768920000003"/>
    <x v="15"/>
    <s v="fevral"/>
    <s v="Wes Craven"/>
    <s v="SCREAM 4"/>
    <s v="Normal"/>
    <s v="Low Budget"/>
  </r>
  <r>
    <s v="10 Things I Hate About You"/>
    <d v="1999-03-26T00:00:00"/>
    <x v="0"/>
    <x v="4"/>
    <s v="English"/>
    <x v="0"/>
    <s v="PG-13"/>
    <s v="Joseph Gordon-Levitt"/>
    <x v="654"/>
    <n v="23000"/>
    <n v="37907"/>
    <n v="19"/>
    <n v="10000"/>
    <n v="7.2"/>
    <n v="133"/>
    <n v="97"/>
    <n v="38176108"/>
    <n v="16000000"/>
    <n v="22176108"/>
    <n v="1.38600675"/>
    <n v="30.354402700000001"/>
    <x v="5"/>
    <s v="mart"/>
    <s v="Gil Junger"/>
    <s v="10 THİNGS I HATE ABOUT YOU"/>
    <s v="Normal"/>
    <s v="Medium Budget"/>
  </r>
  <r>
    <s v="The Original Kings of Comedy"/>
    <d v="2000-10-26T00:00:00"/>
    <x v="0"/>
    <x v="4"/>
    <s v="English"/>
    <x v="0"/>
    <s v="R"/>
    <s v="Bernie Mac"/>
    <x v="329"/>
    <n v="1000"/>
    <n v="1964"/>
    <n v="0"/>
    <n v="290"/>
    <n v="6.6"/>
    <n v="53"/>
    <n v="115"/>
    <n v="38168022"/>
    <n v="3000000"/>
    <n v="35168022"/>
    <n v="11.722674"/>
    <n v="31.118069599999998"/>
    <x v="23"/>
    <s v="oktyabr"/>
    <s v="Spike Lee"/>
    <s v="THE ORİGİNAL KİNGS OF COMEDY"/>
    <s v="Normal"/>
    <s v="Medium Budget"/>
  </r>
  <r>
    <s v="The Running Man"/>
    <d v="1987-03-29T00:00:00"/>
    <x v="0"/>
    <x v="0"/>
    <s v="English"/>
    <x v="0"/>
    <s v="R"/>
    <s v="Yaphet Kotto"/>
    <x v="655"/>
    <n v="581"/>
    <n v="2373"/>
    <n v="343"/>
    <n v="0"/>
    <n v="6.6"/>
    <n v="120"/>
    <n v="101"/>
    <n v="38122105"/>
    <n v="27000000"/>
    <n v="11122105"/>
    <n v="0.41192981481481483"/>
    <n v="26.564771925925925"/>
    <x v="39"/>
    <s v="mart"/>
    <s v="Paul Michael Glaser"/>
    <s v="THE RUNNİNG MAN"/>
    <s v="Normal"/>
    <s v="High Budget"/>
  </r>
  <r>
    <s v="Treasure Planet"/>
    <d v="2002-06-24T00:00:00"/>
    <x v="0"/>
    <x v="2"/>
    <s v="English"/>
    <x v="0"/>
    <s v="PG"/>
    <s v="Joseph Gordon-Levitt"/>
    <x v="73"/>
    <n v="23000"/>
    <n v="26940"/>
    <n v="63"/>
    <n v="0"/>
    <n v="7.1"/>
    <n v="127"/>
    <n v="95"/>
    <n v="38120554"/>
    <n v="140000000"/>
    <n v="-101879446"/>
    <n v="-0.72771032857142859"/>
    <n v="28.108915868571426"/>
    <x v="12"/>
    <s v="iyun"/>
    <s v="Ron Clements"/>
    <s v="TREASURE PLANET"/>
    <s v="Underperformer"/>
    <s v="High Budget"/>
  </r>
  <r>
    <s v="Spaceballs"/>
    <d v="1987-11-09T00:00:00"/>
    <x v="0"/>
    <x v="2"/>
    <s v="English"/>
    <x v="0"/>
    <s v="PG"/>
    <s v="Joan Rivers"/>
    <x v="230"/>
    <n v="1000"/>
    <n v="2936"/>
    <n v="0"/>
    <n v="13000"/>
    <n v="7.1"/>
    <n v="103"/>
    <n v="96"/>
    <n v="38119483"/>
    <n v="22700000"/>
    <n v="15419483"/>
    <n v="0.67927237885462555"/>
    <n v="29.971708951541849"/>
    <x v="39"/>
    <s v="noyabr"/>
    <s v="Mel Brooks"/>
    <s v="SPACEBALLS"/>
    <s v="Normal"/>
    <s v="High Budget"/>
  </r>
  <r>
    <s v="Ninja Assassin"/>
    <d v="2009-11-04T00:00:00"/>
    <x v="0"/>
    <x v="0"/>
    <s v="English"/>
    <x v="0"/>
    <s v="R"/>
    <s v="ShÃ´ Kosugi"/>
    <x v="402"/>
    <n v="330"/>
    <n v="701"/>
    <n v="160"/>
    <n v="0"/>
    <n v="6.4"/>
    <n v="235"/>
    <n v="99"/>
    <n v="38105077"/>
    <n v="40000000"/>
    <n v="-1894923"/>
    <n v="-4.7373075000000001E-2"/>
    <n v="25.581050770000001"/>
    <x v="0"/>
    <s v="noyabr"/>
    <s v="James McTeigue"/>
    <s v="NİNJA ASSASSİN"/>
    <s v="Normal"/>
    <s v="High Budget"/>
  </r>
  <r>
    <s v="RiÂ¢hie RiÂ¢h"/>
    <d v="1994-11-28T00:00:00"/>
    <x v="0"/>
    <x v="4"/>
    <s v="English"/>
    <x v="0"/>
    <s v="PG"/>
    <s v="Macaulay Culkin"/>
    <x v="270"/>
    <n v="3000"/>
    <n v="4634"/>
    <n v="80"/>
    <n v="0"/>
    <n v="5.2"/>
    <n v="19"/>
    <n v="95"/>
    <n v="38087756"/>
    <n v="40000000"/>
    <n v="-1912244"/>
    <n v="-4.7806099999999997E-2"/>
    <n v="20.78087756"/>
    <x v="10"/>
    <s v="noyabr"/>
    <s v="Donald Petrie"/>
    <s v="RİÂ¢HİE RİÂ¢H"/>
    <s v="Normal"/>
    <s v="Medium Budget"/>
  </r>
  <r>
    <s v="Harold &amp; Kumar Escape from Guantanamo Bay"/>
    <d v="2008-12-30T00:00:00"/>
    <x v="0"/>
    <x v="2"/>
    <s v="English"/>
    <x v="0"/>
    <s v="R"/>
    <s v="Danneel Ackles"/>
    <x v="480"/>
    <n v="1000"/>
    <n v="4065"/>
    <n v="22"/>
    <n v="0"/>
    <n v="6.6"/>
    <n v="153"/>
    <n v="102"/>
    <n v="38087366"/>
    <n v="12000000"/>
    <n v="26087366"/>
    <n v="2.1739471666666668"/>
    <n v="27.269578866666667"/>
    <x v="4"/>
    <s v="dekabr"/>
    <s v="Jon Hurwitz"/>
    <s v="HAROLD &amp; KUMAR ESCAPE FROM GUANTANAMO BAY"/>
    <s v="Normal"/>
    <s v="High Budget"/>
  </r>
  <r>
    <s v="Urban Legend"/>
    <d v="1998-01-20T00:00:00"/>
    <x v="0"/>
    <x v="7"/>
    <s v="English"/>
    <x v="0"/>
    <s v="R"/>
    <s v="Alicia Witt"/>
    <x v="656"/>
    <n v="975"/>
    <n v="3500"/>
    <n v="9"/>
    <n v="0"/>
    <n v="5.5"/>
    <n v="101"/>
    <n v="99"/>
    <n v="38048637"/>
    <n v="14000000"/>
    <n v="24048637"/>
    <n v="1.7177597857142857"/>
    <n v="22.687103914285714"/>
    <x v="31"/>
    <s v="yanvar"/>
    <s v="Jamie Blanks"/>
    <s v="URBAN LEGEND"/>
    <s v="Normal"/>
    <s v="Low Budget"/>
  </r>
  <r>
    <s v="Bill &amp; Ted's Bogus Journey"/>
    <d v="1991-03-10T00:00:00"/>
    <x v="0"/>
    <x v="2"/>
    <s v="English"/>
    <x v="0"/>
    <s v="PG"/>
    <s v="Keanu Reeves"/>
    <x v="382"/>
    <n v="18000"/>
    <n v="20188"/>
    <n v="12"/>
    <n v="0"/>
    <n v="6.2"/>
    <n v="43"/>
    <n v="93"/>
    <n v="38037513"/>
    <n v="20000000"/>
    <n v="18037513"/>
    <n v="0.90187565000000003"/>
    <n v="25.16075026"/>
    <x v="24"/>
    <s v="mart"/>
    <s v="Peter Hewitt"/>
    <s v="BİLL &amp; TED'S BOGUS JOURNEY"/>
    <s v="Normal"/>
    <s v="High Budget"/>
  </r>
  <r>
    <s v="40 Days and 40 Nights"/>
    <d v="2002-02-17T00:00:00"/>
    <x v="0"/>
    <x v="4"/>
    <s v="English"/>
    <x v="0"/>
    <s v="R"/>
    <s v="Emmanuelle Vaugier"/>
    <x v="657"/>
    <n v="1000"/>
    <n v="3294"/>
    <n v="36"/>
    <n v="2000"/>
    <n v="5.6"/>
    <n v="140"/>
    <n v="96"/>
    <n v="37939782"/>
    <n v="17000000"/>
    <n v="20939782"/>
    <n v="1.2317518823529412"/>
    <n v="23.092700752941173"/>
    <x v="12"/>
    <s v="fevral"/>
    <s v="Michael Lehmann"/>
    <s v="40 DAYS AND 40 NİGHTS"/>
    <s v="Normal"/>
    <s v="Medium Budget"/>
  </r>
  <r>
    <s v="Big Mommas: Like Father, Like Son"/>
    <d v="2011-07-28T00:00:00"/>
    <x v="0"/>
    <x v="0"/>
    <s v="English"/>
    <x v="0"/>
    <s v="PG-13"/>
    <s v="Brandon T. Jackson"/>
    <x v="404"/>
    <n v="918"/>
    <n v="3500"/>
    <n v="14"/>
    <n v="0"/>
    <n v="4.4000000000000004"/>
    <n v="88"/>
    <n v="113"/>
    <n v="37911876"/>
    <n v="32000000"/>
    <n v="5911876"/>
    <n v="0.18474612500000001"/>
    <n v="17.673898450000003"/>
    <x v="15"/>
    <s v="iyul"/>
    <s v="John Whitesell"/>
    <s v="BİG MOMMAS: LİKE FATHER, LİKE SON"/>
    <s v="Normal"/>
    <s v="High Budget"/>
  </r>
  <r>
    <s v="Seven Years in Tibet"/>
    <d v="1997-06-04T00:00:00"/>
    <x v="0"/>
    <x v="2"/>
    <s v="English"/>
    <x v="0"/>
    <s v="PG-13"/>
    <s v="Brad Pitt"/>
    <x v="530"/>
    <n v="11000"/>
    <n v="12226"/>
    <n v="218"/>
    <n v="0"/>
    <n v="7"/>
    <n v="76"/>
    <n v="136"/>
    <n v="37901509"/>
    <n v="70000000"/>
    <n v="-32098491"/>
    <n v="-0.45854987142857145"/>
    <n v="27.81658005142857"/>
    <x v="1"/>
    <s v="iyun"/>
    <s v="Jean-Jacques Annaud"/>
    <s v="SEVEN YEARS İN TİBET"/>
    <s v="Underperformer"/>
    <s v="High Budget"/>
  </r>
  <r>
    <s v="The Brothers Grimm"/>
    <d v="2005-03-17T00:00:00"/>
    <x v="0"/>
    <x v="0"/>
    <s v="English"/>
    <x v="0"/>
    <s v="PG-13"/>
    <s v="Matt Damon"/>
    <x v="614"/>
    <n v="13000"/>
    <n v="27114"/>
    <n v="0"/>
    <n v="0"/>
    <n v="5.9"/>
    <n v="233"/>
    <n v="118"/>
    <n v="37899638"/>
    <n v="88000000"/>
    <n v="-50100362"/>
    <n v="-0.56932229545454549"/>
    <n v="23.372271081818184"/>
    <x v="14"/>
    <s v="mart"/>
    <s v="Terry Gilliam"/>
    <s v="THE BROTHERS GRİMM"/>
    <s v="Underperformer"/>
    <s v="High Budget"/>
  </r>
  <r>
    <s v="Not Another Teen Movie"/>
    <d v="2001-04-03T00:00:00"/>
    <x v="0"/>
    <x v="4"/>
    <s v="English"/>
    <x v="0"/>
    <s v="R"/>
    <s v="Chris Evans"/>
    <x v="658"/>
    <n v="11000"/>
    <n v="15369"/>
    <n v="11"/>
    <n v="0"/>
    <n v="5.7"/>
    <n v="97"/>
    <n v="99"/>
    <n v="37882551"/>
    <n v="16000000"/>
    <n v="21882551"/>
    <n v="1.3676594375"/>
    <n v="23.347063775000002"/>
    <x v="18"/>
    <s v="aprel"/>
    <s v="Joel Gallen"/>
    <s v="NOT ANOTHER TEEN MOVİE"/>
    <s v="Normal"/>
    <s v="Medium Budget"/>
  </r>
  <r>
    <s v="Bedazzled"/>
    <d v="2000-05-10T00:00:00"/>
    <x v="0"/>
    <x v="4"/>
    <s v="English"/>
    <x v="0"/>
    <s v="PG-13"/>
    <s v="Brendan Fraser"/>
    <x v="272"/>
    <n v="3000"/>
    <n v="5390"/>
    <n v="11000"/>
    <n v="0"/>
    <n v="6"/>
    <n v="125"/>
    <n v="93"/>
    <n v="37879996"/>
    <n v="48000000"/>
    <n v="-10120004"/>
    <n v="-0.21083341666666666"/>
    <n v="23.915666633333334"/>
    <x v="23"/>
    <s v="may"/>
    <s v="Harold Ramis"/>
    <s v="BEDAZZLED"/>
    <s v="Normal"/>
    <s v="Medium Budget"/>
  </r>
  <r>
    <s v="Wild"/>
    <d v="2014-06-12T00:00:00"/>
    <x v="0"/>
    <x v="2"/>
    <s v="English"/>
    <x v="0"/>
    <s v="R"/>
    <s v="Michiel Huisman"/>
    <x v="659"/>
    <n v="2000"/>
    <n v="4896"/>
    <n v="212"/>
    <n v="38000"/>
    <n v="7.1"/>
    <n v="349"/>
    <n v="115"/>
    <n v="37877959"/>
    <n v="15000000"/>
    <n v="22877959"/>
    <n v="1.5251972666666667"/>
    <n v="32.810078906666661"/>
    <x v="16"/>
    <s v="iyun"/>
    <s v="Jean-Marc VallÃ©e"/>
    <s v="WİLD"/>
    <s v="Normal"/>
    <s v="High Budget"/>
  </r>
  <r>
    <s v="Head of State"/>
    <d v="2003-08-18T00:00:00"/>
    <x v="0"/>
    <x v="4"/>
    <s v="English"/>
    <x v="0"/>
    <s v="PG-13"/>
    <s v="Bernie Mac"/>
    <x v="660"/>
    <n v="1000"/>
    <n v="4537"/>
    <n v="0"/>
    <n v="638"/>
    <n v="5.4"/>
    <n v="44"/>
    <n v="95"/>
    <n v="37788228"/>
    <n v="35200000"/>
    <n v="2588228"/>
    <n v="7.3529204545454543E-2"/>
    <n v="21.693211681818184"/>
    <x v="13"/>
    <s v="avgust"/>
    <s v="Chris Rock"/>
    <s v="HEAD OF STATE"/>
    <s v="Normal"/>
    <s v="Medium Budget"/>
  </r>
  <r>
    <s v="The Secret Life of Bees"/>
    <d v="2008-04-26T00:00:00"/>
    <x v="0"/>
    <x v="1"/>
    <s v="English"/>
    <x v="0"/>
    <s v="PG-13"/>
    <s v="Nate Parker"/>
    <x v="661"/>
    <n v="664"/>
    <n v="3376"/>
    <n v="107"/>
    <n v="0"/>
    <n v="7.3"/>
    <n v="109"/>
    <n v="110"/>
    <n v="37766350"/>
    <n v="11000000"/>
    <n v="26766350"/>
    <n v="2.4333045454545457"/>
    <n v="30.173321818181819"/>
    <x v="4"/>
    <s v="aprel"/>
    <s v="Gina Prince-Bythewood"/>
    <s v="THE SECRET LİFE OF BEES"/>
    <s v="Normal"/>
    <s v="Medium Budget"/>
  </r>
  <r>
    <s v="Sky Captain and the World of Tomorrow"/>
    <d v="2004-12-02T00:00:00"/>
    <x v="0"/>
    <x v="0"/>
    <s v="English"/>
    <x v="0"/>
    <s v="PG"/>
    <s v="Angelina Jolie Pitt"/>
    <x v="662"/>
    <n v="11000"/>
    <n v="12871"/>
    <n v="14"/>
    <n v="0"/>
    <n v="6.1"/>
    <n v="197"/>
    <n v="106"/>
    <n v="37760080"/>
    <n v="70000000"/>
    <n v="-32239920"/>
    <n v="-0.46057028571428571"/>
    <n v="24.215771885714283"/>
    <x v="7"/>
    <s v="dekabr"/>
    <s v="Kerry Conran"/>
    <s v="SKY CAPTAİN AND THE WORLD OF TOMORROW"/>
    <s v="Underperformer"/>
    <s v="High Budget"/>
  </r>
  <r>
    <s v="Mars Attacks!"/>
    <d v="1996-08-13T00:00:00"/>
    <x v="0"/>
    <x v="0"/>
    <s v="English"/>
    <x v="0"/>
    <s v="PG-13"/>
    <s v="Natalie Portman"/>
    <x v="23"/>
    <n v="20000"/>
    <n v="22590"/>
    <n v="13000"/>
    <n v="0"/>
    <n v="6.3"/>
    <n v="132"/>
    <n v="106"/>
    <n v="37754208"/>
    <n v="70000000"/>
    <n v="-32245792"/>
    <n v="-0.4606541714285714"/>
    <n v="25.015738331428572"/>
    <x v="20"/>
    <s v="avgust"/>
    <s v="Tim Burton"/>
    <s v="MARS ATTACKS!"/>
    <s v="Underperformer"/>
    <s v="High Budget"/>
  </r>
  <r>
    <s v="Autumn in New York"/>
    <d v="2000-01-05T00:00:00"/>
    <x v="0"/>
    <x v="1"/>
    <s v="English"/>
    <x v="0"/>
    <s v="PG-13"/>
    <s v="J.K. Simmons"/>
    <x v="663"/>
    <n v="24000"/>
    <n v="26938"/>
    <n v="643"/>
    <n v="0"/>
    <n v="5.5"/>
    <n v="101"/>
    <n v="103"/>
    <n v="37752931"/>
    <n v="40000000"/>
    <n v="-2247069"/>
    <n v="-5.6176724999999997E-2"/>
    <n v="21.977529310000001"/>
    <x v="23"/>
    <s v="yanvar"/>
    <s v="Joan Chen"/>
    <s v="AUTUMN İN NEW YORK"/>
    <s v="Normal"/>
    <s v="Medium Budget"/>
  </r>
  <r>
    <s v="August: Osage County"/>
    <d v="2013-05-15T00:00:00"/>
    <x v="0"/>
    <x v="1"/>
    <s v="English"/>
    <x v="0"/>
    <s v="R"/>
    <s v="Benedict Cumberbatch"/>
    <x v="664"/>
    <n v="19000"/>
    <n v="39690"/>
    <n v="53"/>
    <n v="30000"/>
    <n v="7.3"/>
    <n v="322"/>
    <n v="121"/>
    <n v="37738400"/>
    <n v="25000000"/>
    <n v="12738400"/>
    <n v="0.50953599999999999"/>
    <n v="32.403814400000002"/>
    <x v="8"/>
    <s v="may"/>
    <s v="John Wells"/>
    <s v="AUGUST: OSAGE COUNTY"/>
    <s v="Normal"/>
    <s v="Medium Budget"/>
  </r>
  <r>
    <s v="Philomena"/>
    <d v="2013-10-30T00:00:00"/>
    <x v="0"/>
    <x v="5"/>
    <s v="English"/>
    <x v="1"/>
    <s v="PG-13"/>
    <s v="Steve Coogan"/>
    <x v="486"/>
    <n v="1000"/>
    <n v="2376"/>
    <n v="350"/>
    <n v="37000"/>
    <n v="7.6"/>
    <n v="354"/>
    <n v="98"/>
    <n v="37707719"/>
    <n v="12000000"/>
    <n v="25707719"/>
    <n v="2.1423099166666666"/>
    <n v="34.956923966666665"/>
    <x v="8"/>
    <s v="oktyabr"/>
    <s v="Stephen Frears"/>
    <s v="PHİLOMENA"/>
    <s v="Normal"/>
    <s v="Medium Budget"/>
  </r>
  <r>
    <s v="How Stella Got Her Groove Back"/>
    <d v="1998-07-16T00:00:00"/>
    <x v="0"/>
    <x v="4"/>
    <s v="English"/>
    <x v="0"/>
    <s v="R"/>
    <s v="Richard Lawson"/>
    <x v="414"/>
    <n v="508"/>
    <n v="1660"/>
    <n v="8"/>
    <n v="0"/>
    <n v="5.5"/>
    <n v="29"/>
    <n v="124"/>
    <n v="37672350"/>
    <n v="20000000"/>
    <n v="17672350"/>
    <n v="0.88361749999999994"/>
    <n v="22.353446999999999"/>
    <x v="31"/>
    <s v="iyul"/>
    <s v="Kevin Rodney Sullivan"/>
    <s v="HOW STELLA GOT HER GROOVE BACK"/>
    <s v="Normal"/>
    <s v="Medium Budget"/>
  </r>
  <r>
    <s v="Red Riding Hood"/>
    <d v="2011-04-17T00:00:00"/>
    <x v="0"/>
    <x v="11"/>
    <s v="English"/>
    <x v="0"/>
    <s v="PG-13"/>
    <s v="Gary Oldman"/>
    <x v="92"/>
    <n v="10000"/>
    <n v="15369"/>
    <n v="308"/>
    <n v="20000"/>
    <n v="5.4"/>
    <n v="291"/>
    <n v="100"/>
    <n v="37652565"/>
    <n v="42000000"/>
    <n v="-4347435"/>
    <n v="-0.10351035714285714"/>
    <n v="23.558595857142858"/>
    <x v="15"/>
    <s v="aprel"/>
    <s v="Catherine Hardwicke"/>
    <s v="RED RİDİNG HOOD"/>
    <s v="Normal"/>
    <s v="Low Budget"/>
  </r>
  <r>
    <s v="Pan's Labyrinth"/>
    <d v="2006-04-27T00:00:00"/>
    <x v="0"/>
    <x v="1"/>
    <s v="Spanish"/>
    <x v="12"/>
    <s v="R"/>
    <s v="Ivana Baquero"/>
    <x v="287"/>
    <n v="634"/>
    <n v="1322"/>
    <n v="0"/>
    <n v="27000"/>
    <n v="8.1999999999999993"/>
    <n v="406"/>
    <n v="112"/>
    <n v="37623143"/>
    <n v="13500000"/>
    <n v="24123143"/>
    <n v="1.7868994814814816"/>
    <n v="36.214759792592595"/>
    <x v="9"/>
    <s v="aprel"/>
    <s v="Guillermo del Toro"/>
    <s v="PAN'S LABYRİNTH"/>
    <s v="Normal"/>
    <s v="Medium Budget"/>
  </r>
  <r>
    <s v="The Nativity Story"/>
    <d v="2006-11-08T00:00:00"/>
    <x v="0"/>
    <x v="1"/>
    <s v="English"/>
    <x v="0"/>
    <s v="PG"/>
    <s v="Keisha Castle-Hughes"/>
    <x v="92"/>
    <n v="446"/>
    <n v="966"/>
    <n v="308"/>
    <n v="0"/>
    <n v="6.8"/>
    <n v="122"/>
    <n v="101"/>
    <n v="37617947"/>
    <n v="30000000"/>
    <n v="7617947"/>
    <n v="0.25393156666666666"/>
    <n v="27.301572626666665"/>
    <x v="9"/>
    <s v="noyabr"/>
    <s v="Catherine Hardwicke"/>
    <s v="THE NATİVİTY STORY"/>
    <s v="Normal"/>
    <s v="Medium Budget"/>
  </r>
  <r>
    <s v="First Knight"/>
    <d v="1995-01-09T00:00:00"/>
    <x v="0"/>
    <x v="0"/>
    <s v="English"/>
    <x v="0"/>
    <s v="PG-13"/>
    <s v="Julia Ormond"/>
    <x v="71"/>
    <n v="919"/>
    <n v="1695"/>
    <n v="109"/>
    <n v="0"/>
    <n v="5.9"/>
    <n v="53"/>
    <n v="134"/>
    <n v="37600435"/>
    <n v="55000000"/>
    <n v="-17399565"/>
    <n v="-0.31635572727272726"/>
    <n v="23.473457709090912"/>
    <x v="33"/>
    <s v="yanvar"/>
    <s v="Jerry Zucker"/>
    <s v="FİRST KNİGHT"/>
    <s v="Underperformer"/>
    <s v="High Budget"/>
  </r>
  <r>
    <s v="Conan the Barbarian"/>
    <d v="1982-08-12T00:00:00"/>
    <x v="0"/>
    <x v="2"/>
    <s v="English"/>
    <x v="0"/>
    <s v="R"/>
    <s v="William Smith"/>
    <x v="665"/>
    <n v="919"/>
    <n v="2024"/>
    <n v="468"/>
    <n v="0"/>
    <n v="6.9"/>
    <n v="166"/>
    <n v="129"/>
    <n v="37567440"/>
    <n v="20000000"/>
    <n v="17567440"/>
    <n v="0.87837200000000004"/>
    <n v="27.951348800000002"/>
    <x v="36"/>
    <s v="avgust"/>
    <s v="John Milius"/>
    <s v="CONAN THE BARBARİAN"/>
    <s v="Normal"/>
    <s v="High Budget"/>
  </r>
  <r>
    <s v="Good Boy!"/>
    <d v="2003-11-11T00:00:00"/>
    <x v="0"/>
    <x v="4"/>
    <s v="English"/>
    <x v="0"/>
    <s v="PG"/>
    <s v="Liam Aiken"/>
    <x v="666"/>
    <n v="818"/>
    <n v="2164"/>
    <n v="9"/>
    <n v="309"/>
    <n v="5.0999999999999996"/>
    <n v="52"/>
    <n v="87"/>
    <n v="37566230"/>
    <n v="17000000"/>
    <n v="20566230"/>
    <n v="1.2097782352941175"/>
    <n v="20.914811294117644"/>
    <x v="13"/>
    <s v="noyabr"/>
    <s v="John Hoffman"/>
    <s v="GOOD BOY!"/>
    <s v="Normal"/>
    <s v="Medium Budget"/>
  </r>
  <r>
    <s v="In Time"/>
    <d v="2011-08-10T00:00:00"/>
    <x v="0"/>
    <x v="0"/>
    <s v="English"/>
    <x v="0"/>
    <s v="PG-13"/>
    <s v="Matt Bomer"/>
    <x v="667"/>
    <n v="20000"/>
    <n v="34011"/>
    <n v="487"/>
    <n v="52000"/>
    <n v="6.7"/>
    <n v="360"/>
    <n v="109"/>
    <n v="37553932"/>
    <n v="40000000"/>
    <n v="-2446068"/>
    <n v="-6.1151700000000003E-2"/>
    <n v="31.975539319999999"/>
    <x v="15"/>
    <s v="avgust"/>
    <s v="Andrew Niccol"/>
    <s v="IN TİME"/>
    <s v="Normal"/>
    <s v="High Budget"/>
  </r>
  <r>
    <s v="Abraham Lincoln: Vampire Hunter"/>
    <d v="2012-09-16T00:00:00"/>
    <x v="0"/>
    <x v="0"/>
    <s v="English"/>
    <x v="0"/>
    <s v="R"/>
    <s v="Rufus Sewell"/>
    <x v="194"/>
    <n v="3000"/>
    <n v="8281"/>
    <n v="335"/>
    <n v="98000"/>
    <n v="5.9"/>
    <n v="393"/>
    <n v="105"/>
    <n v="37516013"/>
    <n v="69000000"/>
    <n v="-31483987"/>
    <n v="-0.45628966666666665"/>
    <n v="33.217484133333336"/>
    <x v="3"/>
    <s v="sentyabr"/>
    <s v="Timur Bekmambetov"/>
    <s v="ABRAHAM LİNCOLN: VAMPİRE HUNTER"/>
    <s v="Underperformer"/>
    <s v="High Budget"/>
  </r>
  <r>
    <s v="Raising Helen"/>
    <d v="2004-02-03T00:00:00"/>
    <x v="0"/>
    <x v="4"/>
    <s v="English"/>
    <x v="0"/>
    <s v="PG-13"/>
    <s v="Amber Valletta"/>
    <x v="112"/>
    <n v="627"/>
    <n v="2052"/>
    <n v="0"/>
    <n v="718"/>
    <n v="6"/>
    <n v="93"/>
    <n v="119"/>
    <n v="37486138"/>
    <n v="50000000"/>
    <n v="-12513862"/>
    <n v="-0.25027724000000001"/>
    <n v="23.971689103999999"/>
    <x v="7"/>
    <s v="fevral"/>
    <s v="Garry Marshall"/>
    <s v="RAİSİNG HELEN"/>
    <s v="Normal"/>
    <s v="Medium Budget"/>
  </r>
  <r>
    <s v="The Back-up Plan"/>
    <d v="2010-07-26T00:00:00"/>
    <x v="0"/>
    <x v="4"/>
    <s v="English"/>
    <x v="0"/>
    <s v="PG-13"/>
    <s v="Danneel Ackles"/>
    <x v="668"/>
    <n v="1000"/>
    <n v="3356"/>
    <n v="16"/>
    <n v="0"/>
    <n v="5.3"/>
    <n v="148"/>
    <n v="104"/>
    <n v="37481242"/>
    <n v="35000000"/>
    <n v="2481242"/>
    <n v="7.089262857142857E-2"/>
    <n v="21.228357051428571"/>
    <x v="11"/>
    <s v="iyul"/>
    <s v="Alan Poul"/>
    <s v="THE BACK-UP PLAN"/>
    <s v="Normal"/>
    <s v="Medium Budget"/>
  </r>
  <r>
    <s v="Invictus"/>
    <d v="2009-03-20T00:00:00"/>
    <x v="0"/>
    <x v="5"/>
    <s v="English"/>
    <x v="0"/>
    <s v="PG-13"/>
    <s v="Matt Damon"/>
    <x v="20"/>
    <n v="13000"/>
    <n v="24458"/>
    <n v="16000"/>
    <n v="23000"/>
    <n v="7.4"/>
    <n v="306"/>
    <n v="134"/>
    <n v="37479778"/>
    <n v="60000000"/>
    <n v="-22520222"/>
    <n v="-0.37533703333333335"/>
    <n v="31.749865186666668"/>
    <x v="0"/>
    <s v="mart"/>
    <s v="Clint Eastwood"/>
    <s v="INVİCTUS"/>
    <s v="Underperformer"/>
    <s v="Medium Budget"/>
  </r>
  <r>
    <s v="Jeepers Creepers"/>
    <d v="2001-06-21T00:00:00"/>
    <x v="0"/>
    <x v="7"/>
    <s v="English"/>
    <x v="7"/>
    <s v="R"/>
    <s v="Eileen Brennan"/>
    <x v="669"/>
    <n v="1000"/>
    <n v="1982"/>
    <n v="108"/>
    <n v="0"/>
    <n v="6.1"/>
    <n v="190"/>
    <n v="90"/>
    <n v="37470017"/>
    <n v="10000000"/>
    <n v="27470017"/>
    <n v="2.7470017000000002"/>
    <n v="25.498800679999999"/>
    <x v="18"/>
    <s v="iyun"/>
    <s v="Victor Salva"/>
    <s v="JEEPERS CREEPERS"/>
    <s v="Normal"/>
    <s v="Low Budget"/>
  </r>
  <r>
    <s v="Man of the Year"/>
    <d v="2006-09-03T00:00:00"/>
    <x v="0"/>
    <x v="4"/>
    <s v="English"/>
    <x v="0"/>
    <s v="PG-13"/>
    <s v="Robin Williams"/>
    <x v="122"/>
    <n v="49000"/>
    <n v="52571"/>
    <n v="272"/>
    <n v="0"/>
    <n v="6.2"/>
    <n v="111"/>
    <n v="115"/>
    <n v="37442180"/>
    <n v="20000000"/>
    <n v="17442180"/>
    <n v="0.87210900000000002"/>
    <n v="25.148843599999999"/>
    <x v="9"/>
    <s v="sentyabr"/>
    <s v="Barry Levinson"/>
    <s v="MAN OF THE YEAR"/>
    <s v="Normal"/>
    <s v="Medium Budget"/>
  </r>
  <r>
    <s v="The Longest Ride"/>
    <d v="2015-01-12T00:00:00"/>
    <x v="0"/>
    <x v="1"/>
    <s v="English"/>
    <x v="0"/>
    <s v="PG-13"/>
    <s v="Tiago Riani"/>
    <x v="562"/>
    <n v="989"/>
    <n v="3386"/>
    <n v="88"/>
    <n v="23000"/>
    <n v="7.1"/>
    <n v="117"/>
    <n v="128"/>
    <n v="37432299"/>
    <n v="34000000"/>
    <n v="3432299"/>
    <n v="0.10094997058823529"/>
    <n v="30.740379988235293"/>
    <x v="2"/>
    <s v="yanvar"/>
    <s v="George Tillman Jr."/>
    <s v="THE LONGEST RİDE"/>
    <s v="Normal"/>
    <s v="Medium Budget"/>
  </r>
  <r>
    <s v="Paul"/>
    <d v="2011-01-16T00:00:00"/>
    <x v="0"/>
    <x v="2"/>
    <s v="English"/>
    <x v="0"/>
    <s v="R"/>
    <s v="Bobby Lee"/>
    <x v="226"/>
    <n v="176"/>
    <n v="390"/>
    <n v="99"/>
    <n v="42000"/>
    <n v="7"/>
    <n v="342"/>
    <n v="109"/>
    <n v="37371385"/>
    <n v="40000000"/>
    <n v="-2628615"/>
    <n v="-6.5715375000000006E-2"/>
    <n v="32.173713849999999"/>
    <x v="15"/>
    <s v="yanvar"/>
    <s v="Greg Mottola"/>
    <s v="PAUL"/>
    <s v="Normal"/>
    <s v="High Budget"/>
  </r>
  <r>
    <s v="Out of Sight"/>
    <d v="1998-03-30T00:00:00"/>
    <x v="0"/>
    <x v="8"/>
    <s v="English"/>
    <x v="0"/>
    <s v="R"/>
    <s v="Don Cheadle"/>
    <x v="103"/>
    <n v="3000"/>
    <n v="3768"/>
    <n v="0"/>
    <n v="0"/>
    <n v="7"/>
    <n v="158"/>
    <n v="123"/>
    <n v="37339525"/>
    <n v="48000000"/>
    <n v="-10660475"/>
    <n v="-0.22209322916666666"/>
    <n v="27.911162708333332"/>
    <x v="31"/>
    <s v="mart"/>
    <s v="Steven Soderbergh"/>
    <s v="OUT OF SİGHT"/>
    <s v="Normal"/>
    <s v="Medium Budget"/>
  </r>
  <r>
    <s v="J. Edgar"/>
    <d v="2011-02-27T00:00:00"/>
    <x v="0"/>
    <x v="5"/>
    <s v="English"/>
    <x v="0"/>
    <s v="R"/>
    <s v="Leonardo DiCaprio"/>
    <x v="20"/>
    <n v="29000"/>
    <n v="36258"/>
    <n v="16000"/>
    <n v="16000"/>
    <n v="6.6"/>
    <n v="392"/>
    <n v="137"/>
    <n v="37304950"/>
    <n v="35000000"/>
    <n v="2304950"/>
    <n v="6.5855714285714281E-2"/>
    <n v="28.026342285714286"/>
    <x v="15"/>
    <s v="fevral"/>
    <s v="Clint Eastwood"/>
    <s v="J. EDGAR"/>
    <s v="Normal"/>
    <s v="Medium Budget"/>
  </r>
  <r>
    <s v="The Roommate"/>
    <d v="2011-01-02T00:00:00"/>
    <x v="0"/>
    <x v="1"/>
    <s v="English"/>
    <x v="0"/>
    <s v="PG-13"/>
    <s v="Leighton Meester"/>
    <x v="670"/>
    <n v="3000"/>
    <n v="5349"/>
    <n v="26"/>
    <n v="0"/>
    <n v="4.8"/>
    <n v="138"/>
    <n v="91"/>
    <n v="37300107"/>
    <n v="16000000"/>
    <n v="21300107"/>
    <n v="1.3312566875"/>
    <n v="19.732502674999999"/>
    <x v="15"/>
    <s v="yanvar"/>
    <s v="Christian E. Christiansen"/>
    <s v="THE ROOMMATE"/>
    <s v="Normal"/>
    <s v="Medium Budget"/>
  </r>
  <r>
    <s v="Jumping the Broom"/>
    <d v="2011-10-22T00:00:00"/>
    <x v="0"/>
    <x v="4"/>
    <s v="English"/>
    <x v="0"/>
    <s v="PG-13"/>
    <s v="Gary Dourdan"/>
    <x v="671"/>
    <n v="1000"/>
    <n v="5959"/>
    <n v="70"/>
    <n v="0"/>
    <n v="5.7"/>
    <n v="52"/>
    <n v="112"/>
    <n v="37295394"/>
    <n v="6600000"/>
    <n v="30695394"/>
    <n v="4.6508172727272727"/>
    <n v="24.660326909090909"/>
    <x v="15"/>
    <s v="oktyabr"/>
    <s v="Salim Akil"/>
    <s v="JUMPİNG THE BROOM"/>
    <s v="Normal"/>
    <s v="Medium Budget"/>
  </r>
  <r>
    <s v="Crossroads"/>
    <d v="2002-08-16T00:00:00"/>
    <x v="0"/>
    <x v="4"/>
    <s v="English"/>
    <x v="0"/>
    <s v="PG-13"/>
    <s v="Britney Spears"/>
    <x v="672"/>
    <n v="1000"/>
    <n v="1531"/>
    <n v="33"/>
    <n v="0"/>
    <n v="3.3"/>
    <n v="111"/>
    <n v="93"/>
    <n v="37188667"/>
    <n v="12000000"/>
    <n v="25188667"/>
    <n v="2.0990555833333335"/>
    <n v="14.039622233333333"/>
    <x v="12"/>
    <s v="avgust"/>
    <s v="Tamra Davis"/>
    <s v="CROSSROADS"/>
    <s v="Normal"/>
    <s v="Medium Budget"/>
  </r>
  <r>
    <s v="The Guilt Trip"/>
    <d v="2012-05-16T00:00:00"/>
    <x v="0"/>
    <x v="4"/>
    <s v="English"/>
    <x v="0"/>
    <s v="PG-13"/>
    <s v="Miriam Margolyes"/>
    <x v="134"/>
    <n v="405"/>
    <n v="1070"/>
    <n v="98"/>
    <n v="0"/>
    <n v="5.8"/>
    <n v="147"/>
    <n v="95"/>
    <n v="37101011"/>
    <n v="40000000"/>
    <n v="-2898989"/>
    <n v="-7.2474725000000004E-2"/>
    <n v="23.171010110000001"/>
    <x v="3"/>
    <s v="may"/>
    <s v="Anne Fletcher"/>
    <s v="THE GUİLT TRİP"/>
    <s v="Normal"/>
    <s v="Medium Budget"/>
  </r>
  <r>
    <s v="30 Minutes or Less"/>
    <d v="2011-10-01T00:00:00"/>
    <x v="0"/>
    <x v="0"/>
    <s v="English"/>
    <x v="7"/>
    <s v="R"/>
    <s v="Bianca Kajlich"/>
    <x v="379"/>
    <n v="731"/>
    <n v="1987"/>
    <n v="181"/>
    <n v="0"/>
    <n v="6.1"/>
    <n v="220"/>
    <n v="83"/>
    <n v="37053924"/>
    <n v="28000000"/>
    <n v="9053924"/>
    <n v="0.3233544285714286"/>
    <n v="24.52934177142857"/>
    <x v="15"/>
    <s v="oktyabr"/>
    <s v="Ruben Fleischer"/>
    <s v="30 MİNUTES OR LESS"/>
    <s v="Normal"/>
    <s v="High Budget"/>
  </r>
  <r>
    <s v="Keeping the Faith"/>
    <d v="2000-05-05T00:00:00"/>
    <x v="0"/>
    <x v="4"/>
    <s v="English"/>
    <x v="0"/>
    <s v="PG-13"/>
    <s v="Lisa Edelstein"/>
    <x v="673"/>
    <n v="955"/>
    <n v="5404"/>
    <n v="0"/>
    <n v="0"/>
    <n v="6.4"/>
    <n v="148"/>
    <n v="128"/>
    <n v="37036404"/>
    <n v="30000000"/>
    <n v="7036404"/>
    <n v="0.2345468"/>
    <n v="25.693818720000003"/>
    <x v="23"/>
    <s v="may"/>
    <s v="Edward Norton"/>
    <s v="KEEPİNG THE FAİTH"/>
    <s v="Normal"/>
    <s v="Medium Budget"/>
  </r>
  <r>
    <s v="The Change-Up"/>
    <d v="2011-06-03T00:00:00"/>
    <x v="0"/>
    <x v="4"/>
    <s v="English"/>
    <x v="0"/>
    <s v="R"/>
    <s v="Ryan Reynolds"/>
    <x v="452"/>
    <n v="16000"/>
    <n v="28045"/>
    <n v="71"/>
    <n v="13000"/>
    <n v="6.4"/>
    <n v="215"/>
    <n v="118"/>
    <n v="37035845"/>
    <n v="52000000"/>
    <n v="-14964155"/>
    <n v="-0.28777221153846155"/>
    <n v="26.784891115384617"/>
    <x v="15"/>
    <s v="iyun"/>
    <s v="David Dobkin"/>
    <s v="THE CHANGE-UP"/>
    <s v="Underperformer"/>
    <s v="Medium Budget"/>
  </r>
  <r>
    <s v="28 Days"/>
    <d v="2000-07-23T00:00:00"/>
    <x v="0"/>
    <x v="4"/>
    <s v="English"/>
    <x v="0"/>
    <s v="PG-13"/>
    <s v="Steve Buscemi"/>
    <x v="69"/>
    <n v="12000"/>
    <n v="23864"/>
    <n v="84"/>
    <n v="0"/>
    <n v="6"/>
    <n v="116"/>
    <n v="103"/>
    <n v="37035515"/>
    <n v="43000000"/>
    <n v="-5964485"/>
    <n v="-0.13870895348837209"/>
    <n v="23.94451641860465"/>
    <x v="23"/>
    <s v="iyul"/>
    <s v="Betty Thomas"/>
    <s v="28 DAYS"/>
    <s v="Normal"/>
    <s v="Medium Budget"/>
  </r>
  <r>
    <s v="Fight Club"/>
    <d v="1999-04-03T00:00:00"/>
    <x v="0"/>
    <x v="1"/>
    <s v="English"/>
    <x v="0"/>
    <s v="R"/>
    <s v="Brad Pitt"/>
    <x v="129"/>
    <n v="11000"/>
    <n v="13209"/>
    <n v="21000"/>
    <n v="48000"/>
    <n v="8.8000000000000007"/>
    <n v="315"/>
    <n v="151"/>
    <n v="37023395"/>
    <n v="63000000"/>
    <n v="-25976605"/>
    <n v="-0.41232706349206349"/>
    <n v="39.835069174603177"/>
    <x v="5"/>
    <s v="aprel"/>
    <s v="David Fincher"/>
    <s v="FİGHT CLUB"/>
    <s v="Underperformer"/>
    <s v="Medium Budget"/>
  </r>
  <r>
    <s v="Clockstoppers"/>
    <d v="2002-02-19T00:00:00"/>
    <x v="0"/>
    <x v="0"/>
    <s v="English"/>
    <x v="0"/>
    <s v="PG"/>
    <s v="Michael Biehn"/>
    <x v="317"/>
    <n v="2000"/>
    <n v="3917"/>
    <n v="906"/>
    <n v="874"/>
    <n v="5.2"/>
    <n v="69"/>
    <n v="94"/>
    <n v="36985501"/>
    <n v="26000000"/>
    <n v="10985501"/>
    <n v="0.42251926923076921"/>
    <n v="21.056407707692308"/>
    <x v="12"/>
    <s v="fevral"/>
    <s v="Jonathan Frakes"/>
    <s v="CLOCKSTOPPERS"/>
    <s v="Normal"/>
    <s v="High Budget"/>
  </r>
  <r>
    <s v="Sphere"/>
    <d v="1998-11-03T00:00:00"/>
    <x v="0"/>
    <x v="1"/>
    <s v="English"/>
    <x v="0"/>
    <s v="PG-13"/>
    <s v="Peter Coyote"/>
    <x v="122"/>
    <n v="548"/>
    <n v="1044"/>
    <n v="272"/>
    <n v="0"/>
    <n v="6"/>
    <n v="108"/>
    <n v="134"/>
    <n v="36976367"/>
    <n v="75000000"/>
    <n v="-38023633"/>
    <n v="-0.50698177333333339"/>
    <n v="23.797207290666666"/>
    <x v="31"/>
    <s v="noyabr"/>
    <s v="Barry Levinson"/>
    <s v="SPHERE"/>
    <s v="Underperformer"/>
    <s v="Medium Budget"/>
  </r>
  <r>
    <s v="That's My Boy"/>
    <d v="2012-05-16T00:00:00"/>
    <x v="0"/>
    <x v="4"/>
    <s v="English"/>
    <x v="0"/>
    <s v="R"/>
    <s v="Adam Sandler"/>
    <x v="157"/>
    <n v="11000"/>
    <n v="16484"/>
    <n v="51"/>
    <n v="12000"/>
    <n v="5.6"/>
    <n v="157"/>
    <n v="116"/>
    <n v="36931089"/>
    <n v="70000000"/>
    <n v="-33068911"/>
    <n v="-0.47241301428571431"/>
    <n v="23.411034794285712"/>
    <x v="3"/>
    <s v="may"/>
    <s v="Sean Anders"/>
    <s v="THAT'S MY BOY"/>
    <s v="Underperformer"/>
    <s v="Medium Budget"/>
  </r>
  <r>
    <s v="16 Blocks"/>
    <d v="2006-11-08T00:00:00"/>
    <x v="0"/>
    <x v="0"/>
    <s v="English"/>
    <x v="7"/>
    <s v="PG-13"/>
    <s v="Bruce Willis"/>
    <x v="173"/>
    <n v="13000"/>
    <n v="15053"/>
    <n v="503"/>
    <n v="0"/>
    <n v="6.6"/>
    <n v="199"/>
    <n v="102"/>
    <n v="36883539"/>
    <n v="52000000"/>
    <n v="-15116461"/>
    <n v="-0.29070117307692306"/>
    <n v="26.283719530769229"/>
    <x v="9"/>
    <s v="noyabr"/>
    <s v="Richard Donner"/>
    <s v="16 BLOCKS"/>
    <s v="Underperformer"/>
    <s v="High Budget"/>
  </r>
  <r>
    <s v="Kiss of the Dragon"/>
    <d v="2001-05-15T00:00:00"/>
    <x v="0"/>
    <x v="0"/>
    <s v="English"/>
    <x v="6"/>
    <s v="R"/>
    <s v="Jet Li"/>
    <x v="674"/>
    <n v="5000"/>
    <n v="7945"/>
    <n v="20"/>
    <n v="0"/>
    <n v="6.6"/>
    <n v="116"/>
    <n v="98"/>
    <n v="36833473"/>
    <n v="25000000"/>
    <n v="11833473"/>
    <n v="0.47333892"/>
    <n v="26.589335567999999"/>
    <x v="18"/>
    <s v="may"/>
    <s v="Chris Nahon"/>
    <s v="KİSS OF THE DRAGON"/>
    <s v="Normal"/>
    <s v="High Budget"/>
  </r>
  <r>
    <s v="My Favorite Martian"/>
    <d v="1999-03-09T00:00:00"/>
    <x v="0"/>
    <x v="4"/>
    <s v="English"/>
    <x v="0"/>
    <s v="PG"/>
    <s v="Steven Anthony Lawrence"/>
    <x v="270"/>
    <n v="1000"/>
    <n v="2151"/>
    <n v="80"/>
    <n v="448"/>
    <n v="4.9000000000000004"/>
    <n v="49"/>
    <n v="94"/>
    <n v="36830057"/>
    <n v="65000000"/>
    <n v="-28169943"/>
    <n v="-0.43338373846153844"/>
    <n v="19.471446504615386"/>
    <x v="5"/>
    <s v="mart"/>
    <s v="Donald Petrie"/>
    <s v="MY FAVORİTE MARTİAN"/>
    <s v="Underperformer"/>
    <s v="Medium Budget"/>
  </r>
  <r>
    <s v="Alive"/>
    <d v="1993-07-12T00:00:00"/>
    <x v="0"/>
    <x v="2"/>
    <s v="English"/>
    <x v="0"/>
    <s v="R"/>
    <s v="Illeana Douglas"/>
    <x v="353"/>
    <n v="344"/>
    <n v="2054"/>
    <n v="155"/>
    <n v="0"/>
    <n v="7.1"/>
    <n v="43"/>
    <n v="120"/>
    <n v="36733909"/>
    <n v="32000000"/>
    <n v="4733909"/>
    <n v="0.14793465624999999"/>
    <n v="28.459173862499998"/>
    <x v="27"/>
    <s v="iyul"/>
    <s v="Frank Marshall"/>
    <s v="ALİVE"/>
    <s v="Normal"/>
    <s v="High Budget"/>
  </r>
  <r>
    <s v="Recess: School's Out"/>
    <d v="2001-01-14T00:00:00"/>
    <x v="0"/>
    <x v="3"/>
    <s v="English"/>
    <x v="0"/>
    <s v="G"/>
    <s v="Diedrich Bader"/>
    <x v="675"/>
    <n v="759"/>
    <n v="2197"/>
    <n v="6"/>
    <n v="227"/>
    <n v="6.5"/>
    <n v="44"/>
    <n v="82"/>
    <n v="36696761"/>
    <n v="23000000"/>
    <n v="13696761"/>
    <n v="0.59551134782608695"/>
    <n v="26.260904539130436"/>
    <x v="18"/>
    <s v="yanvar"/>
    <s v="Chuck Sheetz"/>
    <s v="RECESS: SCHOOL'S OUT"/>
    <s v="Normal"/>
    <s v="High Budget"/>
  </r>
  <r>
    <s v="Colombiana"/>
    <d v="2011-01-11T00:00:00"/>
    <x v="0"/>
    <x v="0"/>
    <s v="English"/>
    <x v="6"/>
    <s v="PG-13"/>
    <s v="Jordi MollÃ "/>
    <x v="185"/>
    <n v="877"/>
    <n v="3432"/>
    <n v="118"/>
    <n v="15000"/>
    <n v="6.4"/>
    <n v="201"/>
    <n v="112"/>
    <n v="36665854"/>
    <n v="40000000"/>
    <n v="-3334146"/>
    <n v="-8.3353650000000001E-2"/>
    <n v="27.066658540000002"/>
    <x v="15"/>
    <s v="yanvar"/>
    <s v="Olivier Megaton"/>
    <s v="COLOMBİANA"/>
    <s v="Normal"/>
    <s v="High Budget"/>
  </r>
  <r>
    <s v="Vampires Suck"/>
    <d v="2010-12-16T00:00:00"/>
    <x v="0"/>
    <x v="4"/>
    <s v="English"/>
    <x v="0"/>
    <s v="PG-13"/>
    <s v="Diedrich Bader"/>
    <x v="640"/>
    <n v="759"/>
    <n v="2898"/>
    <n v="82"/>
    <n v="16000"/>
    <n v="3.5"/>
    <n v="122"/>
    <n v="82"/>
    <n v="36658108"/>
    <n v="20000000"/>
    <n v="16658108"/>
    <n v="0.83290540000000002"/>
    <n v="15.93316216"/>
    <x v="11"/>
    <s v="dekabr"/>
    <s v="Jason Friedberg"/>
    <s v="VAMPİRES SUCK"/>
    <s v="Normal"/>
    <s v="Medium Budget"/>
  </r>
  <r>
    <s v="Freedom Writers"/>
    <d v="2007-11-05T00:00:00"/>
    <x v="0"/>
    <x v="5"/>
    <s v="English"/>
    <x v="7"/>
    <s v="PG-13"/>
    <s v="Hunter Parrish"/>
    <x v="510"/>
    <n v="2000"/>
    <n v="3994"/>
    <n v="98"/>
    <n v="10000"/>
    <n v="7.5"/>
    <n v="84"/>
    <n v="123"/>
    <n v="36581633"/>
    <n v="21000000"/>
    <n v="15581633"/>
    <n v="0.74198252380952379"/>
    <n v="31.29679300952381"/>
    <x v="17"/>
    <s v="noyabr"/>
    <s v="Richard LaGravenese"/>
    <s v="FREEDOM WRİTERS"/>
    <s v="Normal"/>
    <s v="Medium Budget"/>
  </r>
  <r>
    <s v="Escape from Alcatraz"/>
    <d v="1979-05-05T00:00:00"/>
    <x v="0"/>
    <x v="5"/>
    <s v="English"/>
    <x v="0"/>
    <s v="PG"/>
    <s v="Clint Eastwood"/>
    <x v="676"/>
    <n v="16000"/>
    <n v="17568"/>
    <n v="152"/>
    <n v="0"/>
    <n v="7.6"/>
    <n v="53"/>
    <n v="112"/>
    <n v="36500000"/>
    <n v="8000000"/>
    <n v="28500000"/>
    <n v="3.5625"/>
    <n v="31.824999999999999"/>
    <x v="49"/>
    <s v="may"/>
    <s v="Don Siegel"/>
    <s v="ESCAPE FROM ALCATRAZ"/>
    <s v="Normal"/>
    <s v="Medium Budget"/>
  </r>
  <r>
    <s v="Million Dollar Arm"/>
    <d v="2014-11-26T00:00:00"/>
    <x v="0"/>
    <x v="5"/>
    <s v="English"/>
    <x v="0"/>
    <s v="PG"/>
    <s v="Jon Hamm"/>
    <x v="677"/>
    <n v="4000"/>
    <n v="6393"/>
    <n v="44"/>
    <n v="10000"/>
    <n v="7"/>
    <n v="151"/>
    <n v="124"/>
    <n v="36447959"/>
    <n v="25000000"/>
    <n v="11447959"/>
    <n v="0.45791836000000002"/>
    <n v="29.183167344000001"/>
    <x v="16"/>
    <s v="noyabr"/>
    <s v="Craig Gillespie"/>
    <s v="MİLLİON DOLLAR ARM"/>
    <s v="Normal"/>
    <s v="Medium Budget"/>
  </r>
  <r>
    <s v="The Thin Red Line"/>
    <d v="1998-01-01T00:00:00"/>
    <x v="0"/>
    <x v="1"/>
    <s v="English"/>
    <x v="0"/>
    <s v="R"/>
    <s v="Nick Stahl"/>
    <x v="678"/>
    <n v="648"/>
    <n v="1937"/>
    <n v="0"/>
    <n v="0"/>
    <n v="7.6"/>
    <n v="156"/>
    <n v="215"/>
    <n v="36385763"/>
    <n v="52000000"/>
    <n v="-15614237"/>
    <n v="-0.30027378846153846"/>
    <n v="30.279890484615382"/>
    <x v="31"/>
    <s v="yanvar"/>
    <s v="Terrence Malick"/>
    <s v="THE THİN RED LİNE"/>
    <s v="Underperformer"/>
    <s v="Medium Budget"/>
  </r>
  <r>
    <s v="Sucker Punch"/>
    <d v="2011-03-14T00:00:00"/>
    <x v="0"/>
    <x v="0"/>
    <s v="English"/>
    <x v="0"/>
    <s v="PG-13"/>
    <s v="Jon Hamm"/>
    <x v="37"/>
    <n v="4000"/>
    <n v="7067"/>
    <n v="0"/>
    <n v="42000"/>
    <n v="6.1"/>
    <n v="435"/>
    <n v="128"/>
    <n v="36381716"/>
    <n v="82000000"/>
    <n v="-45618284"/>
    <n v="-0.55632053658536584"/>
    <n v="28.377471785365852"/>
    <x v="15"/>
    <s v="mart"/>
    <s v="Zack Snyder"/>
    <s v="SUCKER PUNCH"/>
    <s v="Underperformer"/>
    <s v="High Budget"/>
  </r>
  <r>
    <s v="8MM"/>
    <d v="1999-02-17T00:00:00"/>
    <x v="0"/>
    <x v="6"/>
    <s v="English"/>
    <x v="7"/>
    <s v="R"/>
    <s v="Nicolas Cage"/>
    <x v="99"/>
    <n v="12000"/>
    <n v="12970"/>
    <n v="541"/>
    <n v="0"/>
    <n v="6.5"/>
    <n v="138"/>
    <n v="123"/>
    <n v="36283504"/>
    <n v="40000000"/>
    <n v="-3716496"/>
    <n v="-9.2912400000000006E-2"/>
    <n v="25.962835040000002"/>
    <x v="5"/>
    <s v="fevral"/>
    <s v="Joel Schumacher"/>
    <s v="8MM"/>
    <s v="Normal"/>
    <s v="Medium Budget"/>
  </r>
  <r>
    <s v="The Sentinel"/>
    <d v="2006-02-23T00:00:00"/>
    <x v="0"/>
    <x v="0"/>
    <s v="English"/>
    <x v="0"/>
    <s v="PG-13"/>
    <s v="Blair Brown"/>
    <x v="241"/>
    <n v="310"/>
    <n v="1352"/>
    <n v="69"/>
    <n v="690"/>
    <n v="6.1"/>
    <n v="161"/>
    <n v="107"/>
    <n v="36279230"/>
    <n v="60000000"/>
    <n v="-23720770"/>
    <n v="-0.39534616666666667"/>
    <n v="24.31086153333333"/>
    <x v="9"/>
    <s v="fevral"/>
    <s v="Clark Johnson"/>
    <s v="THE SENTİNEL"/>
    <s v="Underperformer"/>
    <s v="High Budget"/>
  </r>
  <r>
    <s v="Friday the 13th Part III"/>
    <d v="1982-01-23T00:00:00"/>
    <x v="0"/>
    <x v="7"/>
    <s v="English"/>
    <x v="0"/>
    <s v="R"/>
    <s v="Richard Brooker"/>
    <x v="679"/>
    <n v="72"/>
    <n v="174"/>
    <n v="49"/>
    <n v="0"/>
    <n v="5.7"/>
    <n v="235"/>
    <n v="91"/>
    <n v="36200000"/>
    <n v="4000000"/>
    <n v="32200000"/>
    <n v="8.0500000000000007"/>
    <n v="26.020000000000003"/>
    <x v="36"/>
    <s v="yanvar"/>
    <s v="Steve Miner"/>
    <s v="FRİDAY THE 13TH PART III"/>
    <s v="Normal"/>
    <s v="Low Budget"/>
  </r>
  <r>
    <s v="Mad Max Beyond Thunderdome"/>
    <d v="1985-11-04T00:00:00"/>
    <x v="0"/>
    <x v="0"/>
    <s v="English"/>
    <x v="3"/>
    <s v="PG-13"/>
    <s v="Tina Turner"/>
    <x v="89"/>
    <n v="794"/>
    <n v="1529"/>
    <n v="750"/>
    <n v="0"/>
    <n v="6.2"/>
    <n v="117"/>
    <n v="107"/>
    <n v="36200000"/>
    <n v="12305523"/>
    <n v="23894477"/>
    <n v="1.9417685050850744"/>
    <n v="25.576707402034032"/>
    <x v="29"/>
    <s v="noyabr"/>
    <s v="George Miller"/>
    <s v="MAD MAX BEYOND THUNDERDOME"/>
    <s v="Normal"/>
    <s v="High Budget"/>
  </r>
  <r>
    <s v="Walking with Dinosaurs 3D"/>
    <d v="2013-11-06T00:00:00"/>
    <x v="0"/>
    <x v="2"/>
    <s v="English"/>
    <x v="0"/>
    <s v="PG"/>
    <s v="Charlie Rowe"/>
    <x v="680"/>
    <n v="882"/>
    <n v="1971"/>
    <n v="43"/>
    <n v="0"/>
    <n v="5.2"/>
    <n v="113"/>
    <n v="87"/>
    <n v="36073232"/>
    <n v="80000000"/>
    <n v="-43926768"/>
    <n v="-0.54908460000000003"/>
    <n v="20.580366160000001"/>
    <x v="8"/>
    <s v="noyabr"/>
    <s v="Barry Cook"/>
    <s v="WALKİNG WİTH DİNOSAURS 3D"/>
    <s v="Underperformer"/>
    <s v="High Budget"/>
  </r>
  <r>
    <s v="Death Race"/>
    <d v="2008-12-10T00:00:00"/>
    <x v="0"/>
    <x v="0"/>
    <s v="English"/>
    <x v="0"/>
    <s v="R"/>
    <s v="Jason Statham"/>
    <x v="357"/>
    <n v="26000"/>
    <n v="28643"/>
    <n v="545"/>
    <n v="0"/>
    <n v="6.4"/>
    <n v="230"/>
    <n v="111"/>
    <n v="36064910"/>
    <n v="45000000"/>
    <n v="-8935090"/>
    <n v="-0.19855755555555554"/>
    <n v="25.520576977777779"/>
    <x v="4"/>
    <s v="dekabr"/>
    <s v="Paul W.S. Anderson"/>
    <s v="DEATH RACE"/>
    <s v="Normal"/>
    <s v="High Budget"/>
  </r>
  <r>
    <s v="Set It Off"/>
    <d v="1996-06-18T00:00:00"/>
    <x v="0"/>
    <x v="0"/>
    <s v="English"/>
    <x v="0"/>
    <s v="R"/>
    <s v="Vivica A. Fox"/>
    <x v="143"/>
    <n v="890"/>
    <n v="3661"/>
    <n v="473"/>
    <n v="0"/>
    <n v="6.8"/>
    <n v="29"/>
    <n v="123"/>
    <n v="36049108"/>
    <n v="9000000"/>
    <n v="27049108"/>
    <n v="3.0054564444444445"/>
    <n v="28.402182577777776"/>
    <x v="20"/>
    <s v="iyun"/>
    <s v="F. Gary Gray"/>
    <s v="SET IT OFF"/>
    <s v="Normal"/>
    <s v="High Budget"/>
  </r>
  <r>
    <s v="Hanging Up"/>
    <d v="2000-11-29T00:00:00"/>
    <x v="0"/>
    <x v="4"/>
    <s v="English"/>
    <x v="7"/>
    <s v="PG-13"/>
    <s v="Adam Arkin"/>
    <x v="681"/>
    <n v="374"/>
    <n v="1238"/>
    <n v="0"/>
    <n v="390"/>
    <n v="4.7"/>
    <n v="82"/>
    <n v="94"/>
    <n v="36037909"/>
    <n v="60000000"/>
    <n v="-23962091"/>
    <n v="-0.39936818333333335"/>
    <n v="18.679252726666668"/>
    <x v="23"/>
    <s v="noyabr"/>
    <s v="Diane Keaton"/>
    <s v="HANGİNG UP"/>
    <s v="Underperformer"/>
    <s v="Medium Budget"/>
  </r>
  <r>
    <s v="Derailed"/>
    <d v="2005-07-15T00:00:00"/>
    <x v="0"/>
    <x v="1"/>
    <s v="English"/>
    <x v="0"/>
    <s v="R"/>
    <s v="Denis O'Hare"/>
    <x v="396"/>
    <n v="896"/>
    <n v="2019"/>
    <n v="101"/>
    <n v="0"/>
    <n v="6.6"/>
    <n v="116"/>
    <n v="112"/>
    <n v="36020063"/>
    <n v="22000000"/>
    <n v="14020063"/>
    <n v="0.63727559090909092"/>
    <n v="26.654910236363634"/>
    <x v="14"/>
    <s v="iyul"/>
    <s v="Mikael HÃ¥fstrÃ¶m"/>
    <s v="DERAİLED"/>
    <s v="Normal"/>
    <s v="Medium Budget"/>
  </r>
  <r>
    <s v="The Greatest Show on Earth"/>
    <d v="1952-10-23T00:00:00"/>
    <x v="0"/>
    <x v="1"/>
    <s v="English"/>
    <x v="0"/>
    <s v="Not Rated"/>
    <s v="Gloria Grahame"/>
    <x v="682"/>
    <n v="232"/>
    <n v="825"/>
    <n v="309"/>
    <n v="625"/>
    <n v="6.7"/>
    <n v="44"/>
    <n v="152"/>
    <n v="36000000"/>
    <n v="4000000"/>
    <n v="32000000"/>
    <n v="8"/>
    <n v="30.0625"/>
    <x v="55"/>
    <s v="oktyabr"/>
    <s v="Cecil B. DeMille"/>
    <s v="THE GREATEST SHOW ON EARTH"/>
    <s v="Normal"/>
    <s v="Medium Budget"/>
  </r>
  <r>
    <s v="The Robe"/>
    <d v="1953-05-15T00:00:00"/>
    <x v="0"/>
    <x v="1"/>
    <s v="English"/>
    <x v="0"/>
    <s v="Unrated"/>
    <s v="Richard Burton"/>
    <x v="683"/>
    <n v="726"/>
    <n v="1920"/>
    <n v="28"/>
    <n v="0"/>
    <n v="6.8"/>
    <n v="42"/>
    <n v="135"/>
    <n v="36000000"/>
    <n v="5000000"/>
    <n v="31000000"/>
    <n v="6.2"/>
    <n v="29.68"/>
    <x v="56"/>
    <s v="may"/>
    <s v="Henry Koster"/>
    <s v="THE ROBE"/>
    <s v="Normal"/>
    <s v="Medium Budget"/>
  </r>
  <r>
    <s v="What a Girl Wants"/>
    <d v="2003-09-17T00:00:00"/>
    <x v="0"/>
    <x v="4"/>
    <s v="English"/>
    <x v="0"/>
    <s v="PG"/>
    <s v="Colin Firth"/>
    <x v="684"/>
    <n v="14000"/>
    <n v="16400"/>
    <n v="29"/>
    <n v="0"/>
    <n v="5.8"/>
    <n v="66"/>
    <n v="105"/>
    <n v="35990505"/>
    <n v="20000000"/>
    <n v="15990505"/>
    <n v="0.79952524999999997"/>
    <n v="23.519810100000001"/>
    <x v="13"/>
    <s v="sentyabr"/>
    <s v="Dennie Gordon"/>
    <s v="WHAT A GİRL WANTS"/>
    <s v="Normal"/>
    <s v="Medium Budget"/>
  </r>
  <r>
    <s v="Mortal Kombat: Annihilation"/>
    <d v="1997-01-20T00:00:00"/>
    <x v="0"/>
    <x v="0"/>
    <s v="English"/>
    <x v="0"/>
    <s v="PG-13"/>
    <s v="Brian Thompson"/>
    <x v="341"/>
    <n v="663"/>
    <n v="2266"/>
    <n v="40"/>
    <n v="1000"/>
    <n v="3.7"/>
    <n v="59"/>
    <n v="95"/>
    <n v="35927406"/>
    <n v="30000000"/>
    <n v="5927406"/>
    <n v="0.19758020000000001"/>
    <n v="14.97903208"/>
    <x v="1"/>
    <s v="yanvar"/>
    <s v="John R. Leonetti"/>
    <s v="MORTAL KOMBAT: ANNİHİLATİON"/>
    <s v="Normal"/>
    <s v="High Budget"/>
  </r>
  <r>
    <s v="In the Bedroom"/>
    <d v="2001-10-07T00:00:00"/>
    <x v="0"/>
    <x v="8"/>
    <s v="English"/>
    <x v="0"/>
    <s v="R"/>
    <s v="Tom Wilkinson"/>
    <x v="685"/>
    <n v="1000"/>
    <n v="3970"/>
    <n v="143"/>
    <n v="951"/>
    <n v="7.5"/>
    <n v="179"/>
    <n v="138"/>
    <n v="35918429"/>
    <n v="1700000"/>
    <n v="34218429"/>
    <n v="20.128487647058822"/>
    <n v="38.146495058823533"/>
    <x v="18"/>
    <s v="oktyabr"/>
    <s v="Todd Field"/>
    <s v="IN THE BEDROOM"/>
    <s v="Normal"/>
    <s v="Medium Budget"/>
  </r>
  <r>
    <s v="The Theory of Everything"/>
    <d v="2014-01-23T00:00:00"/>
    <x v="0"/>
    <x v="5"/>
    <s v="English"/>
    <x v="1"/>
    <s v="PG-13"/>
    <s v="Eddie Redmayne"/>
    <x v="686"/>
    <n v="13000"/>
    <n v="14100"/>
    <n v="120"/>
    <n v="90000"/>
    <n v="7.7"/>
    <n v="419"/>
    <n v="123"/>
    <n v="35887263"/>
    <n v="15000000"/>
    <n v="20887263"/>
    <n v="1.3924841999999999"/>
    <n v="40.356993680000002"/>
    <x v="16"/>
    <s v="yanvar"/>
    <s v="James Marsh"/>
    <s v="THE THEORY OF EVERYTHİNG"/>
    <s v="Normal"/>
    <s v="Medium Budget"/>
  </r>
  <r>
    <s v="Shine"/>
    <d v="1996-08-07T00:00:00"/>
    <x v="0"/>
    <x v="5"/>
    <s v="English"/>
    <x v="3"/>
    <s v="PG-13"/>
    <s v="Noah Taylor"/>
    <x v="453"/>
    <n v="509"/>
    <n v="888"/>
    <n v="96"/>
    <n v="0"/>
    <n v="7.7"/>
    <n v="71"/>
    <n v="105"/>
    <n v="35811509"/>
    <n v="5500000"/>
    <n v="30311509"/>
    <n v="5.5111834545454546"/>
    <n v="33.00447338181818"/>
    <x v="20"/>
    <s v="avgust"/>
    <s v="Scott Hicks"/>
    <s v="SHİNE"/>
    <s v="Normal"/>
    <s v="Medium Budget"/>
  </r>
  <r>
    <s v="The Island"/>
    <d v="2005-01-23T00:00:00"/>
    <x v="0"/>
    <x v="0"/>
    <s v="English"/>
    <x v="0"/>
    <s v="PG-13"/>
    <s v="Scarlett Johansson"/>
    <x v="14"/>
    <n v="19000"/>
    <n v="34839"/>
    <n v="0"/>
    <n v="0"/>
    <n v="6.9"/>
    <n v="257"/>
    <n v="136"/>
    <n v="35799026"/>
    <n v="126000000"/>
    <n v="-90200974"/>
    <n v="-0.71588074603174601"/>
    <n v="27.313647701587303"/>
    <x v="14"/>
    <s v="yanvar"/>
    <s v="Michael Bay"/>
    <s v="THE ISLAND"/>
    <s v="Underperformer"/>
    <s v="High Budget"/>
  </r>
  <r>
    <s v="Changeling"/>
    <d v="2008-02-18T00:00:00"/>
    <x v="0"/>
    <x v="8"/>
    <s v="English"/>
    <x v="0"/>
    <s v="R"/>
    <s v="Angelina Jolie Pitt"/>
    <x v="20"/>
    <n v="11000"/>
    <n v="12840"/>
    <n v="16000"/>
    <n v="14000"/>
    <n v="7.8"/>
    <n v="264"/>
    <n v="141"/>
    <n v="35707327"/>
    <n v="55000000"/>
    <n v="-19292673"/>
    <n v="-0.35077587272727273"/>
    <n v="32.459689650909091"/>
    <x v="4"/>
    <s v="fevral"/>
    <s v="Clint Eastwood"/>
    <s v="CHANGELİNG"/>
    <s v="Underperformer"/>
    <s v="Medium Budget"/>
  </r>
  <r>
    <s v="Smokin' Aces"/>
    <d v="2006-09-26T00:00:00"/>
    <x v="0"/>
    <x v="0"/>
    <s v="English"/>
    <x v="1"/>
    <s v="R"/>
    <s v="Ryan Reynolds"/>
    <x v="526"/>
    <n v="16000"/>
    <n v="19410"/>
    <n v="248"/>
    <n v="3000"/>
    <n v="6.7"/>
    <n v="186"/>
    <n v="109"/>
    <n v="35635046"/>
    <n v="17000000"/>
    <n v="18635046"/>
    <n v="1.0961791764705882"/>
    <n v="27.538471670588237"/>
    <x v="9"/>
    <s v="sentyabr"/>
    <s v="Joe Carnahan"/>
    <s v="SMOKİN' ACES"/>
    <s v="Normal"/>
    <s v="High Budget"/>
  </r>
  <r>
    <s v="The Indian in the Cupboard"/>
    <d v="1995-12-18T00:00:00"/>
    <x v="0"/>
    <x v="1"/>
    <s v="English"/>
    <x v="0"/>
    <s v="PG"/>
    <s v="Steve Coogan"/>
    <x v="401"/>
    <n v="1000"/>
    <n v="2965"/>
    <n v="0"/>
    <n v="0"/>
    <n v="5.9"/>
    <n v="25"/>
    <n v="96"/>
    <n v="35617599"/>
    <n v="45000000"/>
    <n v="-9382401"/>
    <n v="-0.20849780000000001"/>
    <n v="23.516600880000002"/>
    <x v="33"/>
    <s v="dekabr"/>
    <s v="Frank Oz"/>
    <s v="THE INDİAN İN THE CUPBOARD"/>
    <s v="Normal"/>
    <s v="Medium Budget"/>
  </r>
  <r>
    <s v="The American"/>
    <d v="2010-11-29T00:00:00"/>
    <x v="0"/>
    <x v="8"/>
    <s v="English"/>
    <x v="0"/>
    <s v="R"/>
    <s v="Violante Placido"/>
    <x v="687"/>
    <n v="978"/>
    <n v="1454"/>
    <n v="210"/>
    <n v="10000"/>
    <n v="6.3"/>
    <n v="333"/>
    <n v="105"/>
    <n v="35596227"/>
    <n v="20000000"/>
    <n v="15596227"/>
    <n v="0.77981135000000001"/>
    <n v="26.511924539999999"/>
    <x v="11"/>
    <s v="noyabr"/>
    <s v="Anton Corbijn"/>
    <s v="THE AMERİCAN"/>
    <s v="Normal"/>
    <s v="Medium Budget"/>
  </r>
  <r>
    <s v="Larry Crowne"/>
    <d v="2011-02-02T00:00:00"/>
    <x v="0"/>
    <x v="4"/>
    <s v="English"/>
    <x v="0"/>
    <s v="PG-13"/>
    <s v="Tom Hanks"/>
    <x v="688"/>
    <n v="15000"/>
    <n v="16827"/>
    <n v="15000"/>
    <n v="0"/>
    <n v="6.1"/>
    <n v="218"/>
    <n v="98"/>
    <n v="35565975"/>
    <n v="30000000"/>
    <n v="5565975"/>
    <n v="0.18553249999999999"/>
    <n v="24.474212999999999"/>
    <x v="15"/>
    <s v="fevral"/>
    <s v="Tom Hanks"/>
    <s v="LARRY CROWNE"/>
    <s v="Normal"/>
    <s v="Medium Budget"/>
  </r>
  <r>
    <s v="Selena"/>
    <d v="1997-08-05T00:00:00"/>
    <x v="0"/>
    <x v="5"/>
    <s v="English"/>
    <x v="0"/>
    <s v="PG"/>
    <s v="Jon Seda"/>
    <x v="689"/>
    <n v="565"/>
    <n v="1735"/>
    <n v="16"/>
    <n v="0"/>
    <n v="6.7"/>
    <n v="37"/>
    <n v="127"/>
    <n v="35422828"/>
    <n v="20000000"/>
    <n v="15422828"/>
    <n v="0.77114139999999998"/>
    <n v="27.10845656"/>
    <x v="1"/>
    <s v="avgust"/>
    <s v="Gregory Nava"/>
    <s v="SELENA"/>
    <s v="Normal"/>
    <s v="Medium Budget"/>
  </r>
  <r>
    <s v="Live and Let Die"/>
    <d v="1973-08-09T00:00:00"/>
    <x v="0"/>
    <x v="0"/>
    <s v="English"/>
    <x v="1"/>
    <s v="PG"/>
    <s v="Yaphet Kotto"/>
    <x v="531"/>
    <n v="581"/>
    <n v="1865"/>
    <n v="82"/>
    <n v="0"/>
    <n v="6.8"/>
    <n v="136"/>
    <n v="121"/>
    <n v="35400000"/>
    <n v="7000000"/>
    <n v="28400000"/>
    <n v="4.0571428571428569"/>
    <n v="28.822857142857142"/>
    <x v="30"/>
    <s v="avgust"/>
    <s v="Guy Hamilton"/>
    <s v="LİVE AND LET DİE"/>
    <s v="Normal"/>
    <s v="High Budget"/>
  </r>
  <r>
    <s v="The Boy Next Door"/>
    <d v="2015-08-05T00:00:00"/>
    <x v="0"/>
    <x v="6"/>
    <s v="English"/>
    <x v="0"/>
    <s v="R"/>
    <s v="Ryan Guzman"/>
    <x v="174"/>
    <n v="3000"/>
    <n v="4807"/>
    <n v="357"/>
    <n v="8000"/>
    <n v="4.5999999999999996"/>
    <n v="149"/>
    <n v="91"/>
    <n v="35385560"/>
    <n v="4000000"/>
    <n v="31385560"/>
    <n v="7.8463900000000004"/>
    <n v="22.338556000000001"/>
    <x v="2"/>
    <s v="avgust"/>
    <s v="Rob Cohen"/>
    <s v="THE BOY NEXT DOOR"/>
    <s v="Normal"/>
    <s v="Medium Budget"/>
  </r>
  <r>
    <s v="Money Train"/>
    <d v="1995-08-19T00:00:00"/>
    <x v="0"/>
    <x v="0"/>
    <s v="English"/>
    <x v="0"/>
    <s v="R"/>
    <s v="Vincent Pastore"/>
    <x v="690"/>
    <n v="584"/>
    <n v="1132"/>
    <n v="29"/>
    <n v="617"/>
    <n v="5.6"/>
    <n v="40"/>
    <n v="105"/>
    <n v="35324232"/>
    <n v="68000000"/>
    <n v="-32675768"/>
    <n v="-0.48052600000000001"/>
    <n v="22.269489599999996"/>
    <x v="33"/>
    <s v="avgust"/>
    <s v="Joseph Ruben"/>
    <s v="MONEY TRAİN"/>
    <s v="Underperformer"/>
    <s v="High Budget"/>
  </r>
  <r>
    <s v="Frankenweenie"/>
    <d v="2012-01-18T00:00:00"/>
    <x v="1"/>
    <x v="3"/>
    <s v="English"/>
    <x v="0"/>
    <s v="PG"/>
    <s v="Martin Landau"/>
    <x v="23"/>
    <n v="940"/>
    <n v="4774"/>
    <n v="13000"/>
    <n v="25000"/>
    <n v="7"/>
    <n v="370"/>
    <n v="87"/>
    <n v="35287788"/>
    <n v="39000000"/>
    <n v="-3712212"/>
    <n v="-9.5184923076923084E-2"/>
    <n v="30.461926030769231"/>
    <x v="3"/>
    <s v="yanvar"/>
    <s v="Tim Burton"/>
    <s v="FRANKENWEENİE"/>
    <s v="Normal"/>
    <s v="High Budget"/>
  </r>
  <r>
    <s v="Children of Men"/>
    <d v="2006-08-17T00:00:00"/>
    <x v="0"/>
    <x v="1"/>
    <s v="English"/>
    <x v="0"/>
    <s v="R"/>
    <s v="Charlie Hunnam"/>
    <x v="43"/>
    <n v="16000"/>
    <n v="16479"/>
    <n v="0"/>
    <n v="17000"/>
    <n v="7.9"/>
    <n v="372"/>
    <n v="109"/>
    <n v="35286428"/>
    <n v="76000000"/>
    <n v="-40713572"/>
    <n v="-0.53570489473684213"/>
    <n v="33.085718042105263"/>
    <x v="9"/>
    <s v="avgust"/>
    <s v="Alfonso CuarÃ³n"/>
    <s v="CHİLDREN OF MEN"/>
    <s v="Underperformer"/>
    <s v="Medium Budget"/>
  </r>
  <r>
    <s v="Carrie"/>
    <d v="2013-09-01T00:00:00"/>
    <x v="0"/>
    <x v="1"/>
    <s v="English"/>
    <x v="0"/>
    <s v="R"/>
    <s v="ChloÃ« Grace Moretz"/>
    <x v="691"/>
    <n v="17000"/>
    <n v="20051"/>
    <n v="108"/>
    <n v="39000"/>
    <n v="5.9"/>
    <n v="359"/>
    <n v="100"/>
    <n v="35266619"/>
    <n v="30000000"/>
    <n v="5266619"/>
    <n v="0.17555396666666667"/>
    <n v="27.570221586666666"/>
    <x v="8"/>
    <s v="sentyabr"/>
    <s v="Kimberly Peirce"/>
    <s v="CARRİE"/>
    <s v="Normal"/>
    <s v="Medium Budget"/>
  </r>
  <r>
    <s v="The Flintstones in Viva Rock Vegas"/>
    <d v="2000-04-22T00:00:00"/>
    <x v="0"/>
    <x v="4"/>
    <s v="English"/>
    <x v="0"/>
    <s v="PG"/>
    <s v="Taylor Negron"/>
    <x v="204"/>
    <n v="1000"/>
    <n v="6299"/>
    <n v="32"/>
    <n v="500"/>
    <n v="3.6"/>
    <n v="57"/>
    <n v="90"/>
    <n v="35231365"/>
    <n v="60000000"/>
    <n v="-24768635"/>
    <n v="-0.41281058333333331"/>
    <n v="14.284875766666667"/>
    <x v="23"/>
    <s v="aprel"/>
    <s v="Brian Levant"/>
    <s v="THE FLİNTSTONES İN VİVA ROCK VEGAS"/>
    <s v="Underperformer"/>
    <s v="Medium Budget"/>
  </r>
  <r>
    <s v="The Mothman Prophecies"/>
    <d v="2002-06-27T00:00:00"/>
    <x v="0"/>
    <x v="1"/>
    <s v="English"/>
    <x v="0"/>
    <s v="PG-13"/>
    <s v="Debra Messing"/>
    <x v="692"/>
    <n v="650"/>
    <n v="1651"/>
    <n v="89"/>
    <n v="0"/>
    <n v="6.5"/>
    <n v="166"/>
    <n v="119"/>
    <n v="35228696"/>
    <n v="32000000"/>
    <n v="3228696"/>
    <n v="0.10089674999999999"/>
    <n v="26.040358699999999"/>
    <x v="12"/>
    <s v="iyun"/>
    <s v="Mark Pellington"/>
    <s v="THE MOTHMAN PROPHECİES"/>
    <s v="Normal"/>
    <s v="Medium Budget"/>
  </r>
  <r>
    <s v="The Doors"/>
    <d v="1991-07-01T00:00:00"/>
    <x v="0"/>
    <x v="5"/>
    <s v="English"/>
    <x v="0"/>
    <s v="R"/>
    <s v="Michael Wincott"/>
    <x v="188"/>
    <n v="720"/>
    <n v="3044"/>
    <n v="0"/>
    <n v="0"/>
    <n v="7.2"/>
    <n v="82"/>
    <n v="140"/>
    <n v="35183792"/>
    <n v="38000000"/>
    <n v="-2816208"/>
    <n v="-7.4110736842105257E-2"/>
    <n v="28.77035570526316"/>
    <x v="24"/>
    <s v="iyul"/>
    <s v="Oliver Stone"/>
    <s v="THE DOORS"/>
    <s v="Normal"/>
    <s v="Medium Budget"/>
  </r>
  <r>
    <s v="K-19: The Widowmaker"/>
    <d v="2002-02-13T00:00:00"/>
    <x v="0"/>
    <x v="1"/>
    <s v="English"/>
    <x v="1"/>
    <s v="PG-13"/>
    <s v="Liam Neeson"/>
    <x v="305"/>
    <n v="14000"/>
    <n v="15149"/>
    <n v="0"/>
    <n v="0"/>
    <n v="6.7"/>
    <n v="136"/>
    <n v="138"/>
    <n v="35168677"/>
    <n v="100000000"/>
    <n v="-64831323"/>
    <n v="-0.64831322999999996"/>
    <n v="26.540674708000001"/>
    <x v="12"/>
    <s v="fevral"/>
    <s v="Kathryn Bigelow"/>
    <s v="K-19: THE WİDOWMAKER"/>
    <s v="Underperformer"/>
    <s v="Medium Budget"/>
  </r>
  <r>
    <s v="For Love of the Game"/>
    <d v="1999-01-27T00:00:00"/>
    <x v="0"/>
    <x v="1"/>
    <s v="English"/>
    <x v="0"/>
    <s v="PG-13"/>
    <s v="J.K. Simmons"/>
    <x v="13"/>
    <n v="24000"/>
    <n v="25469"/>
    <n v="0"/>
    <n v="0"/>
    <n v="6.5"/>
    <n v="113"/>
    <n v="137"/>
    <n v="35168395"/>
    <n v="50000000"/>
    <n v="-14831605"/>
    <n v="-0.29663210000000001"/>
    <n v="25.881347160000001"/>
    <x v="5"/>
    <s v="yanvar"/>
    <s v="Sam Raimi"/>
    <s v="FOR LOVE OF THE GAME"/>
    <s v="Normal"/>
    <s v="Medium Budget"/>
  </r>
  <r>
    <s v="Jeepers Creepers II"/>
    <d v="2003-09-29T00:00:00"/>
    <x v="0"/>
    <x v="7"/>
    <s v="English"/>
    <x v="0"/>
    <s v="R"/>
    <s v="Nicki Aycox"/>
    <x v="669"/>
    <n v="296"/>
    <n v="1340"/>
    <n v="108"/>
    <n v="0"/>
    <n v="5.6"/>
    <n v="167"/>
    <n v="104"/>
    <n v="35143332"/>
    <n v="17000000"/>
    <n v="18143332"/>
    <n v="1.0672548235294117"/>
    <n v="22.826901929411765"/>
    <x v="13"/>
    <s v="sentyabr"/>
    <s v="Victor Salva"/>
    <s v="JEEPERS CREEPERS II"/>
    <s v="Normal"/>
    <s v="Low Budget"/>
  </r>
  <r>
    <s v="Intolerable Cruelty"/>
    <d v="2003-05-07T00:00:00"/>
    <x v="0"/>
    <x v="4"/>
    <s v="English"/>
    <x v="0"/>
    <s v="PG-13"/>
    <s v="Cedric the Entertainer"/>
    <x v="589"/>
    <n v="436"/>
    <n v="1395"/>
    <n v="0"/>
    <n v="0"/>
    <n v="6.3"/>
    <n v="161"/>
    <n v="100"/>
    <n v="35096190"/>
    <n v="60000000"/>
    <n v="-24903810"/>
    <n v="-0.41506349999999997"/>
    <n v="25.033974600000001"/>
    <x v="13"/>
    <s v="may"/>
    <s v="Joel Coen"/>
    <s v="INTOLERABLE CRUELTY"/>
    <s v="Underperformer"/>
    <s v="Medium Budget"/>
  </r>
  <r>
    <s v="The Number 23"/>
    <d v="2007-12-06T00:00:00"/>
    <x v="0"/>
    <x v="6"/>
    <s v="English"/>
    <x v="0"/>
    <s v="R"/>
    <s v="Logan Lerman"/>
    <x v="99"/>
    <n v="8000"/>
    <n v="10938"/>
    <n v="541"/>
    <n v="10000"/>
    <n v="6.4"/>
    <n v="224"/>
    <n v="98"/>
    <n v="35063732"/>
    <n v="32000000"/>
    <n v="3063732"/>
    <n v="9.5741624999999997E-2"/>
    <n v="26.638296650000001"/>
    <x v="17"/>
    <s v="dekabr"/>
    <s v="Joel Schumacher"/>
    <s v="THE NUMBER 23"/>
    <s v="Normal"/>
    <s v="Medium Budget"/>
  </r>
  <r>
    <s v="Step Up Revolution"/>
    <d v="2012-07-11T00:00:00"/>
    <x v="0"/>
    <x v="1"/>
    <s v="English"/>
    <x v="0"/>
    <s v="PG-13"/>
    <s v="Ryan Guzman"/>
    <x v="693"/>
    <n v="3000"/>
    <n v="4863"/>
    <n v="35"/>
    <n v="19000"/>
    <n v="6.5"/>
    <n v="121"/>
    <n v="99"/>
    <n v="35057332"/>
    <n v="33000000"/>
    <n v="2057332"/>
    <n v="6.2343393939393942E-2"/>
    <n v="27.924937357575757"/>
    <x v="3"/>
    <s v="iyul"/>
    <s v="Scott Speer"/>
    <s v="STEP UP REVOLUTİON"/>
    <s v="Normal"/>
    <s v="Medium Budget"/>
  </r>
  <r>
    <s v="Drive"/>
    <d v="2011-10-02T00:00:00"/>
    <x v="0"/>
    <x v="8"/>
    <s v="English"/>
    <x v="0"/>
    <s v="R"/>
    <s v="Ryan Gosling"/>
    <x v="694"/>
    <n v="33000"/>
    <n v="34337"/>
    <n v="0"/>
    <n v="81000"/>
    <n v="7.8"/>
    <n v="676"/>
    <n v="100"/>
    <n v="35054909"/>
    <n v="15000000"/>
    <n v="20054909"/>
    <n v="1.3369939333333334"/>
    <n v="39.834797573333333"/>
    <x v="15"/>
    <s v="oktyabr"/>
    <s v="Nicolas Winding Refn"/>
    <s v="DRİVE"/>
    <s v="Normal"/>
    <s v="Medium Budget"/>
  </r>
  <r>
    <s v="A Very Harold &amp; Kumar 3D Christmas"/>
    <d v="2011-01-14T00:00:00"/>
    <x v="0"/>
    <x v="2"/>
    <s v="English"/>
    <x v="0"/>
    <s v="R"/>
    <s v="Patton Oswalt"/>
    <x v="695"/>
    <n v="786"/>
    <n v="2462"/>
    <n v="12"/>
    <n v="21000"/>
    <n v="6.3"/>
    <n v="161"/>
    <n v="90"/>
    <n v="35033759"/>
    <n v="19000000"/>
    <n v="16033759"/>
    <n v="0.84388205263157889"/>
    <n v="27.637552821052633"/>
    <x v="15"/>
    <s v="yanvar"/>
    <s v="Todd Strauss-Schulson"/>
    <s v="A VERY HAROLD &amp; KUMAR 3D CHRİSTMAS"/>
    <s v="Normal"/>
    <s v="High Budget"/>
  </r>
  <r>
    <s v="Green Zone"/>
    <d v="2010-06-25T00:00:00"/>
    <x v="0"/>
    <x v="0"/>
    <s v="English"/>
    <x v="6"/>
    <s v="R"/>
    <s v="Matt Damon"/>
    <x v="67"/>
    <n v="13000"/>
    <n v="13761"/>
    <n v="521"/>
    <n v="0"/>
    <n v="6.9"/>
    <n v="266"/>
    <n v="115"/>
    <n v="35024475"/>
    <n v="100000000"/>
    <n v="-64975525"/>
    <n v="-0.64975525000000001"/>
    <n v="27.3400979"/>
    <x v="11"/>
    <s v="iyun"/>
    <s v="Paul Greengrass"/>
    <s v="GREEN ZONE"/>
    <s v="Underperformer"/>
    <s v="High Budget"/>
  </r>
  <r>
    <s v="The Skulls"/>
    <d v="2000-08-28T00:00:00"/>
    <x v="0"/>
    <x v="0"/>
    <s v="English"/>
    <x v="0"/>
    <s v="PG-13"/>
    <s v="Paul Walker"/>
    <x v="174"/>
    <n v="23000"/>
    <n v="26652"/>
    <n v="357"/>
    <n v="0"/>
    <n v="5.6"/>
    <n v="102"/>
    <n v="106"/>
    <n v="35007180"/>
    <n v="15000000"/>
    <n v="20007180"/>
    <n v="1.333812"/>
    <n v="22.933524799999997"/>
    <x v="23"/>
    <s v="avgust"/>
    <s v="Rob Cohen"/>
    <s v="THE SKULLS"/>
    <s v="Normal"/>
    <s v="High Budget"/>
  </r>
  <r>
    <s v="Good Luck Chuck"/>
    <d v="2007-12-28T00:00:00"/>
    <x v="0"/>
    <x v="4"/>
    <s v="English"/>
    <x v="0"/>
    <s v="R"/>
    <s v="Dane Cook"/>
    <x v="696"/>
    <n v="1000"/>
    <n v="2822"/>
    <n v="7"/>
    <n v="0"/>
    <n v="5.6"/>
    <n v="127"/>
    <n v="101"/>
    <n v="35000629"/>
    <n v="25000000"/>
    <n v="10000629"/>
    <n v="0.40002515999999999"/>
    <n v="22.560010064"/>
    <x v="17"/>
    <s v="dekabr"/>
    <s v="Mark Helfrich"/>
    <s v="GOOD LUCK CHUCK"/>
    <s v="Normal"/>
    <s v="Medium Budget"/>
  </r>
  <r>
    <s v="Pan"/>
    <d v="2015-02-20T00:00:00"/>
    <x v="0"/>
    <x v="2"/>
    <s v="English"/>
    <x v="0"/>
    <s v="PG"/>
    <s v="Hugh Jackman"/>
    <x v="536"/>
    <n v="20000"/>
    <n v="21393"/>
    <n v="456"/>
    <n v="24000"/>
    <n v="5.8"/>
    <n v="256"/>
    <n v="111"/>
    <n v="34964818"/>
    <n v="150000000"/>
    <n v="-115035182"/>
    <n v="-0.76690121333333339"/>
    <n v="25.293239514666663"/>
    <x v="2"/>
    <s v="fevral"/>
    <s v="Joe Wright"/>
    <s v="PAN"/>
    <s v="Underperformer"/>
    <s v="High Budget"/>
  </r>
  <r>
    <s v="50/50"/>
    <d v="2011-04-23T00:00:00"/>
    <x v="0"/>
    <x v="4"/>
    <s v="English"/>
    <x v="0"/>
    <s v="R"/>
    <s v="Joseph Gordon-Levitt"/>
    <x v="427"/>
    <n v="23000"/>
    <n v="39807"/>
    <n v="129"/>
    <n v="40000"/>
    <n v="7.7"/>
    <n v="327"/>
    <n v="100"/>
    <n v="34963967"/>
    <n v="8000000"/>
    <n v="26963967"/>
    <n v="3.370495875"/>
    <n v="36.148198350000001"/>
    <x v="15"/>
    <s v="aprel"/>
    <s v="Jonathan Levine"/>
    <s v="50/50"/>
    <s v="Normal"/>
    <s v="Medium Budget"/>
  </r>
  <r>
    <s v="Freddy's Dead: The Final Nightmare"/>
    <d v="1991-09-25T00:00:00"/>
    <x v="0"/>
    <x v="4"/>
    <s v="English"/>
    <x v="0"/>
    <s v="R"/>
    <s v="Johnny Depp"/>
    <x v="697"/>
    <n v="40000"/>
    <n v="42002"/>
    <n v="54"/>
    <n v="963"/>
    <n v="4.9000000000000004"/>
    <n v="91"/>
    <n v="93"/>
    <n v="34872293"/>
    <n v="8500000"/>
    <n v="26372293"/>
    <n v="3.1026227058823528"/>
    <n v="20.937349082352942"/>
    <x v="24"/>
    <s v="sentyabr"/>
    <s v="Rachel Talalay"/>
    <s v="FREDDY'S DEAD: THE FİNAL NİGHTMARE"/>
    <s v="Normal"/>
    <s v="Medium Budget"/>
  </r>
  <r>
    <s v="White Fang"/>
    <d v="1991-07-21T00:00:00"/>
    <x v="0"/>
    <x v="2"/>
    <s v="English"/>
    <x v="0"/>
    <s v="PG"/>
    <s v="Seymour Cassel"/>
    <x v="107"/>
    <n v="327"/>
    <n v="552"/>
    <n v="116"/>
    <n v="0"/>
    <n v="6.7"/>
    <n v="10"/>
    <n v="107"/>
    <n v="34793160"/>
    <n v="14000000"/>
    <n v="20793160"/>
    <n v="1.4852257142857144"/>
    <n v="27.394090285714288"/>
    <x v="24"/>
    <s v="iyul"/>
    <s v="Randal Kleiser"/>
    <s v="WHİTE FANG"/>
    <s v="Normal"/>
    <s v="High Budget"/>
  </r>
  <r>
    <s v="A Thin Line Between Love and Hate"/>
    <d v="1996-06-24T00:00:00"/>
    <x v="0"/>
    <x v="4"/>
    <s v="English"/>
    <x v="0"/>
    <s v="R"/>
    <s v="Faizon Love"/>
    <x v="698"/>
    <n v="585"/>
    <n v="3023"/>
    <n v="0"/>
    <n v="559"/>
    <n v="5.6"/>
    <n v="11"/>
    <n v="108"/>
    <n v="34746109"/>
    <n v="8000000"/>
    <n v="26746109"/>
    <n v="3.3432636250000001"/>
    <n v="23.793205449999999"/>
    <x v="20"/>
    <s v="iyun"/>
    <s v="Martin Lawrence"/>
    <s v="A THİN LİNE BETWEEN LOVE AND HATE"/>
    <s v="Normal"/>
    <s v="Medium Budget"/>
  </r>
  <r>
    <s v="Take the Lead"/>
    <d v="2006-02-14T00:00:00"/>
    <x v="0"/>
    <x v="1"/>
    <s v="English"/>
    <x v="0"/>
    <s v="PG-13"/>
    <s v="Alfre Woodard"/>
    <x v="699"/>
    <n v="1000"/>
    <n v="3797"/>
    <n v="3"/>
    <n v="0"/>
    <n v="6.7"/>
    <n v="101"/>
    <n v="118"/>
    <n v="34703228"/>
    <n v="30000000"/>
    <n v="4703228"/>
    <n v="0.15677426666666666"/>
    <n v="26.862709706666667"/>
    <x v="9"/>
    <s v="fevral"/>
    <s v="Liz Friedlander"/>
    <s v="TAKE THE LEAD"/>
    <s v="Normal"/>
    <s v="Medium Budget"/>
  </r>
  <r>
    <s v="Dangerous Liaisons"/>
    <d v="1988-01-30T00:00:00"/>
    <x v="0"/>
    <x v="1"/>
    <s v="English"/>
    <x v="0"/>
    <s v="R"/>
    <s v="Keanu Reeves"/>
    <x v="486"/>
    <n v="18000"/>
    <n v="35501"/>
    <n v="350"/>
    <n v="0"/>
    <n v="7.7"/>
    <n v="51"/>
    <n v="119"/>
    <n v="34700000"/>
    <n v="14000000"/>
    <n v="20700000"/>
    <n v="1.4785714285714286"/>
    <n v="31.391428571428573"/>
    <x v="38"/>
    <s v="yanvar"/>
    <s v="Stephen Frears"/>
    <s v="DANGEROUS LİAİSONS"/>
    <s v="Normal"/>
    <s v="Medium Budget"/>
  </r>
  <r>
    <s v="Licence to Kill"/>
    <d v="1989-11-17T00:00:00"/>
    <x v="0"/>
    <x v="0"/>
    <s v="English"/>
    <x v="1"/>
    <s v="PG-13"/>
    <s v="Robert Davi"/>
    <x v="415"/>
    <n v="683"/>
    <n v="2371"/>
    <n v="46"/>
    <n v="0"/>
    <n v="6.6"/>
    <n v="117"/>
    <n v="133"/>
    <n v="34667015"/>
    <n v="32000000"/>
    <n v="2667015"/>
    <n v="8.3344218750000004E-2"/>
    <n v="26.4333376875"/>
    <x v="25"/>
    <s v="noyabr"/>
    <s v="John Glen"/>
    <s v="LİCENCE TO KİLL"/>
    <s v="Normal"/>
    <s v="High Budget"/>
  </r>
  <r>
    <s v="Hostage"/>
    <d v="2005-11-22T00:00:00"/>
    <x v="0"/>
    <x v="0"/>
    <s v="English"/>
    <x v="0"/>
    <s v="R"/>
    <s v="Jimmy Bennett"/>
    <x v="700"/>
    <n v="87000"/>
    <n v="103354"/>
    <n v="17"/>
    <n v="0"/>
    <n v="6.6"/>
    <n v="152"/>
    <n v="113"/>
    <n v="34636443"/>
    <n v="52000000"/>
    <n v="-17363557"/>
    <n v="-0.33391455769230771"/>
    <n v="26.266434176923074"/>
    <x v="14"/>
    <s v="noyabr"/>
    <s v="Florent-Emilio Siri"/>
    <s v="HOSTAGE"/>
    <s v="Underperformer"/>
    <s v="High Budget"/>
  </r>
  <r>
    <s v="Cradle 2 the Grave"/>
    <d v="2003-09-01T00:00:00"/>
    <x v="0"/>
    <x v="0"/>
    <s v="English"/>
    <x v="0"/>
    <s v="R"/>
    <s v="Jet Li"/>
    <x v="490"/>
    <n v="5000"/>
    <n v="6867"/>
    <n v="43"/>
    <n v="1000"/>
    <n v="5.8"/>
    <n v="109"/>
    <n v="101"/>
    <n v="34604054"/>
    <n v="30000000"/>
    <n v="4604054"/>
    <n v="0.15346846666666666"/>
    <n v="23.361387386666667"/>
    <x v="13"/>
    <s v="sentyabr"/>
    <s v="Andrzej Bartkowiak"/>
    <s v="CRADLE 2 THE GRAVE"/>
    <s v="Normal"/>
    <s v="High Budget"/>
  </r>
  <r>
    <s v="Man on the Moon"/>
    <d v="1999-06-04T00:00:00"/>
    <x v="0"/>
    <x v="5"/>
    <s v="English"/>
    <x v="1"/>
    <s v="R"/>
    <s v="Matt Price"/>
    <x v="254"/>
    <n v="134"/>
    <n v="209"/>
    <n v="869"/>
    <n v="0"/>
    <n v="7.4"/>
    <n v="140"/>
    <n v="118"/>
    <n v="34580635"/>
    <n v="52000000"/>
    <n v="-17419365"/>
    <n v="-0.33498778846153848"/>
    <n v="29.466004884615387"/>
    <x v="5"/>
    <s v="iyun"/>
    <s v="Milos Forman"/>
    <s v="MAN ON THE MOON"/>
    <s v="Underperformer"/>
    <s v="Medium Budget"/>
  </r>
  <r>
    <s v="Thirteen Days"/>
    <d v="2000-11-02T00:00:00"/>
    <x v="0"/>
    <x v="1"/>
    <s v="English"/>
    <x v="0"/>
    <s v="PG-13"/>
    <s v="Bruce Greenwood"/>
    <x v="419"/>
    <n v="981"/>
    <n v="1825"/>
    <n v="79"/>
    <n v="0"/>
    <n v="7.3"/>
    <n v="162"/>
    <n v="145"/>
    <n v="34566746"/>
    <n v="80000000"/>
    <n v="-45433254"/>
    <n v="-0.56791567499999995"/>
    <n v="28.972833729999998"/>
    <x v="23"/>
    <s v="noyabr"/>
    <s v="Roger Donaldson"/>
    <s v="THİRTEEN DAYS"/>
    <s v="Underperformer"/>
    <s v="Medium Budget"/>
  </r>
  <r>
    <s v="The 6th Day"/>
    <d v="2000-03-22T00:00:00"/>
    <x v="0"/>
    <x v="0"/>
    <s v="English"/>
    <x v="0"/>
    <s v="PG-13"/>
    <s v="Robert Duvall"/>
    <x v="217"/>
    <n v="3000"/>
    <n v="5839"/>
    <n v="55"/>
    <n v="0"/>
    <n v="5.9"/>
    <n v="170"/>
    <n v="123"/>
    <n v="34543701"/>
    <n v="82000000"/>
    <n v="-47456299"/>
    <n v="-0.57873535365853657"/>
    <n v="23.368505858536587"/>
    <x v="23"/>
    <s v="mart"/>
    <s v="Roger Spottiswoode"/>
    <s v="THE 6TH DAY"/>
    <s v="Underperformer"/>
    <s v="High Budget"/>
  </r>
  <r>
    <s v="Concussion"/>
    <d v="2015-12-05T00:00:00"/>
    <x v="0"/>
    <x v="5"/>
    <s v="English"/>
    <x v="1"/>
    <s v="PG-13"/>
    <s v="Will Smith"/>
    <x v="701"/>
    <n v="10000"/>
    <n v="13371"/>
    <n v="15"/>
    <n v="23000"/>
    <n v="7.1"/>
    <n v="219"/>
    <n v="123"/>
    <n v="34531832"/>
    <n v="35000000"/>
    <n v="-468168"/>
    <n v="-1.3376228571428572E-2"/>
    <n v="30.694649508571427"/>
    <x v="2"/>
    <s v="dekabr"/>
    <s v="Peter Landesman"/>
    <s v="CONCUSSİON"/>
    <s v="Normal"/>
    <s v="Medium Budget"/>
  </r>
  <r>
    <s v="Courageous"/>
    <d v="2011-06-11T00:00:00"/>
    <x v="0"/>
    <x v="1"/>
    <s v="English"/>
    <x v="0"/>
    <s v="PG-13"/>
    <s v="Ben Davies"/>
    <x v="702"/>
    <n v="690"/>
    <n v="2300"/>
    <n v="589"/>
    <n v="10000"/>
    <n v="7"/>
    <n v="34"/>
    <n v="129"/>
    <n v="34522221"/>
    <n v="2000000"/>
    <n v="32522221"/>
    <n v="16.261110500000001"/>
    <n v="35.504444200000002"/>
    <x v="15"/>
    <s v="iyun"/>
    <s v="Alex Kendrick"/>
    <s v="COURAGEOUS"/>
    <s v="Normal"/>
    <s v="Medium Budget"/>
  </r>
  <r>
    <s v="Hot Pursuit"/>
    <d v="2015-01-27T00:00:00"/>
    <x v="0"/>
    <x v="0"/>
    <s v="English"/>
    <x v="0"/>
    <s v="PG-13"/>
    <s v="Jim Gaffigan"/>
    <x v="134"/>
    <n v="472"/>
    <n v="1679"/>
    <n v="98"/>
    <n v="0"/>
    <n v="5.0999999999999996"/>
    <n v="155"/>
    <n v="87"/>
    <n v="34507079"/>
    <n v="35000000"/>
    <n v="-492921"/>
    <n v="-1.4083457142857143E-2"/>
    <n v="20.394366617142857"/>
    <x v="2"/>
    <s v="yanvar"/>
    <s v="Anne Fletcher"/>
    <s v="HOT PURSUİT"/>
    <s v="Normal"/>
    <s v="High Budget"/>
  </r>
  <r>
    <s v="Monster"/>
    <d v="2003-04-13T00:00:00"/>
    <x v="0"/>
    <x v="5"/>
    <s v="English"/>
    <x v="0"/>
    <s v="R"/>
    <s v="Charlize Theron"/>
    <x v="703"/>
    <n v="9000"/>
    <n v="11736"/>
    <n v="260"/>
    <n v="0"/>
    <n v="7.3"/>
    <n v="185"/>
    <n v="109"/>
    <n v="34468224"/>
    <n v="4500000"/>
    <n v="29968224"/>
    <n v="6.6596053333333334"/>
    <n v="31.863842133333332"/>
    <x v="13"/>
    <s v="aprel"/>
    <s v="Patty Jenkins"/>
    <s v="MONSTER"/>
    <s v="Normal"/>
    <s v="Medium Budget"/>
  </r>
  <r>
    <s v="The Watch"/>
    <d v="2012-08-07T00:00:00"/>
    <x v="0"/>
    <x v="0"/>
    <s v="English"/>
    <x v="0"/>
    <s v="R"/>
    <s v="Will Forte"/>
    <x v="704"/>
    <n v="622"/>
    <n v="2488"/>
    <n v="82"/>
    <n v="15000"/>
    <n v="5.7"/>
    <n v="265"/>
    <n v="102"/>
    <n v="34350553"/>
    <n v="68000000"/>
    <n v="-33649447"/>
    <n v="-0.49484480882352944"/>
    <n v="24.102062076470588"/>
    <x v="3"/>
    <s v="avgust"/>
    <s v="Akiva Schaffer"/>
    <s v="THE WATCH"/>
    <s v="Underperformer"/>
    <s v="High Budget"/>
  </r>
  <r>
    <s v="Texas Chainsaw 3D"/>
    <d v="2013-10-29T00:00:00"/>
    <x v="0"/>
    <x v="7"/>
    <s v="English"/>
    <x v="0"/>
    <s v="R"/>
    <s v="Gunnar Hansen"/>
    <x v="473"/>
    <n v="383"/>
    <n v="1945"/>
    <n v="34"/>
    <n v="16000"/>
    <n v="4.8"/>
    <n v="282"/>
    <n v="92"/>
    <n v="34334256"/>
    <n v="11000000"/>
    <n v="23334256"/>
    <n v="2.1212960000000001"/>
    <n v="21.6485184"/>
    <x v="8"/>
    <s v="oktyabr"/>
    <s v="John Luessenhop"/>
    <s v="TEXAS CHAİNSAW 3D"/>
    <s v="Normal"/>
    <s v="Low Budget"/>
  </r>
  <r>
    <s v="Malibu's Most Wanted"/>
    <d v="2003-10-25T00:00:00"/>
    <x v="0"/>
    <x v="4"/>
    <s v="English"/>
    <x v="0"/>
    <s v="PG-13"/>
    <s v="Greg Grunberg"/>
    <x v="404"/>
    <n v="833"/>
    <n v="4435"/>
    <n v="14"/>
    <n v="0"/>
    <n v="5.0999999999999996"/>
    <n v="37"/>
    <n v="86"/>
    <n v="34308901"/>
    <n v="16000000"/>
    <n v="18308901"/>
    <n v="1.1443063124999999"/>
    <n v="20.857722525"/>
    <x v="13"/>
    <s v="oktyabr"/>
    <s v="John Whitesell"/>
    <s v="MALİBU'S MOST WANTED"/>
    <s v="Normal"/>
    <s v="Medium Budget"/>
  </r>
  <r>
    <s v="Babel"/>
    <d v="2006-03-28T00:00:00"/>
    <x v="0"/>
    <x v="1"/>
    <s v="English"/>
    <x v="6"/>
    <s v="R"/>
    <s v="Brad Pitt"/>
    <x v="101"/>
    <n v="11000"/>
    <n v="11248"/>
    <n v="0"/>
    <n v="0"/>
    <n v="7.5"/>
    <n v="285"/>
    <n v="143"/>
    <n v="34300771"/>
    <n v="25000000"/>
    <n v="9300771"/>
    <n v="0.37203083999999997"/>
    <n v="30.148812335999999"/>
    <x v="9"/>
    <s v="mart"/>
    <s v="Alejandro G. IÃ±Ã¡rritu"/>
    <s v="BABEL"/>
    <s v="Normal"/>
    <s v="Medium Budget"/>
  </r>
  <r>
    <s v="Alexander"/>
    <d v="2004-05-03T00:00:00"/>
    <x v="0"/>
    <x v="0"/>
    <s v="English"/>
    <x v="7"/>
    <s v="R"/>
    <s v="Anthony Hopkins"/>
    <x v="188"/>
    <n v="12000"/>
    <n v="24598"/>
    <n v="0"/>
    <n v="0"/>
    <n v="5.5"/>
    <n v="248"/>
    <n v="206"/>
    <n v="34293771"/>
    <n v="155000000"/>
    <n v="-120706229"/>
    <n v="-0.77874986451612904"/>
    <n v="21.688500054193547"/>
    <x v="7"/>
    <s v="may"/>
    <s v="Oliver Stone"/>
    <s v="ALEXANDER"/>
    <s v="Underperformer"/>
    <s v="High Budget"/>
  </r>
  <r>
    <s v="This Is Where I Leave You"/>
    <d v="2014-09-01T00:00:00"/>
    <x v="0"/>
    <x v="4"/>
    <s v="English"/>
    <x v="0"/>
    <s v="R"/>
    <s v="Tina Fey"/>
    <x v="52"/>
    <n v="2000"/>
    <n v="4662"/>
    <n v="189"/>
    <n v="14000"/>
    <n v="6.6"/>
    <n v="156"/>
    <n v="103"/>
    <n v="34290142"/>
    <n v="19800000"/>
    <n v="14490142"/>
    <n v="0.7318253535353535"/>
    <n v="28.092730141414137"/>
    <x v="16"/>
    <s v="sentyabr"/>
    <s v="Shawn Levy"/>
    <s v="THİS IS WHERE I LEAVE YOU"/>
    <s v="Normal"/>
    <s v="Medium Budget"/>
  </r>
  <r>
    <s v="The Hunted"/>
    <d v="2003-03-23T00:00:00"/>
    <x v="0"/>
    <x v="0"/>
    <s v="English"/>
    <x v="0"/>
    <s v="R"/>
    <s v="Connie Nielsen"/>
    <x v="82"/>
    <n v="933"/>
    <n v="2248"/>
    <n v="607"/>
    <n v="0"/>
    <n v="6"/>
    <n v="135"/>
    <n v="94"/>
    <n v="34238611"/>
    <n v="55000000"/>
    <n v="-20761389"/>
    <n v="-0.37747979999999998"/>
    <n v="23.849008080000001"/>
    <x v="13"/>
    <s v="mart"/>
    <s v="William Friedkin"/>
    <s v="THE HUNTED"/>
    <s v="Underperformer"/>
    <s v="High Budget"/>
  </r>
  <r>
    <s v="The Reader"/>
    <d v="2008-09-02T00:00:00"/>
    <x v="0"/>
    <x v="1"/>
    <s v="English"/>
    <x v="0"/>
    <s v="R"/>
    <s v="Kate Winslet"/>
    <x v="621"/>
    <n v="14000"/>
    <n v="14504"/>
    <n v="335"/>
    <n v="15000"/>
    <n v="7.6"/>
    <n v="299"/>
    <n v="124"/>
    <n v="34180954"/>
    <n v="32000000"/>
    <n v="2180954"/>
    <n v="6.8154812499999995E-2"/>
    <n v="31.927261925"/>
    <x v="4"/>
    <s v="sentyabr"/>
    <s v="Stephen Daldry"/>
    <s v="THE READER"/>
    <s v="Normal"/>
    <s v="Medium Budget"/>
  </r>
  <r>
    <s v="Eternal Sunshine of the Spotless Mind"/>
    <d v="2004-10-13T00:00:00"/>
    <x v="0"/>
    <x v="1"/>
    <s v="English"/>
    <x v="0"/>
    <s v="R"/>
    <s v="Kate Winslet"/>
    <x v="302"/>
    <n v="14000"/>
    <n v="19364"/>
    <n v="1000"/>
    <n v="52000"/>
    <n v="8.3000000000000007"/>
    <n v="273"/>
    <n v="108"/>
    <n v="34126138"/>
    <n v="20000000"/>
    <n v="14126138"/>
    <n v="0.70630689999999996"/>
    <n v="38.682522760000005"/>
    <x v="7"/>
    <s v="oktyabr"/>
    <s v="Michel Gondry"/>
    <s v="ETERNAL SUNSHİNE OF THE SPOTLESS MİND"/>
    <s v="Normal"/>
    <s v="Medium Budget"/>
  </r>
  <r>
    <s v="My Dog Skip"/>
    <d v="2000-07-04T00:00:00"/>
    <x v="0"/>
    <x v="1"/>
    <s v="English"/>
    <x v="0"/>
    <s v="PG"/>
    <s v="Clint Howard"/>
    <x v="387"/>
    <n v="1000"/>
    <n v="2515"/>
    <n v="13"/>
    <n v="0"/>
    <n v="7"/>
    <n v="79"/>
    <n v="95"/>
    <n v="34099640"/>
    <n v="5000000"/>
    <n v="29099640"/>
    <n v="5.819928"/>
    <n v="30.3279712"/>
    <x v="23"/>
    <s v="iyul"/>
    <s v="Jay Russell"/>
    <s v="MY DOG SKİP"/>
    <s v="Normal"/>
    <s v="Medium Budget"/>
  </r>
  <r>
    <s v="Instinct"/>
    <d v="1999-03-27T00:00:00"/>
    <x v="0"/>
    <x v="1"/>
    <s v="English"/>
    <x v="0"/>
    <s v="R"/>
    <s v="Anthony Hopkins"/>
    <x v="121"/>
    <n v="12000"/>
    <n v="13406"/>
    <n v="226"/>
    <n v="0"/>
    <n v="6.5"/>
    <n v="100"/>
    <n v="126"/>
    <n v="34098563"/>
    <n v="55000000"/>
    <n v="-20901437"/>
    <n v="-0.38002612727272728"/>
    <n v="25.847989549090908"/>
    <x v="5"/>
    <s v="mart"/>
    <s v="Jon Turteltaub"/>
    <s v="INSTİNCT"/>
    <s v="Underperformer"/>
    <s v="Medium Budget"/>
  </r>
  <r>
    <s v="The Best Man"/>
    <d v="1999-11-20T00:00:00"/>
    <x v="0"/>
    <x v="4"/>
    <s v="English"/>
    <x v="0"/>
    <s v="R"/>
    <s v="Harold Perrineau"/>
    <x v="403"/>
    <n v="1000"/>
    <n v="5420"/>
    <n v="92"/>
    <n v="0"/>
    <n v="6.7"/>
    <n v="32"/>
    <n v="120"/>
    <n v="34074895"/>
    <n v="9000000"/>
    <n v="25074895"/>
    <n v="2.7860994444444445"/>
    <n v="27.91443977777778"/>
    <x v="5"/>
    <s v="noyabr"/>
    <s v="Malcolm D. Lee"/>
    <s v="THE BEST MAN"/>
    <s v="Normal"/>
    <s v="Medium Budget"/>
  </r>
  <r>
    <s v="The DUFF"/>
    <d v="2015-12-29T00:00:00"/>
    <x v="0"/>
    <x v="4"/>
    <s v="English"/>
    <x v="0"/>
    <s v="PG-13"/>
    <s v="Bella Thorne"/>
    <x v="705"/>
    <n v="35000"/>
    <n v="36892"/>
    <n v="17"/>
    <n v="8000"/>
    <n v="6.5"/>
    <n v="132"/>
    <n v="101"/>
    <n v="34017854"/>
    <n v="8500000"/>
    <n v="25517854"/>
    <n v="3.0021004705882355"/>
    <n v="28.000840188235294"/>
    <x v="2"/>
    <s v="dekabr"/>
    <s v="Ari Sandel"/>
    <s v="THE DUFF"/>
    <s v="Normal"/>
    <s v="Medium Budget"/>
  </r>
  <r>
    <s v="Snakes on a Plane"/>
    <d v="2006-05-21T00:00:00"/>
    <x v="0"/>
    <x v="0"/>
    <s v="English"/>
    <x v="7"/>
    <s v="R"/>
    <s v="Lin Shaye"/>
    <x v="426"/>
    <n v="852"/>
    <n v="2604"/>
    <n v="160"/>
    <n v="4000"/>
    <n v="5.6"/>
    <n v="285"/>
    <n v="105"/>
    <n v="34014398"/>
    <n v="33000000"/>
    <n v="1014398"/>
    <n v="3.0739333333333334E-2"/>
    <n v="22.812295733333329"/>
    <x v="9"/>
    <s v="may"/>
    <s v="David R. Ellis"/>
    <s v="SNAKES ON A PLANE"/>
    <s v="Normal"/>
    <s v="High Budget"/>
  </r>
  <r>
    <s v="Closer"/>
    <d v="2004-10-01T00:00:00"/>
    <x v="0"/>
    <x v="1"/>
    <s v="English"/>
    <x v="0"/>
    <s v="R"/>
    <s v="Natalie Portman"/>
    <x v="423"/>
    <n v="20000"/>
    <n v="28027"/>
    <n v="0"/>
    <n v="12000"/>
    <n v="7.3"/>
    <n v="212"/>
    <n v="98"/>
    <n v="33987757"/>
    <n v="27000000"/>
    <n v="6987757"/>
    <n v="0.25880581481481479"/>
    <n v="30.503522325925925"/>
    <x v="7"/>
    <s v="oktyabr"/>
    <s v="Mike Nichols"/>
    <s v="CLOSER"/>
    <s v="Normal"/>
    <s v="Medium Budget"/>
  </r>
  <r>
    <s v="The Relic"/>
    <d v="1997-10-12T00:00:00"/>
    <x v="0"/>
    <x v="7"/>
    <s v="English"/>
    <x v="1"/>
    <s v="R"/>
    <s v="John Kapelos"/>
    <x v="421"/>
    <n v="510"/>
    <n v="1976"/>
    <n v="0"/>
    <n v="956"/>
    <n v="5.7"/>
    <n v="95"/>
    <n v="110"/>
    <n v="33927476"/>
    <n v="40000000"/>
    <n v="-6072524"/>
    <n v="-0.15181310000000001"/>
    <n v="22.834874760000002"/>
    <x v="1"/>
    <s v="oktyabr"/>
    <s v="Peter Hyams"/>
    <s v="THE RELİC"/>
    <s v="Normal"/>
    <s v="Low Budget"/>
  </r>
  <r>
    <s v="Mickey Blue Eyes"/>
    <d v="1999-01-05T00:00:00"/>
    <x v="0"/>
    <x v="4"/>
    <s v="English"/>
    <x v="1"/>
    <s v="PG-13"/>
    <s v="Jeanne Tripplehorn"/>
    <x v="706"/>
    <n v="711"/>
    <n v="2913"/>
    <n v="6"/>
    <n v="445"/>
    <n v="5.8"/>
    <n v="90"/>
    <n v="102"/>
    <n v="33864342"/>
    <n v="40000000"/>
    <n v="-6135658"/>
    <n v="-0.15339145000000001"/>
    <n v="23.183143419999997"/>
    <x v="5"/>
    <s v="yanvar"/>
    <s v="Kelly Makin"/>
    <s v="MİCKEY BLUE EYES"/>
    <s v="Normal"/>
    <s v="Medium Budget"/>
  </r>
  <r>
    <s v="All About Steve"/>
    <d v="2009-08-09T00:00:00"/>
    <x v="0"/>
    <x v="4"/>
    <s v="English"/>
    <x v="0"/>
    <s v="PG-13"/>
    <s v="Bradley Cooper"/>
    <x v="707"/>
    <n v="14000"/>
    <n v="16461"/>
    <n v="3"/>
    <n v="0"/>
    <n v="4.8"/>
    <n v="128"/>
    <n v="99"/>
    <n v="33860010"/>
    <n v="15000000"/>
    <n v="18860010"/>
    <n v="1.257334"/>
    <n v="19.702933599999998"/>
    <x v="0"/>
    <s v="avgust"/>
    <s v="Phil Traill"/>
    <s v="ALL ABOUT STEVE"/>
    <s v="Normal"/>
    <s v="Medium Budget"/>
  </r>
  <r>
    <s v="Stuck on You"/>
    <d v="2003-09-13T00:00:00"/>
    <x v="0"/>
    <x v="4"/>
    <s v="English"/>
    <x v="0"/>
    <s v="PG-13"/>
    <s v="Matt Damon"/>
    <x v="118"/>
    <n v="13000"/>
    <n v="14036"/>
    <n v="101"/>
    <n v="0"/>
    <n v="5.8"/>
    <n v="123"/>
    <n v="118"/>
    <n v="33828318"/>
    <n v="55000000"/>
    <n v="-21171682"/>
    <n v="-0.38493967272727275"/>
    <n v="23.046024130909089"/>
    <x v="13"/>
    <s v="sentyabr"/>
    <s v="Bobby Farrelly"/>
    <s v="STUCK ON YOU"/>
    <s v="Underperformer"/>
    <s v="Medium Budget"/>
  </r>
  <r>
    <s v="Where the Heart Is"/>
    <d v="2000-07-04T00:00:00"/>
    <x v="0"/>
    <x v="4"/>
    <s v="English"/>
    <x v="0"/>
    <s v="PG-13"/>
    <s v="Natalie Portman"/>
    <x v="708"/>
    <n v="20000"/>
    <n v="22383"/>
    <n v="18"/>
    <n v="0"/>
    <n v="6.8"/>
    <n v="78"/>
    <n v="120"/>
    <n v="33771174"/>
    <n v="15000000"/>
    <n v="18771174"/>
    <n v="1.2514116"/>
    <n v="27.70056464"/>
    <x v="23"/>
    <s v="iyul"/>
    <s v="Matt Williams"/>
    <s v="WHERE THE HEART IS"/>
    <s v="Normal"/>
    <s v="Medium Budget"/>
  </r>
  <r>
    <s v="She's the Man"/>
    <d v="2006-10-21T00:00:00"/>
    <x v="0"/>
    <x v="4"/>
    <s v="English"/>
    <x v="0"/>
    <s v="PG-13"/>
    <s v="Channing Tatum"/>
    <x v="322"/>
    <n v="17000"/>
    <n v="20109"/>
    <n v="99"/>
    <n v="0"/>
    <n v="6.4"/>
    <n v="91"/>
    <n v="105"/>
    <n v="33687630"/>
    <n v="20000000"/>
    <n v="13687630"/>
    <n v="0.68438149999999998"/>
    <n v="25.873752600000003"/>
    <x v="9"/>
    <s v="oktyabr"/>
    <s v="Andy Fickman"/>
    <s v="SHE'S THE MAN"/>
    <s v="Normal"/>
    <s v="Medium Budget"/>
  </r>
  <r>
    <s v="Dreamcatcher"/>
    <d v="2003-03-27T00:00:00"/>
    <x v="0"/>
    <x v="1"/>
    <s v="English"/>
    <x v="0"/>
    <s v="R"/>
    <s v="Morgan Freeman"/>
    <x v="709"/>
    <n v="11000"/>
    <n v="12194"/>
    <n v="759"/>
    <n v="4000"/>
    <n v="5.5"/>
    <n v="175"/>
    <n v="136"/>
    <n v="33685268"/>
    <n v="68000000"/>
    <n v="-34314732"/>
    <n v="-0.50462841176470585"/>
    <n v="22.198148635294118"/>
    <x v="13"/>
    <s v="mart"/>
    <s v="Lawrence Kasdan"/>
    <s v="DREAMCATCHER"/>
    <s v="Underperformer"/>
    <s v="Medium Budget"/>
  </r>
  <r>
    <s v="The Punisher"/>
    <d v="2004-09-24T00:00:00"/>
    <x v="0"/>
    <x v="0"/>
    <s v="English"/>
    <x v="0"/>
    <s v="R"/>
    <s v="Laura Harring"/>
    <x v="710"/>
    <n v="669"/>
    <n v="2114"/>
    <n v="36"/>
    <n v="4000"/>
    <n v="6.5"/>
    <n v="192"/>
    <n v="140"/>
    <n v="33682273"/>
    <n v="33000000"/>
    <n v="682273"/>
    <n v="2.0674939393939395E-2"/>
    <n v="26.408269975757573"/>
    <x v="7"/>
    <s v="sentyabr"/>
    <s v="Jonathan Hensleigh"/>
    <s v="THE PUNİSHER"/>
    <s v="Normal"/>
    <s v="High Budget"/>
  </r>
  <r>
    <s v="Marmaduke"/>
    <d v="2010-06-02T00:00:00"/>
    <x v="0"/>
    <x v="4"/>
    <s v="English"/>
    <x v="0"/>
    <s v="PG"/>
    <s v="Emma Stone"/>
    <x v="327"/>
    <n v="15000"/>
    <n v="20061"/>
    <n v="9"/>
    <n v="0"/>
    <n v="4.2"/>
    <n v="98"/>
    <n v="87"/>
    <n v="33643461"/>
    <n v="50000000"/>
    <n v="-16356539"/>
    <n v="-0.32713078000000001"/>
    <n v="16.669147688000002"/>
    <x v="11"/>
    <s v="iyun"/>
    <s v="Tom Dey"/>
    <s v="MARMADUKE"/>
    <s v="Normal"/>
    <s v="Medium Budget"/>
  </r>
  <r>
    <s v="The Gambler"/>
    <d v="2014-11-06T00:00:00"/>
    <x v="0"/>
    <x v="8"/>
    <s v="English"/>
    <x v="0"/>
    <s v="R"/>
    <s v="George Kennedy"/>
    <x v="117"/>
    <n v="3000"/>
    <n v="3784"/>
    <n v="81"/>
    <n v="0"/>
    <n v="6"/>
    <n v="175"/>
    <n v="111"/>
    <n v="33631221"/>
    <n v="25000000"/>
    <n v="8631221"/>
    <n v="0.34524884"/>
    <n v="24.138099535999999"/>
    <x v="16"/>
    <s v="noyabr"/>
    <s v="Rupert Wyatt"/>
    <s v="THE GAMBLER"/>
    <s v="Normal"/>
    <s v="Medium Budget"/>
  </r>
  <r>
    <s v="R.I.P.D."/>
    <d v="2013-03-29T00:00:00"/>
    <x v="0"/>
    <x v="0"/>
    <s v="English"/>
    <x v="0"/>
    <s v="PG-13"/>
    <s v="Ryan Reynolds"/>
    <x v="205"/>
    <n v="16000"/>
    <n v="31549"/>
    <n v="124"/>
    <n v="20000"/>
    <n v="5.6"/>
    <n v="208"/>
    <n v="96"/>
    <n v="33592415"/>
    <n v="130000000"/>
    <n v="-96407585"/>
    <n v="-0.74159680769230774"/>
    <n v="24.103361276923074"/>
    <x v="8"/>
    <s v="mart"/>
    <s v="Robert Schwentke"/>
    <s v="R.I.P.D."/>
    <s v="Underperformer"/>
    <s v="High Budget"/>
  </r>
  <r>
    <s v="Devil"/>
    <d v="2010-12-18T00:00:00"/>
    <x v="0"/>
    <x v="7"/>
    <s v="English"/>
    <x v="0"/>
    <s v="PG-13"/>
    <s v="Bojana Novakovic"/>
    <x v="711"/>
    <n v="2000"/>
    <n v="5628"/>
    <n v="66"/>
    <n v="16000"/>
    <n v="6.3"/>
    <n v="273"/>
    <n v="80"/>
    <n v="33583175"/>
    <n v="10000000"/>
    <n v="23583175"/>
    <n v="2.3583175000000001"/>
    <n v="27.743327000000001"/>
    <x v="11"/>
    <s v="dekabr"/>
    <s v="John Erick Dowdle"/>
    <s v="DEVİL"/>
    <s v="Normal"/>
    <s v="Low Budget"/>
  </r>
  <r>
    <s v="Flags of Our Fathers"/>
    <d v="2006-05-09T00:00:00"/>
    <x v="0"/>
    <x v="1"/>
    <s v="English"/>
    <x v="0"/>
    <s v="R"/>
    <s v="Paul Walker"/>
    <x v="20"/>
    <n v="23000"/>
    <n v="24468"/>
    <n v="16000"/>
    <n v="0"/>
    <n v="7.1"/>
    <n v="279"/>
    <n v="135"/>
    <n v="33574332"/>
    <n v="90000000"/>
    <n v="-56425668"/>
    <n v="-0.62695186666666669"/>
    <n v="28.149219253333332"/>
    <x v="9"/>
    <s v="may"/>
    <s v="Clint Eastwood"/>
    <s v="FLAGS OF OUR FATHERS"/>
    <s v="Underperformer"/>
    <s v="Medium Budget"/>
  </r>
  <r>
    <s v="The Constant Gardener"/>
    <d v="2005-08-13T00:00:00"/>
    <x v="0"/>
    <x v="1"/>
    <s v="English"/>
    <x v="1"/>
    <s v="R"/>
    <s v="Archie Panjabi"/>
    <x v="712"/>
    <n v="883"/>
    <n v="1565"/>
    <n v="353"/>
    <n v="0"/>
    <n v="7.5"/>
    <n v="226"/>
    <n v="129"/>
    <n v="33565375"/>
    <n v="15000000"/>
    <n v="18565375"/>
    <n v="1.2376916666666666"/>
    <n v="30.495076666666666"/>
    <x v="14"/>
    <s v="avgust"/>
    <s v="Fernando Meirelles"/>
    <s v="THE CONSTANT GARDENER"/>
    <s v="Normal"/>
    <s v="Medium Budget"/>
  </r>
  <r>
    <s v="Pay It Forward"/>
    <d v="2000-03-01T00:00:00"/>
    <x v="0"/>
    <x v="1"/>
    <s v="English"/>
    <x v="0"/>
    <s v="PG-13"/>
    <s v="Kevin Spacey"/>
    <x v="183"/>
    <n v="18000"/>
    <n v="23920"/>
    <n v="75"/>
    <n v="16000"/>
    <n v="7.2"/>
    <n v="157"/>
    <n v="123"/>
    <n v="33508922"/>
    <n v="40000000"/>
    <n v="-6491078"/>
    <n v="-0.16227695"/>
    <n v="30.33508922"/>
    <x v="23"/>
    <s v="mart"/>
    <s v="Mimi Leder"/>
    <s v="PAY IT FORWARD"/>
    <s v="Normal"/>
    <s v="Medium Budget"/>
  </r>
  <r>
    <s v="Semi-Pro"/>
    <d v="2008-06-13T00:00:00"/>
    <x v="0"/>
    <x v="4"/>
    <s v="English"/>
    <x v="0"/>
    <s v="R"/>
    <s v="Will Ferrell"/>
    <x v="713"/>
    <n v="8000"/>
    <n v="10026"/>
    <n v="3"/>
    <n v="0"/>
    <n v="5.8"/>
    <n v="164"/>
    <n v="99"/>
    <n v="33472850"/>
    <n v="55000000"/>
    <n v="-21527150"/>
    <n v="-0.39140272727272729"/>
    <n v="23.043438909090909"/>
    <x v="4"/>
    <s v="iyun"/>
    <s v="Kent Alterman"/>
    <s v="SEMİ-PRO"/>
    <s v="Underperformer"/>
    <s v="Medium Budget"/>
  </r>
  <r>
    <s v="Fireproof"/>
    <d v="2008-05-19T00:00:00"/>
    <x v="0"/>
    <x v="1"/>
    <s v="English"/>
    <x v="0"/>
    <s v="PG"/>
    <s v="Kirk Cameron"/>
    <x v="702"/>
    <n v="848"/>
    <n v="1164"/>
    <n v="589"/>
    <n v="0"/>
    <n v="6.5"/>
    <n v="50"/>
    <n v="122"/>
    <n v="33451479"/>
    <n v="500000"/>
    <n v="32951479"/>
    <n v="65.902957999999998"/>
    <n v="52.361183199999999"/>
    <x v="4"/>
    <s v="may"/>
    <s v="Alex Kendrick"/>
    <s v="FİREPROOF"/>
    <s v="Normal"/>
    <s v="Medium Budget"/>
  </r>
  <r>
    <s v="Street Fighter"/>
    <d v="1994-01-25T00:00:00"/>
    <x v="0"/>
    <x v="0"/>
    <s v="English"/>
    <x v="10"/>
    <s v="PG-13"/>
    <s v="Ming-Na Wen"/>
    <x v="714"/>
    <n v="2000"/>
    <n v="5443"/>
    <n v="133"/>
    <n v="0"/>
    <n v="3.8"/>
    <n v="63"/>
    <n v="102"/>
    <n v="33423521"/>
    <n v="35000000"/>
    <n v="-1576479"/>
    <n v="-4.5042257142857145E-2"/>
    <n v="15.181983097142856"/>
    <x v="10"/>
    <s v="yanvar"/>
    <s v="Steven E. de Souza"/>
    <s v="STREET FİGHTER"/>
    <s v="Normal"/>
    <s v="High Budget"/>
  </r>
  <r>
    <s v="Black Knight"/>
    <d v="2001-07-08T00:00:00"/>
    <x v="0"/>
    <x v="2"/>
    <s v="English"/>
    <x v="0"/>
    <s v="PG-13"/>
    <s v="Tom Wilkinson"/>
    <x v="654"/>
    <n v="1000"/>
    <n v="2643"/>
    <n v="19"/>
    <n v="0"/>
    <n v="4.8"/>
    <n v="46"/>
    <n v="95"/>
    <n v="33422806"/>
    <n v="50000000"/>
    <n v="-16577194"/>
    <n v="-0.33154388000000001"/>
    <n v="19.067382448"/>
    <x v="18"/>
    <s v="iyul"/>
    <s v="Gil Junger"/>
    <s v="BLACK KNİGHT"/>
    <s v="Normal"/>
    <s v="High Budget"/>
  </r>
  <r>
    <s v="Doubt"/>
    <d v="2008-02-01T00:00:00"/>
    <x v="0"/>
    <x v="1"/>
    <s v="English"/>
    <x v="0"/>
    <s v="PG-13"/>
    <s v="Philip Seymour Hoffman"/>
    <x v="715"/>
    <n v="22000"/>
    <n v="33903"/>
    <n v="53"/>
    <n v="0"/>
    <n v="7.5"/>
    <n v="293"/>
    <n v="104"/>
    <n v="33422556"/>
    <n v="20000000"/>
    <n v="13422556"/>
    <n v="0.67112780000000005"/>
    <n v="30.268451120000002"/>
    <x v="4"/>
    <s v="fevral"/>
    <s v="John Patrick Shanley"/>
    <s v="DOUBT"/>
    <s v="Normal"/>
    <s v="Medium Budget"/>
  </r>
  <r>
    <s v="Blue Jasmine"/>
    <d v="2013-08-28T00:00:00"/>
    <x v="0"/>
    <x v="1"/>
    <s v="English"/>
    <x v="0"/>
    <s v="PG-13"/>
    <s v="Sally Hawkins"/>
    <x v="478"/>
    <n v="594"/>
    <n v="1353"/>
    <n v="11000"/>
    <n v="36000"/>
    <n v="7.3"/>
    <n v="415"/>
    <n v="98"/>
    <n v="33404871"/>
    <n v="18000000"/>
    <n v="15404871"/>
    <n v="0.85582616666666667"/>
    <n v="33.142330466666664"/>
    <x v="8"/>
    <s v="avgust"/>
    <s v="Woody Allen"/>
    <s v="BLUE JASMİNE"/>
    <s v="Normal"/>
    <s v="Medium Budget"/>
  </r>
  <r>
    <s v="Halloween II"/>
    <d v="2009-09-07T00:00:00"/>
    <x v="0"/>
    <x v="7"/>
    <s v="English"/>
    <x v="0"/>
    <s v="R"/>
    <s v="Scout Taylor-Compton"/>
    <x v="716"/>
    <n v="908"/>
    <n v="3226"/>
    <n v="0"/>
    <n v="3000"/>
    <n v="4.9000000000000004"/>
    <n v="220"/>
    <n v="119"/>
    <n v="33386128"/>
    <n v="15000000"/>
    <n v="18386128"/>
    <n v="1.2257418666666666"/>
    <n v="20.390296746666667"/>
    <x v="0"/>
    <s v="sentyabr"/>
    <s v="Rob Zombie"/>
    <s v="HALLOWEEN II"/>
    <s v="Normal"/>
    <s v="Low Budget"/>
  </r>
  <r>
    <s v="See Spot Run"/>
    <d v="2001-03-11T00:00:00"/>
    <x v="0"/>
    <x v="0"/>
    <s v="English"/>
    <x v="0"/>
    <s v="PG"/>
    <s v="Leslie Bibb"/>
    <x v="404"/>
    <n v="1000"/>
    <n v="4194"/>
    <n v="14"/>
    <n v="393"/>
    <n v="5.4"/>
    <n v="51"/>
    <n v="94"/>
    <n v="33357476"/>
    <n v="35000000"/>
    <n v="-1642524"/>
    <n v="-4.6929257142857145E-2"/>
    <n v="21.620528297142858"/>
    <x v="18"/>
    <s v="mart"/>
    <s v="John Whitesell"/>
    <s v="SEE SPOT RUN"/>
    <s v="Normal"/>
    <s v="High Budget"/>
  </r>
  <r>
    <s v="2016: Obama's America"/>
    <d v="2012-04-15T00:00:00"/>
    <x v="0"/>
    <x v="10"/>
    <s v="English"/>
    <x v="0"/>
    <s v="PG"/>
    <s v="Barack Obama"/>
    <x v="717"/>
    <n v="871"/>
    <n v="1111"/>
    <n v="67"/>
    <n v="0"/>
    <n v="5.0999999999999996"/>
    <n v="30"/>
    <n v="87"/>
    <n v="33349949"/>
    <n v="2500000"/>
    <n v="30849949"/>
    <n v="12.339979599999999"/>
    <n v="25.335991839999998"/>
    <x v="3"/>
    <s v="aprel"/>
    <s v="Dinesh D'Souza"/>
    <s v="2016: OBAMA'S AMERİCA"/>
    <s v="Normal"/>
    <s v="Low Budget"/>
  </r>
  <r>
    <s v="The Long Kiss Goodnight"/>
    <d v="1996-02-12T00:00:00"/>
    <x v="0"/>
    <x v="0"/>
    <s v="English"/>
    <x v="0"/>
    <s v="R"/>
    <s v="Melina Kanakaredes"/>
    <x v="236"/>
    <n v="394"/>
    <n v="1531"/>
    <n v="212"/>
    <n v="4000"/>
    <n v="6.7"/>
    <n v="94"/>
    <n v="121"/>
    <n v="33328051"/>
    <n v="65000000"/>
    <n v="-31671949"/>
    <n v="-0.48726075384615386"/>
    <n v="27.005095698461538"/>
    <x v="20"/>
    <s v="fevral"/>
    <s v="Renny Harlin"/>
    <s v="THE LONG KİSS GOODNİGHT"/>
    <s v="Underperformer"/>
    <s v="High Budget"/>
  </r>
  <r>
    <s v="The Informant!"/>
    <d v="2009-02-17T00:00:00"/>
    <x v="0"/>
    <x v="4"/>
    <s v="English"/>
    <x v="0"/>
    <s v="R"/>
    <s v="Matt Damon"/>
    <x v="103"/>
    <n v="13000"/>
    <n v="16031"/>
    <n v="0"/>
    <n v="0"/>
    <n v="6.5"/>
    <n v="248"/>
    <n v="108"/>
    <n v="33313582"/>
    <n v="21000000"/>
    <n v="12313582"/>
    <n v="0.58636104761904762"/>
    <n v="26.234544419047619"/>
    <x v="0"/>
    <s v="fevral"/>
    <s v="Steven Soderbergh"/>
    <s v="THE INFORMANT!"/>
    <s v="Normal"/>
    <s v="Medium Budget"/>
  </r>
  <r>
    <s v="Woman in Gold"/>
    <d v="2015-02-17T00:00:00"/>
    <x v="0"/>
    <x v="5"/>
    <s v="English"/>
    <x v="1"/>
    <s v="PG-13"/>
    <s v="Ryan Reynolds"/>
    <x v="718"/>
    <n v="16000"/>
    <n v="17866"/>
    <n v="64"/>
    <n v="34000"/>
    <n v="7.3"/>
    <n v="203"/>
    <n v="109"/>
    <n v="33305037"/>
    <n v="11000000"/>
    <n v="22305037"/>
    <n v="2.0277306363636365"/>
    <n v="33.411092254545451"/>
    <x v="2"/>
    <s v="fevral"/>
    <s v="Simon Curtis"/>
    <s v="WOMAN İN GOLD"/>
    <s v="Normal"/>
    <s v="Medium Budget"/>
  </r>
  <r>
    <s v="Woman in Gold"/>
    <d v="2015-02-17T00:00:00"/>
    <x v="0"/>
    <x v="5"/>
    <s v="English"/>
    <x v="1"/>
    <s v="PG-13"/>
    <s v="Ryan Reynolds"/>
    <x v="718"/>
    <n v="16000"/>
    <n v="17866"/>
    <n v="64"/>
    <n v="34000"/>
    <n v="7.3"/>
    <n v="203"/>
    <n v="109"/>
    <n v="33305037"/>
    <n v="11000000"/>
    <n v="22305037"/>
    <n v="2.0277306363636365"/>
    <n v="33.411092254545451"/>
    <x v="2"/>
    <s v="fevral"/>
    <s v="Simon Curtis"/>
    <s v="WOMAN İN GOLD"/>
    <s v="Normal"/>
    <s v="Medium Budget"/>
  </r>
  <r>
    <s v="Child's Play"/>
    <d v="1988-06-10T00:00:00"/>
    <x v="0"/>
    <x v="11"/>
    <s v="English"/>
    <x v="0"/>
    <s v="R"/>
    <s v="Catherine Hicks"/>
    <x v="719"/>
    <n v="311"/>
    <n v="760"/>
    <n v="85"/>
    <n v="0"/>
    <n v="6.5"/>
    <n v="142"/>
    <n v="87"/>
    <n v="33244684"/>
    <n v="9000000"/>
    <n v="24244684"/>
    <n v="2.6938537777777776"/>
    <n v="27.077541511111111"/>
    <x v="38"/>
    <s v="iyun"/>
    <s v="Tom Holland"/>
    <s v="CHİLD'S PLAY"/>
    <s v="Normal"/>
    <s v="Low Budget"/>
  </r>
  <r>
    <s v="AmÃ©lie"/>
    <d v="2001-10-26T00:00:00"/>
    <x v="1"/>
    <x v="4"/>
    <s v="French"/>
    <x v="6"/>
    <s v="R"/>
    <s v="Mathieu Kassovitz"/>
    <x v="571"/>
    <n v="326"/>
    <n v="809"/>
    <n v="0"/>
    <n v="39000"/>
    <n v="8.4"/>
    <n v="242"/>
    <n v="122"/>
    <n v="33201661"/>
    <n v="77000000"/>
    <n v="-43798339"/>
    <n v="-0.5688095974025974"/>
    <n v="37.272476161038959"/>
    <x v="18"/>
    <s v="oktyabr"/>
    <s v="Jean-Pierre Jeunet"/>
    <s v="AMÃ©LİE"/>
    <s v="Underperformer"/>
    <s v="Medium Budget"/>
  </r>
  <r>
    <s v="Silverado"/>
    <d v="1985-12-18T00:00:00"/>
    <x v="0"/>
    <x v="0"/>
    <s v="English"/>
    <x v="0"/>
    <s v="PG-13"/>
    <s v="Scott Glenn"/>
    <x v="709"/>
    <n v="826"/>
    <n v="1154"/>
    <n v="759"/>
    <n v="0"/>
    <n v="7.2"/>
    <n v="46"/>
    <n v="133"/>
    <n v="33200000"/>
    <n v="26000000"/>
    <n v="7200000"/>
    <n v="0.27692307692307694"/>
    <n v="28.910769230769233"/>
    <x v="29"/>
    <s v="dekabr"/>
    <s v="Lawrence Kasdan"/>
    <s v="SİLVERADO"/>
    <s v="Normal"/>
    <s v="High Budget"/>
  </r>
  <r>
    <s v="I Spy"/>
    <d v="2002-11-01T00:00:00"/>
    <x v="0"/>
    <x v="0"/>
    <s v="English"/>
    <x v="0"/>
    <s v="PG-13"/>
    <s v="Gary Cole"/>
    <x v="69"/>
    <n v="989"/>
    <n v="1576"/>
    <n v="84"/>
    <n v="531"/>
    <n v="5.4"/>
    <n v="105"/>
    <n v="97"/>
    <n v="33105600"/>
    <n v="70000000"/>
    <n v="-36894400"/>
    <n v="-0.52706285714285717"/>
    <n v="21.442274857142859"/>
    <x v="12"/>
    <s v="noyabr"/>
    <s v="Betty Thomas"/>
    <s v="I SPY"/>
    <s v="Underperformer"/>
    <s v="High Budget"/>
  </r>
  <r>
    <s v="The Second Best Exotic Marigold Hotel"/>
    <d v="2015-05-25T00:00:00"/>
    <x v="0"/>
    <x v="4"/>
    <s v="English"/>
    <x v="1"/>
    <s v="PG"/>
    <s v="Tina Desai"/>
    <x v="299"/>
    <n v="220"/>
    <n v="583"/>
    <n v="108"/>
    <n v="21000"/>
    <n v="6.6"/>
    <n v="158"/>
    <n v="122"/>
    <n v="33071558"/>
    <n v="10000000"/>
    <n v="23071558"/>
    <n v="2.3071557999999999"/>
    <n v="29.42286232"/>
    <x v="2"/>
    <s v="may"/>
    <s v="John Madden"/>
    <s v="THE SECOND BEST EXOTİC MARİGOLD HOTEL"/>
    <s v="Normal"/>
    <s v="Medium Budget"/>
  </r>
  <r>
    <s v="Zodiac"/>
    <d v="2007-04-15T00:00:00"/>
    <x v="0"/>
    <x v="8"/>
    <s v="English"/>
    <x v="0"/>
    <s v="R"/>
    <s v="Robert Downey Jr."/>
    <x v="129"/>
    <n v="21000"/>
    <n v="36928"/>
    <n v="21000"/>
    <n v="12000"/>
    <n v="7.7"/>
    <n v="377"/>
    <n v="162"/>
    <n v="33048353"/>
    <n v="65000000"/>
    <n v="-31951647"/>
    <n v="-0.4915638"/>
    <n v="31.803374479999999"/>
    <x v="17"/>
    <s v="aprel"/>
    <s v="David Fincher"/>
    <s v="ZODİAC"/>
    <s v="Underperformer"/>
    <s v="Medium Budget"/>
  </r>
  <r>
    <s v="The Rite"/>
    <d v="2011-06-26T00:00:00"/>
    <x v="0"/>
    <x v="1"/>
    <s v="English"/>
    <x v="0"/>
    <s v="PG-13"/>
    <s v="Anthony Hopkins"/>
    <x v="396"/>
    <n v="12000"/>
    <n v="19904"/>
    <n v="101"/>
    <n v="23000"/>
    <n v="6"/>
    <n v="267"/>
    <n v="114"/>
    <n v="33037754"/>
    <n v="37000000"/>
    <n v="-3962246"/>
    <n v="-0.10708772972972973"/>
    <n v="26.257164908108109"/>
    <x v="15"/>
    <s v="iyun"/>
    <s v="Mikael HÃ¥fstrÃ¶m"/>
    <s v="THE RİTE"/>
    <s v="Normal"/>
    <s v="Medium Budget"/>
  </r>
  <r>
    <s v="Dracula 2000"/>
    <d v="2000-01-12T00:00:00"/>
    <x v="0"/>
    <x v="0"/>
    <s v="English"/>
    <x v="0"/>
    <s v="R"/>
    <s v="Gerard Butler"/>
    <x v="527"/>
    <n v="18000"/>
    <n v="23344"/>
    <n v="71"/>
    <n v="0"/>
    <n v="4.9000000000000004"/>
    <n v="122"/>
    <n v="99"/>
    <n v="33000377"/>
    <n v="28000000"/>
    <n v="5000377"/>
    <n v="0.17858489285714285"/>
    <n v="19.67143395714286"/>
    <x v="23"/>
    <s v="yanvar"/>
    <s v="Patrick Lussier"/>
    <s v="DRACULA 2000"/>
    <s v="Normal"/>
    <s v="High Budget"/>
  </r>
  <r>
    <s v="The Last Dragon"/>
    <d v="1985-07-26T00:00:00"/>
    <x v="0"/>
    <x v="0"/>
    <s v="English"/>
    <x v="0"/>
    <s v="PG-13"/>
    <s v="Mike Starr"/>
    <x v="720"/>
    <n v="854"/>
    <n v="3394"/>
    <n v="78"/>
    <n v="0"/>
    <n v="6.9"/>
    <n v="55"/>
    <n v="109"/>
    <n v="33000000"/>
    <n v="10000000"/>
    <n v="23000000"/>
    <n v="2.2999999999999998"/>
    <n v="28.520000000000003"/>
    <x v="29"/>
    <s v="iyul"/>
    <s v="Michael Schultz"/>
    <s v="THE LAST DRAGON"/>
    <s v="Normal"/>
    <s v="High Budget"/>
  </r>
  <r>
    <s v="Friday After Next"/>
    <d v="2002-02-24T00:00:00"/>
    <x v="0"/>
    <x v="4"/>
    <s v="English"/>
    <x v="0"/>
    <s v="R"/>
    <s v="John Witherspoon"/>
    <x v="721"/>
    <n v="723"/>
    <n v="3712"/>
    <n v="7"/>
    <n v="981"/>
    <n v="5.8"/>
    <n v="26"/>
    <n v="85"/>
    <n v="32983713"/>
    <n v="20000000"/>
    <n v="12983713"/>
    <n v="0.64918564999999995"/>
    <n v="23.557774259999999"/>
    <x v="12"/>
    <s v="fevral"/>
    <s v="Marcus Raboy"/>
    <s v="FRİDAY AFTER NEXT"/>
    <s v="Normal"/>
    <s v="Medium Budget"/>
  </r>
  <r>
    <s v="Mercury Rising"/>
    <d v="1998-06-15T00:00:00"/>
    <x v="0"/>
    <x v="0"/>
    <s v="English"/>
    <x v="0"/>
    <s v="R"/>
    <s v="Bruce Willis"/>
    <x v="468"/>
    <n v="13000"/>
    <n v="16536"/>
    <n v="17"/>
    <n v="0"/>
    <n v="6.1"/>
    <n v="79"/>
    <n v="111"/>
    <n v="32940507"/>
    <n v="60000000"/>
    <n v="-27059493"/>
    <n v="-0.45099155000000002"/>
    <n v="24.219603379999999"/>
    <x v="31"/>
    <s v="iyun"/>
    <s v="Harold Becker"/>
    <s v="MERCURY RİSİNG"/>
    <s v="Underperformer"/>
    <s v="High Budget"/>
  </r>
  <r>
    <s v="Daylight"/>
    <d v="1996-04-15T00:00:00"/>
    <x v="0"/>
    <x v="0"/>
    <s v="English"/>
    <x v="0"/>
    <s v="PG-13"/>
    <s v="Sylvester Stallone"/>
    <x v="174"/>
    <n v="13000"/>
    <n v="25126"/>
    <n v="357"/>
    <n v="0"/>
    <n v="5.8"/>
    <n v="61"/>
    <n v="114"/>
    <n v="32885565"/>
    <n v="80000000"/>
    <n v="-47114435"/>
    <n v="-0.58893043749999996"/>
    <n v="22.964427824999998"/>
    <x v="20"/>
    <s v="aprel"/>
    <s v="Rob Cohen"/>
    <s v="DAYLİGHT"/>
    <s v="Underperformer"/>
    <s v="High Budget"/>
  </r>
  <r>
    <s v="Drillbit Taylor"/>
    <d v="2008-09-12T00:00:00"/>
    <x v="0"/>
    <x v="4"/>
    <s v="English"/>
    <x v="0"/>
    <s v="PG-13"/>
    <s v="Lisa Ann Walter"/>
    <x v="214"/>
    <n v="1000"/>
    <n v="3239"/>
    <n v="65"/>
    <n v="702"/>
    <n v="5.7"/>
    <n v="146"/>
    <n v="102"/>
    <n v="32853640"/>
    <n v="40000000"/>
    <n v="-7146360"/>
    <n v="-0.17865900000000001"/>
    <n v="22.798736399999999"/>
    <x v="4"/>
    <s v="sentyabr"/>
    <s v="Steven Brill"/>
    <s v="DRİLLBİT TAYLOR"/>
    <s v="Normal"/>
    <s v="Medium Budget"/>
  </r>
  <r>
    <s v="Striptease"/>
    <d v="1996-05-07T00:00:00"/>
    <x v="0"/>
    <x v="4"/>
    <s v="English"/>
    <x v="0"/>
    <s v="R"/>
    <s v="Demi Moore"/>
    <x v="722"/>
    <n v="2000"/>
    <n v="3016"/>
    <n v="31"/>
    <n v="877"/>
    <n v="4.3"/>
    <n v="51"/>
    <n v="117"/>
    <n v="32800000"/>
    <n v="40000000"/>
    <n v="-7200000"/>
    <n v="-0.18"/>
    <n v="17.215700000000002"/>
    <x v="20"/>
    <s v="may"/>
    <s v="Andrew Bergman"/>
    <s v="STRİPTEASE"/>
    <s v="Normal"/>
    <s v="Medium Budget"/>
  </r>
  <r>
    <s v="Team America: World Police"/>
    <d v="2004-02-16T00:00:00"/>
    <x v="0"/>
    <x v="0"/>
    <s v="English"/>
    <x v="0"/>
    <s v="R"/>
    <s v="Jeremy Shada"/>
    <x v="521"/>
    <n v="860"/>
    <n v="2609"/>
    <n v="406"/>
    <n v="0"/>
    <n v="7.2"/>
    <n v="233"/>
    <n v="98"/>
    <n v="32774834"/>
    <n v="30000000"/>
    <n v="2774834"/>
    <n v="9.2494466666666664E-2"/>
    <n v="28.836997786666668"/>
    <x v="7"/>
    <s v="fevral"/>
    <s v="Trey Parker"/>
    <s v="TEAM AMERİCA: WORLD POLİCE"/>
    <s v="Normal"/>
    <s v="High Budget"/>
  </r>
  <r>
    <s v="Hereafter"/>
    <d v="2010-06-24T00:00:00"/>
    <x v="0"/>
    <x v="1"/>
    <s v="English"/>
    <x v="0"/>
    <s v="PG-13"/>
    <s v="Matt Damon"/>
    <x v="20"/>
    <n v="13000"/>
    <n v="14344"/>
    <n v="16000"/>
    <n v="16000"/>
    <n v="6.5"/>
    <n v="315"/>
    <n v="129"/>
    <n v="32741596"/>
    <n v="50000000"/>
    <n v="-17258404"/>
    <n v="-0.34516807999999999"/>
    <n v="27.461932768"/>
    <x v="11"/>
    <s v="iyun"/>
    <s v="Clint Eastwood"/>
    <s v="HEREAFTER"/>
    <s v="Normal"/>
    <s v="Medium Budget"/>
  </r>
  <r>
    <s v="The Last House on the Left"/>
    <d v="2009-06-10T00:00:00"/>
    <x v="0"/>
    <x v="8"/>
    <s v="English"/>
    <x v="0"/>
    <s v="R"/>
    <s v="Tony Goldwyn"/>
    <x v="723"/>
    <n v="956"/>
    <n v="3861"/>
    <n v="29"/>
    <n v="0"/>
    <n v="6.6"/>
    <n v="241"/>
    <n v="114"/>
    <n v="32721635"/>
    <n v="15000000"/>
    <n v="17721635"/>
    <n v="1.1814423333333333"/>
    <n v="26.872576933333331"/>
    <x v="0"/>
    <s v="iyun"/>
    <s v="Dennis Iliadis"/>
    <s v="THE LAST HOUSE ON THE LEFT"/>
    <s v="Normal"/>
    <s v="Medium Budget"/>
  </r>
  <r>
    <s v="Dreamer: Inspired by a True Story"/>
    <d v="2005-07-07T00:00:00"/>
    <x v="0"/>
    <x v="1"/>
    <s v="English"/>
    <x v="0"/>
    <s v="PG"/>
    <s v="Ken Howard"/>
    <x v="724"/>
    <n v="649"/>
    <n v="1400"/>
    <n v="61"/>
    <n v="0"/>
    <n v="6.9"/>
    <n v="75"/>
    <n v="98"/>
    <n v="32701088"/>
    <n v="32000000"/>
    <n v="701088"/>
    <n v="2.1909000000000001E-2"/>
    <n v="27.608763600000003"/>
    <x v="14"/>
    <s v="iyul"/>
    <s v="John Gatins"/>
    <s v="DREAMER: INSPİRED BY A TRUE STORY"/>
    <s v="Normal"/>
    <s v="Medium Budget"/>
  </r>
  <r>
    <s v="The 13th Warrior"/>
    <d v="1999-02-18T00:00:00"/>
    <x v="0"/>
    <x v="0"/>
    <s v="English"/>
    <x v="0"/>
    <s v="R"/>
    <s v="Tony Curran"/>
    <x v="223"/>
    <n v="845"/>
    <n v="1815"/>
    <n v="323"/>
    <n v="0"/>
    <n v="6.6"/>
    <n v="85"/>
    <n v="102"/>
    <n v="32694788"/>
    <n v="85000000"/>
    <n v="-52305212"/>
    <n v="-0.61535543529411763"/>
    <n v="26.153857825882351"/>
    <x v="5"/>
    <s v="fevral"/>
    <s v="John McTiernan"/>
    <s v="THE 13TH WARRİOR"/>
    <s v="Underperformer"/>
    <s v="High Budget"/>
  </r>
  <r>
    <s v="Return to Me"/>
    <d v="2000-07-12T00:00:00"/>
    <x v="0"/>
    <x v="4"/>
    <s v="English"/>
    <x v="0"/>
    <s v="PG"/>
    <s v="Minnie Driver"/>
    <x v="725"/>
    <n v="893"/>
    <n v="3946"/>
    <n v="597"/>
    <n v="0"/>
    <n v="6.9"/>
    <n v="106"/>
    <n v="115"/>
    <n v="32662299"/>
    <n v="24000000"/>
    <n v="8662299"/>
    <n v="0.36092912500000002"/>
    <n v="27.744371650000001"/>
    <x v="23"/>
    <s v="iyul"/>
    <s v="Bonnie Hunt"/>
    <s v="RETURN TO ME"/>
    <s v="Normal"/>
    <s v="Medium Budget"/>
  </r>
  <r>
    <s v="Because of Winn-Dixie"/>
    <d v="2005-09-26T00:00:00"/>
    <x v="0"/>
    <x v="4"/>
    <s v="English"/>
    <x v="0"/>
    <s v="PG"/>
    <s v="Cicely Tyson"/>
    <x v="312"/>
    <n v="907"/>
    <n v="3462"/>
    <n v="61"/>
    <n v="1000"/>
    <n v="6.4"/>
    <n v="96"/>
    <n v="106"/>
    <n v="32645546"/>
    <n v="14000000"/>
    <n v="18645546"/>
    <n v="1.3318247142857143"/>
    <n v="26.232729885714289"/>
    <x v="14"/>
    <s v="sentyabr"/>
    <s v="Wayne Wang"/>
    <s v="BECAUSE OF WİNN-DİXİE"/>
    <s v="Normal"/>
    <s v="Medium Budget"/>
  </r>
  <r>
    <s v="Driven"/>
    <d v="2001-04-23T00:00:00"/>
    <x v="0"/>
    <x v="0"/>
    <s v="English"/>
    <x v="0"/>
    <s v="PG-13"/>
    <s v="Sylvester Stallone"/>
    <x v="236"/>
    <n v="13000"/>
    <n v="14780"/>
    <n v="212"/>
    <n v="886"/>
    <n v="4.5"/>
    <n v="109"/>
    <n v="116"/>
    <n v="32616869"/>
    <n v="72000000"/>
    <n v="-39383131"/>
    <n v="-0.5469879305555555"/>
    <n v="17.869804827777777"/>
    <x v="18"/>
    <s v="aprel"/>
    <s v="Renny Harlin"/>
    <s v="DRİVEN"/>
    <s v="Underperformer"/>
    <s v="High Budget"/>
  </r>
  <r>
    <s v="Friday the 13th: The Final Chapter"/>
    <d v="1984-02-21T00:00:00"/>
    <x v="0"/>
    <x v="7"/>
    <s v="English"/>
    <x v="0"/>
    <s v="R"/>
    <s v="Judie Aronson"/>
    <x v="726"/>
    <n v="158"/>
    <n v="467"/>
    <n v="17"/>
    <n v="0"/>
    <n v="5.9"/>
    <n v="166"/>
    <n v="97"/>
    <n v="32600000"/>
    <n v="1800000"/>
    <n v="30800000"/>
    <n v="17.111111111111111"/>
    <n v="30.444444444444446"/>
    <x v="26"/>
    <s v="fevral"/>
    <s v="Joseph Zito"/>
    <s v="FRİDAY THE 13TH: THE FİNAL CHAPTER"/>
    <s v="Normal"/>
    <s v="Low Budget"/>
  </r>
  <r>
    <s v="Proof of Life"/>
    <d v="2000-09-17T00:00:00"/>
    <x v="0"/>
    <x v="0"/>
    <s v="English"/>
    <x v="0"/>
    <s v="R"/>
    <s v="Pamela Reed"/>
    <x v="383"/>
    <n v="324"/>
    <n v="1013"/>
    <n v="138"/>
    <n v="892"/>
    <n v="6.2"/>
    <n v="134"/>
    <n v="135"/>
    <n v="32598931"/>
    <n v="65000000"/>
    <n v="-32401069"/>
    <n v="-0.49847798461538462"/>
    <n v="24.689808806153849"/>
    <x v="23"/>
    <s v="sentyabr"/>
    <s v="Taylor Hackford"/>
    <s v="PROOF OF LİFE"/>
    <s v="Underperformer"/>
    <s v="High Budget"/>
  </r>
  <r>
    <s v="Mr. Bean's Holiday"/>
    <d v="2007-09-25T00:00:00"/>
    <x v="0"/>
    <x v="4"/>
    <s v="English"/>
    <x v="1"/>
    <s v="PG"/>
    <s v="Lily Atkinson"/>
    <x v="727"/>
    <n v="328"/>
    <n v="794"/>
    <n v="68"/>
    <n v="0"/>
    <n v="6.3"/>
    <n v="151"/>
    <n v="90"/>
    <n v="32553210"/>
    <n v="25000000"/>
    <n v="7553210"/>
    <n v="0.30212840000000002"/>
    <n v="25.320851359999999"/>
    <x v="17"/>
    <s v="sentyabr"/>
    <s v="Steve Bendelack"/>
    <s v="MR. BEAN'S HOLİDAY"/>
    <s v="Normal"/>
    <s v="Medium Budget"/>
  </r>
  <r>
    <s v="Bend It Like Beckham"/>
    <d v="2002-03-11T00:00:00"/>
    <x v="0"/>
    <x v="4"/>
    <s v="English"/>
    <x v="1"/>
    <s v="PG-13"/>
    <s v="Archie Panjabi"/>
    <x v="728"/>
    <n v="883"/>
    <n v="2201"/>
    <n v="98"/>
    <n v="0"/>
    <n v="6.7"/>
    <n v="161"/>
    <n v="112"/>
    <n v="32541719"/>
    <n v="3500159"/>
    <n v="29041560"/>
    <n v="8.297211640956883"/>
    <n v="30.118884656382754"/>
    <x v="12"/>
    <s v="mart"/>
    <s v="Gurinder Chadha"/>
    <s v="BEND IT LİKE BECKHAM"/>
    <s v="Normal"/>
    <s v="Medium Budget"/>
  </r>
  <r>
    <s v="Almost Famous"/>
    <d v="2000-06-06T00:00:00"/>
    <x v="0"/>
    <x v="2"/>
    <s v="English"/>
    <x v="0"/>
    <s v="R"/>
    <s v="Philip Seymour Hoffman"/>
    <x v="151"/>
    <n v="22000"/>
    <n v="36897"/>
    <n v="488"/>
    <n v="15000"/>
    <n v="7.9"/>
    <n v="149"/>
    <n v="152"/>
    <n v="32522352"/>
    <n v="60000000"/>
    <n v="-27477648"/>
    <n v="-0.4579608"/>
    <n v="32.916815679999999"/>
    <x v="23"/>
    <s v="iyun"/>
    <s v="Cameron Crowe"/>
    <s v="ALMOST FAMOUS"/>
    <s v="Underperformer"/>
    <s v="High Budget"/>
  </r>
  <r>
    <s v="The Pianist"/>
    <d v="2002-07-10T00:00:00"/>
    <x v="1"/>
    <x v="5"/>
    <s v="English"/>
    <x v="6"/>
    <s v="R"/>
    <s v="Emilia Fox"/>
    <x v="729"/>
    <n v="396"/>
    <n v="1075"/>
    <n v="2000"/>
    <n v="21000"/>
    <n v="8.5"/>
    <n v="193"/>
    <n v="150"/>
    <n v="32519322"/>
    <n v="35000000"/>
    <n v="-2480678"/>
    <n v="-7.0876514285714287E-2"/>
    <n v="36.071649394285714"/>
    <x v="12"/>
    <s v="iyul"/>
    <s v="Roman Polanski"/>
    <s v="THE PİANİST"/>
    <s v="Normal"/>
    <s v="Medium Budget"/>
  </r>
  <r>
    <s v="Paranormal Activity: The Marked Ones"/>
    <d v="2014-12-07T00:00:00"/>
    <x v="0"/>
    <x v="11"/>
    <s v="English"/>
    <x v="0"/>
    <s v="R"/>
    <s v="Richard Cabral"/>
    <x v="730"/>
    <n v="510"/>
    <n v="2161"/>
    <n v="52"/>
    <n v="10000"/>
    <n v="5"/>
    <n v="220"/>
    <n v="101"/>
    <n v="32453345"/>
    <n v="5000000"/>
    <n v="27453345"/>
    <n v="5.4906689999999996"/>
    <n v="23.196267599999999"/>
    <x v="16"/>
    <s v="dekabr"/>
    <s v="Christopher Landon"/>
    <s v="PARANORMAL ACTİVİTY: THE MARKED ONES"/>
    <s v="Normal"/>
    <s v="Low Budget"/>
  </r>
  <r>
    <s v="The Men Who Stare at Goats"/>
    <d v="2009-02-16T00:00:00"/>
    <x v="0"/>
    <x v="4"/>
    <s v="English"/>
    <x v="0"/>
    <s v="R"/>
    <s v="Kevin Spacey"/>
    <x v="731"/>
    <n v="18000"/>
    <n v="32474"/>
    <n v="293"/>
    <n v="15000"/>
    <n v="6.2"/>
    <n v="271"/>
    <n v="94"/>
    <n v="32416109"/>
    <n v="25000000"/>
    <n v="7416109"/>
    <n v="0.29664436"/>
    <n v="26.418657744000001"/>
    <x v="0"/>
    <s v="fevral"/>
    <s v="Grant Heslov"/>
    <s v="THE MEN WHO STARE AT GOATS"/>
    <s v="Normal"/>
    <s v="Medium Budget"/>
  </r>
  <r>
    <s v="500 Days of Summer"/>
    <d v="2009-01-25T00:00:00"/>
    <x v="0"/>
    <x v="4"/>
    <s v="English"/>
    <x v="0"/>
    <s v="PG-13"/>
    <s v="Joseph Gordon-Levitt"/>
    <x v="45"/>
    <n v="23000"/>
    <n v="54075"/>
    <n v="464"/>
    <n v="40000"/>
    <n v="7.7"/>
    <n v="331"/>
    <n v="95"/>
    <n v="32391374"/>
    <n v="7500000"/>
    <n v="24891374"/>
    <n v="3.3188498666666666"/>
    <n v="36.127539946666666"/>
    <x v="0"/>
    <s v="yanvar"/>
    <s v="Marc Webb"/>
    <s v="500 DAYS OF SUMMER"/>
    <s v="Normal"/>
    <s v="Medium Budget"/>
  </r>
  <r>
    <s v="Bride of Chucky"/>
    <d v="1998-01-14T00:00:00"/>
    <x v="0"/>
    <x v="4"/>
    <s v="English"/>
    <x v="4"/>
    <s v="R"/>
    <s v="Alexis Arquette"/>
    <x v="352"/>
    <n v="285"/>
    <n v="667"/>
    <n v="31"/>
    <n v="0"/>
    <n v="5.3"/>
    <n v="114"/>
    <n v="89"/>
    <n v="32368960"/>
    <n v="25000000"/>
    <n v="7368960"/>
    <n v="0.29475839999999998"/>
    <n v="21.317903359999999"/>
    <x v="31"/>
    <s v="yanvar"/>
    <s v="Ronny Yu"/>
    <s v="BRİDE OF CHUCKY"/>
    <s v="Normal"/>
    <s v="Medium Budget"/>
  </r>
  <r>
    <s v="Love &amp; Other Drugs"/>
    <d v="2010-11-18T00:00:00"/>
    <x v="0"/>
    <x v="4"/>
    <s v="English"/>
    <x v="0"/>
    <s v="R"/>
    <s v="Jake Gyllenhaal"/>
    <x v="257"/>
    <n v="15000"/>
    <n v="31278"/>
    <n v="380"/>
    <n v="24000"/>
    <n v="6.7"/>
    <n v="219"/>
    <n v="112"/>
    <n v="32357532"/>
    <n v="30000000"/>
    <n v="2357532"/>
    <n v="7.8584399999999999E-2"/>
    <n v="29.231433759999998"/>
    <x v="11"/>
    <s v="noyabr"/>
    <s v="Edward Zwick"/>
    <s v="LOVE &amp; OTHER DRUGS"/>
    <s v="Normal"/>
    <s v="Medium Budget"/>
  </r>
  <r>
    <s v="Rumble in the Bronx"/>
    <d v="1995-11-10T00:00:00"/>
    <x v="0"/>
    <x v="0"/>
    <s v="Cantonese"/>
    <x v="13"/>
    <s v="R"/>
    <s v="FranÃ§oise Yip"/>
    <x v="732"/>
    <n v="186"/>
    <n v="407"/>
    <n v="7"/>
    <n v="0"/>
    <n v="6.7"/>
    <n v="62"/>
    <n v="89"/>
    <n v="32333860"/>
    <n v="7500000"/>
    <n v="24833860"/>
    <n v="3.3111813333333333"/>
    <n v="28.124472533333336"/>
    <x v="33"/>
    <s v="noyabr"/>
    <s v="Stanley Tong"/>
    <s v="RUMBLE İN THE BRONX"/>
    <s v="Normal"/>
    <s v="High Budget"/>
  </r>
  <r>
    <s v="Nightcrawler"/>
    <d v="2014-10-28T00:00:00"/>
    <x v="0"/>
    <x v="8"/>
    <s v="English"/>
    <x v="0"/>
    <s v="R"/>
    <s v="Jake Gyllenhaal"/>
    <x v="733"/>
    <n v="15000"/>
    <n v="15554"/>
    <n v="66"/>
    <n v="65000"/>
    <n v="7.9"/>
    <n v="534"/>
    <n v="117"/>
    <n v="32279955"/>
    <n v="8500000"/>
    <n v="23779955"/>
    <n v="2.7976417647058822"/>
    <n v="39.219056705882352"/>
    <x v="16"/>
    <s v="oktyabr"/>
    <s v="Dan Gilroy"/>
    <s v="NİGHTCRAWLER"/>
    <s v="Normal"/>
    <s v="Medium Budget"/>
  </r>
  <r>
    <s v="Kevin Hart: Let Me Explain"/>
    <d v="2013-04-04T00:00:00"/>
    <x v="0"/>
    <x v="4"/>
    <s v="English"/>
    <x v="0"/>
    <s v="R"/>
    <s v="David Jason Perez"/>
    <x v="734"/>
    <n v="1000"/>
    <n v="1385"/>
    <n v="15"/>
    <n v="0"/>
    <n v="6.7"/>
    <n v="26"/>
    <n v="75"/>
    <n v="32230907"/>
    <n v="2500000"/>
    <n v="29730907"/>
    <n v="11.892362800000001"/>
    <n v="31.556945120000002"/>
    <x v="8"/>
    <s v="aprel"/>
    <s v="Leslie Small"/>
    <s v="KEVİN HART: LET ME EXPLAİN"/>
    <s v="Normal"/>
    <s v="Medium Budget"/>
  </r>
  <r>
    <s v="The Love Guru"/>
    <d v="2008-11-04T00:00:00"/>
    <x v="0"/>
    <x v="4"/>
    <s v="English"/>
    <x v="0"/>
    <s v="PG-13"/>
    <s v="Justin Timberlake"/>
    <x v="735"/>
    <n v="3000"/>
    <n v="6658"/>
    <n v="12"/>
    <n v="0"/>
    <n v="3.8"/>
    <n v="150"/>
    <n v="87"/>
    <n v="32178777"/>
    <n v="62000000"/>
    <n v="-29821223"/>
    <n v="-0.48098746774193546"/>
    <n v="15.007605012903225"/>
    <x v="4"/>
    <s v="noyabr"/>
    <s v="Marco Schnabel"/>
    <s v="THE LOVE GURU"/>
    <s v="Underperformer"/>
    <s v="Medium Budget"/>
  </r>
  <r>
    <s v="Side Effects"/>
    <d v="2013-04-01T00:00:00"/>
    <x v="0"/>
    <x v="8"/>
    <s v="English"/>
    <x v="0"/>
    <s v="R"/>
    <s v="Channing Tatum"/>
    <x v="103"/>
    <n v="17000"/>
    <n v="18469"/>
    <n v="0"/>
    <n v="29000"/>
    <n v="7.1"/>
    <n v="450"/>
    <n v="106"/>
    <n v="32154410"/>
    <n v="30000000"/>
    <n v="2154410"/>
    <n v="7.1813666666666665E-2"/>
    <n v="31.328725466666665"/>
    <x v="8"/>
    <s v="aprel"/>
    <s v="Steven Soderbergh"/>
    <s v="SİDE EFFECTS"/>
    <s v="Normal"/>
    <s v="Medium Budget"/>
  </r>
  <r>
    <s v="Final Fantasy: The Spirits Within"/>
    <d v="2001-03-15T00:00:00"/>
    <x v="0"/>
    <x v="0"/>
    <s v="English"/>
    <x v="0"/>
    <s v="PG-13"/>
    <s v="Steve Buscemi"/>
    <x v="736"/>
    <n v="12000"/>
    <n v="15015"/>
    <n v="6"/>
    <n v="0"/>
    <n v="6.4"/>
    <n v="166"/>
    <n v="106"/>
    <n v="32131830"/>
    <n v="137000000"/>
    <n v="-104868170"/>
    <n v="-0.76546109489051095"/>
    <n v="25.293815562043797"/>
    <x v="18"/>
    <s v="mart"/>
    <s v="Hironobu Sakaguchi"/>
    <s v="FİNAL FANTASY: THE SPİRİTS WİTHİN"/>
    <s v="Underperformer"/>
    <s v="High Budget"/>
  </r>
  <r>
    <s v="Darkness Falls"/>
    <d v="2003-03-15T00:00:00"/>
    <x v="0"/>
    <x v="7"/>
    <s v="English"/>
    <x v="0"/>
    <s v="PG-13"/>
    <s v="Sullivan Stapleton"/>
    <x v="93"/>
    <n v="1000"/>
    <n v="2212"/>
    <n v="474"/>
    <n v="2000"/>
    <n v="4.9000000000000004"/>
    <n v="140"/>
    <n v="96"/>
    <n v="32131483"/>
    <n v="11000000"/>
    <n v="21131483"/>
    <n v="1.9210439090909091"/>
    <n v="20.568417563636363"/>
    <x v="13"/>
    <s v="mart"/>
    <s v="Jonathan Liebesman"/>
    <s v="DARKNESS FALLS"/>
    <s v="Normal"/>
    <s v="Low Budget"/>
  </r>
  <r>
    <s v="Analyze That"/>
    <d v="2002-10-26T00:00:00"/>
    <x v="0"/>
    <x v="4"/>
    <s v="English"/>
    <x v="0"/>
    <s v="R"/>
    <s v="Robert De Niro"/>
    <x v="272"/>
    <n v="22000"/>
    <n v="22889"/>
    <n v="11000"/>
    <n v="846"/>
    <n v="5.9"/>
    <n v="105"/>
    <n v="96"/>
    <n v="32122249"/>
    <n v="60000000"/>
    <n v="-27877751"/>
    <n v="-0.46462918333333331"/>
    <n v="23.498748326666668"/>
    <x v="12"/>
    <s v="oktyabr"/>
    <s v="Harold Ramis"/>
    <s v="ANALYZE THAT"/>
    <s v="Underperformer"/>
    <s v="Medium Budget"/>
  </r>
  <r>
    <s v="The Lawnmower Man"/>
    <d v="1992-05-28T00:00:00"/>
    <x v="0"/>
    <x v="7"/>
    <s v="English"/>
    <x v="1"/>
    <s v="R"/>
    <s v="Jeff Fahey"/>
    <x v="737"/>
    <n v="535"/>
    <n v="1109"/>
    <n v="32"/>
    <n v="0"/>
    <n v="5.4"/>
    <n v="48"/>
    <n v="140"/>
    <n v="32101000"/>
    <n v="10000000"/>
    <n v="22101000"/>
    <n v="2.2101000000000002"/>
    <n v="22.48404"/>
    <x v="28"/>
    <s v="may"/>
    <s v="Brett Leonard"/>
    <s v="THE LAWNMOWER MAN"/>
    <s v="Normal"/>
    <s v="Low Budget"/>
  </r>
  <r>
    <s v="What's the Worst That Could Happen?"/>
    <d v="2001-10-21T00:00:00"/>
    <x v="0"/>
    <x v="4"/>
    <s v="English"/>
    <x v="0"/>
    <s v="PG-13"/>
    <s v="Bernie Mac"/>
    <x v="277"/>
    <n v="1000"/>
    <n v="3664"/>
    <n v="39"/>
    <n v="304"/>
    <n v="5.5"/>
    <n v="64"/>
    <n v="94"/>
    <n v="32095318"/>
    <n v="45000000"/>
    <n v="-12904682"/>
    <n v="-0.28677071111111113"/>
    <n v="21.915691715555557"/>
    <x v="18"/>
    <s v="oktyabr"/>
    <s v="Sam Weisman"/>
    <s v="WHAT'S THE WORST THAT COULD HAPPEN?"/>
    <s v="Normal"/>
    <s v="Medium Budget"/>
  </r>
  <r>
    <s v="The Shadow"/>
    <d v="1994-09-25T00:00:00"/>
    <x v="0"/>
    <x v="0"/>
    <s v="English"/>
    <x v="0"/>
    <s v="PG-13"/>
    <s v="Jonathan Winters"/>
    <x v="545"/>
    <n v="924"/>
    <n v="2711"/>
    <n v="85"/>
    <n v="0"/>
    <n v="6"/>
    <n v="70"/>
    <n v="93"/>
    <n v="32055248"/>
    <n v="25000000"/>
    <n v="7055248"/>
    <n v="0.28220992"/>
    <n v="24.112883967999998"/>
    <x v="10"/>
    <s v="sentyabr"/>
    <s v="Russell Mulcahy"/>
    <s v="THE SHADOW"/>
    <s v="Normal"/>
    <s v="High Budget"/>
  </r>
  <r>
    <s v="Copycat"/>
    <d v="1995-11-13T00:00:00"/>
    <x v="0"/>
    <x v="8"/>
    <s v="English"/>
    <x v="0"/>
    <s v="R"/>
    <s v="William McNamara"/>
    <x v="331"/>
    <n v="10000"/>
    <n v="12338"/>
    <n v="36"/>
    <n v="0"/>
    <n v="6.6"/>
    <n v="57"/>
    <n v="123"/>
    <n v="32051917"/>
    <n v="20000000"/>
    <n v="12051917"/>
    <n v="0.60259585000000004"/>
    <n v="26.641038339999998"/>
    <x v="33"/>
    <s v="noyabr"/>
    <s v="Jon Amiel"/>
    <s v="COPYCAT"/>
    <s v="Normal"/>
    <s v="Medium Budget"/>
  </r>
  <r>
    <s v="House of Wax"/>
    <d v="2005-01-29T00:00:00"/>
    <x v="0"/>
    <x v="7"/>
    <s v="English"/>
    <x v="3"/>
    <s v="R"/>
    <s v="Robert Ri'chard"/>
    <x v="319"/>
    <n v="730"/>
    <n v="2178"/>
    <n v="174"/>
    <n v="0"/>
    <n v="5.3"/>
    <n v="228"/>
    <n v="108"/>
    <n v="32048809"/>
    <n v="30000000"/>
    <n v="2048809"/>
    <n v="6.829363333333334E-2"/>
    <n v="21.227317453333331"/>
    <x v="14"/>
    <s v="yanvar"/>
    <s v="Jaume Collet-Serra"/>
    <s v="HOUSE OF WAX"/>
    <s v="Normal"/>
    <s v="Low Budget"/>
  </r>
  <r>
    <s v="Scary Movie 5"/>
    <d v="2013-12-28T00:00:00"/>
    <x v="0"/>
    <x v="4"/>
    <s v="English"/>
    <x v="0"/>
    <s v="PG-13"/>
    <s v="Marisa Saks"/>
    <x v="403"/>
    <n v="31000"/>
    <n v="34319"/>
    <n v="92"/>
    <n v="13000"/>
    <n v="3.5"/>
    <n v="153"/>
    <n v="88"/>
    <n v="32014289"/>
    <n v="20000000"/>
    <n v="12014289"/>
    <n v="0.60071445000000001"/>
    <n v="15.540285780000001"/>
    <x v="8"/>
    <s v="dekabr"/>
    <s v="Malcolm D. Lee"/>
    <s v="SCARY MOVİE 5"/>
    <s v="Normal"/>
    <s v="Medium Budget"/>
  </r>
  <r>
    <s v="Cellular"/>
    <d v="2004-04-06T00:00:00"/>
    <x v="0"/>
    <x v="0"/>
    <s v="English"/>
    <x v="0"/>
    <s v="PG-13"/>
    <s v="Richard Burgi"/>
    <x v="426"/>
    <n v="550"/>
    <n v="1102"/>
    <n v="160"/>
    <n v="2000"/>
    <n v="6.5"/>
    <n v="127"/>
    <n v="94"/>
    <n v="32003620"/>
    <n v="25000000"/>
    <n v="7003620"/>
    <n v="0.28014480000000003"/>
    <n v="26.312057920000001"/>
    <x v="7"/>
    <s v="aprel"/>
    <s v="David R. Ellis"/>
    <s v="CELLULAR"/>
    <s v="Normal"/>
    <s v="High Budget"/>
  </r>
  <r>
    <s v="The Age of Innocence"/>
    <d v="1993-06-02T00:00:00"/>
    <x v="0"/>
    <x v="1"/>
    <s v="English"/>
    <x v="0"/>
    <s v="PG"/>
    <s v="Richard E. Grant"/>
    <x v="200"/>
    <n v="554"/>
    <n v="1068"/>
    <n v="17000"/>
    <n v="0"/>
    <n v="7.2"/>
    <n v="56"/>
    <n v="139"/>
    <n v="32000000"/>
    <n v="30000000"/>
    <n v="2000000"/>
    <n v="6.6666666666666666E-2"/>
    <n v="28.826666666666668"/>
    <x v="27"/>
    <s v="iyun"/>
    <s v="Martin Scorsese"/>
    <s v="THE AGE OF INNOCENCE"/>
    <s v="Normal"/>
    <s v="Medium Budget"/>
  </r>
  <r>
    <s v="Psycho"/>
    <d v="1960-11-04T00:00:00"/>
    <x v="1"/>
    <x v="7"/>
    <s v="English"/>
    <x v="0"/>
    <s v="R"/>
    <s v="Janet Leigh"/>
    <x v="738"/>
    <n v="606"/>
    <n v="1885"/>
    <n v="13000"/>
    <n v="18000"/>
    <n v="8.5"/>
    <n v="290"/>
    <n v="108"/>
    <n v="32000000"/>
    <n v="806947"/>
    <n v="31193053"/>
    <n v="38.655640333256088"/>
    <n v="51.262256133302429"/>
    <x v="57"/>
    <s v="noyabr"/>
    <s v="Alfred Hitchcock"/>
    <s v="PSYCHO"/>
    <s v="Normal"/>
    <s v="Low Budget"/>
  </r>
  <r>
    <s v="Paper Towns"/>
    <d v="2015-10-13T00:00:00"/>
    <x v="0"/>
    <x v="1"/>
    <s v="English"/>
    <x v="0"/>
    <s v="PG-13"/>
    <s v="Nat Wolff"/>
    <x v="739"/>
    <n v="733"/>
    <n v="2753"/>
    <n v="14"/>
    <n v="0"/>
    <n v="6.4"/>
    <n v="191"/>
    <n v="109"/>
    <n v="31990064"/>
    <n v="12000000"/>
    <n v="19990064"/>
    <n v="1.6658386666666667"/>
    <n v="26.266335466666668"/>
    <x v="2"/>
    <s v="oktyabr"/>
    <s v="Jake Schreier"/>
    <s v="PAPER TOWNS"/>
    <s v="Normal"/>
    <s v="Medium Budget"/>
  </r>
  <r>
    <s v="Leaving Las Vegas"/>
    <d v="1995-12-26T00:00:00"/>
    <x v="0"/>
    <x v="1"/>
    <s v="English"/>
    <x v="0"/>
    <s v="R"/>
    <s v="Nicolas Cage"/>
    <x v="740"/>
    <n v="12000"/>
    <n v="14823"/>
    <n v="81"/>
    <n v="0"/>
    <n v="7.6"/>
    <n v="123"/>
    <n v="111"/>
    <n v="31968347"/>
    <n v="3600000"/>
    <n v="28368347"/>
    <n v="7.8800963888888891"/>
    <n v="33.552038555555555"/>
    <x v="33"/>
    <s v="dekabr"/>
    <s v="Mike Figgis"/>
    <s v="LEAVİNG LAS VEGAS"/>
    <s v="Normal"/>
    <s v="Medium Budget"/>
  </r>
  <r>
    <s v="Dressed to Kill"/>
    <d v="1980-06-16T00:00:00"/>
    <x v="0"/>
    <x v="6"/>
    <s v="English"/>
    <x v="0"/>
    <s v="X"/>
    <s v="Angie Dickinson"/>
    <x v="109"/>
    <n v="754"/>
    <n v="2442"/>
    <n v="0"/>
    <n v="0"/>
    <n v="7.1"/>
    <n v="121"/>
    <n v="104"/>
    <n v="31899000"/>
    <n v="6500000"/>
    <n v="25399000"/>
    <n v="3.9075384615384614"/>
    <n v="29.963015384615382"/>
    <x v="21"/>
    <s v="iyun"/>
    <s v="Brian De Palma"/>
    <s v="DRESSED TO KİLL"/>
    <s v="Normal"/>
    <s v="Medium Budget"/>
  </r>
  <r>
    <s v="Murder by Numbers"/>
    <d v="2002-02-09T00:00:00"/>
    <x v="0"/>
    <x v="8"/>
    <s v="English"/>
    <x v="0"/>
    <s v="R"/>
    <s v="Ryan Gosling"/>
    <x v="741"/>
    <n v="33000"/>
    <n v="34606"/>
    <n v="58"/>
    <n v="0"/>
    <n v="6.1"/>
    <n v="136"/>
    <n v="115"/>
    <n v="31874869"/>
    <n v="50000000"/>
    <n v="-18125131"/>
    <n v="-0.36250262"/>
    <n v="24.254998951999998"/>
    <x v="12"/>
    <s v="fevral"/>
    <s v="Barbet Schroeder"/>
    <s v="MURDER BY NUMBERS"/>
    <s v="Normal"/>
    <s v="Medium Budget"/>
  </r>
  <r>
    <s v="Milk"/>
    <d v="2008-04-10T00:00:00"/>
    <x v="0"/>
    <x v="5"/>
    <s v="English"/>
    <x v="0"/>
    <s v="R"/>
    <s v="James Franco"/>
    <x v="187"/>
    <n v="11000"/>
    <n v="13189"/>
    <n v="835"/>
    <n v="10000"/>
    <n v="7.6"/>
    <n v="324"/>
    <n v="128"/>
    <n v="31838002"/>
    <n v="20000000"/>
    <n v="11838002"/>
    <n v="0.59190010000000004"/>
    <n v="31.636760039999999"/>
    <x v="4"/>
    <s v="aprel"/>
    <s v="Gus Van Sant"/>
    <s v="MİLK"/>
    <s v="Normal"/>
    <s v="Medium Budget"/>
  </r>
  <r>
    <s v="Extremely Loud &amp; Incredibly Close"/>
    <d v="2011-07-27T00:00:00"/>
    <x v="0"/>
    <x v="2"/>
    <s v="English"/>
    <x v="0"/>
    <s v="PG-13"/>
    <s v="Tom Hanks"/>
    <x v="621"/>
    <n v="15000"/>
    <n v="15595"/>
    <n v="335"/>
    <n v="39000"/>
    <n v="6.9"/>
    <n v="283"/>
    <n v="129"/>
    <n v="31836745"/>
    <n v="40000000"/>
    <n v="-8163255"/>
    <n v="-0.20408137500000001"/>
    <n v="31.418367450000002"/>
    <x v="15"/>
    <s v="iyul"/>
    <s v="Stephen Daldry"/>
    <s v="EXTREMELY LOUD &amp; INCREDİBLY CLOSE"/>
    <s v="Normal"/>
    <s v="High Budget"/>
  </r>
  <r>
    <s v="Lake Placid"/>
    <d v="1999-12-26T00:00:00"/>
    <x v="0"/>
    <x v="0"/>
    <s v="English"/>
    <x v="0"/>
    <s v="R"/>
    <s v="Oliver Platt"/>
    <x v="679"/>
    <n v="1000"/>
    <n v="3313"/>
    <n v="49"/>
    <n v="2000"/>
    <n v="5.6"/>
    <n v="152"/>
    <n v="82"/>
    <n v="31768374"/>
    <n v="27000000"/>
    <n v="4768374"/>
    <n v="0.17660644444444445"/>
    <n v="22.670642577777777"/>
    <x v="5"/>
    <s v="dekabr"/>
    <s v="Steve Miner"/>
    <s v="LAKE PLACİD"/>
    <s v="Normal"/>
    <s v="High Budget"/>
  </r>
  <r>
    <s v="9"/>
    <d v="2009-05-21T00:00:00"/>
    <x v="0"/>
    <x v="0"/>
    <s v="English"/>
    <x v="0"/>
    <s v="PG-13"/>
    <s v="Martin Landau"/>
    <x v="742"/>
    <n v="940"/>
    <n v="1594"/>
    <n v="30"/>
    <n v="13000"/>
    <n v="7.1"/>
    <n v="263"/>
    <n v="79"/>
    <n v="31743332"/>
    <n v="30000000"/>
    <n v="1743332"/>
    <n v="5.8111066666666669E-2"/>
    <n v="29.723244426666668"/>
    <x v="0"/>
    <s v="may"/>
    <s v="Shane Acker"/>
    <s v="9"/>
    <s v="Normal"/>
    <s v="High Budget"/>
  </r>
  <r>
    <s v="Stealth"/>
    <d v="2005-03-08T00:00:00"/>
    <x v="0"/>
    <x v="0"/>
    <s v="English"/>
    <x v="0"/>
    <s v="PG-13"/>
    <s v="Sam Shepard"/>
    <x v="174"/>
    <n v="820"/>
    <n v="2705"/>
    <n v="357"/>
    <n v="0"/>
    <n v="5"/>
    <n v="145"/>
    <n v="121"/>
    <n v="31704416"/>
    <n v="135000000"/>
    <n v="-103295584"/>
    <n v="-0.76515247407407405"/>
    <n v="19.693939010370372"/>
    <x v="14"/>
    <s v="mart"/>
    <s v="Rob Cohen"/>
    <s v="STEALTH"/>
    <s v="Underperformer"/>
    <s v="High Budget"/>
  </r>
  <r>
    <s v="Quarantine"/>
    <d v="2008-11-10T00:00:00"/>
    <x v="0"/>
    <x v="7"/>
    <s v="English"/>
    <x v="0"/>
    <s v="R"/>
    <s v="Andrew Fiscella"/>
    <x v="711"/>
    <n v="137000"/>
    <n v="140268"/>
    <n v="66"/>
    <n v="0"/>
    <n v="6"/>
    <n v="198"/>
    <n v="89"/>
    <n v="31691811"/>
    <n v="12000000"/>
    <n v="19691811"/>
    <n v="1.64098425"/>
    <n v="24.656393699999999"/>
    <x v="4"/>
    <s v="noyabr"/>
    <s v="John Erick Dowdle"/>
    <s v="QUARANTİNE"/>
    <s v="Normal"/>
    <s v="Low Budget"/>
  </r>
  <r>
    <s v="The Soloist"/>
    <d v="2009-05-12T00:00:00"/>
    <x v="0"/>
    <x v="5"/>
    <s v="English"/>
    <x v="1"/>
    <s v="PG-13"/>
    <s v="Robert Downey Jr."/>
    <x v="536"/>
    <n v="21000"/>
    <n v="23745"/>
    <n v="456"/>
    <n v="0"/>
    <n v="6.7"/>
    <n v="210"/>
    <n v="117"/>
    <n v="31670931"/>
    <n v="60000000"/>
    <n v="-28329069"/>
    <n v="-0.47215115000000002"/>
    <n v="26.61113954"/>
    <x v="0"/>
    <s v="may"/>
    <s v="Joe Wright"/>
    <s v="THE SOLOİST"/>
    <s v="Underperformer"/>
    <s v="Medium Budget"/>
  </r>
  <r>
    <s v="August Rush"/>
    <d v="2007-03-20T00:00:00"/>
    <x v="0"/>
    <x v="1"/>
    <s v="English"/>
    <x v="0"/>
    <s v="PG"/>
    <s v="Robin Williams"/>
    <x v="743"/>
    <n v="49000"/>
    <n v="50927"/>
    <n v="59"/>
    <n v="18000"/>
    <n v="7.5"/>
    <n v="148"/>
    <n v="114"/>
    <n v="31655091"/>
    <n v="30000000"/>
    <n v="1655091"/>
    <n v="5.5169700000000002E-2"/>
    <n v="31.822067880000002"/>
    <x v="17"/>
    <s v="mart"/>
    <s v="Kirsten Sheridan"/>
    <s v="AUGUST RUSH"/>
    <s v="Normal"/>
    <s v="Medium Budget"/>
  </r>
  <r>
    <s v="House at the End of the Street"/>
    <d v="2012-08-25T00:00:00"/>
    <x v="0"/>
    <x v="1"/>
    <s v="English"/>
    <x v="4"/>
    <s v="PG-13"/>
    <s v="Jennifer Lawrence"/>
    <x v="744"/>
    <n v="34000"/>
    <n v="35717"/>
    <n v="13"/>
    <n v="10000"/>
    <n v="5.6"/>
    <n v="224"/>
    <n v="101"/>
    <n v="31607598"/>
    <n v="6900000"/>
    <n v="24707598"/>
    <n v="3.5808113043478262"/>
    <n v="24.832324521739128"/>
    <x v="3"/>
    <s v="avgust"/>
    <s v="Mark Tonderai"/>
    <s v="HOUSE AT THE END OF THE STREET"/>
    <s v="Normal"/>
    <s v="Medium Budget"/>
  </r>
  <r>
    <s v="Rob Roy"/>
    <d v="1995-07-11T00:00:00"/>
    <x v="0"/>
    <x v="2"/>
    <s v="English"/>
    <x v="0"/>
    <s v="R"/>
    <s v="Liam Neeson"/>
    <x v="498"/>
    <n v="14000"/>
    <n v="16125"/>
    <n v="105"/>
    <n v="0"/>
    <n v="6.9"/>
    <n v="44"/>
    <n v="139"/>
    <n v="31600000"/>
    <n v="28000000"/>
    <n v="3600000"/>
    <n v="0.12857142857142856"/>
    <n v="27.651428571428571"/>
    <x v="33"/>
    <s v="iyul"/>
    <s v="Michael Caton-Jones"/>
    <s v="ROB ROY"/>
    <s v="Normal"/>
    <s v="High Budget"/>
  </r>
  <r>
    <s v="From Hell"/>
    <d v="2001-08-21T00:00:00"/>
    <x v="0"/>
    <x v="7"/>
    <s v="English"/>
    <x v="0"/>
    <s v="R"/>
    <s v="Johnny Depp"/>
    <x v="310"/>
    <n v="40000"/>
    <n v="41636"/>
    <n v="117"/>
    <n v="0"/>
    <n v="6.8"/>
    <n v="208"/>
    <n v="122"/>
    <n v="31598308"/>
    <n v="35000000"/>
    <n v="-3401692"/>
    <n v="-9.7191200000000005E-2"/>
    <n v="27.16112352"/>
    <x v="18"/>
    <s v="avgust"/>
    <s v="Albert Hughes"/>
    <s v="FROM HELL"/>
    <s v="Normal"/>
    <s v="Low Budget"/>
  </r>
  <r>
    <s v="One Hour Photo"/>
    <d v="2002-11-18T00:00:00"/>
    <x v="0"/>
    <x v="1"/>
    <s v="English"/>
    <x v="0"/>
    <s v="R"/>
    <s v="Robin Williams"/>
    <x v="745"/>
    <n v="49000"/>
    <n v="52138"/>
    <n v="132"/>
    <n v="0"/>
    <n v="6.8"/>
    <n v="207"/>
    <n v="96"/>
    <n v="31597131"/>
    <n v="12000000"/>
    <n v="19597131"/>
    <n v="1.6330942500000001"/>
    <n v="27.853237700000001"/>
    <x v="12"/>
    <s v="noyabr"/>
    <s v="Mark Romanek"/>
    <s v="ONE HOUR PHOTO"/>
    <s v="Normal"/>
    <s v="Medium Budget"/>
  </r>
  <r>
    <s v="The Wedding Date"/>
    <d v="2005-06-09T00:00:00"/>
    <x v="0"/>
    <x v="4"/>
    <s v="English"/>
    <x v="0"/>
    <s v="PG-13"/>
    <s v="Jack Davenport"/>
    <x v="746"/>
    <n v="1000"/>
    <n v="2666"/>
    <n v="6"/>
    <n v="0"/>
    <n v="6.1"/>
    <n v="103"/>
    <n v="90"/>
    <n v="31585300"/>
    <n v="15000000"/>
    <n v="16585300"/>
    <n v="1.1056866666666667"/>
    <n v="24.842274666666665"/>
    <x v="14"/>
    <s v="iyun"/>
    <s v="Clare Kilner"/>
    <s v="THE WEDDİNG DATE"/>
    <s v="Normal"/>
    <s v="Medium Budget"/>
  </r>
  <r>
    <s v="She's Out of My League"/>
    <d v="2010-12-29T00:00:00"/>
    <x v="0"/>
    <x v="4"/>
    <s v="English"/>
    <x v="0"/>
    <s v="R"/>
    <s v="Mike Vogel"/>
    <x v="747"/>
    <n v="2000"/>
    <n v="5707"/>
    <n v="14"/>
    <n v="0"/>
    <n v="6.4"/>
    <n v="180"/>
    <n v="104"/>
    <n v="31584722"/>
    <n v="20000000"/>
    <n v="11584722"/>
    <n v="0.57923610000000003"/>
    <n v="25.83169444"/>
    <x v="11"/>
    <s v="dekabr"/>
    <s v="Jim Field Smith"/>
    <s v="SHE'S OUT OF MY LEAGUE"/>
    <s v="Normal"/>
    <s v="Medium Budget"/>
  </r>
  <r>
    <s v="Chappie"/>
    <d v="2015-09-07T00:00:00"/>
    <x v="0"/>
    <x v="0"/>
    <s v="English"/>
    <x v="0"/>
    <s v="R"/>
    <s v="Hugh Jackman"/>
    <x v="247"/>
    <n v="20000"/>
    <n v="23051"/>
    <n v="662"/>
    <n v="67000"/>
    <n v="6.9"/>
    <n v="371"/>
    <n v="120"/>
    <n v="31569268"/>
    <n v="49000000"/>
    <n v="-17430732"/>
    <n v="-0.35572922448979594"/>
    <n v="34.157708310204086"/>
    <x v="2"/>
    <s v="sentyabr"/>
    <s v="Neill Blomkamp"/>
    <s v="CHAPPİE"/>
    <s v="Normal"/>
    <s v="High Budget"/>
  </r>
  <r>
    <s v="Unfriended"/>
    <d v="2014-07-10T00:00:00"/>
    <x v="0"/>
    <x v="7"/>
    <s v="English"/>
    <x v="0"/>
    <s v="R"/>
    <s v="Shelley Hennig"/>
    <x v="748"/>
    <n v="707"/>
    <n v="1565"/>
    <n v="6"/>
    <n v="13000"/>
    <n v="5.7"/>
    <n v="270"/>
    <n v="83"/>
    <n v="31537320"/>
    <n v="1000000"/>
    <n v="30537320"/>
    <n v="30.537320000000001"/>
    <n v="36.314927999999995"/>
    <x v="16"/>
    <s v="iyul"/>
    <s v="Levan Gabriadze"/>
    <s v="UNFRİENDED"/>
    <s v="Normal"/>
    <s v="Low Budget"/>
  </r>
  <r>
    <s v="Anacondas: The Hunt for the Blood Orchid"/>
    <d v="2004-10-22T00:00:00"/>
    <x v="0"/>
    <x v="0"/>
    <s v="English"/>
    <x v="0"/>
    <s v="PG-13"/>
    <s v="Nicholas Gonzalez"/>
    <x v="749"/>
    <n v="601"/>
    <n v="2730"/>
    <n v="27"/>
    <n v="686"/>
    <n v="4.5999999999999996"/>
    <n v="94"/>
    <n v="97"/>
    <n v="31526393"/>
    <n v="25000000"/>
    <n v="6526393"/>
    <n v="0.26105571999999999"/>
    <n v="18.573022287999997"/>
    <x v="7"/>
    <s v="oktyabr"/>
    <s v="Dwight H. Little"/>
    <s v="ANACONDAS: THE HUNT FOR THE BLOOD ORCHİD"/>
    <s v="Normal"/>
    <s v="High Budget"/>
  </r>
  <r>
    <s v="Good Night, and Good Luck."/>
    <d v="2005-11-23T00:00:00"/>
    <x v="1"/>
    <x v="5"/>
    <s v="English"/>
    <x v="0"/>
    <s v="PG"/>
    <s v="Robert Downey Jr."/>
    <x v="369"/>
    <n v="21000"/>
    <n v="22745"/>
    <n v="0"/>
    <n v="0"/>
    <n v="7.5"/>
    <n v="351"/>
    <n v="93"/>
    <n v="31501218"/>
    <n v="7500000"/>
    <n v="24001218"/>
    <n v="3.2001624"/>
    <n v="31.280064960000001"/>
    <x v="14"/>
    <s v="noyabr"/>
    <s v="George Clooney"/>
    <s v="GOOD NİGHT, AND GOOD LUCK."/>
    <s v="Normal"/>
    <s v="Medium Budget"/>
  </r>
  <r>
    <s v="Scott Pilgrim vs. the World"/>
    <d v="2010-07-30T00:00:00"/>
    <x v="0"/>
    <x v="0"/>
    <s v="English"/>
    <x v="0"/>
    <s v="PG-13"/>
    <s v="Anna Kendrick"/>
    <x v="750"/>
    <n v="10000"/>
    <n v="12687"/>
    <n v="1000"/>
    <n v="36000"/>
    <n v="7.5"/>
    <n v="393"/>
    <n v="112"/>
    <n v="31494270"/>
    <n v="60000000"/>
    <n v="-28505730"/>
    <n v="-0.4750955"/>
    <n v="33.409961799999998"/>
    <x v="11"/>
    <s v="iyul"/>
    <s v="Edgar Wright"/>
    <s v="SCOTT PİLGRİM VS. THE WORLD"/>
    <s v="Underperformer"/>
    <s v="High Budget"/>
  </r>
  <r>
    <s v="A History of Violence"/>
    <d v="2005-11-11T00:00:00"/>
    <x v="0"/>
    <x v="8"/>
    <s v="English"/>
    <x v="0"/>
    <s v="R"/>
    <s v="Viggo Mortensen"/>
    <x v="751"/>
    <n v="10000"/>
    <n v="12754"/>
    <n v="0"/>
    <n v="0"/>
    <n v="7.5"/>
    <n v="441"/>
    <n v="96"/>
    <n v="31493782"/>
    <n v="32000000"/>
    <n v="-506218"/>
    <n v="-1.5819312499999998E-2"/>
    <n v="29.993672275000002"/>
    <x v="14"/>
    <s v="noyabr"/>
    <s v="David Cronenberg"/>
    <s v="A HİSTORY OF VİOLENCE"/>
    <s v="Normal"/>
    <s v="Medium Budget"/>
  </r>
  <r>
    <s v="Nick and Norah's Infinite Playlist"/>
    <d v="2008-06-03T00:00:00"/>
    <x v="0"/>
    <x v="4"/>
    <s v="English"/>
    <x v="0"/>
    <s v="PG-13"/>
    <s v="Ari Graynor"/>
    <x v="752"/>
    <n v="904"/>
    <n v="2807"/>
    <n v="6"/>
    <n v="0"/>
    <n v="6.7"/>
    <n v="166"/>
    <n v="90"/>
    <n v="31487293"/>
    <n v="9000000"/>
    <n v="22487293"/>
    <n v="2.4985881111111112"/>
    <n v="27.799435244444446"/>
    <x v="4"/>
    <s v="iyun"/>
    <s v="Peter Sollett"/>
    <s v="NİCK AND NORAH'S INFİNİTE PLAYLİST"/>
    <s v="Normal"/>
    <s v="Medium Budget"/>
  </r>
  <r>
    <s v="United 93"/>
    <d v="2006-10-10T00:00:00"/>
    <x v="0"/>
    <x v="1"/>
    <s v="English"/>
    <x v="0"/>
    <s v="R"/>
    <s v="Christian Clemenson"/>
    <x v="67"/>
    <n v="97"/>
    <n v="313"/>
    <n v="521"/>
    <n v="0"/>
    <n v="7.6"/>
    <n v="279"/>
    <n v="111"/>
    <n v="31471430"/>
    <n v="15000000"/>
    <n v="16471430"/>
    <n v="1.0980953333333334"/>
    <n v="30.839238133333332"/>
    <x v="9"/>
    <s v="oktyabr"/>
    <s v="Paul Greengrass"/>
    <s v="UNİTED 93"/>
    <s v="Normal"/>
    <s v="Medium Budget"/>
  </r>
  <r>
    <s v="Zack and Miri Make a Porno"/>
    <d v="2008-05-05T00:00:00"/>
    <x v="0"/>
    <x v="4"/>
    <s v="English"/>
    <x v="0"/>
    <s v="R"/>
    <s v="Gerry Bednob"/>
    <x v="592"/>
    <n v="218"/>
    <n v="638"/>
    <n v="0"/>
    <n v="0"/>
    <n v="6.6"/>
    <n v="247"/>
    <n v="101"/>
    <n v="31452765"/>
    <n v="24000000"/>
    <n v="7452765"/>
    <n v="0.31053187500000001"/>
    <n v="26.52421275"/>
    <x v="4"/>
    <s v="may"/>
    <s v="Kevin Smith"/>
    <s v="ZACK AND MİRİ MAKE A PORNO"/>
    <s v="Normal"/>
    <s v="Medium Budget"/>
  </r>
  <r>
    <s v="The Eye"/>
    <d v="2008-02-18T00:00:00"/>
    <x v="0"/>
    <x v="7"/>
    <s v="English"/>
    <x v="0"/>
    <s v="PG-13"/>
    <s v="ChloÃ« Grace Moretz"/>
    <x v="753"/>
    <n v="17000"/>
    <n v="18765"/>
    <n v="0"/>
    <n v="0"/>
    <n v="5.4"/>
    <n v="172"/>
    <n v="92"/>
    <n v="31397498"/>
    <n v="12000000"/>
    <n v="19397498"/>
    <n v="1.6164581666666666"/>
    <n v="22.246583266666669"/>
    <x v="4"/>
    <s v="fevral"/>
    <s v="David Moreau"/>
    <s v="THE EYE"/>
    <s v="Normal"/>
    <s v="Low Budget"/>
  </r>
  <r>
    <s v="Monster's Ball"/>
    <d v="2001-01-12T00:00:00"/>
    <x v="0"/>
    <x v="1"/>
    <s v="English"/>
    <x v="0"/>
    <s v="R"/>
    <s v="Heath Ledger"/>
    <x v="83"/>
    <n v="13000"/>
    <n v="13707"/>
    <n v="395"/>
    <n v="0"/>
    <n v="7.1"/>
    <n v="153"/>
    <n v="112"/>
    <n v="31252964"/>
    <n v="4000000"/>
    <n v="27252964"/>
    <n v="6.8132409999999997"/>
    <n v="31.1252964"/>
    <x v="18"/>
    <s v="yanvar"/>
    <s v="Marc Forster"/>
    <s v="MONSTER'S BALL"/>
    <s v="Normal"/>
    <s v="Medium Budget"/>
  </r>
  <r>
    <s v="Leatherheads"/>
    <d v="2008-05-17T00:00:00"/>
    <x v="0"/>
    <x v="4"/>
    <s v="English"/>
    <x v="0"/>
    <s v="PG-13"/>
    <s v="Robert Baker"/>
    <x v="369"/>
    <n v="142"/>
    <n v="589"/>
    <n v="0"/>
    <n v="472"/>
    <n v="6"/>
    <n v="186"/>
    <n v="114"/>
    <n v="31199215"/>
    <n v="58000000"/>
    <n v="-26800785"/>
    <n v="-0.46208250000000001"/>
    <n v="23.862366999999999"/>
    <x v="4"/>
    <s v="may"/>
    <s v="George Clooney"/>
    <s v="LEATHERHEADS"/>
    <s v="Underperformer"/>
    <s v="Medium Budget"/>
  </r>
  <r>
    <s v="Johnson Family Vacation"/>
    <d v="2004-07-23T00:00:00"/>
    <x v="0"/>
    <x v="4"/>
    <s v="English"/>
    <x v="0"/>
    <s v="PG-13"/>
    <s v="Vanessa Williams"/>
    <x v="754"/>
    <n v="1000"/>
    <n v="5006"/>
    <n v="4"/>
    <n v="243"/>
    <n v="4.3"/>
    <n v="45"/>
    <n v="97"/>
    <n v="31179516"/>
    <n v="12000000"/>
    <n v="19179516"/>
    <n v="1.598293"/>
    <n v="17.8636172"/>
    <x v="7"/>
    <s v="iyul"/>
    <s v="Christopher Erskin"/>
    <s v="JOHNSON FAMİLY VACATİON"/>
    <s v="Normal"/>
    <s v="Medium Budget"/>
  </r>
  <r>
    <s v="The Mortal Instruments: City of Bones"/>
    <d v="2013-04-02T00:00:00"/>
    <x v="0"/>
    <x v="11"/>
    <s v="English"/>
    <x v="0"/>
    <s v="PG-13"/>
    <s v="Aidan Turner"/>
    <x v="573"/>
    <n v="5000"/>
    <n v="10247"/>
    <n v="91"/>
    <n v="44000"/>
    <n v="6"/>
    <n v="212"/>
    <n v="130"/>
    <n v="31165421"/>
    <n v="60000000"/>
    <n v="-28834579"/>
    <n v="-0.48057631666666667"/>
    <n v="28.207769473333336"/>
    <x v="8"/>
    <s v="aprel"/>
    <s v="Harald Zwart"/>
    <s v="THE MORTAL INSTRUMENTS: CİTY OF BONES"/>
    <s v="Underperformer"/>
    <s v="Low Budget"/>
  </r>
  <r>
    <s v="How High"/>
    <d v="2001-06-25T00:00:00"/>
    <x v="0"/>
    <x v="4"/>
    <s v="English"/>
    <x v="0"/>
    <s v="R"/>
    <s v="Hector Elizondo"/>
    <x v="278"/>
    <n v="995"/>
    <n v="6105"/>
    <n v="58"/>
    <n v="0"/>
    <n v="6.2"/>
    <n v="34"/>
    <n v="93"/>
    <n v="31155435"/>
    <n v="12000000"/>
    <n v="19155435"/>
    <n v="1.5962862499999999"/>
    <n v="25.4385145"/>
    <x v="18"/>
    <s v="iyun"/>
    <s v="Jesse Dylan"/>
    <s v="HOW HİGH"/>
    <s v="Normal"/>
    <s v="Medium Budget"/>
  </r>
  <r>
    <s v="The Debt"/>
    <d v="2010-12-30T00:00:00"/>
    <x v="0"/>
    <x v="1"/>
    <s v="English"/>
    <x v="0"/>
    <s v="R"/>
    <s v="Tom Wilkinson"/>
    <x v="299"/>
    <n v="1000"/>
    <n v="1136"/>
    <n v="108"/>
    <n v="0"/>
    <n v="6.9"/>
    <n v="258"/>
    <n v="113"/>
    <n v="31146570"/>
    <n v="20000000"/>
    <n v="11146570"/>
    <n v="0.5573285"/>
    <n v="27.822931400000002"/>
    <x v="11"/>
    <s v="dekabr"/>
    <s v="John Madden"/>
    <s v="THE DEBT"/>
    <s v="Normal"/>
    <s v="Medium Budget"/>
  </r>
  <r>
    <s v="Charlie St. Cloud"/>
    <d v="2010-12-29T00:00:00"/>
    <x v="0"/>
    <x v="1"/>
    <s v="English"/>
    <x v="0"/>
    <s v="PG-13"/>
    <s v="Augustus Prew"/>
    <x v="438"/>
    <n v="405"/>
    <n v="1066"/>
    <n v="23"/>
    <n v="0"/>
    <n v="6.5"/>
    <n v="117"/>
    <n v="99"/>
    <n v="31136950"/>
    <n v="44000000"/>
    <n v="-12863050"/>
    <n v="-0.29234204545454545"/>
    <n v="25.883063181818184"/>
    <x v="11"/>
    <s v="dekabr"/>
    <s v="Burr Steers"/>
    <s v="CHARLİE ST. CLOUD"/>
    <s v="Normal"/>
    <s v="Medium Budget"/>
  </r>
  <r>
    <s v="The Core"/>
    <d v="2003-05-24T00:00:00"/>
    <x v="0"/>
    <x v="0"/>
    <s v="English"/>
    <x v="0"/>
    <s v="PG-13"/>
    <s v="Glenn Morshower"/>
    <x v="331"/>
    <n v="894"/>
    <n v="1439"/>
    <n v="36"/>
    <n v="0"/>
    <n v="5.4"/>
    <n v="149"/>
    <n v="135"/>
    <n v="31111260"/>
    <n v="60000000"/>
    <n v="-28888740"/>
    <n v="-0.48147899999999999"/>
    <n v="21.407408400000001"/>
    <x v="13"/>
    <s v="may"/>
    <s v="Jon Amiel"/>
    <s v="THE CORE"/>
    <s v="Underperformer"/>
    <s v="High Budget"/>
  </r>
  <r>
    <s v="Random Hearts"/>
    <d v="1999-10-06T00:00:00"/>
    <x v="0"/>
    <x v="1"/>
    <s v="English"/>
    <x v="0"/>
    <s v="R"/>
    <s v="Harrison Ford"/>
    <x v="115"/>
    <n v="11000"/>
    <n v="16710"/>
    <n v="521"/>
    <n v="295"/>
    <n v="5.0999999999999996"/>
    <n v="96"/>
    <n v="133"/>
    <n v="31054924"/>
    <n v="64000000"/>
    <n v="-32945076"/>
    <n v="-0.5147668125"/>
    <n v="20.223593274999999"/>
    <x v="5"/>
    <s v="oktyabr"/>
    <s v="Sydney Pollack"/>
    <s v="RANDOM HEARTS"/>
    <s v="Underperformer"/>
    <s v="Medium Budget"/>
  </r>
  <r>
    <s v="The Pirates! Band of Misfits"/>
    <d v="2012-07-04T00:00:00"/>
    <x v="0"/>
    <x v="2"/>
    <s v="English"/>
    <x v="1"/>
    <s v="PG"/>
    <s v="Salma Hayek"/>
    <x v="271"/>
    <n v="4000"/>
    <n v="6254"/>
    <n v="91"/>
    <n v="0"/>
    <n v="6.7"/>
    <n v="238"/>
    <n v="88"/>
    <n v="31051126"/>
    <n v="55000000"/>
    <n v="-23948874"/>
    <n v="-0.43543407272727275"/>
    <n v="26.625826370909092"/>
    <x v="3"/>
    <s v="iyul"/>
    <s v="Peter Lord"/>
    <s v="THE PİRATES! BAND OF MİSFİTS"/>
    <s v="Underperformer"/>
    <s v="High Budget"/>
  </r>
  <r>
    <s v="Morning Glory"/>
    <d v="2010-11-17T00:00:00"/>
    <x v="0"/>
    <x v="4"/>
    <s v="English"/>
    <x v="0"/>
    <s v="PG-13"/>
    <s v="Noah Bean"/>
    <x v="243"/>
    <n v="293"/>
    <n v="621"/>
    <n v="50"/>
    <n v="0"/>
    <n v="6.5"/>
    <n v="212"/>
    <n v="107"/>
    <n v="30993544"/>
    <n v="40000000"/>
    <n v="-9006456"/>
    <n v="-0.22516140000000001"/>
    <n v="25.909935440000002"/>
    <x v="11"/>
    <s v="noyabr"/>
    <s v="Roger Michell"/>
    <s v="MORNİNG GLORY"/>
    <s v="Normal"/>
    <s v="Medium Budget"/>
  </r>
  <r>
    <s v="Get Rich or Die Tryin'"/>
    <d v="2005-09-14T00:00:00"/>
    <x v="0"/>
    <x v="5"/>
    <s v="English"/>
    <x v="0"/>
    <s v="R"/>
    <s v="50 Cent"/>
    <x v="755"/>
    <n v="1000"/>
    <n v="3969"/>
    <n v="260"/>
    <n v="0"/>
    <n v="5"/>
    <n v="98"/>
    <n v="117"/>
    <n v="30981850"/>
    <n v="40000000"/>
    <n v="-9018150"/>
    <n v="-0.22545375000000001"/>
    <n v="19.9098185"/>
    <x v="14"/>
    <s v="sentyabr"/>
    <s v="Jim Sheridan"/>
    <s v="GET RİCH OR DİE TRYİN'"/>
    <s v="Normal"/>
    <s v="Medium Budget"/>
  </r>
  <r>
    <s v="Joyful Noise"/>
    <d v="2012-06-14T00:00:00"/>
    <x v="0"/>
    <x v="4"/>
    <s v="English"/>
    <x v="0"/>
    <s v="PG-13"/>
    <s v="Dolly Parton"/>
    <x v="756"/>
    <n v="1000"/>
    <n v="3389"/>
    <n v="650"/>
    <n v="0"/>
    <n v="5.7"/>
    <n v="98"/>
    <n v="118"/>
    <n v="30920167"/>
    <n v="25000000"/>
    <n v="5920167"/>
    <n v="0.23680667999999999"/>
    <n v="22.894722672"/>
    <x v="3"/>
    <s v="iyun"/>
    <s v="Todd Graff"/>
    <s v="JOYFUL NOİSE"/>
    <s v="Normal"/>
    <s v="Medium Budget"/>
  </r>
  <r>
    <s v="The Texas Chain Saw Massacre"/>
    <d v="1974-04-12T00:00:00"/>
    <x v="0"/>
    <x v="7"/>
    <s v="English"/>
    <x v="0"/>
    <s v="R"/>
    <s v="Gunnar Hansen"/>
    <x v="372"/>
    <n v="383"/>
    <n v="1094"/>
    <n v="365"/>
    <n v="0"/>
    <n v="7.5"/>
    <n v="277"/>
    <n v="88"/>
    <n v="30859000"/>
    <n v="83532"/>
    <n v="30775468"/>
    <n v="368.42728535172148"/>
    <n v="177.3709141406886"/>
    <x v="42"/>
    <s v="aprel"/>
    <s v="Tobe Hooper"/>
    <s v="THE TEXAS CHAİN SAW MASSACRE"/>
    <s v="Normal"/>
    <s v="Low Budget"/>
  </r>
  <r>
    <s v="The Princess Bride"/>
    <d v="1987-07-17T00:00:00"/>
    <x v="0"/>
    <x v="2"/>
    <s v="English"/>
    <x v="0"/>
    <s v="PG"/>
    <s v="Robin Wright"/>
    <x v="180"/>
    <n v="18000"/>
    <n v="20060"/>
    <n v="0"/>
    <n v="33000"/>
    <n v="8.1"/>
    <n v="185"/>
    <n v="98"/>
    <n v="30857814"/>
    <n v="16000000"/>
    <n v="14857814"/>
    <n v="0.92861337499999996"/>
    <n v="36.071445349999998"/>
    <x v="39"/>
    <s v="iyul"/>
    <s v="Rob Reiner"/>
    <s v="THE PRİNCESS BRİDE"/>
    <s v="Normal"/>
    <s v="High Budget"/>
  </r>
  <r>
    <s v="The Legend of Bagger Vance"/>
    <d v="2000-10-13T00:00:00"/>
    <x v="0"/>
    <x v="1"/>
    <s v="English"/>
    <x v="0"/>
    <s v="PG-13"/>
    <s v="Matt Damon"/>
    <x v="381"/>
    <n v="13000"/>
    <n v="34774"/>
    <n v="0"/>
    <n v="0"/>
    <n v="6.7"/>
    <n v="125"/>
    <n v="126"/>
    <n v="30695227"/>
    <n v="60000000"/>
    <n v="-29304773"/>
    <n v="-0.48841288333333333"/>
    <n v="26.604634846666666"/>
    <x v="23"/>
    <s v="oktyabr"/>
    <s v="Robert Redford"/>
    <s v="THE LEGEND OF BAGGER VANCE"/>
    <s v="Underperformer"/>
    <s v="Medium Budget"/>
  </r>
  <r>
    <s v="Mirrors"/>
    <d v="2008-07-30T00:00:00"/>
    <x v="0"/>
    <x v="7"/>
    <s v="English"/>
    <x v="0"/>
    <s v="R"/>
    <s v="Jason Flemyng"/>
    <x v="619"/>
    <n v="1000"/>
    <n v="3185"/>
    <n v="192"/>
    <n v="5000"/>
    <n v="6.2"/>
    <n v="208"/>
    <n v="112"/>
    <n v="30691439"/>
    <n v="35000000"/>
    <n v="-4308561"/>
    <n v="-0.12310174285714286"/>
    <n v="25.250759302857144"/>
    <x v="4"/>
    <s v="iyul"/>
    <s v="Alexandre Aja"/>
    <s v="MİRRORS"/>
    <s v="Normal"/>
    <s v="Low Budget"/>
  </r>
  <r>
    <s v="3 Days to Kill"/>
    <d v="2014-06-25T00:00:00"/>
    <x v="0"/>
    <x v="0"/>
    <s v="English"/>
    <x v="0"/>
    <s v="PG-13"/>
    <s v="Connie Nielsen"/>
    <x v="218"/>
    <n v="933"/>
    <n v="1286"/>
    <n v="368"/>
    <n v="10000"/>
    <n v="6.2"/>
    <n v="211"/>
    <n v="123"/>
    <n v="30688364"/>
    <n v="28000000"/>
    <n v="2688364"/>
    <n v="9.6013000000000001E-2"/>
    <n v="25.8384052"/>
    <x v="16"/>
    <s v="iyun"/>
    <s v="McG"/>
    <s v="3 DAYS TO KİLL"/>
    <s v="Normal"/>
    <s v="High Budget"/>
  </r>
  <r>
    <s v="Predator 2"/>
    <d v="1990-07-08T00:00:00"/>
    <x v="0"/>
    <x v="0"/>
    <s v="English"/>
    <x v="0"/>
    <s v="R"/>
    <s v="Adam Baldwin"/>
    <x v="411"/>
    <n v="2000"/>
    <n v="4722"/>
    <n v="81"/>
    <n v="0"/>
    <n v="6.2"/>
    <n v="119"/>
    <n v="103"/>
    <n v="30669413"/>
    <n v="35000000"/>
    <n v="-4330587"/>
    <n v="-0.12373105714285715"/>
    <n v="24.750507577142859"/>
    <x v="22"/>
    <s v="iyul"/>
    <s v="Stephen Hopkins"/>
    <s v="PREDATOR 2"/>
    <s v="Normal"/>
    <s v="High Budget"/>
  </r>
  <r>
    <s v="Delivery Man"/>
    <d v="2013-04-07T00:00:00"/>
    <x v="0"/>
    <x v="4"/>
    <s v="English"/>
    <x v="0"/>
    <s v="PG-13"/>
    <s v="Jack Reynor"/>
    <x v="757"/>
    <n v="390"/>
    <n v="1006"/>
    <n v="31"/>
    <n v="0"/>
    <n v="6.4"/>
    <n v="168"/>
    <n v="105"/>
    <n v="30659817"/>
    <n v="26000000"/>
    <n v="4659817"/>
    <n v="0.17922373076923076"/>
    <n v="25.671689492307692"/>
    <x v="8"/>
    <s v="aprel"/>
    <s v="Ken Scott"/>
    <s v="DELİVERY MAN"/>
    <s v="Normal"/>
    <s v="Medium Budget"/>
  </r>
  <r>
    <s v="Dogma"/>
    <d v="1999-05-24T00:00:00"/>
    <x v="0"/>
    <x v="2"/>
    <s v="English"/>
    <x v="0"/>
    <s v="R"/>
    <s v="Matt Damon"/>
    <x v="592"/>
    <n v="13000"/>
    <n v="16693"/>
    <n v="0"/>
    <n v="10000"/>
    <n v="7.4"/>
    <n v="206"/>
    <n v="130"/>
    <n v="30651422"/>
    <n v="10000000"/>
    <n v="20651422"/>
    <n v="2.0651421999999999"/>
    <n v="31.426056880000001"/>
    <x v="5"/>
    <s v="may"/>
    <s v="Kevin Smith"/>
    <s v="DOGMA"/>
    <s v="Normal"/>
    <s v="High Budget"/>
  </r>
  <r>
    <s v="Superstar"/>
    <d v="1999-09-30T00:00:00"/>
    <x v="0"/>
    <x v="4"/>
    <s v="English"/>
    <x v="0"/>
    <s v="PG-13"/>
    <s v="Will Ferrell"/>
    <x v="758"/>
    <n v="8000"/>
    <n v="10792"/>
    <n v="54"/>
    <n v="2000"/>
    <n v="5"/>
    <n v="43"/>
    <n v="81"/>
    <n v="30628981"/>
    <n v="14000000"/>
    <n v="16628981"/>
    <n v="1.1877843571428572"/>
    <n v="20.675113742857143"/>
    <x v="5"/>
    <s v="sentyabr"/>
    <s v="Bruce McCulloch"/>
    <s v="SUPERSTAR"/>
    <s v="Normal"/>
    <s v="Medium Budget"/>
  </r>
  <r>
    <s v="Deliver Us from Evil"/>
    <d v="2014-01-29T00:00:00"/>
    <x v="0"/>
    <x v="7"/>
    <s v="English"/>
    <x v="0"/>
    <s v="R"/>
    <s v="Olivia Munn"/>
    <x v="366"/>
    <n v="2000"/>
    <n v="5697"/>
    <n v="301"/>
    <n v="18000"/>
    <n v="6.2"/>
    <n v="242"/>
    <n v="118"/>
    <n v="30523568"/>
    <n v="30000000"/>
    <n v="523568"/>
    <n v="1.7452266666666667E-2"/>
    <n v="26.606980906666667"/>
    <x v="16"/>
    <s v="yanvar"/>
    <s v="Scott Derrickson"/>
    <s v="DELİVER US FROM EVİL"/>
    <s v="Normal"/>
    <s v="Low Budget"/>
  </r>
  <r>
    <s v="Get on Up"/>
    <d v="2014-04-17T00:00:00"/>
    <x v="0"/>
    <x v="5"/>
    <s v="English"/>
    <x v="0"/>
    <s v="PG-13"/>
    <s v="Tika Sumpter"/>
    <x v="125"/>
    <n v="521"/>
    <n v="2060"/>
    <n v="150"/>
    <n v="11000"/>
    <n v="6.9"/>
    <n v="165"/>
    <n v="139"/>
    <n v="30513940"/>
    <n v="30000000"/>
    <n v="513940"/>
    <n v="1.7131333333333332E-2"/>
    <n v="28.706852533333336"/>
    <x v="16"/>
    <s v="aprel"/>
    <s v="Tate Taylor"/>
    <s v="GET ON UP"/>
    <s v="Normal"/>
    <s v="Medium Budget"/>
  </r>
  <r>
    <s v="Open Water"/>
    <d v="2003-09-28T00:00:00"/>
    <x v="0"/>
    <x v="2"/>
    <s v="English"/>
    <x v="0"/>
    <s v="R"/>
    <s v="Blanchard Ryan"/>
    <x v="759"/>
    <n v="48"/>
    <n v="67"/>
    <n v="9"/>
    <n v="0"/>
    <n v="5.7"/>
    <n v="235"/>
    <n v="79"/>
    <n v="30500882"/>
    <n v="500000"/>
    <n v="30000882"/>
    <n v="60.001764000000001"/>
    <n v="46.800705600000001"/>
    <x v="13"/>
    <s v="sentyabr"/>
    <s v="Chris Kentis"/>
    <s v="OPEN WATER"/>
    <s v="Normal"/>
    <s v="High Budget"/>
  </r>
  <r>
    <s v="Yentl"/>
    <d v="1983-10-30T00:00:00"/>
    <x v="0"/>
    <x v="1"/>
    <s v="English"/>
    <x v="1"/>
    <s v="PG"/>
    <s v="Miriam Margolyes"/>
    <x v="386"/>
    <n v="405"/>
    <n v="914"/>
    <n v="0"/>
    <n v="0"/>
    <n v="6.6"/>
    <n v="16"/>
    <n v="132"/>
    <n v="30400000"/>
    <n v="12000000"/>
    <n v="18400000"/>
    <n v="1.5333333333333334"/>
    <n v="27.013333333333332"/>
    <x v="19"/>
    <s v="oktyabr"/>
    <s v="Barbra Streisand"/>
    <s v="YENTL"/>
    <s v="Normal"/>
    <s v="Medium Budget"/>
  </r>
  <r>
    <s v="Sgt. Bilko"/>
    <d v="1996-10-08T00:00:00"/>
    <x v="0"/>
    <x v="4"/>
    <s v="English"/>
    <x v="0"/>
    <s v="PG"/>
    <s v="Austin Pendleton"/>
    <x v="476"/>
    <n v="592"/>
    <n v="2176"/>
    <n v="36"/>
    <n v="478"/>
    <n v="5.7"/>
    <n v="23"/>
    <n v="93"/>
    <n v="30400000"/>
    <n v="39000000"/>
    <n v="-8600000"/>
    <n v="-0.22051282051282051"/>
    <n v="22.759594871794871"/>
    <x v="20"/>
    <s v="oktyabr"/>
    <s v="Jonathan Lynn"/>
    <s v="SGT. BİLKO"/>
    <s v="Normal"/>
    <s v="Medium Budget"/>
  </r>
  <r>
    <s v="A Night at the Roxbury"/>
    <d v="1998-07-21T00:00:00"/>
    <x v="0"/>
    <x v="4"/>
    <s v="English"/>
    <x v="0"/>
    <s v="PG-13"/>
    <s v="Will Ferrell"/>
    <x v="760"/>
    <n v="8000"/>
    <n v="9271"/>
    <n v="12"/>
    <n v="0"/>
    <n v="6.2"/>
    <n v="63"/>
    <n v="82"/>
    <n v="30324946"/>
    <n v="17000000"/>
    <n v="13324946"/>
    <n v="0.78382035294117647"/>
    <n v="25.11352814117647"/>
    <x v="31"/>
    <s v="iyul"/>
    <s v="John Fortenberry"/>
    <s v="A NİGHT AT THE ROXBURY"/>
    <s v="Normal"/>
    <s v="Medium Budget"/>
  </r>
  <r>
    <s v="Queen of the Damned"/>
    <d v="2002-05-29T00:00:00"/>
    <x v="0"/>
    <x v="1"/>
    <s v="English"/>
    <x v="0"/>
    <s v="R"/>
    <s v="Aaliyah"/>
    <x v="761"/>
    <n v="775"/>
    <n v="3001"/>
    <n v="48"/>
    <n v="0"/>
    <n v="5.2"/>
    <n v="137"/>
    <n v="101"/>
    <n v="30307804"/>
    <n v="35000000"/>
    <n v="-4692196"/>
    <n v="-0.13406274285714287"/>
    <n v="20.746374902857145"/>
    <x v="12"/>
    <s v="may"/>
    <s v="Michael Rymer"/>
    <s v="QUEEN OF THE DAMNED"/>
    <s v="Normal"/>
    <s v="Medium Budget"/>
  </r>
  <r>
    <s v="The Banger Sisters"/>
    <d v="2002-06-25T00:00:00"/>
    <x v="0"/>
    <x v="4"/>
    <s v="English"/>
    <x v="0"/>
    <s v="R"/>
    <s v="Erika Christensen"/>
    <x v="762"/>
    <n v="931"/>
    <n v="1917"/>
    <n v="7"/>
    <n v="744"/>
    <n v="5.6"/>
    <n v="92"/>
    <n v="98"/>
    <n v="30306281"/>
    <n v="10000000"/>
    <n v="20306281"/>
    <n v="2.0306280999999999"/>
    <n v="23.286651239999998"/>
    <x v="12"/>
    <s v="iyun"/>
    <s v="Bob Dolman"/>
    <s v="THE BANGER SİSTERS"/>
    <s v="Normal"/>
    <s v="Medium Budget"/>
  </r>
  <r>
    <s v="Assassins"/>
    <d v="1995-02-21T00:00:00"/>
    <x v="1"/>
    <x v="0"/>
    <s v="English"/>
    <x v="6"/>
    <s v="R"/>
    <s v="Muse Watson"/>
    <x v="173"/>
    <n v="45000"/>
    <n v="58528"/>
    <n v="503"/>
    <n v="0"/>
    <n v="6.3"/>
    <n v="61"/>
    <n v="132"/>
    <n v="30306268"/>
    <n v="50000000"/>
    <n v="-19693732"/>
    <n v="-0.39387464"/>
    <n v="25.042450144"/>
    <x v="33"/>
    <s v="fevral"/>
    <s v="Richard Donner"/>
    <s v="ASSASSİNS"/>
    <s v="Normal"/>
    <s v="High Budget"/>
  </r>
  <r>
    <s v="Halloween: Resurrection"/>
    <d v="2002-07-23T00:00:00"/>
    <x v="0"/>
    <x v="4"/>
    <s v="English"/>
    <x v="0"/>
    <s v="R"/>
    <s v="Jamie Lee Curtis"/>
    <x v="763"/>
    <n v="2000"/>
    <n v="5440"/>
    <n v="28"/>
    <n v="0"/>
    <n v="4.0999999999999996"/>
    <n v="151"/>
    <n v="94"/>
    <n v="30259652"/>
    <n v="15000000"/>
    <n v="15259652"/>
    <n v="1.0173101333333334"/>
    <n v="16.806924053333333"/>
    <x v="12"/>
    <s v="iyul"/>
    <s v="Rick Rosenthal"/>
    <s v="HALLOWEEN: RESURRECTİON"/>
    <s v="Normal"/>
    <s v="Medium Budget"/>
  </r>
  <r>
    <s v="The Great Debaters"/>
    <d v="2007-07-12T00:00:00"/>
    <x v="0"/>
    <x v="5"/>
    <s v="English"/>
    <x v="0"/>
    <s v="PG-13"/>
    <s v="Denzel Washington"/>
    <x v="764"/>
    <n v="18000"/>
    <n v="22745"/>
    <n v="18000"/>
    <n v="0"/>
    <n v="7.6"/>
    <n v="112"/>
    <n v="126"/>
    <n v="30226144"/>
    <n v="15000000"/>
    <n v="15226144"/>
    <n v="1.0150762666666666"/>
    <n v="30.806030506666666"/>
    <x v="17"/>
    <s v="iyul"/>
    <s v="Denzel Washington"/>
    <s v="THE GREAT DEBATERS"/>
    <s v="Normal"/>
    <s v="Medium Budget"/>
  </r>
  <r>
    <s v="Honey"/>
    <d v="2003-06-28T00:00:00"/>
    <x v="0"/>
    <x v="1"/>
    <s v="English"/>
    <x v="0"/>
    <s v="PG-13"/>
    <s v="Christian Monzon"/>
    <x v="765"/>
    <n v="2000"/>
    <n v="4868"/>
    <n v="23"/>
    <n v="0"/>
    <n v="5.3"/>
    <n v="97"/>
    <n v="94"/>
    <n v="30222640"/>
    <n v="25000000"/>
    <n v="5222640"/>
    <n v="0.2089056"/>
    <n v="21.283562239999998"/>
    <x v="13"/>
    <s v="iyun"/>
    <s v="Bille Woodruff"/>
    <s v="HONEY"/>
    <s v="Normal"/>
    <s v="Medium Budget"/>
  </r>
  <r>
    <s v="How Do You Know"/>
    <d v="2010-02-18T00:00:00"/>
    <x v="0"/>
    <x v="4"/>
    <s v="English"/>
    <x v="0"/>
    <s v="PG-13"/>
    <s v="Shelley Conn"/>
    <x v="166"/>
    <n v="273"/>
    <n v="993"/>
    <n v="274"/>
    <n v="0"/>
    <n v="5.3"/>
    <n v="168"/>
    <n v="121"/>
    <n v="30212620"/>
    <n v="120000000"/>
    <n v="-89787380"/>
    <n v="-0.74822816666666669"/>
    <n v="20.900708733333332"/>
    <x v="11"/>
    <s v="fevral"/>
    <s v="James L. Brooks"/>
    <s v="HOW DO YOU KNOW"/>
    <s v="Underperformer"/>
    <s v="Medium Budget"/>
  </r>
  <r>
    <s v="The Art of War"/>
    <d v="2000-10-11T00:00:00"/>
    <x v="0"/>
    <x v="0"/>
    <s v="English"/>
    <x v="0"/>
    <s v="R"/>
    <s v="Michael Biehn"/>
    <x v="766"/>
    <n v="2000"/>
    <n v="3753"/>
    <n v="18"/>
    <n v="470"/>
    <n v="5.7"/>
    <n v="110"/>
    <n v="116"/>
    <n v="30199105"/>
    <n v="40000000"/>
    <n v="-9800895"/>
    <n v="-0.24502237499999999"/>
    <n v="22.748991050000001"/>
    <x v="23"/>
    <s v="oktyabr"/>
    <s v="Christian Duguay"/>
    <s v="THE ART OF WAR"/>
    <s v="Normal"/>
    <s v="High Budget"/>
  </r>
  <r>
    <s v="Bad Company"/>
    <d v="2002-11-16T00:00:00"/>
    <x v="0"/>
    <x v="0"/>
    <s v="English"/>
    <x v="0"/>
    <s v="PG-13"/>
    <s v="Anthony Hopkins"/>
    <x v="99"/>
    <n v="12000"/>
    <n v="12993"/>
    <n v="541"/>
    <n v="792"/>
    <n v="5.6"/>
    <n v="128"/>
    <n v="116"/>
    <n v="30157016"/>
    <n v="70000000"/>
    <n v="-39842984"/>
    <n v="-0.56918548571428573"/>
    <n v="22.251525805714284"/>
    <x v="12"/>
    <s v="noyabr"/>
    <s v="Joel Schumacher"/>
    <s v="BAD COMPANY"/>
    <s v="Underperformer"/>
    <s v="High Budget"/>
  </r>
  <r>
    <s v="When the Game Stands Tall"/>
    <d v="2014-06-03T00:00:00"/>
    <x v="0"/>
    <x v="1"/>
    <s v="English"/>
    <x v="0"/>
    <s v="PG"/>
    <s v="Jessie T. Usher"/>
    <x v="321"/>
    <n v="116"/>
    <n v="525"/>
    <n v="49"/>
    <n v="0"/>
    <n v="6.7"/>
    <n v="50"/>
    <n v="115"/>
    <n v="30127963"/>
    <n v="15000000"/>
    <n v="15127963"/>
    <n v="1.0085308666666666"/>
    <n v="27.203412346666667"/>
    <x v="16"/>
    <s v="iyun"/>
    <s v="Thomas Carter"/>
    <s v="WHEN THE GAME STANDS TALL"/>
    <s v="Normal"/>
    <s v="Medium Budget"/>
  </r>
  <r>
    <s v="Space Chimps"/>
    <d v="2008-08-10T00:00:00"/>
    <x v="0"/>
    <x v="2"/>
    <s v="English"/>
    <x v="0"/>
    <s v="G"/>
    <s v="Cheryl Hines"/>
    <x v="95"/>
    <n v="541"/>
    <n v="2268"/>
    <n v="16"/>
    <n v="279"/>
    <n v="4.5"/>
    <n v="85"/>
    <n v="81"/>
    <n v="30105968"/>
    <n v="37000000"/>
    <n v="-6894032"/>
    <n v="-0.18632518918918919"/>
    <n v="17.953369924324324"/>
    <x v="4"/>
    <s v="avgust"/>
    <s v="Kirk De Micco"/>
    <s v="SPACE CHİMPS"/>
    <s v="Normal"/>
    <s v="High Budget"/>
  </r>
  <r>
    <s v="Double Impact"/>
    <d v="1991-11-10T00:00:00"/>
    <x v="0"/>
    <x v="0"/>
    <s v="English"/>
    <x v="0"/>
    <s v="R"/>
    <s v="Bolo Yeung"/>
    <x v="767"/>
    <n v="633"/>
    <n v="874"/>
    <n v="23"/>
    <n v="0"/>
    <n v="5.5"/>
    <n v="40"/>
    <n v="110"/>
    <n v="30102717"/>
    <n v="15000000"/>
    <n v="15102717"/>
    <n v="1.0068478000000001"/>
    <n v="22.40273912"/>
    <x v="24"/>
    <s v="noyabr"/>
    <s v="Sheldon Lettich"/>
    <s v="DOUBLE IMPACT"/>
    <s v="Normal"/>
    <s v="High Budget"/>
  </r>
  <r>
    <s v="Snatch"/>
    <d v="2000-06-15T00:00:00"/>
    <x v="0"/>
    <x v="4"/>
    <s v="English"/>
    <x v="1"/>
    <s v="R"/>
    <s v="Jason Statham"/>
    <x v="79"/>
    <n v="26000"/>
    <n v="39175"/>
    <n v="0"/>
    <n v="27000"/>
    <n v="8.3000000000000007"/>
    <n v="151"/>
    <n v="104"/>
    <n v="30093107"/>
    <n v="6000000"/>
    <n v="24093107"/>
    <n v="4.015517833333333"/>
    <n v="37.506207133333341"/>
    <x v="23"/>
    <s v="iyun"/>
    <s v="Guy Ritchie"/>
    <s v="SNATCH"/>
    <s v="Normal"/>
    <s v="Medium Budget"/>
  </r>
  <r>
    <s v="Ghost Ship"/>
    <d v="2002-07-04T00:00:00"/>
    <x v="0"/>
    <x v="7"/>
    <s v="English"/>
    <x v="0"/>
    <s v="R"/>
    <s v="Isaiah Washington"/>
    <x v="617"/>
    <n v="534"/>
    <n v="1083"/>
    <n v="17"/>
    <n v="0"/>
    <n v="5.5"/>
    <n v="156"/>
    <n v="91"/>
    <n v="30079316"/>
    <n v="35000000"/>
    <n v="-4920684"/>
    <n v="-0.14059097142857144"/>
    <n v="21.943763611428572"/>
    <x v="12"/>
    <s v="iyul"/>
    <s v="Steve Beck"/>
    <s v="GHOST SHİP"/>
    <s v="Normal"/>
    <s v="Low Budget"/>
  </r>
  <r>
    <s v="Dragonfly"/>
    <d v="2002-08-15T00:00:00"/>
    <x v="0"/>
    <x v="1"/>
    <s v="English"/>
    <x v="0"/>
    <s v="PG-13"/>
    <s v="Joe Morton"/>
    <x v="55"/>
    <n v="780"/>
    <n v="2109"/>
    <n v="293"/>
    <n v="0"/>
    <n v="6.1"/>
    <n v="117"/>
    <n v="104"/>
    <n v="30063805"/>
    <n v="60000000"/>
    <n v="-29936195"/>
    <n v="-0.49893658333333335"/>
    <n v="24.200425366666664"/>
    <x v="12"/>
    <s v="avgust"/>
    <s v="Tom Shadyac"/>
    <s v="DRAGONFLY"/>
    <s v="Underperformer"/>
    <s v="Medium Budget"/>
  </r>
  <r>
    <s v="Jay and Silent Bob Strike Back"/>
    <d v="2001-08-15T00:00:00"/>
    <x v="0"/>
    <x v="4"/>
    <s v="English"/>
    <x v="0"/>
    <s v="R"/>
    <s v="Will Ferrell"/>
    <x v="592"/>
    <n v="8000"/>
    <n v="11632"/>
    <n v="0"/>
    <n v="0"/>
    <n v="6.9"/>
    <n v="181"/>
    <n v="104"/>
    <n v="30059386"/>
    <n v="22000000"/>
    <n v="8059386"/>
    <n v="0.36633572727272729"/>
    <n v="27.746534290909093"/>
    <x v="18"/>
    <s v="avgust"/>
    <s v="Kevin Smith"/>
    <s v="JAY AND SİLENT BOB STRİKE BACK"/>
    <s v="Normal"/>
    <s v="Medium Budget"/>
  </r>
  <r>
    <s v="Road House"/>
    <d v="1989-09-01T00:00:00"/>
    <x v="0"/>
    <x v="0"/>
    <s v="English"/>
    <x v="0"/>
    <s v="R"/>
    <s v="Ben Gazzara"/>
    <x v="768"/>
    <n v="623"/>
    <n v="2484"/>
    <n v="9"/>
    <n v="0"/>
    <n v="6.5"/>
    <n v="83"/>
    <n v="114"/>
    <n v="30050028"/>
    <n v="17000000"/>
    <n v="13050028"/>
    <n v="0.7676487058823529"/>
    <n v="26.30705948235294"/>
    <x v="25"/>
    <s v="sentyabr"/>
    <s v="Rowdy Herrington"/>
    <s v="ROAD HOUSE"/>
    <s v="Normal"/>
    <s v="High Budget"/>
  </r>
  <r>
    <s v="The Bank Job"/>
    <d v="2008-07-04T00:00:00"/>
    <x v="0"/>
    <x v="8"/>
    <s v="English"/>
    <x v="1"/>
    <s v="R"/>
    <s v="Jason Statham"/>
    <x v="419"/>
    <n v="26000"/>
    <n v="27755"/>
    <n v="79"/>
    <n v="0"/>
    <n v="7.3"/>
    <n v="222"/>
    <n v="111"/>
    <n v="30028592"/>
    <n v="20000000"/>
    <n v="10028592"/>
    <n v="0.50142960000000003"/>
    <n v="29.400571839999998"/>
    <x v="4"/>
    <s v="iyul"/>
    <s v="Roger Donaldson"/>
    <s v="THE BANK JOB"/>
    <s v="Normal"/>
    <s v="Medium Budget"/>
  </r>
  <r>
    <s v="Hollywood Homicide"/>
    <d v="2003-03-19T00:00:00"/>
    <x v="0"/>
    <x v="0"/>
    <s v="English"/>
    <x v="0"/>
    <s v="PG-13"/>
    <s v="Harrison Ford"/>
    <x v="508"/>
    <n v="11000"/>
    <n v="14028"/>
    <n v="41"/>
    <n v="648"/>
    <n v="5.3"/>
    <n v="132"/>
    <n v="116"/>
    <n v="30013346"/>
    <n v="75000000"/>
    <n v="-44986654"/>
    <n v="-0.59982205333333338"/>
    <n v="21.024871178666668"/>
    <x v="13"/>
    <s v="mart"/>
    <s v="Ron Shelton"/>
    <s v="HOLLYWOOD HOMİCİDE"/>
    <s v="Underperformer"/>
    <s v="High Budget"/>
  </r>
  <r>
    <s v="Elizabeth"/>
    <d v="1998-07-04T00:00:00"/>
    <x v="0"/>
    <x v="5"/>
    <s v="English"/>
    <x v="1"/>
    <s v="R"/>
    <s v="Fanny Ardant"/>
    <x v="769"/>
    <n v="288"/>
    <n v="1006"/>
    <n v="159"/>
    <n v="0"/>
    <n v="7.5"/>
    <n v="141"/>
    <n v="124"/>
    <n v="30012990"/>
    <n v="25000000"/>
    <n v="5012990"/>
    <n v="0.20051959999999999"/>
    <n v="30.08020784"/>
    <x v="31"/>
    <s v="iyul"/>
    <s v="Shekhar Kapur"/>
    <s v="ELİZABETH"/>
    <s v="Normal"/>
    <s v="Medium Budget"/>
  </r>
  <r>
    <s v="A Nightmare on Elm Street 2: Freddy's Revenge"/>
    <d v="1985-03-28T00:00:00"/>
    <x v="0"/>
    <x v="11"/>
    <s v="English"/>
    <x v="0"/>
    <s v="R"/>
    <s v="Clu Gulager"/>
    <x v="770"/>
    <n v="426"/>
    <n v="1472"/>
    <n v="28"/>
    <n v="0"/>
    <n v="5.4"/>
    <n v="138"/>
    <n v="87"/>
    <n v="30000000"/>
    <n v="2200000"/>
    <n v="27800000"/>
    <n v="12.636363636363637"/>
    <n v="26.654545454545456"/>
    <x v="29"/>
    <s v="mart"/>
    <s v="Jack Sholder"/>
    <s v="A NİGHTMARE ON ELM STREET 2: FREDDY'S REVENGE"/>
    <s v="Normal"/>
    <s v="Low Budget"/>
  </r>
  <r>
    <s v="Daybreakers"/>
    <d v="2009-12-15T00:00:00"/>
    <x v="0"/>
    <x v="0"/>
    <s v="English"/>
    <x v="3"/>
    <s v="R"/>
    <s v="Jay Laga'aia"/>
    <x v="771"/>
    <n v="125"/>
    <n v="189"/>
    <n v="35"/>
    <n v="0"/>
    <n v="6.5"/>
    <n v="292"/>
    <n v="98"/>
    <n v="29975979"/>
    <n v="20000000"/>
    <n v="9975979"/>
    <n v="0.49879895000000002"/>
    <n v="26.19951958"/>
    <x v="0"/>
    <s v="dekabr"/>
    <s v="Michael Spierig"/>
    <s v="DAYBREAKERS"/>
    <s v="Normal"/>
    <s v="High Budget"/>
  </r>
  <r>
    <s v="The Iron Lady"/>
    <d v="2011-04-14T00:00:00"/>
    <x v="0"/>
    <x v="5"/>
    <s v="English"/>
    <x v="1"/>
    <s v="PG-13"/>
    <s v="Meryl Streep"/>
    <x v="175"/>
    <n v="11000"/>
    <n v="12894"/>
    <n v="58"/>
    <n v="18000"/>
    <n v="6.4"/>
    <n v="331"/>
    <n v="105"/>
    <n v="29959436"/>
    <n v="13000000"/>
    <n v="16959436"/>
    <n v="1.3045720000000001"/>
    <n v="27.921828800000004"/>
    <x v="15"/>
    <s v="aprel"/>
    <s v="Phyllida Lloyd"/>
    <s v="THE IRON LADY"/>
    <s v="Normal"/>
    <s v="Medium Budget"/>
  </r>
  <r>
    <s v="Grudge Match"/>
    <d v="2013-01-10T00:00:00"/>
    <x v="0"/>
    <x v="4"/>
    <s v="English"/>
    <x v="0"/>
    <s v="PG-13"/>
    <s v="Robert De Niro"/>
    <x v="147"/>
    <n v="22000"/>
    <n v="36009"/>
    <n v="88"/>
    <n v="12000"/>
    <n v="6.4"/>
    <n v="211"/>
    <n v="113"/>
    <n v="29802761"/>
    <n v="40000000"/>
    <n v="-10197239"/>
    <n v="-0.254930975"/>
    <n v="26.69802761"/>
    <x v="8"/>
    <s v="yanvar"/>
    <s v="Peter Segal"/>
    <s v="GRUDGE MATCH"/>
    <s v="Normal"/>
    <s v="Medium Budget"/>
  </r>
  <r>
    <s v="Riding in Cars with Boys"/>
    <d v="2001-07-24T00:00:00"/>
    <x v="0"/>
    <x v="5"/>
    <s v="English"/>
    <x v="0"/>
    <s v="PG-13"/>
    <s v="Rosie Perez"/>
    <x v="249"/>
    <n v="919"/>
    <n v="4796"/>
    <n v="545"/>
    <n v="0"/>
    <n v="6.4"/>
    <n v="89"/>
    <n v="132"/>
    <n v="29781453"/>
    <n v="48000000"/>
    <n v="-18218547"/>
    <n v="-0.37955306249999998"/>
    <n v="25.448178775000002"/>
    <x v="18"/>
    <s v="iyul"/>
    <s v="Penny Marshall"/>
    <s v="RİDİNG İN CARS WİTH BOYS"/>
    <s v="Normal"/>
    <s v="Medium Budget"/>
  </r>
  <r>
    <s v="Wild Things"/>
    <d v="1998-03-29T00:00:00"/>
    <x v="0"/>
    <x v="8"/>
    <s v="English"/>
    <x v="0"/>
    <s v="R"/>
    <s v="Bill Murray"/>
    <x v="772"/>
    <n v="13000"/>
    <n v="14275"/>
    <n v="39"/>
    <n v="0"/>
    <n v="6.5"/>
    <n v="69"/>
    <n v="115"/>
    <n v="29753944"/>
    <n v="20000000"/>
    <n v="9753944"/>
    <n v="0.4876972"/>
    <n v="26.195078880000001"/>
    <x v="31"/>
    <s v="mart"/>
    <s v="John McNaughton"/>
    <s v="WİLD THİNGS"/>
    <s v="Normal"/>
    <s v="Medium Budget"/>
  </r>
  <r>
    <s v="Mystery Men"/>
    <d v="1999-03-07T00:00:00"/>
    <x v="0"/>
    <x v="0"/>
    <s v="English"/>
    <x v="0"/>
    <s v="PG-13"/>
    <s v="Janeane Garofalo"/>
    <x v="773"/>
    <n v="1000"/>
    <n v="3986"/>
    <n v="18"/>
    <n v="0"/>
    <n v="6"/>
    <n v="125"/>
    <n v="121"/>
    <n v="29655590"/>
    <n v="65000000"/>
    <n v="-35344410"/>
    <n v="-0.54376015384615384"/>
    <n v="23.782495938461537"/>
    <x v="5"/>
    <s v="mart"/>
    <s v="Kinka Usher"/>
    <s v="MYSTERY MEN"/>
    <s v="Underperformer"/>
    <s v="High Budget"/>
  </r>
  <r>
    <s v="Did You Hear About the Morgans?"/>
    <d v="2009-05-27T00:00:00"/>
    <x v="0"/>
    <x v="4"/>
    <s v="English"/>
    <x v="0"/>
    <s v="PG-13"/>
    <s v="Michael Kelly"/>
    <x v="315"/>
    <n v="963"/>
    <n v="3150"/>
    <n v="30"/>
    <n v="0"/>
    <n v="4.7"/>
    <n v="133"/>
    <n v="103"/>
    <n v="29580087"/>
    <n v="58000000"/>
    <n v="-28419913"/>
    <n v="-0.4899985"/>
    <n v="18.604000599999999"/>
    <x v="0"/>
    <s v="may"/>
    <s v="Marc Lawrence"/>
    <s v="DİD YOU HEAR ABOUT THE MORGANS?"/>
    <s v="Underperformer"/>
    <s v="Medium Budget"/>
  </r>
  <r>
    <s v="Twilight Zone: The Movie"/>
    <d v="1983-01-12T00:00:00"/>
    <x v="0"/>
    <x v="11"/>
    <s v="English"/>
    <x v="0"/>
    <s v="PG"/>
    <s v="Albert Brooks"/>
    <x v="165"/>
    <n v="745"/>
    <n v="1954"/>
    <n v="287"/>
    <n v="0"/>
    <n v="6.5"/>
    <n v="78"/>
    <n v="101"/>
    <n v="29500000"/>
    <n v="10000000"/>
    <n v="19500000"/>
    <n v="1.95"/>
    <n v="26.78"/>
    <x v="19"/>
    <s v="yanvar"/>
    <s v="Joe Dante"/>
    <s v="TWİLİGHT ZONE: THE MOVİE"/>
    <s v="Normal"/>
    <s v="Low Budget"/>
  </r>
  <r>
    <s v="A Low Down Dirty Shame"/>
    <d v="1994-01-30T00:00:00"/>
    <x v="0"/>
    <x v="0"/>
    <s v="English"/>
    <x v="0"/>
    <s v="R"/>
    <s v="Jada Pinkett Smith"/>
    <x v="400"/>
    <n v="851"/>
    <n v="3190"/>
    <n v="322"/>
    <n v="368"/>
    <n v="5.8"/>
    <n v="8"/>
    <n v="100"/>
    <n v="29392418"/>
    <n v="10000000"/>
    <n v="19392418"/>
    <n v="1.9392418"/>
    <n v="24.012496719999998"/>
    <x v="10"/>
    <s v="yanvar"/>
    <s v="Keenen Ivory Wayans"/>
    <s v="A LOW DOWN DİRTY SHAME"/>
    <s v="Normal"/>
    <s v="High Budget"/>
  </r>
  <r>
    <s v="Bless the Child"/>
    <d v="2000-11-02T00:00:00"/>
    <x v="0"/>
    <x v="8"/>
    <s v="English"/>
    <x v="0"/>
    <s v="R"/>
    <s v="Rufus Sewell"/>
    <x v="228"/>
    <n v="3000"/>
    <n v="4565"/>
    <n v="55"/>
    <n v="394"/>
    <n v="5.0999999999999996"/>
    <n v="100"/>
    <n v="107"/>
    <n v="29374178"/>
    <n v="40000000"/>
    <n v="-10625822"/>
    <n v="-0.26564555000000001"/>
    <n v="20.333141779999998"/>
    <x v="23"/>
    <s v="noyabr"/>
    <s v="Chuck Russell"/>
    <s v="BLESS THE CHİLD"/>
    <s v="Normal"/>
    <s v="Medium Budget"/>
  </r>
  <r>
    <s v="Confessions of a Teenage Drama Queen"/>
    <d v="2004-10-20T00:00:00"/>
    <x v="0"/>
    <x v="4"/>
    <s v="English"/>
    <x v="7"/>
    <s v="PG"/>
    <s v="Adam Garcia"/>
    <x v="774"/>
    <n v="811"/>
    <n v="2167"/>
    <n v="10"/>
    <n v="810"/>
    <n v="4.5999999999999996"/>
    <n v="74"/>
    <n v="89"/>
    <n v="29302097"/>
    <n v="15000000"/>
    <n v="14302097"/>
    <n v="0.95347313333333328"/>
    <n v="18.86238925333333"/>
    <x v="7"/>
    <s v="oktyabr"/>
    <s v="Sara Sugarman"/>
    <s v="CONFESSİONS OF A TEENAGE DRAMA QUEEN"/>
    <s v="Normal"/>
    <s v="Medium Budget"/>
  </r>
  <r>
    <s v="Spice World"/>
    <d v="1997-01-15T00:00:00"/>
    <x v="0"/>
    <x v="4"/>
    <s v="English"/>
    <x v="1"/>
    <s v="PG"/>
    <s v="Jason Flemyng"/>
    <x v="775"/>
    <n v="1000"/>
    <n v="2176"/>
    <n v="14"/>
    <n v="0"/>
    <n v="3.3"/>
    <n v="33"/>
    <n v="93"/>
    <n v="29247405"/>
    <n v="25000000"/>
    <n v="4247405"/>
    <n v="0.1698962"/>
    <n v="13.267958479999999"/>
    <x v="1"/>
    <s v="yanvar"/>
    <s v="Bob Spiers"/>
    <s v="SPİCE WORLD"/>
    <s v="Normal"/>
    <s v="Medium Budget"/>
  </r>
  <r>
    <s v="The Rose"/>
    <d v="1979-05-08T00:00:00"/>
    <x v="0"/>
    <x v="1"/>
    <s v="English"/>
    <x v="0"/>
    <s v="R"/>
    <s v="David Keith"/>
    <x v="776"/>
    <n v="563"/>
    <n v="1097"/>
    <n v="43"/>
    <n v="1000"/>
    <n v="6.9"/>
    <n v="32"/>
    <n v="125"/>
    <n v="29200000"/>
    <n v="8500000"/>
    <n v="20700000"/>
    <n v="2.4352941176470586"/>
    <n v="28.674117647058825"/>
    <x v="49"/>
    <s v="may"/>
    <s v="Mark Rydell"/>
    <s v="THE ROSE"/>
    <s v="Normal"/>
    <s v="Medium Budget"/>
  </r>
  <r>
    <s v="Priest"/>
    <d v="2011-03-29T00:00:00"/>
    <x v="0"/>
    <x v="0"/>
    <s v="English"/>
    <x v="0"/>
    <s v="PG-13"/>
    <s v="Josh Wingate"/>
    <x v="633"/>
    <n v="865"/>
    <n v="1417"/>
    <n v="124"/>
    <n v="20000"/>
    <n v="5.7"/>
    <n v="225"/>
    <n v="87"/>
    <n v="29136626"/>
    <n v="60000000"/>
    <n v="-30863374"/>
    <n v="-0.51438956666666669"/>
    <n v="24.594244173333333"/>
    <x v="15"/>
    <s v="mart"/>
    <s v="Scott Stewart"/>
    <s v="PRİEST"/>
    <s v="Underperformer"/>
    <s v="High Budget"/>
  </r>
  <r>
    <s v="The Mechanic"/>
    <d v="2011-05-27T00:00:00"/>
    <x v="0"/>
    <x v="0"/>
    <s v="English"/>
    <x v="0"/>
    <s v="R"/>
    <s v="Jason Statham"/>
    <x v="202"/>
    <n v="26000"/>
    <n v="27834"/>
    <n v="165"/>
    <n v="16000"/>
    <n v="6.6"/>
    <n v="252"/>
    <n v="93"/>
    <n v="29113588"/>
    <n v="40000000"/>
    <n v="-10886412"/>
    <n v="-0.27216030000000002"/>
    <n v="27.89113588"/>
    <x v="15"/>
    <s v="may"/>
    <s v="Simon West"/>
    <s v="THE MECHANİC"/>
    <s v="Normal"/>
    <s v="High Budget"/>
  </r>
  <r>
    <s v="The Object of My Affection"/>
    <d v="1998-05-10T00:00:00"/>
    <x v="0"/>
    <x v="4"/>
    <s v="English"/>
    <x v="0"/>
    <s v="R"/>
    <s v="Liam Aiken"/>
    <x v="777"/>
    <n v="818"/>
    <n v="1450"/>
    <n v="13"/>
    <n v="849"/>
    <n v="6"/>
    <n v="65"/>
    <n v="111"/>
    <n v="29106737"/>
    <n v="15000000"/>
    <n v="14106737"/>
    <n v="0.94044913333333335"/>
    <n v="24.461079653333336"/>
    <x v="31"/>
    <s v="may"/>
    <s v="Nicholas Hytner"/>
    <s v="THE OBJECT OF MY AFFECTİON"/>
    <s v="Normal"/>
    <s v="Medium Budget"/>
  </r>
  <r>
    <s v="Rent"/>
    <d v="2005-09-20T00:00:00"/>
    <x v="0"/>
    <x v="1"/>
    <s v="English"/>
    <x v="0"/>
    <s v="PG-13"/>
    <s v="Rosario Dawson"/>
    <x v="28"/>
    <n v="3000"/>
    <n v="5917"/>
    <n v="0"/>
    <n v="3000"/>
    <n v="7"/>
    <n v="146"/>
    <n v="135"/>
    <n v="29077547"/>
    <n v="40000000"/>
    <n v="-10922453"/>
    <n v="-0.27306132500000002"/>
    <n v="28.190775470000002"/>
    <x v="14"/>
    <s v="sentyabr"/>
    <s v="Chris Columbus"/>
    <s v="RENT"/>
    <s v="Normal"/>
    <s v="Medium Budget"/>
  </r>
  <r>
    <s v="Nanny McPhee Returns"/>
    <d v="2010-12-29T00:00:00"/>
    <x v="0"/>
    <x v="4"/>
    <s v="English"/>
    <x v="1"/>
    <s v="PG"/>
    <s v="Daniel Mays"/>
    <x v="778"/>
    <n v="287"/>
    <n v="855"/>
    <n v="24"/>
    <n v="0"/>
    <n v="6.1"/>
    <n v="97"/>
    <n v="109"/>
    <n v="28995450"/>
    <n v="35000000"/>
    <n v="-6004550"/>
    <n v="-0.17155857142857142"/>
    <n v="24.331376571428571"/>
    <x v="11"/>
    <s v="dekabr"/>
    <s v="Susanna White"/>
    <s v="NANNY MCPHEE RETURNS"/>
    <s v="Normal"/>
    <s v="Medium Budget"/>
  </r>
  <r>
    <s v="The New Guy"/>
    <d v="2002-03-12T00:00:00"/>
    <x v="0"/>
    <x v="4"/>
    <s v="English"/>
    <x v="0"/>
    <s v="PG-13"/>
    <s v="Zooey Deschanel"/>
    <x v="779"/>
    <n v="11000"/>
    <n v="12687"/>
    <n v="13"/>
    <n v="1000"/>
    <n v="5.9"/>
    <n v="49"/>
    <n v="92"/>
    <n v="28972187"/>
    <n v="13000000"/>
    <n v="15972187"/>
    <n v="1.2286297692307693"/>
    <n v="24.191451907692311"/>
    <x v="12"/>
    <s v="mart"/>
    <s v="Ed Decter"/>
    <s v="THE NEW GUY"/>
    <s v="Normal"/>
    <s v="Medium Budget"/>
  </r>
  <r>
    <s v="The Insider"/>
    <d v="1999-08-26T00:00:00"/>
    <x v="0"/>
    <x v="5"/>
    <s v="English"/>
    <x v="0"/>
    <s v="R"/>
    <s v="Al Pacino"/>
    <x v="301"/>
    <n v="14000"/>
    <n v="18216"/>
    <n v="0"/>
    <n v="0"/>
    <n v="7.9"/>
    <n v="209"/>
    <n v="157"/>
    <n v="28965197"/>
    <n v="68000000"/>
    <n v="-39034803"/>
    <n v="-0.57404122058823526"/>
    <n v="31.370383511764707"/>
    <x v="5"/>
    <s v="avgust"/>
    <s v="Michael Mann"/>
    <s v="THE INSİDER"/>
    <s v="Underperformer"/>
    <s v="Medium Budget"/>
  </r>
  <r>
    <s v="The Watcher"/>
    <d v="2000-10-20T00:00:00"/>
    <x v="0"/>
    <x v="8"/>
    <s v="English"/>
    <x v="0"/>
    <s v="R"/>
    <s v="Keanu Reeves"/>
    <x v="780"/>
    <n v="18000"/>
    <n v="18688"/>
    <n v="10"/>
    <n v="463"/>
    <n v="5.3"/>
    <n v="103"/>
    <n v="97"/>
    <n v="28927720"/>
    <n v="33000000"/>
    <n v="-4072280"/>
    <n v="-0.12340242424242424"/>
    <n v="21.196939030303028"/>
    <x v="23"/>
    <s v="oktyabr"/>
    <s v="Joe Charbanic"/>
    <s v="THE WATCHER"/>
    <s v="Normal"/>
    <s v="Medium Budget"/>
  </r>
  <r>
    <s v="One Direction: This Is Us"/>
    <d v="2013-08-27T00:00:00"/>
    <x v="0"/>
    <x v="10"/>
    <s v="English"/>
    <x v="0"/>
    <s v="PG"/>
    <s v="Harry Styles"/>
    <x v="781"/>
    <n v="773"/>
    <n v="2787"/>
    <n v="293"/>
    <n v="0"/>
    <n v="4.0999999999999996"/>
    <n v="83"/>
    <n v="106"/>
    <n v="28873374"/>
    <n v="10000000"/>
    <n v="18873374"/>
    <n v="1.8873374000000001"/>
    <n v="17.154934959999999"/>
    <x v="8"/>
    <s v="avgust"/>
    <s v="Morgan Spurlock"/>
    <s v="ONE DİRECTİON: THİS IS US"/>
    <s v="Normal"/>
    <s v="Low Budget"/>
  </r>
  <r>
    <s v="Girl, Interrupted"/>
    <d v="1999-07-02T00:00:00"/>
    <x v="0"/>
    <x v="5"/>
    <s v="English"/>
    <x v="0"/>
    <s v="R"/>
    <s v="Angelina Jolie Pitt"/>
    <x v="198"/>
    <n v="11000"/>
    <n v="13433"/>
    <n v="446"/>
    <n v="0"/>
    <n v="7.3"/>
    <n v="133"/>
    <n v="127"/>
    <n v="28871190"/>
    <n v="24000000"/>
    <n v="4871190"/>
    <n v="0.20296624999999999"/>
    <n v="29.2811865"/>
    <x v="5"/>
    <s v="iyul"/>
    <s v="James Mangold"/>
    <s v="GİRL, INTERRUPTED"/>
    <s v="Normal"/>
    <s v="Medium Budget"/>
  </r>
  <r>
    <s v="Draft Day"/>
    <d v="2014-03-05T00:00:00"/>
    <x v="0"/>
    <x v="1"/>
    <s v="English"/>
    <x v="0"/>
    <s v="R"/>
    <s v="Jennifer Garner"/>
    <x v="255"/>
    <n v="3000"/>
    <n v="3757"/>
    <n v="425"/>
    <n v="14000"/>
    <n v="6.8"/>
    <n v="159"/>
    <n v="110"/>
    <n v="28831145"/>
    <n v="25000000"/>
    <n v="3831145"/>
    <n v="0.15324579999999999"/>
    <n v="28.661298319999997"/>
    <x v="16"/>
    <s v="mart"/>
    <s v="Ivan Reitman"/>
    <s v="DRAFT DAY"/>
    <s v="Normal"/>
    <s v="Medium Budget"/>
  </r>
  <r>
    <s v="Point Break"/>
    <d v="2015-10-10T00:00:00"/>
    <x v="0"/>
    <x v="0"/>
    <s v="English"/>
    <x v="0"/>
    <s v="PG-13"/>
    <s v="Ray Winstone"/>
    <x v="782"/>
    <n v="1000"/>
    <n v="3962"/>
    <n v="19"/>
    <n v="37000"/>
    <n v="5.3"/>
    <n v="163"/>
    <n v="114"/>
    <n v="28772222"/>
    <n v="105000000"/>
    <n v="-76227778"/>
    <n v="-0.72597883809523811"/>
    <n v="24.609608464761902"/>
    <x v="2"/>
    <s v="oktyabr"/>
    <s v="Ericson Core"/>
    <s v="POİNT BREAK"/>
    <s v="Underperformer"/>
    <s v="High Budget"/>
  </r>
  <r>
    <s v="Kick-Ass 2"/>
    <d v="2013-07-24T00:00:00"/>
    <x v="0"/>
    <x v="0"/>
    <s v="English"/>
    <x v="0"/>
    <s v="R"/>
    <s v="ChloÃ« Grace Moretz"/>
    <x v="783"/>
    <n v="17000"/>
    <n v="19168"/>
    <n v="65"/>
    <n v="36000"/>
    <n v="6.6"/>
    <n v="350"/>
    <n v="103"/>
    <n v="28751715"/>
    <n v="28000000"/>
    <n v="751715"/>
    <n v="2.6846964285714287E-2"/>
    <n v="30.010738785714285"/>
    <x v="8"/>
    <s v="iyul"/>
    <s v="Jeff Wadlow"/>
    <s v="KİCK-ASS 2"/>
    <s v="Normal"/>
    <s v="High Budget"/>
  </r>
  <r>
    <s v="Capote"/>
    <d v="2005-05-28T00:00:00"/>
    <x v="0"/>
    <x v="5"/>
    <s v="English"/>
    <x v="4"/>
    <s v="R"/>
    <s v="Philip Seymour Hoffman"/>
    <x v="377"/>
    <n v="22000"/>
    <n v="22140"/>
    <n v="152"/>
    <n v="0"/>
    <n v="7.4"/>
    <n v="271"/>
    <n v="110"/>
    <n v="28747570"/>
    <n v="7000000"/>
    <n v="21747570"/>
    <n v="3.1067957142857141"/>
    <n v="30.842718285714287"/>
    <x v="14"/>
    <s v="may"/>
    <s v="Bennett Miller"/>
    <s v="CAPOTE"/>
    <s v="Normal"/>
    <s v="Medium Budget"/>
  </r>
  <r>
    <s v="Baby Boy"/>
    <d v="2001-07-28T00:00:00"/>
    <x v="1"/>
    <x v="8"/>
    <s v="English"/>
    <x v="0"/>
    <s v="R"/>
    <s v="Mo'Nique"/>
    <x v="209"/>
    <n v="939"/>
    <n v="3107"/>
    <n v="309"/>
    <n v="1000"/>
    <n v="6.4"/>
    <n v="41"/>
    <n v="130"/>
    <n v="28734552"/>
    <n v="16000000"/>
    <n v="12734552"/>
    <n v="0.79590950000000005"/>
    <n v="26.018363800000003"/>
    <x v="18"/>
    <s v="iyul"/>
    <s v="John Singleton"/>
    <s v="BABY BOY"/>
    <s v="Normal"/>
    <s v="Medium Budget"/>
  </r>
  <r>
    <s v="Untraceable"/>
    <d v="2008-04-27T00:00:00"/>
    <x v="0"/>
    <x v="8"/>
    <s v="English"/>
    <x v="0"/>
    <s v="R"/>
    <s v="Billy Burke"/>
    <x v="591"/>
    <n v="2000"/>
    <n v="3612"/>
    <n v="40"/>
    <n v="0"/>
    <n v="6.2"/>
    <n v="195"/>
    <n v="101"/>
    <n v="28687835"/>
    <n v="35000000"/>
    <n v="-6312165"/>
    <n v="-0.18034757142857144"/>
    <n v="24.727860971428573"/>
    <x v="4"/>
    <s v="aprel"/>
    <s v="Gregory Hoblit"/>
    <s v="UNTRACEABLE"/>
    <s v="Normal"/>
    <s v="Medium Budget"/>
  </r>
  <r>
    <s v="The Five-Year Engagement"/>
    <d v="2012-08-02T00:00:00"/>
    <x v="0"/>
    <x v="4"/>
    <s v="English"/>
    <x v="0"/>
    <s v="R"/>
    <s v="Alison Brie"/>
    <x v="159"/>
    <n v="2000"/>
    <n v="3479"/>
    <n v="89"/>
    <n v="11000"/>
    <n v="6.2"/>
    <n v="232"/>
    <n v="131"/>
    <n v="28644770"/>
    <n v="30000000"/>
    <n v="-1355230"/>
    <n v="-4.517433333333333E-2"/>
    <n v="25.881930266666668"/>
    <x v="3"/>
    <s v="avgust"/>
    <s v="Nicholas Stoller"/>
    <s v="THE FİVE-YEAR ENGAGEMENT"/>
    <s v="Normal"/>
    <s v="Medium Budget"/>
  </r>
  <r>
    <s v="28 Weeks Later"/>
    <d v="2007-10-01T00:00:00"/>
    <x v="0"/>
    <x v="1"/>
    <s v="English"/>
    <x v="1"/>
    <s v="R"/>
    <s v="Jeremy Renner"/>
    <x v="784"/>
    <n v="10000"/>
    <n v="11471"/>
    <n v="35"/>
    <n v="0"/>
    <n v="7"/>
    <n v="274"/>
    <n v="100"/>
    <n v="28637507"/>
    <n v="15000000"/>
    <n v="13637507"/>
    <n v="0.90916713333333332"/>
    <n v="28.363666853333335"/>
    <x v="17"/>
    <s v="oktyabr"/>
    <s v="Juan Carlos Fresnadillo"/>
    <s v="28 WEEKS LATER"/>
    <s v="Normal"/>
    <s v="Medium Budget"/>
  </r>
  <r>
    <s v="Swimfan"/>
    <d v="2002-12-16T00:00:00"/>
    <x v="0"/>
    <x v="1"/>
    <s v="English"/>
    <x v="0"/>
    <s v="PG-13"/>
    <s v="Erika Christensen"/>
    <x v="532"/>
    <n v="931"/>
    <n v="3819"/>
    <n v="21"/>
    <n v="720"/>
    <n v="5"/>
    <n v="86"/>
    <n v="85"/>
    <n v="28563926"/>
    <n v="8500000"/>
    <n v="20063926"/>
    <n v="2.3604618823529413"/>
    <n v="21.016184752941175"/>
    <x v="12"/>
    <s v="dekabr"/>
    <s v="John Polson"/>
    <s v="SWİMFAN"/>
    <s v="Normal"/>
    <s v="Medium Budget"/>
  </r>
  <r>
    <s v="We Own the Night"/>
    <d v="2007-04-13T00:00:00"/>
    <x v="0"/>
    <x v="8"/>
    <s v="English"/>
    <x v="0"/>
    <s v="R"/>
    <s v="Robert Duvall"/>
    <x v="785"/>
    <n v="3000"/>
    <n v="3681"/>
    <n v="115"/>
    <n v="0"/>
    <n v="6.9"/>
    <n v="222"/>
    <n v="117"/>
    <n v="28563179"/>
    <n v="21000000"/>
    <n v="7563179"/>
    <n v="0.36015138095238097"/>
    <n v="27.744060552380954"/>
    <x v="17"/>
    <s v="aprel"/>
    <s v="James Gray"/>
    <s v="WE OWN THE NİGHT"/>
    <s v="Normal"/>
    <s v="Medium Budget"/>
  </r>
  <r>
    <s v="The Out-of-Towners"/>
    <d v="1999-02-15T00:00:00"/>
    <x v="0"/>
    <x v="4"/>
    <s v="English"/>
    <x v="0"/>
    <s v="PG-13"/>
    <s v="Oliver Hudson"/>
    <x v="277"/>
    <n v="607"/>
    <n v="1335"/>
    <n v="39"/>
    <n v="279"/>
    <n v="5.3"/>
    <n v="62"/>
    <n v="90"/>
    <n v="28535768"/>
    <n v="40000000"/>
    <n v="-11464232"/>
    <n v="-0.28660580000000002"/>
    <n v="21.113257679999997"/>
    <x v="5"/>
    <s v="fevral"/>
    <s v="Sam Weisman"/>
    <s v="THE OUT-OF-TOWNERS"/>
    <s v="Normal"/>
    <s v="Medium Budget"/>
  </r>
  <r>
    <s v="Brothers"/>
    <d v="2009-04-05T00:00:00"/>
    <x v="0"/>
    <x v="1"/>
    <s v="English"/>
    <x v="0"/>
    <s v="R"/>
    <s v="Natalie Portman"/>
    <x v="755"/>
    <n v="20000"/>
    <n v="42473"/>
    <n v="260"/>
    <n v="10000"/>
    <n v="7.1"/>
    <n v="217"/>
    <n v="105"/>
    <n v="28501651"/>
    <n v="26000000"/>
    <n v="2501651"/>
    <n v="9.6217346153846153E-2"/>
    <n v="29.438486938461537"/>
    <x v="0"/>
    <s v="aprel"/>
    <s v="Jim Sheridan"/>
    <s v="BROTHERS"/>
    <s v="Normal"/>
    <s v="Medium Budget"/>
  </r>
  <r>
    <s v="Child's Play 2"/>
    <d v="1990-08-04T00:00:00"/>
    <x v="0"/>
    <x v="11"/>
    <s v="English"/>
    <x v="0"/>
    <s v="R"/>
    <s v="Jenny Agutter"/>
    <x v="786"/>
    <n v="659"/>
    <n v="2646"/>
    <n v="5"/>
    <n v="0"/>
    <n v="5.7"/>
    <n v="59"/>
    <n v="72"/>
    <n v="28501605"/>
    <n v="13000000"/>
    <n v="15501605"/>
    <n v="1.1924311538461538"/>
    <n v="23.276972461538463"/>
    <x v="22"/>
    <s v="avgust"/>
    <s v="John Lafia"/>
    <s v="CHİLD'S PLAY 2"/>
    <s v="Normal"/>
    <s v="Low Budget"/>
  </r>
  <r>
    <s v="Employee of the Month"/>
    <d v="2006-05-16T00:00:00"/>
    <x v="0"/>
    <x v="4"/>
    <s v="English"/>
    <x v="0"/>
    <s v="PG-13"/>
    <s v="Dane Cook"/>
    <x v="787"/>
    <n v="1000"/>
    <n v="4441"/>
    <n v="27"/>
    <n v="0"/>
    <n v="5.5"/>
    <n v="85"/>
    <n v="103"/>
    <n v="28435406"/>
    <n v="12000000"/>
    <n v="16435406"/>
    <n v="1.3696171666666668"/>
    <n v="22.547846866666667"/>
    <x v="9"/>
    <s v="may"/>
    <s v="Greg Coolidge"/>
    <s v="EMPLOYEE OF THE MONTH"/>
    <s v="Normal"/>
    <s v="Medium Budget"/>
  </r>
  <r>
    <s v="The Crocodile Hunter: Collision Course"/>
    <d v="2002-04-09T00:00:00"/>
    <x v="0"/>
    <x v="0"/>
    <s v="English"/>
    <x v="3"/>
    <s v="PG"/>
    <s v="Steve Irwin"/>
    <x v="788"/>
    <n v="477"/>
    <n v="1483"/>
    <n v="0"/>
    <n v="332"/>
    <n v="5.4"/>
    <n v="61"/>
    <n v="90"/>
    <n v="28399192"/>
    <n v="13000000"/>
    <n v="15399192"/>
    <n v="1.1845532307692308"/>
    <n v="22.107021292307696"/>
    <x v="12"/>
    <s v="aprel"/>
    <s v="John Stainton"/>
    <s v="THE CROCODİLE HUNTER: COLLİSİON COURSE"/>
    <s v="Normal"/>
    <s v="High Budget"/>
  </r>
  <r>
    <s v="The Shawshank Redemption"/>
    <d v="1994-04-03T00:00:00"/>
    <x v="0"/>
    <x v="8"/>
    <s v="English"/>
    <x v="0"/>
    <s v="R"/>
    <s v="Morgan Freeman"/>
    <x v="190"/>
    <n v="11000"/>
    <n v="13495"/>
    <n v="0"/>
    <n v="108000"/>
    <n v="9.3000000000000007"/>
    <n v="199"/>
    <n v="142"/>
    <n v="28341469"/>
    <n v="25000000"/>
    <n v="3341469"/>
    <n v="0.13365875999999999"/>
    <n v="48.053463504000007"/>
    <x v="10"/>
    <s v="aprel"/>
    <s v="Frank Darabont"/>
    <s v="THE SHAWSHANK REDEMPTİON"/>
    <s v="Normal"/>
    <s v="Medium Budget"/>
  </r>
  <r>
    <s v="After the Sunset"/>
    <d v="2004-08-19T00:00:00"/>
    <x v="0"/>
    <x v="0"/>
    <s v="English"/>
    <x v="0"/>
    <s v="PG-13"/>
    <s v="Salma Hayek"/>
    <x v="63"/>
    <n v="4000"/>
    <n v="9814"/>
    <n v="420"/>
    <n v="782"/>
    <n v="6.3"/>
    <n v="117"/>
    <n v="97"/>
    <n v="28328132"/>
    <n v="58000000"/>
    <n v="-29671868"/>
    <n v="-0.51158393103448274"/>
    <n v="25.073566427586204"/>
    <x v="7"/>
    <s v="avgust"/>
    <s v="Brett Ratner"/>
    <s v="AFTER THE SUNSET"/>
    <s v="Underperformer"/>
    <s v="High Budget"/>
  </r>
  <r>
    <s v="The Ant Bully"/>
    <d v="2006-04-09T00:00:00"/>
    <x v="0"/>
    <x v="2"/>
    <s v="English"/>
    <x v="0"/>
    <s v="PG"/>
    <s v="Nicolas Cage"/>
    <x v="355"/>
    <n v="12000"/>
    <n v="33822"/>
    <n v="8"/>
    <n v="593"/>
    <n v="5.9"/>
    <n v="105"/>
    <n v="88"/>
    <n v="28133159"/>
    <n v="50000000"/>
    <n v="-21866841"/>
    <n v="-0.43733682000000001"/>
    <n v="23.484365272000002"/>
    <x v="9"/>
    <s v="aprel"/>
    <s v="John A. Davis"/>
    <s v="THE ANT BULLY"/>
    <s v="Normal"/>
    <s v="High Budget"/>
  </r>
  <r>
    <s v="Abduction"/>
    <d v="2011-04-09T00:00:00"/>
    <x v="0"/>
    <x v="0"/>
    <s v="English"/>
    <x v="0"/>
    <s v="PG-13"/>
    <s v="Ken Arnold"/>
    <x v="209"/>
    <n v="327"/>
    <n v="561"/>
    <n v="309"/>
    <n v="13000"/>
    <n v="5"/>
    <n v="180"/>
    <n v="106"/>
    <n v="28064226"/>
    <n v="35000000"/>
    <n v="-6935774"/>
    <n v="-0.19816497142857142"/>
    <n v="21.220734011428572"/>
    <x v="15"/>
    <s v="aprel"/>
    <s v="John Singleton"/>
    <s v="ABDUCTİON"/>
    <s v="Normal"/>
    <s v="High Budget"/>
  </r>
  <r>
    <s v="Zathura: A Space Adventure"/>
    <d v="2005-09-27T00:00:00"/>
    <x v="0"/>
    <x v="0"/>
    <s v="English"/>
    <x v="0"/>
    <s v="PG"/>
    <s v="Kristen Stewart"/>
    <x v="27"/>
    <n v="17000"/>
    <n v="32232"/>
    <n v="4000"/>
    <n v="0"/>
    <n v="6.1"/>
    <n v="136"/>
    <n v="101"/>
    <n v="28045540"/>
    <n v="65000000"/>
    <n v="-36954460"/>
    <n v="-0.5685301538461538"/>
    <n v="24.172587938461536"/>
    <x v="14"/>
    <s v="sentyabr"/>
    <s v="Jon Favreau"/>
    <s v="ZATHURA: A SPACE ADVENTURE"/>
    <s v="Underperformer"/>
    <s v="High Budget"/>
  </r>
  <r>
    <s v="Doom"/>
    <d v="2005-07-14T00:00:00"/>
    <x v="0"/>
    <x v="0"/>
    <s v="English"/>
    <x v="1"/>
    <s v="R"/>
    <s v="Dwayne Johnson"/>
    <x v="490"/>
    <n v="12000"/>
    <n v="13517"/>
    <n v="43"/>
    <n v="0"/>
    <n v="5.2"/>
    <n v="237"/>
    <n v="113"/>
    <n v="28031250"/>
    <n v="60000000"/>
    <n v="-31968750"/>
    <n v="-0.53281250000000002"/>
    <n v="20.586874999999999"/>
    <x v="14"/>
    <s v="iyul"/>
    <s v="Andrzej Bartkowiak"/>
    <s v="DOOM"/>
    <s v="Underperformer"/>
    <s v="High Budget"/>
  </r>
  <r>
    <s v="Grosse Pointe Blank"/>
    <d v="1997-07-10T00:00:00"/>
    <x v="0"/>
    <x v="0"/>
    <s v="English"/>
    <x v="0"/>
    <s v="R"/>
    <s v="Minnie Driver"/>
    <x v="789"/>
    <n v="893"/>
    <n v="2044"/>
    <n v="5"/>
    <n v="0"/>
    <n v="7.4"/>
    <n v="111"/>
    <n v="107"/>
    <n v="28014536"/>
    <n v="15000000"/>
    <n v="13014536"/>
    <n v="0.86763573333333333"/>
    <n v="29.947054293333334"/>
    <x v="1"/>
    <s v="iyul"/>
    <s v="George Armitage"/>
    <s v="GROSSE POİNTE BLANK"/>
    <s v="Normal"/>
    <s v="High Budget"/>
  </r>
  <r>
    <s v="Loaded Weapon 1"/>
    <d v="1993-07-14T00:00:00"/>
    <x v="0"/>
    <x v="0"/>
    <s v="English"/>
    <x v="0"/>
    <s v="PG-13"/>
    <s v="Jon Lovitz"/>
    <x v="790"/>
    <n v="11000"/>
    <n v="12322"/>
    <n v="0"/>
    <n v="0"/>
    <n v="6.1"/>
    <n v="19"/>
    <n v="84"/>
    <n v="27979400"/>
    <n v="8200000"/>
    <n v="19779400"/>
    <n v="2.412121951219512"/>
    <n v="25.364848780487804"/>
    <x v="27"/>
    <s v="iyul"/>
    <s v="Gene Quintano"/>
    <s v="LOADED WEAPON 1"/>
    <s v="Normal"/>
    <s v="High Budget"/>
  </r>
  <r>
    <s v="Johnny English"/>
    <d v="2003-07-06T00:00:00"/>
    <x v="0"/>
    <x v="0"/>
    <s v="English"/>
    <x v="1"/>
    <s v="PG"/>
    <s v="Kevin McNally"/>
    <x v="791"/>
    <n v="427"/>
    <n v="1461"/>
    <n v="29"/>
    <n v="2000"/>
    <n v="6.1"/>
    <n v="122"/>
    <n v="87"/>
    <n v="27972410"/>
    <n v="35000000"/>
    <n v="-7027590"/>
    <n v="-0.20078828571428572"/>
    <n v="24.519684685714285"/>
    <x v="13"/>
    <s v="iyul"/>
    <s v="Peter Howitt"/>
    <s v="JOHNNY ENGLİSH"/>
    <s v="Normal"/>
    <s v="High Budget"/>
  </r>
  <r>
    <s v="Friday"/>
    <d v="1995-07-18T00:00:00"/>
    <x v="1"/>
    <x v="4"/>
    <s v="English"/>
    <x v="0"/>
    <s v="R"/>
    <s v="Nia Long"/>
    <x v="143"/>
    <n v="826"/>
    <n v="3455"/>
    <n v="473"/>
    <n v="8000"/>
    <n v="7.3"/>
    <n v="20"/>
    <n v="97"/>
    <n v="27900000"/>
    <n v="3500000"/>
    <n v="24400000"/>
    <n v="6.9714285714285715"/>
    <n v="32.78857142857143"/>
    <x v="33"/>
    <s v="iyul"/>
    <s v="F. Gary Gray"/>
    <s v="FRİDAY"/>
    <s v="Normal"/>
    <s v="Medium Budget"/>
  </r>
  <r>
    <s v="Menace II Society"/>
    <d v="1993-08-14T00:00:00"/>
    <x v="0"/>
    <x v="8"/>
    <s v="English"/>
    <x v="0"/>
    <s v="R"/>
    <s v="Jada Pinkett Smith"/>
    <x v="310"/>
    <n v="851"/>
    <n v="3036"/>
    <n v="117"/>
    <n v="0"/>
    <n v="7.5"/>
    <n v="28"/>
    <n v="97"/>
    <n v="27900000"/>
    <n v="3500000"/>
    <n v="24400000"/>
    <n v="6.9714285714285715"/>
    <n v="32.78857142857143"/>
    <x v="27"/>
    <s v="avgust"/>
    <s v="Albert Hughes"/>
    <s v="MENACE II SOCİETY"/>
    <s v="Normal"/>
    <s v="Medium Budget"/>
  </r>
  <r>
    <s v="Beastly"/>
    <d v="2011-03-06T00:00:00"/>
    <x v="0"/>
    <x v="1"/>
    <s v="English"/>
    <x v="0"/>
    <s v="PG-13"/>
    <s v="Alex Pettyfer"/>
    <x v="792"/>
    <n v="15000"/>
    <n v="17396"/>
    <n v="33"/>
    <n v="16000"/>
    <n v="5.6"/>
    <n v="148"/>
    <n v="86"/>
    <n v="27854896"/>
    <n v="17000000"/>
    <n v="10854896"/>
    <n v="0.63852329411764708"/>
    <n v="24.255409317647057"/>
    <x v="15"/>
    <s v="mart"/>
    <s v="Daniel Barnz"/>
    <s v="BEASTLY"/>
    <s v="Normal"/>
    <s v="Medium Budget"/>
  </r>
  <r>
    <s v="Crank"/>
    <d v="2006-12-28T00:00:00"/>
    <x v="0"/>
    <x v="0"/>
    <s v="English"/>
    <x v="0"/>
    <s v="R"/>
    <s v="Jason Statham"/>
    <x v="525"/>
    <n v="26000"/>
    <n v="28767"/>
    <n v="83"/>
    <n v="0"/>
    <n v="7"/>
    <n v="170"/>
    <n v="93"/>
    <n v="27829874"/>
    <n v="12000000"/>
    <n v="15829874"/>
    <n v="1.3191561666666667"/>
    <n v="28.527662466666666"/>
    <x v="9"/>
    <s v="dekabr"/>
    <s v="Mark Neveldine"/>
    <s v="CRANK"/>
    <s v="Normal"/>
    <s v="High Budget"/>
  </r>
  <r>
    <s v="The Majestic"/>
    <d v="2001-11-30T00:00:00"/>
    <x v="0"/>
    <x v="1"/>
    <s v="English"/>
    <x v="0"/>
    <s v="PG"/>
    <s v="Martin Landau"/>
    <x v="190"/>
    <n v="940"/>
    <n v="4310"/>
    <n v="0"/>
    <n v="0"/>
    <n v="6.9"/>
    <n v="128"/>
    <n v="152"/>
    <n v="27796042"/>
    <n v="72000000"/>
    <n v="-44203958"/>
    <n v="-0.6139438611111111"/>
    <n v="27.354422455555557"/>
    <x v="18"/>
    <s v="noyabr"/>
    <s v="Frank Darabont"/>
    <s v="THE MAJESTİC"/>
    <s v="Underperformer"/>
    <s v="Medium Budget"/>
  </r>
  <r>
    <s v="The Switch"/>
    <d v="2010-06-02T00:00:00"/>
    <x v="0"/>
    <x v="4"/>
    <s v="English"/>
    <x v="0"/>
    <s v="PG-13"/>
    <s v="Caroline Dhavernas"/>
    <x v="235"/>
    <n v="544"/>
    <n v="1292"/>
    <n v="8"/>
    <n v="0"/>
    <n v="6.1"/>
    <n v="181"/>
    <n v="101"/>
    <n v="27758465"/>
    <n v="19000000"/>
    <n v="8758465"/>
    <n v="0.46097184210526315"/>
    <n v="24.584388736842104"/>
    <x v="11"/>
    <s v="iyun"/>
    <s v="Josh Gordon"/>
    <s v="THE SWİTCH"/>
    <s v="Normal"/>
    <s v="Medium Budget"/>
  </r>
  <r>
    <s v="Sinister 2"/>
    <d v="2015-02-06T00:00:00"/>
    <x v="0"/>
    <x v="7"/>
    <s v="English"/>
    <x v="0"/>
    <s v="R"/>
    <s v="Laila Haley"/>
    <x v="793"/>
    <n v="1000"/>
    <n v="2403"/>
    <n v="11"/>
    <n v="13000"/>
    <n v="5.2"/>
    <n v="189"/>
    <n v="97"/>
    <n v="27736779"/>
    <n v="10000000"/>
    <n v="17736779"/>
    <n v="1.7736779"/>
    <n v="22.809471160000001"/>
    <x v="2"/>
    <s v="fevral"/>
    <s v="CiarÃ¡n Foy"/>
    <s v="SİNİSTER 2"/>
    <s v="Normal"/>
    <s v="Low Budget"/>
  </r>
  <r>
    <s v="Oculus"/>
    <d v="2013-10-18T00:00:00"/>
    <x v="0"/>
    <x v="7"/>
    <s v="English"/>
    <x v="0"/>
    <s v="R"/>
    <s v="James Lafferty"/>
    <x v="794"/>
    <n v="972"/>
    <n v="2071"/>
    <n v="59"/>
    <n v="23000"/>
    <n v="6.5"/>
    <n v="336"/>
    <n v="104"/>
    <n v="27689474"/>
    <n v="5000000"/>
    <n v="22689474"/>
    <n v="4.5378948000000001"/>
    <n v="30.115157920000001"/>
    <x v="8"/>
    <s v="oktyabr"/>
    <s v="Mike Flanagan"/>
    <s v="OCULUS"/>
    <s v="Normal"/>
    <s v="Low Budget"/>
  </r>
  <r>
    <s v="Saw VI"/>
    <d v="2009-08-26T00:00:00"/>
    <x v="0"/>
    <x v="7"/>
    <s v="English"/>
    <x v="4"/>
    <s v="R"/>
    <s v="Costas Mandylor"/>
    <x v="587"/>
    <n v="723"/>
    <n v="3101"/>
    <n v="52"/>
    <n v="0"/>
    <n v="6"/>
    <n v="156"/>
    <n v="92"/>
    <n v="27669413"/>
    <n v="11000000"/>
    <n v="16669413"/>
    <n v="1.5154011818181818"/>
    <n v="24.606160472727272"/>
    <x v="0"/>
    <s v="avgust"/>
    <s v="Kevin Greutert"/>
    <s v="SAW VI"/>
    <s v="Normal"/>
    <s v="Low Budget"/>
  </r>
  <r>
    <s v="Hannibal Rising"/>
    <d v="2007-09-12T00:00:00"/>
    <x v="0"/>
    <x v="8"/>
    <s v="English"/>
    <x v="1"/>
    <s v="R"/>
    <s v="Li Gong"/>
    <x v="795"/>
    <n v="879"/>
    <n v="1344"/>
    <n v="73"/>
    <n v="3000"/>
    <n v="6.2"/>
    <n v="209"/>
    <n v="131"/>
    <n v="27667947"/>
    <n v="50000000"/>
    <n v="-22332053"/>
    <n v="-0.44664105999999998"/>
    <n v="24.921343576000002"/>
    <x v="17"/>
    <s v="sentyabr"/>
    <s v="Peter Webber"/>
    <s v="HANNİBAL RİSİNG"/>
    <s v="Normal"/>
    <s v="Medium Budget"/>
  </r>
  <r>
    <s v="The Island of Dr. Moreau"/>
    <d v="1996-09-15T00:00:00"/>
    <x v="0"/>
    <x v="7"/>
    <s v="English"/>
    <x v="0"/>
    <s v="PG-13"/>
    <s v="Marlon Brando"/>
    <x v="620"/>
    <n v="10000"/>
    <n v="10469"/>
    <n v="287"/>
    <n v="0"/>
    <n v="4.4000000000000004"/>
    <n v="70"/>
    <n v="99"/>
    <n v="27663982"/>
    <n v="40000000"/>
    <n v="-12336018"/>
    <n v="-0.30840044999999999"/>
    <n v="17.476639820000003"/>
    <x v="20"/>
    <s v="sentyabr"/>
    <s v="John Frankenheimer"/>
    <s v="THE ISLAND OF DR. MOREAU"/>
    <s v="Normal"/>
    <s v="Low Budget"/>
  </r>
  <r>
    <s v="Do the Right Thing"/>
    <d v="1989-10-20T00:00:00"/>
    <x v="0"/>
    <x v="1"/>
    <s v="English"/>
    <x v="0"/>
    <s v="R"/>
    <s v="Ruby Dee"/>
    <x v="329"/>
    <n v="782"/>
    <n v="2892"/>
    <n v="0"/>
    <n v="0"/>
    <n v="7.9"/>
    <n v="103"/>
    <n v="120"/>
    <n v="27545445"/>
    <n v="6500000"/>
    <n v="21045445"/>
    <n v="3.2377607692307691"/>
    <n v="32.895104307692307"/>
    <x v="25"/>
    <s v="oktyabr"/>
    <s v="Spike Lee"/>
    <s v="DO THE RİGHT THİNG"/>
    <s v="Normal"/>
    <s v="Medium Budget"/>
  </r>
  <r>
    <s v="Poetic Justice"/>
    <d v="1993-11-01T00:00:00"/>
    <x v="0"/>
    <x v="1"/>
    <s v="English"/>
    <x v="0"/>
    <s v="R"/>
    <s v="Janet Jackson"/>
    <x v="209"/>
    <n v="592"/>
    <n v="1620"/>
    <n v="309"/>
    <n v="0"/>
    <n v="5.9"/>
    <n v="12"/>
    <n v="109"/>
    <n v="27515786"/>
    <n v="14000000"/>
    <n v="13515786"/>
    <n v="0.96541328571428575"/>
    <n v="23.986165314285717"/>
    <x v="27"/>
    <s v="noyabr"/>
    <s v="John Singleton"/>
    <s v="POETİC JUSTİCE"/>
    <s v="Normal"/>
    <s v="Medium Budget"/>
  </r>
  <r>
    <s v="The Brothers"/>
    <d v="2001-03-25T00:00:00"/>
    <x v="0"/>
    <x v="4"/>
    <s v="English"/>
    <x v="0"/>
    <s v="R"/>
    <s v="Julie Benz"/>
    <x v="796"/>
    <n v="3000"/>
    <n v="6419"/>
    <n v="10"/>
    <n v="478"/>
    <n v="6.3"/>
    <n v="52"/>
    <n v="106"/>
    <n v="27457409"/>
    <n v="6000000"/>
    <n v="21457409"/>
    <n v="3.5762348333333334"/>
    <n v="26.678293933333332"/>
    <x v="18"/>
    <s v="mart"/>
    <s v="Gary Hardwick"/>
    <s v="THE BROTHERS"/>
    <s v="Normal"/>
    <s v="Medium Budget"/>
  </r>
  <r>
    <s v="Love &amp; Basketball"/>
    <d v="2000-02-08T00:00:00"/>
    <x v="0"/>
    <x v="1"/>
    <s v="English"/>
    <x v="0"/>
    <s v="PG-13"/>
    <s v="Alfre Woodard"/>
    <x v="661"/>
    <n v="1000"/>
    <n v="5135"/>
    <n v="107"/>
    <n v="0"/>
    <n v="7.2"/>
    <n v="68"/>
    <n v="124"/>
    <n v="27441122"/>
    <n v="15000000"/>
    <n v="12441122"/>
    <n v="0.8294081333333333"/>
    <n v="29.131763253333332"/>
    <x v="23"/>
    <s v="fevral"/>
    <s v="Gina Prince-Bythewood"/>
    <s v="LOVE &amp; BASKETBALL"/>
    <s v="Normal"/>
    <s v="Medium Budget"/>
  </r>
  <r>
    <s v="Dune"/>
    <d v="1984-09-10T00:00:00"/>
    <x v="0"/>
    <x v="0"/>
    <s v="English"/>
    <x v="0"/>
    <s v="PG-13"/>
    <s v="Virginia Madsen"/>
    <x v="797"/>
    <n v="913"/>
    <n v="2449"/>
    <n v="0"/>
    <n v="11000"/>
    <n v="6.6"/>
    <n v="144"/>
    <n v="177"/>
    <n v="27400000"/>
    <n v="40000000"/>
    <n v="-12600000"/>
    <n v="-0.315"/>
    <n v="27.373999999999999"/>
    <x v="26"/>
    <s v="sentyabr"/>
    <s v="David Lynch"/>
    <s v="DUNE"/>
    <s v="Normal"/>
    <s v="High Budget"/>
  </r>
  <r>
    <s v="Brown Sugar"/>
    <d v="2002-08-15T00:00:00"/>
    <x v="0"/>
    <x v="4"/>
    <s v="English"/>
    <x v="0"/>
    <s v="PG-13"/>
    <s v="Boris Kodjoe"/>
    <x v="798"/>
    <n v="1000"/>
    <n v="3199"/>
    <n v="44"/>
    <n v="0"/>
    <n v="6.5"/>
    <n v="37"/>
    <n v="109"/>
    <n v="27362712"/>
    <n v="8000000"/>
    <n v="19362712"/>
    <n v="2.4203389999999998"/>
    <n v="26.9681356"/>
    <x v="12"/>
    <s v="avgust"/>
    <s v="Rick Famuyiwa"/>
    <s v="BROWN SUGAR"/>
    <s v="Normal"/>
    <s v="Medium Budget"/>
  </r>
  <r>
    <s v="The Last Witch Hunter"/>
    <d v="2015-02-24T00:00:00"/>
    <x v="0"/>
    <x v="0"/>
    <s v="English"/>
    <x v="0"/>
    <s v="PG-13"/>
    <s v="Vin Diesel"/>
    <x v="413"/>
    <n v="14000"/>
    <n v="16922"/>
    <n v="42"/>
    <n v="21000"/>
    <n v="6"/>
    <n v="202"/>
    <n v="106"/>
    <n v="27356090"/>
    <n v="90000000"/>
    <n v="-62643910"/>
    <n v="-0.69604344444444444"/>
    <n v="25.821582622222223"/>
    <x v="2"/>
    <s v="fevral"/>
    <s v="Breck Eisner"/>
    <s v="THE LAST WİTCH HUNTER"/>
    <s v="Underperformer"/>
    <s v="High Budget"/>
  </r>
  <r>
    <s v="Someone Like You..."/>
    <d v="2001-08-01T00:00:00"/>
    <x v="0"/>
    <x v="4"/>
    <s v="English"/>
    <x v="0"/>
    <s v="PG-13"/>
    <s v="Hugh Jackman"/>
    <x v="799"/>
    <n v="20000"/>
    <n v="20798"/>
    <n v="956"/>
    <n v="0"/>
    <n v="6.1"/>
    <n v="92"/>
    <n v="97"/>
    <n v="27338033"/>
    <n v="23000000"/>
    <n v="4338033"/>
    <n v="0.18861013043478261"/>
    <n v="24.475444052173913"/>
    <x v="18"/>
    <s v="avgust"/>
    <s v="Tony Goldwyn"/>
    <s v="SOMEONE LİKE YOU..."/>
    <s v="Normal"/>
    <s v="Medium Budget"/>
  </r>
  <r>
    <s v="Dallas Buyers Club"/>
    <d v="2013-03-17T00:00:00"/>
    <x v="0"/>
    <x v="5"/>
    <s v="English"/>
    <x v="0"/>
    <s v="R"/>
    <s v="Matthew McConaughey"/>
    <x v="659"/>
    <n v="11000"/>
    <n v="17738"/>
    <n v="212"/>
    <n v="65000"/>
    <n v="8"/>
    <n v="471"/>
    <n v="117"/>
    <n v="27296514"/>
    <n v="5000000"/>
    <n v="22296514"/>
    <n v="4.4593027999999997"/>
    <n v="40.283721120000003"/>
    <x v="8"/>
    <s v="mart"/>
    <s v="Jean-Marc VallÃ©e"/>
    <s v="DALLAS BUYERS CLUB"/>
    <s v="Normal"/>
    <s v="Medium Budget"/>
  </r>
  <r>
    <s v="No Escape"/>
    <d v="2015-01-12T00:00:00"/>
    <x v="0"/>
    <x v="0"/>
    <s v="English"/>
    <x v="0"/>
    <s v="R"/>
    <s v="Sterling Jerins"/>
    <x v="711"/>
    <n v="155"/>
    <n v="259"/>
    <n v="66"/>
    <n v="16000"/>
    <n v="6.8"/>
    <n v="203"/>
    <n v="103"/>
    <n v="27285953"/>
    <n v="5000000"/>
    <n v="22285953"/>
    <n v="4.4571905999999997"/>
    <n v="30.582876240000001"/>
    <x v="2"/>
    <s v="yanvar"/>
    <s v="John Erick Dowdle"/>
    <s v="NO ESCAPE"/>
    <s v="Normal"/>
    <s v="High Budget"/>
  </r>
  <r>
    <s v="The Muppet Christmas Carol"/>
    <d v="1992-02-04T00:00:00"/>
    <x v="0"/>
    <x v="4"/>
    <s v="English"/>
    <x v="0"/>
    <s v="G"/>
    <s v="Steven Mackintosh"/>
    <x v="800"/>
    <n v="227"/>
    <n v="534"/>
    <n v="53"/>
    <n v="0"/>
    <n v="7.7"/>
    <n v="75"/>
    <n v="89"/>
    <n v="27281507"/>
    <n v="12000000"/>
    <n v="15281507"/>
    <n v="1.2734589166666668"/>
    <n v="31.309383566666668"/>
    <x v="28"/>
    <s v="fevral"/>
    <s v="Brian Henson"/>
    <s v="THE MUPPET CHRİSTMAS CAROL"/>
    <s v="Normal"/>
    <s v="Medium Budget"/>
  </r>
  <r>
    <s v="High Fidelity"/>
    <d v="2000-07-10T00:00:00"/>
    <x v="0"/>
    <x v="4"/>
    <s v="English"/>
    <x v="1"/>
    <s v="R"/>
    <s v="Drake Bell"/>
    <x v="486"/>
    <n v="1000"/>
    <n v="3141"/>
    <n v="350"/>
    <n v="10000"/>
    <n v="7.6"/>
    <n v="174"/>
    <n v="113"/>
    <n v="27277055"/>
    <n v="20000000"/>
    <n v="7277055"/>
    <n v="0.36385275"/>
    <n v="31.545541099999998"/>
    <x v="23"/>
    <s v="iyul"/>
    <s v="Stephen Frears"/>
    <s v="HİGH FİDELİTY"/>
    <s v="Normal"/>
    <s v="Medium Budget"/>
  </r>
  <r>
    <s v="The Bridge on the River Kwai"/>
    <d v="1957-09-24T00:00:00"/>
    <x v="0"/>
    <x v="2"/>
    <s v="English"/>
    <x v="1"/>
    <s v="PG"/>
    <s v="William Holden"/>
    <x v="256"/>
    <n v="682"/>
    <n v="1035"/>
    <n v="767"/>
    <n v="0"/>
    <n v="8.1999999999999993"/>
    <n v="122"/>
    <n v="161"/>
    <n v="27200000"/>
    <n v="3000000"/>
    <n v="24200000"/>
    <n v="8.0666666666666664"/>
    <n v="36.026666666666664"/>
    <x v="58"/>
    <s v="sentyabr"/>
    <s v="David Lean"/>
    <s v="THE BRİDGE ON THE RİVER KWAİ"/>
    <s v="Normal"/>
    <s v="High Budget"/>
  </r>
  <r>
    <s v="Brooklyn's Finest"/>
    <d v="2009-06-26T00:00:00"/>
    <x v="0"/>
    <x v="8"/>
    <s v="English"/>
    <x v="0"/>
    <s v="R"/>
    <s v="Don Cheadle"/>
    <x v="290"/>
    <n v="3000"/>
    <n v="6317"/>
    <n v="847"/>
    <n v="4000"/>
    <n v="6.7"/>
    <n v="197"/>
    <n v="132"/>
    <n v="27154426"/>
    <n v="17000000"/>
    <n v="10154426"/>
    <n v="0.59731917647058819"/>
    <n v="27.438927670588235"/>
    <x v="0"/>
    <s v="iyun"/>
    <s v="Antoine Fuqua"/>
    <s v="BROOKLYN'S FİNEST"/>
    <s v="Normal"/>
    <s v="Medium Budget"/>
  </r>
  <r>
    <s v="Baby Geniuses"/>
    <d v="1999-07-21T00:00:00"/>
    <x v="0"/>
    <x v="4"/>
    <s v="English"/>
    <x v="0"/>
    <s v="PG"/>
    <s v="Kathleen Turner"/>
    <x v="274"/>
    <n v="899"/>
    <n v="2936"/>
    <n v="84"/>
    <n v="0"/>
    <n v="2.5"/>
    <n v="45"/>
    <n v="97"/>
    <n v="27141959"/>
    <n v="18000000"/>
    <n v="9141959"/>
    <n v="0.50788661111111111"/>
    <n v="10.203154644444444"/>
    <x v="5"/>
    <s v="iyul"/>
    <s v="Bob Clark"/>
    <s v="BABY GENİUSES"/>
    <s v="Normal"/>
    <s v="Medium Budget"/>
  </r>
  <r>
    <s v="Cloud Atlas"/>
    <d v="2012-06-28T00:00:00"/>
    <x v="0"/>
    <x v="1"/>
    <s v="English"/>
    <x v="7"/>
    <s v="R"/>
    <s v="Tom Hanks"/>
    <x v="801"/>
    <n v="15000"/>
    <n v="22686"/>
    <n v="670"/>
    <n v="124000"/>
    <n v="7.5"/>
    <n v="511"/>
    <n v="172"/>
    <n v="27098580"/>
    <n v="102000000"/>
    <n v="-74901420"/>
    <n v="-0.73432764705882358"/>
    <n v="42.106268941176474"/>
    <x v="3"/>
    <s v="iyun"/>
    <s v="Tom Tykwer"/>
    <s v="CLOUD ATLAS"/>
    <s v="Underperformer"/>
    <s v="Medium Budget"/>
  </r>
  <r>
    <s v="Joe Dirt"/>
    <d v="2001-02-23T00:00:00"/>
    <x v="0"/>
    <x v="2"/>
    <s v="English"/>
    <x v="0"/>
    <s v="PG-13"/>
    <s v="Brittany Daniel"/>
    <x v="684"/>
    <n v="861"/>
    <n v="2543"/>
    <n v="29"/>
    <n v="0"/>
    <n v="5.9"/>
    <n v="78"/>
    <n v="91"/>
    <n v="27087695"/>
    <n v="17700000"/>
    <n v="9387695"/>
    <n v="0.53037824858757066"/>
    <n v="23.81215129943503"/>
    <x v="18"/>
    <s v="fevral"/>
    <s v="Dennie Gordon"/>
    <s v="JOE DİRT"/>
    <s v="Normal"/>
    <s v="High Budget"/>
  </r>
  <r>
    <s v="The Story of Us"/>
    <d v="1999-11-14T00:00:00"/>
    <x v="0"/>
    <x v="4"/>
    <s v="English"/>
    <x v="0"/>
    <s v="R"/>
    <s v="Bruce Willis"/>
    <x v="180"/>
    <n v="13000"/>
    <n v="14706"/>
    <n v="0"/>
    <n v="0"/>
    <n v="5.9"/>
    <n v="99"/>
    <n v="95"/>
    <n v="27067160"/>
    <n v="50000000"/>
    <n v="-22932840"/>
    <n v="-0.45865679999999998"/>
    <n v="23.41653728"/>
    <x v="5"/>
    <s v="noyabr"/>
    <s v="Rob Reiner"/>
    <s v="THE STORY OF US"/>
    <s v="Normal"/>
    <s v="Medium Budget"/>
  </r>
  <r>
    <s v="The Musketeer"/>
    <d v="2001-02-13T00:00:00"/>
    <x v="0"/>
    <x v="0"/>
    <s v="English"/>
    <x v="7"/>
    <s v="PG-13"/>
    <s v="Catherine Deneuve"/>
    <x v="421"/>
    <n v="964"/>
    <n v="2888"/>
    <n v="0"/>
    <n v="299"/>
    <n v="4.7"/>
    <n v="107"/>
    <n v="104"/>
    <n v="27053815"/>
    <n v="40000000"/>
    <n v="-12946185"/>
    <n v="-0.32365462499999997"/>
    <n v="18.700438150000004"/>
    <x v="18"/>
    <s v="fevral"/>
    <s v="Peter Hyams"/>
    <s v="THE MUSKETEER"/>
    <s v="Normal"/>
    <s v="High Budget"/>
  </r>
  <r>
    <s v="The Big Hit"/>
    <d v="1998-08-23T00:00:00"/>
    <x v="0"/>
    <x v="0"/>
    <s v="English"/>
    <x v="0"/>
    <s v="R"/>
    <s v="Bokeem Woodbine"/>
    <x v="802"/>
    <n v="904"/>
    <n v="3353"/>
    <n v="6"/>
    <n v="934"/>
    <n v="6.1"/>
    <n v="57"/>
    <n v="91"/>
    <n v="27052167"/>
    <n v="13000000"/>
    <n v="14052167"/>
    <n v="1.0809359230769231"/>
    <n v="24.925774369230766"/>
    <x v="31"/>
    <s v="avgust"/>
    <s v="Kirk Wong"/>
    <s v="THE BİG HİT"/>
    <s v="Normal"/>
    <s v="High Budget"/>
  </r>
  <r>
    <s v="Blade Runner"/>
    <d v="1982-12-09T00:00:00"/>
    <x v="0"/>
    <x v="13"/>
    <s v="English"/>
    <x v="0"/>
    <s v="R"/>
    <s v="Harrison Ford"/>
    <x v="65"/>
    <n v="11000"/>
    <n v="13877"/>
    <n v="0"/>
    <n v="34000"/>
    <n v="8.1999999999999993"/>
    <n v="302"/>
    <n v="117"/>
    <n v="27000000"/>
    <n v="28000000"/>
    <n v="-1000000"/>
    <n v="-3.5714285714285712E-2"/>
    <n v="36.185714285714283"/>
    <x v="36"/>
    <s v="dekabr"/>
    <s v="Ridley Scott"/>
    <s v="BLADE RUNNER"/>
    <s v="Normal"/>
    <s v="Medium Budget"/>
  </r>
  <r>
    <s v="Spy Hard"/>
    <d v="1996-10-03T00:00:00"/>
    <x v="0"/>
    <x v="0"/>
    <s v="English"/>
    <x v="0"/>
    <s v="PG-13"/>
    <s v="Hulk Hogan"/>
    <x v="803"/>
    <n v="844"/>
    <n v="2653"/>
    <n v="8"/>
    <n v="588"/>
    <n v="5.3"/>
    <n v="27"/>
    <n v="81"/>
    <n v="26906039"/>
    <n v="18000000"/>
    <n v="8906039"/>
    <n v="0.49477994444444445"/>
    <n v="21.456711977777779"/>
    <x v="20"/>
    <s v="oktyabr"/>
    <s v="Rick Friedberg"/>
    <s v="SPY HARD"/>
    <s v="Normal"/>
    <s v="High Budget"/>
  </r>
  <r>
    <s v="Rush"/>
    <d v="2013-09-02T00:00:00"/>
    <x v="0"/>
    <x v="0"/>
    <s v="English"/>
    <x v="1"/>
    <s v="R"/>
    <s v="Chris Hemsworth"/>
    <x v="47"/>
    <n v="26000"/>
    <n v="37206"/>
    <n v="2000"/>
    <n v="83000"/>
    <n v="8.1"/>
    <n v="393"/>
    <n v="123"/>
    <n v="26903709"/>
    <n v="38000000"/>
    <n v="-11096291"/>
    <n v="-0.29200765789473682"/>
    <n v="40.5831969368421"/>
    <x v="8"/>
    <s v="sentyabr"/>
    <s v="Ron Howard"/>
    <s v="RUSH"/>
    <s v="Normal"/>
    <s v="High Budget"/>
  </r>
  <r>
    <s v="The Women"/>
    <d v="2008-04-28T00:00:00"/>
    <x v="0"/>
    <x v="4"/>
    <s v="English"/>
    <x v="0"/>
    <s v="PG-13"/>
    <s v="Jada Pinkett Smith"/>
    <x v="804"/>
    <n v="851"/>
    <n v="3485"/>
    <n v="15"/>
    <n v="0"/>
    <n v="4.9000000000000004"/>
    <n v="124"/>
    <n v="114"/>
    <n v="26896744"/>
    <n v="16500000"/>
    <n v="10396744"/>
    <n v="0.63010569696969698"/>
    <n v="19.852042278787881"/>
    <x v="4"/>
    <s v="aprel"/>
    <s v="Diane English"/>
    <s v="THE WOMEN"/>
    <s v="Normal"/>
    <s v="Medium Budget"/>
  </r>
  <r>
    <s v="One Missed Call"/>
    <d v="2008-08-27T00:00:00"/>
    <x v="0"/>
    <x v="7"/>
    <s v="English"/>
    <x v="10"/>
    <s v="PG-13"/>
    <s v="Johnny Lewis"/>
    <x v="805"/>
    <n v="741"/>
    <n v="1834"/>
    <n v="2"/>
    <n v="0"/>
    <n v="3.9"/>
    <n v="141"/>
    <n v="87"/>
    <n v="26876529"/>
    <n v="27000000"/>
    <n v="-123471"/>
    <n v="-4.5729999999999998E-3"/>
    <n v="15.5981708"/>
    <x v="4"/>
    <s v="avgust"/>
    <s v="Eric Valette"/>
    <s v="ONE MİSSED CALL"/>
    <s v="Normal"/>
    <s v="Low Budget"/>
  </r>
  <r>
    <s v="Elizabethtown"/>
    <d v="2005-02-12T00:00:00"/>
    <x v="0"/>
    <x v="4"/>
    <s v="English"/>
    <x v="0"/>
    <s v="PG-13"/>
    <s v="Orlando Bloom"/>
    <x v="151"/>
    <n v="5000"/>
    <n v="12700"/>
    <n v="488"/>
    <n v="0"/>
    <n v="6.4"/>
    <n v="190"/>
    <n v="123"/>
    <n v="26838389"/>
    <n v="57000000"/>
    <n v="-30161611"/>
    <n v="-0.52915107017543861"/>
    <n v="25.388339571929826"/>
    <x v="14"/>
    <s v="fevral"/>
    <s v="Cameron Crowe"/>
    <s v="ELİZABETHTOWN"/>
    <s v="Underperformer"/>
    <s v="Medium Budget"/>
  </r>
  <r>
    <s v="Glory"/>
    <d v="1989-05-23T00:00:00"/>
    <x v="0"/>
    <x v="1"/>
    <s v="English"/>
    <x v="0"/>
    <s v="R"/>
    <s v="Denzel Washington"/>
    <x v="257"/>
    <n v="18000"/>
    <n v="32930"/>
    <n v="380"/>
    <n v="0"/>
    <n v="7.9"/>
    <n v="60"/>
    <n v="122"/>
    <n v="26830000"/>
    <n v="18000000"/>
    <n v="8830000"/>
    <n v="0.49055555555555558"/>
    <n v="31.796222222222223"/>
    <x v="25"/>
    <s v="may"/>
    <s v="Edward Zwick"/>
    <s v="GLORY"/>
    <s v="Normal"/>
    <s v="Medium Budget"/>
  </r>
  <r>
    <s v="The Other Boleyn Girl"/>
    <d v="2008-12-28T00:00:00"/>
    <x v="0"/>
    <x v="5"/>
    <s v="English"/>
    <x v="1"/>
    <s v="PG-13"/>
    <s v="Natalie Portman"/>
    <x v="806"/>
    <n v="20000"/>
    <n v="77823"/>
    <n v="56"/>
    <n v="0"/>
    <n v="6.7"/>
    <n v="169"/>
    <n v="115"/>
    <n v="26814957"/>
    <n v="35000000"/>
    <n v="-8185043"/>
    <n v="-0.23385837142857144"/>
    <n v="26.706456651428571"/>
    <x v="4"/>
    <s v="dekabr"/>
    <s v="Justin Chadwick"/>
    <s v="THE OTHER BOLEYN GİRL"/>
    <s v="Normal"/>
    <s v="Medium Budget"/>
  </r>
  <r>
    <s v="Garden State"/>
    <d v="2004-04-11T00:00:00"/>
    <x v="0"/>
    <x v="4"/>
    <s v="English"/>
    <x v="0"/>
    <s v="R"/>
    <s v="Armando Riesco"/>
    <x v="807"/>
    <n v="625"/>
    <n v="1655"/>
    <n v="0"/>
    <n v="0"/>
    <n v="7.6"/>
    <n v="205"/>
    <n v="102"/>
    <n v="26781723"/>
    <n v="2500000"/>
    <n v="24281723"/>
    <n v="9.7126891999999998"/>
    <n v="34.285075679999998"/>
    <x v="7"/>
    <s v="aprel"/>
    <s v="Zach Braff"/>
    <s v="GARDEN STATE"/>
    <s v="Normal"/>
    <s v="Medium Budget"/>
  </r>
  <r>
    <s v="The Best of Me"/>
    <d v="2014-11-08T00:00:00"/>
    <x v="0"/>
    <x v="1"/>
    <s v="English"/>
    <x v="0"/>
    <s v="PG-13"/>
    <s v="Luke Bracey"/>
    <x v="808"/>
    <n v="775"/>
    <n v="3197"/>
    <n v="97"/>
    <n v="19000"/>
    <n v="6.7"/>
    <n v="85"/>
    <n v="118"/>
    <n v="26761283"/>
    <n v="26000000"/>
    <n v="761283"/>
    <n v="2.9280115384615384E-2"/>
    <n v="28.711712046153846"/>
    <x v="16"/>
    <s v="noyabr"/>
    <s v="Michael Hoffman"/>
    <s v="THE BEST OF ME"/>
    <s v="Normal"/>
    <s v="Medium Budget"/>
  </r>
  <r>
    <s v="Winnie the Pooh"/>
    <d v="2011-08-19T00:00:00"/>
    <x v="0"/>
    <x v="2"/>
    <s v="English"/>
    <x v="0"/>
    <s v="G"/>
    <s v="Craig Ferguson"/>
    <x v="809"/>
    <n v="759"/>
    <n v="1002"/>
    <n v="15"/>
    <n v="0"/>
    <n v="7.3"/>
    <n v="162"/>
    <n v="63"/>
    <n v="26687172"/>
    <n v="30000000"/>
    <n v="-3312828"/>
    <n v="-0.1104276"/>
    <n v="29.155828960000001"/>
    <x v="15"/>
    <s v="avgust"/>
    <s v="Stephen J. Anderson"/>
    <s v="WİNNİE THE POOH"/>
    <s v="Normal"/>
    <s v="High Budget"/>
  </r>
  <r>
    <s v="Event Horizon"/>
    <d v="1997-08-01T00:00:00"/>
    <x v="0"/>
    <x v="7"/>
    <s v="English"/>
    <x v="1"/>
    <s v="R"/>
    <s v="Sean Pertwee"/>
    <x v="357"/>
    <n v="722"/>
    <n v="2525"/>
    <n v="545"/>
    <n v="10000"/>
    <n v="6.7"/>
    <n v="172"/>
    <n v="130"/>
    <n v="26616590"/>
    <n v="60000000"/>
    <n v="-33383410"/>
    <n v="-0.55639016666666663"/>
    <n v="27.577443933333335"/>
    <x v="1"/>
    <s v="avgust"/>
    <s v="Paul W.S. Anderson"/>
    <s v="EVENT HORİZON"/>
    <s v="Underperformer"/>
    <s v="Low Budget"/>
  </r>
  <r>
    <s v="Machete"/>
    <d v="2010-08-15T00:00:00"/>
    <x v="0"/>
    <x v="0"/>
    <s v="English"/>
    <x v="0"/>
    <s v="R"/>
    <s v="Robert De Niro"/>
    <x v="810"/>
    <n v="22000"/>
    <n v="26233"/>
    <n v="20"/>
    <n v="44000"/>
    <n v="6.7"/>
    <n v="391"/>
    <n v="105"/>
    <n v="26589953"/>
    <n v="10500000"/>
    <n v="16089953"/>
    <n v="1.5323764761904761"/>
    <n v="31.812950590476191"/>
    <x v="11"/>
    <s v="avgust"/>
    <s v="Ethan Maniquis"/>
    <s v="MACHETE"/>
    <s v="Normal"/>
    <s v="High Budget"/>
  </r>
  <r>
    <s v="Harriet the Spy"/>
    <d v="1996-03-18T00:00:00"/>
    <x v="0"/>
    <x v="4"/>
    <s v="English"/>
    <x v="0"/>
    <s v="PG"/>
    <s v="Gregory Smith"/>
    <x v="811"/>
    <n v="694"/>
    <n v="2486"/>
    <n v="15"/>
    <n v="833"/>
    <n v="5.9"/>
    <n v="25"/>
    <n v="100"/>
    <n v="26539321"/>
    <n v="13000000"/>
    <n v="13539321"/>
    <n v="1.0414862307692307"/>
    <n v="24.099894492307694"/>
    <x v="20"/>
    <s v="mart"/>
    <s v="Bronwen Hughes"/>
    <s v="HARRİET THE SPY"/>
    <s v="Normal"/>
    <s v="Medium Budget"/>
  </r>
  <r>
    <s v="Basic"/>
    <d v="2003-07-15T00:00:00"/>
    <x v="0"/>
    <x v="0"/>
    <s v="English"/>
    <x v="7"/>
    <s v="R"/>
    <s v="Connie Nielsen"/>
    <x v="223"/>
    <n v="933"/>
    <n v="3357"/>
    <n v="323"/>
    <n v="0"/>
    <n v="6.5"/>
    <n v="131"/>
    <n v="98"/>
    <n v="26536120"/>
    <n v="50000000"/>
    <n v="-23463880"/>
    <n v="-0.46927760000000002"/>
    <n v="25.81228896"/>
    <x v="13"/>
    <s v="iyul"/>
    <s v="John McTiernan"/>
    <s v="BASİC"/>
    <s v="Normal"/>
    <s v="High Budget"/>
  </r>
  <r>
    <s v="Bulworth"/>
    <d v="1998-03-24T00:00:00"/>
    <x v="0"/>
    <x v="4"/>
    <s v="English"/>
    <x v="0"/>
    <s v="R"/>
    <s v="Warren Beatty"/>
    <x v="280"/>
    <n v="631"/>
    <n v="1023"/>
    <n v="631"/>
    <n v="0"/>
    <n v="6.8"/>
    <n v="110"/>
    <n v="108"/>
    <n v="26525834"/>
    <n v="30000000"/>
    <n v="-3474166"/>
    <n v="-0.11580553333333334"/>
    <n v="27.153677786666666"/>
    <x v="31"/>
    <s v="mart"/>
    <s v="Warren Beatty"/>
    <s v="BULWORTH"/>
    <s v="Normal"/>
    <s v="Medium Budget"/>
  </r>
  <r>
    <s v="A Nightmare on Elm Street"/>
    <d v="1984-04-13T00:00:00"/>
    <x v="0"/>
    <x v="7"/>
    <s v="English"/>
    <x v="0"/>
    <s v="X"/>
    <s v="Johnny Depp"/>
    <x v="282"/>
    <n v="40000"/>
    <n v="42918"/>
    <n v="0"/>
    <n v="10000"/>
    <n v="7.5"/>
    <n v="256"/>
    <n v="101"/>
    <n v="26505000"/>
    <n v="1800000"/>
    <n v="24705000"/>
    <n v="13.725"/>
    <n v="36.49"/>
    <x v="26"/>
    <s v="aprel"/>
    <s v="Wes Craven"/>
    <s v="A NİGHTMARE ON ELM STREET"/>
    <s v="Normal"/>
    <s v="Low Budget"/>
  </r>
  <r>
    <s v="Blast from the Past"/>
    <d v="1999-02-13T00:00:00"/>
    <x v="0"/>
    <x v="4"/>
    <s v="English"/>
    <x v="0"/>
    <s v="PG-13"/>
    <s v="Brendan Fraser"/>
    <x v="275"/>
    <n v="3000"/>
    <n v="5709"/>
    <n v="37"/>
    <n v="0"/>
    <n v="6.6"/>
    <n v="95"/>
    <n v="112"/>
    <n v="26494611"/>
    <n v="35000000"/>
    <n v="-8505389"/>
    <n v="-0.24301111428571429"/>
    <n v="26.302795554285712"/>
    <x v="5"/>
    <s v="fevral"/>
    <s v="Hugh Wilson"/>
    <s v="BLAST FROM THE PAST"/>
    <s v="Normal"/>
    <s v="Medium Budget"/>
  </r>
  <r>
    <s v="Run All Night"/>
    <d v="2015-10-07T00:00:00"/>
    <x v="0"/>
    <x v="0"/>
    <s v="English"/>
    <x v="0"/>
    <s v="R"/>
    <s v="Liam Neeson"/>
    <x v="319"/>
    <n v="14000"/>
    <n v="16992"/>
    <n v="174"/>
    <n v="15000"/>
    <n v="6.6"/>
    <n v="236"/>
    <n v="114"/>
    <n v="26442251"/>
    <n v="50000000"/>
    <n v="-23557749"/>
    <n v="-0.47115498"/>
    <n v="27.711538007999998"/>
    <x v="2"/>
    <s v="oktyabr"/>
    <s v="Jaume Collet-Serra"/>
    <s v="RUN ALL NİGHT"/>
    <s v="Normal"/>
    <s v="High Budget"/>
  </r>
  <r>
    <s v="Book of Shadows: Blair Witch 2"/>
    <d v="2000-12-11T00:00:00"/>
    <x v="0"/>
    <x v="2"/>
    <s v="English"/>
    <x v="0"/>
    <s v="R"/>
    <s v="Kim Director"/>
    <x v="812"/>
    <n v="193"/>
    <n v="608"/>
    <n v="31"/>
    <n v="949"/>
    <n v="4"/>
    <n v="160"/>
    <n v="90"/>
    <n v="26421314"/>
    <n v="15000000"/>
    <n v="11421314"/>
    <n v="0.76142093333333338"/>
    <n v="16.399468373333331"/>
    <x v="23"/>
    <s v="dekabr"/>
    <s v="Joe Berlinger"/>
    <s v="BOOK OF SHADOWS: BLAİR WİTCH 2"/>
    <s v="Normal"/>
    <s v="High Budget"/>
  </r>
  <r>
    <s v="Street Kings"/>
    <d v="2008-08-21T00:00:00"/>
    <x v="0"/>
    <x v="0"/>
    <s v="English"/>
    <x v="0"/>
    <s v="R"/>
    <s v="Keanu Reeves"/>
    <x v="336"/>
    <n v="18000"/>
    <n v="33878"/>
    <n v="453"/>
    <n v="0"/>
    <n v="6.8"/>
    <n v="190"/>
    <n v="109"/>
    <n v="26415649"/>
    <n v="20000000"/>
    <n v="6415649"/>
    <n v="0.32078245"/>
    <n v="27.32831298"/>
    <x v="4"/>
    <s v="avgust"/>
    <s v="David Ayer"/>
    <s v="STREET KİNGS"/>
    <s v="Normal"/>
    <s v="High Budget"/>
  </r>
  <r>
    <s v="One for the Money"/>
    <d v="2012-08-03T00:00:00"/>
    <x v="0"/>
    <x v="0"/>
    <s v="English"/>
    <x v="0"/>
    <s v="PG-13"/>
    <s v="Fisher Stevens"/>
    <x v="443"/>
    <n v="922"/>
    <n v="3301"/>
    <n v="30"/>
    <n v="19000"/>
    <n v="5.3"/>
    <n v="127"/>
    <n v="91"/>
    <n v="26404753"/>
    <n v="40000000"/>
    <n v="-13595247"/>
    <n v="-0.33988117499999998"/>
    <n v="22.964047529999998"/>
    <x v="3"/>
    <s v="avgust"/>
    <s v="Julie Anne Robinson"/>
    <s v="ONE FOR THE MONEY"/>
    <s v="Normal"/>
    <s v="High Budget"/>
  </r>
  <r>
    <s v="Conan the Destroyer"/>
    <d v="1984-06-14T00:00:00"/>
    <x v="0"/>
    <x v="0"/>
    <s v="English"/>
    <x v="0"/>
    <s v="PG"/>
    <s v="Mako"/>
    <x v="813"/>
    <n v="691"/>
    <n v="2481"/>
    <n v="130"/>
    <n v="2000"/>
    <n v="5.8"/>
    <n v="77"/>
    <n v="103"/>
    <n v="26400000"/>
    <n v="18000000"/>
    <n v="8400000"/>
    <n v="0.46666666666666667"/>
    <n v="23.586666666666666"/>
    <x v="26"/>
    <s v="iyun"/>
    <s v="Richard Fleischer"/>
    <s v="CONAN THE DESTROYER"/>
    <s v="Normal"/>
    <s v="High Budget"/>
  </r>
  <r>
    <s v="A Passage to India"/>
    <d v="1984-12-24T00:00:00"/>
    <x v="0"/>
    <x v="2"/>
    <s v="English"/>
    <x v="1"/>
    <s v="PG"/>
    <s v="Richard Wilson"/>
    <x v="256"/>
    <n v="358"/>
    <n v="1334"/>
    <n v="767"/>
    <n v="845"/>
    <n v="7.4"/>
    <n v="52"/>
    <n v="164"/>
    <n v="26400000"/>
    <n v="16000000"/>
    <n v="10400000"/>
    <n v="0.65"/>
    <n v="29.944500000000001"/>
    <x v="26"/>
    <s v="dekabr"/>
    <s v="David Lean"/>
    <s v="A PASSAGE TO INDİA"/>
    <s v="Normal"/>
    <s v="High Budget"/>
  </r>
  <r>
    <s v="Boogie Nights"/>
    <d v="1997-01-11T00:00:00"/>
    <x v="0"/>
    <x v="1"/>
    <s v="English"/>
    <x v="0"/>
    <s v="R"/>
    <s v="Don Cheadle"/>
    <x v="630"/>
    <n v="3000"/>
    <n v="3677"/>
    <n v="0"/>
    <n v="0"/>
    <n v="7.9"/>
    <n v="153"/>
    <n v="155"/>
    <n v="26384919"/>
    <n v="15000000"/>
    <n v="11384919"/>
    <n v="0.75899459999999996"/>
    <n v="31.90359784"/>
    <x v="1"/>
    <s v="yanvar"/>
    <s v="Paul Thomas Anderson"/>
    <s v="BOOGİE NİGHTS"/>
    <s v="Normal"/>
    <s v="Medium Budget"/>
  </r>
  <r>
    <s v="Sinbad: Legend of the Seven Seas"/>
    <d v="2003-06-19T00:00:00"/>
    <x v="0"/>
    <x v="2"/>
    <s v="English"/>
    <x v="0"/>
    <s v="PG"/>
    <s v="Brad Pitt"/>
    <x v="814"/>
    <n v="11000"/>
    <n v="11301"/>
    <n v="0"/>
    <n v="880"/>
    <n v="6.7"/>
    <n v="98"/>
    <n v="85"/>
    <n v="26288320"/>
    <n v="60000000"/>
    <n v="-33711680"/>
    <n v="-0.56186133333333332"/>
    <n v="26.663255466666669"/>
    <x v="13"/>
    <s v="iyun"/>
    <s v="Patrick Gilmore"/>
    <s v="SİNBAD: LEGEND OF THE SEVEN SEAS"/>
    <s v="Underperformer"/>
    <s v="High Budget"/>
  </r>
  <r>
    <s v="Love the Coopers"/>
    <d v="2015-06-09T00:00:00"/>
    <x v="0"/>
    <x v="4"/>
    <s v="English"/>
    <x v="0"/>
    <s v="PG-13"/>
    <s v="Olivia Wilde"/>
    <x v="629"/>
    <n v="10000"/>
    <n v="10691"/>
    <n v="24"/>
    <n v="0"/>
    <n v="5.7"/>
    <n v="97"/>
    <n v="107"/>
    <n v="26284475"/>
    <n v="17000000"/>
    <n v="9284475"/>
    <n v="0.54614558823529413"/>
    <n v="23.018458235294119"/>
    <x v="2"/>
    <s v="iyun"/>
    <s v="Jessie Nelson"/>
    <s v="LOVE THE COOPERS"/>
    <s v="Normal"/>
    <s v="Medium Budget"/>
  </r>
  <r>
    <s v="The Wrestler"/>
    <d v="2008-11-16T00:00:00"/>
    <x v="0"/>
    <x v="1"/>
    <s v="English"/>
    <x v="0"/>
    <s v="R"/>
    <s v="Mark Margolis"/>
    <x v="269"/>
    <n v="1000"/>
    <n v="1582"/>
    <n v="0"/>
    <n v="10000"/>
    <n v="7.9"/>
    <n v="391"/>
    <n v="109"/>
    <n v="26236603"/>
    <n v="6000000"/>
    <n v="20236603"/>
    <n v="3.3727671666666668"/>
    <n v="33.949106866666668"/>
    <x v="4"/>
    <s v="noyabr"/>
    <s v="Darren Aronofsky"/>
    <s v="THE WRESTLER"/>
    <s v="Normal"/>
    <s v="Medium Budget"/>
  </r>
  <r>
    <s v="Blood Work"/>
    <d v="2002-11-26T00:00:00"/>
    <x v="0"/>
    <x v="0"/>
    <s v="English"/>
    <x v="0"/>
    <s v="R"/>
    <s v="Clint Eastwood"/>
    <x v="20"/>
    <n v="16000"/>
    <n v="18635"/>
    <n v="16000"/>
    <n v="705"/>
    <n v="6.4"/>
    <n v="146"/>
    <n v="110"/>
    <n v="26199517"/>
    <n v="50000000"/>
    <n v="-23800483"/>
    <n v="-0.47600966"/>
    <n v="25.480096136"/>
    <x v="12"/>
    <s v="noyabr"/>
    <s v="Clint Eastwood"/>
    <s v="BLOOD WORK"/>
    <s v="Normal"/>
    <s v="High Budget"/>
  </r>
  <r>
    <s v="A Man Apart"/>
    <d v="2003-10-23T00:00:00"/>
    <x v="0"/>
    <x v="0"/>
    <s v="English"/>
    <x v="0"/>
    <s v="R"/>
    <s v="Vin Diesel"/>
    <x v="143"/>
    <n v="14000"/>
    <n v="16611"/>
    <n v="473"/>
    <n v="0"/>
    <n v="6.1"/>
    <n v="110"/>
    <n v="109"/>
    <n v="26183197"/>
    <n v="36000000"/>
    <n v="-9816803"/>
    <n v="-0.27268897222222221"/>
    <n v="24.29092441111111"/>
    <x v="13"/>
    <s v="oktyabr"/>
    <s v="F. Gary Gray"/>
    <s v="A MAN APART"/>
    <s v="Normal"/>
    <s v="High Budget"/>
  </r>
  <r>
    <s v="Ramona and Beezus"/>
    <d v="2010-04-23T00:00:00"/>
    <x v="0"/>
    <x v="2"/>
    <s v="English"/>
    <x v="0"/>
    <s v="G"/>
    <s v="Sierra McCormick"/>
    <x v="815"/>
    <n v="512"/>
    <n v="1002"/>
    <n v="20"/>
    <n v="0"/>
    <n v="6.7"/>
    <n v="81"/>
    <n v="103"/>
    <n v="26161406"/>
    <n v="15000000"/>
    <n v="11161406"/>
    <n v="0.74409373333333328"/>
    <n v="27.097637493333334"/>
    <x v="11"/>
    <s v="aprel"/>
    <s v="Elizabeth Allen Rosenbaum"/>
    <s v="RAMONA AND BEEZUS"/>
    <s v="Normal"/>
    <s v="High Budget"/>
  </r>
  <r>
    <s v="Dumb and Dumberer: When Harry Met Lloyd"/>
    <d v="2003-08-06T00:00:00"/>
    <x v="0"/>
    <x v="4"/>
    <s v="English"/>
    <x v="0"/>
    <s v="PG-13"/>
    <s v="Elden Henson"/>
    <x v="816"/>
    <n v="577"/>
    <n v="1653"/>
    <n v="14"/>
    <n v="1000"/>
    <n v="3.4"/>
    <n v="85"/>
    <n v="85"/>
    <n v="26096584"/>
    <n v="19000000"/>
    <n v="7096584"/>
    <n v="0.3735044210526316"/>
    <n v="13.849401768421052"/>
    <x v="13"/>
    <s v="avgust"/>
    <s v="Troy Miller"/>
    <s v="DUMB AND DUMBERER: WHEN HARRY MET LLOYD"/>
    <s v="Normal"/>
    <s v="Medium Budget"/>
  </r>
  <r>
    <s v="xXx: State of the Union"/>
    <d v="2005-08-05T00:00:00"/>
    <x v="0"/>
    <x v="0"/>
    <s v="English"/>
    <x v="0"/>
    <s v="PG-13"/>
    <s v="Sunny Mabrey"/>
    <x v="145"/>
    <n v="287"/>
    <n v="993"/>
    <n v="93"/>
    <n v="0"/>
    <n v="4.3"/>
    <n v="77"/>
    <n v="101"/>
    <n v="26082914"/>
    <n v="87000000"/>
    <n v="-60917086"/>
    <n v="-0.70019639080459772"/>
    <n v="16.91992144367816"/>
    <x v="14"/>
    <s v="avgust"/>
    <s v="Lee Tamahori"/>
    <s v="XXX: STATE OF THE UNİON"/>
    <s v="Underperformer"/>
    <s v="High Budget"/>
  </r>
  <r>
    <s v="That Awkward Moment"/>
    <d v="2014-03-14T00:00:00"/>
    <x v="0"/>
    <x v="4"/>
    <s v="English"/>
    <x v="0"/>
    <s v="R"/>
    <s v="Mackenzie Davis"/>
    <x v="817"/>
    <n v="363"/>
    <n v="1024"/>
    <n v="19"/>
    <n v="0"/>
    <n v="6.1"/>
    <n v="164"/>
    <n v="94"/>
    <n v="26049082"/>
    <n v="8000000"/>
    <n v="18049082"/>
    <n v="2.2561352499999998"/>
    <n v="25.302454099999999"/>
    <x v="16"/>
    <s v="mart"/>
    <s v="Tom Gormican"/>
    <s v="THAT AWKWARD MOMENT"/>
    <s v="Normal"/>
    <s v="Medium Budget"/>
  </r>
  <r>
    <s v="The Descent"/>
    <d v="2005-09-05T00:00:00"/>
    <x v="0"/>
    <x v="2"/>
    <s v="English"/>
    <x v="1"/>
    <s v="R"/>
    <s v="MyAnna Buring"/>
    <x v="818"/>
    <n v="513"/>
    <n v="1379"/>
    <n v="197"/>
    <n v="10000"/>
    <n v="7.2"/>
    <n v="342"/>
    <n v="100"/>
    <n v="26005908"/>
    <n v="3500000"/>
    <n v="22505908"/>
    <n v="6.4302594285714285"/>
    <n v="32.37210377142857"/>
    <x v="14"/>
    <s v="sentyabr"/>
    <s v="Neil Marshall"/>
    <s v="THE DESCENT"/>
    <s v="Normal"/>
    <s v="High Budget"/>
  </r>
  <r>
    <s v="The World's End"/>
    <d v="2013-03-14T00:00:00"/>
    <x v="0"/>
    <x v="0"/>
    <s v="English"/>
    <x v="1"/>
    <s v="R"/>
    <s v="Michael Smiley"/>
    <x v="750"/>
    <n v="177"/>
    <n v="278"/>
    <n v="1000"/>
    <n v="49000"/>
    <n v="7"/>
    <n v="427"/>
    <n v="109"/>
    <n v="26003149"/>
    <n v="20000000"/>
    <n v="6003149"/>
    <n v="0.30015744999999999"/>
    <n v="33.020062979999999"/>
    <x v="8"/>
    <s v="mart"/>
    <s v="Edgar Wright"/>
    <s v="THE WORLD'S END"/>
    <s v="Normal"/>
    <s v="High Budget"/>
  </r>
  <r>
    <s v="The Adventures of Rocky &amp; Bullwinkle"/>
    <d v="2000-02-09T00:00:00"/>
    <x v="0"/>
    <x v="2"/>
    <s v="English"/>
    <x v="0"/>
    <s v="PG"/>
    <s v="Robert De Niro"/>
    <x v="819"/>
    <n v="22000"/>
    <n v="28050"/>
    <n v="5"/>
    <n v="413"/>
    <n v="4.0999999999999996"/>
    <n v="49"/>
    <n v="92"/>
    <n v="26000610"/>
    <n v="76000000"/>
    <n v="-49999390"/>
    <n v="-0.65788671052631575"/>
    <n v="16.178145315789472"/>
    <x v="23"/>
    <s v="fevral"/>
    <s v="Des McAnuff"/>
    <s v="THE ADVENTURES OF ROCKY &amp; BULLWİNKLE"/>
    <s v="Underperformer"/>
    <s v="High Budget"/>
  </r>
  <r>
    <s v="A Walk Among the Tombstones"/>
    <d v="2014-09-12T00:00:00"/>
    <x v="0"/>
    <x v="8"/>
    <s v="English"/>
    <x v="0"/>
    <s v="R"/>
    <s v="Liam Neeson"/>
    <x v="820"/>
    <n v="14000"/>
    <n v="15428"/>
    <n v="71"/>
    <n v="15000"/>
    <n v="6.5"/>
    <n v="253"/>
    <n v="114"/>
    <n v="25977365"/>
    <n v="28000000"/>
    <n v="-2022635"/>
    <n v="-7.2236964285714286E-2"/>
    <n v="27.471105214285714"/>
    <x v="16"/>
    <s v="sentyabr"/>
    <s v="Scott Frank"/>
    <s v="A WALK AMONG THE TOMBSTONES"/>
    <s v="Normal"/>
    <s v="Medium Budget"/>
  </r>
  <r>
    <s v="Shutter"/>
    <d v="2008-02-11T00:00:00"/>
    <x v="0"/>
    <x v="7"/>
    <s v="English"/>
    <x v="0"/>
    <s v="PG-13"/>
    <s v="James Kyson"/>
    <x v="821"/>
    <n v="449"/>
    <n v="1534"/>
    <n v="5"/>
    <n v="0"/>
    <n v="5.2"/>
    <n v="135"/>
    <n v="90"/>
    <n v="25926543"/>
    <n v="8000000"/>
    <n v="17926543"/>
    <n v="2.2408178749999998"/>
    <n v="21.696327150000002"/>
    <x v="4"/>
    <s v="fevral"/>
    <s v="Masayuki Ochiai"/>
    <s v="SHUTTER"/>
    <s v="Normal"/>
    <s v="Low Budget"/>
  </r>
  <r>
    <s v="The Cotton Club"/>
    <d v="1984-11-20T00:00:00"/>
    <x v="0"/>
    <x v="8"/>
    <s v="English"/>
    <x v="0"/>
    <s v="R"/>
    <s v="Nicolas Cage"/>
    <x v="193"/>
    <n v="12000"/>
    <n v="18793"/>
    <n v="0"/>
    <n v="828"/>
    <n v="6.5"/>
    <n v="36"/>
    <n v="123"/>
    <n v="25900000"/>
    <n v="58000000"/>
    <n v="-32100000"/>
    <n v="-0.55344827586206902"/>
    <n v="25.861420689655173"/>
    <x v="26"/>
    <s v="noyabr"/>
    <s v="Francis Ford Coppola"/>
    <s v="THE COTTON CLUB"/>
    <s v="Underperformer"/>
    <s v="Medium Budget"/>
  </r>
  <r>
    <s v="Superhero Movie"/>
    <d v="2008-12-22T00:00:00"/>
    <x v="0"/>
    <x v="0"/>
    <s v="English"/>
    <x v="0"/>
    <s v="PG-13"/>
    <s v="Drake Bell"/>
    <x v="822"/>
    <n v="1000"/>
    <n v="3266"/>
    <n v="82"/>
    <n v="0"/>
    <n v="4.5"/>
    <n v="121"/>
    <n v="82"/>
    <n v="25871834"/>
    <n v="35000000"/>
    <n v="-9128166"/>
    <n v="-0.26080474285714283"/>
    <n v="17.895678102857143"/>
    <x v="4"/>
    <s v="dekabr"/>
    <s v="Craig Mazin"/>
    <s v="SUPERHERO MOVİE"/>
    <s v="Normal"/>
    <s v="High Budget"/>
  </r>
  <r>
    <s v="Alex Cross"/>
    <d v="2012-09-02T00:00:00"/>
    <x v="0"/>
    <x v="0"/>
    <s v="English"/>
    <x v="0"/>
    <s v="PG-13"/>
    <s v="Cicely Tyson"/>
    <x v="174"/>
    <n v="907"/>
    <n v="2471"/>
    <n v="357"/>
    <n v="11000"/>
    <n v="5.0999999999999996"/>
    <n v="211"/>
    <n v="101"/>
    <n v="25863915"/>
    <n v="35000000"/>
    <n v="-9136085"/>
    <n v="-0.26103100000000001"/>
    <n v="21.395587599999999"/>
    <x v="3"/>
    <s v="sentyabr"/>
    <s v="Rob Cohen"/>
    <s v="ALEX CROSS"/>
    <s v="Normal"/>
    <s v="High Budget"/>
  </r>
  <r>
    <s v="Ã†on Flux"/>
    <d v="2005-09-13T00:00:00"/>
    <x v="0"/>
    <x v="0"/>
    <s v="English"/>
    <x v="0"/>
    <s v="PG-13"/>
    <s v="Charlize Theron"/>
    <x v="823"/>
    <n v="9000"/>
    <n v="10185"/>
    <n v="45"/>
    <n v="0"/>
    <n v="5.5"/>
    <n v="178"/>
    <n v="93"/>
    <n v="25857987"/>
    <n v="62000000"/>
    <n v="-36142013"/>
    <n v="-0.58293569354838715"/>
    <n v="21.766825722580645"/>
    <x v="14"/>
    <s v="sentyabr"/>
    <s v="Karyn Kusama"/>
    <s v="Ã†ON FLUX"/>
    <s v="Underperformer"/>
    <s v="High Budget"/>
  </r>
  <r>
    <s v="Shadowlands"/>
    <d v="1993-09-27T00:00:00"/>
    <x v="0"/>
    <x v="5"/>
    <s v="English"/>
    <x v="1"/>
    <s v="PG"/>
    <s v="Anthony Hopkins"/>
    <x v="541"/>
    <n v="12000"/>
    <n v="13619"/>
    <n v="0"/>
    <n v="2000"/>
    <n v="7.4"/>
    <n v="23"/>
    <n v="115"/>
    <n v="25842000"/>
    <n v="22000000"/>
    <n v="3842000"/>
    <n v="0.17463636363636365"/>
    <n v="29.869854545454547"/>
    <x v="27"/>
    <s v="sentyabr"/>
    <s v="Richard Attenborough"/>
    <s v="SHADOWLANDS"/>
    <s v="Normal"/>
    <s v="Medium Budget"/>
  </r>
  <r>
    <s v="That Thing You Do!"/>
    <d v="1996-10-03T00:00:00"/>
    <x v="0"/>
    <x v="4"/>
    <s v="English"/>
    <x v="0"/>
    <s v="PG"/>
    <s v="Tom Hanks"/>
    <x v="688"/>
    <n v="15000"/>
    <n v="28713"/>
    <n v="15000"/>
    <n v="0"/>
    <n v="6.9"/>
    <n v="75"/>
    <n v="149"/>
    <n v="25809813"/>
    <n v="26000000"/>
    <n v="-190187"/>
    <n v="-7.3148846153846155E-3"/>
    <n v="27.597074046153846"/>
    <x v="20"/>
    <s v="oktyabr"/>
    <s v="Tom Hanks"/>
    <s v="THAT THİNG YOU DO!"/>
    <s v="Normal"/>
    <s v="Medium Budget"/>
  </r>
  <r>
    <s v="The Lazarus Effect"/>
    <d v="2015-02-15T00:00:00"/>
    <x v="0"/>
    <x v="7"/>
    <s v="English"/>
    <x v="0"/>
    <s v="PG-13"/>
    <s v="Olivia Wilde"/>
    <x v="824"/>
    <n v="10000"/>
    <n v="11771"/>
    <n v="26"/>
    <n v="0"/>
    <n v="5.2"/>
    <n v="152"/>
    <n v="83"/>
    <n v="25799043"/>
    <n v="3300000"/>
    <n v="22499043"/>
    <n v="6.8178918181818178"/>
    <n v="23.527156727272729"/>
    <x v="2"/>
    <s v="fevral"/>
    <s v="David Gelb"/>
    <s v="THE LAZARUS EFFECT"/>
    <s v="Normal"/>
    <s v="Low Budget"/>
  </r>
  <r>
    <s v="Frida"/>
    <d v="2002-07-13T00:00:00"/>
    <x v="1"/>
    <x v="5"/>
    <s v="English"/>
    <x v="0"/>
    <s v="R"/>
    <s v="Salma Hayek"/>
    <x v="825"/>
    <n v="4000"/>
    <n v="7072"/>
    <n v="278"/>
    <n v="0"/>
    <n v="7.4"/>
    <n v="128"/>
    <n v="123"/>
    <n v="25776062"/>
    <n v="12000000"/>
    <n v="13776062"/>
    <n v="1.1480051666666666"/>
    <n v="30.059202066666668"/>
    <x v="12"/>
    <s v="iyul"/>
    <s v="Julie Taymor"/>
    <s v="FRİDA"/>
    <s v="Normal"/>
    <s v="Medium Budget"/>
  </r>
  <r>
    <s v="From Dusk Till Dawn"/>
    <d v="1996-11-02T00:00:00"/>
    <x v="0"/>
    <x v="8"/>
    <s v="English"/>
    <x v="0"/>
    <s v="R"/>
    <s v="Quentin Tarantino"/>
    <x v="253"/>
    <n v="16000"/>
    <n v="23296"/>
    <n v="0"/>
    <n v="12000"/>
    <n v="7.3"/>
    <n v="165"/>
    <n v="108"/>
    <n v="25753840"/>
    <n v="19000000"/>
    <n v="6753840"/>
    <n v="0.35546526315789473"/>
    <n v="30.542186105263156"/>
    <x v="20"/>
    <s v="noyabr"/>
    <s v="Robert Rodriguez"/>
    <s v="FROM DUSK TİLL DAWN"/>
    <s v="Normal"/>
    <s v="Medium Budget"/>
  </r>
  <r>
    <s v="You Again"/>
    <d v="2010-10-08T00:00:00"/>
    <x v="0"/>
    <x v="4"/>
    <s v="English"/>
    <x v="0"/>
    <s v="PG"/>
    <s v="Jamie Lee Curtis"/>
    <x v="322"/>
    <n v="2000"/>
    <n v="4813"/>
    <n v="99"/>
    <n v="0"/>
    <n v="5.8"/>
    <n v="91"/>
    <n v="105"/>
    <n v="25677801"/>
    <n v="20000000"/>
    <n v="5677801"/>
    <n v="0.28389005"/>
    <n v="23.31355602"/>
    <x v="11"/>
    <s v="oktyabr"/>
    <s v="Andy Fickman"/>
    <s v="YOU AGAİN"/>
    <s v="Normal"/>
    <s v="Medium Budget"/>
  </r>
  <r>
    <s v="21 &amp; Over"/>
    <d v="2013-04-26T00:00:00"/>
    <x v="0"/>
    <x v="4"/>
    <s v="English"/>
    <x v="0"/>
    <s v="R"/>
    <s v="Justin Chon"/>
    <x v="826"/>
    <n v="552"/>
    <n v="2730"/>
    <n v="24"/>
    <n v="11000"/>
    <n v="5.9"/>
    <n v="168"/>
    <n v="93"/>
    <n v="25675765"/>
    <n v="13000000"/>
    <n v="12675765"/>
    <n v="0.97505884615384619"/>
    <n v="25.090023538461541"/>
    <x v="8"/>
    <s v="aprel"/>
    <s v="Jon Lucas"/>
    <s v="21 &amp; OVER"/>
    <s v="Normal"/>
    <s v="Medium Budget"/>
  </r>
  <r>
    <s v="Desperado"/>
    <d v="1995-01-19T00:00:00"/>
    <x v="0"/>
    <x v="0"/>
    <s v="English"/>
    <x v="0"/>
    <s v="R"/>
    <s v="Quentin Tarantino"/>
    <x v="253"/>
    <n v="16000"/>
    <n v="33758"/>
    <n v="0"/>
    <n v="0"/>
    <n v="7.2"/>
    <n v="93"/>
    <n v="104"/>
    <n v="25625110"/>
    <n v="7000000"/>
    <n v="18625110"/>
    <n v="2.66073"/>
    <n v="29.864291999999999"/>
    <x v="33"/>
    <s v="yanvar"/>
    <s v="Robert Rodriguez"/>
    <s v="DESPERADO"/>
    <s v="Normal"/>
    <s v="High Budget"/>
  </r>
  <r>
    <s v="Dance Flick"/>
    <d v="2009-04-24T00:00:00"/>
    <x v="0"/>
    <x v="0"/>
    <s v="English"/>
    <x v="0"/>
    <s v="PG-13"/>
    <s v="Damon Wayans Jr."/>
    <x v="827"/>
    <n v="756"/>
    <n v="4378"/>
    <n v="82"/>
    <n v="657"/>
    <n v="3.5"/>
    <n v="83"/>
    <n v="88"/>
    <n v="25615792"/>
    <n v="25000000"/>
    <n v="615792"/>
    <n v="2.463168E-2"/>
    <n v="14.075552671999999"/>
    <x v="0"/>
    <s v="aprel"/>
    <s v="Damien Dante Wayans"/>
    <s v="DANCE FLİCK"/>
    <s v="Normal"/>
    <s v="High Budget"/>
  </r>
  <r>
    <s v="The Outsiders"/>
    <d v="1983-02-21T00:00:00"/>
    <x v="0"/>
    <x v="8"/>
    <s v="English"/>
    <x v="0"/>
    <s v="PG-13"/>
    <s v="Tom Cruise"/>
    <x v="193"/>
    <n v="10000"/>
    <n v="12097"/>
    <n v="0"/>
    <n v="10000"/>
    <n v="7.2"/>
    <n v="60"/>
    <n v="114"/>
    <n v="25600000"/>
    <n v="10000000"/>
    <n v="15600000"/>
    <n v="1.56"/>
    <n v="30.423999999999999"/>
    <x v="19"/>
    <s v="fevral"/>
    <s v="Francis Ford Coppola"/>
    <s v="THE OUTSİDERS"/>
    <s v="Normal"/>
    <s v="Medium Budget"/>
  </r>
  <r>
    <s v="The Mist"/>
    <d v="2007-06-02T00:00:00"/>
    <x v="0"/>
    <x v="7"/>
    <s v="English"/>
    <x v="0"/>
    <s v="R"/>
    <s v="Toby Jones"/>
    <x v="190"/>
    <n v="2000"/>
    <n v="5371"/>
    <n v="0"/>
    <n v="20000"/>
    <n v="7.2"/>
    <n v="330"/>
    <n v="126"/>
    <n v="25592632"/>
    <n v="18000000"/>
    <n v="7592632"/>
    <n v="0.4218128888888889"/>
    <n v="30.968725155555557"/>
    <x v="17"/>
    <s v="iyun"/>
    <s v="Frank Darabont"/>
    <s v="THE MİST"/>
    <s v="Normal"/>
    <s v="Low Budget"/>
  </r>
  <r>
    <s v="Crocodile Dundee in Los Angeles"/>
    <d v="2001-04-04T00:00:00"/>
    <x v="0"/>
    <x v="2"/>
    <s v="English"/>
    <x v="3"/>
    <s v="PG"/>
    <s v="Jere Burns"/>
    <x v="828"/>
    <n v="460"/>
    <n v="1315"/>
    <n v="23"/>
    <n v="387"/>
    <n v="4.8"/>
    <n v="71"/>
    <n v="92"/>
    <n v="25590119"/>
    <n v="21150000"/>
    <n v="4440119"/>
    <n v="0.20993470449172577"/>
    <n v="19.322673881796689"/>
    <x v="18"/>
    <s v="aprel"/>
    <s v="Simon Wincer"/>
    <s v="CROCODİLE DUNDEE İN LOS ANGELES"/>
    <s v="Normal"/>
    <s v="High Budget"/>
  </r>
  <r>
    <s v="Nancy Drew"/>
    <d v="2007-10-02T00:00:00"/>
    <x v="0"/>
    <x v="4"/>
    <s v="English"/>
    <x v="0"/>
    <s v="PG"/>
    <s v="Kay Panabaker"/>
    <x v="829"/>
    <n v="720"/>
    <n v="3327"/>
    <n v="26"/>
    <n v="590"/>
    <n v="5.9"/>
    <n v="93"/>
    <n v="99"/>
    <n v="25584685"/>
    <n v="20000000"/>
    <n v="5584685"/>
    <n v="0.27923425000000002"/>
    <n v="23.770693700000002"/>
    <x v="17"/>
    <s v="oktyabr"/>
    <s v="Andrew Fleming"/>
    <s v="NANCY DREW"/>
    <s v="Normal"/>
    <s v="Medium Budget"/>
  </r>
  <r>
    <s v="Jonah: A VeggieTales Movie"/>
    <d v="2002-03-10T00:00:00"/>
    <x v="0"/>
    <x v="2"/>
    <s v="English"/>
    <x v="0"/>
    <s v="G"/>
    <s v="Phil Vischer"/>
    <x v="830"/>
    <n v="23"/>
    <n v="49"/>
    <n v="12"/>
    <n v="184"/>
    <n v="6.6"/>
    <n v="38"/>
    <n v="82"/>
    <n v="25571351"/>
    <n v="14000000"/>
    <n v="11571351"/>
    <n v="0.82652507142857146"/>
    <n v="26.749010028571426"/>
    <x v="12"/>
    <s v="mart"/>
    <s v="Mike Nawrocki"/>
    <s v="JONAH: A VEGGİETALES MOVİE"/>
    <s v="Normal"/>
    <s v="High Budget"/>
  </r>
  <r>
    <s v="Her"/>
    <d v="2013-03-09T00:00:00"/>
    <x v="0"/>
    <x v="1"/>
    <s v="English"/>
    <x v="0"/>
    <s v="R"/>
    <s v="Scarlett Johansson"/>
    <x v="371"/>
    <n v="19000"/>
    <n v="19359"/>
    <n v="0"/>
    <n v="148000"/>
    <n v="8"/>
    <n v="574"/>
    <n v="126"/>
    <n v="25556065"/>
    <n v="23000000"/>
    <n v="2556065"/>
    <n v="0.11113326086956522"/>
    <n v="46.844453304347823"/>
    <x v="8"/>
    <s v="mart"/>
    <s v="Spike Jonze"/>
    <s v="HER"/>
    <s v="Normal"/>
    <s v="Medium Budget"/>
  </r>
  <r>
    <s v="Memento"/>
    <d v="2000-09-18T00:00:00"/>
    <x v="1"/>
    <x v="6"/>
    <s v="English"/>
    <x v="0"/>
    <s v="R"/>
    <s v="Callum Rennie"/>
    <x v="3"/>
    <n v="716"/>
    <n v="1997"/>
    <n v="22000"/>
    <n v="40000"/>
    <n v="8.5"/>
    <n v="274"/>
    <n v="113"/>
    <n v="25530884"/>
    <n v="9000000"/>
    <n v="16530884"/>
    <n v="1.8367648888888888"/>
    <n v="38.734705955555555"/>
    <x v="23"/>
    <s v="sentyabr"/>
    <s v="Christopher Nolan"/>
    <s v="MEMENTO"/>
    <s v="Normal"/>
    <s v="Medium Budget"/>
  </r>
  <r>
    <s v="Captain Corelli's Mandolin"/>
    <d v="2001-04-02T00:00:00"/>
    <x v="0"/>
    <x v="1"/>
    <s v="English"/>
    <x v="1"/>
    <s v="R"/>
    <s v="Christian Bale"/>
    <x v="299"/>
    <n v="23000"/>
    <n v="23325"/>
    <n v="108"/>
    <n v="0"/>
    <n v="5.9"/>
    <n v="96"/>
    <n v="131"/>
    <n v="25528495"/>
    <n v="57000000"/>
    <n v="-31471505"/>
    <n v="-0.55213166666666669"/>
    <n v="23.379147333333336"/>
    <x v="18"/>
    <s v="aprel"/>
    <s v="John Madden"/>
    <s v="CAPTAİN CORELLİ'S MANDOLİN"/>
    <s v="Underperformer"/>
    <s v="Medium Budget"/>
  </r>
  <r>
    <s v="W."/>
    <d v="2008-11-21T00:00:00"/>
    <x v="0"/>
    <x v="5"/>
    <s v="English"/>
    <x v="0"/>
    <s v="PG-13"/>
    <s v="Toby Jones"/>
    <x v="188"/>
    <n v="2000"/>
    <n v="4264"/>
    <n v="0"/>
    <n v="0"/>
    <n v="6.4"/>
    <n v="242"/>
    <n v="129"/>
    <n v="25517500"/>
    <n v="25100000"/>
    <n v="417500"/>
    <n v="1.6633466135458169E-2"/>
    <n v="25.606653386454184"/>
    <x v="4"/>
    <s v="noyabr"/>
    <s v="Oliver Stone"/>
    <s v="W."/>
    <s v="Normal"/>
    <s v="Medium Budget"/>
  </r>
  <r>
    <s v="All About the Benjamins"/>
    <d v="2002-10-10T00:00:00"/>
    <x v="0"/>
    <x v="0"/>
    <s v="English"/>
    <x v="0"/>
    <s v="R"/>
    <s v="Mike Epps"/>
    <x v="584"/>
    <n v="706"/>
    <n v="1421"/>
    <n v="10"/>
    <n v="530"/>
    <n v="5.7"/>
    <n v="40"/>
    <n v="95"/>
    <n v="25482931"/>
    <n v="14000000"/>
    <n v="11482931"/>
    <n v="0.82020935714285714"/>
    <n v="23.181083742857144"/>
    <x v="12"/>
    <s v="oktyabr"/>
    <s v="Kevin Bray"/>
    <s v="ALL ABOUT THE BENJAMİNS"/>
    <s v="Normal"/>
    <s v="High Budget"/>
  </r>
  <r>
    <s v="Dark Water"/>
    <d v="2005-08-07T00:00:00"/>
    <x v="0"/>
    <x v="1"/>
    <s v="English"/>
    <x v="0"/>
    <s v="PG-13"/>
    <s v="Dougray Scott"/>
    <x v="831"/>
    <n v="794"/>
    <n v="1467"/>
    <n v="179"/>
    <n v="0"/>
    <n v="5.6"/>
    <n v="196"/>
    <n v="103"/>
    <n v="25472967"/>
    <n v="30000000"/>
    <n v="-4527033"/>
    <n v="-0.15090110000000001"/>
    <n v="22.339639559999998"/>
    <x v="14"/>
    <s v="avgust"/>
    <s v="Walter Salles"/>
    <s v="DARK WATER"/>
    <s v="Normal"/>
    <s v="Medium Budget"/>
  </r>
  <r>
    <s v="The Fourth Kind"/>
    <d v="2009-03-03T00:00:00"/>
    <x v="0"/>
    <x v="6"/>
    <s v="English"/>
    <x v="0"/>
    <s v="PG-13"/>
    <s v="Milla Jovovich"/>
    <x v="832"/>
    <n v="14000"/>
    <n v="15251"/>
    <n v="58"/>
    <n v="15000"/>
    <n v="5.9"/>
    <n v="183"/>
    <n v="98"/>
    <n v="25464480"/>
    <n v="10000000"/>
    <n v="15464480"/>
    <n v="1.546448"/>
    <n v="25.718579200000001"/>
    <x v="0"/>
    <s v="mart"/>
    <s v="Olatunde Osunsanmi"/>
    <s v="THE FOURTH KİND"/>
    <s v="Normal"/>
    <s v="Medium Budget"/>
  </r>
  <r>
    <s v="The International"/>
    <d v="2009-02-19T00:00:00"/>
    <x v="0"/>
    <x v="0"/>
    <s v="English"/>
    <x v="0"/>
    <s v="R"/>
    <s v="Naomi Watts"/>
    <x v="801"/>
    <n v="6000"/>
    <n v="7654"/>
    <n v="670"/>
    <n v="0"/>
    <n v="6.5"/>
    <n v="245"/>
    <n v="118"/>
    <n v="25450527"/>
    <n v="50000000"/>
    <n v="-24549473"/>
    <n v="-0.49098945999999999"/>
    <n v="25.803604216"/>
    <x v="0"/>
    <s v="fevral"/>
    <s v="Tom Tykwer"/>
    <s v="THE INTERNATİONAL"/>
    <s v="Normal"/>
    <s v="High Budget"/>
  </r>
  <r>
    <s v="Ex Machina"/>
    <d v="2015-02-11T00:00:00"/>
    <x v="1"/>
    <x v="1"/>
    <s v="English"/>
    <x v="1"/>
    <s v="R"/>
    <s v="Elina Alminas"/>
    <x v="833"/>
    <n v="149"/>
    <n v="430"/>
    <n v="232"/>
    <n v="109000"/>
    <n v="7.7"/>
    <n v="489"/>
    <n v="108"/>
    <n v="25440971"/>
    <n v="15000000"/>
    <n v="10440971"/>
    <n v="0.6960647333333333"/>
    <n v="41.978425893333338"/>
    <x v="2"/>
    <s v="fevral"/>
    <s v="Alex Garland"/>
    <s v="EX MACHİNA"/>
    <s v="Normal"/>
    <s v="Medium Budget"/>
  </r>
  <r>
    <s v="Escape from L.A."/>
    <d v="1996-02-13T00:00:00"/>
    <x v="0"/>
    <x v="0"/>
    <s v="English"/>
    <x v="0"/>
    <s v="R"/>
    <s v="Steve Buscemi"/>
    <x v="576"/>
    <n v="12000"/>
    <n v="15935"/>
    <n v="0"/>
    <n v="0"/>
    <n v="5.7"/>
    <n v="104"/>
    <n v="101"/>
    <n v="25407250"/>
    <n v="50000000"/>
    <n v="-24592750"/>
    <n v="-0.49185499999999999"/>
    <n v="22.603258"/>
    <x v="20"/>
    <s v="fevral"/>
    <s v="John Carpenter"/>
    <s v="ESCAPE FROM L.A."/>
    <s v="Normal"/>
    <s v="High Budget"/>
  </r>
  <r>
    <s v="Boyhood"/>
    <d v="2014-07-10T00:00:00"/>
    <x v="0"/>
    <x v="1"/>
    <s v="English"/>
    <x v="0"/>
    <s v="R"/>
    <s v="Ellar Coltrane"/>
    <x v="354"/>
    <n v="230"/>
    <n v="673"/>
    <n v="0"/>
    <n v="92000"/>
    <n v="8"/>
    <n v="548"/>
    <n v="165"/>
    <n v="25359200"/>
    <n v="4000000"/>
    <n v="21359200"/>
    <n v="5.3398000000000003"/>
    <n v="43.335920000000002"/>
    <x v="16"/>
    <s v="iyul"/>
    <s v="Richard Linklater"/>
    <s v="BOYHOOD"/>
    <s v="Normal"/>
    <s v="Medium Budget"/>
  </r>
  <r>
    <s v="Can't Hardly Wait"/>
    <d v="1998-12-05T00:00:00"/>
    <x v="0"/>
    <x v="4"/>
    <s v="English"/>
    <x v="0"/>
    <s v="PG-13"/>
    <s v="Ethan Embry"/>
    <x v="834"/>
    <n v="982"/>
    <n v="4259"/>
    <n v="4"/>
    <n v="0"/>
    <n v="6.5"/>
    <n v="76"/>
    <n v="100"/>
    <n v="25339117"/>
    <n v="10000000"/>
    <n v="15339117"/>
    <n v="1.5339117"/>
    <n v="26.61356468"/>
    <x v="31"/>
    <s v="dekabr"/>
    <s v="Harry Elfont"/>
    <s v="CAN'T HARDLY WAİT"/>
    <s v="Normal"/>
    <s v="Medium Budget"/>
  </r>
  <r>
    <s v="Serenity"/>
    <d v="2005-04-06T00:00:00"/>
    <x v="0"/>
    <x v="0"/>
    <s v="English"/>
    <x v="0"/>
    <s v="PG-13"/>
    <s v="Adam Baldwin"/>
    <x v="2"/>
    <n v="2000"/>
    <n v="2853"/>
    <n v="0"/>
    <n v="14000"/>
    <n v="8"/>
    <n v="276"/>
    <n v="119"/>
    <n v="25335935"/>
    <n v="40000000"/>
    <n v="-14664065"/>
    <n v="-0.36660162499999999"/>
    <n v="33.253359350000004"/>
    <x v="14"/>
    <s v="aprel"/>
    <s v="Joss Whedon"/>
    <s v="SERENİTY"/>
    <s v="Normal"/>
    <s v="High Budget"/>
  </r>
  <r>
    <s v="The Transporter"/>
    <d v="2002-06-08T00:00:00"/>
    <x v="0"/>
    <x v="0"/>
    <s v="English"/>
    <x v="6"/>
    <s v="PG-13"/>
    <s v="Jason Statham"/>
    <x v="137"/>
    <n v="26000"/>
    <n v="27572"/>
    <n v="255"/>
    <n v="0"/>
    <n v="6.8"/>
    <n v="171"/>
    <n v="92"/>
    <n v="25296447"/>
    <n v="21000000"/>
    <n v="4296447"/>
    <n v="0.20459271428571429"/>
    <n v="27.281837085714287"/>
    <x v="12"/>
    <s v="iyun"/>
    <s v="Louis Leterrier"/>
    <s v="THE TRANSPORTER"/>
    <s v="Normal"/>
    <s v="High Budget"/>
  </r>
  <r>
    <s v="Top Five"/>
    <d v="2014-05-04T00:00:00"/>
    <x v="0"/>
    <x v="4"/>
    <s v="English"/>
    <x v="0"/>
    <s v="R"/>
    <s v="Rosario Dawson"/>
    <x v="660"/>
    <n v="3000"/>
    <n v="5592"/>
    <n v="0"/>
    <n v="0"/>
    <n v="6.5"/>
    <n v="161"/>
    <n v="102"/>
    <n v="25277561"/>
    <n v="12000000"/>
    <n v="13277561"/>
    <n v="1.1064634166666667"/>
    <n v="26.442585366666666"/>
    <x v="16"/>
    <s v="may"/>
    <s v="Chris Rock"/>
    <s v="TOP FİVE"/>
    <s v="Normal"/>
    <s v="Medium Budget"/>
  </r>
  <r>
    <s v="Jersey Girl"/>
    <d v="2004-08-10T00:00:00"/>
    <x v="0"/>
    <x v="4"/>
    <s v="English"/>
    <x v="0"/>
    <s v="PG-13"/>
    <s v="Stephen Root"/>
    <x v="592"/>
    <n v="939"/>
    <n v="3592"/>
    <n v="0"/>
    <n v="0"/>
    <n v="6.2"/>
    <n v="164"/>
    <n v="102"/>
    <n v="25266129"/>
    <n v="35000000"/>
    <n v="-9733871"/>
    <n v="-0.27811059999999999"/>
    <n v="24.688755759999999"/>
    <x v="7"/>
    <s v="avgust"/>
    <s v="Kevin Smith"/>
    <s v="JERSEY GİRL"/>
    <s v="Normal"/>
    <s v="Medium Budget"/>
  </r>
  <r>
    <s v="Escape from New York"/>
    <d v="1981-09-28T00:00:00"/>
    <x v="0"/>
    <x v="0"/>
    <s v="English"/>
    <x v="1"/>
    <s v="R"/>
    <s v="Donald Pleasence"/>
    <x v="576"/>
    <n v="742"/>
    <n v="2270"/>
    <n v="0"/>
    <n v="0"/>
    <n v="7.2"/>
    <n v="201"/>
    <n v="106"/>
    <n v="25244700"/>
    <n v="6000000"/>
    <n v="19244700"/>
    <n v="3.2074500000000001"/>
    <n v="30.082979999999999"/>
    <x v="45"/>
    <s v="sentyabr"/>
    <s v="John Carpenter"/>
    <s v="ESCAPE FROM NEW YORK"/>
    <s v="Normal"/>
    <s v="High Budget"/>
  </r>
  <r>
    <s v="Katy Perry: Part of Me"/>
    <d v="2012-09-07T00:00:00"/>
    <x v="0"/>
    <x v="10"/>
    <s v="English"/>
    <x v="0"/>
    <s v="PG"/>
    <s v="Lexie Contursi"/>
    <x v="835"/>
    <n v="28"/>
    <n v="52"/>
    <n v="4"/>
    <n v="0"/>
    <n v="5.9"/>
    <n v="68"/>
    <n v="93"/>
    <n v="25240988"/>
    <n v="12000000"/>
    <n v="13240988"/>
    <n v="1.1034156666666666"/>
    <n v="24.041366266666667"/>
    <x v="3"/>
    <s v="sentyabr"/>
    <s v="Dan Cutforth"/>
    <s v="KATY PERRY: PART OF ME"/>
    <s v="Normal"/>
    <s v="Low Budget"/>
  </r>
  <r>
    <s v="Aliens in the Attic"/>
    <d v="2009-06-03T00:00:00"/>
    <x v="0"/>
    <x v="2"/>
    <s v="English"/>
    <x v="0"/>
    <s v="PG"/>
    <s v="Malese Jow"/>
    <x v="528"/>
    <n v="1000"/>
    <n v="3423"/>
    <n v="13"/>
    <n v="916"/>
    <n v="5.4"/>
    <n v="82"/>
    <n v="86"/>
    <n v="25200412"/>
    <n v="45000000"/>
    <n v="-19799588"/>
    <n v="-0.43999084444444442"/>
    <n v="21.515603662222222"/>
    <x v="0"/>
    <s v="iyun"/>
    <s v="John Schultz"/>
    <s v="ALİENS İN THE ATTİC"/>
    <s v="Normal"/>
    <s v="High Budget"/>
  </r>
  <r>
    <s v="Sweet November"/>
    <d v="2001-07-07T00:00:00"/>
    <x v="0"/>
    <x v="1"/>
    <s v="English"/>
    <x v="0"/>
    <s v="PG-13"/>
    <s v="Keanu Reeves"/>
    <x v="836"/>
    <n v="18000"/>
    <n v="29484"/>
    <n v="7"/>
    <n v="8000"/>
    <n v="6.7"/>
    <n v="94"/>
    <n v="119"/>
    <n v="25178165"/>
    <n v="40000000"/>
    <n v="-14821835"/>
    <n v="-0.37054587500000002"/>
    <n v="27.451781650000001"/>
    <x v="18"/>
    <s v="iyul"/>
    <s v="Pat O'Connor"/>
    <s v="SWEET NOVEMBER"/>
    <s v="Normal"/>
    <s v="Medium Budget"/>
  </r>
  <r>
    <s v="Nurse Betty"/>
    <d v="2000-01-15T00:00:00"/>
    <x v="0"/>
    <x v="4"/>
    <s v="English"/>
    <x v="7"/>
    <s v="R"/>
    <s v="Morgan Freeman"/>
    <x v="646"/>
    <n v="11000"/>
    <n v="12254"/>
    <n v="119"/>
    <n v="455"/>
    <n v="6.3"/>
    <n v="156"/>
    <n v="110"/>
    <n v="25167270"/>
    <n v="24000000"/>
    <n v="1167270"/>
    <n v="4.8636249999999999E-2"/>
    <n v="25.264954499999998"/>
    <x v="23"/>
    <s v="yanvar"/>
    <s v="Neil LaBute"/>
    <s v="NURSE BETTY"/>
    <s v="Normal"/>
    <s v="Medium Budget"/>
  </r>
  <r>
    <s v="The Witch"/>
    <d v="2015-12-18T00:00:00"/>
    <x v="0"/>
    <x v="7"/>
    <s v="English"/>
    <x v="0"/>
    <s v="R"/>
    <s v="Julian Richings"/>
    <x v="837"/>
    <n v="648"/>
    <n v="1122"/>
    <n v="22"/>
    <n v="43000"/>
    <n v="6.8"/>
    <n v="425"/>
    <n v="92"/>
    <n v="25138292"/>
    <n v="3500000"/>
    <n v="21638292"/>
    <n v="6.1823691428571426"/>
    <n v="33.972947657142853"/>
    <x v="2"/>
    <s v="dekabr"/>
    <s v="Robert Eggers"/>
    <s v="THE WİTCH"/>
    <s v="Normal"/>
    <s v="Low Budget"/>
  </r>
  <r>
    <s v="The Witch"/>
    <d v="2015-12-18T00:00:00"/>
    <x v="0"/>
    <x v="7"/>
    <s v="English"/>
    <x v="0"/>
    <s v="R"/>
    <s v="Julian Richings"/>
    <x v="837"/>
    <n v="648"/>
    <n v="1122"/>
    <n v="22"/>
    <n v="43000"/>
    <n v="6.8"/>
    <n v="425"/>
    <n v="92"/>
    <n v="25138292"/>
    <n v="3500000"/>
    <n v="21638292"/>
    <n v="6.1823691428571426"/>
    <n v="33.972947657142853"/>
    <x v="2"/>
    <s v="dekabr"/>
    <s v="Robert Eggers"/>
    <s v="THE WİTCH"/>
    <s v="Normal"/>
    <s v="Low Budget"/>
  </r>
  <r>
    <s v="Escape Plan"/>
    <d v="2013-04-10T00:00:00"/>
    <x v="0"/>
    <x v="0"/>
    <s v="English"/>
    <x v="0"/>
    <s v="R"/>
    <s v="Sylvester Stallone"/>
    <x v="396"/>
    <n v="13000"/>
    <n v="15708"/>
    <n v="101"/>
    <n v="34000"/>
    <n v="6.7"/>
    <n v="286"/>
    <n v="115"/>
    <n v="25121291"/>
    <n v="50000000"/>
    <n v="-24878709"/>
    <n v="-0.49757417999999998"/>
    <n v="30.000970328000001"/>
    <x v="8"/>
    <s v="aprel"/>
    <s v="Mikael HÃ¥fstrÃ¶m"/>
    <s v="ESCAPE PLAN"/>
    <s v="Normal"/>
    <s v="High Budget"/>
  </r>
  <r>
    <s v="The Reaping"/>
    <d v="2007-08-22T00:00:00"/>
    <x v="0"/>
    <x v="7"/>
    <s v="English"/>
    <x v="0"/>
    <s v="R"/>
    <s v="Stephen Rea"/>
    <x v="411"/>
    <n v="327"/>
    <n v="960"/>
    <n v="81"/>
    <n v="0"/>
    <n v="5.7"/>
    <n v="190"/>
    <n v="99"/>
    <n v="25117498"/>
    <n v="40000000"/>
    <n v="-14882502"/>
    <n v="-0.37206254999999999"/>
    <n v="22.65117498"/>
    <x v="17"/>
    <s v="avgust"/>
    <s v="Stephen Hopkins"/>
    <s v="THE REAPİNG"/>
    <s v="Normal"/>
    <s v="Low Budget"/>
  </r>
  <r>
    <s v="Killer Elite"/>
    <d v="2011-08-25T00:00:00"/>
    <x v="0"/>
    <x v="0"/>
    <s v="English"/>
    <x v="1"/>
    <s v="R"/>
    <s v="Jason Statham"/>
    <x v="838"/>
    <n v="26000"/>
    <n v="49608"/>
    <n v="5"/>
    <n v="17000"/>
    <n v="6.5"/>
    <n v="189"/>
    <n v="116"/>
    <n v="25093607"/>
    <n v="35000000"/>
    <n v="-9906393"/>
    <n v="-0.28303980000000001"/>
    <n v="27.586784080000001"/>
    <x v="15"/>
    <s v="avgust"/>
    <s v="Gary McKendry"/>
    <s v="KİLLER ELİTE"/>
    <s v="Normal"/>
    <s v="High Budget"/>
  </r>
  <r>
    <s v="Midnight in the Garden of Good and Evil"/>
    <d v="1997-04-01T00:00:00"/>
    <x v="0"/>
    <x v="8"/>
    <s v="English"/>
    <x v="0"/>
    <s v="R"/>
    <s v="Kevin Spacey"/>
    <x v="20"/>
    <n v="18000"/>
    <n v="19689"/>
    <n v="16000"/>
    <n v="0"/>
    <n v="6.6"/>
    <n v="91"/>
    <n v="155"/>
    <n v="25078937"/>
    <n v="30000000"/>
    <n v="-4921063"/>
    <n v="-0.16403543333333334"/>
    <n v="26.334385826666665"/>
    <x v="1"/>
    <s v="aprel"/>
    <s v="Clint Eastwood"/>
    <s v="MİDNİGHT İN THE GARDEN OF GOOD AND EVİL"/>
    <s v="Normal"/>
    <s v="Medium Budget"/>
  </r>
  <r>
    <s v="Alpha and Omega"/>
    <d v="2010-02-16T00:00:00"/>
    <x v="0"/>
    <x v="2"/>
    <s v="English"/>
    <x v="0"/>
    <s v="PG"/>
    <s v="Kevin Sussman"/>
    <x v="839"/>
    <n v="681"/>
    <n v="2486"/>
    <n v="0"/>
    <n v="0"/>
    <n v="5.3"/>
    <n v="84"/>
    <n v="90"/>
    <n v="25077977"/>
    <n v="20000000"/>
    <n v="5077977"/>
    <n v="0.25389885000000001"/>
    <n v="21.30155954"/>
    <x v="11"/>
    <s v="fevral"/>
    <s v="Anthony Bell"/>
    <s v="ALPHA AND OMEGA"/>
    <s v="Normal"/>
    <s v="High Budget"/>
  </r>
  <r>
    <s v="Wyatt Earp"/>
    <d v="1994-01-03T00:00:00"/>
    <x v="0"/>
    <x v="2"/>
    <s v="English"/>
    <x v="0"/>
    <s v="PG-13"/>
    <s v="Dennis Quaid"/>
    <x v="709"/>
    <n v="2000"/>
    <n v="5708"/>
    <n v="759"/>
    <n v="0"/>
    <n v="6.6"/>
    <n v="40"/>
    <n v="212"/>
    <n v="25052000"/>
    <n v="63000000"/>
    <n v="-37948000"/>
    <n v="-0.6023492063492063"/>
    <n v="26.159060317460316"/>
    <x v="10"/>
    <s v="yanvar"/>
    <s v="Lawrence Kasdan"/>
    <s v="WYATT EARP"/>
    <s v="Underperformer"/>
    <s v="High Budget"/>
  </r>
  <r>
    <s v="The Wood"/>
    <d v="1999-03-17T00:00:00"/>
    <x v="0"/>
    <x v="4"/>
    <s v="English"/>
    <x v="0"/>
    <s v="R"/>
    <s v="Omar Epps"/>
    <x v="798"/>
    <n v="865"/>
    <n v="2724"/>
    <n v="44"/>
    <n v="990"/>
    <n v="6.9"/>
    <n v="18"/>
    <n v="106"/>
    <n v="25047631"/>
    <n v="6000000"/>
    <n v="19047631"/>
    <n v="3.1746051666666668"/>
    <n v="28.968842066666667"/>
    <x v="5"/>
    <s v="mart"/>
    <s v="Rick Famuyiwa"/>
    <s v="THE WOOD"/>
    <s v="Normal"/>
    <s v="Medium Budget"/>
  </r>
  <r>
    <s v="The Forbidden Kingdom"/>
    <d v="2008-07-13T00:00:00"/>
    <x v="0"/>
    <x v="0"/>
    <s v="English"/>
    <x v="0"/>
    <s v="PG-13"/>
    <s v="Jet Li"/>
    <x v="184"/>
    <n v="5000"/>
    <n v="7247"/>
    <n v="50"/>
    <n v="0"/>
    <n v="6.6"/>
    <n v="206"/>
    <n v="104"/>
    <n v="25040293"/>
    <n v="55000000"/>
    <n v="-29959707"/>
    <n v="-0.54472194545454544"/>
    <n v="26.182111221818179"/>
    <x v="4"/>
    <s v="iyul"/>
    <s v="Rob Minkoff"/>
    <s v="THE FORBİDDEN KİNGDOM"/>
    <s v="Underperformer"/>
    <s v="High Budget"/>
  </r>
  <r>
    <s v="Grindhouse"/>
    <d v="2007-03-30T00:00:00"/>
    <x v="0"/>
    <x v="0"/>
    <s v="English"/>
    <x v="0"/>
    <s v="R"/>
    <s v="Quentin Tarantino"/>
    <x v="253"/>
    <n v="16000"/>
    <n v="22186"/>
    <n v="0"/>
    <n v="0"/>
    <n v="7.6"/>
    <n v="250"/>
    <n v="189"/>
    <n v="25031037"/>
    <n v="53000000"/>
    <n v="-27968963"/>
    <n v="-0.52771628301886797"/>
    <n v="30.188913486792451"/>
    <x v="17"/>
    <s v="mart"/>
    <s v="Robert Rodriguez"/>
    <s v="GRİNDHOUSE"/>
    <s v="Underperformer"/>
    <s v="High Budget"/>
  </r>
  <r>
    <s v="Piranha 3D"/>
    <d v="2010-05-13T00:00:00"/>
    <x v="0"/>
    <x v="4"/>
    <s v="English"/>
    <x v="0"/>
    <s v="R"/>
    <s v="Adam Scott"/>
    <x v="619"/>
    <n v="3000"/>
    <n v="5737"/>
    <n v="192"/>
    <n v="13000"/>
    <n v="5.5"/>
    <n v="365"/>
    <n v="88"/>
    <n v="25003072"/>
    <n v="24000000"/>
    <n v="1003072"/>
    <n v="4.1794666666666667E-2"/>
    <n v="23.316717866666668"/>
    <x v="11"/>
    <s v="may"/>
    <s v="Alexandre Aja"/>
    <s v="PİRANHA 3D"/>
    <s v="Normal"/>
    <s v="Medium Budget"/>
  </r>
  <r>
    <s v="Logan's Run"/>
    <d v="1976-10-05T00:00:00"/>
    <x v="0"/>
    <x v="0"/>
    <s v="English"/>
    <x v="0"/>
    <s v="PG"/>
    <s v="Farrah Fawcett"/>
    <x v="840"/>
    <n v="1000"/>
    <n v="2951"/>
    <n v="23"/>
    <n v="0"/>
    <n v="6.8"/>
    <n v="112"/>
    <n v="119"/>
    <n v="25000000"/>
    <n v="9000000"/>
    <n v="16000000"/>
    <n v="1.7777777777777777"/>
    <n v="27.911111111111111"/>
    <x v="43"/>
    <s v="oktyabr"/>
    <s v="Michael Anderson"/>
    <s v="LOGAN'S RUN"/>
    <s v="Normal"/>
    <s v="High Budget"/>
  </r>
  <r>
    <s v="Some Like It Hot"/>
    <d v="1959-02-23T00:00:00"/>
    <x v="1"/>
    <x v="4"/>
    <s v="English"/>
    <x v="0"/>
    <s v="Not Rated"/>
    <s v="Nehemiah Persoff"/>
    <x v="841"/>
    <n v="105"/>
    <n v="527"/>
    <n v="0"/>
    <n v="10000"/>
    <n v="8.3000000000000007"/>
    <n v="181"/>
    <n v="120"/>
    <n v="25000000"/>
    <n v="2883848"/>
    <n v="22116152"/>
    <n v="7.6689728446159435"/>
    <n v="37.267589137846379"/>
    <x v="59"/>
    <s v="fevral"/>
    <s v="Billy Wilder"/>
    <s v="SOME LİKE IT HOT"/>
    <s v="Normal"/>
    <s v="Medium Budget"/>
  </r>
  <r>
    <s v="In the Heart of the Sea"/>
    <d v="2015-08-29T00:00:00"/>
    <x v="0"/>
    <x v="0"/>
    <s v="English"/>
    <x v="0"/>
    <s v="PG-13"/>
    <s v="Chris Hemsworth"/>
    <x v="47"/>
    <n v="26000"/>
    <n v="28328"/>
    <n v="2000"/>
    <n v="27000"/>
    <n v="7"/>
    <n v="289"/>
    <n v="122"/>
    <n v="24985612"/>
    <n v="100000000"/>
    <n v="-75014388"/>
    <n v="-0.75014387999999999"/>
    <n v="30.399942448000001"/>
    <x v="2"/>
    <s v="avgust"/>
    <s v="Ron Howard"/>
    <s v="IN THE HEART OF THE SEA"/>
    <s v="Underperformer"/>
    <s v="High Budget"/>
  </r>
  <r>
    <s v="The November Man"/>
    <d v="2014-02-19T00:00:00"/>
    <x v="0"/>
    <x v="0"/>
    <s v="English"/>
    <x v="0"/>
    <s v="R"/>
    <s v="Luke Bracey"/>
    <x v="419"/>
    <n v="775"/>
    <n v="3033"/>
    <n v="79"/>
    <n v="0"/>
    <n v="6.3"/>
    <n v="172"/>
    <n v="108"/>
    <n v="24984868"/>
    <n v="15000000"/>
    <n v="9984868"/>
    <n v="0.66565786666666671"/>
    <n v="25.466263146666666"/>
    <x v="16"/>
    <s v="fevral"/>
    <s v="Roger Donaldson"/>
    <s v="THE NOVEMBER MAN"/>
    <s v="Normal"/>
    <s v="High Budget"/>
  </r>
  <r>
    <s v="Kingpin"/>
    <d v="1996-03-10T00:00:00"/>
    <x v="0"/>
    <x v="4"/>
    <s v="English"/>
    <x v="0"/>
    <s v="PG-13"/>
    <s v="Bill Murray"/>
    <x v="118"/>
    <n v="13000"/>
    <n v="16937"/>
    <n v="101"/>
    <n v="3000"/>
    <n v="6.9"/>
    <n v="62"/>
    <n v="117"/>
    <n v="24944213"/>
    <n v="27000000"/>
    <n v="-2055787"/>
    <n v="-7.6140259259259255E-2"/>
    <n v="27.8695438962963"/>
    <x v="20"/>
    <s v="mart"/>
    <s v="Bobby Farrelly"/>
    <s v="KİNGPİN"/>
    <s v="Normal"/>
    <s v="Medium Budget"/>
  </r>
  <r>
    <s v="The Craft"/>
    <d v="1996-03-06T00:00:00"/>
    <x v="0"/>
    <x v="1"/>
    <s v="English"/>
    <x v="0"/>
    <s v="R"/>
    <s v="Christine Taylor"/>
    <x v="829"/>
    <n v="838"/>
    <n v="1812"/>
    <n v="26"/>
    <n v="6000"/>
    <n v="6.2"/>
    <n v="93"/>
    <n v="101"/>
    <n v="24881000"/>
    <n v="15000000"/>
    <n v="9881000"/>
    <n v="0.65873333333333328"/>
    <n v="25.663493333333335"/>
    <x v="20"/>
    <s v="mart"/>
    <s v="Andrew Fleming"/>
    <s v="THE CRAFT"/>
    <s v="Normal"/>
    <s v="Medium Budget"/>
  </r>
  <r>
    <s v="Never Back Down"/>
    <d v="2008-09-04T00:00:00"/>
    <x v="0"/>
    <x v="0"/>
    <s v="English"/>
    <x v="0"/>
    <s v="PG-13"/>
    <s v="Djimon Hounsou"/>
    <x v="783"/>
    <n v="3000"/>
    <n v="4089"/>
    <n v="65"/>
    <n v="0"/>
    <n v="6.6"/>
    <n v="140"/>
    <n v="110"/>
    <n v="24848292"/>
    <n v="20000000"/>
    <n v="4848292"/>
    <n v="0.24241460000000001"/>
    <n v="26.496965839999998"/>
    <x v="4"/>
    <s v="sentyabr"/>
    <s v="Jeff Wadlow"/>
    <s v="NEVER BACK DOWN"/>
    <s v="Normal"/>
    <s v="High Budget"/>
  </r>
  <r>
    <s v="Our Idiot Brother"/>
    <d v="2011-06-08T00:00:00"/>
    <x v="0"/>
    <x v="4"/>
    <s v="English"/>
    <x v="0"/>
    <s v="R"/>
    <s v="Zooey Deschanel"/>
    <x v="842"/>
    <n v="11000"/>
    <n v="15710"/>
    <n v="37"/>
    <n v="11000"/>
    <n v="6.4"/>
    <n v="179"/>
    <n v="90"/>
    <n v="24809547"/>
    <n v="5000000"/>
    <n v="19809547"/>
    <n v="3.9619094000000001"/>
    <n v="28.284763760000004"/>
    <x v="15"/>
    <s v="iyun"/>
    <s v="Jesse Peretz"/>
    <s v="OUR IDİOT BROTHER"/>
    <s v="Normal"/>
    <s v="Medium Budget"/>
  </r>
  <r>
    <s v="From Russia with Love"/>
    <d v="1963-11-24T00:00:00"/>
    <x v="0"/>
    <x v="0"/>
    <s v="English"/>
    <x v="1"/>
    <s v="Approved"/>
    <s v="Robert Shaw"/>
    <x v="439"/>
    <n v="559"/>
    <n v="1456"/>
    <n v="92"/>
    <n v="0"/>
    <n v="7.5"/>
    <n v="167"/>
    <n v="115"/>
    <n v="24800000"/>
    <n v="2000000"/>
    <n v="22800000"/>
    <n v="11.4"/>
    <n v="34.56"/>
    <x v="50"/>
    <s v="noyabr"/>
    <s v="Terence Young"/>
    <s v="FROM RUSSİA WİTH LOVE"/>
    <s v="Normal"/>
    <s v="High Budget"/>
  </r>
  <r>
    <s v="Thank You for Smoking"/>
    <d v="2005-02-28T00:00:00"/>
    <x v="0"/>
    <x v="4"/>
    <s v="English"/>
    <x v="0"/>
    <s v="R"/>
    <s v="J.K. Simmons"/>
    <x v="176"/>
    <n v="24000"/>
    <n v="25092"/>
    <n v="655"/>
    <n v="0"/>
    <n v="7.6"/>
    <n v="239"/>
    <n v="92"/>
    <n v="24792061"/>
    <n v="6500000"/>
    <n v="18292061"/>
    <n v="2.8141632307692306"/>
    <n v="31.525665292307689"/>
    <x v="14"/>
    <s v="fevral"/>
    <s v="Jason Reitman"/>
    <s v="THANK YOU FOR SMOKİNG"/>
    <s v="Normal"/>
    <s v="Medium Budget"/>
  </r>
  <r>
    <s v="Waking Ned Devine"/>
    <d v="1998-12-10T00:00:00"/>
    <x v="0"/>
    <x v="4"/>
    <s v="English"/>
    <x v="1"/>
    <s v="PG"/>
    <s v="James Nesbitt"/>
    <x v="575"/>
    <n v="773"/>
    <n v="1965"/>
    <n v="52"/>
    <n v="0"/>
    <n v="7.4"/>
    <n v="94"/>
    <n v="91"/>
    <n v="24788807"/>
    <n v="3000000"/>
    <n v="21788807"/>
    <n v="7.2629356666666665"/>
    <n v="32.505174266666671"/>
    <x v="31"/>
    <s v="dekabr"/>
    <s v="Kirk Jones"/>
    <s v="WAKİNG NED DEVİNE"/>
    <s v="Normal"/>
    <s v="Medium Budget"/>
  </r>
  <r>
    <s v="Sex, Lies, and Videotape"/>
    <d v="1989-09-06T00:00:00"/>
    <x v="0"/>
    <x v="1"/>
    <s v="English"/>
    <x v="0"/>
    <s v="R"/>
    <s v="Peter Gallagher"/>
    <x v="103"/>
    <n v="828"/>
    <n v="1431"/>
    <n v="0"/>
    <n v="2000"/>
    <n v="7.2"/>
    <n v="58"/>
    <n v="100"/>
    <n v="24741700"/>
    <n v="1200000"/>
    <n v="23541700"/>
    <n v="19.618083333333335"/>
    <n v="36.847233333333335"/>
    <x v="25"/>
    <s v="sentyabr"/>
    <s v="Steven Soderbergh"/>
    <s v="SEX, LİES, AND VİDEOTAPE"/>
    <s v="Normal"/>
    <s v="Medium Budget"/>
  </r>
  <r>
    <s v="Air Bud"/>
    <d v="1997-10-14T00:00:00"/>
    <x v="0"/>
    <x v="4"/>
    <s v="English"/>
    <x v="0"/>
    <s v="PG"/>
    <s v="Kevin Zegers"/>
    <x v="392"/>
    <n v="2000"/>
    <n v="4277"/>
    <n v="188"/>
    <n v="902"/>
    <n v="5.0999999999999996"/>
    <n v="35"/>
    <n v="98"/>
    <n v="24629916"/>
    <n v="3000000"/>
    <n v="21629916"/>
    <n v="7.2099719999999996"/>
    <n v="23.374188799999999"/>
    <x v="1"/>
    <s v="oktyabr"/>
    <s v="Charles Martin Smith"/>
    <s v="AİR BUD"/>
    <s v="Normal"/>
    <s v="Medium Budget"/>
  </r>
  <r>
    <s v="Sicko"/>
    <d v="2007-11-23T00:00:00"/>
    <x v="0"/>
    <x v="10"/>
    <s v="English"/>
    <x v="0"/>
    <s v="PG-13"/>
    <s v="Michael Moore"/>
    <x v="233"/>
    <n v="909"/>
    <n v="1633"/>
    <n v="909"/>
    <n v="0"/>
    <n v="8"/>
    <n v="263"/>
    <n v="123"/>
    <n v="24530513"/>
    <n v="9000000"/>
    <n v="15530513"/>
    <n v="1.7256125555555555"/>
    <n v="32.690245022222221"/>
    <x v="17"/>
    <s v="noyabr"/>
    <s v="Michael Moore"/>
    <s v="SİCKO"/>
    <s v="Normal"/>
    <s v="Low Budget"/>
  </r>
  <r>
    <s v="Unleashed"/>
    <d v="2005-12-22T00:00:00"/>
    <x v="0"/>
    <x v="0"/>
    <s v="English"/>
    <x v="6"/>
    <s v="R"/>
    <s v="Morgan Freeman"/>
    <x v="137"/>
    <n v="11000"/>
    <n v="22383"/>
    <n v="255"/>
    <n v="0"/>
    <n v="7"/>
    <n v="177"/>
    <n v="103"/>
    <n v="24520892"/>
    <n v="45000000"/>
    <n v="-20479108"/>
    <n v="-0.45509128888888889"/>
    <n v="27.817963484444444"/>
    <x v="14"/>
    <s v="dekabr"/>
    <s v="Louis Leterrier"/>
    <s v="UNLEASHED"/>
    <s v="Normal"/>
    <s v="High Budget"/>
  </r>
  <r>
    <s v="Sling Blade"/>
    <d v="1996-09-22T00:00:00"/>
    <x v="0"/>
    <x v="1"/>
    <s v="English"/>
    <x v="0"/>
    <s v="R"/>
    <s v="Robert Duvall"/>
    <x v="843"/>
    <n v="3000"/>
    <n v="3967"/>
    <n v="0"/>
    <n v="0"/>
    <n v="8"/>
    <n v="104"/>
    <n v="148"/>
    <n v="24475416"/>
    <n v="890000"/>
    <n v="23585416"/>
    <n v="26.500467415730338"/>
    <n v="42.600186966292135"/>
    <x v="20"/>
    <s v="sentyabr"/>
    <s v="Billy Bob Thornton"/>
    <s v="SLİNG BLADE"/>
    <s v="Normal"/>
    <s v="Medium Budget"/>
  </r>
  <r>
    <s v="Don Jon"/>
    <d v="2013-10-24T00:00:00"/>
    <x v="0"/>
    <x v="4"/>
    <s v="English"/>
    <x v="0"/>
    <s v="R"/>
    <s v="Joseph Gordon-Levitt"/>
    <x v="844"/>
    <n v="23000"/>
    <n v="44265"/>
    <n v="23000"/>
    <n v="33000"/>
    <n v="6.6"/>
    <n v="364"/>
    <n v="90"/>
    <n v="24475193"/>
    <n v="3000000"/>
    <n v="21475193"/>
    <n v="7.1583976666666667"/>
    <n v="32.563359066666663"/>
    <x v="8"/>
    <s v="oktyabr"/>
    <s v="Joseph Gordon-Levitt"/>
    <s v="DON JON"/>
    <s v="Normal"/>
    <s v="Medium Budget"/>
  </r>
  <r>
    <s v="The Sweetest Thing"/>
    <d v="2002-07-28T00:00:00"/>
    <x v="0"/>
    <x v="4"/>
    <s v="English"/>
    <x v="0"/>
    <s v="R"/>
    <s v="Judith Chapman"/>
    <x v="653"/>
    <n v="44"/>
    <n v="132"/>
    <n v="16"/>
    <n v="0"/>
    <n v="5.0999999999999996"/>
    <n v="99"/>
    <n v="90"/>
    <n v="24430272"/>
    <n v="43000000"/>
    <n v="-18569728"/>
    <n v="-0.43185413953488372"/>
    <n v="20.227258344186044"/>
    <x v="12"/>
    <s v="iyul"/>
    <s v="Roger Kumble"/>
    <s v="THE SWEETEST THİNG"/>
    <s v="Normal"/>
    <s v="Medium Budget"/>
  </r>
  <r>
    <s v="Elektra"/>
    <d v="2005-12-03T00:00:00"/>
    <x v="0"/>
    <x v="0"/>
    <s v="English"/>
    <x v="4"/>
    <s v="PG-13"/>
    <s v="Jennifer Garner"/>
    <x v="344"/>
    <n v="3000"/>
    <n v="7048"/>
    <n v="38"/>
    <n v="0"/>
    <n v="4.8"/>
    <n v="196"/>
    <n v="100"/>
    <n v="24407944"/>
    <n v="43000000"/>
    <n v="-18592056"/>
    <n v="-0.43237339534883723"/>
    <n v="19.027050641860466"/>
    <x v="14"/>
    <s v="dekabr"/>
    <s v="Rob Bowman"/>
    <s v="ELEKTRA"/>
    <s v="Normal"/>
    <s v="High Budget"/>
  </r>
  <r>
    <s v="Sparkle"/>
    <d v="2012-05-28T00:00:00"/>
    <x v="0"/>
    <x v="1"/>
    <s v="English"/>
    <x v="0"/>
    <s v="PG-13"/>
    <s v="Omari Hardwick"/>
    <x v="671"/>
    <n v="1000"/>
    <n v="5804"/>
    <n v="70"/>
    <n v="0"/>
    <n v="5.7"/>
    <n v="82"/>
    <n v="116"/>
    <n v="24397469"/>
    <n v="17000000"/>
    <n v="7397469"/>
    <n v="0.43514523529411764"/>
    <n v="22.974058094117648"/>
    <x v="3"/>
    <s v="may"/>
    <s v="Salim Akil"/>
    <s v="SPARKLE"/>
    <s v="Normal"/>
    <s v="Medium Budget"/>
  </r>
  <r>
    <s v="15 Minutes"/>
    <d v="2001-01-17T00:00:00"/>
    <x v="0"/>
    <x v="0"/>
    <s v="English"/>
    <x v="0"/>
    <s v="R"/>
    <s v="Robert De Niro"/>
    <x v="845"/>
    <n v="22000"/>
    <n v="33585"/>
    <n v="17"/>
    <n v="748"/>
    <n v="6.1"/>
    <n v="151"/>
    <n v="120"/>
    <n v="24375436"/>
    <n v="42000000"/>
    <n v="-17624564"/>
    <n v="-0.41963247619047617"/>
    <n v="24.306947009523807"/>
    <x v="18"/>
    <s v="yanvar"/>
    <s v="John Herzfeld"/>
    <s v="15 MİNUTES"/>
    <s v="Normal"/>
    <s v="High Budget"/>
  </r>
  <r>
    <s v="Arlington Road"/>
    <d v="1999-04-08T00:00:00"/>
    <x v="0"/>
    <x v="8"/>
    <s v="English"/>
    <x v="0"/>
    <s v="R"/>
    <s v="Jeff Bridges"/>
    <x v="692"/>
    <n v="12000"/>
    <n v="13576"/>
    <n v="89"/>
    <n v="0"/>
    <n v="7.2"/>
    <n v="155"/>
    <n v="117"/>
    <n v="24362501"/>
    <n v="21500000"/>
    <n v="2862501"/>
    <n v="0.13313958139534884"/>
    <n v="28.853255832558141"/>
    <x v="5"/>
    <s v="aprel"/>
    <s v="Mark Pellington"/>
    <s v="ARLİNGTON ROAD"/>
    <s v="Normal"/>
    <s v="Medium Budget"/>
  </r>
  <r>
    <s v="Across the Universe"/>
    <d v="2007-07-11T00:00:00"/>
    <x v="0"/>
    <x v="1"/>
    <s v="English"/>
    <x v="0"/>
    <s v="PG-13"/>
    <s v="Jim Sturgess"/>
    <x v="825"/>
    <n v="5000"/>
    <n v="5405"/>
    <n v="278"/>
    <n v="14000"/>
    <n v="7.4"/>
    <n v="156"/>
    <n v="133"/>
    <n v="24343673"/>
    <n v="45000000"/>
    <n v="-20656327"/>
    <n v="-0.45902948888888889"/>
    <n v="30.816388204444443"/>
    <x v="17"/>
    <s v="iyul"/>
    <s v="Julie Taymor"/>
    <s v="ACROSS THE UNİVERSE"/>
    <s v="Normal"/>
    <s v="Medium Budget"/>
  </r>
  <r>
    <s v="Renaissance Man"/>
    <d v="1994-06-13T00:00:00"/>
    <x v="0"/>
    <x v="4"/>
    <s v="English"/>
    <x v="0"/>
    <s v="PG-13"/>
    <s v="Ed Begley Jr."/>
    <x v="249"/>
    <n v="783"/>
    <n v="3126"/>
    <n v="545"/>
    <n v="680"/>
    <n v="6.1"/>
    <n v="12"/>
    <n v="128"/>
    <n v="24332324"/>
    <n v="40000000"/>
    <n v="-15667676"/>
    <n v="-0.39169189999999998"/>
    <n v="24.31132324"/>
    <x v="10"/>
    <s v="iyun"/>
    <s v="Penny Marshall"/>
    <s v="RENAİSSANCE MAN"/>
    <s v="Normal"/>
    <s v="Medium Budget"/>
  </r>
  <r>
    <s v="Hoffa"/>
    <d v="1992-07-10T00:00:00"/>
    <x v="0"/>
    <x v="5"/>
    <s v="English"/>
    <x v="0"/>
    <s v="R"/>
    <s v="Frank Whaley"/>
    <x v="846"/>
    <n v="436"/>
    <n v="1394"/>
    <n v="0"/>
    <n v="949"/>
    <n v="6.6"/>
    <n v="32"/>
    <n v="140"/>
    <n v="24276500"/>
    <n v="35000000"/>
    <n v="-10723500"/>
    <n v="-0.30638571428571426"/>
    <n v="26.372345714285711"/>
    <x v="28"/>
    <s v="iyul"/>
    <s v="Danny DeVito"/>
    <s v="HOFFA"/>
    <s v="Normal"/>
    <s v="Medium Budget"/>
  </r>
  <r>
    <s v="The Spy Next Door"/>
    <d v="2010-09-28T00:00:00"/>
    <x v="0"/>
    <x v="0"/>
    <s v="English"/>
    <x v="0"/>
    <s v="PG"/>
    <s v="Madeline Carroll"/>
    <x v="204"/>
    <n v="1000"/>
    <n v="3436"/>
    <n v="32"/>
    <n v="0"/>
    <n v="5.4"/>
    <n v="97"/>
    <n v="94"/>
    <n v="24268828"/>
    <n v="28000000"/>
    <n v="-3731172"/>
    <n v="-0.13325614285714285"/>
    <n v="21.546697542857146"/>
    <x v="11"/>
    <s v="sentyabr"/>
    <s v="Brian Levant"/>
    <s v="THE SPY NEXT DOOR"/>
    <s v="Normal"/>
    <s v="High Budget"/>
  </r>
  <r>
    <s v="Hearts in Atlantis"/>
    <d v="2001-08-07T00:00:00"/>
    <x v="0"/>
    <x v="1"/>
    <s v="English"/>
    <x v="0"/>
    <s v="PG-13"/>
    <s v="Anthony Hopkins"/>
    <x v="453"/>
    <n v="12000"/>
    <n v="13811"/>
    <n v="96"/>
    <n v="0"/>
    <n v="6.9"/>
    <n v="135"/>
    <n v="101"/>
    <n v="24185781"/>
    <n v="31000000"/>
    <n v="-6814219"/>
    <n v="-0.21981351612903227"/>
    <n v="27.512074593548387"/>
    <x v="18"/>
    <s v="avgust"/>
    <s v="Scott Hicks"/>
    <s v="HEARTS İN ATLANTİS"/>
    <s v="Normal"/>
    <s v="Medium Budget"/>
  </r>
  <r>
    <s v="Clerks II"/>
    <d v="2006-07-22T00:00:00"/>
    <x v="1"/>
    <x v="4"/>
    <s v="English"/>
    <x v="0"/>
    <s v="R"/>
    <s v="Ethan Suplee"/>
    <x v="592"/>
    <n v="1000"/>
    <n v="2990"/>
    <n v="0"/>
    <n v="0"/>
    <n v="7.4"/>
    <n v="174"/>
    <n v="97"/>
    <n v="24138847"/>
    <n v="5000000"/>
    <n v="19138847"/>
    <n v="3.8277694000000002"/>
    <n v="31.131107760000003"/>
    <x v="9"/>
    <s v="iyul"/>
    <s v="Kevin Smith"/>
    <s v="CLERKS II"/>
    <s v="Normal"/>
    <s v="Medium Budget"/>
  </r>
  <r>
    <s v="Lord of War"/>
    <d v="2005-11-14T00:00:00"/>
    <x v="0"/>
    <x v="8"/>
    <s v="English"/>
    <x v="0"/>
    <s v="R"/>
    <s v="Nicolas Cage"/>
    <x v="667"/>
    <n v="12000"/>
    <n v="12076"/>
    <n v="487"/>
    <n v="10000"/>
    <n v="7.6"/>
    <n v="168"/>
    <n v="122"/>
    <n v="24127895"/>
    <n v="50000000"/>
    <n v="-25872105"/>
    <n v="-0.51744210000000002"/>
    <n v="31.193023159999999"/>
    <x v="14"/>
    <s v="noyabr"/>
    <s v="Andrew Niccol"/>
    <s v="LORD OF WAR"/>
    <s v="Normal"/>
    <s v="Medium Budget"/>
  </r>
  <r>
    <s v="Tinker Tailor Soldier Spy"/>
    <d v="2011-09-20T00:00:00"/>
    <x v="0"/>
    <x v="1"/>
    <s v="English"/>
    <x v="6"/>
    <s v="R"/>
    <s v="Benedict Cumberbatch"/>
    <x v="847"/>
    <n v="19000"/>
    <n v="46241"/>
    <n v="140"/>
    <n v="24000"/>
    <n v="7.1"/>
    <n v="466"/>
    <n v="127"/>
    <n v="24104113"/>
    <n v="20000000"/>
    <n v="4104113"/>
    <n v="0.20520564999999999"/>
    <n v="30.882082259999997"/>
    <x v="15"/>
    <s v="sentyabr"/>
    <s v="Tomas Alfredson"/>
    <s v="TİNKER TAİLOR SOLDİER SPY"/>
    <s v="Normal"/>
    <s v="Medium Budget"/>
  </r>
  <r>
    <s v="The Adventures of Huck Finn"/>
    <d v="1993-10-06T00:00:00"/>
    <x v="0"/>
    <x v="2"/>
    <s v="English"/>
    <x v="0"/>
    <s v="PG"/>
    <s v="Curtis Armstrong"/>
    <x v="84"/>
    <n v="876"/>
    <n v="4840"/>
    <n v="208"/>
    <n v="391"/>
    <n v="6.2"/>
    <n v="14"/>
    <n v="108"/>
    <n v="24103594"/>
    <n v="6500000"/>
    <n v="17603594"/>
    <n v="2.7082452307692306"/>
    <n v="25.922398092307695"/>
    <x v="27"/>
    <s v="oktyabr"/>
    <s v="Stephen Sommers"/>
    <s v="THE ADVENTURES OF HUCK FİNN"/>
    <s v="Normal"/>
    <s v="High Budget"/>
  </r>
  <r>
    <s v="Virtuosity"/>
    <d v="1995-09-09T00:00:00"/>
    <x v="0"/>
    <x v="0"/>
    <s v="English"/>
    <x v="0"/>
    <s v="R"/>
    <s v="Denzel Washington"/>
    <x v="737"/>
    <n v="18000"/>
    <n v="20772"/>
    <n v="32"/>
    <n v="0"/>
    <n v="5.5"/>
    <n v="44"/>
    <n v="106"/>
    <n v="24048000"/>
    <n v="30000000"/>
    <n v="-5952000"/>
    <n v="-0.19839999999999999"/>
    <n v="21.920639999999999"/>
    <x v="33"/>
    <s v="sentyabr"/>
    <s v="Brett Leonard"/>
    <s v="VİRTUOSİTY"/>
    <s v="Normal"/>
    <s v="High Budget"/>
  </r>
  <r>
    <s v="Angel Eyes"/>
    <d v="2001-07-01T00:00:00"/>
    <x v="0"/>
    <x v="1"/>
    <s v="English"/>
    <x v="0"/>
    <s v="R"/>
    <s v="Sonia Braga"/>
    <x v="514"/>
    <n v="308"/>
    <n v="1440"/>
    <n v="43"/>
    <n v="689"/>
    <n v="5.6"/>
    <n v="106"/>
    <n v="102"/>
    <n v="24044532"/>
    <n v="38000000"/>
    <n v="-13955468"/>
    <n v="-0.36724915789473683"/>
    <n v="22.322000336842102"/>
    <x v="18"/>
    <s v="iyul"/>
    <s v="Luis Mandoki"/>
    <s v="ANGEL EYES"/>
    <s v="Normal"/>
    <s v="Medium Budget"/>
  </r>
  <r>
    <s v="Don't Be Afraid of the Dark"/>
    <d v="2010-10-26T00:00:00"/>
    <x v="0"/>
    <x v="11"/>
    <s v="English"/>
    <x v="0"/>
    <s v="R"/>
    <s v="Bailee Madison"/>
    <x v="848"/>
    <n v="3000"/>
    <n v="3744"/>
    <n v="24"/>
    <n v="10000"/>
    <n v="5.6"/>
    <n v="298"/>
    <n v="99"/>
    <n v="24042490"/>
    <n v="25000000"/>
    <n v="-957510"/>
    <n v="-3.8300399999999998E-2"/>
    <n v="23.384679839999997"/>
    <x v="11"/>
    <s v="oktyabr"/>
    <s v="Troy Nixey"/>
    <s v="DON'T BE AFRAİD OF THE DARK"/>
    <s v="Normal"/>
    <s v="Low Budget"/>
  </r>
  <r>
    <s v="The Life Aquatic with Steve Zissou"/>
    <d v="2004-11-12T00:00:00"/>
    <x v="0"/>
    <x v="2"/>
    <s v="English"/>
    <x v="0"/>
    <s v="R"/>
    <s v="Bill Murray"/>
    <x v="462"/>
    <n v="13000"/>
    <n v="15757"/>
    <n v="0"/>
    <n v="0"/>
    <n v="7.3"/>
    <n v="259"/>
    <n v="119"/>
    <n v="24006726"/>
    <n v="50000000"/>
    <n v="-25993274"/>
    <n v="-0.51986547999999999"/>
    <n v="28.992053807999998"/>
    <x v="7"/>
    <s v="noyabr"/>
    <s v="Wes Anderson"/>
    <s v="THE LİFE AQUATİC WİTH STEVE ZİSSOU"/>
    <s v="Normal"/>
    <s v="High Budget"/>
  </r>
  <r>
    <s v="Around the World in 80 Days"/>
    <d v="2004-02-03T00:00:00"/>
    <x v="0"/>
    <x v="0"/>
    <s v="English"/>
    <x v="0"/>
    <s v="PG"/>
    <s v="Jim Broadbent"/>
    <x v="141"/>
    <n v="1000"/>
    <n v="3175"/>
    <n v="153"/>
    <n v="0"/>
    <n v="5.8"/>
    <n v="188"/>
    <n v="120"/>
    <n v="24004159"/>
    <n v="110000000"/>
    <n v="-85995841"/>
    <n v="-0.78178037272727274"/>
    <n v="22.88728785090909"/>
    <x v="7"/>
    <s v="fevral"/>
    <s v="Frank Coraci"/>
    <s v="AROUND THE WORLD İN 80 DAYS"/>
    <s v="Underperformer"/>
    <s v="High Budget"/>
  </r>
  <r>
    <s v="Observe and Report"/>
    <d v="2009-09-12T00:00:00"/>
    <x v="0"/>
    <x v="4"/>
    <s v="English"/>
    <x v="0"/>
    <s v="R"/>
    <s v="Collette Wolfe"/>
    <x v="849"/>
    <n v="390"/>
    <n v="727"/>
    <n v="62"/>
    <n v="0"/>
    <n v="5.8"/>
    <n v="190"/>
    <n v="86"/>
    <n v="23993605"/>
    <n v="18000000"/>
    <n v="5993605"/>
    <n v="0.33297805555555554"/>
    <n v="23.333191222222222"/>
    <x v="0"/>
    <s v="sentyabr"/>
    <s v="Jody Hill"/>
    <s v="OBSERVE AND REPORT"/>
    <s v="Normal"/>
    <s v="Medium Budget"/>
  </r>
  <r>
    <s v="Corky Romano"/>
    <d v="2001-12-12T00:00:00"/>
    <x v="0"/>
    <x v="4"/>
    <s v="English"/>
    <x v="0"/>
    <s v="PG-13"/>
    <s v="Vincent Pastore"/>
    <x v="850"/>
    <n v="584"/>
    <n v="3850"/>
    <n v="5"/>
    <n v="365"/>
    <n v="4.5999999999999996"/>
    <n v="62"/>
    <n v="86"/>
    <n v="23978402"/>
    <n v="11000000"/>
    <n v="12978402"/>
    <n v="1.1798547272727273"/>
    <n v="18.908441890909089"/>
    <x v="18"/>
    <s v="dekabr"/>
    <s v="Rob Pritts"/>
    <s v="CORKY ROMANO"/>
    <s v="Normal"/>
    <s v="Medium Budget"/>
  </r>
  <r>
    <s v="The Best Years of Our Lives"/>
    <d v="1946-04-26T00:00:00"/>
    <x v="1"/>
    <x v="1"/>
    <s v="English"/>
    <x v="0"/>
    <s v="Not Rated"/>
    <s v="Myrna Loy"/>
    <x v="851"/>
    <n v="749"/>
    <n v="1941"/>
    <n v="355"/>
    <n v="0"/>
    <n v="8.1"/>
    <n v="97"/>
    <n v="172"/>
    <n v="23650000"/>
    <n v="2100000"/>
    <n v="21550000"/>
    <n v="10.261904761904763"/>
    <n v="36.504761904761907"/>
    <x v="60"/>
    <s v="aprel"/>
    <s v="William Wyler"/>
    <s v="THE BEST YEARS OF OUR LİVES"/>
    <s v="Normal"/>
    <s v="Medium Budget"/>
  </r>
  <r>
    <s v="Hot Fuzz"/>
    <d v="2007-03-09T00:00:00"/>
    <x v="0"/>
    <x v="0"/>
    <s v="English"/>
    <x v="1"/>
    <s v="R"/>
    <s v="Bill Bailey"/>
    <x v="750"/>
    <n v="175"/>
    <n v="485"/>
    <n v="1000"/>
    <n v="17000"/>
    <n v="7.9"/>
    <n v="285"/>
    <n v="121"/>
    <n v="23618786"/>
    <n v="8000000"/>
    <n v="15618786"/>
    <n v="1.95234825"/>
    <n v="34.080939300000004"/>
    <x v="17"/>
    <s v="mart"/>
    <s v="Edgar Wright"/>
    <s v="HOT FUZZ"/>
    <s v="Normal"/>
    <s v="High Budget"/>
  </r>
  <r>
    <s v="The Losers"/>
    <d v="2010-05-11T00:00:00"/>
    <x v="0"/>
    <x v="0"/>
    <s v="English"/>
    <x v="0"/>
    <s v="PG-13"/>
    <s v="Chris Evans"/>
    <x v="448"/>
    <n v="11000"/>
    <n v="12841"/>
    <n v="41"/>
    <n v="0"/>
    <n v="6.4"/>
    <n v="213"/>
    <n v="97"/>
    <n v="23527955"/>
    <n v="25000000"/>
    <n v="-1472045"/>
    <n v="-5.8881799999999998E-2"/>
    <n v="25.57644728"/>
    <x v="11"/>
    <s v="may"/>
    <s v="Sylvain White"/>
    <s v="THE LOSERS"/>
    <s v="Normal"/>
    <s v="High Budget"/>
  </r>
  <r>
    <s v="Hotel Rwanda"/>
    <d v="2004-10-02T00:00:00"/>
    <x v="0"/>
    <x v="1"/>
    <s v="English"/>
    <x v="1"/>
    <s v="PG-13"/>
    <s v="Don Cheadle"/>
    <x v="852"/>
    <n v="3000"/>
    <n v="4142"/>
    <n v="83"/>
    <n v="12000"/>
    <n v="8.1"/>
    <n v="187"/>
    <n v="121"/>
    <n v="23472900"/>
    <n v="17500000"/>
    <n v="5972900"/>
    <n v="0.34130857142857141"/>
    <n v="33.736523428571431"/>
    <x v="7"/>
    <s v="oktyabr"/>
    <s v="Terry George"/>
    <s v="HOTEL RWANDA"/>
    <s v="Normal"/>
    <s v="Medium Budget"/>
  </r>
  <r>
    <s v="Endless Love"/>
    <d v="2014-05-11T00:00:00"/>
    <x v="0"/>
    <x v="1"/>
    <s v="English"/>
    <x v="0"/>
    <s v="PG-13"/>
    <s v="Alex Pettyfer"/>
    <x v="853"/>
    <n v="15000"/>
    <n v="18760"/>
    <n v="19"/>
    <n v="0"/>
    <n v="6.3"/>
    <n v="98"/>
    <n v="104"/>
    <n v="23393765"/>
    <n v="20000000"/>
    <n v="3393765"/>
    <n v="0.16968825000000001"/>
    <n v="25.2678753"/>
    <x v="16"/>
    <s v="may"/>
    <s v="Shana Feste"/>
    <s v="ENDLESS LOVE"/>
    <s v="Normal"/>
    <s v="Medium Budget"/>
  </r>
  <r>
    <s v="Reindeer Games"/>
    <d v="2000-11-15T00:00:00"/>
    <x v="0"/>
    <x v="0"/>
    <s v="English"/>
    <x v="0"/>
    <s v="R"/>
    <s v="Charlize Theron"/>
    <x v="620"/>
    <n v="9000"/>
    <n v="10838"/>
    <n v="287"/>
    <n v="852"/>
    <n v="5.7"/>
    <n v="126"/>
    <n v="124"/>
    <n v="23360779"/>
    <n v="34000000"/>
    <n v="-10639221"/>
    <n v="-0.31291826470588235"/>
    <n v="22.760032694117648"/>
    <x v="23"/>
    <s v="noyabr"/>
    <s v="John Frankenheimer"/>
    <s v="REİNDEER GAMES"/>
    <s v="Normal"/>
    <s v="High Budget"/>
  </r>
  <r>
    <s v="From Paris with Love"/>
    <d v="2010-08-02T00:00:00"/>
    <x v="0"/>
    <x v="0"/>
    <s v="English"/>
    <x v="6"/>
    <s v="R"/>
    <s v="Kasia Smutniak"/>
    <x v="169"/>
    <n v="211"/>
    <n v="488"/>
    <n v="180"/>
    <n v="0"/>
    <n v="6.5"/>
    <n v="203"/>
    <n v="92"/>
    <n v="23324666"/>
    <n v="52000000"/>
    <n v="-28675334"/>
    <n v="-0.55144873076923073"/>
    <n v="25.779420507692308"/>
    <x v="11"/>
    <s v="avgust"/>
    <s v="Pierre Morel"/>
    <s v="FROM PARİS WİTH LOVE"/>
    <s v="Underperformer"/>
    <s v="High Budget"/>
  </r>
  <r>
    <s v="The Covenant"/>
    <d v="2006-03-02T00:00:00"/>
    <x v="0"/>
    <x v="0"/>
    <s v="English"/>
    <x v="0"/>
    <s v="PG-13"/>
    <s v="Laura Ramsey"/>
    <x v="236"/>
    <n v="960"/>
    <n v="3261"/>
    <n v="212"/>
    <n v="3000"/>
    <n v="5.3"/>
    <n v="120"/>
    <n v="97"/>
    <n v="23292105"/>
    <n v="20000000"/>
    <n v="3292105"/>
    <n v="0.16460525000000001"/>
    <n v="21.565842100000001"/>
    <x v="9"/>
    <s v="mart"/>
    <s v="Renny Harlin"/>
    <s v="THE COVENANT"/>
    <s v="Normal"/>
    <s v="High Budget"/>
  </r>
  <r>
    <s v="The Usual Suspects"/>
    <d v="1995-06-18T00:00:00"/>
    <x v="0"/>
    <x v="8"/>
    <s v="English"/>
    <x v="0"/>
    <s v="R"/>
    <s v="Kevin Spacey"/>
    <x v="64"/>
    <n v="18000"/>
    <n v="20821"/>
    <n v="0"/>
    <n v="28000"/>
    <n v="8.6"/>
    <n v="162"/>
    <n v="106"/>
    <n v="23272306"/>
    <n v="6000000"/>
    <n v="17272306"/>
    <n v="2.8787176666666667"/>
    <n v="38.351487066666664"/>
    <x v="33"/>
    <s v="iyun"/>
    <s v="Bryan Singer"/>
    <s v="THE USUAL SUSPECTS"/>
    <s v="Normal"/>
    <s v="Medium Budget"/>
  </r>
  <r>
    <s v="Faster"/>
    <d v="2010-12-28T00:00:00"/>
    <x v="0"/>
    <x v="0"/>
    <s v="English"/>
    <x v="0"/>
    <s v="R"/>
    <s v="Dwayne Johnson"/>
    <x v="562"/>
    <n v="12000"/>
    <n v="14699"/>
    <n v="88"/>
    <n v="12000"/>
    <n v="6.5"/>
    <n v="196"/>
    <n v="98"/>
    <n v="23225911"/>
    <n v="24000000"/>
    <n v="-774089"/>
    <n v="-3.2253708333333332E-2"/>
    <n v="27.187098516666666"/>
    <x v="11"/>
    <s v="dekabr"/>
    <s v="George Tillman Jr."/>
    <s v="FASTER"/>
    <s v="Normal"/>
    <s v="High Budget"/>
  </r>
  <r>
    <s v="Agent Cody Banks 2: Destination London"/>
    <d v="2004-11-21T00:00:00"/>
    <x v="0"/>
    <x v="0"/>
    <s v="English"/>
    <x v="0"/>
    <s v="PG"/>
    <s v="Daniel Roebuck"/>
    <x v="854"/>
    <n v="1000"/>
    <n v="3742"/>
    <n v="8"/>
    <n v="167"/>
    <n v="4.5"/>
    <n v="55"/>
    <n v="100"/>
    <n v="23222861"/>
    <n v="26000000"/>
    <n v="-2777139"/>
    <n v="-0.10681303846153846"/>
    <n v="17.973974784615386"/>
    <x v="7"/>
    <s v="noyabr"/>
    <s v="Kevin Allen"/>
    <s v="AGENT CODY BANKS 2: DESTİNATİON LONDON"/>
    <s v="Normal"/>
    <s v="High Budget"/>
  </r>
  <r>
    <s v="Pompeii"/>
    <d v="2014-06-04T00:00:00"/>
    <x v="0"/>
    <x v="0"/>
    <s v="English"/>
    <x v="4"/>
    <s v="PG-13"/>
    <s v="Sasha Roiz"/>
    <x v="357"/>
    <n v="795"/>
    <n v="1099"/>
    <n v="545"/>
    <n v="20000"/>
    <n v="5.6"/>
    <n v="272"/>
    <n v="105"/>
    <n v="23219748"/>
    <n v="80000000"/>
    <n v="-56780252"/>
    <n v="-0.70975315000000005"/>
    <n v="24.116098739999998"/>
    <x v="16"/>
    <s v="iyun"/>
    <s v="Paul W.S. Anderson"/>
    <s v="POMPEİİ"/>
    <s v="Underperformer"/>
    <s v="High Budget"/>
  </r>
  <r>
    <s v="Vicky Cristina Barcelona"/>
    <d v="2008-08-26T00:00:00"/>
    <x v="0"/>
    <x v="1"/>
    <s v="English"/>
    <x v="12"/>
    <s v="PG-13"/>
    <s v="Scarlett Johansson"/>
    <x v="478"/>
    <n v="19000"/>
    <n v="19894"/>
    <n v="11000"/>
    <n v="14000"/>
    <n v="7.2"/>
    <n v="275"/>
    <n v="96"/>
    <n v="23213577"/>
    <n v="15500000"/>
    <n v="7713577"/>
    <n v="0.49765012903225808"/>
    <n v="30.399060051612903"/>
    <x v="4"/>
    <s v="avgust"/>
    <s v="Woody Allen"/>
    <s v="VİCKY CRİSTİNA BARCELONA"/>
    <s v="Normal"/>
    <s v="Medium Budget"/>
  </r>
  <r>
    <s v="One True Thing"/>
    <d v="1998-05-10T00:00:00"/>
    <x v="0"/>
    <x v="1"/>
    <s v="English"/>
    <x v="0"/>
    <s v="R"/>
    <s v="Meryl Streep"/>
    <x v="622"/>
    <n v="11000"/>
    <n v="12785"/>
    <n v="73"/>
    <n v="592"/>
    <n v="7"/>
    <n v="64"/>
    <n v="127"/>
    <n v="23209440"/>
    <n v="30000000"/>
    <n v="-6790560"/>
    <n v="-0.226352"/>
    <n v="27.968659200000001"/>
    <x v="31"/>
    <s v="may"/>
    <s v="Carl Franklin"/>
    <s v="ONE TRUE THİNG"/>
    <s v="Normal"/>
    <s v="Medium Budget"/>
  </r>
  <r>
    <s v="Monte Carlo"/>
    <d v="2011-03-22T00:00:00"/>
    <x v="0"/>
    <x v="2"/>
    <s v="English"/>
    <x v="15"/>
    <s v="PG"/>
    <s v="Leighton Meester"/>
    <x v="855"/>
    <n v="3000"/>
    <n v="4257"/>
    <n v="15"/>
    <n v="6000"/>
    <n v="5.8"/>
    <n v="94"/>
    <n v="109"/>
    <n v="23179303"/>
    <n v="20000000"/>
    <n v="3179303"/>
    <n v="0.15896515"/>
    <n v="23.863586059999999"/>
    <x v="15"/>
    <s v="mart"/>
    <s v="Thomas Bezucha"/>
    <s v="MONTE CARLO"/>
    <s v="Normal"/>
    <s v="High Budget"/>
  </r>
  <r>
    <s v="The Iron Giant"/>
    <d v="1999-08-30T00:00:00"/>
    <x v="0"/>
    <x v="0"/>
    <s v="English"/>
    <x v="0"/>
    <s v="PG"/>
    <s v="Vin Diesel"/>
    <x v="46"/>
    <n v="14000"/>
    <n v="16358"/>
    <n v="663"/>
    <n v="0"/>
    <n v="8"/>
    <n v="162"/>
    <n v="90"/>
    <n v="23159305"/>
    <n v="70000000"/>
    <n v="-46840695"/>
    <n v="-0.66915278571428571"/>
    <n v="31.732338885714285"/>
    <x v="5"/>
    <s v="avgust"/>
    <s v="Brad Bird"/>
    <s v="THE IRON GİANT"/>
    <s v="Underperformer"/>
    <s v="High Budget"/>
  </r>
  <r>
    <s v="Match Point"/>
    <d v="2005-05-29T00:00:00"/>
    <x v="0"/>
    <x v="1"/>
    <s v="English"/>
    <x v="1"/>
    <s v="R"/>
    <s v="Scarlett Johansson"/>
    <x v="478"/>
    <n v="19000"/>
    <n v="20391"/>
    <n v="11000"/>
    <n v="0"/>
    <n v="7.7"/>
    <n v="278"/>
    <n v="119"/>
    <n v="23089926"/>
    <n v="15000000"/>
    <n v="8089926"/>
    <n v="0.53932840000000004"/>
    <n v="31.01573136"/>
    <x v="14"/>
    <s v="may"/>
    <s v="Woody Allen"/>
    <s v="MATCH POİNT"/>
    <s v="Normal"/>
    <s v="Medium Budget"/>
  </r>
  <r>
    <s v="Stay Alive"/>
    <d v="2006-08-03T00:00:00"/>
    <x v="0"/>
    <x v="7"/>
    <s v="English"/>
    <x v="0"/>
    <s v="PG-13"/>
    <s v="Adam Goldberg"/>
    <x v="511"/>
    <n v="1000"/>
    <n v="3590"/>
    <n v="19"/>
    <n v="0"/>
    <n v="5.0999999999999996"/>
    <n v="112"/>
    <n v="75"/>
    <n v="23078294"/>
    <n v="9000000"/>
    <n v="14078294"/>
    <n v="1.564254888888889"/>
    <n v="21.025701955555554"/>
    <x v="9"/>
    <s v="avgust"/>
    <s v="William Brent Bell"/>
    <s v="STAY ALİVE"/>
    <s v="Normal"/>
    <s v="Low Budget"/>
  </r>
  <r>
    <s v="Sanctum"/>
    <d v="2011-04-15T00:00:00"/>
    <x v="0"/>
    <x v="2"/>
    <s v="English"/>
    <x v="0"/>
    <s v="R"/>
    <s v="Ioan Gruffudd"/>
    <x v="856"/>
    <n v="2000"/>
    <n v="3892"/>
    <n v="24"/>
    <n v="11000"/>
    <n v="5.9"/>
    <n v="244"/>
    <n v="108"/>
    <n v="23070045"/>
    <n v="30000000"/>
    <n v="-6929955"/>
    <n v="-0.2309985"/>
    <n v="24.607600600000001"/>
    <x v="15"/>
    <s v="aprel"/>
    <s v="Alister Grierson"/>
    <s v="SANCTUM"/>
    <s v="Normal"/>
    <s v="High Budget"/>
  </r>
  <r>
    <s v="The Players Club"/>
    <d v="1998-07-19T00:00:00"/>
    <x v="0"/>
    <x v="4"/>
    <s v="English"/>
    <x v="0"/>
    <s v="R"/>
    <s v="Bernie Mac"/>
    <x v="857"/>
    <n v="1000"/>
    <n v="2868"/>
    <n v="0"/>
    <n v="575"/>
    <n v="5.6"/>
    <n v="22"/>
    <n v="104"/>
    <n v="23031390"/>
    <n v="4500000"/>
    <n v="18531390"/>
    <n v="4.1180866666666667"/>
    <n v="24.104734666666666"/>
    <x v="31"/>
    <s v="iyul"/>
    <s v="Ice Cube"/>
    <s v="THE PLAYERS CLUB"/>
    <s v="Normal"/>
    <s v="Medium Budget"/>
  </r>
  <r>
    <s v="Bulletproof Monk"/>
    <d v="2003-11-28T00:00:00"/>
    <x v="0"/>
    <x v="0"/>
    <s v="English"/>
    <x v="0"/>
    <s v="PG-13"/>
    <s v="Jaime King"/>
    <x v="858"/>
    <n v="961"/>
    <n v="2422"/>
    <n v="13"/>
    <n v="846"/>
    <n v="5.5"/>
    <n v="127"/>
    <n v="104"/>
    <n v="23020488"/>
    <n v="52000000"/>
    <n v="-28979512"/>
    <n v="-0.5572983076923077"/>
    <n v="21.861680676923076"/>
    <x v="13"/>
    <s v="noyabr"/>
    <s v="Paul Hunter"/>
    <s v="BULLETPROOF MONK"/>
    <s v="Underperformer"/>
    <s v="High Budget"/>
  </r>
  <r>
    <s v="Transcendence"/>
    <d v="2014-02-21T00:00:00"/>
    <x v="0"/>
    <x v="1"/>
    <s v="English"/>
    <x v="1"/>
    <s v="PG-13"/>
    <s v="Johnny Depp"/>
    <x v="859"/>
    <n v="40000"/>
    <n v="54031"/>
    <n v="0"/>
    <n v="37000"/>
    <n v="6.3"/>
    <n v="355"/>
    <n v="119"/>
    <n v="23014504"/>
    <n v="100000000"/>
    <n v="-76985496"/>
    <n v="-0.76985495999999998"/>
    <n v="28.592058015999999"/>
    <x v="16"/>
    <s v="fevral"/>
    <s v="Wally Pfister"/>
    <s v="TRANSCENDENCE"/>
    <s v="Underperformer"/>
    <s v="Medium Budget"/>
  </r>
  <r>
    <s v="The Remains of the Day"/>
    <d v="1993-07-30T00:00:00"/>
    <x v="0"/>
    <x v="1"/>
    <s v="English"/>
    <x v="1"/>
    <s v="PG"/>
    <s v="Anthony Hopkins"/>
    <x v="860"/>
    <n v="12000"/>
    <n v="12749"/>
    <n v="133"/>
    <n v="0"/>
    <n v="7.9"/>
    <n v="58"/>
    <n v="134"/>
    <n v="22954968"/>
    <n v="11500000"/>
    <n v="11454968"/>
    <n v="0.99608417391304349"/>
    <n v="31.99843366956522"/>
    <x v="27"/>
    <s v="iyul"/>
    <s v="James Ivory"/>
    <s v="THE REMAİNS OF THE DAY"/>
    <s v="Normal"/>
    <s v="Medium Budget"/>
  </r>
  <r>
    <s v="Love Happens"/>
    <d v="2009-07-05T00:00:00"/>
    <x v="0"/>
    <x v="1"/>
    <s v="English"/>
    <x v="0"/>
    <s v="PG-13"/>
    <s v="Judy Greer"/>
    <x v="861"/>
    <n v="2000"/>
    <n v="4947"/>
    <n v="7"/>
    <n v="0"/>
    <n v="5.6"/>
    <n v="111"/>
    <n v="109"/>
    <n v="22927390"/>
    <n v="18000000"/>
    <n v="4927390"/>
    <n v="0.2737438888888889"/>
    <n v="22.509497555555555"/>
    <x v="0"/>
    <s v="iyul"/>
    <s v="Brandon Camp"/>
    <s v="LOVE HAPPENS"/>
    <s v="Normal"/>
    <s v="Medium Budget"/>
  </r>
  <r>
    <s v="Ella Enchanted"/>
    <d v="2004-12-01T00:00:00"/>
    <x v="0"/>
    <x v="4"/>
    <s v="English"/>
    <x v="0"/>
    <s v="PG"/>
    <s v="Anne Hathaway"/>
    <x v="862"/>
    <n v="11000"/>
    <n v="17292"/>
    <n v="13"/>
    <n v="0"/>
    <n v="6.3"/>
    <n v="89"/>
    <n v="96"/>
    <n v="22913677"/>
    <n v="35000000"/>
    <n v="-12086323"/>
    <n v="-0.34532351428571428"/>
    <n v="25.061870594285715"/>
    <x v="7"/>
    <s v="dekabr"/>
    <s v="Tommy O'Haver"/>
    <s v="ELLA ENCHANTED"/>
    <s v="Normal"/>
    <s v="Medium Budget"/>
  </r>
  <r>
    <s v="Rounders"/>
    <d v="1998-09-19T00:00:00"/>
    <x v="0"/>
    <x v="8"/>
    <s v="English"/>
    <x v="0"/>
    <s v="R"/>
    <s v="Matt Damon"/>
    <x v="863"/>
    <n v="13000"/>
    <n v="14890"/>
    <n v="131"/>
    <n v="0"/>
    <n v="7.4"/>
    <n v="128"/>
    <n v="121"/>
    <n v="22905674"/>
    <n v="12000000"/>
    <n v="10905674"/>
    <n v="0.90880616666666669"/>
    <n v="29.963522466666667"/>
    <x v="31"/>
    <s v="sentyabr"/>
    <s v="John Dahl"/>
    <s v="ROUNDERS"/>
    <s v="Normal"/>
    <s v="Medium Budget"/>
  </r>
  <r>
    <s v="Revolutionary Road"/>
    <d v="2008-01-22T00:00:00"/>
    <x v="0"/>
    <x v="1"/>
    <s v="English"/>
    <x v="0"/>
    <s v="R"/>
    <s v="Leonardo DiCaprio"/>
    <x v="31"/>
    <n v="29000"/>
    <n v="53895"/>
    <n v="0"/>
    <n v="0"/>
    <n v="7.3"/>
    <n v="323"/>
    <n v="119"/>
    <n v="22877808"/>
    <n v="35000000"/>
    <n v="-12122192"/>
    <n v="-0.34634834285714283"/>
    <n v="29.061460662857144"/>
    <x v="4"/>
    <s v="yanvar"/>
    <s v="Sam Mendes"/>
    <s v="REVOLUTİONARY ROAD"/>
    <s v="Normal"/>
    <s v="Medium Budget"/>
  </r>
  <r>
    <s v="Being John Malkovich"/>
    <d v="1999-10-30T00:00:00"/>
    <x v="0"/>
    <x v="4"/>
    <s v="English"/>
    <x v="0"/>
    <s v="R"/>
    <s v="Willie Garson"/>
    <x v="371"/>
    <n v="512"/>
    <n v="1171"/>
    <n v="0"/>
    <n v="0"/>
    <n v="7.8"/>
    <n v="242"/>
    <n v="112"/>
    <n v="22858926"/>
    <n v="13000000"/>
    <n v="9858926"/>
    <n v="0.75837892307692312"/>
    <n v="31.50335156923077"/>
    <x v="5"/>
    <s v="oktyabr"/>
    <s v="Spike Jonze"/>
    <s v="BEİNG JOHN MALKOVİCH"/>
    <s v="Normal"/>
    <s v="Medium Budget"/>
  </r>
  <r>
    <s v="Beloved"/>
    <d v="1998-10-27T00:00:00"/>
    <x v="0"/>
    <x v="1"/>
    <s v="English"/>
    <x v="0"/>
    <s v="R"/>
    <s v="Oprah Winfrey"/>
    <x v="203"/>
    <n v="852"/>
    <n v="2397"/>
    <n v="438"/>
    <n v="853"/>
    <n v="5.9"/>
    <n v="78"/>
    <n v="172"/>
    <n v="22843047"/>
    <n v="55000000"/>
    <n v="-32156953"/>
    <n v="-0.58467187272727272"/>
    <n v="23.451431250909092"/>
    <x v="31"/>
    <s v="oktyabr"/>
    <s v="Jonathan Demme"/>
    <s v="BELOVED"/>
    <s v="Underperformer"/>
    <s v="Medium Budget"/>
  </r>
  <r>
    <s v="On Her Majesty's Secret Service"/>
    <d v="1969-01-30T00:00:00"/>
    <x v="0"/>
    <x v="0"/>
    <s v="English"/>
    <x v="1"/>
    <s v="M"/>
    <s v="Telly Savalas"/>
    <x v="864"/>
    <n v="803"/>
    <n v="1769"/>
    <n v="13"/>
    <n v="0"/>
    <n v="6.8"/>
    <n v="143"/>
    <n v="142"/>
    <n v="22800000"/>
    <n v="7000000"/>
    <n v="15800000"/>
    <n v="2.2571428571428571"/>
    <n v="28.102857142857143"/>
    <x v="46"/>
    <s v="yanvar"/>
    <s v="Peter R. Hunt"/>
    <s v="ON HER MAJESTY'S SECRET SERVİCE"/>
    <s v="Normal"/>
    <s v="High Budget"/>
  </r>
  <r>
    <s v="Joe Somebody"/>
    <d v="2001-03-03T00:00:00"/>
    <x v="0"/>
    <x v="4"/>
    <s v="English"/>
    <x v="0"/>
    <s v="PG"/>
    <s v="Jim Belushi"/>
    <x v="170"/>
    <n v="854"/>
    <n v="2765"/>
    <n v="11"/>
    <n v="168"/>
    <n v="5.5"/>
    <n v="55"/>
    <n v="98"/>
    <n v="22770864"/>
    <n v="38000000"/>
    <n v="-15229136"/>
    <n v="-0.40076673684210529"/>
    <n v="21.856493305263157"/>
    <x v="18"/>
    <s v="mart"/>
    <s v="John Pasquin"/>
    <s v="JOE SOMEBODY"/>
    <s v="Normal"/>
    <s v="Medium Budget"/>
  </r>
  <r>
    <s v="The Gallows"/>
    <d v="2015-12-24T00:00:00"/>
    <x v="0"/>
    <x v="7"/>
    <s v="English"/>
    <x v="0"/>
    <s v="R"/>
    <s v="Pfeifer Brown"/>
    <x v="865"/>
    <n v="220"/>
    <n v="276"/>
    <n v="3"/>
    <n v="0"/>
    <n v="4.2"/>
    <n v="159"/>
    <n v="81"/>
    <n v="22757819"/>
    <n v="100000"/>
    <n v="22657819"/>
    <n v="226.57819000000001"/>
    <n v="107.43127600000001"/>
    <x v="2"/>
    <s v="dekabr"/>
    <s v="Travis Cluff"/>
    <s v="THE GALLOWS"/>
    <s v="Normal"/>
    <s v="Low Budget"/>
  </r>
  <r>
    <s v="Titan A.E."/>
    <d v="2000-04-20T00:00:00"/>
    <x v="0"/>
    <x v="0"/>
    <s v="English"/>
    <x v="0"/>
    <s v="PG"/>
    <s v="Matt Damon"/>
    <x v="470"/>
    <n v="13000"/>
    <n v="15857"/>
    <n v="383"/>
    <n v="0"/>
    <n v="6.6"/>
    <n v="131"/>
    <n v="94"/>
    <n v="22751979"/>
    <n v="75000000"/>
    <n v="-52248021"/>
    <n v="-0.69664028"/>
    <n v="26.121343887999998"/>
    <x v="23"/>
    <s v="aprel"/>
    <s v="Don Bluth"/>
    <s v="TİTAN A.E."/>
    <s v="Underperformer"/>
    <s v="High Budget"/>
  </r>
  <r>
    <s v="Dickie Roberts: Former Child Star"/>
    <d v="2003-02-27T00:00:00"/>
    <x v="0"/>
    <x v="4"/>
    <s v="English"/>
    <x v="0"/>
    <s v="PG-13"/>
    <s v="Kevin Grevioux"/>
    <x v="277"/>
    <n v="593"/>
    <n v="2713"/>
    <n v="39"/>
    <n v="320"/>
    <n v="5.6"/>
    <n v="75"/>
    <n v="98"/>
    <n v="22734486"/>
    <n v="17000000"/>
    <n v="5734486"/>
    <n v="0.33732270588235291"/>
    <n v="22.566929082352939"/>
    <x v="13"/>
    <s v="fevral"/>
    <s v="Sam Weisman"/>
    <s v="DİCKİE ROBERTS: FORMER CHİLD STAR"/>
    <s v="Normal"/>
    <s v="Medium Budget"/>
  </r>
  <r>
    <s v="The Magic Sword: Quest for Camelot"/>
    <d v="1998-12-26T00:00:00"/>
    <x v="0"/>
    <x v="2"/>
    <s v="English"/>
    <x v="0"/>
    <s v="G"/>
    <s v="Gary Oldman"/>
    <x v="866"/>
    <n v="10000"/>
    <n v="14275"/>
    <n v="7"/>
    <n v="0"/>
    <n v="6.2"/>
    <n v="34"/>
    <n v="86"/>
    <n v="22717758"/>
    <n v="40000000"/>
    <n v="-17282242"/>
    <n v="-0.43205605000000002"/>
    <n v="24.627177580000001"/>
    <x v="31"/>
    <s v="dekabr"/>
    <s v="Frederik Du Chau"/>
    <s v="THE MAGİC SWORD: QUEST FOR CAMELOT"/>
    <s v="Normal"/>
    <s v="High Budget"/>
  </r>
  <r>
    <s v="Much Ado About Nothing"/>
    <d v="1993-12-13T00:00:00"/>
    <x v="0"/>
    <x v="4"/>
    <s v="English"/>
    <x v="1"/>
    <s v="PG-13"/>
    <s v="Keanu Reeves"/>
    <x v="85"/>
    <n v="18000"/>
    <n v="37645"/>
    <n v="0"/>
    <n v="0"/>
    <n v="7.4"/>
    <n v="41"/>
    <n v="111"/>
    <n v="22551000"/>
    <n v="8000000"/>
    <n v="14551000"/>
    <n v="1.818875"/>
    <n v="30.327550000000002"/>
    <x v="27"/>
    <s v="dekabr"/>
    <s v="Kenneth Branagh"/>
    <s v="MUCH ADO ABOUT NOTHİNG"/>
    <s v="Normal"/>
    <s v="Medium Budget"/>
  </r>
  <r>
    <s v="Babylon A.D."/>
    <d v="2008-06-02T00:00:00"/>
    <x v="0"/>
    <x v="0"/>
    <s v="English"/>
    <x v="6"/>
    <s v="PG-13"/>
    <s v="Vin Diesel"/>
    <x v="460"/>
    <n v="14000"/>
    <n v="15990"/>
    <n v="326"/>
    <n v="0"/>
    <n v="5.6"/>
    <n v="164"/>
    <n v="101"/>
    <n v="22531698"/>
    <n v="70000000"/>
    <n v="-47468302"/>
    <n v="-0.67811860000000002"/>
    <n v="22.128752559999999"/>
    <x v="4"/>
    <s v="iyun"/>
    <s v="Mathieu Kassovitz"/>
    <s v="BABYLON A.D."/>
    <s v="Underperformer"/>
    <s v="High Budget"/>
  </r>
  <r>
    <s v="My Super Ex-Girlfriend"/>
    <d v="2006-06-04T00:00:00"/>
    <x v="0"/>
    <x v="4"/>
    <s v="English"/>
    <x v="0"/>
    <s v="PG-13"/>
    <s v="Rainn Wilson"/>
    <x v="255"/>
    <n v="973"/>
    <n v="2737"/>
    <n v="425"/>
    <n v="1000"/>
    <n v="5.0999999999999996"/>
    <n v="147"/>
    <n v="95"/>
    <n v="22526144"/>
    <n v="30000000"/>
    <n v="-7473856"/>
    <n v="-0.24912853333333335"/>
    <n v="20.400348586666667"/>
    <x v="9"/>
    <s v="iyun"/>
    <s v="Ivan Reitman"/>
    <s v="MY SUPER EX-GİRLFRİEND"/>
    <s v="Normal"/>
    <s v="Medium Budget"/>
  </r>
  <r>
    <s v="The Incredible Burt Wonderstone"/>
    <d v="2013-09-11T00:00:00"/>
    <x v="0"/>
    <x v="4"/>
    <s v="English"/>
    <x v="0"/>
    <s v="PG-13"/>
    <s v="Steve Buscemi"/>
    <x v="867"/>
    <n v="12000"/>
    <n v="32094"/>
    <n v="35"/>
    <n v="13000"/>
    <n v="5.9"/>
    <n v="260"/>
    <n v="100"/>
    <n v="22525921"/>
    <n v="30000000"/>
    <n v="-7474079"/>
    <n v="-0.24913596666666665"/>
    <n v="24.800345613333334"/>
    <x v="8"/>
    <s v="sentyabr"/>
    <s v="Don Scardino"/>
    <s v="THE INCREDİBLE BURT WONDERSTONE"/>
    <s v="Normal"/>
    <s v="Medium Budget"/>
  </r>
  <r>
    <s v="The Black Dahlia"/>
    <d v="2006-12-06T00:00:00"/>
    <x v="0"/>
    <x v="8"/>
    <s v="English"/>
    <x v="7"/>
    <s v="R"/>
    <s v="Scarlett Johansson"/>
    <x v="109"/>
    <n v="19000"/>
    <n v="22833"/>
    <n v="0"/>
    <n v="0"/>
    <n v="5.6"/>
    <n v="240"/>
    <n v="121"/>
    <n v="22518325"/>
    <n v="50000000"/>
    <n v="-27481675"/>
    <n v="-0.5496335"/>
    <n v="22.180146599999997"/>
    <x v="9"/>
    <s v="dekabr"/>
    <s v="Brian De Palma"/>
    <s v="THE BLACK DAHLİA"/>
    <s v="Normal"/>
    <s v="Medium Budget"/>
  </r>
  <r>
    <s v="Lucky Number Slevin"/>
    <d v="2006-11-18T00:00:00"/>
    <x v="0"/>
    <x v="8"/>
    <s v="English"/>
    <x v="7"/>
    <s v="R"/>
    <s v="Bruce Willis"/>
    <x v="868"/>
    <n v="13000"/>
    <n v="26451"/>
    <n v="118"/>
    <n v="10000"/>
    <n v="7.8"/>
    <n v="202"/>
    <n v="110"/>
    <n v="22494487"/>
    <n v="27000000"/>
    <n v="-4505513"/>
    <n v="-0.16687085185185185"/>
    <n v="32.133251659259258"/>
    <x v="9"/>
    <s v="noyabr"/>
    <s v="Paul McGuigan"/>
    <s v="LUCKY NUMBER SLEVİN"/>
    <s v="Normal"/>
    <s v="Medium Budget"/>
  </r>
  <r>
    <s v="War"/>
    <d v="2007-03-05T00:00:00"/>
    <x v="0"/>
    <x v="0"/>
    <s v="English"/>
    <x v="0"/>
    <s v="R"/>
    <s v="Jason Statham"/>
    <x v="869"/>
    <n v="26000"/>
    <n v="33565"/>
    <n v="5"/>
    <n v="0"/>
    <n v="6.3"/>
    <n v="119"/>
    <n v="103"/>
    <n v="22466994"/>
    <n v="25000000"/>
    <n v="-2533006"/>
    <n v="-0.10132024000000001"/>
    <n v="25.159471904"/>
    <x v="17"/>
    <s v="mart"/>
    <s v="Philip G. Atwell"/>
    <s v="WAR"/>
    <s v="Normal"/>
    <s v="High Budget"/>
  </r>
  <r>
    <s v="Fame"/>
    <d v="2009-01-27T00:00:00"/>
    <x v="0"/>
    <x v="4"/>
    <s v="English"/>
    <x v="0"/>
    <s v="PG"/>
    <s v="Kelsey Grammer"/>
    <x v="870"/>
    <n v="808"/>
    <n v="5734"/>
    <n v="64"/>
    <n v="0"/>
    <n v="5"/>
    <n v="134"/>
    <n v="123"/>
    <n v="22452209"/>
    <n v="18000000"/>
    <n v="4452209"/>
    <n v="0.24734494444444444"/>
    <n v="20.098937977777776"/>
    <x v="0"/>
    <s v="yanvar"/>
    <s v="Kevin Tancharoen"/>
    <s v="FAME"/>
    <s v="Normal"/>
    <s v="Medium Budget"/>
  </r>
  <r>
    <s v="Magnolia"/>
    <d v="1999-12-29T00:00:00"/>
    <x v="0"/>
    <x v="1"/>
    <s v="English"/>
    <x v="0"/>
    <s v="R"/>
    <s v="Patton Oswalt"/>
    <x v="630"/>
    <n v="786"/>
    <n v="1906"/>
    <n v="0"/>
    <n v="13000"/>
    <n v="8"/>
    <n v="224"/>
    <n v="188"/>
    <n v="22450975"/>
    <n v="37000000"/>
    <n v="-14549025"/>
    <n v="-0.39321689189189191"/>
    <n v="33.142713243243243"/>
    <x v="5"/>
    <s v="dekabr"/>
    <s v="Paul Thomas Anderson"/>
    <s v="MAGNOLİA"/>
    <s v="Normal"/>
    <s v="Medium Budget"/>
  </r>
  <r>
    <s v="City by the Sea"/>
    <d v="2002-04-13T00:00:00"/>
    <x v="0"/>
    <x v="8"/>
    <s v="English"/>
    <x v="0"/>
    <s v="R"/>
    <s v="Robert De Niro"/>
    <x v="498"/>
    <n v="22000"/>
    <n v="34377"/>
    <n v="105"/>
    <n v="416"/>
    <n v="6.2"/>
    <n v="104"/>
    <n v="108"/>
    <n v="22433915"/>
    <n v="60000000"/>
    <n v="-37566085"/>
    <n v="-0.62610141666666663"/>
    <n v="24.591159433333335"/>
    <x v="12"/>
    <s v="aprel"/>
    <s v="Michael Caton-Jones"/>
    <s v="CİTY BY THE SEA"/>
    <s v="Underperformer"/>
    <s v="Medium Budget"/>
  </r>
  <r>
    <s v="The Alamo"/>
    <d v="2004-12-17T00:00:00"/>
    <x v="0"/>
    <x v="1"/>
    <s v="English"/>
    <x v="0"/>
    <s v="PG-13"/>
    <s v="Dennis Quaid"/>
    <x v="51"/>
    <n v="2000"/>
    <n v="5780"/>
    <n v="102"/>
    <n v="701"/>
    <n v="6"/>
    <n v="106"/>
    <n v="137"/>
    <n v="22406362"/>
    <n v="107000000"/>
    <n v="-84593638"/>
    <n v="-0.79059474766355142"/>
    <n v="23.75386210093458"/>
    <x v="7"/>
    <s v="dekabr"/>
    <s v="John Lee Hancock"/>
    <s v="THE ALAMO"/>
    <s v="Underperformer"/>
    <s v="Medium Budget"/>
  </r>
  <r>
    <s v="Edtv"/>
    <d v="1999-01-14T00:00:00"/>
    <x v="0"/>
    <x v="4"/>
    <s v="English"/>
    <x v="0"/>
    <s v="PG-13"/>
    <s v="Matthew McConaughey"/>
    <x v="47"/>
    <n v="11000"/>
    <n v="15275"/>
    <n v="2000"/>
    <n v="641"/>
    <n v="6.1"/>
    <n v="115"/>
    <n v="122"/>
    <n v="22362500"/>
    <n v="55000000"/>
    <n v="-32637500"/>
    <n v="-0.59340909090909089"/>
    <n v="24.226736363636363"/>
    <x v="5"/>
    <s v="yanvar"/>
    <s v="Ron Howard"/>
    <s v="EDTV"/>
    <s v="Underperformer"/>
    <s v="Medium Budget"/>
  </r>
  <r>
    <s v="The Borrowers"/>
    <d v="1997-02-28T00:00:00"/>
    <x v="0"/>
    <x v="2"/>
    <s v="English"/>
    <x v="1"/>
    <s v="PG"/>
    <s v="Jim Broadbent"/>
    <x v="382"/>
    <n v="1000"/>
    <n v="2056"/>
    <n v="12"/>
    <n v="0"/>
    <n v="5.8"/>
    <n v="42"/>
    <n v="89"/>
    <n v="22359293"/>
    <n v="29000000"/>
    <n v="-6640707"/>
    <n v="-0.22898989655172414"/>
    <n v="23.108404041379309"/>
    <x v="1"/>
    <s v="fevral"/>
    <s v="Peter Hewitt"/>
    <s v="THE BORROWERS"/>
    <s v="Normal"/>
    <s v="High Budget"/>
  </r>
  <r>
    <s v="Project Almanac"/>
    <d v="2015-04-05T00:00:00"/>
    <x v="0"/>
    <x v="13"/>
    <s v="English"/>
    <x v="0"/>
    <s v="PG-13"/>
    <s v="Gary Weeks"/>
    <x v="871"/>
    <n v="452"/>
    <n v="1819"/>
    <n v="16"/>
    <n v="0"/>
    <n v="6.4"/>
    <n v="177"/>
    <n v="106"/>
    <n v="22331028"/>
    <n v="12000000"/>
    <n v="10331028"/>
    <n v="0.86091899999999999"/>
    <n v="25.9443676"/>
    <x v="2"/>
    <s v="aprel"/>
    <s v="Dean Israelite"/>
    <s v="PROJECT ALMANAC"/>
    <s v="Normal"/>
    <s v="Medium Budget"/>
  </r>
  <r>
    <s v="At First Sight"/>
    <d v="1999-05-04T00:00:00"/>
    <x v="1"/>
    <x v="1"/>
    <s v="English"/>
    <x v="0"/>
    <s v="PG-13"/>
    <s v="Mira Sorvino"/>
    <x v="543"/>
    <n v="978"/>
    <n v="3821"/>
    <n v="34"/>
    <n v="0"/>
    <n v="5.9"/>
    <n v="55"/>
    <n v="128"/>
    <n v="22326247"/>
    <n v="60000000"/>
    <n v="-37673753"/>
    <n v="-0.62789588333333335"/>
    <n v="23.348841646666667"/>
    <x v="5"/>
    <s v="may"/>
    <s v="Irwin Winkler"/>
    <s v="AT FİRST SİGHT"/>
    <s v="Underperformer"/>
    <s v="Medium Budget"/>
  </r>
  <r>
    <s v="My Fellow Americans"/>
    <d v="1996-09-15T00:00:00"/>
    <x v="0"/>
    <x v="2"/>
    <s v="English"/>
    <x v="0"/>
    <s v="PG-13"/>
    <s v="Wilford Brimley"/>
    <x v="147"/>
    <n v="957"/>
    <n v="4629"/>
    <n v="88"/>
    <n v="758"/>
    <n v="6.5"/>
    <n v="27"/>
    <n v="101"/>
    <n v="22294341"/>
    <n v="21500000"/>
    <n v="794341"/>
    <n v="3.6946093023255813E-2"/>
    <n v="26.090578437209302"/>
    <x v="20"/>
    <s v="sentyabr"/>
    <s v="Peter Segal"/>
    <s v="MY FELLOW AMERİCANS"/>
    <s v="Normal"/>
    <s v="High Budget"/>
  </r>
  <r>
    <s v="Deuce Bigalow: European Gigolo"/>
    <d v="2005-10-04T00:00:00"/>
    <x v="0"/>
    <x v="4"/>
    <s v="English"/>
    <x v="0"/>
    <s v="R"/>
    <s v="Carlos Ponce"/>
    <x v="872"/>
    <n v="591"/>
    <n v="1729"/>
    <n v="2"/>
    <n v="887"/>
    <n v="4.5999999999999996"/>
    <n v="98"/>
    <n v="83"/>
    <n v="22264487"/>
    <n v="22000000"/>
    <n v="264487"/>
    <n v="1.2022136363636363E-2"/>
    <n v="18.493508854545453"/>
    <x v="14"/>
    <s v="oktyabr"/>
    <s v="Mike Bigelow"/>
    <s v="DEUCE BİGALOW: EUROPEAN GİGOLO"/>
    <s v="Normal"/>
    <s v="Medium Budget"/>
  </r>
  <r>
    <s v="Adaptation."/>
    <d v="2002-04-13T00:00:00"/>
    <x v="0"/>
    <x v="4"/>
    <s v="English"/>
    <x v="0"/>
    <s v="R"/>
    <s v="Nicolas Cage"/>
    <x v="371"/>
    <n v="12000"/>
    <n v="25489"/>
    <n v="0"/>
    <n v="0"/>
    <n v="7.7"/>
    <n v="241"/>
    <n v="81"/>
    <n v="22245861"/>
    <n v="19000000"/>
    <n v="3245861"/>
    <n v="0.17083478947368422"/>
    <n v="30.868333915789474"/>
    <x v="12"/>
    <s v="aprel"/>
    <s v="Spike Jonze"/>
    <s v="ADAPTATİON."/>
    <s v="Normal"/>
    <s v="Medium Budget"/>
  </r>
  <r>
    <s v="Two Can Play That Game"/>
    <d v="2001-02-12T00:00:00"/>
    <x v="0"/>
    <x v="4"/>
    <s v="English"/>
    <x v="0"/>
    <s v="R"/>
    <s v="Mo'Nique"/>
    <x v="873"/>
    <n v="939"/>
    <n v="2815"/>
    <n v="7"/>
    <n v="593"/>
    <n v="6.1"/>
    <n v="40"/>
    <n v="90"/>
    <n v="22235901"/>
    <n v="6000000"/>
    <n v="16235901"/>
    <n v="2.7059834999999999"/>
    <n v="25.5416934"/>
    <x v="18"/>
    <s v="fevral"/>
    <s v="Mark Brown"/>
    <s v="TWO CAN PLAY THAT GAME"/>
    <s v="Normal"/>
    <s v="Medium Budget"/>
  </r>
  <r>
    <s v="The Wizard of Oz"/>
    <d v="1939-04-09T00:00:00"/>
    <x v="1"/>
    <x v="2"/>
    <s v="English"/>
    <x v="0"/>
    <s v="Passed"/>
    <s v="Margaret Hamilton"/>
    <x v="87"/>
    <n v="695"/>
    <n v="2509"/>
    <n v="149"/>
    <n v="14000"/>
    <n v="8.1"/>
    <n v="213"/>
    <n v="102"/>
    <n v="22202612"/>
    <n v="2800000"/>
    <n v="19402612"/>
    <n v="6.9295042857142857"/>
    <n v="36.571801714285712"/>
    <x v="32"/>
    <s v="aprel"/>
    <s v="Victor Fleming"/>
    <s v="THE WİZARD OF OZ"/>
    <s v="Normal"/>
    <s v="High Budget"/>
  </r>
  <r>
    <s v="Hustle &amp; Flow"/>
    <d v="2005-12-17T00:00:00"/>
    <x v="0"/>
    <x v="8"/>
    <s v="English"/>
    <x v="0"/>
    <s v="R"/>
    <s v="Isaac Hayes"/>
    <x v="874"/>
    <n v="275"/>
    <n v="727"/>
    <n v="153"/>
    <n v="0"/>
    <n v="7.4"/>
    <n v="159"/>
    <n v="116"/>
    <n v="22201636"/>
    <n v="8000000"/>
    <n v="14201636"/>
    <n v="1.7752045000000001"/>
    <n v="30.310081800000003"/>
    <x v="14"/>
    <s v="dekabr"/>
    <s v="Craig Brewer"/>
    <s v="HUSTLE &amp; FLOW"/>
    <s v="Normal"/>
    <s v="Medium Budget"/>
  </r>
  <r>
    <s v="Don Juan DeMarco"/>
    <d v="1994-04-13T00:00:00"/>
    <x v="0"/>
    <x v="4"/>
    <s v="English"/>
    <x v="0"/>
    <s v="PG-13"/>
    <s v="Johnny Depp"/>
    <x v="875"/>
    <n v="40000"/>
    <n v="52122"/>
    <n v="19"/>
    <n v="0"/>
    <n v="6.8"/>
    <n v="44"/>
    <n v="97"/>
    <n v="22200000"/>
    <n v="25000000"/>
    <n v="-2800000"/>
    <n v="-0.112"/>
    <n v="27.155200000000001"/>
    <x v="10"/>
    <s v="aprel"/>
    <s v="Jeremy Leven"/>
    <s v="DON JUAN DEMARCO"/>
    <s v="Normal"/>
    <s v="Medium Budget"/>
  </r>
  <r>
    <s v="Nowhere to Run"/>
    <d v="1993-09-08T00:00:00"/>
    <x v="0"/>
    <x v="0"/>
    <s v="English"/>
    <x v="0"/>
    <s v="R"/>
    <s v="Kieran Culkin"/>
    <x v="876"/>
    <n v="1000"/>
    <n v="2210"/>
    <n v="11"/>
    <n v="466"/>
    <n v="5.5"/>
    <n v="25"/>
    <n v="94"/>
    <n v="22189039"/>
    <n v="15000000"/>
    <n v="7189039"/>
    <n v="0.47926926666666669"/>
    <n v="22.238307706666667"/>
    <x v="27"/>
    <s v="sentyabr"/>
    <s v="Robert Harmon"/>
    <s v="NOWHERE TO RUN"/>
    <s v="Normal"/>
    <s v="High Budget"/>
  </r>
  <r>
    <s v="A Nightmare on Elm Street 5: The Dream Child"/>
    <d v="1989-07-12T00:00:00"/>
    <x v="1"/>
    <x v="11"/>
    <s v="English"/>
    <x v="0"/>
    <s v="X"/>
    <s v="Lisa Wilcox"/>
    <x v="411"/>
    <n v="321"/>
    <n v="584"/>
    <n v="81"/>
    <n v="1000"/>
    <n v="5.0999999999999996"/>
    <n v="88"/>
    <n v="89"/>
    <n v="22168359"/>
    <n v="8000000"/>
    <n v="14168359"/>
    <n v="1.7710448750000001"/>
    <n v="21.208417950000001"/>
    <x v="25"/>
    <s v="iyul"/>
    <s v="Stephen Hopkins"/>
    <s v="A NİGHTMARE ON ELM STREET 5: THE DREAM CHİLD"/>
    <s v="Normal"/>
    <s v="Low Budget"/>
  </r>
  <r>
    <s v="Darkness"/>
    <d v="2002-12-14T00:00:00"/>
    <x v="0"/>
    <x v="7"/>
    <s v="English"/>
    <x v="0"/>
    <s v="PG-13"/>
    <s v="Lena Olin"/>
    <x v="877"/>
    <n v="541"/>
    <n v="1228"/>
    <n v="57"/>
    <n v="1000"/>
    <n v="5.4"/>
    <n v="108"/>
    <n v="103"/>
    <n v="22160085"/>
    <n v="10600000"/>
    <n v="11560085"/>
    <n v="1.0905740566037736"/>
    <n v="22.136229622641512"/>
    <x v="12"/>
    <s v="dekabr"/>
    <s v="Jaume BalaguerÃ³"/>
    <s v="DARKNESS"/>
    <s v="Normal"/>
    <s v="Low Budget"/>
  </r>
  <r>
    <s v="The Medallion"/>
    <d v="2003-05-17T00:00:00"/>
    <x v="0"/>
    <x v="0"/>
    <s v="English"/>
    <x v="13"/>
    <s v="PG-13"/>
    <s v="Julian Sands"/>
    <x v="878"/>
    <n v="687"/>
    <n v="1134"/>
    <n v="4"/>
    <n v="505"/>
    <n v="5.2"/>
    <n v="98"/>
    <n v="108"/>
    <n v="22108977"/>
    <n v="41000000"/>
    <n v="-18891023"/>
    <n v="-0.46075665853658537"/>
    <n v="20.666197336585366"/>
    <x v="13"/>
    <s v="may"/>
    <s v="Gordon Chan"/>
    <s v="THE MEDALLİON"/>
    <s v="Normal"/>
    <s v="High Budget"/>
  </r>
  <r>
    <s v="Billy Elliot"/>
    <d v="2000-09-10T00:00:00"/>
    <x v="0"/>
    <x v="1"/>
    <s v="English"/>
    <x v="1"/>
    <s v="R"/>
    <s v="Julie Walters"/>
    <x v="621"/>
    <n v="838"/>
    <n v="1122"/>
    <n v="335"/>
    <n v="0"/>
    <n v="7.7"/>
    <n v="151"/>
    <n v="110"/>
    <n v="21994911"/>
    <n v="5000000"/>
    <n v="16994911"/>
    <n v="3.3989821999999998"/>
    <n v="32.159592879999998"/>
    <x v="23"/>
    <s v="sentyabr"/>
    <s v="Stephen Daldry"/>
    <s v="BİLLY ELLİOT"/>
    <s v="Normal"/>
    <s v="Medium Budget"/>
  </r>
  <r>
    <s v="Joy Ride"/>
    <d v="2001-01-13T00:00:00"/>
    <x v="0"/>
    <x v="6"/>
    <s v="English"/>
    <x v="0"/>
    <s v="R"/>
    <s v="Paul Walker"/>
    <x v="863"/>
    <n v="23000"/>
    <n v="23242"/>
    <n v="131"/>
    <n v="0"/>
    <n v="6.6"/>
    <n v="140"/>
    <n v="97"/>
    <n v="21973182"/>
    <n v="23000000"/>
    <n v="-1026818"/>
    <n v="-4.4644260869565217E-2"/>
    <n v="26.382142295652173"/>
    <x v="18"/>
    <s v="yanvar"/>
    <s v="John Dahl"/>
    <s v="JOY RİDE"/>
    <s v="Normal"/>
    <s v="Medium Budget"/>
  </r>
  <r>
    <s v="A Lot Like Love"/>
    <d v="2005-08-10T00:00:00"/>
    <x v="0"/>
    <x v="4"/>
    <s v="English"/>
    <x v="0"/>
    <s v="PG-13"/>
    <s v="Aimee Garcia"/>
    <x v="879"/>
    <n v="618"/>
    <n v="1095"/>
    <n v="13"/>
    <n v="0"/>
    <n v="6.6"/>
    <n v="112"/>
    <n v="107"/>
    <n v="21835784"/>
    <n v="30000000"/>
    <n v="-8164216"/>
    <n v="-0.27214053333333332"/>
    <n v="26.291143786666666"/>
    <x v="14"/>
    <s v="avgust"/>
    <s v="Nigel Cole"/>
    <s v="A LOT LİKE LOVE"/>
    <s v="Normal"/>
    <s v="Medium Budget"/>
  </r>
  <r>
    <s v="Mr 3000"/>
    <d v="2004-08-16T00:00:00"/>
    <x v="0"/>
    <x v="4"/>
    <s v="English"/>
    <x v="0"/>
    <s v="PG-13"/>
    <s v="Bernie Mac"/>
    <x v="487"/>
    <n v="1000"/>
    <n v="4462"/>
    <n v="30"/>
    <n v="491"/>
    <n v="5.5"/>
    <n v="63"/>
    <n v="104"/>
    <n v="21800302"/>
    <n v="30000000"/>
    <n v="-8199698"/>
    <n v="-0.27332326666666668"/>
    <n v="21.939770693333333"/>
    <x v="7"/>
    <s v="avgust"/>
    <s v="Charles Stone III"/>
    <s v="MR 3000"/>
    <s v="Normal"/>
    <s v="Medium Budget"/>
  </r>
  <r>
    <s v="The Big Wedding"/>
    <d v="2013-09-17T00:00:00"/>
    <x v="0"/>
    <x v="4"/>
    <s v="English"/>
    <x v="0"/>
    <s v="R"/>
    <s v="Robin Williams"/>
    <x v="880"/>
    <n v="49000"/>
    <n v="74181"/>
    <n v="16"/>
    <n v="0"/>
    <n v="5.6"/>
    <n v="133"/>
    <n v="89"/>
    <n v="21784432"/>
    <n v="35000000"/>
    <n v="-13215568"/>
    <n v="-0.37758765714285714"/>
    <n v="22.248964937142855"/>
    <x v="8"/>
    <s v="sentyabr"/>
    <s v="Justin Zackham"/>
    <s v="THE BİG WEDDİNG"/>
    <s v="Normal"/>
    <s v="Medium Budget"/>
  </r>
  <r>
    <s v="Mud"/>
    <d v="2012-03-21T00:00:00"/>
    <x v="0"/>
    <x v="1"/>
    <s v="English"/>
    <x v="0"/>
    <s v="PG-13"/>
    <s v="Matthew McConaughey"/>
    <x v="881"/>
    <n v="11000"/>
    <n v="13960"/>
    <n v="337"/>
    <n v="27000"/>
    <n v="7.4"/>
    <n v="368"/>
    <n v="130"/>
    <n v="21589307"/>
    <n v="10000000"/>
    <n v="11589307"/>
    <n v="1.1589307"/>
    <n v="32.763572280000005"/>
    <x v="3"/>
    <s v="mart"/>
    <s v="Jeff Nichols"/>
    <s v="MUD"/>
    <s v="Normal"/>
    <s v="Medium Budget"/>
  </r>
  <r>
    <s v="Black or White"/>
    <d v="2014-06-26T00:00:00"/>
    <x v="0"/>
    <x v="1"/>
    <s v="English"/>
    <x v="0"/>
    <s v="PG-13"/>
    <s v="Jennifer Ehle"/>
    <x v="882"/>
    <n v="1000"/>
    <n v="3745"/>
    <n v="57"/>
    <n v="0"/>
    <n v="6.6"/>
    <n v="91"/>
    <n v="121"/>
    <n v="21569041"/>
    <n v="9000000"/>
    <n v="12569041"/>
    <n v="1.396560111111111"/>
    <n v="26.958624044444441"/>
    <x v="16"/>
    <s v="iyun"/>
    <s v="Mike Binder"/>
    <s v="BLACK OR WHİTE"/>
    <s v="Normal"/>
    <s v="Medium Budget"/>
  </r>
  <r>
    <s v="Baggage Claim"/>
    <d v="2013-12-08T00:00:00"/>
    <x v="0"/>
    <x v="4"/>
    <s v="English"/>
    <x v="0"/>
    <s v="PG-13"/>
    <s v="Djimon Hounsou"/>
    <x v="883"/>
    <n v="3000"/>
    <n v="8097"/>
    <n v="68"/>
    <n v="0"/>
    <n v="5"/>
    <n v="52"/>
    <n v="96"/>
    <n v="21564616"/>
    <n v="8500000"/>
    <n v="13064616"/>
    <n v="1.5370136470588236"/>
    <n v="20.614805458823529"/>
    <x v="8"/>
    <s v="dekabr"/>
    <s v="David E. Talbert"/>
    <s v="BAGGAGE CLAİM"/>
    <s v="Normal"/>
    <s v="Medium Budget"/>
  </r>
  <r>
    <s v="Your Highness"/>
    <d v="2011-02-17T00:00:00"/>
    <x v="0"/>
    <x v="2"/>
    <s v="English"/>
    <x v="0"/>
    <s v="R"/>
    <s v="Natalie Portman"/>
    <x v="332"/>
    <n v="20000"/>
    <n v="45202"/>
    <n v="234"/>
    <n v="18000"/>
    <n v="5.6"/>
    <n v="208"/>
    <n v="102"/>
    <n v="21557240"/>
    <n v="49900000"/>
    <n v="-28342760"/>
    <n v="-0.56799118236472945"/>
    <n v="23.972803527054108"/>
    <x v="15"/>
    <s v="fevral"/>
    <s v="David Gordon Green"/>
    <s v="YOUR HİGHNESS"/>
    <s v="Normal"/>
    <s v="High Budget"/>
  </r>
  <r>
    <s v="He Got Game"/>
    <d v="1998-09-16T00:00:00"/>
    <x v="0"/>
    <x v="1"/>
    <s v="English"/>
    <x v="0"/>
    <s v="R"/>
    <s v="Denzel Washington"/>
    <x v="329"/>
    <n v="18000"/>
    <n v="37315"/>
    <n v="0"/>
    <n v="0"/>
    <n v="6.9"/>
    <n v="48"/>
    <n v="136"/>
    <n v="21554585"/>
    <n v="25000000"/>
    <n v="-3445415"/>
    <n v="-0.13781660000000001"/>
    <n v="27.54487336"/>
    <x v="31"/>
    <s v="sentyabr"/>
    <s v="Spike Lee"/>
    <s v="HE GOT GAME"/>
    <s v="Normal"/>
    <s v="Medium Budget"/>
  </r>
  <r>
    <s v="The Way Way Back"/>
    <d v="2013-05-09T00:00:00"/>
    <x v="0"/>
    <x v="4"/>
    <s v="English"/>
    <x v="0"/>
    <s v="PG-13"/>
    <s v="Steve Carell"/>
    <x v="884"/>
    <n v="7000"/>
    <n v="8375"/>
    <n v="214"/>
    <n v="22000"/>
    <n v="7.4"/>
    <n v="276"/>
    <n v="103"/>
    <n v="21501098"/>
    <n v="5000000"/>
    <n v="16501098"/>
    <n v="3.3002196000000001"/>
    <n v="33.120087840000004"/>
    <x v="8"/>
    <s v="may"/>
    <s v="Nat Faxon"/>
    <s v="THE WAY WAY BACK"/>
    <s v="Normal"/>
    <s v="Medium Budget"/>
  </r>
  <r>
    <s v="The Right Stuff"/>
    <d v="1983-03-23T00:00:00"/>
    <x v="0"/>
    <x v="2"/>
    <s v="English"/>
    <x v="0"/>
    <s v="PG"/>
    <s v="Dennis Quaid"/>
    <x v="885"/>
    <n v="2000"/>
    <n v="6341"/>
    <n v="133"/>
    <n v="0"/>
    <n v="7.9"/>
    <n v="80"/>
    <n v="193"/>
    <n v="21500000"/>
    <n v="27000000"/>
    <n v="-5500000"/>
    <n v="-0.20370370370370369"/>
    <n v="31.518518518518519"/>
    <x v="19"/>
    <s v="mart"/>
    <s v="Philip Kaufman"/>
    <s v="THE RİGHT STUFF"/>
    <s v="Normal"/>
    <s v="High Budget"/>
  </r>
  <r>
    <s v="The Book Thief"/>
    <d v="2013-05-09T00:00:00"/>
    <x v="0"/>
    <x v="1"/>
    <s v="English"/>
    <x v="0"/>
    <s v="PG-13"/>
    <s v="Emily Watson"/>
    <x v="886"/>
    <n v="876"/>
    <n v="1985"/>
    <n v="33"/>
    <n v="53000"/>
    <n v="7.6"/>
    <n v="252"/>
    <n v="131"/>
    <n v="21483154"/>
    <n v="19000000"/>
    <n v="2483154"/>
    <n v="0.13069231578947368"/>
    <n v="35.752276926315787"/>
    <x v="8"/>
    <s v="may"/>
    <s v="Brian Percival"/>
    <s v="THE BOOK THİEF"/>
    <s v="Normal"/>
    <s v="Medium Budget"/>
  </r>
  <r>
    <s v="Battlefield Earth"/>
    <d v="2000-03-02T00:00:00"/>
    <x v="0"/>
    <x v="0"/>
    <s v="English"/>
    <x v="0"/>
    <s v="PG-13"/>
    <s v="Richard Tyson"/>
    <x v="887"/>
    <n v="743"/>
    <n v="971"/>
    <n v="64"/>
    <n v="0"/>
    <n v="2.4"/>
    <n v="174"/>
    <n v="119"/>
    <n v="21471685"/>
    <n v="44000000"/>
    <n v="-22528315"/>
    <n v="-0.5120071590909091"/>
    <n v="9.3951971363636364"/>
    <x v="23"/>
    <s v="mart"/>
    <s v="Roger Christian"/>
    <s v="BATTLEFİELD EARTH"/>
    <s v="Normal"/>
    <s v="High Budget"/>
  </r>
  <r>
    <s v="Urban Legends: Final Cut"/>
    <d v="2000-01-02T00:00:00"/>
    <x v="0"/>
    <x v="7"/>
    <s v="English"/>
    <x v="0"/>
    <s v="R"/>
    <s v="Loretta Devine"/>
    <x v="888"/>
    <n v="912"/>
    <n v="2682"/>
    <n v="83"/>
    <n v="243"/>
    <n v="4.0999999999999996"/>
    <n v="108"/>
    <n v="97"/>
    <n v="21468807"/>
    <n v="14000000"/>
    <n v="7468807"/>
    <n v="0.5334862142857143"/>
    <n v="16.637694485714285"/>
    <x v="23"/>
    <s v="yanvar"/>
    <s v="John Ottman"/>
    <s v="URBAN LEGENDS: FİNAL CUT"/>
    <s v="Normal"/>
    <s v="Low Budget"/>
  </r>
  <r>
    <s v="The Darkest Hour"/>
    <d v="2011-11-14T00:00:00"/>
    <x v="0"/>
    <x v="0"/>
    <s v="English"/>
    <x v="0"/>
    <s v="PG-13"/>
    <s v="Max Minghella"/>
    <x v="889"/>
    <n v="614"/>
    <n v="843"/>
    <n v="21"/>
    <n v="0"/>
    <n v="4.9000000000000004"/>
    <n v="195"/>
    <n v="89"/>
    <n v="21426805"/>
    <n v="30000000"/>
    <n v="-8573195"/>
    <n v="-0.28577316666666669"/>
    <n v="19.485690733333335"/>
    <x v="15"/>
    <s v="noyabr"/>
    <s v="Chris Gorak"/>
    <s v="THE DARKEST HOUR"/>
    <s v="Normal"/>
    <s v="High Budget"/>
  </r>
  <r>
    <s v="The Adventures of Ford Fairlane"/>
    <d v="1990-10-04T00:00:00"/>
    <x v="0"/>
    <x v="0"/>
    <s v="English"/>
    <x v="0"/>
    <s v="R"/>
    <s v="Lauren Holly"/>
    <x v="236"/>
    <n v="879"/>
    <n v="2795"/>
    <n v="212"/>
    <n v="2000"/>
    <n v="6.3"/>
    <n v="48"/>
    <n v="104"/>
    <n v="21413502"/>
    <n v="40000000"/>
    <n v="-18586498"/>
    <n v="-0.46466245"/>
    <n v="25.214135019999997"/>
    <x v="22"/>
    <s v="oktyabr"/>
    <s v="Renny Harlin"/>
    <s v="THE ADVENTURES OF FORD FAİRLANE"/>
    <s v="Normal"/>
    <s v="High Budget"/>
  </r>
  <r>
    <s v="Quigley Down Under"/>
    <d v="1990-12-30T00:00:00"/>
    <x v="0"/>
    <x v="0"/>
    <s v="English"/>
    <x v="3"/>
    <s v="PG-13"/>
    <s v="Alan Rickman"/>
    <x v="828"/>
    <n v="25000"/>
    <n v="45841"/>
    <n v="23"/>
    <n v="0"/>
    <n v="6.8"/>
    <n v="20"/>
    <n v="119"/>
    <n v="21413105"/>
    <n v="20000000"/>
    <n v="1413105"/>
    <n v="7.0655250000000003E-2"/>
    <n v="27.228262099999998"/>
    <x v="22"/>
    <s v="dekabr"/>
    <s v="Simon Wincer"/>
    <s v="QUİGLEY DOWN UNDER"/>
    <s v="Normal"/>
    <s v="High Budget"/>
  </r>
  <r>
    <s v="The Place Beyond the Pines"/>
    <d v="2012-09-30T00:00:00"/>
    <x v="0"/>
    <x v="8"/>
    <s v="English"/>
    <x v="0"/>
    <s v="R"/>
    <s v="Ryan Gosling"/>
    <x v="890"/>
    <n v="33000"/>
    <n v="34413"/>
    <n v="310"/>
    <n v="47000"/>
    <n v="7.3"/>
    <n v="417"/>
    <n v="140"/>
    <n v="21383298"/>
    <n v="15000000"/>
    <n v="6383298"/>
    <n v="0.42555320000000002"/>
    <n v="34.070221279999998"/>
    <x v="3"/>
    <s v="sentyabr"/>
    <s v="Derek Cianfrance"/>
    <s v="THE PLACE BEYOND THE PİNES"/>
    <s v="Normal"/>
    <s v="Medium Budget"/>
  </r>
  <r>
    <s v="Mars Needs Moms"/>
    <d v="2011-06-15T00:00:00"/>
    <x v="0"/>
    <x v="0"/>
    <s v="English"/>
    <x v="0"/>
    <s v="PG"/>
    <s v="Elisabeth Harnois"/>
    <x v="483"/>
    <n v="921"/>
    <n v="2652"/>
    <n v="25"/>
    <n v="0"/>
    <n v="5.4"/>
    <n v="132"/>
    <n v="88"/>
    <n v="21379315"/>
    <n v="150000000"/>
    <n v="-128620685"/>
    <n v="-0.8574712333333333"/>
    <n v="21.257011506666668"/>
    <x v="15"/>
    <s v="iyun"/>
    <s v="Simon Wells"/>
    <s v="MARS NEEDS MOMS"/>
    <s v="Underperformer"/>
    <s v="High Budget"/>
  </r>
  <r>
    <s v="The Fog"/>
    <d v="1980-08-09T00:00:00"/>
    <x v="0"/>
    <x v="11"/>
    <s v="English"/>
    <x v="0"/>
    <s v="R"/>
    <s v="Jamie Lee Curtis"/>
    <x v="576"/>
    <n v="2000"/>
    <n v="4877"/>
    <n v="0"/>
    <n v="7000"/>
    <n v="6.8"/>
    <n v="212"/>
    <n v="89"/>
    <n v="21378000"/>
    <n v="1000000"/>
    <n v="20378000"/>
    <n v="20.378"/>
    <n v="36.051200000000001"/>
    <x v="21"/>
    <s v="avgust"/>
    <s v="John Carpenter"/>
    <s v="THE FOG"/>
    <s v="Normal"/>
    <s v="Low Budget"/>
  </r>
  <r>
    <s v="Skyline"/>
    <d v="2010-08-11T00:00:00"/>
    <x v="0"/>
    <x v="0"/>
    <s v="English"/>
    <x v="0"/>
    <s v="PG-13"/>
    <s v="David Zayas"/>
    <x v="618"/>
    <n v="929"/>
    <n v="3679"/>
    <n v="25"/>
    <n v="13000"/>
    <n v="4.4000000000000004"/>
    <n v="221"/>
    <n v="97"/>
    <n v="21371425"/>
    <n v="10000000"/>
    <n v="11371425"/>
    <n v="1.1371424999999999"/>
    <n v="19.354857000000003"/>
    <x v="11"/>
    <s v="avgust"/>
    <s v="Colin Strause"/>
    <s v="SKYLİNE"/>
    <s v="Normal"/>
    <s v="High Budget"/>
  </r>
  <r>
    <s v="Raising Cain"/>
    <d v="1992-04-05T00:00:00"/>
    <x v="0"/>
    <x v="8"/>
    <s v="English"/>
    <x v="0"/>
    <s v="R"/>
    <s v="Steven Bauer"/>
    <x v="109"/>
    <n v="636"/>
    <n v="1852"/>
    <n v="0"/>
    <n v="541"/>
    <n v="6"/>
    <n v="33"/>
    <n v="91"/>
    <n v="21370057"/>
    <n v="12000000"/>
    <n v="9370057"/>
    <n v="0.78083808333333338"/>
    <n v="24.366435233333331"/>
    <x v="28"/>
    <s v="aprel"/>
    <s v="Brian De Palma"/>
    <s v="RAİSİNG CAİN"/>
    <s v="Normal"/>
    <s v="Medium Budget"/>
  </r>
  <r>
    <s v="Friday the 13th: A New Beginning"/>
    <d v="1985-07-24T00:00:00"/>
    <x v="0"/>
    <x v="7"/>
    <s v="English"/>
    <x v="0"/>
    <s v="R"/>
    <s v="Tiffany Helm"/>
    <x v="891"/>
    <n v="42"/>
    <n v="170"/>
    <n v="13"/>
    <n v="1000"/>
    <n v="4.7"/>
    <n v="160"/>
    <n v="92"/>
    <n v="21300000"/>
    <n v="2200000"/>
    <n v="19100000"/>
    <n v="8.6818181818181817"/>
    <n v="22.372727272727275"/>
    <x v="29"/>
    <s v="iyul"/>
    <s v="Danny Steinmann"/>
    <s v="FRİDAY THE 13TH: A NEW BEGİNNİNG"/>
    <s v="Normal"/>
    <s v="Low Budget"/>
  </r>
  <r>
    <s v="Dream House"/>
    <d v="2011-02-18T00:00:00"/>
    <x v="0"/>
    <x v="1"/>
    <s v="English"/>
    <x v="0"/>
    <s v="PG-13"/>
    <s v="Naomi Watts"/>
    <x v="755"/>
    <n v="6000"/>
    <n v="8018"/>
    <n v="260"/>
    <n v="0"/>
    <n v="6"/>
    <n v="174"/>
    <n v="84"/>
    <n v="21283440"/>
    <n v="55000000"/>
    <n v="-33716560"/>
    <n v="-0.61302836363636359"/>
    <n v="23.754788654545454"/>
    <x v="15"/>
    <s v="fevral"/>
    <s v="Jim Sheridan"/>
    <s v="DREAM HOUSE"/>
    <s v="Underperformer"/>
    <s v="Medium Budget"/>
  </r>
  <r>
    <s v="Bowling for Columbine"/>
    <d v="2002-11-18T00:00:00"/>
    <x v="1"/>
    <x v="8"/>
    <s v="English"/>
    <x v="7"/>
    <s v="R"/>
    <s v="Michael Moore"/>
    <x v="233"/>
    <n v="909"/>
    <n v="1779"/>
    <n v="909"/>
    <n v="4000"/>
    <n v="8"/>
    <n v="215"/>
    <n v="120"/>
    <n v="21244913"/>
    <n v="4000000"/>
    <n v="17244913"/>
    <n v="4.3112282500000001"/>
    <n v="34.124491299999995"/>
    <x v="12"/>
    <s v="noyabr"/>
    <s v="Michael Moore"/>
    <s v="BOWLİNG FOR COLUMBİNE"/>
    <s v="Normal"/>
    <s v="Medium Budget"/>
  </r>
  <r>
    <s v="To Die For"/>
    <d v="1995-07-03T00:00:00"/>
    <x v="0"/>
    <x v="4"/>
    <s v="English"/>
    <x v="0"/>
    <s v="R"/>
    <s v="Kurtwood Smith"/>
    <x v="187"/>
    <n v="1000"/>
    <n v="3598"/>
    <n v="835"/>
    <n v="1000"/>
    <n v="6.8"/>
    <n v="59"/>
    <n v="106"/>
    <n v="21200000"/>
    <n v="20000000"/>
    <n v="1200000"/>
    <n v="0.06"/>
    <n v="27.324000000000002"/>
    <x v="33"/>
    <s v="iyul"/>
    <s v="Gus Van Sant"/>
    <s v="TO DİE FOR"/>
    <s v="Normal"/>
    <s v="Medium Budget"/>
  </r>
  <r>
    <s v="As Above, So Below"/>
    <d v="2014-12-04T00:00:00"/>
    <x v="0"/>
    <x v="7"/>
    <s v="English"/>
    <x v="0"/>
    <s v="R"/>
    <s v="Ben Feldman"/>
    <x v="711"/>
    <n v="1000"/>
    <n v="1410"/>
    <n v="66"/>
    <n v="14000"/>
    <n v="6.1"/>
    <n v="196"/>
    <n v="93"/>
    <n v="21197315"/>
    <n v="5000000"/>
    <n v="16197315"/>
    <n v="3.2394630000000002"/>
    <n v="27.095785199999998"/>
    <x v="16"/>
    <s v="dekabr"/>
    <s v="John Erick Dowdle"/>
    <s v="AS ABOVE, SO BELOW"/>
    <s v="Normal"/>
    <s v="Low Budget"/>
  </r>
  <r>
    <s v="Torque"/>
    <d v="2004-02-12T00:00:00"/>
    <x v="0"/>
    <x v="0"/>
    <s v="English"/>
    <x v="0"/>
    <s v="PG-13"/>
    <s v="Dane Cook"/>
    <x v="892"/>
    <n v="1000"/>
    <n v="5039"/>
    <n v="33"/>
    <n v="0"/>
    <n v="4"/>
    <n v="86"/>
    <n v="84"/>
    <n v="21176322"/>
    <n v="40000000"/>
    <n v="-18823678"/>
    <n v="-0.47059194999999998"/>
    <n v="15.81176322"/>
    <x v="7"/>
    <s v="fevral"/>
    <s v="Joseph Kahn"/>
    <s v="TORQUE"/>
    <s v="Normal"/>
    <s v="High Budget"/>
  </r>
  <r>
    <s v="Stir of Echoes"/>
    <d v="1999-03-05T00:00:00"/>
    <x v="0"/>
    <x v="7"/>
    <s v="English"/>
    <x v="0"/>
    <s v="R"/>
    <s v="Illeana Douglas"/>
    <x v="570"/>
    <n v="347"/>
    <n v="1254"/>
    <n v="192"/>
    <n v="0"/>
    <n v="7"/>
    <n v="164"/>
    <n v="99"/>
    <n v="21133087"/>
    <n v="12000000"/>
    <n v="9133087"/>
    <n v="0.76109058333333335"/>
    <n v="28.304436233333334"/>
    <x v="5"/>
    <s v="mart"/>
    <s v="David Koepp"/>
    <s v="STİR OF ECHOES"/>
    <s v="Normal"/>
    <s v="Low Budget"/>
  </r>
  <r>
    <s v="The Next Three Days"/>
    <d v="2010-08-12T00:00:00"/>
    <x v="0"/>
    <x v="8"/>
    <s v="English"/>
    <x v="0"/>
    <s v="PG-13"/>
    <s v="Olivia Wilde"/>
    <x v="501"/>
    <n v="10000"/>
    <n v="11799"/>
    <n v="549"/>
    <n v="27000"/>
    <n v="7.4"/>
    <n v="239"/>
    <n v="133"/>
    <n v="21129348"/>
    <n v="35000000"/>
    <n v="-13870652"/>
    <n v="-0.39630434285714283"/>
    <n v="32.141478262857149"/>
    <x v="11"/>
    <s v="avgust"/>
    <s v="Paul Haggis"/>
    <s v="THE NEXT THREE DAYS"/>
    <s v="Normal"/>
    <s v="Medium Budget"/>
  </r>
  <r>
    <s v="Tales from the Crypt: Demon Knight"/>
    <d v="1995-07-08T00:00:00"/>
    <x v="0"/>
    <x v="0"/>
    <s v="English"/>
    <x v="0"/>
    <s v="R"/>
    <s v="CCH Pounder"/>
    <x v="893"/>
    <n v="1000"/>
    <n v="3931"/>
    <n v="226"/>
    <n v="0"/>
    <n v="6.7"/>
    <n v="66"/>
    <n v="92"/>
    <n v="21088568"/>
    <n v="13000000"/>
    <n v="8088568"/>
    <n v="0.62219753846153847"/>
    <n v="27.048879015384617"/>
    <x v="33"/>
    <s v="iyul"/>
    <s v="Ernest R. Dickerson"/>
    <s v="TALES FROM THE CRYPT: DEMON KNİGHT"/>
    <s v="Normal"/>
    <s v="High Budget"/>
  </r>
  <r>
    <s v="Antwone Fisher"/>
    <d v="2002-09-27T00:00:00"/>
    <x v="0"/>
    <x v="5"/>
    <s v="English"/>
    <x v="0"/>
    <s v="PG-13"/>
    <s v="Denzel Washington"/>
    <x v="764"/>
    <n v="18000"/>
    <n v="20456"/>
    <n v="18000"/>
    <n v="0"/>
    <n v="7.3"/>
    <n v="121"/>
    <n v="117"/>
    <n v="21078145"/>
    <n v="12500000"/>
    <n v="8578145"/>
    <n v="0.68625159999999996"/>
    <n v="29.474500639999999"/>
    <x v="12"/>
    <s v="sentyabr"/>
    <s v="Denzel Washington"/>
    <s v="ANTWONE FİSHER"/>
    <s v="Normal"/>
    <s v="Medium Budget"/>
  </r>
  <r>
    <s v="Flight of the Phoenix"/>
    <d v="2004-01-05T00:00:00"/>
    <x v="0"/>
    <x v="0"/>
    <s v="English"/>
    <x v="0"/>
    <s v="PG-13"/>
    <s v="Dennis Quaid"/>
    <x v="417"/>
    <n v="2000"/>
    <n v="4397"/>
    <n v="212"/>
    <n v="1000"/>
    <n v="6.1"/>
    <n v="114"/>
    <n v="113"/>
    <n v="21009180"/>
    <n v="45000000"/>
    <n v="-23990820"/>
    <n v="-0.53312933333333334"/>
    <n v="24.286748266666667"/>
    <x v="7"/>
    <s v="yanvar"/>
    <s v="John Moore"/>
    <s v="FLİGHT OF THE PHOENİX"/>
    <s v="Normal"/>
    <s v="High Budget"/>
  </r>
  <r>
    <s v="Van Wilder: Party Liaison"/>
    <d v="2002-04-18T00:00:00"/>
    <x v="0"/>
    <x v="4"/>
    <s v="English"/>
    <x v="7"/>
    <s v="R"/>
    <s v="Ryan Reynolds"/>
    <x v="335"/>
    <n v="16000"/>
    <n v="19341"/>
    <n v="12"/>
    <n v="0"/>
    <n v="6.4"/>
    <n v="96"/>
    <n v="94"/>
    <n v="21005329"/>
    <n v="6000000"/>
    <n v="15005329"/>
    <n v="2.5008881666666665"/>
    <n v="26.600355266666668"/>
    <x v="12"/>
    <s v="aprel"/>
    <s v="Walt Becker"/>
    <s v="VAN WİLDER: PARTY LİAİSON"/>
    <s v="Normal"/>
    <s v="Medium Budget"/>
  </r>
  <r>
    <s v="The Man with the Golden Gun"/>
    <d v="1974-02-28T00:00:00"/>
    <x v="0"/>
    <x v="0"/>
    <s v="English"/>
    <x v="1"/>
    <s v="PG"/>
    <s v="Christopher Lee"/>
    <x v="531"/>
    <n v="16000"/>
    <n v="17611"/>
    <n v="82"/>
    <n v="2000"/>
    <n v="6.8"/>
    <n v="118"/>
    <n v="125"/>
    <n v="21000000"/>
    <n v="13000000"/>
    <n v="8000000"/>
    <n v="0.61538461538461542"/>
    <n v="27.646153846153844"/>
    <x v="42"/>
    <s v="fevral"/>
    <s v="Guy Hamilton"/>
    <s v="THE MAN WİTH THE GOLDEN GUN"/>
    <s v="Normal"/>
    <s v="High Budget"/>
  </r>
  <r>
    <s v="Fantastic Mr. Fox"/>
    <d v="2009-12-29T00:00:00"/>
    <x v="0"/>
    <x v="2"/>
    <s v="English"/>
    <x v="0"/>
    <s v="PG"/>
    <s v="Bill Murray"/>
    <x v="462"/>
    <n v="13000"/>
    <n v="24770"/>
    <n v="0"/>
    <n v="15000"/>
    <n v="7.8"/>
    <n v="335"/>
    <n v="87"/>
    <n v="20999103"/>
    <n v="40000000"/>
    <n v="-19000897"/>
    <n v="-0.47502242500000003"/>
    <n v="32.509991029999995"/>
    <x v="0"/>
    <s v="dekabr"/>
    <s v="Wes Anderson"/>
    <s v="FANTASTİC MR. FOX"/>
    <s v="Normal"/>
    <s v="High Budget"/>
  </r>
  <r>
    <s v="Flicka"/>
    <d v="2006-11-01T00:00:00"/>
    <x v="0"/>
    <x v="2"/>
    <s v="English"/>
    <x v="0"/>
    <s v="PG"/>
    <s v="Alison Lohman"/>
    <x v="894"/>
    <n v="1000"/>
    <n v="3845"/>
    <n v="15"/>
    <n v="1000"/>
    <n v="6.2"/>
    <n v="46"/>
    <n v="95"/>
    <n v="20998709"/>
    <n v="15000000"/>
    <n v="5998709"/>
    <n v="0.39991393333333336"/>
    <n v="25.059965573333336"/>
    <x v="9"/>
    <s v="noyabr"/>
    <s v="Michael Mayer"/>
    <s v="FLİCKA"/>
    <s v="Normal"/>
    <s v="High Budget"/>
  </r>
  <r>
    <s v="Aloha"/>
    <d v="2015-02-07T00:00:00"/>
    <x v="0"/>
    <x v="4"/>
    <s v="English"/>
    <x v="0"/>
    <s v="PG-13"/>
    <s v="Emma Stone"/>
    <x v="151"/>
    <n v="15000"/>
    <n v="44037"/>
    <n v="488"/>
    <n v="11000"/>
    <n v="5.4"/>
    <n v="138"/>
    <n v="105"/>
    <n v="20991497"/>
    <n v="37000000"/>
    <n v="-16008503"/>
    <n v="-0.43266224324324326"/>
    <n v="22.526935102702705"/>
    <x v="2"/>
    <s v="fevral"/>
    <s v="Cameron Crowe"/>
    <s v="ALOHA"/>
    <s v="Normal"/>
    <s v="Medium Budget"/>
  </r>
  <r>
    <s v="The X Files: I Want to Believe"/>
    <d v="2008-12-11T00:00:00"/>
    <x v="0"/>
    <x v="1"/>
    <s v="English"/>
    <x v="0"/>
    <s v="PG-13"/>
    <s v="Mitch Pileggi"/>
    <x v="895"/>
    <n v="826"/>
    <n v="2351"/>
    <n v="251"/>
    <n v="0"/>
    <n v="5.9"/>
    <n v="270"/>
    <n v="108"/>
    <n v="20981633"/>
    <n v="30000000"/>
    <n v="-9018367"/>
    <n v="-0.30061223333333331"/>
    <n v="23.479755106666669"/>
    <x v="4"/>
    <s v="dekabr"/>
    <s v="Chris Carter"/>
    <s v="THE X FİLES: I WANT TO BELİEVE"/>
    <s v="Normal"/>
    <s v="Medium Budget"/>
  </r>
  <r>
    <s v="A Room with a View"/>
    <d v="1985-11-16T00:00:00"/>
    <x v="0"/>
    <x v="1"/>
    <s v="English"/>
    <x v="1"/>
    <s v="Unrated"/>
    <s v="Julian Sands"/>
    <x v="860"/>
    <n v="687"/>
    <n v="1665"/>
    <n v="133"/>
    <n v="0"/>
    <n v="7.4"/>
    <n v="55"/>
    <n v="117"/>
    <n v="20966644"/>
    <n v="3000000"/>
    <n v="17966644"/>
    <n v="5.9888813333333335"/>
    <n v="31.995552533333335"/>
    <x v="29"/>
    <s v="noyabr"/>
    <s v="James Ivory"/>
    <s v="A ROOM WİTH A VİEW"/>
    <s v="Normal"/>
    <s v="Medium Budget"/>
  </r>
  <r>
    <s v="Looney Tunes: Back in Action"/>
    <d v="2003-06-29T00:00:00"/>
    <x v="0"/>
    <x v="2"/>
    <s v="English"/>
    <x v="7"/>
    <s v="PG"/>
    <s v="Brendan Fraser"/>
    <x v="165"/>
    <n v="3000"/>
    <n v="5593"/>
    <n v="287"/>
    <n v="665"/>
    <n v="5.7"/>
    <n v="101"/>
    <n v="91"/>
    <n v="20950820"/>
    <n v="80000000"/>
    <n v="-59049180"/>
    <n v="-0.73811475000000004"/>
    <n v="22.571254100000001"/>
    <x v="13"/>
    <s v="iyun"/>
    <s v="Joe Dante"/>
    <s v="LOONEY TUNES: BACK İN ACTİON"/>
    <s v="Underperformer"/>
    <s v="High Budget"/>
  </r>
  <r>
    <s v="Shorts"/>
    <d v="2009-04-16T00:00:00"/>
    <x v="0"/>
    <x v="4"/>
    <s v="English"/>
    <x v="0"/>
    <s v="PG"/>
    <s v="Jimmy Bennett"/>
    <x v="253"/>
    <n v="87000"/>
    <n v="88422"/>
    <n v="0"/>
    <n v="431"/>
    <n v="4.9000000000000004"/>
    <n v="103"/>
    <n v="89"/>
    <n v="20916309"/>
    <n v="40000000"/>
    <n v="-19083691"/>
    <n v="-0.47709227500000001"/>
    <n v="19.452263089999999"/>
    <x v="0"/>
    <s v="aprel"/>
    <s v="Robert Rodriguez"/>
    <s v="SHORTS"/>
    <s v="Normal"/>
    <s v="Medium Budget"/>
  </r>
  <r>
    <s v="Super Mario Bros."/>
    <d v="1993-03-01T00:00:00"/>
    <x v="0"/>
    <x v="2"/>
    <s v="English"/>
    <x v="1"/>
    <s v="PG"/>
    <s v="Bob Hoskins"/>
    <x v="896"/>
    <n v="5000"/>
    <n v="7723"/>
    <n v="5"/>
    <n v="0"/>
    <n v="4"/>
    <n v="36"/>
    <n v="104"/>
    <n v="20915465"/>
    <n v="42000000"/>
    <n v="-21084535"/>
    <n v="-0.50201273809523805"/>
    <n v="15.799194904761904"/>
    <x v="27"/>
    <s v="mart"/>
    <s v="Annabel Jankel"/>
    <s v="SUPER MARİO BROS."/>
    <s v="Normal"/>
    <s v="High Budget"/>
  </r>
  <r>
    <s v="Paul Blart: Mall Cop"/>
    <d v="2009-12-11T00:00:00"/>
    <x v="0"/>
    <x v="0"/>
    <s v="English"/>
    <x v="0"/>
    <s v="PG"/>
    <s v="Erick Avari"/>
    <x v="252"/>
    <n v="567"/>
    <n v="2954"/>
    <n v="41"/>
    <n v="0"/>
    <n v="5.2"/>
    <n v="167"/>
    <n v="91"/>
    <n v="20819129"/>
    <n v="26000000"/>
    <n v="-5180871"/>
    <n v="-0.19926426923076923"/>
    <n v="20.720294292307692"/>
    <x v="0"/>
    <s v="dekabr"/>
    <s v="Steve Carr"/>
    <s v="PAUL BLART: MALL COP"/>
    <s v="Normal"/>
    <s v="High Budget"/>
  </r>
  <r>
    <s v="The Kids Are All Right"/>
    <d v="2010-08-04T00:00:00"/>
    <x v="0"/>
    <x v="4"/>
    <s v="English"/>
    <x v="0"/>
    <s v="R"/>
    <s v="Josh Hutcherson"/>
    <x v="897"/>
    <n v="14000"/>
    <n v="18645"/>
    <n v="450"/>
    <n v="16000"/>
    <n v="7.1"/>
    <n v="323"/>
    <n v="106"/>
    <n v="20803237"/>
    <n v="3500000"/>
    <n v="17303237"/>
    <n v="4.9437819999999997"/>
    <n v="31.9775128"/>
    <x v="11"/>
    <s v="avgust"/>
    <s v="Lisa Cholodenko"/>
    <s v="THE KİDS ARE ALL RİGHT"/>
    <s v="Normal"/>
    <s v="Medium Budget"/>
  </r>
  <r>
    <s v="The Hills Have Eyes II"/>
    <d v="2007-03-26T00:00:00"/>
    <x v="0"/>
    <x v="7"/>
    <s v="English"/>
    <x v="0"/>
    <s v="R"/>
    <s v="Jeff Kober"/>
    <x v="898"/>
    <n v="919"/>
    <n v="2559"/>
    <n v="7"/>
    <n v="0"/>
    <n v="5.0999999999999996"/>
    <n v="161"/>
    <n v="89"/>
    <n v="20801344"/>
    <n v="15000000"/>
    <n v="5801344"/>
    <n v="0.38675626666666668"/>
    <n v="20.554702506666665"/>
    <x v="17"/>
    <s v="mart"/>
    <s v="Martin Weisz"/>
    <s v="THE HİLLS HAVE EYES II"/>
    <s v="Normal"/>
    <s v="Low Budget"/>
  </r>
  <r>
    <s v="Whale Rider"/>
    <d v="2002-04-28T00:00:00"/>
    <x v="0"/>
    <x v="1"/>
    <s v="English"/>
    <x v="2"/>
    <s v="PG-13"/>
    <s v="Keisha Castle-Hughes"/>
    <x v="598"/>
    <n v="446"/>
    <n v="497"/>
    <n v="51"/>
    <n v="0"/>
    <n v="7.6"/>
    <n v="149"/>
    <n v="101"/>
    <n v="20772796"/>
    <n v="6000000"/>
    <n v="14772796"/>
    <n v="2.4621326666666667"/>
    <n v="31.384853066666665"/>
    <x v="12"/>
    <s v="aprel"/>
    <s v="Niki Caro"/>
    <s v="WHALE RİDER"/>
    <s v="Normal"/>
    <s v="Medium Budget"/>
  </r>
  <r>
    <s v="Jaws: The Revenge"/>
    <d v="1987-02-05T00:00:00"/>
    <x v="0"/>
    <x v="2"/>
    <s v="English"/>
    <x v="0"/>
    <s v="PG-13"/>
    <s v="Judith Barsi"/>
    <x v="899"/>
    <n v="912"/>
    <n v="2355"/>
    <n v="114"/>
    <n v="0"/>
    <n v="2.8"/>
    <n v="80"/>
    <n v="92"/>
    <n v="20763013"/>
    <n v="23000000"/>
    <n v="-2236987"/>
    <n v="-9.7260304347826093E-2"/>
    <n v="11.161095878260868"/>
    <x v="39"/>
    <s v="fevral"/>
    <s v="Joseph Sargent"/>
    <s v="JAWS: THE REVENGE"/>
    <s v="Normal"/>
    <s v="High Budget"/>
  </r>
  <r>
    <s v="The Apostle"/>
    <d v="1997-08-19T00:00:00"/>
    <x v="0"/>
    <x v="1"/>
    <s v="English"/>
    <x v="0"/>
    <s v="PG-13"/>
    <s v="John Beasley"/>
    <x v="900"/>
    <n v="205"/>
    <n v="428"/>
    <n v="3000"/>
    <n v="1000"/>
    <n v="7.2"/>
    <n v="95"/>
    <n v="134"/>
    <n v="20733485"/>
    <n v="5000000"/>
    <n v="15733485"/>
    <n v="3.1466970000000001"/>
    <n v="30.158678800000004"/>
    <x v="1"/>
    <s v="avgust"/>
    <s v="Robert Duvall"/>
    <s v="THE APOSTLE"/>
    <s v="Normal"/>
    <s v="Medium Budget"/>
  </r>
  <r>
    <s v="Mad Money"/>
    <d v="2008-06-20T00:00:00"/>
    <x v="0"/>
    <x v="4"/>
    <s v="English"/>
    <x v="0"/>
    <s v="PG-13"/>
    <s v="Stephen Root"/>
    <x v="410"/>
    <n v="939"/>
    <n v="2453"/>
    <n v="144"/>
    <n v="687"/>
    <n v="5.8"/>
    <n v="98"/>
    <n v="104"/>
    <n v="20668843"/>
    <n v="22000000"/>
    <n v="-1331157"/>
    <n v="-6.050713636363636E-2"/>
    <n v="23.244497145454545"/>
    <x v="4"/>
    <s v="iyun"/>
    <s v="Callie Khouri"/>
    <s v="MAD MONEY"/>
    <s v="Normal"/>
    <s v="Medium Budget"/>
  </r>
  <r>
    <s v="Boys and Girls"/>
    <d v="2000-07-16T00:00:00"/>
    <x v="0"/>
    <x v="4"/>
    <s v="English"/>
    <x v="0"/>
    <s v="PG-13"/>
    <s v="Alyson Hannigan"/>
    <x v="441"/>
    <n v="3000"/>
    <n v="3451"/>
    <n v="7"/>
    <n v="487"/>
    <n v="5.3"/>
    <n v="67"/>
    <n v="94"/>
    <n v="20627372"/>
    <n v="16000000"/>
    <n v="4627372"/>
    <n v="0.28921075000000002"/>
    <n v="21.364384300000001"/>
    <x v="23"/>
    <s v="iyul"/>
    <s v="Robert Iscove"/>
    <s v="BOYS AND GİRLS"/>
    <s v="Normal"/>
    <s v="Medium Budget"/>
  </r>
  <r>
    <s v="Chain Reaction"/>
    <d v="1996-02-23T00:00:00"/>
    <x v="0"/>
    <x v="0"/>
    <s v="English"/>
    <x v="0"/>
    <s v="PG-13"/>
    <s v="Keanu Reeves"/>
    <x v="100"/>
    <n v="18000"/>
    <n v="31014"/>
    <n v="99"/>
    <n v="1000"/>
    <n v="5.6"/>
    <n v="47"/>
    <n v="107"/>
    <n v="20550712"/>
    <n v="50000000"/>
    <n v="-29449288"/>
    <n v="-0.58898576000000002"/>
    <n v="22.264405696000001"/>
    <x v="20"/>
    <s v="fevral"/>
    <s v="Andrew Davis"/>
    <s v="CHAİN REACTİON"/>
    <s v="Normal"/>
    <s v="High Budget"/>
  </r>
  <r>
    <s v="Gamer"/>
    <d v="2009-09-27T00:00:00"/>
    <x v="0"/>
    <x v="0"/>
    <s v="English"/>
    <x v="0"/>
    <s v="R"/>
    <s v="Gerard Butler"/>
    <x v="525"/>
    <n v="18000"/>
    <n v="29926"/>
    <n v="83"/>
    <n v="0"/>
    <n v="5.8"/>
    <n v="180"/>
    <n v="95"/>
    <n v="20488579"/>
    <n v="50000000"/>
    <n v="-29511421"/>
    <n v="-0.59022841999999998"/>
    <n v="22.963908631999999"/>
    <x v="0"/>
    <s v="sentyabr"/>
    <s v="Mark Neveldine"/>
    <s v="GAMER"/>
    <s v="Normal"/>
    <s v="High Budget"/>
  </r>
  <r>
    <s v="Land of the Dead"/>
    <d v="2005-11-23T00:00:00"/>
    <x v="1"/>
    <x v="7"/>
    <s v="English"/>
    <x v="4"/>
    <s v="R"/>
    <s v="Tony Nappo"/>
    <x v="901"/>
    <n v="654"/>
    <n v="1876"/>
    <n v="0"/>
    <n v="0"/>
    <n v="6.2"/>
    <n v="252"/>
    <n v="97"/>
    <n v="20433940"/>
    <n v="15000000"/>
    <n v="5433940"/>
    <n v="0.36226266666666668"/>
    <n v="24.944905066666667"/>
    <x v="14"/>
    <s v="noyabr"/>
    <s v="George A. Romero"/>
    <s v="LAND OF THE DEAD"/>
    <s v="Normal"/>
    <s v="Low Budget"/>
  </r>
  <r>
    <s v="Little Black Book"/>
    <d v="2004-12-14T00:00:00"/>
    <x v="0"/>
    <x v="4"/>
    <s v="English"/>
    <x v="0"/>
    <s v="PG-13"/>
    <s v="Holly Hunter"/>
    <x v="902"/>
    <n v="1000"/>
    <n v="4369"/>
    <n v="34"/>
    <n v="484"/>
    <n v="5.2"/>
    <n v="73"/>
    <n v="105"/>
    <n v="20422207"/>
    <n v="35000000"/>
    <n v="-14577793"/>
    <n v="-0.41650837142857144"/>
    <n v="20.681796651428574"/>
    <x v="7"/>
    <s v="dekabr"/>
    <s v="Nick Hurran"/>
    <s v="LİTTLE BLACK BOOK"/>
    <s v="Normal"/>
    <s v="Medium Budget"/>
  </r>
  <r>
    <s v="The Glimmer Man"/>
    <d v="1996-08-19T00:00:00"/>
    <x v="0"/>
    <x v="0"/>
    <s v="English"/>
    <x v="0"/>
    <s v="R"/>
    <s v="Alexa PenaVega"/>
    <x v="903"/>
    <n v="2000"/>
    <n v="3855"/>
    <n v="29"/>
    <n v="451"/>
    <n v="5.3"/>
    <n v="39"/>
    <n v="91"/>
    <n v="20400913"/>
    <n v="45000000"/>
    <n v="-24599087"/>
    <n v="-0.5466463777777778"/>
    <n v="21.026441448888889"/>
    <x v="20"/>
    <s v="avgust"/>
    <s v="John Gray"/>
    <s v="THE GLİMMER MAN"/>
    <s v="Normal"/>
    <s v="High Budget"/>
  </r>
  <r>
    <s v="Duel in the Sun"/>
    <d v="1946-06-07T00:00:00"/>
    <x v="0"/>
    <x v="1"/>
    <s v="English"/>
    <x v="0"/>
    <s v="Unrated"/>
    <s v="Joseph Cotten"/>
    <x v="904"/>
    <n v="469"/>
    <n v="2037"/>
    <n v="54"/>
    <n v="403"/>
    <n v="6.9"/>
    <n v="32"/>
    <n v="144"/>
    <n v="20400000"/>
    <n v="8000000"/>
    <n v="12400000"/>
    <n v="1.55"/>
    <n v="28.260300000000001"/>
    <x v="60"/>
    <s v="iyun"/>
    <s v="King Vidor"/>
    <s v="DUEL İN THE SUN"/>
    <s v="Normal"/>
    <s v="Medium Budget"/>
  </r>
  <r>
    <s v="Valentine"/>
    <d v="2001-01-04T00:00:00"/>
    <x v="0"/>
    <x v="7"/>
    <s v="English"/>
    <x v="0"/>
    <s v="R"/>
    <s v="Marley Shelton"/>
    <x v="656"/>
    <n v="690"/>
    <n v="2402"/>
    <n v="9"/>
    <n v="0"/>
    <n v="4.7"/>
    <n v="120"/>
    <n v="96"/>
    <n v="20384136"/>
    <n v="10000000"/>
    <n v="10384136"/>
    <n v="1.0384135999999999"/>
    <n v="19.215365439999999"/>
    <x v="18"/>
    <s v="yanvar"/>
    <s v="Jamie Blanks"/>
    <s v="VALENTİNE"/>
    <s v="Normal"/>
    <s v="Low Budget"/>
  </r>
  <r>
    <s v="Reno 911!: Miami"/>
    <d v="2007-06-19T00:00:00"/>
    <x v="0"/>
    <x v="4"/>
    <s v="English"/>
    <x v="0"/>
    <s v="R"/>
    <s v="Wendi McLendon-Covey"/>
    <x v="905"/>
    <n v="655"/>
    <n v="2737"/>
    <n v="134"/>
    <n v="441"/>
    <n v="5.9"/>
    <n v="89"/>
    <n v="84"/>
    <n v="20339754"/>
    <n v="10000000"/>
    <n v="10339754"/>
    <n v="1.0339754000000001"/>
    <n v="24.05769016"/>
    <x v="17"/>
    <s v="iyun"/>
    <s v="Robert Ben Garant"/>
    <s v="RENO 911!: MİAMİ"/>
    <s v="Normal"/>
    <s v="Medium Budget"/>
  </r>
  <r>
    <s v="A Prairie Home Companion"/>
    <d v="2006-11-15T00:00:00"/>
    <x v="0"/>
    <x v="4"/>
    <s v="English"/>
    <x v="0"/>
    <s v="PG-13"/>
    <s v="Meryl Streep"/>
    <x v="624"/>
    <n v="11000"/>
    <n v="12946"/>
    <n v="500"/>
    <n v="683"/>
    <n v="6.8"/>
    <n v="211"/>
    <n v="105"/>
    <n v="20338609"/>
    <n v="10000000"/>
    <n v="10338609"/>
    <n v="1.0338609000000001"/>
    <n v="27.681844359999999"/>
    <x v="9"/>
    <s v="noyabr"/>
    <s v="Robert Altman"/>
    <s v="A PRAİRİE HOME COMPANİON"/>
    <s v="Normal"/>
    <s v="Medium Budget"/>
  </r>
  <r>
    <s v="The Three Musketeers"/>
    <d v="2011-05-16T00:00:00"/>
    <x v="0"/>
    <x v="0"/>
    <s v="English"/>
    <x v="7"/>
    <s v="PG-13"/>
    <s v="Milla Jovovich"/>
    <x v="357"/>
    <n v="14000"/>
    <n v="27694"/>
    <n v="545"/>
    <n v="19000"/>
    <n v="5.8"/>
    <n v="228"/>
    <n v="110"/>
    <n v="20315324"/>
    <n v="75000000"/>
    <n v="-54684676"/>
    <n v="-0.72912901333333335"/>
    <n v="24.808348394666666"/>
    <x v="15"/>
    <s v="may"/>
    <s v="Paul W.S. Anderson"/>
    <s v="THE THREE MUSKETEERS"/>
    <s v="Underperformer"/>
    <s v="High Budget"/>
  </r>
  <r>
    <s v="Showgirls"/>
    <d v="1995-12-22T00:00:00"/>
    <x v="0"/>
    <x v="1"/>
    <s v="English"/>
    <x v="6"/>
    <s v="NC-17"/>
    <s v="Bobbie Phillips"/>
    <x v="232"/>
    <n v="16000"/>
    <n v="18913"/>
    <n v="719"/>
    <n v="0"/>
    <n v="4.5999999999999996"/>
    <n v="181"/>
    <n v="131"/>
    <n v="20302961"/>
    <n v="45000000"/>
    <n v="-24697039"/>
    <n v="-0.54882308888888887"/>
    <n v="18.180470764444443"/>
    <x v="33"/>
    <s v="dekabr"/>
    <s v="Paul Verhoeven"/>
    <s v="SHOWGİRLS"/>
    <s v="Normal"/>
    <s v="Medium Budget"/>
  </r>
  <r>
    <s v="City Hall"/>
    <d v="1996-03-03T00:00:00"/>
    <x v="0"/>
    <x v="1"/>
    <s v="English"/>
    <x v="0"/>
    <s v="R"/>
    <s v="Al Pacino"/>
    <x v="468"/>
    <n v="14000"/>
    <n v="17877"/>
    <n v="17"/>
    <n v="309"/>
    <n v="6.2"/>
    <n v="50"/>
    <n v="111"/>
    <n v="20300000"/>
    <n v="40000000"/>
    <n v="-19700000"/>
    <n v="-0.49249999999999999"/>
    <n v="24.633900000000001"/>
    <x v="20"/>
    <s v="mart"/>
    <s v="Harold Becker"/>
    <s v="CİTY HALL"/>
    <s v="Normal"/>
    <s v="Medium Budget"/>
  </r>
  <r>
    <s v="Brick Mansions"/>
    <d v="2014-06-26T00:00:00"/>
    <x v="0"/>
    <x v="0"/>
    <s v="English"/>
    <x v="6"/>
    <s v="PG-13"/>
    <s v="Paul Walker"/>
    <x v="906"/>
    <n v="23000"/>
    <n v="25387"/>
    <n v="11"/>
    <n v="0"/>
    <n v="5.7"/>
    <n v="177"/>
    <n v="100"/>
    <n v="20285518"/>
    <n v="28000000"/>
    <n v="-7714482"/>
    <n v="-0.2755172142857143"/>
    <n v="22.689793114285713"/>
    <x v="16"/>
    <s v="iyun"/>
    <s v="Camille Delamarre"/>
    <s v="BRİCK MANSİONS"/>
    <s v="Normal"/>
    <s v="High Budget"/>
  </r>
  <r>
    <s v="Premium Rush"/>
    <d v="2012-04-21T00:00:00"/>
    <x v="0"/>
    <x v="0"/>
    <s v="English"/>
    <x v="0"/>
    <s v="PG-13"/>
    <s v="Joseph Gordon-Levitt"/>
    <x v="570"/>
    <n v="23000"/>
    <n v="24669"/>
    <n v="192"/>
    <n v="20000"/>
    <n v="6.5"/>
    <n v="248"/>
    <n v="91"/>
    <n v="20275446"/>
    <n v="35000000"/>
    <n v="-14724554"/>
    <n v="-0.42070154285714284"/>
    <n v="27.831719382857141"/>
    <x v="3"/>
    <s v="aprel"/>
    <s v="David Koepp"/>
    <s v="PREMİUM RUSH"/>
    <s v="Normal"/>
    <s v="High Budget"/>
  </r>
  <r>
    <s v="Pulse"/>
    <d v="2006-03-22T00:00:00"/>
    <x v="0"/>
    <x v="1"/>
    <s v="English"/>
    <x v="0"/>
    <s v="PG-13"/>
    <s v="Ian Somerhalder"/>
    <x v="907"/>
    <n v="16000"/>
    <n v="19952"/>
    <n v="2"/>
    <n v="0"/>
    <n v="4.7"/>
    <n v="148"/>
    <n v="90"/>
    <n v="20259297"/>
    <n v="20000000"/>
    <n v="259297"/>
    <n v="1.296485E-2"/>
    <n v="18.805185940000001"/>
    <x v="9"/>
    <s v="mart"/>
    <s v="Jim Sonzero"/>
    <s v="PULSE"/>
    <s v="Normal"/>
    <s v="Medium Budget"/>
  </r>
  <r>
    <s v="Action Jackson"/>
    <d v="1988-07-09T00:00:00"/>
    <x v="0"/>
    <x v="0"/>
    <s v="English"/>
    <x v="0"/>
    <s v="R"/>
    <s v="Bill Duke"/>
    <x v="908"/>
    <n v="1000"/>
    <n v="5282"/>
    <n v="22"/>
    <n v="978"/>
    <n v="5.2"/>
    <n v="35"/>
    <n v="96"/>
    <n v="20257000"/>
    <n v="7000000"/>
    <n v="13257000"/>
    <n v="1.8938571428571429"/>
    <n v="21.655342857142859"/>
    <x v="38"/>
    <s v="iyul"/>
    <s v="Craig R. Baxley"/>
    <s v="ACTİON JACKSON"/>
    <s v="Normal"/>
    <s v="High Budget"/>
  </r>
  <r>
    <s v="Our Family Wedding"/>
    <d v="2010-07-30T00:00:00"/>
    <x v="0"/>
    <x v="4"/>
    <s v="English"/>
    <x v="0"/>
    <s v="PG-13"/>
    <s v="America Ferrera"/>
    <x v="798"/>
    <n v="953"/>
    <n v="3299"/>
    <n v="44"/>
    <n v="1000"/>
    <n v="4.9000000000000004"/>
    <n v="71"/>
    <n v="103"/>
    <n v="20246959"/>
    <n v="14000000"/>
    <n v="6246959"/>
    <n v="0.44621135714285715"/>
    <n v="19.878484542857144"/>
    <x v="11"/>
    <s v="iyul"/>
    <s v="Rick Famuyiwa"/>
    <s v="OUR FAMİLY WEDDİNG"/>
    <s v="Normal"/>
    <s v="Medium Budget"/>
  </r>
  <r>
    <s v="Vampires"/>
    <d v="1998-01-05T00:00:00"/>
    <x v="0"/>
    <x v="0"/>
    <s v="English"/>
    <x v="0"/>
    <s v="R"/>
    <s v="Sheryl Lee"/>
    <x v="576"/>
    <n v="2000"/>
    <n v="5123"/>
    <n v="0"/>
    <n v="0"/>
    <n v="6.1"/>
    <n v="114"/>
    <n v="104"/>
    <n v="20241395"/>
    <n v="20000000"/>
    <n v="241395"/>
    <n v="1.2069750000000001E-2"/>
    <n v="24.404827899999997"/>
    <x v="31"/>
    <s v="yanvar"/>
    <s v="John Carpenter"/>
    <s v="VAMPİRES"/>
    <s v="Normal"/>
    <s v="High Budget"/>
  </r>
  <r>
    <s v="Country Strong"/>
    <d v="2010-10-17T00:00:00"/>
    <x v="0"/>
    <x v="1"/>
    <s v="English"/>
    <x v="16"/>
    <s v="PG-13"/>
    <s v="Leighton Meester"/>
    <x v="853"/>
    <n v="3000"/>
    <n v="4204"/>
    <n v="19"/>
    <n v="0"/>
    <n v="6.3"/>
    <n v="135"/>
    <n v="117"/>
    <n v="20218921"/>
    <n v="15000000"/>
    <n v="5218921"/>
    <n v="0.34792806666666665"/>
    <n v="25.339171226666664"/>
    <x v="11"/>
    <s v="oktyabr"/>
    <s v="Shana Feste"/>
    <s v="COUNTRY STRONG"/>
    <s v="Normal"/>
    <s v="Medium Budget"/>
  </r>
  <r>
    <s v="The Secret in Their Eyes"/>
    <d v="2009-06-15T00:00:00"/>
    <x v="0"/>
    <x v="1"/>
    <s v="Spanish"/>
    <x v="17"/>
    <s v="R"/>
    <s v="Ricardo DarÃ­n"/>
    <x v="909"/>
    <n v="827"/>
    <n v="1044"/>
    <n v="195"/>
    <n v="33000"/>
    <n v="8.1999999999999993"/>
    <n v="262"/>
    <n v="129"/>
    <n v="20167424"/>
    <n v="2000000"/>
    <n v="18167424"/>
    <n v="9.0837120000000002"/>
    <n v="39.733484799999992"/>
    <x v="0"/>
    <s v="iyun"/>
    <s v="Juan JosÃ© Campanella"/>
    <s v="THE SECRET İN THEİR EYES"/>
    <s v="Normal"/>
    <s v="Medium Budget"/>
  </r>
  <r>
    <s v="Big Miracle"/>
    <d v="2012-12-26T00:00:00"/>
    <x v="0"/>
    <x v="5"/>
    <s v="English"/>
    <x v="0"/>
    <s v="PG"/>
    <s v="Ted Danson"/>
    <x v="311"/>
    <n v="875"/>
    <n v="1702"/>
    <n v="42"/>
    <n v="0"/>
    <n v="6.5"/>
    <n v="125"/>
    <n v="107"/>
    <n v="20113965"/>
    <n v="40000000"/>
    <n v="-19886035"/>
    <n v="-0.49715087499999999"/>
    <n v="25.80113965"/>
    <x v="3"/>
    <s v="dekabr"/>
    <s v="Ken Kwapis"/>
    <s v="BİG MİRACLE"/>
    <s v="Normal"/>
    <s v="Medium Budget"/>
  </r>
  <r>
    <s v="Multiplicity"/>
    <d v="1996-09-18T00:00:00"/>
    <x v="0"/>
    <x v="4"/>
    <s v="English"/>
    <x v="0"/>
    <s v="PG-13"/>
    <s v="John de Lancie"/>
    <x v="272"/>
    <n v="905"/>
    <n v="2348"/>
    <n v="11000"/>
    <n v="0"/>
    <n v="6"/>
    <n v="43"/>
    <n v="117"/>
    <n v="20101861"/>
    <n v="45000000"/>
    <n v="-24898139"/>
    <n v="-0.55329197777777783"/>
    <n v="23.778683208888889"/>
    <x v="20"/>
    <s v="sentyabr"/>
    <s v="Harold Ramis"/>
    <s v="MULTİPLİCİTY"/>
    <s v="Normal"/>
    <s v="Medium Budget"/>
  </r>
  <r>
    <s v="Flipper"/>
    <d v="1996-02-09T00:00:00"/>
    <x v="0"/>
    <x v="2"/>
    <s v="English"/>
    <x v="0"/>
    <s v="PG"/>
    <s v="Paul Hogan"/>
    <x v="910"/>
    <n v="442"/>
    <n v="616"/>
    <n v="0"/>
    <n v="504"/>
    <n v="5.2"/>
    <n v="23"/>
    <n v="95"/>
    <n v="20047715"/>
    <n v="25530000"/>
    <n v="-5482285"/>
    <n v="-0.21473893458676066"/>
    <n v="20.764504426165296"/>
    <x v="20"/>
    <s v="fevral"/>
    <s v="Alan Shapiro"/>
    <s v="FLİPPER"/>
    <s v="Normal"/>
    <s v="High Budget"/>
  </r>
  <r>
    <s v="Down to You"/>
    <d v="2000-02-13T00:00:00"/>
    <x v="0"/>
    <x v="4"/>
    <s v="English"/>
    <x v="0"/>
    <s v="PG-13"/>
    <s v="Rosario Dawson"/>
    <x v="911"/>
    <n v="3000"/>
    <n v="4409"/>
    <n v="0"/>
    <n v="580"/>
    <n v="4.9000000000000004"/>
    <n v="64"/>
    <n v="91"/>
    <n v="20035310"/>
    <n v="9000000"/>
    <n v="11035310"/>
    <n v="1.2261455555555556"/>
    <n v="20.148458222222224"/>
    <x v="23"/>
    <s v="fevral"/>
    <s v="Kris Isacsson"/>
    <s v="DOWN TO YOU"/>
    <s v="Normal"/>
    <s v="Medium Budget"/>
  </r>
  <r>
    <s v="Assault on Precinct 13"/>
    <d v="2005-02-07T00:00:00"/>
    <x v="0"/>
    <x v="0"/>
    <s v="English"/>
    <x v="0"/>
    <s v="R"/>
    <s v="Brian Dennehy"/>
    <x v="912"/>
    <n v="954"/>
    <n v="3148"/>
    <n v="25"/>
    <n v="999"/>
    <n v="6.3"/>
    <n v="152"/>
    <n v="109"/>
    <n v="19976073"/>
    <n v="20000000"/>
    <n v="-23927"/>
    <n v="-1.1963500000000001E-3"/>
    <n v="25.299421460000001"/>
    <x v="14"/>
    <s v="fevral"/>
    <s v="Jean-FranÃ§ois Richet"/>
    <s v="ASSAULT ON PRECİNCT 13"/>
    <s v="Normal"/>
    <s v="High Budget"/>
  </r>
  <r>
    <s v="Vampire in Brooklyn"/>
    <d v="1995-08-07T00:00:00"/>
    <x v="0"/>
    <x v="4"/>
    <s v="English"/>
    <x v="0"/>
    <s v="R"/>
    <s v="John Witherspoon"/>
    <x v="282"/>
    <n v="723"/>
    <n v="2348"/>
    <n v="0"/>
    <n v="1000"/>
    <n v="4.5"/>
    <n v="34"/>
    <n v="100"/>
    <n v="19900000"/>
    <n v="20000000"/>
    <n v="-100000"/>
    <n v="-5.0000000000000001E-3"/>
    <n v="18.098000000000003"/>
    <x v="33"/>
    <s v="avgust"/>
    <s v="Wes Craven"/>
    <s v="VAMPİRE İN BROOKLYN"/>
    <s v="Normal"/>
    <s v="Medium Budget"/>
  </r>
  <r>
    <s v="Hard Rain"/>
    <d v="1998-12-19T00:00:00"/>
    <x v="0"/>
    <x v="0"/>
    <s v="English"/>
    <x v="0"/>
    <s v="R"/>
    <s v="Morgan Freeman"/>
    <x v="913"/>
    <n v="11000"/>
    <n v="13628"/>
    <n v="13"/>
    <n v="815"/>
    <n v="5.8"/>
    <n v="79"/>
    <n v="97"/>
    <n v="19819494"/>
    <n v="70000000"/>
    <n v="-50180506"/>
    <n v="-0.7168643714285714"/>
    <n v="22.994754251428571"/>
    <x v="31"/>
    <s v="dekabr"/>
    <s v="Mikael Salomon"/>
    <s v="HARD RAİN"/>
    <s v="Underperformer"/>
    <s v="High Budget"/>
  </r>
  <r>
    <s v="Homefront"/>
    <d v="2013-10-21T00:00:00"/>
    <x v="0"/>
    <x v="0"/>
    <s v="English"/>
    <x v="0"/>
    <s v="R"/>
    <s v="Jason Statham"/>
    <x v="451"/>
    <n v="26000"/>
    <n v="39989"/>
    <n v="39"/>
    <n v="15000"/>
    <n v="6.5"/>
    <n v="203"/>
    <n v="100"/>
    <n v="19783777"/>
    <n v="22000000"/>
    <n v="-2216223"/>
    <n v="-0.10073740909090909"/>
    <n v="27.459705036363637"/>
    <x v="8"/>
    <s v="oktyabr"/>
    <s v="Gary Fleder"/>
    <s v="HOMEFRONT"/>
    <s v="Normal"/>
    <s v="High Budget"/>
  </r>
  <r>
    <s v="The Spirit"/>
    <d v="2008-01-05T00:00:00"/>
    <x v="0"/>
    <x v="0"/>
    <s v="English"/>
    <x v="0"/>
    <s v="PG-13"/>
    <s v="Scarlett Johansson"/>
    <x v="388"/>
    <n v="19000"/>
    <n v="20881"/>
    <n v="436"/>
    <n v="2000"/>
    <n v="4.8"/>
    <n v="223"/>
    <n v="103"/>
    <n v="19781879"/>
    <n v="60000000"/>
    <n v="-40218121"/>
    <n v="-0.67030201666666667"/>
    <n v="19.131879193333333"/>
    <x v="4"/>
    <s v="yanvar"/>
    <s v="Frank Miller"/>
    <s v="THE SPİRİT"/>
    <s v="Underperformer"/>
    <s v="High Budget"/>
  </r>
  <r>
    <s v="The Pledge"/>
    <d v="2001-02-11T00:00:00"/>
    <x v="0"/>
    <x v="8"/>
    <s v="English"/>
    <x v="0"/>
    <s v="R"/>
    <s v="Costas Mandylor"/>
    <x v="914"/>
    <n v="723"/>
    <n v="793"/>
    <n v="0"/>
    <n v="0"/>
    <n v="6.8"/>
    <n v="150"/>
    <n v="124"/>
    <n v="19719930"/>
    <n v="45000000"/>
    <n v="-25280070"/>
    <n v="-0.5617793333333333"/>
    <n v="26.975288266666666"/>
    <x v="18"/>
    <s v="fevral"/>
    <s v="Sean Penn"/>
    <s v="THE PLEDGE"/>
    <s v="Normal"/>
    <s v="Medium Budget"/>
  </r>
  <r>
    <s v="Summer Catch"/>
    <d v="2001-01-21T00:00:00"/>
    <x v="0"/>
    <x v="4"/>
    <s v="English"/>
    <x v="0"/>
    <s v="PG-13"/>
    <s v="Marc Blucas"/>
    <x v="518"/>
    <n v="973"/>
    <n v="3344"/>
    <n v="19"/>
    <n v="476"/>
    <n v="4.9000000000000004"/>
    <n v="50"/>
    <n v="108"/>
    <n v="19693891"/>
    <n v="34000000"/>
    <n v="-14306109"/>
    <n v="-0.4207679117647059"/>
    <n v="19.479292835294117"/>
    <x v="18"/>
    <s v="yanvar"/>
    <s v="Michael Tollin"/>
    <s v="SUMMER CATCH"/>
    <s v="Normal"/>
    <s v="Medium Budget"/>
  </r>
  <r>
    <s v="Broken City"/>
    <d v="2013-05-15T00:00:00"/>
    <x v="0"/>
    <x v="8"/>
    <s v="English"/>
    <x v="0"/>
    <s v="R"/>
    <s v="Alona Tal"/>
    <x v="915"/>
    <n v="1000"/>
    <n v="2073"/>
    <n v="90"/>
    <n v="0"/>
    <n v="6.2"/>
    <n v="298"/>
    <n v="109"/>
    <n v="19692608"/>
    <n v="35000000"/>
    <n v="-15307392"/>
    <n v="-0.43735405714285713"/>
    <n v="24.625058377142857"/>
    <x v="8"/>
    <s v="may"/>
    <s v="Allen Hughes"/>
    <s v="BROKEN CİTY"/>
    <s v="Normal"/>
    <s v="Medium Budget"/>
  </r>
  <r>
    <s v="Nine"/>
    <d v="2009-11-18T00:00:00"/>
    <x v="1"/>
    <x v="1"/>
    <s v="English"/>
    <x v="0"/>
    <s v="PG-13"/>
    <s v="Fergie"/>
    <x v="59"/>
    <n v="529"/>
    <n v="619"/>
    <n v="252"/>
    <n v="0"/>
    <n v="5.8"/>
    <n v="205"/>
    <n v="118"/>
    <n v="19673424"/>
    <n v="80000000"/>
    <n v="-60326576"/>
    <n v="-0.75408220000000004"/>
    <n v="22.89836712"/>
    <x v="0"/>
    <s v="noyabr"/>
    <s v="Rob Marshall"/>
    <s v="NİNE"/>
    <s v="Underperformer"/>
    <s v="Medium Budget"/>
  </r>
  <r>
    <s v="Reign Over Me"/>
    <d v="2007-08-19T00:00:00"/>
    <x v="0"/>
    <x v="1"/>
    <s v="English"/>
    <x v="0"/>
    <s v="R"/>
    <s v="Adam Sandler"/>
    <x v="882"/>
    <n v="11000"/>
    <n v="17050"/>
    <n v="57"/>
    <n v="0"/>
    <n v="7.5"/>
    <n v="154"/>
    <n v="124"/>
    <n v="19661987"/>
    <n v="20000000"/>
    <n v="-338013"/>
    <n v="-1.690065E-2"/>
    <n v="29.99323974"/>
    <x v="17"/>
    <s v="avgust"/>
    <s v="Mike Binder"/>
    <s v="REİGN OVER ME"/>
    <s v="Normal"/>
    <s v="Medium Budget"/>
  </r>
  <r>
    <s v="The Life of David Gale"/>
    <d v="2003-05-15T00:00:00"/>
    <x v="0"/>
    <x v="8"/>
    <s v="English"/>
    <x v="0"/>
    <s v="R"/>
    <s v="Kevin Spacey"/>
    <x v="557"/>
    <n v="18000"/>
    <n v="32637"/>
    <n v="317"/>
    <n v="0"/>
    <n v="7.5"/>
    <n v="141"/>
    <n v="130"/>
    <n v="19593740"/>
    <n v="50000000"/>
    <n v="-30406260"/>
    <n v="-0.60812520000000003"/>
    <n v="29.756749920000001"/>
    <x v="13"/>
    <s v="may"/>
    <s v="Alan Parker"/>
    <s v="THE LİFE OF DAVİD GALE"/>
    <s v="Normal"/>
    <s v="Medium Budget"/>
  </r>
  <r>
    <s v="Astro Boy"/>
    <d v="2009-03-09T00:00:00"/>
    <x v="0"/>
    <x v="0"/>
    <s v="English"/>
    <x v="13"/>
    <s v="PG"/>
    <s v="Nicolas Cage"/>
    <x v="434"/>
    <n v="12000"/>
    <n v="23365"/>
    <n v="42"/>
    <n v="0"/>
    <n v="6.3"/>
    <n v="138"/>
    <n v="94"/>
    <n v="19548064"/>
    <n v="65000000"/>
    <n v="-45451936"/>
    <n v="-0.69926055384615382"/>
    <n v="24.920295778461536"/>
    <x v="0"/>
    <s v="mart"/>
    <s v="David Bowers"/>
    <s v="ASTRO BOY"/>
    <s v="Underperformer"/>
    <s v="High Budget"/>
  </r>
  <r>
    <s v="Timeline"/>
    <d v="2003-09-14T00:00:00"/>
    <x v="0"/>
    <x v="0"/>
    <s v="English"/>
    <x v="0"/>
    <s v="PG-13"/>
    <s v="Paul Walker"/>
    <x v="173"/>
    <n v="23000"/>
    <n v="43887"/>
    <n v="503"/>
    <n v="0"/>
    <n v="5.6"/>
    <n v="123"/>
    <n v="116"/>
    <n v="19480739"/>
    <n v="80000000"/>
    <n v="-60519261"/>
    <n v="-0.75649076250000002"/>
    <n v="22.097403694999997"/>
    <x v="13"/>
    <s v="sentyabr"/>
    <s v="Richard Donner"/>
    <s v="TİMELİNE"/>
    <s v="Underperformer"/>
    <s v="High Budget"/>
  </r>
  <r>
    <s v="Jason Lives: Friday the 13th Part VI"/>
    <d v="1986-06-16T00:00:00"/>
    <x v="0"/>
    <x v="7"/>
    <s v="English"/>
    <x v="0"/>
    <s v="R"/>
    <s v="Tony Goldwyn"/>
    <x v="916"/>
    <n v="956"/>
    <n v="1862"/>
    <n v="41"/>
    <n v="0"/>
    <n v="5.9"/>
    <n v="158"/>
    <n v="86"/>
    <n v="19472057"/>
    <n v="3000000"/>
    <n v="16472057"/>
    <n v="5.4906856666666668"/>
    <n v="25.796274266666668"/>
    <x v="37"/>
    <s v="iyun"/>
    <s v="Tom McLoughlin"/>
    <s v="JASON LİVES: FRİDAY THE 13TH PART VI"/>
    <s v="Normal"/>
    <s v="Low Budget"/>
  </r>
  <r>
    <s v="Valiant"/>
    <d v="2005-06-24T00:00:00"/>
    <x v="0"/>
    <x v="2"/>
    <s v="English"/>
    <x v="1"/>
    <s v="G"/>
    <s v="Jim Broadbent"/>
    <x v="917"/>
    <n v="1000"/>
    <n v="1908"/>
    <n v="2"/>
    <n v="538"/>
    <n v="5.6"/>
    <n v="93"/>
    <n v="76"/>
    <n v="19447478"/>
    <n v="35000000"/>
    <n v="-15552522"/>
    <n v="-0.44435777142857141"/>
    <n v="22.276056891428571"/>
    <x v="14"/>
    <s v="iyun"/>
    <s v="Gary Chapman"/>
    <s v="VALİANT"/>
    <s v="Normal"/>
    <s v="High Budget"/>
  </r>
  <r>
    <s v="Beautiful Creatures"/>
    <d v="2013-08-13T00:00:00"/>
    <x v="0"/>
    <x v="1"/>
    <s v="English"/>
    <x v="0"/>
    <s v="PG-13"/>
    <s v="Alden Ehrenreich"/>
    <x v="510"/>
    <n v="1000"/>
    <n v="3580"/>
    <n v="98"/>
    <n v="14000"/>
    <n v="6.2"/>
    <n v="231"/>
    <n v="124"/>
    <n v="19445217"/>
    <n v="60000000"/>
    <n v="-40554783"/>
    <n v="-0.67591305000000002"/>
    <n v="25.929634780000001"/>
    <x v="8"/>
    <s v="avgust"/>
    <s v="Richard LaGravenese"/>
    <s v="BEAUTİFUL CREATURES"/>
    <s v="Underperformer"/>
    <s v="Medium Budget"/>
  </r>
  <r>
    <s v="Doug's 1st Movie"/>
    <d v="1999-01-02T00:00:00"/>
    <x v="0"/>
    <x v="3"/>
    <s v="English"/>
    <x v="0"/>
    <s v="G"/>
    <s v="Frank Welker"/>
    <x v="918"/>
    <n v="2000"/>
    <n v="2908"/>
    <n v="0"/>
    <n v="122"/>
    <n v="5"/>
    <n v="28"/>
    <n v="77"/>
    <n v="19421271"/>
    <n v="5000000"/>
    <n v="14421271"/>
    <n v="2.8842542"/>
    <n v="21.165901680000001"/>
    <x v="5"/>
    <s v="yanvar"/>
    <s v="Maurice Joyce"/>
    <s v="DOUG'S 1ST MOVİE"/>
    <s v="Normal"/>
    <s v="High Budget"/>
  </r>
  <r>
    <s v="Oceans"/>
    <d v="2009-06-06T00:00:00"/>
    <x v="0"/>
    <x v="10"/>
    <s v="French"/>
    <x v="6"/>
    <s v="G"/>
    <s v="Pedro ArmendÃ¡riz Jr."/>
    <x v="919"/>
    <n v="67"/>
    <n v="152"/>
    <n v="63"/>
    <n v="0"/>
    <n v="7.8"/>
    <n v="113"/>
    <n v="104"/>
    <n v="19406406"/>
    <n v="40000000"/>
    <n v="-20593594"/>
    <n v="-0.51483984999999999"/>
    <n v="30.994064059999999"/>
    <x v="0"/>
    <s v="iyun"/>
    <s v="Jacques Perrin"/>
    <s v="OCEANS"/>
    <s v="Normal"/>
    <s v="Low Budget"/>
  </r>
  <r>
    <s v="Wonder Boys"/>
    <d v="2000-02-28T00:00:00"/>
    <x v="0"/>
    <x v="4"/>
    <s v="English"/>
    <x v="0"/>
    <s v="R"/>
    <s v="Robert Downey Jr."/>
    <x v="240"/>
    <n v="21000"/>
    <n v="22974"/>
    <n v="161"/>
    <n v="0"/>
    <n v="7.4"/>
    <n v="173"/>
    <n v="107"/>
    <n v="19389454"/>
    <n v="55000000"/>
    <n v="-35610546"/>
    <n v="-0.6474644727272727"/>
    <n v="29.341014210909094"/>
    <x v="23"/>
    <s v="fevral"/>
    <s v="Curtis Hanson"/>
    <s v="WONDER BOYS"/>
    <s v="Underperformer"/>
    <s v="Medium Budget"/>
  </r>
  <r>
    <s v="The Producers"/>
    <d v="2005-02-18T00:00:00"/>
    <x v="0"/>
    <x v="4"/>
    <s v="English"/>
    <x v="0"/>
    <s v="PG-13"/>
    <s v="Jon Lovitz"/>
    <x v="920"/>
    <n v="11000"/>
    <n v="24351"/>
    <n v="38"/>
    <n v="0"/>
    <n v="6.4"/>
    <n v="168"/>
    <n v="134"/>
    <n v="19377727"/>
    <n v="45000000"/>
    <n v="-25622273"/>
    <n v="-0.56938384444444445"/>
    <n v="25.372246462222222"/>
    <x v="14"/>
    <s v="fevral"/>
    <s v="Susan Stroman"/>
    <s v="THE PRODUCERS"/>
    <s v="Normal"/>
    <s v="Medium Budget"/>
  </r>
  <r>
    <s v="Saving Silverman"/>
    <d v="2001-06-10T00:00:00"/>
    <x v="0"/>
    <x v="4"/>
    <s v="English"/>
    <x v="0"/>
    <s v="PG-13"/>
    <s v="Amanda Detmer"/>
    <x v="135"/>
    <n v="240"/>
    <n v="664"/>
    <n v="221"/>
    <n v="739"/>
    <n v="5.9"/>
    <n v="97"/>
    <n v="96"/>
    <n v="19351569"/>
    <n v="22000000"/>
    <n v="-2648431"/>
    <n v="-0.12038322727272727"/>
    <n v="23.625746709090908"/>
    <x v="18"/>
    <s v="iyun"/>
    <s v="Dennis Dugan"/>
    <s v="SAVİNG SİLVERMAN"/>
    <s v="Normal"/>
    <s v="Medium Budget"/>
  </r>
  <r>
    <s v="Runner Runner"/>
    <d v="2013-02-01T00:00:00"/>
    <x v="0"/>
    <x v="8"/>
    <s v="English"/>
    <x v="0"/>
    <s v="R"/>
    <s v="Justin Timberlake"/>
    <x v="471"/>
    <n v="3000"/>
    <n v="5706"/>
    <n v="65"/>
    <n v="0"/>
    <n v="5.6"/>
    <n v="184"/>
    <n v="88"/>
    <n v="19316646"/>
    <n v="30000000"/>
    <n v="-10683354"/>
    <n v="-0.35611179999999998"/>
    <n v="22.257555279999998"/>
    <x v="8"/>
    <s v="fevral"/>
    <s v="Brad Furman"/>
    <s v="RUNNER RUNNER"/>
    <s v="Normal"/>
    <s v="Medium Budget"/>
  </r>
  <r>
    <s v="Cursed"/>
    <d v="2005-04-14T00:00:00"/>
    <x v="0"/>
    <x v="4"/>
    <s v="English"/>
    <x v="0"/>
    <s v="PG-13"/>
    <s v="Shannon Elizabeth"/>
    <x v="282"/>
    <n v="1000"/>
    <n v="2535"/>
    <n v="0"/>
    <n v="0"/>
    <n v="5"/>
    <n v="158"/>
    <n v="99"/>
    <n v="19294901"/>
    <n v="35000000"/>
    <n v="-15705099"/>
    <n v="-0.44871711428571426"/>
    <n v="19.820513154285713"/>
    <x v="14"/>
    <s v="aprel"/>
    <s v="Wes Craven"/>
    <s v="CURSED"/>
    <s v="Normal"/>
    <s v="Medium Budget"/>
  </r>
  <r>
    <s v="Summer of Sam"/>
    <d v="1999-04-23T00:00:00"/>
    <x v="0"/>
    <x v="8"/>
    <s v="English"/>
    <x v="0"/>
    <s v="R"/>
    <s v="Mira Sorvino"/>
    <x v="329"/>
    <n v="978"/>
    <n v="5386"/>
    <n v="0"/>
    <n v="0"/>
    <n v="6.6"/>
    <n v="85"/>
    <n v="142"/>
    <n v="19283782"/>
    <n v="22000000"/>
    <n v="-2716218"/>
    <n v="-0.12346445454545454"/>
    <n v="26.350614218181818"/>
    <x v="5"/>
    <s v="aprel"/>
    <s v="Spike Lee"/>
    <s v="SUMMER OF SAM"/>
    <s v="Normal"/>
    <s v="Medium Budget"/>
  </r>
  <r>
    <s v="House Party 2"/>
    <d v="1991-02-06T00:00:00"/>
    <x v="0"/>
    <x v="4"/>
    <s v="English"/>
    <x v="0"/>
    <s v="R"/>
    <s v="William Schallert"/>
    <x v="921"/>
    <n v="901"/>
    <n v="2523"/>
    <n v="0"/>
    <n v="232"/>
    <n v="5.0999999999999996"/>
    <n v="12"/>
    <n v="94"/>
    <n v="19281235"/>
    <n v="5000000"/>
    <n v="14281235"/>
    <n v="2.8562470000000002"/>
    <n v="21.565698799999996"/>
    <x v="24"/>
    <s v="fevral"/>
    <s v="George Jackson"/>
    <s v="HOUSE PARTY 2"/>
    <s v="Normal"/>
    <s v="Medium Budget"/>
  </r>
  <r>
    <s v="Martin Lawrence Live: Runteldat"/>
    <d v="2002-08-07T00:00:00"/>
    <x v="0"/>
    <x v="5"/>
    <s v="English"/>
    <x v="0"/>
    <s v="R"/>
    <s v="Nancy O'Dell"/>
    <x v="922"/>
    <n v="71"/>
    <n v="159"/>
    <n v="9"/>
    <n v="63"/>
    <n v="5.4"/>
    <n v="24"/>
    <n v="113"/>
    <n v="19184015"/>
    <n v="3000000"/>
    <n v="16184015"/>
    <n v="5.3946716666666665"/>
    <n v="23.764168666666666"/>
    <x v="12"/>
    <s v="avgust"/>
    <s v="David Raynr"/>
    <s v="MARTİN LAWRENCE LİVE: RUNTELDAT"/>
    <s v="Normal"/>
    <s v="Medium Budget"/>
  </r>
  <r>
    <s v="Beerfest"/>
    <d v="2006-08-26T00:00:00"/>
    <x v="0"/>
    <x v="4"/>
    <s v="English"/>
    <x v="0"/>
    <s v="R"/>
    <s v="Chris Moss"/>
    <x v="359"/>
    <n v="33000"/>
    <n v="35345"/>
    <n v="422"/>
    <n v="0"/>
    <n v="6.3"/>
    <n v="91"/>
    <n v="110"/>
    <n v="19179969"/>
    <n v="17500000"/>
    <n v="1679969"/>
    <n v="9.5998228571428576E-2"/>
    <n v="25.238399291428571"/>
    <x v="9"/>
    <s v="avgust"/>
    <s v="Jay Chandrasekhar"/>
    <s v="BEERFEST"/>
    <s v="Normal"/>
    <s v="Medium Budget"/>
  </r>
  <r>
    <s v="Friday the 13th Part VII: The New Blood"/>
    <d v="1988-06-15T00:00:00"/>
    <x v="0"/>
    <x v="7"/>
    <s v="English"/>
    <x v="0"/>
    <s v="R"/>
    <s v="Kane Hodder"/>
    <x v="923"/>
    <n v="935"/>
    <n v="1855"/>
    <n v="152"/>
    <n v="0"/>
    <n v="5.3"/>
    <n v="110"/>
    <n v="88"/>
    <n v="19170001"/>
    <n v="2800000"/>
    <n v="16370001"/>
    <n v="5.8464289285714282"/>
    <n v="23.538571571428569"/>
    <x v="38"/>
    <s v="iyun"/>
    <s v="John Carl Buechler"/>
    <s v="FRİDAY THE 13TH PART VII: THE NEW BLOOD"/>
    <s v="Normal"/>
    <s v="Low Budget"/>
  </r>
  <r>
    <s v="Tuck Everlasting"/>
    <d v="2002-10-26T00:00:00"/>
    <x v="0"/>
    <x v="1"/>
    <s v="English"/>
    <x v="0"/>
    <s v="PG"/>
    <s v="William Hurt"/>
    <x v="387"/>
    <n v="882"/>
    <n v="2661"/>
    <n v="13"/>
    <n v="0"/>
    <n v="6.7"/>
    <n v="69"/>
    <n v="90"/>
    <n v="19158074"/>
    <n v="15000000"/>
    <n v="4158074"/>
    <n v="0.27720493333333335"/>
    <n v="26.910881973333336"/>
    <x v="12"/>
    <s v="oktyabr"/>
    <s v="Jay Russell"/>
    <s v="TUCK EVERLASTİNG"/>
    <s v="Normal"/>
    <s v="Medium Budget"/>
  </r>
  <r>
    <s v="My Best Friend's Girl"/>
    <d v="2008-02-04T00:00:00"/>
    <x v="0"/>
    <x v="4"/>
    <s v="English"/>
    <x v="0"/>
    <s v="R"/>
    <s v="Dane Cook"/>
    <x v="594"/>
    <n v="1000"/>
    <n v="3301"/>
    <n v="41"/>
    <n v="0"/>
    <n v="5.9"/>
    <n v="80"/>
    <n v="112"/>
    <n v="19151864"/>
    <n v="40000000"/>
    <n v="-20848136"/>
    <n v="-0.52120339999999998"/>
    <n v="23.391518640000001"/>
    <x v="4"/>
    <s v="fevral"/>
    <s v="Howard Deutch"/>
    <s v="MY BEST FRİEND'S GİRL"/>
    <s v="Normal"/>
    <s v="Medium Budget"/>
  </r>
  <r>
    <s v="Man of the House"/>
    <d v="2005-06-05T00:00:00"/>
    <x v="0"/>
    <x v="0"/>
    <s v="English"/>
    <x v="0"/>
    <s v="PG-13"/>
    <s v="Christina Milian"/>
    <x v="349"/>
    <n v="1000"/>
    <n v="6171"/>
    <n v="65"/>
    <n v="779"/>
    <n v="5.4"/>
    <n v="59"/>
    <n v="100"/>
    <n v="19118247"/>
    <n v="40000000"/>
    <n v="-20881753"/>
    <n v="-0.52204382500000002"/>
    <n v="21.46908247"/>
    <x v="14"/>
    <s v="iyun"/>
    <s v="Stephen Herek"/>
    <s v="MAN OF THE HOUSE"/>
    <s v="Normal"/>
    <s v="High Budget"/>
  </r>
  <r>
    <s v="Friday the 13th Part 2"/>
    <d v="1981-01-09T00:00:00"/>
    <x v="0"/>
    <x v="7"/>
    <s v="English"/>
    <x v="0"/>
    <s v="R"/>
    <s v="Betsy Palmer"/>
    <x v="679"/>
    <n v="309"/>
    <n v="707"/>
    <n v="49"/>
    <n v="0"/>
    <n v="6.1"/>
    <n v="242"/>
    <n v="87"/>
    <n v="19100000"/>
    <n v="1250000"/>
    <n v="17850000"/>
    <n v="14.28"/>
    <n v="30.111999999999998"/>
    <x v="45"/>
    <s v="yanvar"/>
    <s v="Steve Miner"/>
    <s v="FRİDAY THE 13TH PART 2"/>
    <s v="Normal"/>
    <s v="Low Budget"/>
  </r>
  <r>
    <s v="Hart's War"/>
    <d v="2002-05-06T00:00:00"/>
    <x v="0"/>
    <x v="1"/>
    <s v="English"/>
    <x v="0"/>
    <s v="R"/>
    <s v="Bruce Willis"/>
    <x v="591"/>
    <n v="13000"/>
    <n v="15916"/>
    <n v="40"/>
    <n v="997"/>
    <n v="6.3"/>
    <n v="112"/>
    <n v="125"/>
    <n v="19076815"/>
    <n v="60000000"/>
    <n v="-40923185"/>
    <n v="-0.68205308333333337"/>
    <n v="25.026878766666666"/>
    <x v="12"/>
    <s v="may"/>
    <s v="Gregory Hoblit"/>
    <s v="HART'S WAR"/>
    <s v="Underperformer"/>
    <s v="Medium Budget"/>
  </r>
  <r>
    <s v="Waitress"/>
    <d v="2007-12-21T00:00:00"/>
    <x v="0"/>
    <x v="4"/>
    <s v="English"/>
    <x v="0"/>
    <s v="PG-13"/>
    <s v="Lew Temple"/>
    <x v="924"/>
    <n v="597"/>
    <n v="1981"/>
    <n v="191"/>
    <n v="0"/>
    <n v="7.1"/>
    <n v="173"/>
    <n v="108"/>
    <n v="19067631"/>
    <n v="2000000"/>
    <n v="17067631"/>
    <n v="8.5338154999999993"/>
    <n v="31.813526199999998"/>
    <x v="17"/>
    <s v="dekabr"/>
    <s v="Adrienne Shelly"/>
    <s v="WAİTRESS"/>
    <s v="Normal"/>
    <s v="Medium Budget"/>
  </r>
  <r>
    <s v="I, Frankenstein"/>
    <d v="2014-05-23T00:00:00"/>
    <x v="0"/>
    <x v="0"/>
    <s v="English"/>
    <x v="3"/>
    <s v="PG-13"/>
    <s v="Caitlin Stasey"/>
    <x v="925"/>
    <n v="623"/>
    <n v="3165"/>
    <n v="72"/>
    <n v="15000"/>
    <n v="5.0999999999999996"/>
    <n v="308"/>
    <n v="92"/>
    <n v="19059018"/>
    <n v="65000000"/>
    <n v="-45940982"/>
    <n v="-0.70678433846153843"/>
    <n v="21.617286264615384"/>
    <x v="16"/>
    <s v="may"/>
    <s v="Stuart Beattie"/>
    <s v="I, FRANKENSTEİN"/>
    <s v="Underperformer"/>
    <s v="High Budget"/>
  </r>
  <r>
    <s v="Remember Me"/>
    <d v="2010-03-10T00:00:00"/>
    <x v="0"/>
    <x v="1"/>
    <s v="English"/>
    <x v="0"/>
    <s v="PG-13"/>
    <s v="Robert Pattinson"/>
    <x v="926"/>
    <n v="21000"/>
    <n v="22088"/>
    <n v="47"/>
    <n v="24000"/>
    <n v="7.2"/>
    <n v="158"/>
    <n v="113"/>
    <n v="19057024"/>
    <n v="16000000"/>
    <n v="3057024"/>
    <n v="0.19106400000000001"/>
    <n v="31.2764256"/>
    <x v="11"/>
    <s v="mart"/>
    <s v="Allen Coulter"/>
    <s v="REMEMBER ME"/>
    <s v="Normal"/>
    <s v="Medium Budget"/>
  </r>
  <r>
    <s v="The Impossible"/>
    <d v="2012-03-23T00:00:00"/>
    <x v="0"/>
    <x v="1"/>
    <s v="English"/>
    <x v="12"/>
    <s v="PG-13"/>
    <s v="Naomi Watts"/>
    <x v="927"/>
    <n v="6000"/>
    <n v="7099"/>
    <n v="171"/>
    <n v="54000"/>
    <n v="7.6"/>
    <n v="371"/>
    <n v="114"/>
    <n v="18996755"/>
    <n v="45000000"/>
    <n v="-26003245"/>
    <n v="-0.57784988888888889"/>
    <n v="35.568860044444442"/>
    <x v="3"/>
    <s v="mart"/>
    <s v="J.A. Bayona"/>
    <s v="THE IMPOSSİBLE"/>
    <s v="Normal"/>
    <s v="Medium Budget"/>
  </r>
  <r>
    <s v="Rollerball"/>
    <d v="2002-01-23T00:00:00"/>
    <x v="0"/>
    <x v="0"/>
    <s v="English"/>
    <x v="0"/>
    <s v="R"/>
    <s v="LL Cool J"/>
    <x v="223"/>
    <n v="1000"/>
    <n v="2763"/>
    <n v="323"/>
    <n v="584"/>
    <n v="3"/>
    <n v="151"/>
    <n v="98"/>
    <n v="18990542"/>
    <n v="70000000"/>
    <n v="-51009458"/>
    <n v="-0.72870654285714287"/>
    <n v="11.766917382857143"/>
    <x v="12"/>
    <s v="yanvar"/>
    <s v="John McTiernan"/>
    <s v="ROLLERBALL"/>
    <s v="Underperformer"/>
    <s v="High Budget"/>
  </r>
  <r>
    <s v="The Replacement Killers"/>
    <d v="1998-03-16T00:00:00"/>
    <x v="0"/>
    <x v="0"/>
    <s v="English"/>
    <x v="0"/>
    <s v="R"/>
    <s v="Mira Sorvino"/>
    <x v="290"/>
    <n v="978"/>
    <n v="3072"/>
    <n v="845"/>
    <n v="629"/>
    <n v="6.1"/>
    <n v="105"/>
    <n v="96"/>
    <n v="18967571"/>
    <n v="30000000"/>
    <n v="-11032429"/>
    <n v="-0.36774763333333332"/>
    <n v="24.315800946666663"/>
    <x v="31"/>
    <s v="mart"/>
    <s v="Antoine Fuqua"/>
    <s v="THE REPLACEMENT KİLLERS"/>
    <s v="Normal"/>
    <s v="High Budget"/>
  </r>
  <r>
    <s v="Two Brothers"/>
    <d v="2004-01-19T00:00:00"/>
    <x v="0"/>
    <x v="2"/>
    <s v="English"/>
    <x v="6"/>
    <s v="PG"/>
    <s v="David Gant"/>
    <x v="530"/>
    <n v="21"/>
    <n v="55"/>
    <n v="218"/>
    <n v="2000"/>
    <n v="7.1"/>
    <n v="88"/>
    <n v="109"/>
    <n v="18947630"/>
    <n v="59660000"/>
    <n v="-40712370"/>
    <n v="-0.68240646999664767"/>
    <n v="28.327037412001339"/>
    <x v="7"/>
    <s v="yanvar"/>
    <s v="Jean-Jacques Annaud"/>
    <s v="TWO BROTHERS"/>
    <s v="Underperformer"/>
    <s v="High Budget"/>
  </r>
  <r>
    <s v="Haywire"/>
    <d v="2011-04-25T00:00:00"/>
    <x v="0"/>
    <x v="0"/>
    <s v="English"/>
    <x v="18"/>
    <s v="R"/>
    <s v="Channing Tatum"/>
    <x v="103"/>
    <n v="17000"/>
    <n v="31187"/>
    <n v="0"/>
    <n v="0"/>
    <n v="5.8"/>
    <n v="394"/>
    <n v="93"/>
    <n v="18934858"/>
    <n v="23000000"/>
    <n v="-4065142"/>
    <n v="-0.17674530434782609"/>
    <n v="23.129301878260868"/>
    <x v="15"/>
    <s v="aprel"/>
    <s v="Steven Soderbergh"/>
    <s v="HAYWİRE"/>
    <s v="Normal"/>
    <s v="High Budget"/>
  </r>
  <r>
    <s v="Georgia Rule"/>
    <d v="2007-11-23T00:00:00"/>
    <x v="0"/>
    <x v="4"/>
    <s v="English"/>
    <x v="0"/>
    <s v="R"/>
    <s v="Hector Elizondo"/>
    <x v="112"/>
    <n v="995"/>
    <n v="4039"/>
    <n v="0"/>
    <n v="681"/>
    <n v="5.9"/>
    <n v="88"/>
    <n v="113"/>
    <n v="18882880"/>
    <n v="20000000"/>
    <n v="-1117120"/>
    <n v="-5.5856000000000003E-2"/>
    <n v="23.645757600000003"/>
    <x v="17"/>
    <s v="noyabr"/>
    <s v="Garry Marshall"/>
    <s v="GEORGİA RULE"/>
    <s v="Normal"/>
    <s v="Medium Budget"/>
  </r>
  <r>
    <s v="Shark Night 3D"/>
    <d v="2011-03-20T00:00:00"/>
    <x v="0"/>
    <x v="7"/>
    <s v="English"/>
    <x v="0"/>
    <s v="PG-13"/>
    <s v="Chris Zylka"/>
    <x v="426"/>
    <n v="963"/>
    <n v="4952"/>
    <n v="160"/>
    <n v="0"/>
    <n v="4"/>
    <n v="231"/>
    <n v="90"/>
    <n v="18860403"/>
    <n v="25000000"/>
    <n v="-6139597"/>
    <n v="-0.24558388"/>
    <n v="15.901766448"/>
    <x v="15"/>
    <s v="mart"/>
    <s v="David R. Ellis"/>
    <s v="SHARK NİGHT 3D"/>
    <s v="Normal"/>
    <s v="Low Budget"/>
  </r>
  <r>
    <s v="The Marine"/>
    <d v="2006-12-08T00:00:00"/>
    <x v="0"/>
    <x v="0"/>
    <s v="English"/>
    <x v="0"/>
    <s v="PG-13"/>
    <s v="Kelly Carlson"/>
    <x v="928"/>
    <n v="472"/>
    <n v="1045"/>
    <n v="8"/>
    <n v="0"/>
    <n v="4.7"/>
    <n v="78"/>
    <n v="92"/>
    <n v="18843314"/>
    <n v="20000000"/>
    <n v="-1156686"/>
    <n v="-5.7834299999999998E-2"/>
    <n v="18.77686628"/>
    <x v="9"/>
    <s v="dekabr"/>
    <s v="John Bonito"/>
    <s v="THE MARİNE"/>
    <s v="Normal"/>
    <s v="High Budget"/>
  </r>
  <r>
    <s v="The Legend of Hercules"/>
    <d v="2014-10-29T00:00:00"/>
    <x v="0"/>
    <x v="0"/>
    <s v="English"/>
    <x v="0"/>
    <s v="PG-13"/>
    <s v="Roxanne McKee"/>
    <x v="236"/>
    <n v="576"/>
    <n v="1520"/>
    <n v="212"/>
    <n v="12000"/>
    <n v="4.2"/>
    <n v="156"/>
    <n v="99"/>
    <n v="18821279"/>
    <n v="70000000"/>
    <n v="-51178721"/>
    <n v="-0.73112458571428574"/>
    <n v="17.707550165714284"/>
    <x v="16"/>
    <s v="oktyabr"/>
    <s v="Renny Harlin"/>
    <s v="THE LEGEND OF HERCULES"/>
    <s v="Underperformer"/>
    <s v="High Budget"/>
  </r>
  <r>
    <s v="The Upside of Anger"/>
    <d v="2005-08-20T00:00:00"/>
    <x v="0"/>
    <x v="4"/>
    <s v="English"/>
    <x v="0"/>
    <s v="R"/>
    <s v="Alicia Witt"/>
    <x v="882"/>
    <n v="975"/>
    <n v="2944"/>
    <n v="57"/>
    <n v="549"/>
    <n v="6.9"/>
    <n v="125"/>
    <n v="118"/>
    <n v="18761993"/>
    <n v="9000000"/>
    <n v="9761993"/>
    <n v="1.0846658888888889"/>
    <n v="28.088766355555556"/>
    <x v="14"/>
    <s v="avgust"/>
    <s v="Mike Binder"/>
    <s v="THE UPSİDE OF ANGER"/>
    <s v="Normal"/>
    <s v="Medium Budget"/>
  </r>
  <r>
    <s v="Becoming Jane"/>
    <d v="2007-01-22T00:00:00"/>
    <x v="0"/>
    <x v="5"/>
    <s v="English"/>
    <x v="1"/>
    <s v="PG"/>
    <s v="Anne Hathaway"/>
    <x v="929"/>
    <n v="11000"/>
    <n v="12554"/>
    <n v="11"/>
    <n v="0"/>
    <n v="7.1"/>
    <n v="150"/>
    <n v="120"/>
    <n v="18663911"/>
    <n v="16500000"/>
    <n v="2163911"/>
    <n v="0.13114612121212121"/>
    <n v="28.452458448484848"/>
    <x v="17"/>
    <s v="yanvar"/>
    <s v="Julian Jarrold"/>
    <s v="BECOMİNG JANE"/>
    <s v="Normal"/>
    <s v="Medium Budget"/>
  </r>
  <r>
    <s v="Still Alice"/>
    <d v="2014-12-05T00:00:00"/>
    <x v="0"/>
    <x v="1"/>
    <s v="English"/>
    <x v="0"/>
    <s v="PG-13"/>
    <s v="Kristen Stewart"/>
    <x v="930"/>
    <n v="17000"/>
    <n v="19673"/>
    <n v="25"/>
    <n v="45000"/>
    <n v="7.5"/>
    <n v="309"/>
    <n v="101"/>
    <n v="18656400"/>
    <n v="5000000"/>
    <n v="13656400"/>
    <n v="2.7312799999999999"/>
    <n v="35.592511999999999"/>
    <x v="16"/>
    <s v="dekabr"/>
    <s v="Richard Glatzer"/>
    <s v="STİLL ALİCE"/>
    <s v="Normal"/>
    <s v="Medium Budget"/>
  </r>
  <r>
    <s v="The Ninth Gate"/>
    <d v="1999-07-15T00:00:00"/>
    <x v="0"/>
    <x v="6"/>
    <s v="English"/>
    <x v="12"/>
    <s v="R"/>
    <s v="Johnny Depp"/>
    <x v="729"/>
    <n v="40000"/>
    <n v="42344"/>
    <n v="2000"/>
    <n v="0"/>
    <n v="6.7"/>
    <n v="172"/>
    <n v="133"/>
    <n v="18653746"/>
    <n v="38000000"/>
    <n v="-19346254"/>
    <n v="-0.50911194736842103"/>
    <n v="26.596355221052633"/>
    <x v="5"/>
    <s v="iyul"/>
    <s v="Roman Polanski"/>
    <s v="THE NİNTH GATE"/>
    <s v="Normal"/>
    <s v="Medium Budget"/>
  </r>
  <r>
    <s v="Anywhere But Here"/>
    <d v="1999-05-07T00:00:00"/>
    <x v="0"/>
    <x v="4"/>
    <s v="English"/>
    <x v="0"/>
    <s v="PG-13"/>
    <s v="Natalie Portman"/>
    <x v="312"/>
    <n v="20000"/>
    <n v="22040"/>
    <n v="61"/>
    <n v="638"/>
    <n v="6.1"/>
    <n v="36"/>
    <n v="114"/>
    <n v="18653615"/>
    <n v="23000000"/>
    <n v="-4346385"/>
    <n v="-0.18897326086956523"/>
    <n v="24.388210695652173"/>
    <x v="5"/>
    <s v="may"/>
    <s v="Wayne Wang"/>
    <s v="ANYWHERE BUT HERE"/>
    <s v="Normal"/>
    <s v="Medium Budget"/>
  </r>
  <r>
    <s v="The Quick and the Dead"/>
    <d v="1995-04-11T00:00:00"/>
    <x v="1"/>
    <x v="0"/>
    <s v="English"/>
    <x v="10"/>
    <s v="R"/>
    <s v="Leonardo DiCaprio"/>
    <x v="13"/>
    <n v="29000"/>
    <n v="29743"/>
    <n v="0"/>
    <n v="0"/>
    <n v="6.4"/>
    <n v="63"/>
    <n v="107"/>
    <n v="18636537"/>
    <n v="32000000"/>
    <n v="-13363463"/>
    <n v="-0.41760821874999998"/>
    <n v="25.432956712500001"/>
    <x v="33"/>
    <s v="aprel"/>
    <s v="Sam Raimi"/>
    <s v="THE QUİCK AND THE DEAD"/>
    <s v="Normal"/>
    <s v="High Budget"/>
  </r>
  <r>
    <s v="Best in Show"/>
    <d v="2000-04-24T00:00:00"/>
    <x v="0"/>
    <x v="4"/>
    <s v="English"/>
    <x v="0"/>
    <s v="PG-13"/>
    <s v="John Michael Higgins"/>
    <x v="931"/>
    <n v="957"/>
    <n v="4611"/>
    <n v="378"/>
    <n v="0"/>
    <n v="7.5"/>
    <n v="119"/>
    <n v="90"/>
    <n v="18621249"/>
    <n v="6000000"/>
    <n v="12621249"/>
    <n v="2.1035415"/>
    <n v="30.841416599999999"/>
    <x v="23"/>
    <s v="aprel"/>
    <s v="Christopher Guest"/>
    <s v="BEST İN SHOW"/>
    <s v="Normal"/>
    <s v="Medium Budget"/>
  </r>
  <r>
    <s v="Man on a Ledge"/>
    <d v="2012-07-01T00:00:00"/>
    <x v="0"/>
    <x v="0"/>
    <s v="English"/>
    <x v="0"/>
    <s v="PG-13"/>
    <s v="Robert Clohessy"/>
    <x v="932"/>
    <n v="107"/>
    <n v="362"/>
    <n v="20"/>
    <n v="11000"/>
    <n v="6.6"/>
    <n v="258"/>
    <n v="102"/>
    <n v="18600911"/>
    <n v="42000000"/>
    <n v="-23399089"/>
    <n v="-0.55712116666666667"/>
    <n v="27.277151533333335"/>
    <x v="3"/>
    <s v="iyul"/>
    <s v="Asger Leth"/>
    <s v="MAN ON A LEDGE"/>
    <s v="Normal"/>
    <s v="High Budget"/>
  </r>
  <r>
    <s v="Aquamarine"/>
    <d v="2006-01-23T00:00:00"/>
    <x v="0"/>
    <x v="4"/>
    <s v="English"/>
    <x v="0"/>
    <s v="PG"/>
    <s v="Tammin Sursok"/>
    <x v="815"/>
    <n v="836"/>
    <n v="3963"/>
    <n v="20"/>
    <n v="0"/>
    <n v="5.3"/>
    <n v="66"/>
    <n v="104"/>
    <n v="18595716"/>
    <n v="12000000"/>
    <n v="6595716"/>
    <n v="0.54964299999999999"/>
    <n v="21.419857199999999"/>
    <x v="9"/>
    <s v="yanvar"/>
    <s v="Elizabeth Allen Rosenbaum"/>
    <s v="AQUAMARİNE"/>
    <s v="Normal"/>
    <s v="Medium Budget"/>
  </r>
  <r>
    <s v="Frost/Nixon"/>
    <d v="2008-12-13T00:00:00"/>
    <x v="0"/>
    <x v="1"/>
    <s v="English"/>
    <x v="0"/>
    <s v="R"/>
    <s v="Toby Jones"/>
    <x v="47"/>
    <n v="2000"/>
    <n v="6161"/>
    <n v="2000"/>
    <n v="0"/>
    <n v="7.7"/>
    <n v="302"/>
    <n v="122"/>
    <n v="18593156"/>
    <n v="35000000"/>
    <n v="-16406844"/>
    <n v="-0.46876697142857143"/>
    <n v="30.612493211428571"/>
    <x v="4"/>
    <s v="dekabr"/>
    <s v="Ron Howard"/>
    <s v="FROST/NİXON"/>
    <s v="Normal"/>
    <s v="Medium Budget"/>
  </r>
  <r>
    <s v="The Fan"/>
    <d v="1996-02-28T00:00:00"/>
    <x v="0"/>
    <x v="0"/>
    <s v="English"/>
    <x v="0"/>
    <s v="R"/>
    <s v="Robert De Niro"/>
    <x v="116"/>
    <n v="22000"/>
    <n v="24618"/>
    <n v="12000"/>
    <n v="0"/>
    <n v="5.8"/>
    <n v="50"/>
    <n v="116"/>
    <n v="18573791"/>
    <n v="55000000"/>
    <n v="-36426209"/>
    <n v="-0.66229470909090904"/>
    <n v="22.935082116363635"/>
    <x v="20"/>
    <s v="fevral"/>
    <s v="Tony Scott"/>
    <s v="THE FAN"/>
    <s v="Underperformer"/>
    <s v="High Budget"/>
  </r>
  <r>
    <s v="An Ideal Husband"/>
    <d v="1999-04-01T00:00:00"/>
    <x v="0"/>
    <x v="4"/>
    <s v="English"/>
    <x v="1"/>
    <s v="PG-13"/>
    <s v="Minnie Driver"/>
    <x v="933"/>
    <n v="893"/>
    <n v="2640"/>
    <n v="32"/>
    <n v="646"/>
    <n v="6.9"/>
    <n v="105"/>
    <n v="97"/>
    <n v="18535191"/>
    <n v="14000000"/>
    <n v="4535191"/>
    <n v="0.32394221428571429"/>
    <n v="27.794176885714286"/>
    <x v="5"/>
    <s v="aprel"/>
    <s v="Oliver Parker"/>
    <s v="AN IDEAL HUSBAND"/>
    <s v="Normal"/>
    <s v="Medium Budget"/>
  </r>
  <r>
    <s v="Ultraviolet"/>
    <d v="2006-01-15T00:00:00"/>
    <x v="0"/>
    <x v="0"/>
    <s v="English"/>
    <x v="0"/>
    <s v="PG-13"/>
    <s v="Milla Jovovich"/>
    <x v="934"/>
    <n v="14000"/>
    <n v="15271"/>
    <n v="110"/>
    <n v="0"/>
    <n v="4.4000000000000004"/>
    <n v="158"/>
    <n v="94"/>
    <n v="18500966"/>
    <n v="30000000"/>
    <n v="-11499034"/>
    <n v="-0.38330113333333332"/>
    <n v="17.446679546666669"/>
    <x v="9"/>
    <s v="yanvar"/>
    <s v="Kurt Wimmer"/>
    <s v="ULTRAVİOLET"/>
    <s v="Normal"/>
    <s v="High Budget"/>
  </r>
  <r>
    <s v="Super Troopers"/>
    <d v="2001-08-13T00:00:00"/>
    <x v="0"/>
    <x v="4"/>
    <s v="English"/>
    <x v="0"/>
    <s v="R"/>
    <s v="Geoffrey Arend"/>
    <x v="359"/>
    <n v="816"/>
    <n v="2893"/>
    <n v="422"/>
    <n v="0"/>
    <n v="7.1"/>
    <n v="100"/>
    <n v="100"/>
    <n v="18488314"/>
    <n v="1200000"/>
    <n v="17288314"/>
    <n v="14.406928333333333"/>
    <n v="34.162771333333332"/>
    <x v="18"/>
    <s v="avgust"/>
    <s v="Jay Chandrasekhar"/>
    <s v="SUPER TROOPERS"/>
    <s v="Normal"/>
    <s v="Medium Budget"/>
  </r>
  <r>
    <s v="Into the Blue"/>
    <d v="2005-01-19T00:00:00"/>
    <x v="0"/>
    <x v="0"/>
    <s v="English"/>
    <x v="0"/>
    <s v="PG-13"/>
    <s v="Paul Walker"/>
    <x v="635"/>
    <n v="23000"/>
    <n v="25049"/>
    <n v="134"/>
    <n v="0"/>
    <n v="5.8"/>
    <n v="120"/>
    <n v="110"/>
    <n v="18472363"/>
    <n v="50000000"/>
    <n v="-31527637"/>
    <n v="-0.63055273999999994"/>
    <n v="22.947778904"/>
    <x v="14"/>
    <s v="yanvar"/>
    <s v="John Stockwell"/>
    <s v="INTO THE BLUE"/>
    <s v="Normal"/>
    <s v="High Budget"/>
  </r>
  <r>
    <s v="The Invention of Lying"/>
    <d v="2009-05-18T00:00:00"/>
    <x v="0"/>
    <x v="4"/>
    <s v="English"/>
    <x v="0"/>
    <s v="PG-13"/>
    <s v="Jennifer Garner"/>
    <x v="935"/>
    <n v="3000"/>
    <n v="7252"/>
    <n v="0"/>
    <n v="13000"/>
    <n v="6.4"/>
    <n v="192"/>
    <n v="100"/>
    <n v="18439082"/>
    <n v="18500000"/>
    <n v="-60918"/>
    <n v="-3.292864864864865E-3"/>
    <n v="26.898682854054055"/>
    <x v="0"/>
    <s v="may"/>
    <s v="Ricky Gervais"/>
    <s v="THE INVENTİON OF LYİNG"/>
    <s v="Normal"/>
    <s v="Medium Budget"/>
  </r>
  <r>
    <s v="A Thousand Words"/>
    <d v="2012-02-04T00:00:00"/>
    <x v="0"/>
    <x v="4"/>
    <s v="English"/>
    <x v="0"/>
    <s v="PG-13"/>
    <s v="John Gatins"/>
    <x v="449"/>
    <n v="61"/>
    <n v="222"/>
    <n v="48"/>
    <n v="0"/>
    <n v="5.9"/>
    <n v="70"/>
    <n v="91"/>
    <n v="18438149"/>
    <n v="40000000"/>
    <n v="-21561851"/>
    <n v="-0.53904627500000002"/>
    <n v="23.384381490000003"/>
    <x v="3"/>
    <s v="fevral"/>
    <s v="Brian Robbins"/>
    <s v="A THOUSAND WORDS"/>
    <s v="Normal"/>
    <s v="Medium Budget"/>
  </r>
  <r>
    <s v="Quartet"/>
    <d v="2012-08-11T00:00:00"/>
    <x v="0"/>
    <x v="4"/>
    <s v="English"/>
    <x v="1"/>
    <s v="PG-13"/>
    <s v="Luke Newberry"/>
    <x v="936"/>
    <n v="358"/>
    <n v="1114"/>
    <n v="0"/>
    <n v="13000"/>
    <n v="6.8"/>
    <n v="175"/>
    <n v="98"/>
    <n v="18381787"/>
    <n v="11000000"/>
    <n v="7381787"/>
    <n v="0.6710715454545455"/>
    <n v="28.768428618181819"/>
    <x v="3"/>
    <s v="avgust"/>
    <s v="Dustin Hoffman"/>
    <s v="QUARTET"/>
    <s v="Normal"/>
    <s v="Medium Budget"/>
  </r>
  <r>
    <s v="Into the Wild"/>
    <d v="2007-03-01T00:00:00"/>
    <x v="0"/>
    <x v="2"/>
    <s v="English"/>
    <x v="0"/>
    <s v="R"/>
    <s v="Kristen Stewart"/>
    <x v="914"/>
    <n v="17000"/>
    <n v="18752"/>
    <n v="0"/>
    <n v="76000"/>
    <n v="8.1999999999999993"/>
    <n v="274"/>
    <n v="148"/>
    <n v="18352454"/>
    <n v="15000000"/>
    <n v="3352454"/>
    <n v="0.22349693333333334"/>
    <n v="40.489398773333335"/>
    <x v="17"/>
    <s v="mart"/>
    <s v="Sean Penn"/>
    <s v="INTO THE WİLD"/>
    <s v="Normal"/>
    <s v="High Budget"/>
  </r>
  <r>
    <s v="127 Hours"/>
    <d v="2010-05-14T00:00:00"/>
    <x v="0"/>
    <x v="2"/>
    <s v="English"/>
    <x v="0"/>
    <s v="R"/>
    <s v="James Franco"/>
    <x v="181"/>
    <n v="11000"/>
    <n v="11984"/>
    <n v="0"/>
    <n v="63000"/>
    <n v="7.6"/>
    <n v="450"/>
    <n v="94"/>
    <n v="18329466"/>
    <n v="18000000"/>
    <n v="329466"/>
    <n v="1.8303666666666666E-2"/>
    <n v="36.707321466666663"/>
    <x v="11"/>
    <s v="may"/>
    <s v="Danny Boyle"/>
    <s v="127 HOURS"/>
    <s v="Normal"/>
    <s v="High Budget"/>
  </r>
  <r>
    <s v="North Country"/>
    <d v="2005-08-11T00:00:00"/>
    <x v="0"/>
    <x v="1"/>
    <s v="English"/>
    <x v="0"/>
    <s v="R"/>
    <s v="Jeremy Renner"/>
    <x v="598"/>
    <n v="10000"/>
    <n v="20563"/>
    <n v="51"/>
    <n v="0"/>
    <n v="7.3"/>
    <n v="155"/>
    <n v="126"/>
    <n v="18324242"/>
    <n v="35000000"/>
    <n v="-16675758"/>
    <n v="-0.47645022857142855"/>
    <n v="29.009419908571427"/>
    <x v="14"/>
    <s v="avgust"/>
    <s v="Niki Caro"/>
    <s v="NORTH COUNTRY"/>
    <s v="Normal"/>
    <s v="Medium Budget"/>
  </r>
  <r>
    <s v="Babe: Pig in the City"/>
    <d v="1998-03-10T00:00:00"/>
    <x v="0"/>
    <x v="2"/>
    <s v="English"/>
    <x v="3"/>
    <s v="G"/>
    <s v="Adam Goldberg"/>
    <x v="89"/>
    <n v="1000"/>
    <n v="2521"/>
    <n v="750"/>
    <n v="964"/>
    <n v="5.8"/>
    <n v="61"/>
    <n v="97"/>
    <n v="18318000"/>
    <n v="80000000"/>
    <n v="-61682000"/>
    <n v="-0.77102499999999996"/>
    <n v="22.98799"/>
    <x v="31"/>
    <s v="mart"/>
    <s v="George Miller"/>
    <s v="BABE: PİG İN THE CİTY"/>
    <s v="Underperformer"/>
    <s v="High Budget"/>
  </r>
  <r>
    <s v="Walk Hard: The Dewey Cox Story"/>
    <d v="2007-08-30T00:00:00"/>
    <x v="0"/>
    <x v="4"/>
    <s v="English"/>
    <x v="0"/>
    <s v="R"/>
    <s v="Tim Meadows"/>
    <x v="298"/>
    <n v="553"/>
    <n v="1082"/>
    <n v="52"/>
    <n v="0"/>
    <n v="6.7"/>
    <n v="171"/>
    <n v="120"/>
    <n v="18317151"/>
    <n v="35000000"/>
    <n v="-16682849"/>
    <n v="-0.47665282857142854"/>
    <n v="26.609338868571431"/>
    <x v="17"/>
    <s v="avgust"/>
    <s v="Jake Kasdan"/>
    <s v="WALK HARD: THE DEWEY COX STORY"/>
    <s v="Normal"/>
    <s v="Medium Budget"/>
  </r>
  <r>
    <s v="The Four Feathers"/>
    <d v="2002-01-20T00:00:00"/>
    <x v="0"/>
    <x v="2"/>
    <s v="English"/>
    <x v="1"/>
    <s v="PG-13"/>
    <s v="Djimon Hounsou"/>
    <x v="769"/>
    <n v="3000"/>
    <n v="3142"/>
    <n v="159"/>
    <n v="0"/>
    <n v="6.5"/>
    <n v="105"/>
    <n v="125"/>
    <n v="18306166"/>
    <n v="35000000"/>
    <n v="-16693834"/>
    <n v="-0.47696668571428569"/>
    <n v="25.809213325714286"/>
    <x v="12"/>
    <s v="yanvar"/>
    <s v="Shekhar Kapur"/>
    <s v="THE FOUR FEATHERS"/>
    <s v="Normal"/>
    <s v="High Budget"/>
  </r>
  <r>
    <s v="Fright Night"/>
    <d v="2011-08-07T00:00:00"/>
    <x v="0"/>
    <x v="4"/>
    <s v="English"/>
    <x v="0"/>
    <s v="R"/>
    <s v="Grace Phipps"/>
    <x v="677"/>
    <n v="596"/>
    <n v="1393"/>
    <n v="44"/>
    <n v="23000"/>
    <n v="6.4"/>
    <n v="358"/>
    <n v="106"/>
    <n v="18298649"/>
    <n v="30000000"/>
    <n v="-11701351"/>
    <n v="-0.39004503333333335"/>
    <n v="27.743981986666668"/>
    <x v="15"/>
    <s v="avgust"/>
    <s v="Craig Gillespie"/>
    <s v="FRİGHT NİGHT"/>
    <s v="Normal"/>
    <s v="Medium Budget"/>
  </r>
  <r>
    <s v="Sugar Hill"/>
    <d v="1993-04-27T00:00:00"/>
    <x v="1"/>
    <x v="1"/>
    <s v="English"/>
    <x v="0"/>
    <s v="R"/>
    <s v="Khandi Alexander"/>
    <x v="937"/>
    <n v="556"/>
    <n v="2149"/>
    <n v="5"/>
    <n v="331"/>
    <n v="5.9"/>
    <n v="14"/>
    <n v="123"/>
    <n v="18272447"/>
    <n v="10000000"/>
    <n v="8272447"/>
    <n v="0.82724470000000005"/>
    <n v="23.963997880000001"/>
    <x v="27"/>
    <s v="aprel"/>
    <s v="Leon Ichaso"/>
    <s v="SUGAR HİLL"/>
    <s v="Normal"/>
    <s v="Medium Budget"/>
  </r>
  <r>
    <s v="Simon Birch"/>
    <d v="1998-01-12T00:00:00"/>
    <x v="0"/>
    <x v="4"/>
    <s v="English"/>
    <x v="0"/>
    <s v="PG"/>
    <s v="Oliver Platt"/>
    <x v="244"/>
    <n v="1000"/>
    <n v="1816"/>
    <n v="160"/>
    <n v="0"/>
    <n v="6.9"/>
    <n v="60"/>
    <n v="114"/>
    <n v="18252684"/>
    <n v="30000000"/>
    <n v="-11747316"/>
    <n v="-0.39157720000000001"/>
    <n v="27.44336912"/>
    <x v="31"/>
    <s v="yanvar"/>
    <s v="Mark Steven Johnson"/>
    <s v="SİMON BİRCH"/>
    <s v="Normal"/>
    <s v="Medium Budget"/>
  </r>
  <r>
    <s v="Harold &amp; Kumar Go to White Castle"/>
    <d v="2004-02-07T00:00:00"/>
    <x v="0"/>
    <x v="2"/>
    <s v="English"/>
    <x v="0"/>
    <s v="R"/>
    <s v="Ethan Embry"/>
    <x v="578"/>
    <n v="982"/>
    <n v="3114"/>
    <n v="8"/>
    <n v="0"/>
    <n v="7.1"/>
    <n v="150"/>
    <n v="88"/>
    <n v="18225165"/>
    <n v="9000000"/>
    <n v="9225165"/>
    <n v="1.0250183333333334"/>
    <n v="28.810007333333331"/>
    <x v="7"/>
    <s v="fevral"/>
    <s v="Danny Leiner"/>
    <s v="HAROLD &amp; KUMAR GO TO WHİTE CASTLE"/>
    <s v="Normal"/>
    <s v="High Budget"/>
  </r>
  <r>
    <s v="The Last Castle"/>
    <d v="2001-05-13T00:00:00"/>
    <x v="0"/>
    <x v="0"/>
    <s v="English"/>
    <x v="0"/>
    <s v="R"/>
    <s v="Clifton Collins Jr."/>
    <x v="938"/>
    <n v="968"/>
    <n v="3012"/>
    <n v="37"/>
    <n v="0"/>
    <n v="6.9"/>
    <n v="110"/>
    <n v="131"/>
    <n v="18208078"/>
    <n v="60000000"/>
    <n v="-41791922"/>
    <n v="-0.69653203333333336"/>
    <n v="27.321387186666669"/>
    <x v="18"/>
    <s v="may"/>
    <s v="Rod Lurie"/>
    <s v="THE LAST CASTLE"/>
    <s v="Underperformer"/>
    <s v="High Budget"/>
  </r>
  <r>
    <s v="Chernobyl Diaries"/>
    <d v="2012-03-30T00:00:00"/>
    <x v="0"/>
    <x v="7"/>
    <s v="English"/>
    <x v="0"/>
    <s v="R"/>
    <s v="Jesse McCartney"/>
    <x v="939"/>
    <n v="1000"/>
    <n v="2665"/>
    <n v="18"/>
    <n v="24000"/>
    <n v="5"/>
    <n v="270"/>
    <n v="86"/>
    <n v="18112929"/>
    <n v="1000000"/>
    <n v="17112929"/>
    <n v="17.112929000000001"/>
    <n v="29.245171599999999"/>
    <x v="3"/>
    <s v="mart"/>
    <s v="Bradley Parker"/>
    <s v="CHERNOBYL DİARİES"/>
    <s v="Normal"/>
    <s v="Low Budget"/>
  </r>
  <r>
    <s v="New Nightmare"/>
    <d v="1994-03-28T00:00:00"/>
    <x v="0"/>
    <x v="11"/>
    <s v="English"/>
    <x v="0"/>
    <s v="R"/>
    <s v="Miko Hughes"/>
    <x v="282"/>
    <n v="969"/>
    <n v="1775"/>
    <n v="0"/>
    <n v="0"/>
    <n v="6.4"/>
    <n v="109"/>
    <n v="107"/>
    <n v="18090181"/>
    <n v="8000000"/>
    <n v="10090181"/>
    <n v="1.2612726249999999"/>
    <n v="26.104509050000001"/>
    <x v="10"/>
    <s v="mart"/>
    <s v="Wes Craven"/>
    <s v="NEW NİGHTMARE"/>
    <s v="Normal"/>
    <s v="Low Budget"/>
  </r>
  <r>
    <s v="Pooh's Heffalump Movie"/>
    <d v="2005-08-18T00:00:00"/>
    <x v="0"/>
    <x v="3"/>
    <s v="English"/>
    <x v="0"/>
    <s v="G"/>
    <s v="Kath Soucie"/>
    <x v="940"/>
    <n v="304"/>
    <n v="861"/>
    <n v="0"/>
    <n v="264"/>
    <n v="6.4"/>
    <n v="45"/>
    <n v="68"/>
    <n v="18081626"/>
    <n v="20000000"/>
    <n v="-1918374"/>
    <n v="-9.5918699999999996E-2"/>
    <n v="25.588032519999999"/>
    <x v="14"/>
    <s v="avgust"/>
    <s v="Frank Nissen"/>
    <s v="POOH'S HEFFALUMP MOVİE"/>
    <s v="Normal"/>
    <s v="High Budget"/>
  </r>
  <r>
    <s v="Admission"/>
    <d v="2013-07-06T00:00:00"/>
    <x v="0"/>
    <x v="4"/>
    <s v="English"/>
    <x v="0"/>
    <s v="PG-13"/>
    <s v="Tina Fey"/>
    <x v="162"/>
    <n v="2000"/>
    <n v="3004"/>
    <n v="80"/>
    <n v="5000"/>
    <n v="5.7"/>
    <n v="150"/>
    <n v="107"/>
    <n v="18004225"/>
    <n v="13000000"/>
    <n v="5004225"/>
    <n v="0.3849403846153846"/>
    <n v="23.453976153846156"/>
    <x v="8"/>
    <s v="iyul"/>
    <s v="Paul Weitz"/>
    <s v="ADMİSSİON"/>
    <s v="Normal"/>
    <s v="Medium Budget"/>
  </r>
  <r>
    <s v="The Howling"/>
    <d v="1981-06-15T00:00:00"/>
    <x v="0"/>
    <x v="7"/>
    <s v="English"/>
    <x v="0"/>
    <s v="R"/>
    <s v="Patrick Macnee"/>
    <x v="165"/>
    <n v="1000"/>
    <n v="4438"/>
    <n v="287"/>
    <n v="0"/>
    <n v="6.6"/>
    <n v="161"/>
    <n v="91"/>
    <n v="17986000"/>
    <n v="1000000"/>
    <n v="16986000"/>
    <n v="16.986000000000001"/>
    <n v="33.194400000000002"/>
    <x v="45"/>
    <s v="iyun"/>
    <s v="Joe Dante"/>
    <s v="THE HOWLİNG"/>
    <s v="Normal"/>
    <s v="Low Budget"/>
  </r>
  <r>
    <s v="The Glass House"/>
    <d v="2001-03-29T00:00:00"/>
    <x v="0"/>
    <x v="8"/>
    <s v="English"/>
    <x v="0"/>
    <s v="PG-13"/>
    <s v="Chris Noth"/>
    <x v="941"/>
    <n v="962"/>
    <n v="4239"/>
    <n v="12"/>
    <n v="804"/>
    <n v="5.8"/>
    <n v="95"/>
    <n v="106"/>
    <n v="17951431"/>
    <n v="30000000"/>
    <n v="-12048569"/>
    <n v="-0.40161896666666669"/>
    <n v="23.119752413333334"/>
    <x v="18"/>
    <s v="mart"/>
    <s v="Daniel Sackheim"/>
    <s v="THE GLASS HOUSE"/>
    <s v="Normal"/>
    <s v="Medium Budget"/>
  </r>
  <r>
    <s v="Laws of Attraction"/>
    <d v="2004-06-19T00:00:00"/>
    <x v="0"/>
    <x v="4"/>
    <s v="English"/>
    <x v="18"/>
    <s v="PG-13"/>
    <s v="Frances Fisher"/>
    <x v="791"/>
    <n v="638"/>
    <n v="961"/>
    <n v="29"/>
    <n v="702"/>
    <n v="5.9"/>
    <n v="90"/>
    <n v="90"/>
    <n v="17848322"/>
    <n v="28000000"/>
    <n v="-10151678"/>
    <n v="-0.36255992857142855"/>
    <n v="23.52517602857143"/>
    <x v="7"/>
    <s v="iyun"/>
    <s v="Peter Howitt"/>
    <s v="LAWS OF ATTRACTİON"/>
    <s v="Normal"/>
    <s v="Medium Budget"/>
  </r>
  <r>
    <s v="Drive Me Crazy"/>
    <d v="1999-06-18T00:00:00"/>
    <x v="0"/>
    <x v="4"/>
    <s v="English"/>
    <x v="0"/>
    <s v="PG-13"/>
    <s v="Stephen Collins"/>
    <x v="528"/>
    <n v="452"/>
    <n v="1760"/>
    <n v="13"/>
    <n v="0"/>
    <n v="5.7"/>
    <n v="59"/>
    <n v="91"/>
    <n v="17843379"/>
    <n v="8000000"/>
    <n v="9843379"/>
    <n v="1.2304223750000001"/>
    <n v="23.292168950000001"/>
    <x v="5"/>
    <s v="iyun"/>
    <s v="John Schultz"/>
    <s v="DRİVE ME CRAZY"/>
    <s v="Normal"/>
    <s v="Medium Budget"/>
  </r>
  <r>
    <s v="The Contender"/>
    <d v="2000-10-06T00:00:00"/>
    <x v="0"/>
    <x v="1"/>
    <s v="English"/>
    <x v="0"/>
    <s v="R"/>
    <s v="Jeff Bridges"/>
    <x v="938"/>
    <n v="12000"/>
    <n v="25660"/>
    <n v="37"/>
    <n v="1000"/>
    <n v="7"/>
    <n v="136"/>
    <n v="126"/>
    <n v="17804273"/>
    <n v="20000000"/>
    <n v="-2195727"/>
    <n v="-0.10978635"/>
    <n v="28.056085460000002"/>
    <x v="23"/>
    <s v="oktyabr"/>
    <s v="Rod Lurie"/>
    <s v="THE CONTENDER"/>
    <s v="Normal"/>
    <s v="Medium Budget"/>
  </r>
  <r>
    <s v="School for Scoundrels"/>
    <d v="2006-07-18T00:00:00"/>
    <x v="0"/>
    <x v="4"/>
    <s v="English"/>
    <x v="0"/>
    <s v="PG-13"/>
    <s v="Jon Heder"/>
    <x v="42"/>
    <n v="970"/>
    <n v="4374"/>
    <n v="480"/>
    <n v="484"/>
    <n v="5.9"/>
    <n v="110"/>
    <n v="108"/>
    <n v="17803796"/>
    <n v="20000000"/>
    <n v="-2196204"/>
    <n v="-0.1098102"/>
    <n v="23.604475920000002"/>
    <x v="9"/>
    <s v="iyul"/>
    <s v="Todd Phillips"/>
    <s v="SCHOOL FOR SCOUNDRELS"/>
    <s v="Normal"/>
    <s v="Medium Budget"/>
  </r>
  <r>
    <s v="Going the Distance"/>
    <d v="2010-05-21T00:00:00"/>
    <x v="0"/>
    <x v="4"/>
    <s v="English"/>
    <x v="0"/>
    <s v="R"/>
    <s v="Rob Riggle"/>
    <x v="942"/>
    <n v="839"/>
    <n v="2961"/>
    <n v="8"/>
    <n v="0"/>
    <n v="6.3"/>
    <n v="167"/>
    <n v="102"/>
    <n v="17797316"/>
    <n v="32000000"/>
    <n v="-14202684"/>
    <n v="-0.44383387499999999"/>
    <n v="25.02246645"/>
    <x v="11"/>
    <s v="may"/>
    <s v="Nanette Burstein"/>
    <s v="GOİNG THE DİSTANCE"/>
    <s v="Normal"/>
    <s v="Medium Budget"/>
  </r>
  <r>
    <s v="Punch-Drunk Love"/>
    <d v="2002-08-21T00:00:00"/>
    <x v="0"/>
    <x v="4"/>
    <s v="English"/>
    <x v="0"/>
    <s v="R"/>
    <s v="Adam Sandler"/>
    <x v="630"/>
    <n v="11000"/>
    <n v="11994"/>
    <n v="0"/>
    <n v="0"/>
    <n v="7.3"/>
    <n v="251"/>
    <n v="95"/>
    <n v="17791031"/>
    <n v="25000000"/>
    <n v="-7208969"/>
    <n v="-0.28835875999999999"/>
    <n v="29.084656496000001"/>
    <x v="12"/>
    <s v="avgust"/>
    <s v="Paul Thomas Anderson"/>
    <s v="PUNCH-DRUNK LOVE"/>
    <s v="Normal"/>
    <s v="Medium Budget"/>
  </r>
  <r>
    <s v="Halloween 4: The Return of Michael Myers"/>
    <d v="1988-04-08T00:00:00"/>
    <x v="0"/>
    <x v="7"/>
    <s v="English"/>
    <x v="0"/>
    <s v="R"/>
    <s v="Donald Pleasence"/>
    <x v="749"/>
    <n v="742"/>
    <n v="1136"/>
    <n v="27"/>
    <n v="0"/>
    <n v="5.9"/>
    <n v="144"/>
    <n v="88"/>
    <n v="17768000"/>
    <n v="5000000"/>
    <n v="12768000"/>
    <n v="2.5535999999999999"/>
    <n v="24.62144"/>
    <x v="38"/>
    <s v="aprel"/>
    <s v="Dwight H. Little"/>
    <s v="HALLOWEEN 4: THE RETURN OF MİCHAEL MYERS"/>
    <s v="Normal"/>
    <s v="Low Budget"/>
  </r>
  <r>
    <s v="The Rage: Carrie 2"/>
    <d v="1999-06-14T00:00:00"/>
    <x v="1"/>
    <x v="7"/>
    <s v="English"/>
    <x v="0"/>
    <s v="R"/>
    <s v="Jason London"/>
    <x v="943"/>
    <n v="711"/>
    <n v="3162"/>
    <n v="52"/>
    <n v="897"/>
    <n v="4.5999999999999996"/>
    <n v="85"/>
    <n v="104"/>
    <n v="17757087"/>
    <n v="21000000"/>
    <n v="-3242913"/>
    <n v="-0.15442442857142857"/>
    <n v="18.427930228571427"/>
    <x v="5"/>
    <s v="iyun"/>
    <s v="Katt Shea"/>
    <s v="THE RAGE: CARRİE 2"/>
    <s v="Normal"/>
    <s v="Low Budget"/>
  </r>
  <r>
    <s v="Steve Jobs"/>
    <d v="2015-06-26T00:00:00"/>
    <x v="0"/>
    <x v="5"/>
    <s v="English"/>
    <x v="1"/>
    <s v="R"/>
    <s v="Kate Winslet"/>
    <x v="181"/>
    <n v="14000"/>
    <n v="28933"/>
    <n v="0"/>
    <n v="23000"/>
    <n v="7.2"/>
    <n v="412"/>
    <n v="122"/>
    <n v="17750583"/>
    <n v="30000000"/>
    <n v="-12249417"/>
    <n v="-0.40831390000000001"/>
    <n v="30.936674440000001"/>
    <x v="2"/>
    <s v="iyun"/>
    <s v="Danny Boyle"/>
    <s v="STEVE JOBS"/>
    <s v="Normal"/>
    <s v="Medium Budget"/>
  </r>
  <r>
    <s v="The Perks of Being a Wallflower"/>
    <d v="2012-05-22T00:00:00"/>
    <x v="0"/>
    <x v="1"/>
    <s v="English"/>
    <x v="0"/>
    <s v="PG-13"/>
    <s v="Logan Lerman"/>
    <x v="944"/>
    <n v="8000"/>
    <n v="13631"/>
    <n v="139"/>
    <n v="131000"/>
    <n v="8"/>
    <n v="364"/>
    <n v="102"/>
    <n v="17738570"/>
    <n v="13000000"/>
    <n v="4738570"/>
    <n v="0.36450538461538462"/>
    <n v="45.245802153846157"/>
    <x v="3"/>
    <s v="may"/>
    <s v="Stephen Chbosky"/>
    <s v="THE PERKS OF BEİNG A WALLFLOWER"/>
    <s v="Normal"/>
    <s v="Medium Budget"/>
  </r>
  <r>
    <s v="EuroTrip"/>
    <d v="2004-09-22T00:00:00"/>
    <x v="0"/>
    <x v="4"/>
    <s v="English"/>
    <x v="0"/>
    <s v="R"/>
    <s v="Matt Damon"/>
    <x v="945"/>
    <n v="13000"/>
    <n v="14180"/>
    <n v="17"/>
    <n v="0"/>
    <n v="6.6"/>
    <n v="92"/>
    <n v="93"/>
    <n v="17718223"/>
    <n v="25000000"/>
    <n v="-7281777"/>
    <n v="-0.29127108000000002"/>
    <n v="26.283491567999999"/>
    <x v="7"/>
    <s v="sentyabr"/>
    <s v="Jeff Schaffer"/>
    <s v="EUROTRİP"/>
    <s v="Normal"/>
    <s v="Medium Budget"/>
  </r>
  <r>
    <s v="Apollo 18"/>
    <d v="2011-08-18T00:00:00"/>
    <x v="0"/>
    <x v="7"/>
    <s v="English"/>
    <x v="0"/>
    <s v="PG-13"/>
    <s v="Warren Christie"/>
    <x v="946"/>
    <n v="520"/>
    <n v="1520"/>
    <n v="17"/>
    <n v="0"/>
    <n v="5.2"/>
    <n v="228"/>
    <n v="86"/>
    <n v="17683670"/>
    <n v="5000000"/>
    <n v="12683670"/>
    <n v="2.536734"/>
    <n v="21.814693600000002"/>
    <x v="15"/>
    <s v="avgust"/>
    <s v="Gonzalo LÃ³pez-Gallego"/>
    <s v="APOLLO 18"/>
    <s v="Normal"/>
    <s v="Low Budget"/>
  </r>
  <r>
    <s v="Kit Kittredge: An American Girl"/>
    <d v="2008-11-30T00:00:00"/>
    <x v="0"/>
    <x v="1"/>
    <s v="English"/>
    <x v="0"/>
    <s v="G"/>
    <s v="Julia Ormond"/>
    <x v="947"/>
    <n v="918"/>
    <n v="3317"/>
    <n v="22"/>
    <n v="851"/>
    <n v="6.7"/>
    <n v="73"/>
    <n v="101"/>
    <n v="17655201"/>
    <n v="10000000"/>
    <n v="7655201"/>
    <n v="0.76552010000000004"/>
    <n v="27.191308040000003"/>
    <x v="4"/>
    <s v="noyabr"/>
    <s v="Patricia Rozema"/>
    <s v="KİT KİTTREDGE: AN AMERİCAN GİRL"/>
    <s v="Normal"/>
    <s v="Medium Budget"/>
  </r>
  <r>
    <s v="Nebraska"/>
    <d v="2013-03-20T00:00:00"/>
    <x v="1"/>
    <x v="2"/>
    <s v="English"/>
    <x v="0"/>
    <s v="R"/>
    <s v="Devin Ratray"/>
    <x v="348"/>
    <n v="1000"/>
    <n v="3798"/>
    <n v="729"/>
    <n v="28000"/>
    <n v="7.8"/>
    <n v="433"/>
    <n v="115"/>
    <n v="17613460"/>
    <n v="12000000"/>
    <n v="5613460"/>
    <n v="0.46778833333333331"/>
    <n v="34.187115333333331"/>
    <x v="8"/>
    <s v="mart"/>
    <s v="Alexander Payne"/>
    <s v="NEBRASKA"/>
    <s v="Normal"/>
    <s v="High Budget"/>
  </r>
  <r>
    <s v="Parker"/>
    <d v="2013-03-28T00:00:00"/>
    <x v="0"/>
    <x v="0"/>
    <s v="English"/>
    <x v="0"/>
    <s v="R"/>
    <s v="Jason Statham"/>
    <x v="383"/>
    <n v="26000"/>
    <n v="28479"/>
    <n v="138"/>
    <n v="17000"/>
    <n v="6.2"/>
    <n v="224"/>
    <n v="118"/>
    <n v="17609982"/>
    <n v="35000000"/>
    <n v="-17390018"/>
    <n v="-0.49685765714285712"/>
    <n v="26.301256937142856"/>
    <x v="8"/>
    <s v="mart"/>
    <s v="Taylor Hackford"/>
    <s v="PARKER"/>
    <s v="Normal"/>
    <s v="High Budget"/>
  </r>
  <r>
    <s v="The Last King of Scotland"/>
    <d v="2006-04-30T00:00:00"/>
    <x v="0"/>
    <x v="5"/>
    <s v="English"/>
    <x v="1"/>
    <s v="R"/>
    <s v="David Oyelowo"/>
    <x v="948"/>
    <n v="1000"/>
    <n v="1184"/>
    <n v="162"/>
    <n v="0"/>
    <n v="7.7"/>
    <n v="252"/>
    <n v="121"/>
    <n v="17605861"/>
    <n v="6000000"/>
    <n v="11605861"/>
    <n v="1.9343101666666667"/>
    <n v="31.573724066666667"/>
    <x v="9"/>
    <s v="aprel"/>
    <s v="Kevin Macdonald"/>
    <s v="THE LAST KİNG OF SCOTLAND"/>
    <s v="Normal"/>
    <s v="Medium Budget"/>
  </r>
  <r>
    <s v="Furry Vengeance"/>
    <d v="2010-03-15T00:00:00"/>
    <x v="0"/>
    <x v="4"/>
    <s v="English"/>
    <x v="0"/>
    <s v="PG"/>
    <s v="Brendan Fraser"/>
    <x v="653"/>
    <n v="3000"/>
    <n v="6327"/>
    <n v="16"/>
    <n v="0"/>
    <n v="3.8"/>
    <n v="101"/>
    <n v="92"/>
    <n v="17596256"/>
    <n v="35000000"/>
    <n v="-17403744"/>
    <n v="-0.49724982857142858"/>
    <n v="15.001100068571429"/>
    <x v="11"/>
    <s v="mart"/>
    <s v="Roger Kumble"/>
    <s v="FURRY VENGEANCE"/>
    <s v="Normal"/>
    <s v="Medium Budget"/>
  </r>
  <r>
    <s v="The Postman"/>
    <d v="1997-08-28T00:00:00"/>
    <x v="0"/>
    <x v="0"/>
    <s v="English"/>
    <x v="0"/>
    <s v="R"/>
    <s v="Olivia Williams"/>
    <x v="98"/>
    <n v="766"/>
    <n v="4346"/>
    <n v="0"/>
    <n v="0"/>
    <n v="6"/>
    <n v="79"/>
    <n v="177"/>
    <n v="17593391"/>
    <n v="80000000"/>
    <n v="-62406609"/>
    <n v="-0.78008261249999999"/>
    <n v="23.687966955"/>
    <x v="1"/>
    <s v="avgust"/>
    <s v="Kevin Costner"/>
    <s v="THE POSTMAN"/>
    <s v="Underperformer"/>
    <s v="High Budget"/>
  </r>
  <r>
    <s v="Hostel: Part II"/>
    <d v="2007-07-13T00:00:00"/>
    <x v="0"/>
    <x v="7"/>
    <s v="English"/>
    <x v="0"/>
    <s v="R"/>
    <s v="Jay Hernandez"/>
    <x v="574"/>
    <n v="1000"/>
    <n v="4707"/>
    <n v="0"/>
    <n v="0"/>
    <n v="5.4"/>
    <n v="252"/>
    <n v="94"/>
    <n v="17544812"/>
    <n v="10000000"/>
    <n v="7544812"/>
    <n v="0.75448119999999996"/>
    <n v="21.901792480000001"/>
    <x v="17"/>
    <s v="iyul"/>
    <s v="Eli Roth"/>
    <s v="HOSTEL: PART II"/>
    <s v="Normal"/>
    <s v="Low Budget"/>
  </r>
  <r>
    <s v="Enough Said"/>
    <d v="2013-03-14T00:00:00"/>
    <x v="0"/>
    <x v="4"/>
    <s v="English"/>
    <x v="0"/>
    <s v="PG-13"/>
    <s v="Christopher Nicholas Smith"/>
    <x v="949"/>
    <n v="434"/>
    <n v="1183"/>
    <n v="132"/>
    <n v="12000"/>
    <n v="7.1"/>
    <n v="231"/>
    <n v="93"/>
    <n v="17536788"/>
    <n v="8000000"/>
    <n v="9536788"/>
    <n v="1.1920984999999999"/>
    <n v="30.076839399999997"/>
    <x v="8"/>
    <s v="mart"/>
    <s v="Nicole Holofcener"/>
    <s v="ENOUGH SAİD"/>
    <s v="Normal"/>
    <s v="Medium Budget"/>
  </r>
  <r>
    <s v="Silent Hill: Revelation 3D"/>
    <d v="2012-12-04T00:00:00"/>
    <x v="0"/>
    <x v="2"/>
    <s v="English"/>
    <x v="6"/>
    <s v="R"/>
    <s v="Radha Mitchell"/>
    <x v="950"/>
    <n v="991"/>
    <n v="2173"/>
    <n v="83"/>
    <n v="25000"/>
    <n v="5"/>
    <n v="173"/>
    <n v="95"/>
    <n v="17529157"/>
    <n v="20000000"/>
    <n v="-2470843"/>
    <n v="-0.12354215"/>
    <n v="22.450583139999999"/>
    <x v="3"/>
    <s v="dekabr"/>
    <s v="Michael J. Bassett"/>
    <s v="SİLENT HİLL: REVELATİON 3D"/>
    <s v="Normal"/>
    <s v="High Budget"/>
  </r>
  <r>
    <s v="Home for the Holidays"/>
    <d v="1995-07-30T00:00:00"/>
    <x v="0"/>
    <x v="4"/>
    <s v="English"/>
    <x v="0"/>
    <s v="PG-13"/>
    <s v="Robert Downey Jr."/>
    <x v="951"/>
    <n v="21000"/>
    <n v="25263"/>
    <n v="0"/>
    <n v="0"/>
    <n v="6.6"/>
    <n v="45"/>
    <n v="103"/>
    <n v="17518220"/>
    <n v="20000000"/>
    <n v="-2481780"/>
    <n v="-0.124089"/>
    <n v="26.3503644"/>
    <x v="33"/>
    <s v="iyul"/>
    <s v="Jodie Foster"/>
    <s v="HOME FOR THE HOLİDAYS"/>
    <s v="Normal"/>
    <s v="Medium Budget"/>
  </r>
  <r>
    <s v="Notes on a Scandal"/>
    <d v="2006-08-18T00:00:00"/>
    <x v="0"/>
    <x v="8"/>
    <s v="English"/>
    <x v="1"/>
    <s v="R"/>
    <s v="Phil Davis"/>
    <x v="952"/>
    <n v="386"/>
    <n v="646"/>
    <n v="14"/>
    <n v="0"/>
    <n v="7.4"/>
    <n v="220"/>
    <n v="92"/>
    <n v="17508670"/>
    <n v="15000000"/>
    <n v="2508670"/>
    <n v="0.16724466666666668"/>
    <n v="29.66689786666667"/>
    <x v="9"/>
    <s v="avgust"/>
    <s v="Richard Eyre"/>
    <s v="NOTES ON A SCANDAL"/>
    <s v="Normal"/>
    <s v="Medium Budget"/>
  </r>
  <r>
    <s v="Dope"/>
    <d v="2015-02-26T00:00:00"/>
    <x v="0"/>
    <x v="4"/>
    <s v="English"/>
    <x v="0"/>
    <s v="R"/>
    <s v="Kimberly Elise"/>
    <x v="798"/>
    <n v="637"/>
    <n v="1342"/>
    <n v="44"/>
    <n v="23000"/>
    <n v="7.3"/>
    <n v="180"/>
    <n v="103"/>
    <n v="17474107"/>
    <n v="7000000"/>
    <n v="10474107"/>
    <n v="1.4963010000000001"/>
    <n v="32.098520399999998"/>
    <x v="2"/>
    <s v="fevral"/>
    <s v="Rick Famuyiwa"/>
    <s v="DOPE"/>
    <s v="Normal"/>
    <s v="Medium Budget"/>
  </r>
  <r>
    <s v="Red Planet"/>
    <d v="2000-03-18T00:00:00"/>
    <x v="0"/>
    <x v="0"/>
    <s v="English"/>
    <x v="0"/>
    <s v="PG-13"/>
    <s v="Bob Neill"/>
    <x v="953"/>
    <n v="2"/>
    <n v="2"/>
    <n v="14"/>
    <n v="995"/>
    <n v="5.7"/>
    <n v="145"/>
    <n v="106"/>
    <n v="17473245"/>
    <n v="70000000"/>
    <n v="-52526755"/>
    <n v="-0.75038221428571428"/>
    <n v="22.599347114285713"/>
    <x v="23"/>
    <s v="mart"/>
    <s v="Antony Hoffman"/>
    <s v="RED PLANET"/>
    <s v="Underperformer"/>
    <s v="High Budget"/>
  </r>
  <r>
    <s v="The Big Lebowski"/>
    <d v="1998-04-07T00:00:00"/>
    <x v="0"/>
    <x v="4"/>
    <s v="English"/>
    <x v="0"/>
    <s v="R"/>
    <s v="Philip Seymour Hoffman"/>
    <x v="589"/>
    <n v="22000"/>
    <n v="47728"/>
    <n v="0"/>
    <n v="35000"/>
    <n v="8.1999999999999993"/>
    <n v="249"/>
    <n v="117"/>
    <n v="17439163"/>
    <n v="15000000"/>
    <n v="2439163"/>
    <n v="0.16261086666666666"/>
    <n v="36.365044346666664"/>
    <x v="31"/>
    <s v="aprel"/>
    <s v="Joel Coen"/>
    <s v="THE BİG LEBOWSKİ"/>
    <s v="Normal"/>
    <s v="Medium Budget"/>
  </r>
  <r>
    <s v="The Ruins"/>
    <d v="2008-01-16T00:00:00"/>
    <x v="0"/>
    <x v="7"/>
    <s v="English"/>
    <x v="0"/>
    <s v="R"/>
    <s v="Laura Ramsey"/>
    <x v="954"/>
    <n v="960"/>
    <n v="1749"/>
    <n v="27"/>
    <n v="0"/>
    <n v="5.9"/>
    <n v="233"/>
    <n v="93"/>
    <n v="17427926"/>
    <n v="8000000"/>
    <n v="9427926"/>
    <n v="1.1784907499999999"/>
    <n v="24.0713963"/>
    <x v="4"/>
    <s v="yanvar"/>
    <s v="Carter Smith"/>
    <s v="THE RUİNS"/>
    <s v="Normal"/>
    <s v="Low Budget"/>
  </r>
  <r>
    <s v="Disturbing Behavior"/>
    <d v="1998-11-22T00:00:00"/>
    <x v="0"/>
    <x v="7"/>
    <s v="English"/>
    <x v="3"/>
    <s v="R"/>
    <s v="Bruce Greenwood"/>
    <x v="955"/>
    <n v="989"/>
    <n v="4660"/>
    <n v="119"/>
    <n v="673"/>
    <n v="5.5"/>
    <n v="96"/>
    <n v="84"/>
    <n v="17411331"/>
    <n v="15000000"/>
    <n v="2411331"/>
    <n v="0.16075539999999999"/>
    <n v="22.13160216"/>
    <x v="31"/>
    <s v="noyabr"/>
    <s v="David Nutter"/>
    <s v="DİSTURBİNG BEHAVİOR"/>
    <s v="Normal"/>
    <s v="Low Budget"/>
  </r>
  <r>
    <s v="Addicted"/>
    <d v="2014-04-06T00:00:00"/>
    <x v="0"/>
    <x v="1"/>
    <s v="Spanish"/>
    <x v="0"/>
    <s v="R"/>
    <s v="Boris Kodjoe"/>
    <x v="765"/>
    <n v="1000"/>
    <n v="2840"/>
    <n v="23"/>
    <n v="0"/>
    <n v="5.2"/>
    <n v="9"/>
    <n v="106"/>
    <n v="17382982"/>
    <n v="5000000"/>
    <n v="12382982"/>
    <n v="2.4765964"/>
    <n v="21.790638560000001"/>
    <x v="16"/>
    <s v="aprel"/>
    <s v="Bille Woodruff"/>
    <s v="ADDİCTED"/>
    <s v="Normal"/>
    <s v="Medium Budget"/>
  </r>
  <r>
    <s v="Just My Luck"/>
    <d v="2006-09-03T00:00:00"/>
    <x v="0"/>
    <x v="4"/>
    <s v="English"/>
    <x v="0"/>
    <s v="PG-13"/>
    <s v="Samaire Armstrong"/>
    <x v="270"/>
    <n v="806"/>
    <n v="3211"/>
    <n v="80"/>
    <n v="0"/>
    <n v="5.3"/>
    <n v="98"/>
    <n v="103"/>
    <n v="17324744"/>
    <n v="28000000"/>
    <n v="-10675256"/>
    <n v="-0.38125914285714285"/>
    <n v="21.047496342857141"/>
    <x v="9"/>
    <s v="sentyabr"/>
    <s v="Donald Petrie"/>
    <s v="JUST MY LUCK"/>
    <s v="Normal"/>
    <s v="Medium Budget"/>
  </r>
  <r>
    <s v="A Haunted House 2"/>
    <d v="2014-05-11T00:00:00"/>
    <x v="0"/>
    <x v="4"/>
    <s v="English"/>
    <x v="0"/>
    <s v="R"/>
    <s v="Ashley Rickards"/>
    <x v="637"/>
    <n v="986"/>
    <n v="4073"/>
    <n v="89"/>
    <n v="0"/>
    <n v="4.7"/>
    <n v="69"/>
    <n v="86"/>
    <n v="17314483"/>
    <n v="4000000"/>
    <n v="13314483"/>
    <n v="3.3286207499999998"/>
    <n v="20.131448300000002"/>
    <x v="16"/>
    <s v="may"/>
    <s v="Michael Tiddes"/>
    <s v="A HAUNTED HOUSE 2"/>
    <s v="Normal"/>
    <s v="Medium Budget"/>
  </r>
  <r>
    <s v="Extreme Measures"/>
    <d v="1996-03-04T00:00:00"/>
    <x v="0"/>
    <x v="8"/>
    <s v="English"/>
    <x v="0"/>
    <s v="R"/>
    <s v="J.K. Simmons"/>
    <x v="210"/>
    <n v="24000"/>
    <n v="24547"/>
    <n v="150"/>
    <n v="352"/>
    <n v="6.1"/>
    <n v="47"/>
    <n v="118"/>
    <n v="17305211"/>
    <n v="38000000"/>
    <n v="-20694789"/>
    <n v="-0.54459971052631584"/>
    <n v="24.217360115789472"/>
    <x v="20"/>
    <s v="mart"/>
    <s v="Michael Apted"/>
    <s v="EXTREME MEASURES"/>
    <s v="Normal"/>
    <s v="Medium Budget"/>
  </r>
  <r>
    <s v="The Phantom"/>
    <d v="1996-02-18T00:00:00"/>
    <x v="0"/>
    <x v="0"/>
    <s v="English"/>
    <x v="3"/>
    <s v="PG"/>
    <s v="Cary-Hiroyuki Tagawa"/>
    <x v="828"/>
    <n v="1000"/>
    <n v="3855"/>
    <n v="23"/>
    <n v="0"/>
    <n v="4.9000000000000004"/>
    <n v="60"/>
    <n v="100"/>
    <n v="17300889"/>
    <n v="45000000"/>
    <n v="-27699111"/>
    <n v="-0.61553579999999997"/>
    <n v="19.353785680000001"/>
    <x v="20"/>
    <s v="fevral"/>
    <s v="Simon Wincer"/>
    <s v="THE PHANTOM"/>
    <s v="Normal"/>
    <s v="High Budget"/>
  </r>
  <r>
    <s v="Max Keeble's Big Move"/>
    <d v="2001-09-08T00:00:00"/>
    <x v="0"/>
    <x v="4"/>
    <s v="English"/>
    <x v="0"/>
    <s v="PG"/>
    <s v="Noel Fisher"/>
    <x v="74"/>
    <n v="833"/>
    <n v="4551"/>
    <n v="25"/>
    <n v="371"/>
    <n v="5.3"/>
    <n v="37"/>
    <n v="91"/>
    <n v="17292381"/>
    <n v="12000000"/>
    <n v="5292381"/>
    <n v="0.44103175"/>
    <n v="21.413512699999998"/>
    <x v="18"/>
    <s v="sentyabr"/>
    <s v="Tim Hill"/>
    <s v="MAX KEEBLE'S BİG MOVE"/>
    <s v="Normal"/>
    <s v="Medium Budget"/>
  </r>
  <r>
    <s v="Inkheart"/>
    <d v="2008-02-11T00:00:00"/>
    <x v="0"/>
    <x v="2"/>
    <s v="English"/>
    <x v="7"/>
    <s v="PG"/>
    <s v="Brendan Fraser"/>
    <x v="551"/>
    <n v="3000"/>
    <n v="5329"/>
    <n v="34"/>
    <n v="0"/>
    <n v="6.1"/>
    <n v="161"/>
    <n v="106"/>
    <n v="17281832"/>
    <n v="60000000"/>
    <n v="-42718168"/>
    <n v="-0.71196946666666672"/>
    <n v="24.115212213333333"/>
    <x v="4"/>
    <s v="fevral"/>
    <s v="Iain Softley"/>
    <s v="INKHEART"/>
    <s v="Underperformer"/>
    <s v="High Budget"/>
  </r>
  <r>
    <s v="Half Baked"/>
    <d v="1998-07-04T00:00:00"/>
    <x v="0"/>
    <x v="4"/>
    <s v="English"/>
    <x v="0"/>
    <s v="R"/>
    <s v="Dave Chappelle"/>
    <x v="672"/>
    <n v="744"/>
    <n v="2400"/>
    <n v="33"/>
    <n v="0"/>
    <n v="6.7"/>
    <n v="40"/>
    <n v="82"/>
    <n v="17278980"/>
    <n v="8000000"/>
    <n v="9278980"/>
    <n v="1.1598725000000001"/>
    <n v="27.263949"/>
    <x v="31"/>
    <s v="iyul"/>
    <s v="Tamra Davis"/>
    <s v="HALF BAKED"/>
    <s v="Normal"/>
    <s v="Medium Budget"/>
  </r>
  <r>
    <s v="Eight Legged Freaks"/>
    <d v="2002-10-30T00:00:00"/>
    <x v="0"/>
    <x v="0"/>
    <s v="English"/>
    <x v="0"/>
    <s v="PG-13"/>
    <s v="Scarlett Johansson"/>
    <x v="956"/>
    <n v="19000"/>
    <n v="22554"/>
    <n v="11"/>
    <n v="0"/>
    <n v="5.4"/>
    <n v="181"/>
    <n v="99"/>
    <n v="17266505"/>
    <n v="30000000"/>
    <n v="-12733495"/>
    <n v="-0.42444983333333336"/>
    <n v="21.430220066666667"/>
    <x v="12"/>
    <s v="oktyabr"/>
    <s v="Ellory Elkayem"/>
    <s v="EİGHT LEGGED FREAKS"/>
    <s v="Normal"/>
    <s v="High Budget"/>
  </r>
  <r>
    <s v="A Most Wanted Man"/>
    <d v="2014-01-17T00:00:00"/>
    <x v="0"/>
    <x v="8"/>
    <s v="English"/>
    <x v="1"/>
    <s v="R"/>
    <s v="Philip Seymour Hoffman"/>
    <x v="687"/>
    <n v="22000"/>
    <n v="22574"/>
    <n v="210"/>
    <n v="13000"/>
    <n v="6.8"/>
    <n v="291"/>
    <n v="122"/>
    <n v="17237244"/>
    <n v="15000000"/>
    <n v="2237244"/>
    <n v="0.14914959999999999"/>
    <n v="28.559659839999998"/>
    <x v="16"/>
    <s v="yanvar"/>
    <s v="Anton Corbijn"/>
    <s v="A MOST WANTED MAN"/>
    <s v="Normal"/>
    <s v="Medium Budget"/>
  </r>
  <r>
    <s v="Hudson Hawk"/>
    <d v="1991-02-24T00:00:00"/>
    <x v="0"/>
    <x v="0"/>
    <s v="English"/>
    <x v="0"/>
    <s v="R"/>
    <s v="Bruce Willis"/>
    <x v="657"/>
    <n v="13000"/>
    <n v="15944"/>
    <n v="36"/>
    <n v="0"/>
    <n v="5.7"/>
    <n v="60"/>
    <n v="100"/>
    <n v="17218080"/>
    <n v="70000000"/>
    <n v="-52781920"/>
    <n v="-0.75402742857142857"/>
    <n v="22.498389028571431"/>
    <x v="24"/>
    <s v="fevral"/>
    <s v="Michael Lehmann"/>
    <s v="HUDSON HAWK"/>
    <s v="Underperformer"/>
    <s v="High Budget"/>
  </r>
  <r>
    <s v="Seventh Son"/>
    <d v="2014-10-15T00:00:00"/>
    <x v="0"/>
    <x v="0"/>
    <s v="English"/>
    <x v="0"/>
    <s v="PG-13"/>
    <s v="Jeff Bridges"/>
    <x v="957"/>
    <n v="12000"/>
    <n v="17098"/>
    <n v="44"/>
    <n v="16000"/>
    <n v="5.5"/>
    <n v="175"/>
    <n v="102"/>
    <n v="17176900"/>
    <n v="95000000"/>
    <n v="-77823100"/>
    <n v="-0.81919052631578948"/>
    <n v="23.272323789473685"/>
    <x v="16"/>
    <s v="oktyabr"/>
    <s v="Sergey Bodrov"/>
    <s v="SEVENTH SON"/>
    <s v="Underperformer"/>
    <s v="High Budget"/>
  </r>
  <r>
    <s v="Center Stage"/>
    <d v="2000-02-12T00:00:00"/>
    <x v="0"/>
    <x v="1"/>
    <s v="English"/>
    <x v="0"/>
    <s v="PG-13"/>
    <s v="Amanda Schull"/>
    <x v="777"/>
    <n v="757"/>
    <n v="1201"/>
    <n v="13"/>
    <n v="0"/>
    <n v="6.7"/>
    <n v="68"/>
    <n v="115"/>
    <n v="17174870"/>
    <n v="18000000"/>
    <n v="-825130"/>
    <n v="-4.5840555555555558E-2"/>
    <n v="26.78166377777778"/>
    <x v="23"/>
    <s v="fevral"/>
    <s v="Nicholas Hytner"/>
    <s v="CENTER STAGE"/>
    <s v="Normal"/>
    <s v="Medium Budget"/>
  </r>
  <r>
    <s v="Safe"/>
    <d v="2012-07-01T00:00:00"/>
    <x v="0"/>
    <x v="0"/>
    <s v="English"/>
    <x v="0"/>
    <s v="R"/>
    <s v="Jason Statham"/>
    <x v="246"/>
    <n v="26000"/>
    <n v="27759"/>
    <n v="132"/>
    <n v="12000"/>
    <n v="6.5"/>
    <n v="258"/>
    <n v="94"/>
    <n v="17120019"/>
    <n v="30000000"/>
    <n v="-12879981"/>
    <n v="-0.42933270000000001"/>
    <n v="27.02826692"/>
    <x v="3"/>
    <s v="iyul"/>
    <s v="Boaz Yakin"/>
    <s v="SAFE"/>
    <s v="Normal"/>
    <s v="High Budget"/>
  </r>
  <r>
    <s v="Eastern Promises"/>
    <d v="2007-05-02T00:00:00"/>
    <x v="0"/>
    <x v="8"/>
    <s v="English"/>
    <x v="0"/>
    <s v="R"/>
    <s v="Viggo Mortensen"/>
    <x v="751"/>
    <n v="10000"/>
    <n v="17211"/>
    <n v="0"/>
    <n v="0"/>
    <n v="7.7"/>
    <n v="356"/>
    <n v="96"/>
    <n v="17114882"/>
    <n v="25000000"/>
    <n v="-7885118"/>
    <n v="-0.31540472000000003"/>
    <n v="30.673838112000002"/>
    <x v="17"/>
    <s v="may"/>
    <s v="David Cronenberg"/>
    <s v="EASTERN PROMİSES"/>
    <s v="Normal"/>
    <s v="Medium Budget"/>
  </r>
  <r>
    <s v="Kung Fu Hustle"/>
    <d v="2004-01-11T00:00:00"/>
    <x v="0"/>
    <x v="0"/>
    <s v="Cantonese"/>
    <x v="13"/>
    <s v="R"/>
    <s v="Shengyi Huang"/>
    <x v="958"/>
    <n v="264"/>
    <n v="537"/>
    <n v="0"/>
    <n v="0"/>
    <n v="7.8"/>
    <n v="377"/>
    <n v="99"/>
    <n v="17104669"/>
    <n v="20000000"/>
    <n v="-2895331"/>
    <n v="-0.14476654999999999"/>
    <n v="31.142093379999999"/>
    <x v="7"/>
    <s v="yanvar"/>
    <s v="Stephen Chow"/>
    <s v="KUNG FU HUSTLE"/>
    <s v="Normal"/>
    <s v="High Budget"/>
  </r>
  <r>
    <s v="Fled"/>
    <d v="1996-03-09T00:00:00"/>
    <x v="0"/>
    <x v="0"/>
    <s v="English"/>
    <x v="0"/>
    <s v="R"/>
    <s v="Salma Hayek"/>
    <x v="959"/>
    <n v="4000"/>
    <n v="6152"/>
    <n v="114"/>
    <n v="204"/>
    <n v="5.3"/>
    <n v="36"/>
    <n v="105"/>
    <n v="17100000"/>
    <n v="25000000"/>
    <n v="-7900000"/>
    <n v="-0.316"/>
    <n v="21.093999999999998"/>
    <x v="20"/>
    <s v="mart"/>
    <s v="Kevin Hooks"/>
    <s v="FLED"/>
    <s v="Normal"/>
    <s v="High Budget"/>
  </r>
  <r>
    <s v="Rushmore"/>
    <d v="1998-08-14T00:00:00"/>
    <x v="0"/>
    <x v="4"/>
    <s v="English"/>
    <x v="0"/>
    <s v="R"/>
    <s v="Bill Murray"/>
    <x v="462"/>
    <n v="13000"/>
    <n v="15716"/>
    <n v="0"/>
    <n v="5000"/>
    <n v="7.7"/>
    <n v="179"/>
    <n v="93"/>
    <n v="17096053"/>
    <n v="9000000"/>
    <n v="8096053"/>
    <n v="0.89956144444444441"/>
    <n v="31.65982457777778"/>
    <x v="31"/>
    <s v="avgust"/>
    <s v="Wes Anderson"/>
    <s v="RUSHMORE"/>
    <s v="Normal"/>
    <s v="Medium Budget"/>
  </r>
  <r>
    <s v="Small Time Crooks"/>
    <d v="2000-07-21T00:00:00"/>
    <x v="0"/>
    <x v="4"/>
    <s v="English"/>
    <x v="0"/>
    <s v="PG"/>
    <s v="Woody Allen"/>
    <x v="478"/>
    <n v="11000"/>
    <n v="23283"/>
    <n v="11000"/>
    <n v="812"/>
    <n v="6.7"/>
    <n v="128"/>
    <n v="94"/>
    <n v="17071230"/>
    <n v="18000000"/>
    <n v="-928770"/>
    <n v="-5.1598333333333336E-2"/>
    <n v="26.860560666666668"/>
    <x v="23"/>
    <s v="iyul"/>
    <s v="Woody Allen"/>
    <s v="SMALL TİME CROOKS"/>
    <s v="Normal"/>
    <s v="Medium Budget"/>
  </r>
  <r>
    <s v="Seed of Chucky"/>
    <d v="2004-12-14T00:00:00"/>
    <x v="0"/>
    <x v="4"/>
    <s v="English"/>
    <x v="19"/>
    <s v="R"/>
    <s v="Jason Flemyng"/>
    <x v="960"/>
    <n v="1000"/>
    <n v="2567"/>
    <n v="64"/>
    <n v="0"/>
    <n v="4.9000000000000004"/>
    <n v="148"/>
    <n v="88"/>
    <n v="17016190"/>
    <n v="12000000"/>
    <n v="5016190"/>
    <n v="0.41801583333333331"/>
    <n v="19.767206333333334"/>
    <x v="7"/>
    <s v="dekabr"/>
    <s v="Don Mancini"/>
    <s v="SEED OF CHUCKY"/>
    <s v="Normal"/>
    <s v="Medium Budget"/>
  </r>
  <r>
    <s v="Son of the Mask"/>
    <d v="2005-01-16T00:00:00"/>
    <x v="0"/>
    <x v="4"/>
    <s v="English"/>
    <x v="0"/>
    <s v="PG"/>
    <s v="Jamie Kennedy"/>
    <x v="314"/>
    <n v="490"/>
    <n v="1195"/>
    <n v="6"/>
    <n v="881"/>
    <n v="2.2000000000000002"/>
    <n v="78"/>
    <n v="94"/>
    <n v="17010646"/>
    <n v="84000000"/>
    <n v="-66989354"/>
    <n v="-0.79749230952380956"/>
    <n v="8.5691030761904781"/>
    <x v="14"/>
    <s v="yanvar"/>
    <s v="Lawrence Guterman"/>
    <s v="SON OF THE MASK"/>
    <s v="Underperformer"/>
    <s v="Medium Budget"/>
  </r>
  <r>
    <s v="Kingdom of the Spiders"/>
    <d v="1977-01-02T00:00:00"/>
    <x v="0"/>
    <x v="7"/>
    <s v="English"/>
    <x v="0"/>
    <s v="PG"/>
    <s v="Woody Strode"/>
    <x v="961"/>
    <n v="423"/>
    <n v="516"/>
    <n v="8"/>
    <n v="0"/>
    <n v="5.9"/>
    <n v="95"/>
    <n v="97"/>
    <n v="17000000"/>
    <n v="500000"/>
    <n v="16500000"/>
    <n v="33"/>
    <n v="36.800000000000004"/>
    <x v="6"/>
    <s v="yanvar"/>
    <s v="John 'Bud' Cardos"/>
    <s v="KİNGDOM OF THE SPİDERS"/>
    <s v="Normal"/>
    <s v="Low Budget"/>
  </r>
  <r>
    <s v="Splice"/>
    <d v="2009-11-18T00:00:00"/>
    <x v="0"/>
    <x v="1"/>
    <s v="English"/>
    <x v="4"/>
    <s v="R"/>
    <s v="Sarah Polley"/>
    <x v="962"/>
    <n v="900"/>
    <n v="2222"/>
    <n v="165"/>
    <n v="12000"/>
    <n v="5.8"/>
    <n v="368"/>
    <n v="104"/>
    <n v="16999046"/>
    <n v="26000000"/>
    <n v="-9000954"/>
    <n v="-0.34619053846153847"/>
    <n v="24.261523784615385"/>
    <x v="0"/>
    <s v="noyabr"/>
    <s v="Vincenzo Natali"/>
    <s v="SPLİCE"/>
    <s v="Normal"/>
    <s v="Medium Budget"/>
  </r>
  <r>
    <s v="Rock Star"/>
    <d v="2001-08-06T00:00:00"/>
    <x v="0"/>
    <x v="1"/>
    <s v="English"/>
    <x v="0"/>
    <s v="R"/>
    <s v="Beth Grant"/>
    <x v="349"/>
    <n v="628"/>
    <n v="1265"/>
    <n v="65"/>
    <n v="0"/>
    <n v="6.2"/>
    <n v="107"/>
    <n v="105"/>
    <n v="16991902"/>
    <n v="57000000"/>
    <n v="-40008098"/>
    <n v="-0.7018964561403509"/>
    <n v="24.51924141754386"/>
    <x v="18"/>
    <s v="avgust"/>
    <s v="Stephen Herek"/>
    <s v="ROCK STAR"/>
    <s v="Underperformer"/>
    <s v="Medium Budget"/>
  </r>
  <r>
    <s v="The Country Bears"/>
    <d v="2002-05-05T00:00:00"/>
    <x v="0"/>
    <x v="4"/>
    <s v="English"/>
    <x v="0"/>
    <s v="G"/>
    <s v="Haley Joel Osment"/>
    <x v="963"/>
    <n v="3000"/>
    <n v="8189"/>
    <n v="0"/>
    <n v="422"/>
    <n v="4"/>
    <n v="43"/>
    <n v="88"/>
    <n v="16988996"/>
    <n v="35000000"/>
    <n v="-18011004"/>
    <n v="-0.51460011428571428"/>
    <n v="15.836359954285713"/>
    <x v="12"/>
    <s v="may"/>
    <s v="Peter Hastings"/>
    <s v="THE COUNTRY BEARS"/>
    <s v="Normal"/>
    <s v="Medium Budget"/>
  </r>
  <r>
    <s v="The Counselor"/>
    <d v="2013-04-19T00:00:00"/>
    <x v="0"/>
    <x v="8"/>
    <s v="English"/>
    <x v="0"/>
    <s v="R"/>
    <s v="Michael Fassbender"/>
    <x v="65"/>
    <n v="13000"/>
    <n v="27797"/>
    <n v="0"/>
    <n v="24000"/>
    <n v="5.3"/>
    <n v="336"/>
    <n v="138"/>
    <n v="16969390"/>
    <n v="25000000"/>
    <n v="-8030610"/>
    <n v="-0.32122440000000002"/>
    <n v="23.471510239999997"/>
    <x v="8"/>
    <s v="aprel"/>
    <s v="Ridley Scott"/>
    <s v="THE COUNSELOR"/>
    <s v="Normal"/>
    <s v="Medium Budget"/>
  </r>
  <r>
    <s v="Win a Date with Tad Hamilton!"/>
    <d v="2004-07-19T00:00:00"/>
    <x v="0"/>
    <x v="4"/>
    <s v="English"/>
    <x v="0"/>
    <s v="PG-13"/>
    <s v="Topher Grace"/>
    <x v="308"/>
    <n v="2000"/>
    <n v="4681"/>
    <n v="126"/>
    <n v="876"/>
    <n v="5.6"/>
    <n v="84"/>
    <n v="95"/>
    <n v="16964743"/>
    <n v="24000000"/>
    <n v="-7035257"/>
    <n v="-0.29313570833333336"/>
    <n v="22.370345716666662"/>
    <x v="7"/>
    <s v="iyul"/>
    <s v="Robert Luketic"/>
    <s v="WİN A DATE WİTH TAD HAMİLTON!"/>
    <s v="Normal"/>
    <s v="Medium Budget"/>
  </r>
  <r>
    <s v="Boiler Room"/>
    <d v="2000-11-19T00:00:00"/>
    <x v="0"/>
    <x v="8"/>
    <s v="English"/>
    <x v="0"/>
    <s v="R"/>
    <s v="Vin Diesel"/>
    <x v="964"/>
    <n v="14000"/>
    <n v="17336"/>
    <n v="46"/>
    <n v="0"/>
    <n v="7"/>
    <n v="132"/>
    <n v="120"/>
    <n v="16938179"/>
    <n v="8000000"/>
    <n v="8938179"/>
    <n v="1.117272375"/>
    <n v="28.446908950000001"/>
    <x v="23"/>
    <s v="noyabr"/>
    <s v="Ben Younger"/>
    <s v="BOİLER ROOM"/>
    <s v="Normal"/>
    <s v="Medium Budget"/>
  </r>
  <r>
    <s v="88 Minutes"/>
    <d v="2007-10-12T00:00:00"/>
    <x v="0"/>
    <x v="8"/>
    <s v="English"/>
    <x v="0"/>
    <s v="R"/>
    <s v="Al Pacino"/>
    <x v="534"/>
    <n v="14000"/>
    <n v="16722"/>
    <n v="50"/>
    <n v="0"/>
    <n v="5.9"/>
    <n v="158"/>
    <n v="108"/>
    <n v="16930884"/>
    <n v="30000000"/>
    <n v="-13069116"/>
    <n v="-0.4356372"/>
    <n v="23.425745120000002"/>
    <x v="17"/>
    <s v="oktyabr"/>
    <s v="Jon Avnet"/>
    <s v="88 MİNUTES"/>
    <s v="Normal"/>
    <s v="Medium Budget"/>
  </r>
  <r>
    <s v="Serving Sara"/>
    <d v="2002-09-13T00:00:00"/>
    <x v="0"/>
    <x v="4"/>
    <s v="English"/>
    <x v="7"/>
    <s v="PG-13"/>
    <s v="Matthew Perry"/>
    <x v="405"/>
    <n v="2000"/>
    <n v="4169"/>
    <n v="71"/>
    <n v="201"/>
    <n v="5.3"/>
    <n v="64"/>
    <n v="99"/>
    <n v="16930185"/>
    <n v="29000000"/>
    <n v="-12069815"/>
    <n v="-0.4162005172413793"/>
    <n v="21.053619793103447"/>
    <x v="12"/>
    <s v="sentyabr"/>
    <s v="Reginald Hudlin"/>
    <s v="SERVİNG SARA"/>
    <s v="Normal"/>
    <s v="Medium Budget"/>
  </r>
  <r>
    <s v="Crazy/Beautiful"/>
    <d v="2001-04-15T00:00:00"/>
    <x v="0"/>
    <x v="1"/>
    <s v="English"/>
    <x v="0"/>
    <s v="PG-13"/>
    <s v="Kirsten Dunst"/>
    <x v="635"/>
    <n v="4000"/>
    <n v="6214"/>
    <n v="134"/>
    <n v="0"/>
    <n v="6.5"/>
    <n v="84"/>
    <n v="135"/>
    <n v="16929123"/>
    <n v="14000000"/>
    <n v="2929123"/>
    <n v="0.20922307142857144"/>
    <n v="26.08368922857143"/>
    <x v="18"/>
    <s v="aprel"/>
    <s v="John Stockwell"/>
    <s v="CRAZY/BEAUTİFUL"/>
    <s v="Normal"/>
    <s v="Medium Budget"/>
  </r>
  <r>
    <s v="The Devil's Rejects"/>
    <d v="2005-03-16T00:00:00"/>
    <x v="0"/>
    <x v="8"/>
    <s v="English"/>
    <x v="0"/>
    <s v="R"/>
    <s v="Sid Haig"/>
    <x v="716"/>
    <n v="1000"/>
    <n v="3544"/>
    <n v="0"/>
    <n v="0"/>
    <n v="6.9"/>
    <n v="261"/>
    <n v="109"/>
    <n v="16901126"/>
    <n v="7000000"/>
    <n v="9901126"/>
    <n v="1.4144465714285714"/>
    <n v="28.165778628571431"/>
    <x v="14"/>
    <s v="mart"/>
    <s v="Rob Zombie"/>
    <s v="THE DEVİL'S REJECTS"/>
    <s v="Normal"/>
    <s v="Medium Budget"/>
  </r>
  <r>
    <s v="Go"/>
    <d v="1999-04-04T00:00:00"/>
    <x v="0"/>
    <x v="4"/>
    <s v="English"/>
    <x v="0"/>
    <s v="R"/>
    <s v="Sarah Polley"/>
    <x v="96"/>
    <n v="900"/>
    <n v="2475"/>
    <n v="218"/>
    <n v="0"/>
    <n v="7.3"/>
    <n v="137"/>
    <n v="102"/>
    <n v="16842303"/>
    <n v="6500000"/>
    <n v="10342303"/>
    <n v="1.5911235384615385"/>
    <n v="29.836449415384614"/>
    <x v="5"/>
    <s v="aprel"/>
    <s v="Doug Liman"/>
    <s v="GO"/>
    <s v="Normal"/>
    <s v="Medium Budget"/>
  </r>
  <r>
    <s v="Wimbledon"/>
    <d v="2004-03-22T00:00:00"/>
    <x v="0"/>
    <x v="4"/>
    <s v="English"/>
    <x v="1"/>
    <s v="PG-13"/>
    <s v="Kirsten Dunst"/>
    <x v="563"/>
    <n v="4000"/>
    <n v="9330"/>
    <n v="12"/>
    <n v="0"/>
    <n v="6.3"/>
    <n v="129"/>
    <n v="98"/>
    <n v="16831505"/>
    <n v="31000000"/>
    <n v="-14168495"/>
    <n v="-0.4570482258064516"/>
    <n v="25.017180709677419"/>
    <x v="7"/>
    <s v="mart"/>
    <s v="Richard Loncraine"/>
    <s v="WİMBLEDON"/>
    <s v="Normal"/>
    <s v="Medium Budget"/>
  </r>
  <r>
    <s v="Oliver!"/>
    <d v="1968-08-19T00:00:00"/>
    <x v="0"/>
    <x v="1"/>
    <s v="English"/>
    <x v="1"/>
    <s v="G"/>
    <s v="Oliver Reed"/>
    <x v="965"/>
    <n v="695"/>
    <n v="1593"/>
    <n v="82"/>
    <n v="0"/>
    <n v="7.5"/>
    <n v="56"/>
    <n v="153"/>
    <n v="16800000"/>
    <n v="10000000"/>
    <n v="6800000"/>
    <n v="0.68"/>
    <n v="30.271999999999998"/>
    <x v="51"/>
    <s v="avgust"/>
    <s v="Carol Reed"/>
    <s v="OLİVER!"/>
    <s v="Normal"/>
    <s v="Medium Budget"/>
  </r>
  <r>
    <s v="Lost Souls"/>
    <d v="2000-05-21T00:00:00"/>
    <x v="0"/>
    <x v="1"/>
    <s v="English"/>
    <x v="0"/>
    <s v="R"/>
    <s v="Philip Baker Hall"/>
    <x v="966"/>
    <n v="497"/>
    <n v="1805"/>
    <n v="710"/>
    <n v="209"/>
    <n v="4.8"/>
    <n v="100"/>
    <n v="97"/>
    <n v="16779636"/>
    <n v="28000000"/>
    <n v="-11220364"/>
    <n v="-0.40072728571428573"/>
    <n v="19.060609085714287"/>
    <x v="23"/>
    <s v="may"/>
    <s v="Janusz Kaminski"/>
    <s v="LOST SOULS"/>
    <s v="Normal"/>
    <s v="Medium Budget"/>
  </r>
  <r>
    <s v="Catch That Kid"/>
    <d v="2004-10-19T00:00:00"/>
    <x v="0"/>
    <x v="4"/>
    <s v="English"/>
    <x v="0"/>
    <s v="PG"/>
    <s v="Kristen Stewart"/>
    <x v="967"/>
    <n v="17000"/>
    <n v="18711"/>
    <n v="38"/>
    <n v="591"/>
    <n v="5.2"/>
    <n v="54"/>
    <n v="91"/>
    <n v="16702864"/>
    <n v="18000000"/>
    <n v="-1297136"/>
    <n v="-7.2063111111111106E-2"/>
    <n v="20.830274755555557"/>
    <x v="7"/>
    <s v="oktyabr"/>
    <s v="Bart Freundlich"/>
    <s v="CATCH THAT KİD"/>
    <s v="Normal"/>
    <s v="Medium Budget"/>
  </r>
  <r>
    <s v="New in Town"/>
    <d v="2009-10-08T00:00:00"/>
    <x v="0"/>
    <x v="4"/>
    <s v="English"/>
    <x v="0"/>
    <s v="PG"/>
    <s v="J.K. Simmons"/>
    <x v="968"/>
    <n v="24000"/>
    <n v="25792"/>
    <n v="3"/>
    <n v="0"/>
    <n v="5.6"/>
    <n v="121"/>
    <n v="97"/>
    <n v="16699684"/>
    <n v="8000000"/>
    <n v="8699684"/>
    <n v="1.0874604999999999"/>
    <n v="22.834984199999997"/>
    <x v="0"/>
    <s v="oktyabr"/>
    <s v="Jonas Elmer"/>
    <s v="NEW İN TOWN"/>
    <s v="Normal"/>
    <s v="Medium Budget"/>
  </r>
  <r>
    <s v="To Rome with Love"/>
    <d v="2012-11-13T00:00:00"/>
    <x v="0"/>
    <x v="4"/>
    <s v="English"/>
    <x v="0"/>
    <s v="R"/>
    <s v="Ornella Muti"/>
    <x v="478"/>
    <n v="385"/>
    <n v="1205"/>
    <n v="11000"/>
    <n v="18000"/>
    <n v="6.3"/>
    <n v="275"/>
    <n v="112"/>
    <n v="16684352"/>
    <n v="17000000"/>
    <n v="-315648"/>
    <n v="-1.8567529411764705E-2"/>
    <n v="26.992572988235295"/>
    <x v="3"/>
    <s v="noyabr"/>
    <s v="Woody Allen"/>
    <s v="TO ROME WİTH LOVE"/>
    <s v="Normal"/>
    <s v="Medium Budget"/>
  </r>
  <r>
    <s v="Baby's Day Out"/>
    <d v="1994-07-15T00:00:00"/>
    <x v="0"/>
    <x v="2"/>
    <s v="English"/>
    <x v="0"/>
    <s v="PG"/>
    <s v="Joe Mantegna"/>
    <x v="969"/>
    <n v="1000"/>
    <n v="2949"/>
    <n v="32"/>
    <n v="0"/>
    <n v="5.9"/>
    <n v="22"/>
    <n v="99"/>
    <n v="16671505"/>
    <n v="50000000"/>
    <n v="-33328495"/>
    <n v="-0.66656990000000005"/>
    <n v="23.33337204"/>
    <x v="10"/>
    <s v="iyul"/>
    <s v="Patrick Read Johnson"/>
    <s v="BABY'S DAY OUT"/>
    <s v="Normal"/>
    <s v="High Budget"/>
  </r>
  <r>
    <s v="Tremors"/>
    <d v="1990-05-30T00:00:00"/>
    <x v="0"/>
    <x v="4"/>
    <s v="English"/>
    <x v="0"/>
    <s v="PG-13"/>
    <s v="Reba McEntire"/>
    <x v="546"/>
    <n v="651"/>
    <n v="3119"/>
    <n v="31"/>
    <n v="11000"/>
    <n v="7.1"/>
    <n v="132"/>
    <n v="96"/>
    <n v="16667084"/>
    <n v="11000000"/>
    <n v="5667084"/>
    <n v="0.51518945454545451"/>
    <n v="29.706075781818182"/>
    <x v="22"/>
    <s v="may"/>
    <s v="Ron Underwood"/>
    <s v="TREMORS"/>
    <s v="Normal"/>
    <s v="Medium Budget"/>
  </r>
  <r>
    <s v="Unaccompanied Minors"/>
    <d v="2006-07-22T00:00:00"/>
    <x v="0"/>
    <x v="2"/>
    <s v="English"/>
    <x v="0"/>
    <s v="PG"/>
    <s v="Tyler James Williams"/>
    <x v="127"/>
    <n v="931"/>
    <n v="4431"/>
    <n v="176"/>
    <n v="498"/>
    <n v="5.0999999999999996"/>
    <n v="73"/>
    <n v="90"/>
    <n v="16647384"/>
    <n v="26000000"/>
    <n v="-9352616"/>
    <n v="-0.35971599999999998"/>
    <n v="20.3059136"/>
    <x v="9"/>
    <s v="iyul"/>
    <s v="Paul Feig"/>
    <s v="UNACCOMPANİED MİNORS"/>
    <s v="Normal"/>
    <s v="High Budget"/>
  </r>
  <r>
    <s v="Bringing Out the Dead"/>
    <d v="1999-11-04T00:00:00"/>
    <x v="0"/>
    <x v="1"/>
    <s v="English"/>
    <x v="0"/>
    <s v="R"/>
    <s v="Nicolas Cage"/>
    <x v="200"/>
    <n v="12000"/>
    <n v="13040"/>
    <n v="17000"/>
    <n v="0"/>
    <n v="6.8"/>
    <n v="163"/>
    <n v="121"/>
    <n v="16640210"/>
    <n v="55000000"/>
    <n v="-38359790"/>
    <n v="-0.69745072727272728"/>
    <n v="26.92101970909091"/>
    <x v="5"/>
    <s v="noyabr"/>
    <s v="Martin Scorsese"/>
    <s v="BRİNGİNG OUT THE DEAD"/>
    <s v="Underperformer"/>
    <s v="Medium Budget"/>
  </r>
  <r>
    <s v="54"/>
    <d v="1998-11-13T00:00:00"/>
    <x v="0"/>
    <x v="1"/>
    <s v="English"/>
    <x v="0"/>
    <s v="R"/>
    <s v="Salma Hayek"/>
    <x v="970"/>
    <n v="4000"/>
    <n v="6910"/>
    <n v="15"/>
    <n v="0"/>
    <n v="5.8"/>
    <n v="63"/>
    <n v="121"/>
    <n v="16574731"/>
    <n v="13000000"/>
    <n v="3574731"/>
    <n v="0.27497930769230772"/>
    <n v="23.309991723076923"/>
    <x v="31"/>
    <s v="noyabr"/>
    <s v="Mark Christopher"/>
    <s v="54"/>
    <s v="Normal"/>
    <s v="Medium Budget"/>
  </r>
  <r>
    <s v="Trainspotting"/>
    <d v="1996-09-10T00:00:00"/>
    <x v="0"/>
    <x v="1"/>
    <s v="English"/>
    <x v="1"/>
    <s v="R"/>
    <s v="Kelly Macdonald"/>
    <x v="181"/>
    <n v="2000"/>
    <n v="3559"/>
    <n v="0"/>
    <n v="21000"/>
    <n v="8.1999999999999993"/>
    <n v="134"/>
    <n v="94"/>
    <n v="16501785"/>
    <n v="3500000"/>
    <n v="13001785"/>
    <n v="3.7147957142857142"/>
    <n v="36.385918285714283"/>
    <x v="20"/>
    <s v="sentyabr"/>
    <s v="Danny Boyle"/>
    <s v="TRAİNSPOTTİNG"/>
    <s v="Normal"/>
    <s v="Medium Budget"/>
  </r>
  <r>
    <s v="Eye of the Beholder"/>
    <d v="1999-07-21T00:00:00"/>
    <x v="0"/>
    <x v="1"/>
    <s v="English"/>
    <x v="4"/>
    <s v="R"/>
    <s v="Jason Priestley"/>
    <x v="971"/>
    <n v="471"/>
    <n v="1069"/>
    <n v="11"/>
    <n v="327"/>
    <n v="4.9000000000000004"/>
    <n v="88"/>
    <n v="109"/>
    <n v="16459004"/>
    <n v="15000000"/>
    <n v="1459004"/>
    <n v="9.7266933333333333E-2"/>
    <n v="19.671606773333334"/>
    <x v="5"/>
    <s v="iyul"/>
    <s v="Stephan Elliott"/>
    <s v="EYE OF THE BEHOLDER"/>
    <s v="Normal"/>
    <s v="Medium Budget"/>
  </r>
  <r>
    <s v="The Master"/>
    <d v="2012-02-26T00:00:00"/>
    <x v="0"/>
    <x v="1"/>
    <s v="English"/>
    <x v="0"/>
    <s v="R"/>
    <s v="Mike Howard"/>
    <x v="630"/>
    <n v="378"/>
    <n v="427"/>
    <n v="0"/>
    <n v="27000"/>
    <n v="7.1"/>
    <n v="546"/>
    <n v="144"/>
    <n v="16377274"/>
    <n v="32000000"/>
    <n v="-15622726"/>
    <n v="-0.4882101875"/>
    <n v="30.904715924999998"/>
    <x v="3"/>
    <s v="fevral"/>
    <s v="Paul Thomas Anderson"/>
    <s v="THE MASTER"/>
    <s v="Normal"/>
    <s v="Medium Budget"/>
  </r>
  <r>
    <s v="White Oleander"/>
    <d v="2002-07-06T00:00:00"/>
    <x v="0"/>
    <x v="1"/>
    <s v="English"/>
    <x v="0"/>
    <s v="PG-13"/>
    <s v="Patrick Fugit"/>
    <x v="972"/>
    <n v="835"/>
    <n v="2572"/>
    <n v="7"/>
    <n v="0"/>
    <n v="7.2"/>
    <n v="103"/>
    <n v="109"/>
    <n v="16346122"/>
    <n v="16000000"/>
    <n v="346122"/>
    <n v="2.1632624999999999E-2"/>
    <n v="28.80865305"/>
    <x v="12"/>
    <s v="iyul"/>
    <s v="Peter Kosminsky"/>
    <s v="WHİTE OLEANDER"/>
    <s v="Normal"/>
    <s v="Medium Budget"/>
  </r>
  <r>
    <s v="The Whole Ten Yards"/>
    <d v="2004-08-05T00:00:00"/>
    <x v="0"/>
    <x v="4"/>
    <s v="English"/>
    <x v="0"/>
    <s v="PG-13"/>
    <s v="Bruce Willis"/>
    <x v="594"/>
    <n v="13000"/>
    <n v="18085"/>
    <n v="41"/>
    <n v="462"/>
    <n v="5.5"/>
    <n v="74"/>
    <n v="98"/>
    <n v="16323969"/>
    <n v="40000000"/>
    <n v="-23676031"/>
    <n v="-0.59190077500000005"/>
    <n v="21.809439689999998"/>
    <x v="7"/>
    <s v="avgust"/>
    <s v="Howard Deutch"/>
    <s v="THE WHOLE TEN YARDS"/>
    <s v="Normal"/>
    <s v="Medium Budget"/>
  </r>
  <r>
    <s v="A Simple Plan"/>
    <d v="1998-10-08T00:00:00"/>
    <x v="0"/>
    <x v="8"/>
    <s v="English"/>
    <x v="1"/>
    <s v="R"/>
    <s v="Gary Cole"/>
    <x v="13"/>
    <n v="989"/>
    <n v="2365"/>
    <n v="0"/>
    <n v="0"/>
    <n v="7.5"/>
    <n v="125"/>
    <n v="121"/>
    <n v="16311763"/>
    <n v="17000000"/>
    <n v="-688237"/>
    <n v="-4.0484529411764704E-2"/>
    <n v="29.983806188235295"/>
    <x v="31"/>
    <s v="oktyabr"/>
    <s v="Sam Raimi"/>
    <s v="A SİMPLE PLAN"/>
    <s v="Normal"/>
    <s v="Medium Budget"/>
  </r>
  <r>
    <s v="Young Adult"/>
    <d v="2011-01-14T00:00:00"/>
    <x v="0"/>
    <x v="4"/>
    <s v="English"/>
    <x v="0"/>
    <s v="R"/>
    <s v="Charlize Theron"/>
    <x v="176"/>
    <n v="9000"/>
    <n v="10575"/>
    <n v="655"/>
    <n v="0"/>
    <n v="6.3"/>
    <n v="325"/>
    <n v="94"/>
    <n v="16300302"/>
    <n v="12000000"/>
    <n v="4300302"/>
    <n v="0.35835850000000002"/>
    <n v="25.343343399999998"/>
    <x v="15"/>
    <s v="yanvar"/>
    <s v="Jason Reitman"/>
    <s v="YOUNG ADULT"/>
    <s v="Normal"/>
    <s v="Medium Budget"/>
  </r>
  <r>
    <s v="An American Haunting"/>
    <d v="2005-11-28T00:00:00"/>
    <x v="0"/>
    <x v="7"/>
    <s v="English"/>
    <x v="1"/>
    <s v="PG-13"/>
    <s v="Sissy Spacek"/>
    <x v="973"/>
    <n v="874"/>
    <n v="1608"/>
    <n v="31"/>
    <n v="0"/>
    <n v="5"/>
    <n v="125"/>
    <n v="91"/>
    <n v="16298046"/>
    <n v="14000000"/>
    <n v="2298046"/>
    <n v="0.16414614285714285"/>
    <n v="20.065658457142856"/>
    <x v="14"/>
    <s v="noyabr"/>
    <s v="Courtney Solomon"/>
    <s v="AN AMERİCAN HAUNTİNG"/>
    <s v="Normal"/>
    <s v="Low Budget"/>
  </r>
  <r>
    <s v="Howard the Duck"/>
    <d v="1986-12-12T00:00:00"/>
    <x v="0"/>
    <x v="0"/>
    <s v="English"/>
    <x v="0"/>
    <s v="PG"/>
    <s v="Lea Thompson"/>
    <x v="974"/>
    <n v="1000"/>
    <n v="3000"/>
    <n v="8"/>
    <n v="0"/>
    <n v="4.5999999999999996"/>
    <n v="81"/>
    <n v="110"/>
    <n v="16295774"/>
    <n v="35000000"/>
    <n v="-18704226"/>
    <n v="-0.53440645714285717"/>
    <n v="18.186237417142856"/>
    <x v="37"/>
    <s v="dekabr"/>
    <s v="Willard Huyck"/>
    <s v="HOWARD THE DUCK"/>
    <s v="Normal"/>
    <s v="High Budget"/>
  </r>
  <r>
    <s v="Muppets from Space"/>
    <d v="1999-06-06T00:00:00"/>
    <x v="0"/>
    <x v="2"/>
    <s v="English"/>
    <x v="0"/>
    <s v="G"/>
    <s v="Josh Charles"/>
    <x v="74"/>
    <n v="1000"/>
    <n v="3243"/>
    <n v="25"/>
    <n v="619"/>
    <n v="6.2"/>
    <n v="70"/>
    <n v="87"/>
    <n v="16290976"/>
    <n v="24000000"/>
    <n v="-7709024"/>
    <n v="-0.32120933333333335"/>
    <n v="24.733416266666669"/>
    <x v="5"/>
    <s v="iyun"/>
    <s v="Tim Hill"/>
    <s v="MUPPETS FROM SPACE"/>
    <s v="Normal"/>
    <s v="High Budget"/>
  </r>
  <r>
    <s v="Swing Vote"/>
    <d v="2008-06-18T00:00:00"/>
    <x v="0"/>
    <x v="4"/>
    <s v="English"/>
    <x v="0"/>
    <s v="PG-13"/>
    <s v="Madeline Carroll"/>
    <x v="975"/>
    <n v="1000"/>
    <n v="6212"/>
    <n v="0"/>
    <n v="1000"/>
    <n v="6.1"/>
    <n v="131"/>
    <n v="120"/>
    <n v="16284360"/>
    <n v="21000000"/>
    <n v="-4715640"/>
    <n v="-0.22455428571428571"/>
    <n v="24.410178285714284"/>
    <x v="4"/>
    <s v="iyun"/>
    <s v="Joshua Michael Stern"/>
    <s v="SWİNG VOTE"/>
    <s v="Normal"/>
    <s v="Medium Budget"/>
  </r>
  <r>
    <s v="Elizabeth: The Golden Age"/>
    <d v="2007-06-16T00:00:00"/>
    <x v="0"/>
    <x v="5"/>
    <s v="English"/>
    <x v="1"/>
    <s v="PG-13"/>
    <s v="Eddie Redmayne"/>
    <x v="769"/>
    <n v="13000"/>
    <n v="16899"/>
    <n v="159"/>
    <n v="0"/>
    <n v="6.9"/>
    <n v="202"/>
    <n v="114"/>
    <n v="16264475"/>
    <n v="55000000"/>
    <n v="-38735525"/>
    <n v="-0.70428227272727273"/>
    <n v="27.318287090909092"/>
    <x v="17"/>
    <s v="iyun"/>
    <s v="Shekhar Kapur"/>
    <s v="ELİZABETH: THE GOLDEN AGE"/>
    <s v="Underperformer"/>
    <s v="Medium Budget"/>
  </r>
  <r>
    <s v="Original Sin"/>
    <d v="2001-04-12T00:00:00"/>
    <x v="0"/>
    <x v="1"/>
    <s v="English"/>
    <x v="6"/>
    <s v="R"/>
    <s v="Angelina Jolie Pitt"/>
    <x v="976"/>
    <n v="11000"/>
    <n v="11662"/>
    <n v="49"/>
    <n v="3000"/>
    <n v="6"/>
    <n v="93"/>
    <n v="118"/>
    <n v="16252765"/>
    <n v="42000000"/>
    <n v="-25747235"/>
    <n v="-0.61302940476190482"/>
    <n v="24.054788238095238"/>
    <x v="18"/>
    <s v="aprel"/>
    <s v="Michael Cristofer"/>
    <s v="ORİGİNAL SİN"/>
    <s v="Normal"/>
    <s v="Medium Budget"/>
  </r>
  <r>
    <s v="21 Grams"/>
    <d v="2003-06-16T00:00:00"/>
    <x v="0"/>
    <x v="1"/>
    <s v="English"/>
    <x v="0"/>
    <s v="R"/>
    <s v="Naomi Watts"/>
    <x v="101"/>
    <n v="6000"/>
    <n v="7567"/>
    <n v="0"/>
    <n v="0"/>
    <n v="7.7"/>
    <n v="192"/>
    <n v="124"/>
    <n v="16248701"/>
    <n v="20000000"/>
    <n v="-3751299"/>
    <n v="-0.18756495000000001"/>
    <n v="30.724974020000001"/>
    <x v="13"/>
    <s v="iyun"/>
    <s v="Alejandro G. IÃ±Ã¡rritu"/>
    <s v="21 GRAMS"/>
    <s v="Normal"/>
    <s v="Medium Budget"/>
  </r>
  <r>
    <s v="The Perfect Man"/>
    <d v="2005-01-24T00:00:00"/>
    <x v="0"/>
    <x v="4"/>
    <s v="English"/>
    <x v="0"/>
    <s v="PG"/>
    <s v="Ben Feldman"/>
    <x v="529"/>
    <n v="1000"/>
    <n v="4789"/>
    <n v="15"/>
    <n v="767"/>
    <n v="5.5"/>
    <n v="65"/>
    <n v="100"/>
    <n v="16247775"/>
    <n v="25000000"/>
    <n v="-8752225"/>
    <n v="-0.35008899999999998"/>
    <n v="21.936664399999998"/>
    <x v="14"/>
    <s v="yanvar"/>
    <s v="Mark Rosman"/>
    <s v="THE PERFECT MAN"/>
    <s v="Normal"/>
    <s v="Medium Budget"/>
  </r>
  <r>
    <s v="Black Christmas"/>
    <d v="2006-03-26T00:00:00"/>
    <x v="0"/>
    <x v="7"/>
    <s v="English"/>
    <x v="0"/>
    <s v="R"/>
    <s v="Oliver Hudson"/>
    <x v="977"/>
    <n v="607"/>
    <n v="1611"/>
    <n v="17"/>
    <n v="0"/>
    <n v="4.5"/>
    <n v="186"/>
    <n v="94"/>
    <n v="16235293"/>
    <n v="9000000"/>
    <n v="7235293"/>
    <n v="0.80392144444444447"/>
    <n v="18.321568577777779"/>
    <x v="9"/>
    <s v="mart"/>
    <s v="Glen Morgan"/>
    <s v="BLACK CHRİSTMAS"/>
    <s v="Normal"/>
    <s v="Low Budget"/>
  </r>
  <r>
    <s v="Jennifer's Body"/>
    <d v="2009-08-30T00:00:00"/>
    <x v="0"/>
    <x v="4"/>
    <s v="English"/>
    <x v="0"/>
    <s v="R"/>
    <s v="J.K. Simmons"/>
    <x v="823"/>
    <n v="24000"/>
    <n v="24805"/>
    <n v="45"/>
    <n v="6000"/>
    <n v="5.0999999999999996"/>
    <n v="300"/>
    <n v="107"/>
    <n v="16204793"/>
    <n v="16000000"/>
    <n v="204793"/>
    <n v="1.27995625E-2"/>
    <n v="21.005119825000001"/>
    <x v="0"/>
    <s v="avgust"/>
    <s v="Karyn Kusama"/>
    <s v="JENNİFER'S BODY"/>
    <s v="Normal"/>
    <s v="Medium Budget"/>
  </r>
  <r>
    <s v="Begin Again"/>
    <d v="2013-05-22T00:00:00"/>
    <x v="0"/>
    <x v="1"/>
    <s v="English"/>
    <x v="0"/>
    <s v="R"/>
    <s v="James Corden"/>
    <x v="978"/>
    <n v="480"/>
    <n v="517"/>
    <n v="109"/>
    <n v="43000"/>
    <n v="7.4"/>
    <n v="283"/>
    <n v="104"/>
    <n v="16168741"/>
    <n v="8000000"/>
    <n v="8168741"/>
    <n v="1.0210926250000001"/>
    <n v="34.308437050000002"/>
    <x v="8"/>
    <s v="may"/>
    <s v="John Carney"/>
    <s v="BEGİN AGAİN"/>
    <s v="Normal"/>
    <s v="Medium Budget"/>
  </r>
  <r>
    <s v="Mo' Better Blues"/>
    <d v="1990-03-03T00:00:00"/>
    <x v="0"/>
    <x v="1"/>
    <s v="English"/>
    <x v="0"/>
    <s v="R"/>
    <s v="Denzel Washington"/>
    <x v="329"/>
    <n v="18000"/>
    <n v="19065"/>
    <n v="0"/>
    <n v="720"/>
    <n v="6.5"/>
    <n v="23"/>
    <n v="129"/>
    <n v="16153600"/>
    <n v="10000000"/>
    <n v="6153600"/>
    <n v="0.61536000000000002"/>
    <n v="26.318144"/>
    <x v="22"/>
    <s v="mart"/>
    <s v="Spike Lee"/>
    <s v="MO' BETTER BLUES"/>
    <s v="Normal"/>
    <s v="Medium Budget"/>
  </r>
  <r>
    <s v="Vanity Fair"/>
    <d v="2004-08-10T00:00:00"/>
    <x v="0"/>
    <x v="1"/>
    <s v="English"/>
    <x v="0"/>
    <s v="PG-13"/>
    <s v="Romola Garai"/>
    <x v="979"/>
    <n v="805"/>
    <n v="1618"/>
    <n v="300"/>
    <n v="767"/>
    <n v="6.2"/>
    <n v="118"/>
    <n v="141"/>
    <n v="16123851"/>
    <n v="23000000"/>
    <n v="-6876149"/>
    <n v="-0.29896299999999998"/>
    <n v="24.7571148"/>
    <x v="7"/>
    <s v="avgust"/>
    <s v="Mira Nair"/>
    <s v="VANİTY FAİR"/>
    <s v="Normal"/>
    <s v="Medium Budget"/>
  </r>
  <r>
    <s v="Bright Lights, Big City"/>
    <d v="1988-05-21T00:00:00"/>
    <x v="0"/>
    <x v="1"/>
    <s v="English"/>
    <x v="0"/>
    <s v="R"/>
    <s v="Dianne Wiest"/>
    <x v="980"/>
    <n v="967"/>
    <n v="3067"/>
    <n v="21"/>
    <n v="377"/>
    <n v="5.6"/>
    <n v="28"/>
    <n v="107"/>
    <n v="16118077"/>
    <n v="25000000"/>
    <n v="-8881923"/>
    <n v="-0.35527692"/>
    <n v="22.295589232000001"/>
    <x v="38"/>
    <s v="may"/>
    <s v="James Bridges"/>
    <s v="BRİGHT LİGHTS, BİG CİTY"/>
    <s v="Normal"/>
    <s v="Medium Budget"/>
  </r>
  <r>
    <s v="The Prophecy"/>
    <d v="1995-01-23T00:00:00"/>
    <x v="0"/>
    <x v="0"/>
    <s v="English"/>
    <x v="0"/>
    <s v="R"/>
    <s v="Viggo Mortensen"/>
    <x v="981"/>
    <n v="10000"/>
    <n v="13433"/>
    <n v="10"/>
    <n v="0"/>
    <n v="6.6"/>
    <n v="56"/>
    <n v="98"/>
    <n v="16115878"/>
    <n v="8000000"/>
    <n v="8115878"/>
    <n v="1.01448475"/>
    <n v="26.805793899999998"/>
    <x v="33"/>
    <s v="yanvar"/>
    <s v="Gregory Widen"/>
    <s v="THE PROPHECY"/>
    <s v="Normal"/>
    <s v="High Budget"/>
  </r>
  <r>
    <s v="Waiting..."/>
    <d v="2005-07-05T00:00:00"/>
    <x v="0"/>
    <x v="4"/>
    <s v="English"/>
    <x v="0"/>
    <s v="R"/>
    <s v="Ryan Reynolds"/>
    <x v="982"/>
    <n v="16000"/>
    <n v="19957"/>
    <n v="6"/>
    <n v="0"/>
    <n v="6.8"/>
    <n v="91"/>
    <n v="94"/>
    <n v="16101109"/>
    <n v="3000000"/>
    <n v="13101109"/>
    <n v="4.3670363333333331"/>
    <n v="28.946814533333331"/>
    <x v="14"/>
    <s v="iyul"/>
    <s v="Rob McKittrick"/>
    <s v="WAİTİNG..."/>
    <s v="Normal"/>
    <s v="Medium Budget"/>
  </r>
  <r>
    <s v="Fruitvale Station"/>
    <d v="2013-05-13T00:00:00"/>
    <x v="0"/>
    <x v="5"/>
    <s v="English"/>
    <x v="0"/>
    <s v="R"/>
    <s v="Ahna O'Reilly"/>
    <x v="263"/>
    <n v="282"/>
    <n v="687"/>
    <n v="0"/>
    <n v="17000"/>
    <n v="7.5"/>
    <n v="327"/>
    <n v="85"/>
    <n v="16097842"/>
    <n v="900000"/>
    <n v="15197842"/>
    <n v="16.886491111111113"/>
    <n v="38.454596444444448"/>
    <x v="8"/>
    <s v="may"/>
    <s v="Ryan Coogler"/>
    <s v="FRUİTVALE STATİON"/>
    <s v="Normal"/>
    <s v="Medium Budget"/>
  </r>
  <r>
    <s v="Imagine That"/>
    <d v="2009-12-19T00:00:00"/>
    <x v="0"/>
    <x v="4"/>
    <s v="English"/>
    <x v="0"/>
    <s v="PG"/>
    <s v="Stephen Root"/>
    <x v="983"/>
    <n v="939"/>
    <n v="3742"/>
    <n v="11"/>
    <n v="610"/>
    <n v="5.6"/>
    <n v="93"/>
    <n v="107"/>
    <n v="16088610"/>
    <n v="55000000"/>
    <n v="-38911390"/>
    <n v="-0.70747981818181815"/>
    <n v="22.17800807272727"/>
    <x v="0"/>
    <s v="dekabr"/>
    <s v="Karey Kirkpatrick"/>
    <s v="IMAGİNE THAT"/>
    <s v="Underperformer"/>
    <s v="Medium Budget"/>
  </r>
  <r>
    <s v="Dr. No"/>
    <d v="1962-11-27T00:00:00"/>
    <x v="0"/>
    <x v="0"/>
    <s v="English"/>
    <x v="1"/>
    <s v="Approved"/>
    <s v="Ursula Andress"/>
    <x v="439"/>
    <n v="650"/>
    <n v="1421"/>
    <n v="92"/>
    <n v="5000"/>
    <n v="7.3"/>
    <n v="184"/>
    <n v="110"/>
    <n v="16067035"/>
    <n v="1100000"/>
    <n v="14967035"/>
    <n v="13.606395454545455"/>
    <n v="35.142558181818181"/>
    <x v="61"/>
    <s v="noyabr"/>
    <s v="Terence Young"/>
    <s v="DR. NO"/>
    <s v="Normal"/>
    <s v="High Budget"/>
  </r>
  <r>
    <s v="Kung Pow: Enter the Fist"/>
    <d v="2002-02-18T00:00:00"/>
    <x v="0"/>
    <x v="0"/>
    <s v="English"/>
    <x v="0"/>
    <s v="PG-13"/>
    <s v="Steve Oedekerk"/>
    <x v="266"/>
    <n v="176"/>
    <n v="361"/>
    <n v="176"/>
    <n v="0"/>
    <n v="6.2"/>
    <n v="63"/>
    <n v="81"/>
    <n v="16033556"/>
    <n v="10000000"/>
    <n v="6033556"/>
    <n v="0.60335559999999999"/>
    <n v="25.041342240000002"/>
    <x v="12"/>
    <s v="fevral"/>
    <s v="Steve Oedekerk"/>
    <s v="KUNG POW: ENTER THE FİST"/>
    <s v="Normal"/>
    <s v="High Budget"/>
  </r>
  <r>
    <s v="The Transporter Refueled"/>
    <d v="2015-03-01T00:00:00"/>
    <x v="0"/>
    <x v="0"/>
    <s v="English"/>
    <x v="6"/>
    <s v="PG-13"/>
    <s v="Ed Skrein"/>
    <x v="906"/>
    <n v="805"/>
    <n v="1411"/>
    <n v="11"/>
    <n v="0"/>
    <n v="5.0999999999999996"/>
    <n v="148"/>
    <n v="96"/>
    <n v="16027866"/>
    <n v="25000000"/>
    <n v="-8972134"/>
    <n v="-0.35888535999999999"/>
    <n v="20.256445855999999"/>
    <x v="2"/>
    <s v="mart"/>
    <s v="Camille Delamarre"/>
    <s v="THE TRANSPORTER REFUELED"/>
    <s v="Normal"/>
    <s v="High Budget"/>
  </r>
  <r>
    <s v="The Transporter Refueled"/>
    <d v="2015-03-01T00:00:00"/>
    <x v="0"/>
    <x v="0"/>
    <s v="English"/>
    <x v="6"/>
    <s v="PG-13"/>
    <s v="Ed Skrein"/>
    <x v="906"/>
    <n v="805"/>
    <n v="1411"/>
    <n v="11"/>
    <n v="0"/>
    <n v="5.0999999999999996"/>
    <n v="148"/>
    <n v="96"/>
    <n v="16027866"/>
    <n v="25000000"/>
    <n v="-8972134"/>
    <n v="-0.35888535999999999"/>
    <n v="20.256445855999999"/>
    <x v="2"/>
    <s v="mart"/>
    <s v="Camille Delamarre"/>
    <s v="THE TRANSPORTER REFUELED"/>
    <s v="Normal"/>
    <s v="High Budget"/>
  </r>
  <r>
    <s v="O"/>
    <d v="2001-01-07T00:00:00"/>
    <x v="0"/>
    <x v="1"/>
    <s v="English"/>
    <x v="0"/>
    <s v="R"/>
    <s v="Mekhi Phifer"/>
    <x v="984"/>
    <n v="1000"/>
    <n v="3300"/>
    <n v="596"/>
    <n v="0"/>
    <n v="6.2"/>
    <n v="92"/>
    <n v="95"/>
    <n v="16017403"/>
    <n v="5000000"/>
    <n v="11017403"/>
    <n v="2.2034805999999998"/>
    <n v="25.681392240000001"/>
    <x v="18"/>
    <s v="yanvar"/>
    <s v="Tim Blake Nelson"/>
    <s v="O"/>
    <s v="Normal"/>
    <s v="Medium Budget"/>
  </r>
  <r>
    <s v="The Raven"/>
    <d v="2012-09-24T00:00:00"/>
    <x v="0"/>
    <x v="8"/>
    <s v="English"/>
    <x v="0"/>
    <s v="R"/>
    <s v="Pam Ferris"/>
    <x v="402"/>
    <n v="771"/>
    <n v="2356"/>
    <n v="160"/>
    <n v="35000"/>
    <n v="6.4"/>
    <n v="265"/>
    <n v="110"/>
    <n v="16005978"/>
    <n v="26000000"/>
    <n v="-9994022"/>
    <n v="-0.38438546153846154"/>
    <n v="28.946245815384618"/>
    <x v="3"/>
    <s v="sentyabr"/>
    <s v="James McTeigue"/>
    <s v="THE RAVEN"/>
    <s v="Normal"/>
    <s v="Medium Budget"/>
  </r>
  <r>
    <s v="Armored"/>
    <d v="2009-01-25T00:00:00"/>
    <x v="0"/>
    <x v="0"/>
    <s v="English"/>
    <x v="0"/>
    <s v="PG-13"/>
    <s v="Andrew Fiscella"/>
    <x v="522"/>
    <n v="137000"/>
    <n v="137712"/>
    <n v="190"/>
    <n v="0"/>
    <n v="5.7"/>
    <n v="107"/>
    <n v="88"/>
    <n v="15988876"/>
    <n v="27000000"/>
    <n v="-11011124"/>
    <n v="-0.40781940740740741"/>
    <n v="22.636872237037039"/>
    <x v="0"/>
    <s v="yanvar"/>
    <s v="NimrÃ³d Antal"/>
    <s v="ARMORED"/>
    <s v="Normal"/>
    <s v="High Budget"/>
  </r>
  <r>
    <s v="Marie Antoinette"/>
    <d v="2006-01-04T00:00:00"/>
    <x v="0"/>
    <x v="5"/>
    <s v="English"/>
    <x v="0"/>
    <s v="PG-13"/>
    <s v="Kirsten Dunst"/>
    <x v="597"/>
    <n v="4000"/>
    <n v="7243"/>
    <n v="0"/>
    <n v="0"/>
    <n v="6.4"/>
    <n v="260"/>
    <n v="123"/>
    <n v="15962471"/>
    <n v="40000000"/>
    <n v="-24037529"/>
    <n v="-0.60093822500000005"/>
    <n v="25.359624710000002"/>
    <x v="9"/>
    <s v="yanvar"/>
    <s v="Sofia Coppola"/>
    <s v="MARİE ANTOİNETTE"/>
    <s v="Normal"/>
    <s v="Medium Budget"/>
  </r>
  <r>
    <s v="Jason Goes to Hell: The Final Friday"/>
    <d v="1993-07-20T00:00:00"/>
    <x v="0"/>
    <x v="11"/>
    <s v="English"/>
    <x v="0"/>
    <s v="R"/>
    <s v="Kane Hodder"/>
    <x v="985"/>
    <n v="935"/>
    <n v="2899"/>
    <n v="18"/>
    <n v="949"/>
    <n v="4.3"/>
    <n v="112"/>
    <n v="91"/>
    <n v="15935068"/>
    <n v="2500000"/>
    <n v="13435068"/>
    <n v="5.3740271999999996"/>
    <n v="19.444510879999999"/>
    <x v="27"/>
    <s v="iyul"/>
    <s v="Adam Marcus"/>
    <s v="JASON GOES TO HELL: THE FİNAL FRİDAY"/>
    <s v="Normal"/>
    <s v="Low Budget"/>
  </r>
  <r>
    <s v="Thomas and the Magic Railroad"/>
    <d v="2000-02-09T00:00:00"/>
    <x v="0"/>
    <x v="2"/>
    <s v="English"/>
    <x v="1"/>
    <s v="G"/>
    <s v="Mara Wilson"/>
    <x v="986"/>
    <n v="1000"/>
    <n v="2429"/>
    <n v="2"/>
    <n v="663"/>
    <n v="3.6"/>
    <n v="47"/>
    <n v="85"/>
    <n v="15911333"/>
    <n v="19000000"/>
    <n v="-3088667"/>
    <n v="-0.16256142105263158"/>
    <n v="14.401275431578949"/>
    <x v="23"/>
    <s v="fevral"/>
    <s v="Britt Allcroft"/>
    <s v="THOMAS AND THE MAGİC RAİLROAD"/>
    <s v="Normal"/>
    <s v="High Budget"/>
  </r>
  <r>
    <s v="Far from Heaven"/>
    <d v="2002-09-01T00:00:00"/>
    <x v="0"/>
    <x v="1"/>
    <s v="English"/>
    <x v="0"/>
    <s v="PG-13"/>
    <s v="Dennis Quaid"/>
    <x v="987"/>
    <n v="2000"/>
    <n v="2447"/>
    <n v="162"/>
    <n v="0"/>
    <n v="7.4"/>
    <n v="181"/>
    <n v="107"/>
    <n v="15854988"/>
    <n v="13500000"/>
    <n v="2354988"/>
    <n v="0.17444355555555555"/>
    <n v="29.669777422222225"/>
    <x v="12"/>
    <s v="sentyabr"/>
    <s v="Todd Haynes"/>
    <s v="FAR FROM HEAVEN"/>
    <s v="Normal"/>
    <s v="Medium Budget"/>
  </r>
  <r>
    <s v="Devil's Due"/>
    <d v="2014-10-28T00:00:00"/>
    <x v="0"/>
    <x v="7"/>
    <s v="English"/>
    <x v="0"/>
    <s v="R"/>
    <s v="Zach Gilford"/>
    <x v="988"/>
    <n v="971"/>
    <n v="2517"/>
    <n v="14"/>
    <n v="0"/>
    <n v="4"/>
    <n v="137"/>
    <n v="89"/>
    <n v="15818967"/>
    <n v="7000000"/>
    <n v="8818967"/>
    <n v="1.2598524285714285"/>
    <n v="16.50394097142857"/>
    <x v="16"/>
    <s v="oktyabr"/>
    <s v="Matt Bettinelli-Olpin"/>
    <s v="DEVİL'S DUE"/>
    <s v="Normal"/>
    <s v="Low Budget"/>
  </r>
  <r>
    <s v="The Kite Runner"/>
    <d v="2007-06-17T00:00:00"/>
    <x v="0"/>
    <x v="1"/>
    <s v="Dari"/>
    <x v="0"/>
    <s v="PG-13"/>
    <s v="Mustafa Haidari"/>
    <x v="83"/>
    <n v="283"/>
    <n v="904"/>
    <n v="395"/>
    <n v="0"/>
    <n v="7.6"/>
    <n v="201"/>
    <n v="128"/>
    <n v="15797907"/>
    <n v="20000000"/>
    <n v="-4202093"/>
    <n v="-0.21010465"/>
    <n v="30.315958139999999"/>
    <x v="17"/>
    <s v="iyun"/>
    <s v="Marc Forster"/>
    <s v="THE KİTE RUNNER"/>
    <s v="Normal"/>
    <s v="Medium Budget"/>
  </r>
  <r>
    <s v="3000 Miles to Graceland"/>
    <d v="2001-09-14T00:00:00"/>
    <x v="0"/>
    <x v="0"/>
    <s v="English"/>
    <x v="0"/>
    <s v="R"/>
    <s v="Jon Lovitz"/>
    <x v="989"/>
    <n v="11000"/>
    <n v="14536"/>
    <n v="11"/>
    <n v="0"/>
    <n v="5.9"/>
    <n v="113"/>
    <n v="125"/>
    <n v="15738632"/>
    <n v="42000000"/>
    <n v="-26261368"/>
    <n v="-0.62527066666666664"/>
    <n v="23.349891733333333"/>
    <x v="18"/>
    <s v="sentyabr"/>
    <s v="Demian Lichtenstein"/>
    <s v="3000 MİLES TO GRACELAND"/>
    <s v="Normal"/>
    <s v="High Budget"/>
  </r>
  <r>
    <s v="Paparazzi"/>
    <d v="2004-12-06T00:00:00"/>
    <x v="0"/>
    <x v="0"/>
    <s v="English"/>
    <x v="0"/>
    <s v="PG-13"/>
    <s v="Cole Hauser"/>
    <x v="990"/>
    <n v="787"/>
    <n v="2915"/>
    <n v="2"/>
    <n v="269"/>
    <n v="5.8"/>
    <n v="77"/>
    <n v="84"/>
    <n v="15712072"/>
    <n v="20000000"/>
    <n v="-4287928"/>
    <n v="-0.21439639999999999"/>
    <n v="23.141141440000002"/>
    <x v="7"/>
    <s v="dekabr"/>
    <s v="Paul Abascal"/>
    <s v="PAPARAZZİ"/>
    <s v="Normal"/>
    <s v="High Budget"/>
  </r>
  <r>
    <s v="Pride and Glory"/>
    <d v="2008-08-12T00:00:00"/>
    <x v="0"/>
    <x v="8"/>
    <s v="English"/>
    <x v="0"/>
    <s v="R"/>
    <s v="Jennifer Ehle"/>
    <x v="435"/>
    <n v="1000"/>
    <n v="5101"/>
    <n v="149"/>
    <n v="0"/>
    <n v="6.7"/>
    <n v="154"/>
    <n v="130"/>
    <n v="15709385"/>
    <n v="30000000"/>
    <n v="-14290615"/>
    <n v="-0.47635383333333331"/>
    <n v="26.609458466666666"/>
    <x v="4"/>
    <s v="avgust"/>
    <s v="Gavin O'Connor"/>
    <s v="PRİDE AND GLORY"/>
    <s v="Normal"/>
    <s v="Medium Budget"/>
  </r>
  <r>
    <s v="The Hurt Locker"/>
    <d v="2008-09-10T00:00:00"/>
    <x v="0"/>
    <x v="1"/>
    <s v="English"/>
    <x v="0"/>
    <s v="R"/>
    <s v="Jeremy Renner"/>
    <x v="305"/>
    <n v="10000"/>
    <n v="11114"/>
    <n v="0"/>
    <n v="16000"/>
    <n v="7.6"/>
    <n v="388"/>
    <n v="131"/>
    <n v="15700000"/>
    <n v="15000000"/>
    <n v="700000"/>
    <n v="4.6666666666666669E-2"/>
    <n v="32.018666666666668"/>
    <x v="4"/>
    <s v="sentyabr"/>
    <s v="Kathryn Bigelow"/>
    <s v="THE HURT LOCKER"/>
    <s v="Normal"/>
    <s v="Medium Budget"/>
  </r>
  <r>
    <s v="Superman IV: The Quest for Peace"/>
    <d v="1987-08-30T00:00:00"/>
    <x v="0"/>
    <x v="0"/>
    <s v="English"/>
    <x v="1"/>
    <s v="PG"/>
    <s v="Jim Broadbent"/>
    <x v="991"/>
    <n v="1000"/>
    <n v="3007"/>
    <n v="22"/>
    <n v="1000"/>
    <n v="3.6"/>
    <n v="94"/>
    <n v="134"/>
    <n v="15681020"/>
    <n v="17000000"/>
    <n v="-1318980"/>
    <n v="-7.7587058823529412E-2"/>
    <n v="14.468965176470588"/>
    <x v="39"/>
    <s v="avgust"/>
    <s v="Sidney J. Furie"/>
    <s v="SUPERMAN IV: THE QUEST FOR PEACE"/>
    <s v="Normal"/>
    <s v="High Budget"/>
  </r>
  <r>
    <s v="Larry the Cable Guy: Health Inspector"/>
    <d v="2006-11-11T00:00:00"/>
    <x v="0"/>
    <x v="4"/>
    <s v="English"/>
    <x v="0"/>
    <s v="PG-13"/>
    <s v="Thomas F. Wilson"/>
    <x v="992"/>
    <n v="690"/>
    <n v="2135"/>
    <n v="0"/>
    <n v="110"/>
    <n v="3.1"/>
    <n v="37"/>
    <n v="89"/>
    <n v="15655665"/>
    <n v="4000000"/>
    <n v="11655665"/>
    <n v="2.9139162500000002"/>
    <n v="13.5765665"/>
    <x v="9"/>
    <s v="noyabr"/>
    <s v="Trent Cooper"/>
    <s v="LARRY THE CABLE GUY: HEALTH INSPECTOR"/>
    <s v="Normal"/>
    <s v="Medium Budget"/>
  </r>
  <r>
    <s v="The Man with the Iron Fists"/>
    <d v="2012-07-08T00:00:00"/>
    <x v="0"/>
    <x v="0"/>
    <s v="English"/>
    <x v="0"/>
    <s v="R"/>
    <s v="Rick Yune"/>
    <x v="993"/>
    <n v="746"/>
    <n v="2377"/>
    <n v="561"/>
    <n v="29000"/>
    <n v="5.4"/>
    <n v="208"/>
    <n v="107"/>
    <n v="15608545"/>
    <n v="15000000"/>
    <n v="608545"/>
    <n v="4.0569666666666664E-2"/>
    <n v="24.516227866666668"/>
    <x v="3"/>
    <s v="iyul"/>
    <s v="RZA"/>
    <s v="THE MAN WİTH THE IRON FİSTS"/>
    <s v="Normal"/>
    <s v="High Budget"/>
  </r>
  <r>
    <s v="Life as a House"/>
    <d v="2001-07-07T00:00:00"/>
    <x v="0"/>
    <x v="1"/>
    <s v="English"/>
    <x v="0"/>
    <s v="R"/>
    <s v="Ian Somerhalder"/>
    <x v="543"/>
    <n v="16000"/>
    <n v="21622"/>
    <n v="34"/>
    <n v="0"/>
    <n v="7.5"/>
    <n v="99"/>
    <n v="125"/>
    <n v="15561627"/>
    <n v="18000000"/>
    <n v="-2438373"/>
    <n v="-0.13546516666666666"/>
    <n v="29.945813933333334"/>
    <x v="18"/>
    <s v="iyul"/>
    <s v="Irwin Winkler"/>
    <s v="LİFE AS A HOUSE"/>
    <s v="Normal"/>
    <s v="Medium Budget"/>
  </r>
  <r>
    <s v="My Boss's Daughter"/>
    <d v="2003-05-10T00:00:00"/>
    <x v="0"/>
    <x v="4"/>
    <s v="English"/>
    <x v="0"/>
    <s v="PG-13"/>
    <s v="Carmen Electra"/>
    <x v="262"/>
    <n v="869"/>
    <n v="3007"/>
    <n v="119"/>
    <n v="411"/>
    <n v="4.5999999999999996"/>
    <n v="56"/>
    <n v="90"/>
    <n v="15549702"/>
    <n v="14000000"/>
    <n v="1549702"/>
    <n v="0.110693"/>
    <n v="18.485377199999999"/>
    <x v="13"/>
    <s v="may"/>
    <s v="David Zucker"/>
    <s v="MY BOSS'S DAUGHTER"/>
    <s v="Normal"/>
    <s v="Medium Budget"/>
  </r>
  <r>
    <s v="All the Pretty Horses"/>
    <d v="2000-03-14T00:00:00"/>
    <x v="0"/>
    <x v="1"/>
    <s v="English"/>
    <x v="0"/>
    <s v="PG-13"/>
    <s v="Matt Damon"/>
    <x v="843"/>
    <n v="13000"/>
    <n v="15006"/>
    <n v="0"/>
    <n v="652"/>
    <n v="5.8"/>
    <n v="85"/>
    <n v="220"/>
    <n v="15527125"/>
    <n v="57000000"/>
    <n v="-41472875"/>
    <n v="-0.72759429824561406"/>
    <n v="22.974162280701755"/>
    <x v="23"/>
    <s v="mart"/>
    <s v="Billy Bob Thornton"/>
    <s v="ALL THE PRETTY HORSES"/>
    <s v="Underperformer"/>
    <s v="Medium Budget"/>
  </r>
  <r>
    <s v="The Ghost Writer"/>
    <d v="2010-07-25T00:00:00"/>
    <x v="0"/>
    <x v="6"/>
    <s v="English"/>
    <x v="6"/>
    <s v="PG-13"/>
    <s v="Jim Belushi"/>
    <x v="729"/>
    <n v="854"/>
    <n v="2507"/>
    <n v="2000"/>
    <n v="15000"/>
    <n v="7.2"/>
    <n v="343"/>
    <n v="128"/>
    <n v="15523168"/>
    <n v="45000000"/>
    <n v="-29476832"/>
    <n v="-0.65504071111111106"/>
    <n v="30.037983715555555"/>
    <x v="11"/>
    <s v="iyul"/>
    <s v="Roman Polanski"/>
    <s v="THE GHOST WRİTER"/>
    <s v="Normal"/>
    <s v="Medium Budget"/>
  </r>
  <r>
    <s v="Happily N'Ever After"/>
    <d v="2006-09-30T00:00:00"/>
    <x v="0"/>
    <x v="2"/>
    <s v="English"/>
    <x v="0"/>
    <s v="PG"/>
    <s v="Sarah Michelle Gellar"/>
    <x v="994"/>
    <n v="4000"/>
    <n v="6863"/>
    <n v="0"/>
    <n v="261"/>
    <n v="4.5"/>
    <n v="93"/>
    <n v="75"/>
    <n v="15519841"/>
    <n v="47000000"/>
    <n v="-31480159"/>
    <n v="-0.66979061702127662"/>
    <n v="17.758183753191489"/>
    <x v="9"/>
    <s v="sentyabr"/>
    <s v="Paul Bolger"/>
    <s v="HAPPİLY N'EVER AFTER"/>
    <s v="Normal"/>
    <s v="High Budget"/>
  </r>
  <r>
    <s v="The Thirteenth Floor"/>
    <d v="1999-12-12T00:00:00"/>
    <x v="0"/>
    <x v="6"/>
    <s v="English"/>
    <x v="7"/>
    <s v="R"/>
    <s v="Gretchen Mol"/>
    <x v="995"/>
    <n v="599"/>
    <n v="2389"/>
    <n v="9"/>
    <n v="0"/>
    <n v="7"/>
    <n v="111"/>
    <n v="100"/>
    <n v="15500000"/>
    <n v="16000000"/>
    <n v="-500000"/>
    <n v="-3.125E-2"/>
    <n v="27.987500000000001"/>
    <x v="5"/>
    <s v="dekabr"/>
    <s v="Josef Rusnak"/>
    <s v="THE THİRTEENTH FLOOR"/>
    <s v="Normal"/>
    <s v="Medium Budget"/>
  </r>
  <r>
    <s v="A Perfect Getaway"/>
    <d v="2009-12-18T00:00:00"/>
    <x v="0"/>
    <x v="2"/>
    <s v="English"/>
    <x v="0"/>
    <s v="R"/>
    <s v="Chris Hemsworth"/>
    <x v="474"/>
    <n v="26000"/>
    <n v="41359"/>
    <n v="123"/>
    <n v="4000"/>
    <n v="6.5"/>
    <n v="160"/>
    <n v="108"/>
    <n v="15483540"/>
    <n v="14000000"/>
    <n v="1483540"/>
    <n v="0.10596714285714286"/>
    <n v="26.442386857142857"/>
    <x v="0"/>
    <s v="dekabr"/>
    <s v="David Twohy"/>
    <s v="A PERFECT GETAWAY"/>
    <s v="Normal"/>
    <s v="High Budget"/>
  </r>
  <r>
    <s v="Loser"/>
    <d v="2000-04-21T00:00:00"/>
    <x v="0"/>
    <x v="4"/>
    <s v="English"/>
    <x v="0"/>
    <s v="PG-13"/>
    <s v="Andy Dick"/>
    <x v="485"/>
    <n v="302"/>
    <n v="1189"/>
    <n v="143"/>
    <n v="1000"/>
    <n v="5.3"/>
    <n v="81"/>
    <n v="98"/>
    <n v="15464026"/>
    <n v="20000000"/>
    <n v="-4535974"/>
    <n v="-0.22679869999999999"/>
    <n v="21.20928052"/>
    <x v="23"/>
    <s v="aprel"/>
    <s v="Amy Heckerling"/>
    <s v="LOSER"/>
    <s v="Normal"/>
    <s v="Medium Budget"/>
  </r>
  <r>
    <s v="Drowning Mona"/>
    <d v="2000-06-21T00:00:00"/>
    <x v="0"/>
    <x v="4"/>
    <s v="English"/>
    <x v="0"/>
    <s v="PG-13"/>
    <s v="Will Ferrell"/>
    <x v="996"/>
    <n v="8000"/>
    <n v="11078"/>
    <n v="22"/>
    <n v="492"/>
    <n v="5.6"/>
    <n v="84"/>
    <n v="96"/>
    <n v="15427192"/>
    <n v="16000000"/>
    <n v="-572808"/>
    <n v="-3.5800499999999999E-2"/>
    <n v="22.434879799999997"/>
    <x v="23"/>
    <s v="iyun"/>
    <s v="Nick Gomez"/>
    <s v="DROWNİNG MONA"/>
    <s v="Normal"/>
    <s v="Medium Budget"/>
  </r>
  <r>
    <s v="Wrong Turn"/>
    <d v="2003-10-10T00:00:00"/>
    <x v="0"/>
    <x v="7"/>
    <s v="English"/>
    <x v="0"/>
    <s v="R"/>
    <s v="Kevin Zegers"/>
    <x v="997"/>
    <n v="2000"/>
    <n v="3416"/>
    <n v="36"/>
    <n v="0"/>
    <n v="6.1"/>
    <n v="191"/>
    <n v="84"/>
    <n v="15417771"/>
    <n v="12600000"/>
    <n v="2817771"/>
    <n v="0.22363261904761905"/>
    <n v="24.489453047619048"/>
    <x v="13"/>
    <s v="oktyabr"/>
    <s v="Rob Schmidt"/>
    <s v="WRONG TURN"/>
    <s v="Normal"/>
    <s v="Low Budget"/>
  </r>
  <r>
    <s v="A Guy Thing"/>
    <d v="2003-05-18T00:00:00"/>
    <x v="0"/>
    <x v="4"/>
    <s v="English"/>
    <x v="0"/>
    <s v="PG-13"/>
    <s v="Thomas Lennon"/>
    <x v="457"/>
    <n v="651"/>
    <n v="2698"/>
    <n v="13"/>
    <n v="401"/>
    <n v="5.6"/>
    <n v="81"/>
    <n v="101"/>
    <n v="15408822"/>
    <n v="20000000"/>
    <n v="-4591178"/>
    <n v="-0.22955890000000001"/>
    <n v="22.348276439999996"/>
    <x v="13"/>
    <s v="may"/>
    <s v="Chris Koch"/>
    <s v="A GUY THİNG"/>
    <s v="Normal"/>
    <s v="Medium Budget"/>
  </r>
  <r>
    <s v="Spaced Invaders"/>
    <d v="1990-05-28T00:00:00"/>
    <x v="0"/>
    <x v="2"/>
    <s v="English"/>
    <x v="0"/>
    <s v="PG"/>
    <s v="Ariana Richards"/>
    <x v="969"/>
    <n v="610"/>
    <n v="1441"/>
    <n v="32"/>
    <n v="710"/>
    <n v="5.3"/>
    <n v="16"/>
    <n v="100"/>
    <n v="15369573"/>
    <n v="3000000"/>
    <n v="12369573"/>
    <n v="4.1231910000000003"/>
    <n v="22.920276400000002"/>
    <x v="22"/>
    <s v="may"/>
    <s v="Patrick Read Johnson"/>
    <s v="SPACED INVADERS"/>
    <s v="Normal"/>
    <s v="High Budget"/>
  </r>
  <r>
    <s v="Half Past Dead"/>
    <d v="2002-01-29T00:00:00"/>
    <x v="0"/>
    <x v="0"/>
    <s v="English"/>
    <x v="7"/>
    <s v="PG-13"/>
    <s v="Claudia Christian"/>
    <x v="998"/>
    <n v="462"/>
    <n v="1855"/>
    <n v="70"/>
    <n v="564"/>
    <n v="4.5999999999999996"/>
    <n v="58"/>
    <n v="98"/>
    <n v="15361537"/>
    <n v="13000000"/>
    <n v="2361537"/>
    <n v="0.1816566923076923"/>
    <n v="18.529062676923076"/>
    <x v="12"/>
    <s v="yanvar"/>
    <s v="Don Michael Paul"/>
    <s v="HALF PAST DEAD"/>
    <s v="Normal"/>
    <s v="High Budget"/>
  </r>
  <r>
    <s v="About Time"/>
    <d v="2013-04-21T00:00:00"/>
    <x v="0"/>
    <x v="1"/>
    <s v="English"/>
    <x v="1"/>
    <s v="R"/>
    <s v="Tom Hughes"/>
    <x v="461"/>
    <n v="565"/>
    <n v="1595"/>
    <n v="628"/>
    <n v="105000"/>
    <n v="7.8"/>
    <n v="274"/>
    <n v="123"/>
    <n v="15294553"/>
    <n v="12000000"/>
    <n v="3294553"/>
    <n v="0.27454608333333336"/>
    <n v="41.809818433333334"/>
    <x v="8"/>
    <s v="aprel"/>
    <s v="Richard Curtis"/>
    <s v="ABOUT TİME"/>
    <s v="Normal"/>
    <s v="Medium Budget"/>
  </r>
  <r>
    <s v="Youth in Revolt"/>
    <d v="2009-12-16T00:00:00"/>
    <x v="0"/>
    <x v="4"/>
    <s v="English"/>
    <x v="0"/>
    <s v="R"/>
    <s v="Steve Buscemi"/>
    <x v="420"/>
    <n v="12000"/>
    <n v="16004"/>
    <n v="44"/>
    <n v="0"/>
    <n v="6.5"/>
    <n v="192"/>
    <n v="90"/>
    <n v="15281286"/>
    <n v="18000000"/>
    <n v="-2718714"/>
    <n v="-0.15103966666666666"/>
    <n v="25.939584133333334"/>
    <x v="0"/>
    <s v="dekabr"/>
    <s v="Miguel Arteta"/>
    <s v="YOUTH İN REVOLT"/>
    <s v="Normal"/>
    <s v="Medium Budget"/>
  </r>
  <r>
    <s v="Bangkok Dangerous"/>
    <d v="2008-12-26T00:00:00"/>
    <x v="0"/>
    <x v="0"/>
    <s v="English"/>
    <x v="0"/>
    <s v="R"/>
    <s v="Nicolas Cage"/>
    <x v="999"/>
    <n v="12000"/>
    <n v="12166"/>
    <n v="15"/>
    <n v="0"/>
    <n v="5.4"/>
    <n v="125"/>
    <n v="99"/>
    <n v="15279680"/>
    <n v="40000000"/>
    <n v="-24720320"/>
    <n v="-0.618008"/>
    <n v="21.3527968"/>
    <x v="4"/>
    <s v="dekabr"/>
    <s v="Danny Pang"/>
    <s v="BANGKOK DANGEROUS"/>
    <s v="Normal"/>
    <s v="High Budget"/>
  </r>
  <r>
    <s v="Sweet Sweetback's Baadasssss Song"/>
    <d v="1971-05-03T00:00:00"/>
    <x v="0"/>
    <x v="8"/>
    <s v="English"/>
    <x v="0"/>
    <s v="R"/>
    <s v="John Amos"/>
    <x v="1000"/>
    <n v="982"/>
    <n v="1631"/>
    <n v="101"/>
    <n v="566"/>
    <n v="5.5"/>
    <n v="38"/>
    <n v="97"/>
    <n v="15180000"/>
    <n v="500000"/>
    <n v="14680000"/>
    <n v="29.36"/>
    <n v="33.800600000000003"/>
    <x v="52"/>
    <s v="may"/>
    <s v="Melvin Van Peebles"/>
    <s v="SWEET SWEETBACK'S BAADASSSSS SONG"/>
    <s v="Normal"/>
    <s v="Medium Budget"/>
  </r>
  <r>
    <s v="Thinner"/>
    <d v="1996-11-17T00:00:00"/>
    <x v="0"/>
    <x v="11"/>
    <s v="English"/>
    <x v="0"/>
    <s v="R"/>
    <s v="Joe Mantegna"/>
    <x v="719"/>
    <n v="1000"/>
    <n v="2777"/>
    <n v="85"/>
    <n v="0"/>
    <n v="5.7"/>
    <n v="73"/>
    <n v="93"/>
    <n v="15171475"/>
    <n v="8500000"/>
    <n v="6671475"/>
    <n v="0.78487941176470588"/>
    <n v="23.113951764705885"/>
    <x v="20"/>
    <s v="noyabr"/>
    <s v="Tom Holland"/>
    <s v="THİNNER"/>
    <s v="Normal"/>
    <s v="Low Budget"/>
  </r>
  <r>
    <s v="The Corruptor"/>
    <d v="1999-11-25T00:00:00"/>
    <x v="0"/>
    <x v="0"/>
    <s v="English"/>
    <x v="0"/>
    <s v="R"/>
    <s v="Byron Mann"/>
    <x v="1001"/>
    <n v="258"/>
    <n v="571"/>
    <n v="164"/>
    <n v="328"/>
    <n v="6"/>
    <n v="91"/>
    <n v="110"/>
    <n v="15156200"/>
    <n v="30000000"/>
    <n v="-14843800"/>
    <n v="-0.49479333333333331"/>
    <n v="23.834882666666669"/>
    <x v="5"/>
    <s v="noyabr"/>
    <s v="James Foley"/>
    <s v="THE CORRUPTOR"/>
    <s v="Normal"/>
    <s v="High Budget"/>
  </r>
  <r>
    <s v="And So It Goes"/>
    <d v="2014-01-21T00:00:00"/>
    <x v="0"/>
    <x v="4"/>
    <s v="English"/>
    <x v="0"/>
    <s v="PG-13"/>
    <s v="Yaya DaCosta"/>
    <x v="180"/>
    <n v="712"/>
    <n v="1673"/>
    <n v="0"/>
    <n v="3000"/>
    <n v="5.7"/>
    <n v="107"/>
    <n v="94"/>
    <n v="15155772"/>
    <n v="18000000"/>
    <n v="-2844228"/>
    <n v="-0.15801266666666666"/>
    <n v="23.036794933333336"/>
    <x v="16"/>
    <s v="yanvar"/>
    <s v="Rob Reiner"/>
    <s v="AND SO IT GOES"/>
    <s v="Normal"/>
    <s v="Medium Budget"/>
  </r>
  <r>
    <s v="The Last Exorcism Part II"/>
    <d v="2013-11-12T00:00:00"/>
    <x v="0"/>
    <x v="1"/>
    <s v="English"/>
    <x v="6"/>
    <s v="PG-13"/>
    <s v="Muse Watson"/>
    <x v="1002"/>
    <n v="45000"/>
    <n v="46868"/>
    <n v="8"/>
    <n v="0"/>
    <n v="4"/>
    <n v="161"/>
    <n v="93"/>
    <n v="15152879"/>
    <n v="5000000"/>
    <n v="10152879"/>
    <n v="2.0305757999999998"/>
    <n v="16.812230320000001"/>
    <x v="8"/>
    <s v="noyabr"/>
    <s v="Ed Gass-Donnelly"/>
    <s v="THE LAST EXORCİSM PART II"/>
    <s v="Normal"/>
    <s v="Medium Budget"/>
  </r>
  <r>
    <s v="Arthur and the Invisibles"/>
    <d v="2006-11-20T00:00:00"/>
    <x v="0"/>
    <x v="2"/>
    <s v="English"/>
    <x v="6"/>
    <s v="PG"/>
    <s v="Mia Farrow"/>
    <x v="213"/>
    <n v="563"/>
    <n v="683"/>
    <n v="0"/>
    <n v="941"/>
    <n v="6"/>
    <n v="101"/>
    <n v="94"/>
    <n v="15131330"/>
    <n v="86000000"/>
    <n v="-70868670"/>
    <n v="-0.82405430232558141"/>
    <n v="23.764478279069767"/>
    <x v="9"/>
    <s v="noyabr"/>
    <s v="Luc Besson"/>
    <s v="ARTHUR AND THE INVİSİBLES"/>
    <s v="Underperformer"/>
    <s v="High Budget"/>
  </r>
  <r>
    <s v="Halloween: The Curse of Michael Myers"/>
    <d v="1995-05-14T00:00:00"/>
    <x v="0"/>
    <x v="7"/>
    <s v="English"/>
    <x v="0"/>
    <s v="R"/>
    <s v="Donald Pleasence"/>
    <x v="1003"/>
    <n v="742"/>
    <n v="1227"/>
    <n v="13"/>
    <n v="0"/>
    <n v="4.9000000000000004"/>
    <n v="123"/>
    <n v="93"/>
    <n v="15126948"/>
    <n v="5000000"/>
    <n v="10126948"/>
    <n v="2.0253896"/>
    <n v="20.410155840000002"/>
    <x v="33"/>
    <s v="may"/>
    <s v="Joe Chappelle"/>
    <s v="HALLOWEEN: THE CURSE OF MİCHAEL MYERS"/>
    <s v="Normal"/>
    <s v="Low Budget"/>
  </r>
  <r>
    <s v="Firestarter"/>
    <d v="1984-09-20T00:00:00"/>
    <x v="0"/>
    <x v="0"/>
    <s v="English"/>
    <x v="0"/>
    <s v="R"/>
    <s v="Heather Locklear"/>
    <x v="1004"/>
    <n v="695"/>
    <n v="3444"/>
    <n v="73"/>
    <n v="0"/>
    <n v="6"/>
    <n v="45"/>
    <n v="114"/>
    <n v="15100000"/>
    <n v="15000000"/>
    <n v="100000"/>
    <n v="6.6666666666666671E-3"/>
    <n v="24.002666666666666"/>
    <x v="26"/>
    <s v="sentyabr"/>
    <s v="Mark L. Lester"/>
    <s v="FİRESTARTER"/>
    <s v="Normal"/>
    <s v="High Budget"/>
  </r>
  <r>
    <s v="The Adventures of Pinocchio"/>
    <d v="1996-04-16T00:00:00"/>
    <x v="0"/>
    <x v="2"/>
    <s v="Italian"/>
    <x v="1"/>
    <s v="G"/>
    <s v="Martin Landau"/>
    <x v="1005"/>
    <n v="940"/>
    <n v="2465"/>
    <n v="48"/>
    <n v="246"/>
    <n v="5.3"/>
    <n v="19"/>
    <n v="90"/>
    <n v="15091542"/>
    <n v="25000000"/>
    <n v="-9908458"/>
    <n v="-0.39633832000000002"/>
    <n v="21.066064672"/>
    <x v="20"/>
    <s v="aprel"/>
    <s v="Steve Barron"/>
    <s v="THE ADVENTURES OF PİNOCCHİO"/>
    <s v="Normal"/>
    <s v="High Budget"/>
  </r>
  <r>
    <s v="Ponyo"/>
    <d v="2008-06-23T00:00:00"/>
    <x v="0"/>
    <x v="2"/>
    <s v="Japanese"/>
    <x v="10"/>
    <s v="G"/>
    <s v="Rumi Hiiragi"/>
    <x v="1006"/>
    <n v="6"/>
    <n v="13"/>
    <n v="6000"/>
    <n v="0"/>
    <n v="7.7"/>
    <n v="256"/>
    <n v="101"/>
    <n v="15081783"/>
    <n v="34000000"/>
    <n v="-18918217"/>
    <n v="-0.55641814705882353"/>
    <n v="30.577432741176473"/>
    <x v="4"/>
    <s v="iyun"/>
    <s v="Hayao Miyazaki"/>
    <s v="PONYO"/>
    <s v="Normal"/>
    <s v="High Budget"/>
  </r>
  <r>
    <s v="The Invasion"/>
    <d v="2007-04-05T00:00:00"/>
    <x v="0"/>
    <x v="13"/>
    <s v="English"/>
    <x v="0"/>
    <s v="PG-13"/>
    <s v="Roger Rees"/>
    <x v="1007"/>
    <n v="1000"/>
    <n v="2323"/>
    <n v="101"/>
    <n v="0"/>
    <n v="5.9"/>
    <n v="232"/>
    <n v="99"/>
    <n v="15071514"/>
    <n v="80000000"/>
    <n v="-64928486"/>
    <n v="-0.81160607500000004"/>
    <n v="23.275357570000001"/>
    <x v="17"/>
    <s v="aprel"/>
    <s v="Oliver Hirschbiegel"/>
    <s v="THE INVASİON"/>
    <s v="Underperformer"/>
    <s v="Medium Budget"/>
  </r>
  <r>
    <s v="Dead Man on Campus"/>
    <d v="1998-09-04T00:00:00"/>
    <x v="0"/>
    <x v="4"/>
    <s v="English"/>
    <x v="0"/>
    <s v="R"/>
    <s v="Alyson Hannigan"/>
    <x v="1008"/>
    <n v="3000"/>
    <n v="6861"/>
    <n v="0"/>
    <n v="645"/>
    <n v="6"/>
    <n v="37"/>
    <n v="96"/>
    <n v="15062898"/>
    <n v="14000000"/>
    <n v="1062898"/>
    <n v="7.5921285714285719E-2"/>
    <n v="24.094868514285714"/>
    <x v="31"/>
    <s v="sentyabr"/>
    <s v="Alan Cohn"/>
    <s v="DEAD MAN ON CAMPUS"/>
    <s v="Normal"/>
    <s v="Medium Budget"/>
  </r>
  <r>
    <s v="American Psycho"/>
    <d v="2000-02-16T00:00:00"/>
    <x v="0"/>
    <x v="8"/>
    <s v="English"/>
    <x v="0"/>
    <s v="R"/>
    <s v="Christian Bale"/>
    <x v="1009"/>
    <n v="23000"/>
    <n v="25462"/>
    <n v="126"/>
    <n v="18000"/>
    <n v="7.6"/>
    <n v="288"/>
    <n v="102"/>
    <n v="15047419"/>
    <n v="7000000"/>
    <n v="8047419"/>
    <n v="1.1496312857142856"/>
    <n v="32.65985251428571"/>
    <x v="23"/>
    <s v="fevral"/>
    <s v="Mary Harron"/>
    <s v="AMERİCAN PSYCHO"/>
    <s v="Normal"/>
    <s v="Medium Budget"/>
  </r>
  <r>
    <s v="The Box"/>
    <d v="2009-09-01T00:00:00"/>
    <x v="0"/>
    <x v="1"/>
    <s v="English"/>
    <x v="0"/>
    <s v="PG-13"/>
    <s v="Frank Langella"/>
    <x v="1010"/>
    <n v="902"/>
    <n v="2466"/>
    <n v="219"/>
    <n v="0"/>
    <n v="5.6"/>
    <n v="287"/>
    <n v="115"/>
    <n v="15045676"/>
    <n v="16000000"/>
    <n v="-954324"/>
    <n v="-5.9645249999999997E-2"/>
    <n v="22.376141899999997"/>
    <x v="0"/>
    <s v="sentyabr"/>
    <s v="Richard Kelly"/>
    <s v="THE BOX"/>
    <s v="Normal"/>
    <s v="Medium Budget"/>
  </r>
  <r>
    <s v="Lions for Lambs"/>
    <d v="2007-01-10T00:00:00"/>
    <x v="0"/>
    <x v="1"/>
    <s v="English"/>
    <x v="0"/>
    <s v="R"/>
    <s v="Meryl Streep"/>
    <x v="381"/>
    <n v="11000"/>
    <n v="32875"/>
    <n v="0"/>
    <n v="0"/>
    <n v="6.2"/>
    <n v="227"/>
    <n v="92"/>
    <n v="14998070"/>
    <n v="35000000"/>
    <n v="-20001930"/>
    <n v="-0.57148371428571432"/>
    <n v="24.571406514285716"/>
    <x v="17"/>
    <s v="yanvar"/>
    <s v="Robert Redford"/>
    <s v="LİONS FOR LAMBS"/>
    <s v="Normal"/>
    <s v="Medium Budget"/>
  </r>
  <r>
    <s v="Seven Psychopaths"/>
    <d v="2012-02-25T00:00:00"/>
    <x v="0"/>
    <x v="4"/>
    <s v="English"/>
    <x v="1"/>
    <s v="R"/>
    <s v="Abbie Cornish"/>
    <x v="1011"/>
    <n v="2000"/>
    <n v="4757"/>
    <n v="454"/>
    <n v="52000"/>
    <n v="7.2"/>
    <n v="401"/>
    <n v="110"/>
    <n v="14989761"/>
    <n v="15000000"/>
    <n v="-10239"/>
    <n v="-6.826E-4"/>
    <n v="33.999726960000004"/>
    <x v="3"/>
    <s v="fevral"/>
    <s v="Martin McDonagh"/>
    <s v="SEVEN PSYCHOPATHS"/>
    <s v="Normal"/>
    <s v="Medium Budget"/>
  </r>
  <r>
    <s v="The Next Best Thing"/>
    <d v="2000-04-11T00:00:00"/>
    <x v="0"/>
    <x v="4"/>
    <s v="English"/>
    <x v="0"/>
    <s v="PG-13"/>
    <s v="Mark Valley"/>
    <x v="512"/>
    <n v="774"/>
    <n v="2498"/>
    <n v="154"/>
    <n v="378"/>
    <n v="4.7"/>
    <n v="86"/>
    <n v="99"/>
    <n v="14983572"/>
    <n v="25000000"/>
    <n v="-10016428"/>
    <n v="-0.40065711999999998"/>
    <n v="18.677537152000003"/>
    <x v="23"/>
    <s v="aprel"/>
    <s v="John Schlesinger"/>
    <s v="THE NEXT BEST THİNG"/>
    <s v="Normal"/>
    <s v="Medium Budget"/>
  </r>
  <r>
    <s v="Get Carter"/>
    <d v="2000-11-19T00:00:00"/>
    <x v="0"/>
    <x v="0"/>
    <s v="English"/>
    <x v="0"/>
    <s v="R"/>
    <s v="Sylvester Stallone"/>
    <x v="581"/>
    <n v="13000"/>
    <n v="14463"/>
    <n v="19"/>
    <n v="604"/>
    <n v="5.0999999999999996"/>
    <n v="102"/>
    <n v="102"/>
    <n v="14967182"/>
    <n v="40000000"/>
    <n v="-25032818"/>
    <n v="-0.62582044999999997"/>
    <n v="20.21007182"/>
    <x v="23"/>
    <s v="noyabr"/>
    <s v="Stephen Kay"/>
    <s v="GET CARTER"/>
    <s v="Normal"/>
    <s v="High Budget"/>
  </r>
  <r>
    <s v="Kiss of Death"/>
    <d v="1995-10-19T00:00:00"/>
    <x v="0"/>
    <x v="0"/>
    <s v="English"/>
    <x v="0"/>
    <s v="R"/>
    <s v="Nicolas Cage"/>
    <x v="741"/>
    <n v="12000"/>
    <n v="14008"/>
    <n v="58"/>
    <n v="555"/>
    <n v="5.9"/>
    <n v="40"/>
    <n v="101"/>
    <n v="14942422"/>
    <n v="40000000"/>
    <n v="-25057578"/>
    <n v="-0.62643945000000001"/>
    <n v="23.404924220000002"/>
    <x v="33"/>
    <s v="oktyabr"/>
    <s v="Barbet Schroeder"/>
    <s v="KİSS OF DEATH"/>
    <s v="Normal"/>
    <s v="High Budget"/>
  </r>
  <r>
    <s v="Killing Them Softly"/>
    <d v="2012-06-14T00:00:00"/>
    <x v="0"/>
    <x v="8"/>
    <s v="English"/>
    <x v="0"/>
    <s v="R"/>
    <s v="Brad Pitt"/>
    <x v="1012"/>
    <n v="11000"/>
    <n v="14025"/>
    <n v="181"/>
    <n v="20000"/>
    <n v="6.2"/>
    <n v="414"/>
    <n v="97"/>
    <n v="14938570"/>
    <n v="15000000"/>
    <n v="-61430"/>
    <n v="-4.0953333333333336E-3"/>
    <n v="26.798361866666667"/>
    <x v="3"/>
    <s v="iyun"/>
    <s v="Andrew Dominik"/>
    <s v="KİLLİNG THEM SOFTLY"/>
    <s v="Normal"/>
    <s v="Medium Budget"/>
  </r>
  <r>
    <s v="Flirting with Disaster"/>
    <d v="1996-09-12T00:00:00"/>
    <x v="0"/>
    <x v="4"/>
    <s v="English"/>
    <x v="0"/>
    <s v="R"/>
    <s v="Lily Tomlin"/>
    <x v="158"/>
    <n v="718"/>
    <n v="2240"/>
    <n v="737"/>
    <n v="824"/>
    <n v="6.8"/>
    <n v="50"/>
    <n v="92"/>
    <n v="14891000"/>
    <n v="7000000"/>
    <n v="7891000"/>
    <n v="1.1272857142857142"/>
    <n v="27.733314285714286"/>
    <x v="20"/>
    <s v="sentyabr"/>
    <s v="David O. Russell"/>
    <s v="FLİRTİNG WİTH DİSASTER"/>
    <s v="Normal"/>
    <s v="Medium Budget"/>
  </r>
  <r>
    <s v="The Cave"/>
    <d v="2005-09-07T00:00:00"/>
    <x v="0"/>
    <x v="2"/>
    <s v="English"/>
    <x v="0"/>
    <s v="PG-13"/>
    <s v="Eddie Cibrian"/>
    <x v="1013"/>
    <n v="849"/>
    <n v="2178"/>
    <n v="2"/>
    <n v="0"/>
    <n v="5.0999999999999996"/>
    <n v="140"/>
    <n v="93"/>
    <n v="14888028"/>
    <n v="30000000"/>
    <n v="-15111972"/>
    <n v="-0.50373239999999997"/>
    <n v="20.198507039999999"/>
    <x v="14"/>
    <s v="sentyabr"/>
    <s v="Bruce Hunt"/>
    <s v="THE CAVE"/>
    <s v="Normal"/>
    <s v="High Budget"/>
  </r>
  <r>
    <s v="Election"/>
    <d v="1999-06-04T00:00:00"/>
    <x v="0"/>
    <x v="4"/>
    <s v="English"/>
    <x v="0"/>
    <s v="R"/>
    <s v="Matthew Broderick"/>
    <x v="348"/>
    <n v="2000"/>
    <n v="3516"/>
    <n v="729"/>
    <n v="0"/>
    <n v="7.3"/>
    <n v="175"/>
    <n v="103"/>
    <n v="14879556"/>
    <n v="8000000"/>
    <n v="6879556"/>
    <n v="0.8599445"/>
    <n v="29.5439778"/>
    <x v="5"/>
    <s v="iyun"/>
    <s v="Alexander Payne"/>
    <s v="ELECTİON"/>
    <s v="Normal"/>
    <s v="Medium Budget"/>
  </r>
  <r>
    <s v="Eve's Bayou"/>
    <d v="1997-07-02T00:00:00"/>
    <x v="0"/>
    <x v="1"/>
    <s v="English"/>
    <x v="0"/>
    <s v="R"/>
    <s v="Jurnee Smollett-Bell"/>
    <x v="1014"/>
    <n v="2000"/>
    <n v="3843"/>
    <n v="148"/>
    <n v="599"/>
    <n v="7.3"/>
    <n v="31"/>
    <n v="109"/>
    <n v="14821531"/>
    <n v="6000000"/>
    <n v="8821531"/>
    <n v="1.4702551666666666"/>
    <n v="29.848002066666666"/>
    <x v="1"/>
    <s v="iyul"/>
    <s v="Kasi Lemmons"/>
    <s v="EVE'S BAYOU"/>
    <s v="Normal"/>
    <s v="Medium Budget"/>
  </r>
  <r>
    <s v="I Love You, Beth Cooper"/>
    <d v="2009-11-14T00:00:00"/>
    <x v="0"/>
    <x v="4"/>
    <s v="English"/>
    <x v="4"/>
    <s v="PG-13"/>
    <s v="Alan Ruck"/>
    <x v="28"/>
    <n v="946"/>
    <n v="4072"/>
    <n v="0"/>
    <n v="0"/>
    <n v="5.3"/>
    <n v="107"/>
    <n v="102"/>
    <n v="14793904"/>
    <n v="18000000"/>
    <n v="-3206096"/>
    <n v="-0.17811644444444444"/>
    <n v="21.128753422222221"/>
    <x v="0"/>
    <s v="noyabr"/>
    <s v="Chris Columbus"/>
    <s v="I LOVE YOU, BETH COOPER"/>
    <s v="Normal"/>
    <s v="Medium Budget"/>
  </r>
  <r>
    <s v="Radio Days"/>
    <d v="1987-07-22T00:00:00"/>
    <x v="0"/>
    <x v="4"/>
    <s v="English"/>
    <x v="0"/>
    <s v="PG"/>
    <s v="Mike Starr"/>
    <x v="478"/>
    <n v="854"/>
    <n v="1653"/>
    <n v="11000"/>
    <n v="0"/>
    <n v="7.6"/>
    <n v="64"/>
    <n v="88"/>
    <n v="14792779"/>
    <n v="16000000"/>
    <n v="-1207221"/>
    <n v="-7.5451312500000006E-2"/>
    <n v="30.369819475"/>
    <x v="39"/>
    <s v="iyul"/>
    <s v="Woody Allen"/>
    <s v="RADİO DAYS"/>
    <s v="Normal"/>
    <s v="Medium Budget"/>
  </r>
  <r>
    <s v="Room"/>
    <d v="2015-07-09T00:00:00"/>
    <x v="0"/>
    <x v="1"/>
    <s v="English"/>
    <x v="18"/>
    <s v="R"/>
    <s v="Joan Allen"/>
    <x v="1015"/>
    <n v="805"/>
    <n v="2499"/>
    <n v="412"/>
    <n v="72000"/>
    <n v="8.3000000000000007"/>
    <n v="421"/>
    <n v="118"/>
    <n v="14677654"/>
    <n v="13000000"/>
    <n v="1677654"/>
    <n v="0.12905030769230769"/>
    <n v="40.451620123076928"/>
    <x v="2"/>
    <s v="iyul"/>
    <s v="Lenny Abrahamson"/>
    <s v="ROOM"/>
    <s v="Normal"/>
    <s v="Medium Budget"/>
  </r>
  <r>
    <s v="It Follows"/>
    <d v="2014-10-28T00:00:00"/>
    <x v="0"/>
    <x v="7"/>
    <s v="English"/>
    <x v="0"/>
    <s v="R"/>
    <s v="Maika Monroe"/>
    <x v="1016"/>
    <n v="314"/>
    <n v="1062"/>
    <n v="421"/>
    <n v="45000"/>
    <n v="6.9"/>
    <n v="533"/>
    <n v="100"/>
    <n v="14673301"/>
    <n v="2000000"/>
    <n v="12673301"/>
    <n v="6.3366505000000002"/>
    <n v="34.634660199999999"/>
    <x v="16"/>
    <s v="oktyabr"/>
    <s v="David Robert Mitchell"/>
    <s v="IT FOLLOWS"/>
    <s v="Normal"/>
    <s v="Low Budget"/>
  </r>
  <r>
    <s v="My Soul to Take"/>
    <d v="2010-10-25T00:00:00"/>
    <x v="0"/>
    <x v="7"/>
    <s v="English"/>
    <x v="0"/>
    <s v="R"/>
    <s v="Frank Grillo"/>
    <x v="282"/>
    <n v="798"/>
    <n v="2537"/>
    <n v="0"/>
    <n v="0"/>
    <n v="4.8"/>
    <n v="160"/>
    <n v="107"/>
    <n v="14637490"/>
    <n v="25000000"/>
    <n v="-10362510"/>
    <n v="-0.41450039999999999"/>
    <n v="19.034199839999999"/>
    <x v="11"/>
    <s v="oktyabr"/>
    <s v="Wes Craven"/>
    <s v="MY SOUL TO TAKE"/>
    <s v="Normal"/>
    <s v="Low Budget"/>
  </r>
  <r>
    <s v="Beyond the Lights"/>
    <d v="2014-06-27T00:00:00"/>
    <x v="0"/>
    <x v="1"/>
    <s v="English"/>
    <x v="0"/>
    <s v="PG-13"/>
    <s v="Minnie Driver"/>
    <x v="661"/>
    <n v="893"/>
    <n v="3110"/>
    <n v="107"/>
    <n v="0"/>
    <n v="6.9"/>
    <n v="71"/>
    <n v="116"/>
    <n v="14612840"/>
    <n v="7000000"/>
    <n v="7612840"/>
    <n v="1.0875485714285715"/>
    <n v="28.035019428571431"/>
    <x v="16"/>
    <s v="iyun"/>
    <s v="Gina Prince-Bythewood"/>
    <s v="BEYOND THE LİGHTS"/>
    <s v="Normal"/>
    <s v="Medium Budget"/>
  </r>
  <r>
    <s v="My Week with Marilyn"/>
    <d v="2011-04-23T00:00:00"/>
    <x v="0"/>
    <x v="5"/>
    <s v="English"/>
    <x v="1"/>
    <s v="R"/>
    <s v="Eddie Redmayne"/>
    <x v="718"/>
    <n v="13000"/>
    <n v="17204"/>
    <n v="64"/>
    <n v="17000"/>
    <n v="7"/>
    <n v="386"/>
    <n v="99"/>
    <n v="14597405"/>
    <n v="6400000"/>
    <n v="8197405"/>
    <n v="1.2808445312500001"/>
    <n v="30.2123378125"/>
    <x v="15"/>
    <s v="aprel"/>
    <s v="Simon Curtis"/>
    <s v="MY WEEK WİTH MARİLYN"/>
    <s v="Normal"/>
    <s v="Medium Budget"/>
  </r>
  <r>
    <s v="The Girl Next Door"/>
    <d v="2004-10-28T00:00:00"/>
    <x v="0"/>
    <x v="4"/>
    <s v="English"/>
    <x v="0"/>
    <s v="R"/>
    <s v="Chris Marquette"/>
    <x v="350"/>
    <n v="355"/>
    <n v="911"/>
    <n v="42"/>
    <n v="0"/>
    <n v="6.8"/>
    <n v="126"/>
    <n v="110"/>
    <n v="14589444"/>
    <n v="25000000"/>
    <n v="-10410556"/>
    <n v="-0.41642224"/>
    <n v="27.033431103999998"/>
    <x v="7"/>
    <s v="oktyabr"/>
    <s v="Luke Greenfield"/>
    <s v="THE GİRL NEXT DOOR"/>
    <s v="Normal"/>
    <s v="Medium Budget"/>
  </r>
  <r>
    <s v="Flight of the Intruder"/>
    <d v="1991-09-26T00:00:00"/>
    <x v="0"/>
    <x v="0"/>
    <s v="English"/>
    <x v="0"/>
    <s v="PG-13"/>
    <s v="Rosanna Arquette"/>
    <x v="665"/>
    <n v="605"/>
    <n v="1290"/>
    <n v="468"/>
    <n v="452"/>
    <n v="5.7"/>
    <n v="13"/>
    <n v="115"/>
    <n v="14587732"/>
    <n v="35000000"/>
    <n v="-20412268"/>
    <n v="-0.58320765714285716"/>
    <n v="22.611916937142858"/>
    <x v="24"/>
    <s v="sentyabr"/>
    <s v="John Milius"/>
    <s v="FLİGHT OF THE INTRUDER"/>
    <s v="Normal"/>
    <s v="High Budget"/>
  </r>
  <r>
    <s v="Soldier"/>
    <d v="1998-06-15T00:00:00"/>
    <x v="0"/>
    <x v="0"/>
    <s v="English"/>
    <x v="1"/>
    <s v="R"/>
    <s v="Connie Nielsen"/>
    <x v="357"/>
    <n v="933"/>
    <n v="2542"/>
    <n v="545"/>
    <n v="0"/>
    <n v="6"/>
    <n v="67"/>
    <n v="99"/>
    <n v="14567883"/>
    <n v="75000000"/>
    <n v="-60432117"/>
    <n v="-0.80576155999999999"/>
    <n v="23.677695375999999"/>
    <x v="31"/>
    <s v="iyun"/>
    <s v="Paul W.S. Anderson"/>
    <s v="SOLDİER"/>
    <s v="Underperformer"/>
    <s v="High Budget"/>
  </r>
  <r>
    <s v="Hellraiser"/>
    <d v="1987-04-18T00:00:00"/>
    <x v="0"/>
    <x v="11"/>
    <s v="English"/>
    <x v="1"/>
    <s v="R"/>
    <s v="Andrew Robinson"/>
    <x v="1017"/>
    <n v="266"/>
    <n v="673"/>
    <n v="385"/>
    <n v="0"/>
    <n v="7"/>
    <n v="203"/>
    <n v="86"/>
    <n v="14564027"/>
    <n v="1000000"/>
    <n v="13564027"/>
    <n v="13.564026999999999"/>
    <n v="33.425610800000001"/>
    <x v="39"/>
    <s v="aprel"/>
    <s v="Clive Barker"/>
    <s v="HELLRAİSER"/>
    <s v="Normal"/>
    <s v="Low Budget"/>
  </r>
  <r>
    <s v="School Daze"/>
    <d v="1988-11-08T00:00:00"/>
    <x v="0"/>
    <x v="4"/>
    <s v="English"/>
    <x v="0"/>
    <s v="R"/>
    <s v="Tisha Campbell-Martin"/>
    <x v="329"/>
    <n v="413"/>
    <n v="1284"/>
    <n v="0"/>
    <n v="624"/>
    <n v="5.8"/>
    <n v="22"/>
    <n v="121"/>
    <n v="14545844"/>
    <n v="6500000"/>
    <n v="8045844"/>
    <n v="1.2378221538461538"/>
    <n v="23.757528861538461"/>
    <x v="38"/>
    <s v="noyabr"/>
    <s v="Spike Lee"/>
    <s v="SCHOOL DAZE"/>
    <s v="Normal"/>
    <s v="Medium Budget"/>
  </r>
  <r>
    <s v="Tora! Tora! Tora!"/>
    <d v="1970-06-23T00:00:00"/>
    <x v="0"/>
    <x v="0"/>
    <s v="English"/>
    <x v="10"/>
    <s v="G"/>
    <s v="Joseph Cotten"/>
    <x v="813"/>
    <n v="469"/>
    <n v="1548"/>
    <n v="130"/>
    <n v="0"/>
    <n v="7.5"/>
    <n v="79"/>
    <n v="160"/>
    <n v="14500000"/>
    <n v="25000000"/>
    <n v="-10500000"/>
    <n v="-0.42"/>
    <n v="29.832000000000001"/>
    <x v="62"/>
    <s v="iyun"/>
    <s v="Richard Fleischer"/>
    <s v="TORA! TORA! TORA!"/>
    <s v="Normal"/>
    <s v="High Budget"/>
  </r>
  <r>
    <s v="Big Eyes"/>
    <d v="2014-05-19T00:00:00"/>
    <x v="0"/>
    <x v="5"/>
    <s v="English"/>
    <x v="0"/>
    <s v="PG-13"/>
    <s v="Christoph Waltz"/>
    <x v="23"/>
    <n v="11000"/>
    <n v="12418"/>
    <n v="13000"/>
    <n v="20000"/>
    <n v="7"/>
    <n v="325"/>
    <n v="106"/>
    <n v="14479776"/>
    <n v="10000000"/>
    <n v="4479776"/>
    <n v="0.44797759999999998"/>
    <n v="30.179191039999999"/>
    <x v="16"/>
    <s v="may"/>
    <s v="Tim Burton"/>
    <s v="BİG EYES"/>
    <s v="Normal"/>
    <s v="Medium Budget"/>
  </r>
  <r>
    <s v="Welcome to Mooseport"/>
    <d v="2004-08-19T00:00:00"/>
    <x v="0"/>
    <x v="4"/>
    <s v="English"/>
    <x v="0"/>
    <s v="PG-13"/>
    <s v="Rip Torn"/>
    <x v="270"/>
    <n v="826"/>
    <n v="2466"/>
    <n v="80"/>
    <n v="260"/>
    <n v="5.2"/>
    <n v="82"/>
    <n v="110"/>
    <n v="14469428"/>
    <n v="26000000"/>
    <n v="-11530572"/>
    <n v="-0.44348353846153848"/>
    <n v="20.648606584615386"/>
    <x v="7"/>
    <s v="avgust"/>
    <s v="Donald Petrie"/>
    <s v="WELCOME TO MOOSEPORT"/>
    <s v="Normal"/>
    <s v="Medium Budget"/>
  </r>
  <r>
    <s v="Life or Something Like It"/>
    <d v="2002-11-18T00:00:00"/>
    <x v="0"/>
    <x v="4"/>
    <s v="English"/>
    <x v="0"/>
    <s v="PG-13"/>
    <s v="Angelina Jolie Pitt"/>
    <x v="349"/>
    <n v="11000"/>
    <n v="12566"/>
    <n v="65"/>
    <n v="835"/>
    <n v="5.8"/>
    <n v="86"/>
    <n v="103"/>
    <n v="14448589"/>
    <n v="40000000"/>
    <n v="-25551411"/>
    <n v="-0.63878527500000004"/>
    <n v="23.02798589"/>
    <x v="12"/>
    <s v="noyabr"/>
    <s v="Stephen Herek"/>
    <s v="LİFE OR SOMETHİNG LİKE IT"/>
    <s v="Normal"/>
    <s v="Medium Budget"/>
  </r>
  <r>
    <s v="Halloween III: Season of the Witch"/>
    <d v="1982-06-30T00:00:00"/>
    <x v="0"/>
    <x v="7"/>
    <s v="English"/>
    <x v="0"/>
    <s v="R"/>
    <s v="Tom Atkins"/>
    <x v="1018"/>
    <n v="381"/>
    <n v="684"/>
    <n v="24"/>
    <n v="0"/>
    <n v="4.5999999999999996"/>
    <n v="162"/>
    <n v="98"/>
    <n v="14400000"/>
    <n v="2500000"/>
    <n v="11900000"/>
    <n v="4.76"/>
    <n v="20.303999999999998"/>
    <x v="36"/>
    <s v="iyun"/>
    <s v="Tommy Lee Wallace"/>
    <s v="HALLOWEEN III: SEASON OF THE WİTCH"/>
    <s v="Normal"/>
    <s v="Low Budget"/>
  </r>
  <r>
    <s v="Snow Falling on Cedars"/>
    <d v="1999-12-13T00:00:00"/>
    <x v="0"/>
    <x v="1"/>
    <s v="English"/>
    <x v="0"/>
    <s v="PG-13"/>
    <s v="Rick Yune"/>
    <x v="453"/>
    <n v="746"/>
    <n v="2393"/>
    <n v="96"/>
    <n v="846"/>
    <n v="6.8"/>
    <n v="95"/>
    <n v="127"/>
    <n v="14378353"/>
    <n v="36000000"/>
    <n v="-21621647"/>
    <n v="-0.60060130555555558"/>
    <n v="27.044359477777775"/>
    <x v="5"/>
    <s v="dekabr"/>
    <s v="Scott Hicks"/>
    <s v="SNOW FALLİNG ON CEDARS"/>
    <s v="Normal"/>
    <s v="Medium Budget"/>
  </r>
  <r>
    <s v="Ishtar"/>
    <d v="1987-03-16T00:00:00"/>
    <x v="0"/>
    <x v="0"/>
    <s v="English"/>
    <x v="0"/>
    <s v="PG-13"/>
    <s v="Carol Kane"/>
    <x v="1019"/>
    <n v="636"/>
    <n v="3374"/>
    <n v="124"/>
    <n v="754"/>
    <n v="4.2"/>
    <n v="49"/>
    <n v="107"/>
    <n v="14375181"/>
    <n v="51000000"/>
    <n v="-36624819"/>
    <n v="-0.71813370588235292"/>
    <n v="16.588146517647058"/>
    <x v="39"/>
    <s v="mart"/>
    <s v="Elaine May"/>
    <s v="ISHTAR"/>
    <s v="Underperformer"/>
    <s v="High Budget"/>
  </r>
  <r>
    <s v="Awake"/>
    <d v="2007-11-08T00:00:00"/>
    <x v="0"/>
    <x v="8"/>
    <s v="English"/>
    <x v="0"/>
    <s v="R"/>
    <s v="Hayden Christensen"/>
    <x v="1020"/>
    <n v="4000"/>
    <n v="6954"/>
    <n v="8"/>
    <n v="0"/>
    <n v="6.5"/>
    <n v="133"/>
    <n v="84"/>
    <n v="14373825"/>
    <n v="8600000"/>
    <n v="5773825"/>
    <n v="0.67137500000000006"/>
    <n v="26.268550000000001"/>
    <x v="17"/>
    <s v="noyabr"/>
    <s v="Joby Harold"/>
    <s v="AWAKE"/>
    <s v="Normal"/>
    <s v="Medium Budget"/>
  </r>
  <r>
    <s v="Memoirs of an Invisible Man"/>
    <d v="1992-07-18T00:00:00"/>
    <x v="0"/>
    <x v="4"/>
    <s v="English"/>
    <x v="0"/>
    <s v="PG-13"/>
    <s v="Richard Epcar"/>
    <x v="576"/>
    <n v="782"/>
    <n v="2125"/>
    <n v="0"/>
    <n v="630"/>
    <n v="5.9"/>
    <n v="40"/>
    <n v="99"/>
    <n v="14358033"/>
    <n v="40000000"/>
    <n v="-25641967"/>
    <n v="-0.64104917500000003"/>
    <n v="23.406580330000001"/>
    <x v="28"/>
    <s v="iyul"/>
    <s v="John Carpenter"/>
    <s v="MEMOİRS OF AN INVİSİBLE MAN"/>
    <s v="Normal"/>
    <s v="Medium Budget"/>
  </r>
  <r>
    <s v="Tea with Mussolini"/>
    <d v="1999-02-10T00:00:00"/>
    <x v="0"/>
    <x v="4"/>
    <s v="English"/>
    <x v="20"/>
    <s v="PG"/>
    <s v="Lily Tomlin"/>
    <x v="1021"/>
    <n v="718"/>
    <n v="1148"/>
    <n v="160"/>
    <n v="970"/>
    <n v="6.9"/>
    <n v="62"/>
    <n v="117"/>
    <n v="14348123"/>
    <n v="12000000"/>
    <n v="2348123"/>
    <n v="0.19567691666666667"/>
    <n v="27.775270766666669"/>
    <x v="5"/>
    <s v="fevral"/>
    <s v="Franco Zeffirelli"/>
    <s v="TEA WİTH MUSSOLİNİ"/>
    <s v="Normal"/>
    <s v="Medium Budget"/>
  </r>
  <r>
    <s v="Friday the 13th Part VIII: Jason Takes Manhattan"/>
    <d v="1989-03-23T00:00:00"/>
    <x v="0"/>
    <x v="2"/>
    <s v="English"/>
    <x v="0"/>
    <s v="R"/>
    <s v="Kane Hodder"/>
    <x v="1022"/>
    <n v="935"/>
    <n v="1327"/>
    <n v="6"/>
    <n v="1000"/>
    <n v="4.5"/>
    <n v="129"/>
    <n v="100"/>
    <n v="14343976"/>
    <n v="5000000"/>
    <n v="9343976"/>
    <n v="1.8687952000000001"/>
    <n v="18.84751808"/>
    <x v="25"/>
    <s v="mart"/>
    <s v="Rob Hedden"/>
    <s v="FRİDAY THE 13TH PART VIII: JASON TAKES MANHATTAN"/>
    <s v="Normal"/>
    <s v="High Budget"/>
  </r>
  <r>
    <s v="Dark City"/>
    <d v="1998-10-03T00:00:00"/>
    <x v="0"/>
    <x v="0"/>
    <s v="English"/>
    <x v="3"/>
    <s v="R"/>
    <s v="Rufus Sewell"/>
    <x v="172"/>
    <n v="3000"/>
    <n v="4696"/>
    <n v="295"/>
    <n v="14000"/>
    <n v="7.7"/>
    <n v="222"/>
    <n v="111"/>
    <n v="14337579"/>
    <n v="27000000"/>
    <n v="-12662421"/>
    <n v="-0.46897855555555557"/>
    <n v="32.012408577777776"/>
    <x v="31"/>
    <s v="oktyabr"/>
    <s v="Alex Proyas"/>
    <s v="DARK CİTY"/>
    <s v="Normal"/>
    <s v="High Budget"/>
  </r>
  <r>
    <s v="Godsend"/>
    <d v="2004-06-14T00:00:00"/>
    <x v="0"/>
    <x v="1"/>
    <s v="English"/>
    <x v="0"/>
    <s v="PG-13"/>
    <s v="Robert De Niro"/>
    <x v="1023"/>
    <n v="22000"/>
    <n v="23352"/>
    <n v="6"/>
    <n v="387"/>
    <n v="4.8"/>
    <n v="130"/>
    <n v="102"/>
    <n v="14334645"/>
    <n v="25000000"/>
    <n v="-10665355"/>
    <n v="-0.4266142"/>
    <n v="19.068054319999998"/>
    <x v="7"/>
    <s v="iyun"/>
    <s v="Nick Hamm"/>
    <s v="GODSEND"/>
    <s v="Normal"/>
    <s v="Medium Budget"/>
  </r>
  <r>
    <s v="Ballistic: Ecks vs. Sever"/>
    <d v="2002-09-21T00:00:00"/>
    <x v="0"/>
    <x v="0"/>
    <s v="English"/>
    <x v="0"/>
    <s v="R"/>
    <s v="Talisa Soto"/>
    <x v="1024"/>
    <n v="349"/>
    <n v="1846"/>
    <n v="8"/>
    <n v="391"/>
    <n v="3.6"/>
    <n v="92"/>
    <n v="91"/>
    <n v="14294842"/>
    <n v="70000000"/>
    <n v="-55705158"/>
    <n v="-0.79578797142857138"/>
    <n v="14.120784811428571"/>
    <x v="12"/>
    <s v="sentyabr"/>
    <s v="Wych Kaosayananda"/>
    <s v="BALLİSTİC: ECKS VS. SEVER"/>
    <s v="Underperformer"/>
    <s v="High Budget"/>
  </r>
  <r>
    <s v="Lockout"/>
    <d v="2012-12-01T00:00:00"/>
    <x v="0"/>
    <x v="0"/>
    <s v="English"/>
    <x v="6"/>
    <s v="PG-13"/>
    <s v="Joseph Gilgun"/>
    <x v="1025"/>
    <n v="788"/>
    <n v="1414"/>
    <n v="4"/>
    <n v="10000"/>
    <n v="6.1"/>
    <n v="289"/>
    <n v="95"/>
    <n v="14291570"/>
    <n v="20000000"/>
    <n v="-5708430"/>
    <n v="-0.28542149999999999"/>
    <n v="25.285831399999999"/>
    <x v="3"/>
    <s v="dekabr"/>
    <s v="James Mather"/>
    <s v="LOCKOUT"/>
    <s v="Normal"/>
    <s v="High Budget"/>
  </r>
  <r>
    <s v="Josie and the Pussycats"/>
    <d v="2001-07-12T00:00:00"/>
    <x v="0"/>
    <x v="4"/>
    <s v="English"/>
    <x v="4"/>
    <s v="PG-13"/>
    <s v="Rosario Dawson"/>
    <x v="834"/>
    <n v="3000"/>
    <n v="3769"/>
    <n v="4"/>
    <n v="0"/>
    <n v="5.3"/>
    <n v="93"/>
    <n v="98"/>
    <n v="14252830"/>
    <n v="22000000"/>
    <n v="-7747170"/>
    <n v="-0.35214409090909093"/>
    <n v="21.059142363636361"/>
    <x v="18"/>
    <s v="iyul"/>
    <s v="Harry Elfont"/>
    <s v="JOSİE AND THE PUSSYCATS"/>
    <s v="Normal"/>
    <s v="Medium Budget"/>
  </r>
  <r>
    <s v="Freddy Got Fingered"/>
    <d v="2001-08-25T00:00:00"/>
    <x v="0"/>
    <x v="4"/>
    <s v="English"/>
    <x v="0"/>
    <s v="R"/>
    <s v="Rip Torn"/>
    <x v="1026"/>
    <n v="826"/>
    <n v="2689"/>
    <n v="374"/>
    <n v="0"/>
    <n v="4.5"/>
    <n v="97"/>
    <n v="87"/>
    <n v="14249005"/>
    <n v="15000000"/>
    <n v="-750995"/>
    <n v="-5.0066333333333331E-2"/>
    <n v="17.979973466666667"/>
    <x v="18"/>
    <s v="avgust"/>
    <s v="Tom Green"/>
    <s v="FREDDY GOT FİNGERED"/>
    <s v="Normal"/>
    <s v="Medium Budget"/>
  </r>
  <r>
    <s v="Supernova"/>
    <d v="2000-09-27T00:00:00"/>
    <x v="0"/>
    <x v="7"/>
    <s v="English"/>
    <x v="0"/>
    <s v="PG-13"/>
    <s v="Robert Forster"/>
    <x v="1027"/>
    <n v="889"/>
    <n v="1262"/>
    <n v="394"/>
    <n v="589"/>
    <n v="4.8"/>
    <n v="100"/>
    <n v="91"/>
    <n v="14218868"/>
    <n v="65000000"/>
    <n v="-50781132"/>
    <n v="-0.78124818461538459"/>
    <n v="18.946400726153847"/>
    <x v="23"/>
    <s v="sentyabr"/>
    <s v="Walter Hill"/>
    <s v="SUPERNOVA"/>
    <s v="Underperformer"/>
    <s v="Low Budget"/>
  </r>
  <r>
    <s v="Alex &amp; Emma"/>
    <d v="2003-06-26T00:00:00"/>
    <x v="0"/>
    <x v="4"/>
    <s v="English"/>
    <x v="0"/>
    <s v="PG-13"/>
    <s v="David Paymer"/>
    <x v="180"/>
    <n v="372"/>
    <n v="977"/>
    <n v="0"/>
    <n v="625"/>
    <n v="5.6"/>
    <n v="73"/>
    <n v="96"/>
    <n v="14208384"/>
    <n v="30000000"/>
    <n v="-15791616"/>
    <n v="-0.52638720000000006"/>
    <n v="22.251945119999998"/>
    <x v="13"/>
    <s v="iyun"/>
    <s v="Rob Reiner"/>
    <s v="ALEX &amp; EMMA"/>
    <s v="Normal"/>
    <s v="Medium Budget"/>
  </r>
  <r>
    <s v="Disaster Movie"/>
    <d v="2008-02-22T00:00:00"/>
    <x v="0"/>
    <x v="4"/>
    <s v="English"/>
    <x v="0"/>
    <s v="PG-13"/>
    <s v="Carmen Electra"/>
    <x v="640"/>
    <n v="869"/>
    <n v="2857"/>
    <n v="82"/>
    <n v="0"/>
    <n v="1.9"/>
    <n v="111"/>
    <n v="88"/>
    <n v="14174654"/>
    <n v="25000000"/>
    <n v="-10825346"/>
    <n v="-0.43301383999999998"/>
    <n v="7.4267944639999994"/>
    <x v="4"/>
    <s v="fevral"/>
    <s v="Jason Friedberg"/>
    <s v="DİSASTER MOVİE"/>
    <s v="Normal"/>
    <s v="Medium Budget"/>
  </r>
  <r>
    <s v="The Messenger: The Story of Joan of Arc"/>
    <d v="1999-04-07T00:00:00"/>
    <x v="0"/>
    <x v="2"/>
    <s v="English"/>
    <x v="6"/>
    <s v="R"/>
    <s v="Paul Brooke"/>
    <x v="213"/>
    <n v="51"/>
    <n v="144"/>
    <n v="0"/>
    <n v="0"/>
    <n v="6.4"/>
    <n v="111"/>
    <n v="158"/>
    <n v="14131298"/>
    <n v="390000000"/>
    <n v="-375868702"/>
    <n v="-0.96376590256410255"/>
    <n v="25.214493638974361"/>
    <x v="5"/>
    <s v="aprel"/>
    <s v="Luc Besson"/>
    <s v="THE MESSENGER: THE STORY OF JOAN OF ARC"/>
    <s v="Underperformer"/>
    <s v="High Budget"/>
  </r>
  <r>
    <s v="Spring Breakers"/>
    <d v="2012-11-30T00:00:00"/>
    <x v="0"/>
    <x v="8"/>
    <s v="English"/>
    <x v="0"/>
    <s v="R"/>
    <s v="James Franco"/>
    <x v="1028"/>
    <n v="11000"/>
    <n v="12306"/>
    <n v="520"/>
    <n v="25000"/>
    <n v="5.3"/>
    <n v="444"/>
    <n v="94"/>
    <n v="14123773"/>
    <n v="5000000"/>
    <n v="9123773"/>
    <n v="1.8247545999999999"/>
    <n v="24.429901839999999"/>
    <x v="3"/>
    <s v="noyabr"/>
    <s v="Harmony Korine"/>
    <s v="SPRİNG BREAKERS"/>
    <s v="Normal"/>
    <s v="Medium Budget"/>
  </r>
  <r>
    <s v="Poltergeist III"/>
    <d v="1988-11-28T00:00:00"/>
    <x v="0"/>
    <x v="7"/>
    <s v="English"/>
    <x v="0"/>
    <s v="PG-13"/>
    <s v="Tom Skerritt"/>
    <x v="1029"/>
    <n v="1000"/>
    <n v="3827"/>
    <n v="17"/>
    <n v="616"/>
    <n v="4.5"/>
    <n v="66"/>
    <n v="98"/>
    <n v="14114488"/>
    <n v="10500000"/>
    <n v="3614488"/>
    <n v="0.34423695238095237"/>
    <n v="18.199294780952378"/>
    <x v="38"/>
    <s v="noyabr"/>
    <s v="Gary Sherman"/>
    <s v="POLTERGEİST III"/>
    <s v="Normal"/>
    <s v="Low Budget"/>
  </r>
  <r>
    <s v="How to Deal"/>
    <d v="2003-10-17T00:00:00"/>
    <x v="0"/>
    <x v="4"/>
    <s v="English"/>
    <x v="0"/>
    <s v="PG-13"/>
    <s v="Dylan Baker"/>
    <x v="746"/>
    <n v="812"/>
    <n v="1882"/>
    <n v="6"/>
    <n v="371"/>
    <n v="5.7"/>
    <n v="46"/>
    <n v="101"/>
    <n v="14108518"/>
    <n v="16000000"/>
    <n v="-1891482"/>
    <n v="-0.11821762500000001"/>
    <n v="22.789812949999998"/>
    <x v="13"/>
    <s v="oktyabr"/>
    <s v="Clare Kilner"/>
    <s v="HOW TO DEAL"/>
    <s v="Normal"/>
    <s v="Medium Budget"/>
  </r>
  <r>
    <s v="Diner"/>
    <d v="1982-04-27T00:00:00"/>
    <x v="0"/>
    <x v="4"/>
    <s v="English"/>
    <x v="0"/>
    <s v="R"/>
    <s v="Steve Guttenberg"/>
    <x v="122"/>
    <n v="801"/>
    <n v="2943"/>
    <n v="272"/>
    <n v="0"/>
    <n v="7.2"/>
    <n v="42"/>
    <n v="110"/>
    <n v="14100000"/>
    <n v="5000000"/>
    <n v="9100000"/>
    <n v="1.82"/>
    <n v="29.528000000000002"/>
    <x v="36"/>
    <s v="aprel"/>
    <s v="Barry Levinson"/>
    <s v="DİNER"/>
    <s v="Normal"/>
    <s v="Medium Budget"/>
  </r>
  <r>
    <s v="Maximum Risk"/>
    <d v="1996-05-10T00:00:00"/>
    <x v="0"/>
    <x v="0"/>
    <s v="English"/>
    <x v="0"/>
    <s v="R"/>
    <s v="Natasha Henstridge"/>
    <x v="1030"/>
    <n v="900"/>
    <n v="1634"/>
    <n v="17"/>
    <n v="503"/>
    <n v="5.4"/>
    <n v="50"/>
    <n v="101"/>
    <n v="14095303"/>
    <n v="25000000"/>
    <n v="-10904697"/>
    <n v="-0.43618787999999997"/>
    <n v="21.475824848000002"/>
    <x v="20"/>
    <s v="may"/>
    <s v="Ringo Lam"/>
    <s v="MAXİMUM RİSK"/>
    <s v="Normal"/>
    <s v="High Budget"/>
  </r>
  <r>
    <s v="The Emperor's Club"/>
    <d v="2002-04-10T00:00:00"/>
    <x v="0"/>
    <x v="1"/>
    <s v="English"/>
    <x v="0"/>
    <s v="PG-13"/>
    <s v="Gabriel Millman"/>
    <x v="808"/>
    <n v="13000"/>
    <n v="14347"/>
    <n v="97"/>
    <n v="0"/>
    <n v="6.9"/>
    <n v="83"/>
    <n v="109"/>
    <n v="14060950"/>
    <n v="12500000"/>
    <n v="1560950"/>
    <n v="0.124876"/>
    <n v="27.649950400000002"/>
    <x v="12"/>
    <s v="aprel"/>
    <s v="Michael Hoffman"/>
    <s v="THE EMPEROR'S CLUB"/>
    <s v="Normal"/>
    <s v="Medium Budget"/>
  </r>
  <r>
    <s v="New York Minute"/>
    <d v="2004-07-09T00:00:00"/>
    <x v="0"/>
    <x v="4"/>
    <s v="English"/>
    <x v="0"/>
    <s v="PG"/>
    <s v="Mary-Kate Olsen"/>
    <x v="684"/>
    <n v="976"/>
    <n v="3974"/>
    <n v="29"/>
    <n v="849"/>
    <n v="4.8"/>
    <n v="70"/>
    <n v="91"/>
    <n v="14018364"/>
    <n v="30000000"/>
    <n v="-15981636"/>
    <n v="-0.53272120000000001"/>
    <n v="19.071811520000001"/>
    <x v="7"/>
    <s v="iyul"/>
    <s v="Dennie Gordon"/>
    <s v="NEW YORK MİNUTE"/>
    <s v="Normal"/>
    <s v="Medium Budget"/>
  </r>
  <r>
    <s v="The Good Girl"/>
    <d v="2002-08-13T00:00:00"/>
    <x v="0"/>
    <x v="1"/>
    <s v="English"/>
    <x v="0"/>
    <s v="R"/>
    <s v="Jake Gyllenhaal"/>
    <x v="420"/>
    <n v="15000"/>
    <n v="27646"/>
    <n v="44"/>
    <n v="938"/>
    <n v="6.5"/>
    <n v="107"/>
    <n v="93"/>
    <n v="14015786"/>
    <n v="5000000"/>
    <n v="9015786"/>
    <n v="1.8031572"/>
    <n v="26.815062880000003"/>
    <x v="12"/>
    <s v="avgust"/>
    <s v="Miguel Arteta"/>
    <s v="THE GOOD GİRL"/>
    <s v="Normal"/>
    <s v="Medium Budget"/>
  </r>
  <r>
    <s v="In Too Deep"/>
    <d v="1999-03-27T00:00:00"/>
    <x v="0"/>
    <x v="8"/>
    <s v="English"/>
    <x v="0"/>
    <s v="R"/>
    <s v="LL Cool J"/>
    <x v="761"/>
    <n v="1000"/>
    <n v="4837"/>
    <n v="48"/>
    <n v="375"/>
    <n v="6.1"/>
    <n v="28"/>
    <n v="95"/>
    <n v="14003141"/>
    <n v="7000000"/>
    <n v="7003141"/>
    <n v="1.0004487142857144"/>
    <n v="24.837679485714286"/>
    <x v="5"/>
    <s v="mart"/>
    <s v="Michael Rymer"/>
    <s v="IN TOO DEEP"/>
    <s v="Normal"/>
    <s v="Medium Budget"/>
  </r>
  <r>
    <s v="Creepshow 2"/>
    <d v="1987-08-25T00:00:00"/>
    <x v="0"/>
    <x v="4"/>
    <s v="English"/>
    <x v="0"/>
    <s v="R"/>
    <s v="George Kennedy"/>
    <x v="1031"/>
    <n v="3000"/>
    <n v="3617"/>
    <n v="10"/>
    <n v="1000"/>
    <n v="6"/>
    <n v="95"/>
    <n v="85"/>
    <n v="14000000"/>
    <n v="3500000"/>
    <n v="10500000"/>
    <n v="3"/>
    <n v="25.3"/>
    <x v="39"/>
    <s v="avgust"/>
    <s v="Michael Gornick"/>
    <s v="CREEPSHOW 2"/>
    <s v="Normal"/>
    <s v="Medium Budget"/>
  </r>
  <r>
    <s v="Left Behind"/>
    <d v="2014-10-16T00:00:00"/>
    <x v="0"/>
    <x v="0"/>
    <s v="English"/>
    <x v="0"/>
    <s v="PG-13"/>
    <s v="Nicolas Cage"/>
    <x v="1032"/>
    <n v="12000"/>
    <n v="15044"/>
    <n v="179"/>
    <n v="31000"/>
    <n v="3.1"/>
    <n v="169"/>
    <n v="110"/>
    <n v="13998282"/>
    <n v="16000000"/>
    <n v="-2001718"/>
    <n v="-0.12510737499999999"/>
    <n v="15.44995705"/>
    <x v="16"/>
    <s v="oktyabr"/>
    <s v="Vic Armstrong"/>
    <s v="LEFT BEHİND"/>
    <s v="Normal"/>
    <s v="High Budget"/>
  </r>
  <r>
    <s v="What's Your Number?"/>
    <d v="2011-02-06T00:00:00"/>
    <x v="0"/>
    <x v="4"/>
    <s v="English"/>
    <x v="0"/>
    <s v="R"/>
    <s v="Chris Evans"/>
    <x v="1033"/>
    <n v="11000"/>
    <n v="15713"/>
    <n v="20"/>
    <n v="0"/>
    <n v="6"/>
    <n v="151"/>
    <n v="117"/>
    <n v="13987482"/>
    <n v="20000000"/>
    <n v="-6012518"/>
    <n v="-0.3006259"/>
    <n v="23.87974964"/>
    <x v="15"/>
    <s v="fevral"/>
    <s v="Mark Mylod"/>
    <s v="WHAT'S YOUR NUMBER?"/>
    <s v="Normal"/>
    <s v="Medium Budget"/>
  </r>
  <r>
    <s v="Stealing Harvard"/>
    <d v="2002-10-21T00:00:00"/>
    <x v="0"/>
    <x v="4"/>
    <s v="English"/>
    <x v="0"/>
    <s v="PG-13"/>
    <s v="Martin Starr"/>
    <x v="758"/>
    <n v="985"/>
    <n v="3065"/>
    <n v="54"/>
    <n v="215"/>
    <n v="5.0999999999999996"/>
    <n v="52"/>
    <n v="85"/>
    <n v="13973532"/>
    <n v="25000000"/>
    <n v="-11026468"/>
    <n v="-0.44105872000000002"/>
    <n v="20.245076511999997"/>
    <x v="12"/>
    <s v="oktyabr"/>
    <s v="Bruce McCulloch"/>
    <s v="STEALİNG HARVARD"/>
    <s v="Normal"/>
    <s v="Medium Budget"/>
  </r>
  <r>
    <s v="Soul Plane"/>
    <d v="2004-06-15T00:00:00"/>
    <x v="0"/>
    <x v="4"/>
    <s v="English"/>
    <x v="0"/>
    <s v="R"/>
    <s v="Mo'Nique"/>
    <x v="1034"/>
    <n v="939"/>
    <n v="3935"/>
    <n v="29"/>
    <n v="0"/>
    <n v="4.4000000000000004"/>
    <n v="75"/>
    <n v="92"/>
    <n v="13922211"/>
    <n v="16000000"/>
    <n v="-2077789"/>
    <n v="-0.12986181250000001"/>
    <n v="17.548055275000003"/>
    <x v="7"/>
    <s v="iyun"/>
    <s v="Jessy Terrero"/>
    <s v="SOUL PLANE"/>
    <s v="Normal"/>
    <s v="Medium Budget"/>
  </r>
  <r>
    <s v="Out Cold"/>
    <d v="2001-02-25T00:00:00"/>
    <x v="0"/>
    <x v="4"/>
    <s v="English"/>
    <x v="0"/>
    <s v="PG-13"/>
    <s v="Lee Majors"/>
    <x v="1035"/>
    <n v="799"/>
    <n v="4291"/>
    <n v="2"/>
    <n v="0"/>
    <n v="6.3"/>
    <n v="37"/>
    <n v="89"/>
    <n v="13903262"/>
    <n v="11000000"/>
    <n v="2903262"/>
    <n v="0.26393290909090911"/>
    <n v="25.305573163636364"/>
    <x v="18"/>
    <s v="fevral"/>
    <s v="Brendan Malloy"/>
    <s v="OUT COLD"/>
    <s v="Normal"/>
    <s v="Medium Budget"/>
  </r>
  <r>
    <s v="Monsoon Wedding"/>
    <d v="2001-10-14T00:00:00"/>
    <x v="0"/>
    <x v="4"/>
    <s v="Hindi"/>
    <x v="21"/>
    <s v="R"/>
    <s v="Naseeruddin Shah"/>
    <x v="979"/>
    <n v="307"/>
    <n v="809"/>
    <n v="300"/>
    <n v="0"/>
    <n v="7.4"/>
    <n v="137"/>
    <n v="114"/>
    <n v="13876974"/>
    <n v="7000000"/>
    <n v="6876974"/>
    <n v="0.9824248571428571"/>
    <n v="29.992969942857144"/>
    <x v="18"/>
    <s v="oktyabr"/>
    <s v="Mira Nair"/>
    <s v="MONSOON WEDDİNG"/>
    <s v="Normal"/>
    <s v="Medium Budget"/>
  </r>
  <r>
    <s v="My Stepmother Is an Alien"/>
    <d v="1988-03-17T00:00:00"/>
    <x v="0"/>
    <x v="4"/>
    <s v="English"/>
    <x v="0"/>
    <s v="PG-13"/>
    <s v="Jon Lovitz"/>
    <x v="1036"/>
    <n v="11000"/>
    <n v="14677"/>
    <n v="121"/>
    <n v="818"/>
    <n v="5.2"/>
    <n v="15"/>
    <n v="105"/>
    <n v="13854000"/>
    <n v="20000000"/>
    <n v="-6146000"/>
    <n v="-0.30730000000000002"/>
    <n v="20.758880000000001"/>
    <x v="38"/>
    <s v="mart"/>
    <s v="Richard Benjamin"/>
    <s v="MY STEPMOTHER IS AN ALİEN"/>
    <s v="Normal"/>
    <s v="Medium Budget"/>
  </r>
  <r>
    <s v="Cirque du Freak: The Vampire's Assistant"/>
    <d v="2009-02-20T00:00:00"/>
    <x v="0"/>
    <x v="0"/>
    <s v="English"/>
    <x v="0"/>
    <s v="PG-13"/>
    <s v="Josh Hutcherson"/>
    <x v="162"/>
    <n v="14000"/>
    <n v="20503"/>
    <n v="80"/>
    <n v="0"/>
    <n v="5.9"/>
    <n v="157"/>
    <n v="109"/>
    <n v="13838130"/>
    <n v="40000000"/>
    <n v="-26161870"/>
    <n v="-0.65404675000000001"/>
    <n v="23.338381300000002"/>
    <x v="0"/>
    <s v="fevral"/>
    <s v="Paul Weitz"/>
    <s v="CİRQUE DU FREAK: THE VAMPİRE'S ASSİSTANT"/>
    <s v="Normal"/>
    <s v="High Budget"/>
  </r>
  <r>
    <s v="Highlander: The Final Dimension"/>
    <d v="1994-09-17T00:00:00"/>
    <x v="0"/>
    <x v="0"/>
    <s v="English"/>
    <x v="4"/>
    <s v="PG-13"/>
    <s v="Christopher Lambert"/>
    <x v="1037"/>
    <n v="1000"/>
    <n v="2960"/>
    <n v="5"/>
    <n v="319"/>
    <n v="4.3"/>
    <n v="32"/>
    <n v="99"/>
    <n v="13829734"/>
    <n v="26000000"/>
    <n v="-12170266"/>
    <n v="-0.46808715384615385"/>
    <n v="17.044665138461539"/>
    <x v="10"/>
    <s v="sentyabr"/>
    <s v="Andrew Morahan"/>
    <s v="HİGHLANDER: THE FİNAL DİMENSİON"/>
    <s v="Normal"/>
    <s v="High Budget"/>
  </r>
  <r>
    <s v="The Duchess"/>
    <d v="2008-03-30T00:00:00"/>
    <x v="0"/>
    <x v="5"/>
    <s v="English"/>
    <x v="1"/>
    <s v="PG-13"/>
    <s v="Dominic Cooper"/>
    <x v="1038"/>
    <n v="3000"/>
    <n v="6420"/>
    <n v="10"/>
    <n v="0"/>
    <n v="6.9"/>
    <n v="194"/>
    <n v="110"/>
    <n v="13823741"/>
    <n v="13500000"/>
    <n v="323741"/>
    <n v="2.3980814814814816E-2"/>
    <n v="27.609592325925927"/>
    <x v="4"/>
    <s v="mart"/>
    <s v="Saul Dibb"/>
    <s v="THE DUCHESS"/>
    <s v="Normal"/>
    <s v="Medium Budget"/>
  </r>
  <r>
    <s v="The Man Who Knew Too Little"/>
    <d v="1997-05-17T00:00:00"/>
    <x v="0"/>
    <x v="0"/>
    <s v="English"/>
    <x v="0"/>
    <s v="PG"/>
    <s v="Bill Murray"/>
    <x v="331"/>
    <n v="13000"/>
    <n v="15183"/>
    <n v="36"/>
    <n v="0"/>
    <n v="6.6"/>
    <n v="34"/>
    <n v="94"/>
    <n v="13801755"/>
    <n v="20000000"/>
    <n v="-6198245"/>
    <n v="-0.30991225"/>
    <n v="26.276035099999998"/>
    <x v="1"/>
    <s v="may"/>
    <s v="Jon Amiel"/>
    <s v="THE MAN WHO KNEW TOO LİTTLE"/>
    <s v="Normal"/>
    <s v="High Budget"/>
  </r>
  <r>
    <s v="The Thing"/>
    <d v="1982-02-24T00:00:00"/>
    <x v="0"/>
    <x v="7"/>
    <s v="English"/>
    <x v="0"/>
    <s v="R"/>
    <s v="Wilford Brimley"/>
    <x v="576"/>
    <n v="957"/>
    <n v="1757"/>
    <n v="0"/>
    <n v="23000"/>
    <n v="8.1999999999999993"/>
    <n v="297"/>
    <n v="109"/>
    <n v="13782838"/>
    <n v="15000000"/>
    <n v="-1217162"/>
    <n v="-8.1144133333333326E-2"/>
    <n v="35.067542346666663"/>
    <x v="36"/>
    <s v="fevral"/>
    <s v="John Carpenter"/>
    <s v="THE THİNG"/>
    <s v="Normal"/>
    <s v="Low Budget"/>
  </r>
  <r>
    <s v="One Day"/>
    <d v="2011-07-11T00:00:00"/>
    <x v="0"/>
    <x v="1"/>
    <s v="English"/>
    <x v="0"/>
    <s v="PG-13"/>
    <s v="Anne Hathaway"/>
    <x v="1039"/>
    <n v="11000"/>
    <n v="17627"/>
    <n v="92"/>
    <n v="49000"/>
    <n v="7"/>
    <n v="221"/>
    <n v="107"/>
    <n v="13766014"/>
    <n v="15000000"/>
    <n v="-1233986"/>
    <n v="-8.2265733333333327E-2"/>
    <n v="32.867093706666665"/>
    <x v="15"/>
    <s v="iyul"/>
    <s v="Lone Scherfig"/>
    <s v="ONE DAY"/>
    <s v="Normal"/>
    <s v="Medium Budget"/>
  </r>
  <r>
    <s v="Repo Men"/>
    <d v="2010-01-08T00:00:00"/>
    <x v="0"/>
    <x v="0"/>
    <s v="English"/>
    <x v="0"/>
    <s v="R"/>
    <s v="Alice Braga"/>
    <x v="1040"/>
    <n v="1000"/>
    <n v="2925"/>
    <n v="238"/>
    <n v="12000"/>
    <n v="6.3"/>
    <n v="197"/>
    <n v="119"/>
    <n v="13763130"/>
    <n v="32000000"/>
    <n v="-18236870"/>
    <n v="-0.56990218749999999"/>
    <n v="26.172039124999998"/>
    <x v="11"/>
    <s v="yanvar"/>
    <s v="Miguel Sapochnik"/>
    <s v="REPO MEN"/>
    <s v="Normal"/>
    <s v="High Budget"/>
  </r>
  <r>
    <s v="Letters from Iwo Jima"/>
    <d v="2006-09-22T00:00:00"/>
    <x v="0"/>
    <x v="1"/>
    <s v="Japanese"/>
    <x v="0"/>
    <s v="R"/>
    <s v="Yuki Matsuzaki"/>
    <x v="20"/>
    <n v="378"/>
    <n v="751"/>
    <n v="16000"/>
    <n v="5000"/>
    <n v="7.9"/>
    <n v="251"/>
    <n v="141"/>
    <n v="13753931"/>
    <n v="19000000"/>
    <n v="-5246069"/>
    <n v="-0.27610889473684208"/>
    <n v="31.989556442105265"/>
    <x v="9"/>
    <s v="sentyabr"/>
    <s v="Clint Eastwood"/>
    <s v="LETTERS FROM IWO JİMA"/>
    <s v="Normal"/>
    <s v="Medium Budget"/>
  </r>
  <r>
    <s v="Sin City: A Dame to Kill For"/>
    <d v="2014-05-10T00:00:00"/>
    <x v="1"/>
    <x v="0"/>
    <s v="English"/>
    <x v="0"/>
    <s v="R"/>
    <s v="Joseph Gordon-Levitt"/>
    <x v="388"/>
    <n v="23000"/>
    <n v="49433"/>
    <n v="436"/>
    <n v="32000"/>
    <n v="6.5"/>
    <n v="339"/>
    <n v="102"/>
    <n v="13750556"/>
    <n v="65000000"/>
    <n v="-51249444"/>
    <n v="-0.7884529846153846"/>
    <n v="28.884618806153846"/>
    <x v="16"/>
    <s v="may"/>
    <s v="Frank Miller"/>
    <s v="SİN CİTY: A DAME TO KİLL FOR"/>
    <s v="Underperformer"/>
    <s v="High Budget"/>
  </r>
  <r>
    <s v="Hit and Run"/>
    <d v="2012-03-01T00:00:00"/>
    <x v="0"/>
    <x v="0"/>
    <s v="English"/>
    <x v="0"/>
    <s v="R"/>
    <s v="Bradley Cooper"/>
    <x v="1041"/>
    <n v="14000"/>
    <n v="15922"/>
    <n v="21"/>
    <n v="0"/>
    <n v="6.1"/>
    <n v="176"/>
    <n v="100"/>
    <n v="13746550"/>
    <n v="2000000"/>
    <n v="11746550"/>
    <n v="5.8732749999999996"/>
    <n v="26.749309999999998"/>
    <x v="3"/>
    <s v="mart"/>
    <s v="David Palmer"/>
    <s v="HİT AND RUN"/>
    <s v="Normal"/>
    <s v="High Budget"/>
  </r>
  <r>
    <s v="Hey Arnold! The Movie"/>
    <d v="2002-12-30T00:00:00"/>
    <x v="0"/>
    <x v="2"/>
    <s v="English"/>
    <x v="0"/>
    <s v="PG"/>
    <s v="Jennifer Jason Leigh"/>
    <x v="1042"/>
    <n v="1000"/>
    <n v="3752"/>
    <n v="14"/>
    <n v="227"/>
    <n v="5.9"/>
    <n v="33"/>
    <n v="76"/>
    <n v="13684949"/>
    <n v="3000000"/>
    <n v="10684949"/>
    <n v="3.5616496666666668"/>
    <n v="25.047359866666667"/>
    <x v="12"/>
    <s v="dekabr"/>
    <s v="Tuck Tucker"/>
    <s v="HEY ARNOLD! THE MOVİE"/>
    <s v="Normal"/>
    <s v="High Budget"/>
  </r>
  <r>
    <s v="Warrior"/>
    <d v="2011-09-11T00:00:00"/>
    <x v="0"/>
    <x v="1"/>
    <s v="English"/>
    <x v="0"/>
    <s v="PG-13"/>
    <s v="Tom Hardy"/>
    <x v="435"/>
    <n v="27000"/>
    <n v="29692"/>
    <n v="149"/>
    <n v="77000"/>
    <n v="8.1999999999999993"/>
    <n v="317"/>
    <n v="140"/>
    <n v="13651662"/>
    <n v="25000000"/>
    <n v="-11348338"/>
    <n v="-0.45393351999999998"/>
    <n v="40.318426592000002"/>
    <x v="15"/>
    <s v="sentyabr"/>
    <s v="Gavin O'Connor"/>
    <s v="WARRİOR"/>
    <s v="Normal"/>
    <s v="Medium Budget"/>
  </r>
  <r>
    <s v="Burnt"/>
    <d v="2015-07-28T00:00:00"/>
    <x v="0"/>
    <x v="4"/>
    <s v="English"/>
    <x v="0"/>
    <s v="R"/>
    <s v="Bradley Cooper"/>
    <x v="664"/>
    <n v="14000"/>
    <n v="16926"/>
    <n v="53"/>
    <n v="25000"/>
    <n v="6.6"/>
    <n v="175"/>
    <n v="101"/>
    <n v="13650738"/>
    <n v="20000000"/>
    <n v="-6349262"/>
    <n v="-0.3174631"/>
    <n v="28.773014759999999"/>
    <x v="2"/>
    <s v="iyul"/>
    <s v="John Wells"/>
    <s v="BURNT"/>
    <s v="Normal"/>
    <s v="Medium Budget"/>
  </r>
  <r>
    <s v="Crooklyn"/>
    <d v="1994-02-17T00:00:00"/>
    <x v="0"/>
    <x v="4"/>
    <s v="English"/>
    <x v="0"/>
    <s v="PG-13"/>
    <s v="Alfre Woodard"/>
    <x v="329"/>
    <n v="1000"/>
    <n v="3267"/>
    <n v="0"/>
    <n v="905"/>
    <n v="6.9"/>
    <n v="25"/>
    <n v="115"/>
    <n v="13640000"/>
    <n v="14000000"/>
    <n v="-360000"/>
    <n v="-2.5714285714285714E-2"/>
    <n v="27.680214285714285"/>
    <x v="10"/>
    <s v="fevral"/>
    <s v="Spike Lee"/>
    <s v="CROOKLYN"/>
    <s v="Normal"/>
    <s v="Medium Budget"/>
  </r>
  <r>
    <s v="Crank: High Voltage"/>
    <d v="2009-11-08T00:00:00"/>
    <x v="0"/>
    <x v="0"/>
    <s v="English"/>
    <x v="0"/>
    <s v="R"/>
    <s v="Jason Statham"/>
    <x v="525"/>
    <n v="26000"/>
    <n v="30541"/>
    <n v="83"/>
    <n v="0"/>
    <n v="6.2"/>
    <n v="150"/>
    <n v="96"/>
    <n v="13630226"/>
    <n v="20000000"/>
    <n v="-6369774"/>
    <n v="-0.31848870000000001"/>
    <n v="24.67260452"/>
    <x v="0"/>
    <s v="noyabr"/>
    <s v="Mark Neveldine"/>
    <s v="CRANK: HİGH VOLTAGE"/>
    <s v="Normal"/>
    <s v="High Budget"/>
  </r>
  <r>
    <s v="Y Tu MamÃ¡ TambiÃ©n"/>
    <d v="2001-11-19T00:00:00"/>
    <x v="0"/>
    <x v="2"/>
    <s v="Spanish"/>
    <x v="14"/>
    <s v="R"/>
    <s v="Maribel VerdÃº"/>
    <x v="43"/>
    <n v="269"/>
    <n v="361"/>
    <n v="0"/>
    <n v="0"/>
    <n v="7.7"/>
    <n v="173"/>
    <n v="106"/>
    <n v="13622333"/>
    <n v="2000000"/>
    <n v="11622333"/>
    <n v="5.8111664999999997"/>
    <n v="33.124466599999998"/>
    <x v="18"/>
    <s v="noyabr"/>
    <s v="Alfonso CuarÃ³n"/>
    <s v="Y TU MAMÃ¡ TAMBİÃ©N"/>
    <s v="Normal"/>
    <s v="High Budget"/>
  </r>
  <r>
    <s v="Osmosis Jones"/>
    <d v="2001-05-29T00:00:00"/>
    <x v="0"/>
    <x v="0"/>
    <s v="English"/>
    <x v="0"/>
    <s v="PG"/>
    <s v="Ron Howard"/>
    <x v="118"/>
    <n v="2000"/>
    <n v="3734"/>
    <n v="101"/>
    <n v="2000"/>
    <n v="6.2"/>
    <n v="81"/>
    <n v="95"/>
    <n v="13596911"/>
    <n v="70000000"/>
    <n v="-56403089"/>
    <n v="-0.80575841428571426"/>
    <n v="24.677696634285713"/>
    <x v="18"/>
    <s v="may"/>
    <s v="Bobby Farrelly"/>
    <s v="OSMOSİS JONES"/>
    <s v="Underperformer"/>
    <s v="High Budget"/>
  </r>
  <r>
    <s v="The Ladies Man"/>
    <d v="2000-10-27T00:00:00"/>
    <x v="0"/>
    <x v="4"/>
    <s v="English"/>
    <x v="0"/>
    <s v="R"/>
    <s v="Will Ferrell"/>
    <x v="405"/>
    <n v="8000"/>
    <n v="10982"/>
    <n v="71"/>
    <n v="671"/>
    <n v="5.0999999999999996"/>
    <n v="58"/>
    <n v="84"/>
    <n v="13592872"/>
    <n v="11000000"/>
    <n v="2592872"/>
    <n v="0.23571563636363638"/>
    <n v="20.561386254545454"/>
    <x v="23"/>
    <s v="oktyabr"/>
    <s v="Reginald Hudlin"/>
    <s v="THE LADİES MAN"/>
    <s v="Normal"/>
    <s v="Medium Budget"/>
  </r>
  <r>
    <s v="Juwanna Mann"/>
    <d v="2002-01-25T00:00:00"/>
    <x v="0"/>
    <x v="4"/>
    <s v="English"/>
    <x v="0"/>
    <s v="PG-13"/>
    <s v="Vivica A. Fox"/>
    <x v="1043"/>
    <n v="890"/>
    <n v="3104"/>
    <n v="10"/>
    <n v="939"/>
    <n v="4.5"/>
    <n v="32"/>
    <n v="91"/>
    <n v="13571817"/>
    <n v="15600000"/>
    <n v="-2028183"/>
    <n v="-0.13001173076923078"/>
    <n v="18.041895307692307"/>
    <x v="12"/>
    <s v="yanvar"/>
    <s v="Jesse Vaughan"/>
    <s v="JUWANNA MANN"/>
    <s v="Normal"/>
    <s v="Medium Budget"/>
  </r>
  <r>
    <s v="Nixon"/>
    <d v="1995-07-02T00:00:00"/>
    <x v="1"/>
    <x v="5"/>
    <s v="English"/>
    <x v="0"/>
    <s v="R"/>
    <s v="Anthony Hopkins"/>
    <x v="188"/>
    <n v="12000"/>
    <n v="21130"/>
    <n v="0"/>
    <n v="915"/>
    <n v="7.1"/>
    <n v="83"/>
    <n v="212"/>
    <n v="13560960"/>
    <n v="50000000"/>
    <n v="-36439040"/>
    <n v="-0.72878080000000001"/>
    <n v="28.19998768"/>
    <x v="33"/>
    <s v="iyul"/>
    <s v="Oliver Stone"/>
    <s v="NİXON"/>
    <s v="Normal"/>
    <s v="Medium Budget"/>
  </r>
  <r>
    <s v="Tomcats"/>
    <d v="2001-08-11T00:00:00"/>
    <x v="0"/>
    <x v="4"/>
    <s v="English"/>
    <x v="0"/>
    <s v="R"/>
    <s v="Shannon Elizabeth"/>
    <x v="1044"/>
    <n v="1000"/>
    <n v="2729"/>
    <n v="5"/>
    <n v="449"/>
    <n v="5.3"/>
    <n v="75"/>
    <n v="95"/>
    <n v="13558739"/>
    <n v="11000000"/>
    <n v="2558739"/>
    <n v="0.23261263636363635"/>
    <n v="21.337945054545454"/>
    <x v="18"/>
    <s v="avgust"/>
    <s v="Gregory Poirier"/>
    <s v="TOMCATS"/>
    <s v="Normal"/>
    <s v="Medium Budget"/>
  </r>
  <r>
    <s v="The Little Vampire"/>
    <d v="2000-07-17T00:00:00"/>
    <x v="0"/>
    <x v="2"/>
    <s v="English"/>
    <x v="7"/>
    <s v="PG"/>
    <s v="Richard E. Grant"/>
    <x v="1045"/>
    <n v="554"/>
    <n v="2216"/>
    <n v="34"/>
    <n v="0"/>
    <n v="5.7"/>
    <n v="38"/>
    <n v="95"/>
    <n v="13555988"/>
    <n v="22000000"/>
    <n v="-8444012"/>
    <n v="-0.38381872727272726"/>
    <n v="22.646472509090909"/>
    <x v="23"/>
    <s v="iyul"/>
    <s v="Uli Edel"/>
    <s v="THE LİTTLE VAMPİRE"/>
    <s v="Normal"/>
    <s v="High Budget"/>
  </r>
  <r>
    <s v="The Tailor of Panama"/>
    <d v="2001-04-23T00:00:00"/>
    <x v="0"/>
    <x v="1"/>
    <s v="English"/>
    <x v="0"/>
    <s v="R"/>
    <s v="Daniel Radcliffe"/>
    <x v="1046"/>
    <n v="11000"/>
    <n v="14995"/>
    <n v="128"/>
    <n v="813"/>
    <n v="6.1"/>
    <n v="104"/>
    <n v="109"/>
    <n v="13491653"/>
    <n v="18000000"/>
    <n v="-4508347"/>
    <n v="-0.25046372222222224"/>
    <n v="24.381114511111107"/>
    <x v="18"/>
    <s v="aprel"/>
    <s v="John Boorman"/>
    <s v="THE TAİLOR OF PANAMA"/>
    <s v="Normal"/>
    <s v="Medium Budget"/>
  </r>
  <r>
    <s v="Shaun of the Dead"/>
    <d v="2004-04-08T00:00:00"/>
    <x v="0"/>
    <x v="4"/>
    <s v="English"/>
    <x v="1"/>
    <s v="R"/>
    <s v="Peter Serafinowicz"/>
    <x v="750"/>
    <n v="605"/>
    <n v="1686"/>
    <n v="1000"/>
    <n v="19000"/>
    <n v="8"/>
    <n v="246"/>
    <n v="99"/>
    <n v="13464388"/>
    <n v="4000000"/>
    <n v="9464388"/>
    <n v="2.3660969999999999"/>
    <n v="34.846438800000001"/>
    <x v="7"/>
    <s v="aprel"/>
    <s v="Edgar Wright"/>
    <s v="SHAUN OF THE DEAD"/>
    <s v="Normal"/>
    <s v="Medium Budget"/>
  </r>
  <r>
    <s v="Dredd"/>
    <d v="2012-03-26T00:00:00"/>
    <x v="0"/>
    <x v="0"/>
    <s v="English"/>
    <x v="1"/>
    <s v="R"/>
    <s v="Wood Harris"/>
    <x v="393"/>
    <n v="409"/>
    <n v="578"/>
    <n v="38"/>
    <n v="46000"/>
    <n v="7.1"/>
    <n v="432"/>
    <n v="95"/>
    <n v="13401683"/>
    <n v="35000000"/>
    <n v="-21598317"/>
    <n v="-0.61709477142857139"/>
    <n v="32.753162091428571"/>
    <x v="3"/>
    <s v="mart"/>
    <s v="Pete Travis"/>
    <s v="DREDD"/>
    <s v="Normal"/>
    <s v="High Budget"/>
  </r>
  <r>
    <s v="Alfie"/>
    <d v="2004-11-27T00:00:00"/>
    <x v="0"/>
    <x v="4"/>
    <s v="English"/>
    <x v="1"/>
    <s v="R"/>
    <s v="Omar Epps"/>
    <x v="1047"/>
    <n v="865"/>
    <n v="3639"/>
    <n v="14"/>
    <n v="0"/>
    <n v="6.2"/>
    <n v="135"/>
    <n v="103"/>
    <n v="13395939"/>
    <n v="60000000"/>
    <n v="-46604061"/>
    <n v="-0.77673435000000002"/>
    <n v="24.489306259999999"/>
    <x v="7"/>
    <s v="noyabr"/>
    <s v="Charles Shyer"/>
    <s v="ALFİE"/>
    <s v="Underperformer"/>
    <s v="Medium Budget"/>
  </r>
  <r>
    <s v="One Night with the King"/>
    <d v="2006-04-06T00:00:00"/>
    <x v="0"/>
    <x v="5"/>
    <s v="English"/>
    <x v="0"/>
    <s v="PG"/>
    <s v="James Callis"/>
    <x v="1048"/>
    <n v="541"/>
    <n v="908"/>
    <n v="6"/>
    <n v="0"/>
    <n v="6.3"/>
    <n v="36"/>
    <n v="123"/>
    <n v="13391174"/>
    <n v="20000000"/>
    <n v="-6608826"/>
    <n v="-0.33044129999999999"/>
    <n v="25.067823479999998"/>
    <x v="9"/>
    <s v="aprel"/>
    <s v="Michael O. Sajbel"/>
    <s v="ONE NİGHT WİTH THE KİNG"/>
    <s v="Normal"/>
    <s v="Medium Budget"/>
  </r>
  <r>
    <s v="Bullets Over Broadway"/>
    <d v="1994-08-17T00:00:00"/>
    <x v="0"/>
    <x v="4"/>
    <s v="English"/>
    <x v="0"/>
    <s v="R"/>
    <s v="Jim Broadbent"/>
    <x v="478"/>
    <n v="1000"/>
    <n v="4302"/>
    <n v="11000"/>
    <n v="979"/>
    <n v="7.5"/>
    <n v="67"/>
    <n v="98"/>
    <n v="13383737"/>
    <n v="20000000"/>
    <n v="-6616263"/>
    <n v="-0.33081315"/>
    <n v="29.965574739999997"/>
    <x v="10"/>
    <s v="avgust"/>
    <s v="Woody Allen"/>
    <s v="BULLETS OVER BROADWAY"/>
    <s v="Normal"/>
    <s v="Medium Budget"/>
  </r>
  <r>
    <s v="The Deep End of the Ocean"/>
    <d v="1999-10-08T00:00:00"/>
    <x v="0"/>
    <x v="1"/>
    <s v="English"/>
    <x v="0"/>
    <s v="PG-13"/>
    <s v="Alexa PenaVega"/>
    <x v="1049"/>
    <n v="2000"/>
    <n v="4327"/>
    <n v="22"/>
    <n v="579"/>
    <n v="6.3"/>
    <n v="54"/>
    <n v="106"/>
    <n v="13376506"/>
    <n v="40000000"/>
    <n v="-26623494"/>
    <n v="-0.66558735000000002"/>
    <n v="24.991665059999999"/>
    <x v="5"/>
    <s v="oktyabr"/>
    <s v="Ulu Grosbard"/>
    <s v="THE DEEP END OF THE OCEAN"/>
    <s v="Normal"/>
    <s v="Medium Budget"/>
  </r>
  <r>
    <s v="Friends with Money"/>
    <d v="2006-09-28T00:00:00"/>
    <x v="0"/>
    <x v="4"/>
    <s v="English"/>
    <x v="0"/>
    <s v="R"/>
    <s v="Greg Germann"/>
    <x v="949"/>
    <n v="435"/>
    <n v="1140"/>
    <n v="132"/>
    <n v="515"/>
    <n v="5.9"/>
    <n v="111"/>
    <n v="88"/>
    <n v="13367101"/>
    <n v="6500000"/>
    <n v="6867101"/>
    <n v="1.0564770769230769"/>
    <n v="24.074090830769233"/>
    <x v="9"/>
    <s v="sentyabr"/>
    <s v="Nicole Holofcener"/>
    <s v="FRİENDS WİTH MONEY"/>
    <s v="Normal"/>
    <s v="Medium Budget"/>
  </r>
  <r>
    <s v="Labor Day"/>
    <d v="2013-05-06T00:00:00"/>
    <x v="0"/>
    <x v="1"/>
    <s v="English"/>
    <x v="0"/>
    <s v="PG-13"/>
    <s v="J.K. Simmons"/>
    <x v="176"/>
    <n v="24000"/>
    <n v="39307"/>
    <n v="655"/>
    <n v="0"/>
    <n v="6.9"/>
    <n v="217"/>
    <n v="111"/>
    <n v="13362308"/>
    <n v="18000000"/>
    <n v="-4637692"/>
    <n v="-0.25764955555555558"/>
    <n v="27.49694017777778"/>
    <x v="8"/>
    <s v="may"/>
    <s v="Jason Reitman"/>
    <s v="LABOR DAY"/>
    <s v="Normal"/>
    <s v="Medium Budget"/>
  </r>
  <r>
    <s v="The Haunting of Molly Hartley"/>
    <d v="2008-05-25T00:00:00"/>
    <x v="0"/>
    <x v="1"/>
    <s v="English"/>
    <x v="0"/>
    <s v="PG-13"/>
    <s v="Jessica Lowndes"/>
    <x v="1050"/>
    <n v="1000"/>
    <n v="4856"/>
    <n v="7"/>
    <n v="562"/>
    <n v="3.8"/>
    <n v="74"/>
    <n v="82"/>
    <n v="13350177"/>
    <n v="5000000"/>
    <n v="8350177"/>
    <n v="1.6700353999999999"/>
    <n v="15.92421416"/>
    <x v="4"/>
    <s v="may"/>
    <s v="Mickey Liddell"/>
    <s v="THE HAUNTİNG OF MOLLY HARTLEY"/>
    <s v="Normal"/>
    <s v="Medium Budget"/>
  </r>
  <r>
    <s v="De-Lovely"/>
    <d v="2004-06-02T00:00:00"/>
    <x v="1"/>
    <x v="5"/>
    <s v="English"/>
    <x v="0"/>
    <s v="PG-13"/>
    <s v="Kevin McNally"/>
    <x v="543"/>
    <n v="427"/>
    <n v="729"/>
    <n v="34"/>
    <n v="1000"/>
    <n v="6.6"/>
    <n v="119"/>
    <n v="125"/>
    <n v="13337299"/>
    <n v="20000000"/>
    <n v="-6662701"/>
    <n v="-0.33313504999999999"/>
    <n v="26.366745980000001"/>
    <x v="7"/>
    <s v="iyun"/>
    <s v="Irwin Winkler"/>
    <s v="DE-LOVELY"/>
    <s v="Normal"/>
    <s v="Medium Budget"/>
  </r>
  <r>
    <s v="The Tree of Life"/>
    <d v="2011-12-18T00:00:00"/>
    <x v="0"/>
    <x v="1"/>
    <s v="English"/>
    <x v="0"/>
    <s v="PG-13"/>
    <s v="Brad Pitt"/>
    <x v="678"/>
    <n v="11000"/>
    <n v="13021"/>
    <n v="0"/>
    <n v="39000"/>
    <n v="6.7"/>
    <n v="584"/>
    <n v="139"/>
    <n v="13303319"/>
    <n v="32000000"/>
    <n v="-18696681"/>
    <n v="-0.58427128125000005"/>
    <n v="30.466291487499998"/>
    <x v="15"/>
    <s v="dekabr"/>
    <s v="Terrence Malick"/>
    <s v="THE TREE OF LİFE"/>
    <s v="Normal"/>
    <s v="Medium Budget"/>
  </r>
  <r>
    <s v="Woodstock"/>
    <d v="1970-08-25T00:00:00"/>
    <x v="0"/>
    <x v="10"/>
    <s v="English"/>
    <x v="0"/>
    <s v="R"/>
    <s v="Joe Cocker"/>
    <x v="1051"/>
    <n v="262"/>
    <n v="778"/>
    <n v="14"/>
    <n v="0"/>
    <n v="8.1"/>
    <n v="53"/>
    <n v="215"/>
    <n v="13300000"/>
    <n v="600000"/>
    <n v="12700000"/>
    <n v="21.166666666666668"/>
    <n v="40.866666666666667"/>
    <x v="62"/>
    <s v="avgust"/>
    <s v="Michael Wadleigh"/>
    <s v="WOODSTOCK"/>
    <s v="Normal"/>
    <s v="Low Budget"/>
  </r>
  <r>
    <s v="Lone Star"/>
    <d v="1996-03-25T00:00:00"/>
    <x v="0"/>
    <x v="1"/>
    <s v="English"/>
    <x v="0"/>
    <s v="R"/>
    <s v="Matthew McConaughey"/>
    <x v="1052"/>
    <n v="11000"/>
    <n v="11400"/>
    <n v="407"/>
    <n v="0"/>
    <n v="7.6"/>
    <n v="68"/>
    <n v="135"/>
    <n v="13269963"/>
    <n v="5000000"/>
    <n v="8269963"/>
    <n v="1.6539926"/>
    <n v="31.061597039999999"/>
    <x v="20"/>
    <s v="mart"/>
    <s v="John Sayles"/>
    <s v="LONE STAR"/>
    <s v="Normal"/>
    <s v="Medium Budget"/>
  </r>
  <r>
    <s v="American Outlaws"/>
    <d v="2001-10-29T00:00:00"/>
    <x v="0"/>
    <x v="0"/>
    <s v="English"/>
    <x v="0"/>
    <s v="PG-13"/>
    <s v="Gregory Smith"/>
    <x v="316"/>
    <n v="694"/>
    <n v="1668"/>
    <n v="10"/>
    <n v="433"/>
    <n v="6"/>
    <n v="44"/>
    <n v="94"/>
    <n v="13264986"/>
    <n v="35000000"/>
    <n v="-21735014"/>
    <n v="-0.62100040000000001"/>
    <n v="23.794899839999999"/>
    <x v="18"/>
    <s v="oktyabr"/>
    <s v="Les Mayfield"/>
    <s v="AMERİCAN OUTLAWS"/>
    <s v="Normal"/>
    <s v="High Budget"/>
  </r>
  <r>
    <s v="Case 39"/>
    <d v="2009-08-29T00:00:00"/>
    <x v="0"/>
    <x v="7"/>
    <s v="English"/>
    <x v="0"/>
    <s v="R"/>
    <s v="Bradley Cooper"/>
    <x v="1053"/>
    <n v="14000"/>
    <n v="15790"/>
    <n v="22"/>
    <n v="0"/>
    <n v="6.2"/>
    <n v="167"/>
    <n v="109"/>
    <n v="13248477"/>
    <n v="27000000"/>
    <n v="-13751523"/>
    <n v="-0.50931566666666672"/>
    <n v="24.596273733333334"/>
    <x v="0"/>
    <s v="avgust"/>
    <s v="Christian Alvart"/>
    <s v="CASE 39"/>
    <s v="Normal"/>
    <s v="Low Budget"/>
  </r>
  <r>
    <s v="Daddy Day Camp"/>
    <d v="2007-03-04T00:00:00"/>
    <x v="0"/>
    <x v="4"/>
    <s v="English"/>
    <x v="0"/>
    <s v="PG"/>
    <s v="Lochlyn Munro"/>
    <x v="1054"/>
    <n v="555"/>
    <n v="1752"/>
    <n v="0"/>
    <n v="256"/>
    <n v="2.9"/>
    <n v="52"/>
    <n v="89"/>
    <n v="13235267"/>
    <n v="6000000"/>
    <n v="7235267"/>
    <n v="1.2058778333333333"/>
    <n v="12.107951133333334"/>
    <x v="17"/>
    <s v="mart"/>
    <s v="Fred Savage"/>
    <s v="DADDY DAY CAMP"/>
    <s v="Normal"/>
    <s v="Medium Budget"/>
  </r>
  <r>
    <s v="Inside Llewyn Davis"/>
    <d v="2013-02-12T00:00:00"/>
    <x v="0"/>
    <x v="1"/>
    <s v="English"/>
    <x v="0"/>
    <s v="R"/>
    <s v="Justin Timberlake"/>
    <x v="124"/>
    <n v="3000"/>
    <n v="4082"/>
    <n v="1000"/>
    <n v="26000"/>
    <n v="7.4"/>
    <n v="535"/>
    <n v="104"/>
    <n v="13214255"/>
    <n v="11000000"/>
    <n v="2214255"/>
    <n v="0.20129590909090908"/>
    <n v="32.280518363636368"/>
    <x v="8"/>
    <s v="fevral"/>
    <s v="Ethan Coen"/>
    <s v="INSİDE LLEWYN DAVİS"/>
    <s v="Normal"/>
    <s v="Medium Budget"/>
  </r>
  <r>
    <s v="Ghost Town"/>
    <d v="2008-04-01T00:00:00"/>
    <x v="0"/>
    <x v="4"/>
    <s v="English"/>
    <x v="0"/>
    <s v="PG-13"/>
    <s v="Aasif Mandvi"/>
    <x v="570"/>
    <n v="346"/>
    <n v="500"/>
    <n v="192"/>
    <n v="0"/>
    <n v="6.7"/>
    <n v="210"/>
    <n v="102"/>
    <n v="13214030"/>
    <n v="20000000"/>
    <n v="-6785970"/>
    <n v="-0.3392985"/>
    <n v="26.664280600000001"/>
    <x v="4"/>
    <s v="aprel"/>
    <s v="David Koepp"/>
    <s v="GHOST TOWN"/>
    <s v="Normal"/>
    <s v="Medium Budget"/>
  </r>
  <r>
    <s v="Feardotcom"/>
    <d v="2002-07-15T00:00:00"/>
    <x v="0"/>
    <x v="8"/>
    <s v="English"/>
    <x v="1"/>
    <s v="R"/>
    <s v="Natascha McElhone"/>
    <x v="626"/>
    <n v="2000"/>
    <n v="4262"/>
    <n v="37"/>
    <n v="612"/>
    <n v="3.3"/>
    <n v="104"/>
    <n v="101"/>
    <n v="13208023"/>
    <n v="42000000"/>
    <n v="-28791977"/>
    <n v="-0.68552326190476187"/>
    <n v="12.986990695238093"/>
    <x v="12"/>
    <s v="iyul"/>
    <s v="William Malone"/>
    <s v="FEARDOTCOM"/>
    <s v="Normal"/>
    <s v="Medium Budget"/>
  </r>
  <r>
    <s v="Frailty"/>
    <d v="2001-02-13T00:00:00"/>
    <x v="0"/>
    <x v="8"/>
    <s v="English"/>
    <x v="0"/>
    <s v="R"/>
    <s v="Matthew McConaughey"/>
    <x v="1055"/>
    <n v="11000"/>
    <n v="12237"/>
    <n v="0"/>
    <n v="5000"/>
    <n v="7.3"/>
    <n v="161"/>
    <n v="100"/>
    <n v="13103828"/>
    <n v="11000000"/>
    <n v="2103828"/>
    <n v="0.1912570909090909"/>
    <n v="29.776502836363637"/>
    <x v="18"/>
    <s v="fevral"/>
    <s v="Bill Paxton"/>
    <s v="FRAİLTY"/>
    <s v="Normal"/>
    <s v="Medium Budget"/>
  </r>
  <r>
    <s v="Playing for Keeps"/>
    <d v="2012-02-11T00:00:00"/>
    <x v="0"/>
    <x v="4"/>
    <s v="English"/>
    <x v="0"/>
    <s v="PG-13"/>
    <s v="Gerard Butler"/>
    <x v="139"/>
    <n v="18000"/>
    <n v="23122"/>
    <n v="125"/>
    <n v="0"/>
    <n v="5.7"/>
    <n v="135"/>
    <n v="105"/>
    <n v="13101142"/>
    <n v="35000000"/>
    <n v="-21898858"/>
    <n v="-0.62568165714285717"/>
    <n v="22.549727337142858"/>
    <x v="3"/>
    <s v="fevral"/>
    <s v="Gabriele Muccino"/>
    <s v="PLAYİNG FOR KEEPS"/>
    <s v="Normal"/>
    <s v="Medium Budget"/>
  </r>
  <r>
    <s v="Whiplash"/>
    <d v="2014-04-27T00:00:00"/>
    <x v="0"/>
    <x v="1"/>
    <s v="English"/>
    <x v="0"/>
    <s v="R"/>
    <s v="J.K. Simmons"/>
    <x v="1056"/>
    <n v="24000"/>
    <n v="26495"/>
    <n v="141"/>
    <n v="129000"/>
    <n v="8.5"/>
    <n v="535"/>
    <n v="107"/>
    <n v="13092000"/>
    <n v="3300000"/>
    <n v="9792000"/>
    <n v="2.9672727272727273"/>
    <n v="48.086909090909089"/>
    <x v="16"/>
    <s v="aprel"/>
    <s v="Damien Chazelle"/>
    <s v="WHİPLASH"/>
    <s v="Normal"/>
    <s v="Medium Budget"/>
  </r>
  <r>
    <s v="Flyboys"/>
    <d v="2006-03-29T00:00:00"/>
    <x v="1"/>
    <x v="0"/>
    <s v="English"/>
    <x v="1"/>
    <s v="PG-13"/>
    <s v="James Franco"/>
    <x v="1057"/>
    <n v="11000"/>
    <n v="12634"/>
    <n v="23"/>
    <n v="2000"/>
    <n v="6.6"/>
    <n v="123"/>
    <n v="140"/>
    <n v="13082288"/>
    <n v="60000000"/>
    <n v="-46917712"/>
    <n v="-0.78196186666666667"/>
    <n v="26.287215253333333"/>
    <x v="9"/>
    <s v="mart"/>
    <s v="Tony Bill"/>
    <s v="FLYBOYS"/>
    <s v="Underperformer"/>
    <s v="High Budget"/>
  </r>
  <r>
    <s v="25th Hour"/>
    <d v="2002-07-18T00:00:00"/>
    <x v="0"/>
    <x v="1"/>
    <s v="English"/>
    <x v="0"/>
    <s v="R"/>
    <s v="Philip Seymour Hoffman"/>
    <x v="329"/>
    <n v="22000"/>
    <n v="26050"/>
    <n v="0"/>
    <n v="0"/>
    <n v="7.7"/>
    <n v="202"/>
    <n v="108"/>
    <n v="13060843"/>
    <n v="15000000"/>
    <n v="-1939157"/>
    <n v="-0.12927713333333332"/>
    <n v="30.748289146666668"/>
    <x v="12"/>
    <s v="iyul"/>
    <s v="Spike Lee"/>
    <s v="25TH HOUR"/>
    <s v="Normal"/>
    <s v="Medium Budget"/>
  </r>
  <r>
    <s v="Ghosts of Mississippi"/>
    <d v="1996-06-01T00:00:00"/>
    <x v="0"/>
    <x v="1"/>
    <s v="English"/>
    <x v="0"/>
    <s v="PG-13"/>
    <s v="Alexa PenaVega"/>
    <x v="180"/>
    <n v="2000"/>
    <n v="3968"/>
    <n v="0"/>
    <n v="591"/>
    <n v="6.7"/>
    <n v="31"/>
    <n v="130"/>
    <n v="13052741"/>
    <n v="36000000"/>
    <n v="-22947259"/>
    <n v="-0.63742386111111116"/>
    <n v="26.604130455555556"/>
    <x v="20"/>
    <s v="iyun"/>
    <s v="Rob Reiner"/>
    <s v="GHOSTS OF MİSSİSSİPPİ"/>
    <s v="Normal"/>
    <s v="Medium Budget"/>
  </r>
  <r>
    <s v="Angela's Ashes"/>
    <d v="1999-10-29T00:00:00"/>
    <x v="0"/>
    <x v="1"/>
    <s v="English"/>
    <x v="0"/>
    <s v="R"/>
    <s v="Emily Watson"/>
    <x v="557"/>
    <n v="876"/>
    <n v="1282"/>
    <n v="317"/>
    <n v="0"/>
    <n v="7.3"/>
    <n v="99"/>
    <n v="145"/>
    <n v="13038660"/>
    <n v="25000000"/>
    <n v="-11961340"/>
    <n v="-0.47845359999999998"/>
    <n v="29.008618559999999"/>
    <x v="5"/>
    <s v="oktyabr"/>
    <s v="Alan Parker"/>
    <s v="ANGELA'S ASHES"/>
    <s v="Normal"/>
    <s v="Medium Budget"/>
  </r>
  <r>
    <s v="Whip It"/>
    <d v="2009-03-27T00:00:00"/>
    <x v="0"/>
    <x v="1"/>
    <s v="English"/>
    <x v="0"/>
    <s v="PG-13"/>
    <s v="Daniel Stern"/>
    <x v="1058"/>
    <n v="796"/>
    <n v="2633"/>
    <n v="0"/>
    <n v="10000"/>
    <n v="6.9"/>
    <n v="230"/>
    <n v="111"/>
    <n v="13034417"/>
    <n v="15000000"/>
    <n v="-1965583"/>
    <n v="-0.13103886666666667"/>
    <n v="28.547584453333336"/>
    <x v="0"/>
    <s v="mart"/>
    <s v="Drew Barrymore"/>
    <s v="WHİP IT"/>
    <s v="Normal"/>
    <s v="Medium Budget"/>
  </r>
  <r>
    <s v="The Crew"/>
    <d v="2000-01-26T00:00:00"/>
    <x v="0"/>
    <x v="4"/>
    <s v="English"/>
    <x v="0"/>
    <s v="PG-13"/>
    <s v="Seymour Cassel"/>
    <x v="1059"/>
    <n v="327"/>
    <n v="1509"/>
    <n v="12"/>
    <n v="153"/>
    <n v="5.6"/>
    <n v="53"/>
    <n v="88"/>
    <n v="13019253"/>
    <n v="23000000"/>
    <n v="-9980747"/>
    <n v="-0.43394552173913042"/>
    <n v="22.241721791304347"/>
    <x v="23"/>
    <s v="yanvar"/>
    <s v="Michael Dinner"/>
    <s v="THE CREW"/>
    <s v="Normal"/>
    <s v="Medium Budget"/>
  </r>
  <r>
    <s v="They Live"/>
    <d v="1988-10-09T00:00:00"/>
    <x v="0"/>
    <x v="7"/>
    <s v="English"/>
    <x v="0"/>
    <s v="R"/>
    <s v="Meg Foster"/>
    <x v="576"/>
    <n v="355"/>
    <n v="837"/>
    <n v="0"/>
    <n v="27000"/>
    <n v="7.3"/>
    <n v="172"/>
    <n v="93"/>
    <n v="13008928"/>
    <n v="4000000"/>
    <n v="9008928"/>
    <n v="2.2522319999999998"/>
    <n v="32.8008928"/>
    <x v="38"/>
    <s v="oktyabr"/>
    <s v="John Carpenter"/>
    <s v="THEY LİVE"/>
    <s v="Normal"/>
    <s v="Low Budget"/>
  </r>
  <r>
    <s v="House of Sand and Fog"/>
    <d v="2003-09-26T00:00:00"/>
    <x v="0"/>
    <x v="1"/>
    <s v="English"/>
    <x v="0"/>
    <s v="R"/>
    <s v="Frances Fisher"/>
    <x v="1060"/>
    <n v="638"/>
    <n v="2282"/>
    <n v="26"/>
    <n v="0"/>
    <n v="7.6"/>
    <n v="158"/>
    <n v="126"/>
    <n v="13005485"/>
    <n v="15000000"/>
    <n v="-1994515"/>
    <n v="-0.13296766666666668"/>
    <n v="30.346812933333332"/>
    <x v="13"/>
    <s v="sentyabr"/>
    <s v="Vadim Perelman"/>
    <s v="HOUSE OF SAND AND FOG"/>
    <s v="Normal"/>
    <s v="Medium Budget"/>
  </r>
  <r>
    <s v="The Wiz"/>
    <d v="1978-07-17T00:00:00"/>
    <x v="0"/>
    <x v="2"/>
    <s v="English"/>
    <x v="0"/>
    <s v="G"/>
    <s v="Lena Horne"/>
    <x v="507"/>
    <n v="738"/>
    <n v="1458"/>
    <n v="0"/>
    <n v="0"/>
    <n v="5.2"/>
    <n v="32"/>
    <n v="118"/>
    <n v="13000000"/>
    <n v="24000000"/>
    <n v="-11000000"/>
    <n v="-0.45833333333333331"/>
    <n v="20.616666666666667"/>
    <x v="35"/>
    <s v="iyul"/>
    <s v="Sidney Lumet"/>
    <s v="THE WİZ"/>
    <s v="Normal"/>
    <s v="High Budget"/>
  </r>
  <r>
    <s v="Religulous"/>
    <d v="2008-12-27T00:00:00"/>
    <x v="0"/>
    <x v="4"/>
    <s v="English"/>
    <x v="0"/>
    <s v="R"/>
    <s v="Bill Maher"/>
    <x v="206"/>
    <n v="334"/>
    <n v="338"/>
    <n v="119"/>
    <n v="24000"/>
    <n v="7.7"/>
    <n v="197"/>
    <n v="101"/>
    <n v="12995673"/>
    <n v="2500000"/>
    <n v="10495673"/>
    <n v="4.1982692000000004"/>
    <n v="34.879307679999997"/>
    <x v="4"/>
    <s v="dekabr"/>
    <s v="Larry Charles"/>
    <s v="RELİGULOUS"/>
    <s v="Normal"/>
    <s v="Medium Budget"/>
  </r>
  <r>
    <s v="The Quiet American"/>
    <d v="2002-07-06T00:00:00"/>
    <x v="0"/>
    <x v="1"/>
    <s v="English"/>
    <x v="1"/>
    <s v="R"/>
    <s v="Brendan Fraser"/>
    <x v="222"/>
    <n v="3000"/>
    <n v="3431"/>
    <n v="176"/>
    <n v="983"/>
    <n v="7.1"/>
    <n v="149"/>
    <n v="101"/>
    <n v="12987647"/>
    <n v="30000000"/>
    <n v="-17012353"/>
    <n v="-0.5670784333333333"/>
    <n v="28.271468626666664"/>
    <x v="12"/>
    <s v="iyul"/>
    <s v="Phillip Noyce"/>
    <s v="THE QUİET AMERİCAN"/>
    <s v="Normal"/>
    <s v="Medium Budget"/>
  </r>
  <r>
    <s v="Do You Believe?"/>
    <d v="2015-09-23T00:00:00"/>
    <x v="0"/>
    <x v="1"/>
    <s v="English"/>
    <x v="0"/>
    <s v="PG-13"/>
    <s v="Alexa PenaVega"/>
    <x v="1061"/>
    <n v="2000"/>
    <n v="6752"/>
    <n v="16"/>
    <n v="13000"/>
    <n v="5.9"/>
    <n v="11"/>
    <n v="120"/>
    <n v="12985267"/>
    <n v="2300000"/>
    <n v="10685267"/>
    <n v="4.6457682608695654"/>
    <n v="26.758307304347827"/>
    <x v="2"/>
    <s v="sentyabr"/>
    <s v="Jon Gunn"/>
    <s v="DO YOU BELİEVE?"/>
    <s v="Normal"/>
    <s v="Medium Budget"/>
  </r>
  <r>
    <s v="April Fool's Day"/>
    <d v="1986-09-07T00:00:00"/>
    <x v="0"/>
    <x v="7"/>
    <s v="English"/>
    <x v="0"/>
    <s v="R"/>
    <s v="Thomas F. Wilson"/>
    <x v="1062"/>
    <n v="690"/>
    <n v="1160"/>
    <n v="17"/>
    <n v="0"/>
    <n v="6.2"/>
    <n v="96"/>
    <n v="89"/>
    <n v="12947763"/>
    <n v="5000000"/>
    <n v="7947763"/>
    <n v="1.5895526"/>
    <n v="25.43582104"/>
    <x v="37"/>
    <s v="sentyabr"/>
    <s v="Fred Walton"/>
    <s v="APRİL FOOL'S DAY"/>
    <s v="Normal"/>
    <s v="Low Budget"/>
  </r>
  <r>
    <s v="Living Out Loud"/>
    <d v="1998-01-06T00:00:00"/>
    <x v="0"/>
    <x v="4"/>
    <s v="English"/>
    <x v="0"/>
    <s v="R"/>
    <s v="Holly Hunter"/>
    <x v="510"/>
    <n v="1000"/>
    <n v="3250"/>
    <n v="98"/>
    <n v="242"/>
    <n v="6.6"/>
    <n v="24"/>
    <n v="100"/>
    <n v="12902790"/>
    <n v="12000000"/>
    <n v="902790"/>
    <n v="7.5232499999999994E-2"/>
    <n v="26.454293"/>
    <x v="31"/>
    <s v="yanvar"/>
    <s v="Richard LaGravenese"/>
    <s v="LİVİNG OUT LOUD"/>
    <s v="Normal"/>
    <s v="Medium Budget"/>
  </r>
  <r>
    <s v="Gods and Generals"/>
    <d v="2003-09-01T00:00:00"/>
    <x v="0"/>
    <x v="1"/>
    <s v="English"/>
    <x v="0"/>
    <s v="PG-13"/>
    <s v="Billy Campbell"/>
    <x v="1063"/>
    <n v="789"/>
    <n v="1671"/>
    <n v="33"/>
    <n v="953"/>
    <n v="6.3"/>
    <n v="84"/>
    <n v="280"/>
    <n v="12870569"/>
    <n v="56000000"/>
    <n v="-43129431"/>
    <n v="-0.77016841071428577"/>
    <n v="24.987232635714285"/>
    <x v="13"/>
    <s v="sentyabr"/>
    <s v="Ron Maxwell"/>
    <s v="GODS AND GENERALS"/>
    <s v="Underperformer"/>
    <s v="Medium Budget"/>
  </r>
  <r>
    <s v="Wicker Park"/>
    <d v="2004-06-05T00:00:00"/>
    <x v="0"/>
    <x v="1"/>
    <s v="English"/>
    <x v="0"/>
    <s v="PG-13"/>
    <s v="Jessica ParÃ©"/>
    <x v="868"/>
    <n v="489"/>
    <n v="679"/>
    <n v="118"/>
    <n v="0"/>
    <n v="7"/>
    <n v="98"/>
    <n v="114"/>
    <n v="12831121"/>
    <n v="30000000"/>
    <n v="-17168879"/>
    <n v="-0.57229596666666671"/>
    <n v="27.771081613333333"/>
    <x v="7"/>
    <s v="iyun"/>
    <s v="Paul McGuigan"/>
    <s v="WİCKER PARK"/>
    <s v="Normal"/>
    <s v="Medium Budget"/>
  </r>
  <r>
    <s v="Highlander: Endgame"/>
    <d v="2000-05-05T00:00:00"/>
    <x v="0"/>
    <x v="0"/>
    <s v="English"/>
    <x v="0"/>
    <s v="R"/>
    <s v="Christopher Lambert"/>
    <x v="1064"/>
    <n v="1000"/>
    <n v="2764"/>
    <n v="36"/>
    <n v="356"/>
    <n v="4.5999999999999996"/>
    <n v="90"/>
    <n v="101"/>
    <n v="12801190"/>
    <n v="15000000"/>
    <n v="-2198810"/>
    <n v="-0.14658733333333332"/>
    <n v="18.376965066666664"/>
    <x v="23"/>
    <s v="may"/>
    <s v="Douglas Aarniokoski"/>
    <s v="HİGHLANDER: ENDGAME"/>
    <s v="Normal"/>
    <s v="High Budget"/>
  </r>
  <r>
    <s v="Mystic Pizza"/>
    <d v="1988-06-29T00:00:00"/>
    <x v="0"/>
    <x v="4"/>
    <s v="English"/>
    <x v="0"/>
    <s v="R"/>
    <s v="Julia Roberts"/>
    <x v="270"/>
    <n v="8000"/>
    <n v="10430"/>
    <n v="80"/>
    <n v="0"/>
    <n v="6.2"/>
    <n v="34"/>
    <n v="104"/>
    <n v="12793213"/>
    <n v="6000000"/>
    <n v="6793213"/>
    <n v="1.1322021666666666"/>
    <n v="25.252880866666668"/>
    <x v="38"/>
    <s v="iyun"/>
    <s v="Donald Petrie"/>
    <s v="MYSTİC PİZZA"/>
    <s v="Normal"/>
    <s v="Medium Budget"/>
  </r>
  <r>
    <s v="I Heart Huckabees"/>
    <d v="2004-12-27T00:00:00"/>
    <x v="0"/>
    <x v="4"/>
    <s v="English"/>
    <x v="0"/>
    <s v="R"/>
    <s v="Naomi Watts"/>
    <x v="158"/>
    <n v="6000"/>
    <n v="8094"/>
    <n v="737"/>
    <n v="0"/>
    <n v="6.7"/>
    <n v="183"/>
    <n v="107"/>
    <n v="12784713"/>
    <n v="22000000"/>
    <n v="-9215287"/>
    <n v="-0.41887668181818183"/>
    <n v="26.632449327272727"/>
    <x v="7"/>
    <s v="dekabr"/>
    <s v="David O. Russell"/>
    <s v="I HEART HUCKABEES"/>
    <s v="Normal"/>
    <s v="Medium Budget"/>
  </r>
  <r>
    <s v="Beasts of the Southern Wild"/>
    <d v="2012-08-09T00:00:00"/>
    <x v="0"/>
    <x v="1"/>
    <s v="English"/>
    <x v="0"/>
    <s v="PG-13"/>
    <s v="QuvenzhanÃ© Wallis"/>
    <x v="1065"/>
    <n v="2000"/>
    <n v="2658"/>
    <n v="188"/>
    <n v="31000"/>
    <n v="7.3"/>
    <n v="663"/>
    <n v="93"/>
    <n v="12784397"/>
    <n v="1800000"/>
    <n v="10984397"/>
    <n v="6.1024427777777781"/>
    <n v="34.740977111111114"/>
    <x v="3"/>
    <s v="avgust"/>
    <s v="Benh Zeitlin"/>
    <s v="BEASTS OF THE SOUTHERN WİLD"/>
    <s v="Normal"/>
    <s v="Medium Budget"/>
  </r>
  <r>
    <s v="Marvin's Room"/>
    <d v="1996-09-09T00:00:00"/>
    <x v="0"/>
    <x v="1"/>
    <s v="English"/>
    <x v="0"/>
    <s v="PG-13"/>
    <s v="Leonardo DiCaprio"/>
    <x v="1066"/>
    <n v="29000"/>
    <n v="63194"/>
    <n v="4"/>
    <n v="1000"/>
    <n v="6.7"/>
    <n v="45"/>
    <n v="98"/>
    <n v="12782508"/>
    <n v="23000000"/>
    <n v="-10217492"/>
    <n v="-0.44423878260869565"/>
    <n v="26.722304486956524"/>
    <x v="20"/>
    <s v="sentyabr"/>
    <s v="Jerry Zaks"/>
    <s v="MARVİN'S ROOM"/>
    <s v="Normal"/>
    <s v="Medium Budget"/>
  </r>
  <r>
    <s v="The New World"/>
    <d v="2005-07-12T00:00:00"/>
    <x v="0"/>
    <x v="5"/>
    <s v="English"/>
    <x v="0"/>
    <s v="PG-13"/>
    <s v="Christian Bale"/>
    <x v="678"/>
    <n v="23000"/>
    <n v="27829"/>
    <n v="0"/>
    <n v="0"/>
    <n v="6.7"/>
    <n v="222"/>
    <n v="150"/>
    <n v="12712093"/>
    <n v="30000000"/>
    <n v="-17287907"/>
    <n v="-0.57626356666666667"/>
    <n v="26.569494573333333"/>
    <x v="14"/>
    <s v="iyul"/>
    <s v="Terrence Malick"/>
    <s v="THE NEW WORLD"/>
    <s v="Normal"/>
    <s v="Medium Budget"/>
  </r>
  <r>
    <s v="The Pirates Who Don't Do Anything: A VeggieTales Movie"/>
    <d v="2008-09-09T00:00:00"/>
    <x v="0"/>
    <x v="2"/>
    <s v="English"/>
    <x v="0"/>
    <s v="G"/>
    <s v="Yuri Lowenthal"/>
    <x v="830"/>
    <n v="354"/>
    <n v="568"/>
    <n v="12"/>
    <n v="175"/>
    <n v="5.7"/>
    <n v="37"/>
    <n v="85"/>
    <n v="12701880"/>
    <n v="15000000"/>
    <n v="-2298120"/>
    <n v="-0.15320800000000001"/>
    <n v="22.756216800000001"/>
    <x v="4"/>
    <s v="sentyabr"/>
    <s v="Mike Nawrocki"/>
    <s v="THE PİRATES WHO DON'T DO ANYTHİNG: A VEGGİETALES MOVİE"/>
    <s v="Normal"/>
    <s v="High Budget"/>
  </r>
  <r>
    <s v="They"/>
    <d v="2002-10-30T00:00:00"/>
    <x v="0"/>
    <x v="7"/>
    <s v="English"/>
    <x v="0"/>
    <s v="PG-13"/>
    <s v="Alexander Gould"/>
    <x v="876"/>
    <n v="1000"/>
    <n v="4060"/>
    <n v="11"/>
    <n v="814"/>
    <n v="4.8"/>
    <n v="81"/>
    <n v="89"/>
    <n v="12693621"/>
    <n v="17000000"/>
    <n v="-4306379"/>
    <n v="-0.25331641176470587"/>
    <n v="19.180073435294116"/>
    <x v="12"/>
    <s v="oktyabr"/>
    <s v="Robert Harmon"/>
    <s v="THEY"/>
    <s v="Normal"/>
    <s v="Low Budget"/>
  </r>
  <r>
    <s v="Jason X"/>
    <d v="2001-01-05T00:00:00"/>
    <x v="0"/>
    <x v="0"/>
    <s v="English"/>
    <x v="0"/>
    <s v="R"/>
    <s v="Peter Mensah"/>
    <x v="1067"/>
    <n v="1000"/>
    <n v="3050"/>
    <n v="52"/>
    <n v="0"/>
    <n v="4.4000000000000004"/>
    <n v="205"/>
    <n v="85"/>
    <n v="12610731"/>
    <n v="11000000"/>
    <n v="1610731"/>
    <n v="0.1464300909090909"/>
    <n v="17.658572036363637"/>
    <x v="18"/>
    <s v="yanvar"/>
    <s v="James Isaac"/>
    <s v="JASON X"/>
    <s v="Normal"/>
    <s v="High Budget"/>
  </r>
  <r>
    <s v="The Omega Code"/>
    <d v="1999-10-20T00:00:00"/>
    <x v="0"/>
    <x v="0"/>
    <s v="English"/>
    <x v="0"/>
    <s v="PG-13"/>
    <s v="George Coe"/>
    <x v="1068"/>
    <n v="488"/>
    <n v="2428"/>
    <n v="0"/>
    <n v="129"/>
    <n v="3.5"/>
    <n v="39"/>
    <n v="100"/>
    <n v="12610552"/>
    <n v="7500000"/>
    <n v="5110552"/>
    <n v="0.68140693333333335"/>
    <n v="14.285462773333334"/>
    <x v="5"/>
    <s v="oktyabr"/>
    <s v="Robert Marcarelli"/>
    <s v="THE OMEGA CODE"/>
    <s v="Normal"/>
    <s v="High Budget"/>
  </r>
  <r>
    <s v="House of 1000 Corpses"/>
    <d v="2003-01-21T00:00:00"/>
    <x v="1"/>
    <x v="7"/>
    <s v="English"/>
    <x v="0"/>
    <s v="R"/>
    <s v="Sid Haig"/>
    <x v="716"/>
    <n v="1000"/>
    <n v="2444"/>
    <n v="0"/>
    <n v="0"/>
    <n v="6"/>
    <n v="202"/>
    <n v="105"/>
    <n v="12583510"/>
    <n v="7000000"/>
    <n v="5583510"/>
    <n v="0.79764428571428569"/>
    <n v="24.319057714285716"/>
    <x v="13"/>
    <s v="yanvar"/>
    <s v="Rob Zombie"/>
    <s v="HOUSE OF 1000 CORPSES"/>
    <s v="Normal"/>
    <s v="Low Budget"/>
  </r>
  <r>
    <s v="An Education"/>
    <d v="2009-05-08T00:00:00"/>
    <x v="0"/>
    <x v="1"/>
    <s v="English"/>
    <x v="1"/>
    <s v="PG-13"/>
    <s v="Dominic Cooper"/>
    <x v="1039"/>
    <n v="3000"/>
    <n v="4198"/>
    <n v="92"/>
    <n v="12000"/>
    <n v="7.3"/>
    <n v="278"/>
    <n v="100"/>
    <n v="12574715"/>
    <n v="4500000"/>
    <n v="8074715"/>
    <n v="1.7943811111111112"/>
    <n v="31.117752444444442"/>
    <x v="0"/>
    <s v="may"/>
    <s v="Lone Scherfig"/>
    <s v="AN EDUCATİON"/>
    <s v="Normal"/>
    <s v="Medium Budget"/>
  </r>
  <r>
    <s v="The Matador"/>
    <d v="2005-05-25T00:00:00"/>
    <x v="0"/>
    <x v="4"/>
    <s v="English"/>
    <x v="0"/>
    <s v="R"/>
    <s v="Adam Scott"/>
    <x v="1069"/>
    <n v="3000"/>
    <n v="4053"/>
    <n v="47"/>
    <n v="808"/>
    <n v="6.8"/>
    <n v="191"/>
    <n v="96"/>
    <n v="12570442"/>
    <n v="10000000"/>
    <n v="2570442"/>
    <n v="0.2570442"/>
    <n v="27.38361768"/>
    <x v="14"/>
    <s v="may"/>
    <s v="Richard Shepard"/>
    <s v="THE MATADOR"/>
    <s v="Normal"/>
    <s v="Medium Budget"/>
  </r>
  <r>
    <s v="Silent House"/>
    <d v="2011-02-08T00:00:00"/>
    <x v="0"/>
    <x v="1"/>
    <s v="English"/>
    <x v="6"/>
    <s v="R"/>
    <s v="Eric Sheffer Stevens"/>
    <x v="759"/>
    <n v="120"/>
    <n v="218"/>
    <n v="9"/>
    <n v="0"/>
    <n v="5.3"/>
    <n v="218"/>
    <n v="86"/>
    <n v="12555230"/>
    <n v="2000000"/>
    <n v="10555230"/>
    <n v="5.2776149999999999"/>
    <n v="23.311045999999997"/>
    <x v="15"/>
    <s v="fevral"/>
    <s v="Chris Kentis"/>
    <s v="SİLENT HOUSE"/>
    <s v="Normal"/>
    <s v="Medium Budget"/>
  </r>
  <r>
    <s v="Idlewild"/>
    <d v="2006-08-23T00:00:00"/>
    <x v="0"/>
    <x v="8"/>
    <s v="English"/>
    <x v="0"/>
    <s v="R"/>
    <s v="Cicely Tyson"/>
    <x v="1070"/>
    <n v="907"/>
    <n v="3633"/>
    <n v="16"/>
    <n v="489"/>
    <n v="6.2"/>
    <n v="81"/>
    <n v="121"/>
    <n v="12549485"/>
    <n v="15000000"/>
    <n v="-2450515"/>
    <n v="-0.16336766666666666"/>
    <n v="24.783552933333333"/>
    <x v="9"/>
    <s v="avgust"/>
    <s v="Bryan Barber"/>
    <s v="IDLEWİLD"/>
    <s v="Normal"/>
    <s v="Medium Budget"/>
  </r>
  <r>
    <s v="Love Jones"/>
    <d v="1997-02-16T00:00:00"/>
    <x v="0"/>
    <x v="1"/>
    <s v="English"/>
    <x v="0"/>
    <s v="R"/>
    <s v="Leonard Roberts"/>
    <x v="1071"/>
    <n v="962"/>
    <n v="3871"/>
    <n v="28"/>
    <n v="1000"/>
    <n v="7.4"/>
    <n v="16"/>
    <n v="104"/>
    <n v="12514138"/>
    <n v="10000000"/>
    <n v="2514138"/>
    <n v="0.25141380000000002"/>
    <n v="29.800565520000003"/>
    <x v="1"/>
    <s v="fevral"/>
    <s v="Theodore Witcher"/>
    <s v="LOVE JONES"/>
    <s v="Normal"/>
    <s v="Medium Budget"/>
  </r>
  <r>
    <s v="The Weather Man"/>
    <d v="2005-02-19T00:00:00"/>
    <x v="0"/>
    <x v="4"/>
    <s v="English"/>
    <x v="0"/>
    <s v="R"/>
    <s v="Nicolas Cage"/>
    <x v="8"/>
    <n v="12000"/>
    <n v="13156"/>
    <n v="563"/>
    <n v="0"/>
    <n v="6.6"/>
    <n v="156"/>
    <n v="102"/>
    <n v="12469811"/>
    <n v="22000000"/>
    <n v="-9530189"/>
    <n v="-0.43319040909090911"/>
    <n v="26.226723836363636"/>
    <x v="14"/>
    <s v="fevral"/>
    <s v="Gore Verbinski"/>
    <s v="THE WEATHER MAN"/>
    <s v="Normal"/>
    <s v="Medium Budget"/>
  </r>
  <r>
    <s v="Undisputed"/>
    <d v="2002-06-24T00:00:00"/>
    <x v="1"/>
    <x v="0"/>
    <s v="English"/>
    <x v="0"/>
    <s v="R"/>
    <s v="Fisher Stevens"/>
    <x v="1027"/>
    <n v="922"/>
    <n v="2880"/>
    <n v="394"/>
    <n v="977"/>
    <n v="6.1"/>
    <n v="64"/>
    <n v="94"/>
    <n v="12398628"/>
    <n v="20000000"/>
    <n v="-7601372"/>
    <n v="-0.38006859999999998"/>
    <n v="24.345672559999997"/>
    <x v="12"/>
    <s v="iyun"/>
    <s v="Walter Hill"/>
    <s v="UNDİSPUTED"/>
    <s v="Normal"/>
    <s v="High Budget"/>
  </r>
  <r>
    <s v="Ready to Rumble"/>
    <d v="2000-05-28T00:00:00"/>
    <x v="0"/>
    <x v="4"/>
    <s v="English"/>
    <x v="0"/>
    <s v="PG-13"/>
    <s v="Oliver Platt"/>
    <x v="449"/>
    <n v="1000"/>
    <n v="4971"/>
    <n v="48"/>
    <n v="650"/>
    <n v="5.3"/>
    <n v="51"/>
    <n v="107"/>
    <n v="12372410"/>
    <n v="24000000"/>
    <n v="-11627590"/>
    <n v="-0.48448291666666665"/>
    <n v="21.071206833333335"/>
    <x v="23"/>
    <s v="may"/>
    <s v="Brian Robbins"/>
    <s v="READY TO RUMBLE"/>
    <s v="Normal"/>
    <s v="Medium Budget"/>
  </r>
  <r>
    <s v="Gattaca"/>
    <d v="1997-06-20T00:00:00"/>
    <x v="0"/>
    <x v="1"/>
    <s v="English"/>
    <x v="0"/>
    <s v="PG-13"/>
    <s v="Blair Underwood"/>
    <x v="667"/>
    <n v="685"/>
    <n v="1942"/>
    <n v="487"/>
    <n v="17000"/>
    <n v="7.8"/>
    <n v="175"/>
    <n v="106"/>
    <n v="12339633"/>
    <n v="36000000"/>
    <n v="-23660367"/>
    <n v="-0.65723241666666665"/>
    <n v="32.637107033333336"/>
    <x v="1"/>
    <s v="iyun"/>
    <s v="Andrew Niccol"/>
    <s v="GATTACA"/>
    <s v="Normal"/>
    <s v="Medium Budget"/>
  </r>
  <r>
    <s v="Hot Tub Time Machine 2"/>
    <d v="2015-05-03T00:00:00"/>
    <x v="0"/>
    <x v="4"/>
    <s v="English"/>
    <x v="0"/>
    <s v="R"/>
    <s v="Adam Scott"/>
    <x v="549"/>
    <n v="3000"/>
    <n v="4702"/>
    <n v="38"/>
    <n v="0"/>
    <n v="5.0999999999999996"/>
    <n v="107"/>
    <n v="99"/>
    <n v="12282677"/>
    <n v="14000000"/>
    <n v="-1717323"/>
    <n v="-0.12266592857142856"/>
    <n v="20.350933628571426"/>
    <x v="2"/>
    <s v="may"/>
    <s v="Steve Pink"/>
    <s v="HOT TUB TİME MACHİNE 2"/>
    <s v="Normal"/>
    <s v="Medium Budget"/>
  </r>
  <r>
    <s v="True Romance"/>
    <d v="1993-05-04T00:00:00"/>
    <x v="0"/>
    <x v="0"/>
    <s v="English"/>
    <x v="0"/>
    <s v="R"/>
    <s v="Brad Pitt"/>
    <x v="116"/>
    <n v="11000"/>
    <n v="23602"/>
    <n v="12000"/>
    <n v="15000"/>
    <n v="8"/>
    <n v="122"/>
    <n v="121"/>
    <n v="12281500"/>
    <n v="13000000"/>
    <n v="-718500"/>
    <n v="-5.5269230769230772E-2"/>
    <n v="33.477892307692308"/>
    <x v="27"/>
    <s v="may"/>
    <s v="Tony Scott"/>
    <s v="TRUE ROMANCE"/>
    <s v="Normal"/>
    <s v="High Budget"/>
  </r>
  <r>
    <s v="Self/less"/>
    <d v="2015-06-02T00:00:00"/>
    <x v="0"/>
    <x v="0"/>
    <s v="English"/>
    <x v="0"/>
    <s v="PG-13"/>
    <s v="Ryan Reynolds"/>
    <x v="345"/>
    <n v="16000"/>
    <n v="17847"/>
    <n v="763"/>
    <n v="11000"/>
    <n v="6.5"/>
    <n v="178"/>
    <n v="117"/>
    <n v="12276810"/>
    <n v="26000000"/>
    <n v="-13723190"/>
    <n v="-0.52781500000000003"/>
    <n v="26.888874000000001"/>
    <x v="2"/>
    <s v="iyun"/>
    <s v="Tarsem Singh"/>
    <s v="SELF/LESS"/>
    <s v="Normal"/>
    <s v="High Budget"/>
  </r>
  <r>
    <s v="12 Rounds"/>
    <d v="2009-11-20T00:00:00"/>
    <x v="0"/>
    <x v="0"/>
    <s v="English"/>
    <x v="0"/>
    <s v="PG-13"/>
    <s v="Taylor Cole"/>
    <x v="236"/>
    <n v="969"/>
    <n v="2799"/>
    <n v="212"/>
    <n v="0"/>
    <n v="5.6"/>
    <n v="113"/>
    <n v="108"/>
    <n v="12232937"/>
    <n v="22000000"/>
    <n v="-9767063"/>
    <n v="-0.44395740909090908"/>
    <n v="22.222417036363634"/>
    <x v="0"/>
    <s v="noyabr"/>
    <s v="Renny Harlin"/>
    <s v="12 ROUNDS"/>
    <s v="Normal"/>
    <s v="High Budget"/>
  </r>
  <r>
    <s v="Confidence"/>
    <d v="2003-12-24T00:00:00"/>
    <x v="0"/>
    <x v="8"/>
    <s v="English"/>
    <x v="0"/>
    <s v="R"/>
    <s v="Louis Lombardi"/>
    <x v="1001"/>
    <n v="436"/>
    <n v="1172"/>
    <n v="164"/>
    <n v="622"/>
    <n v="6.7"/>
    <n v="119"/>
    <n v="97"/>
    <n v="12212417"/>
    <n v="15000000"/>
    <n v="-2787583"/>
    <n v="-0.18583886666666666"/>
    <n v="26.787864453333334"/>
    <x v="13"/>
    <s v="dekabr"/>
    <s v="James Foley"/>
    <s v="CONFİDENCE"/>
    <s v="Normal"/>
    <s v="Medium Budget"/>
  </r>
  <r>
    <s v="Lone Wolf McQuade"/>
    <d v="1983-07-20T00:00:00"/>
    <x v="0"/>
    <x v="0"/>
    <s v="English"/>
    <x v="0"/>
    <s v="PG"/>
    <s v="David Carradine"/>
    <x v="1072"/>
    <n v="926"/>
    <n v="2383"/>
    <n v="8"/>
    <n v="0"/>
    <n v="6.3"/>
    <n v="29"/>
    <n v="107"/>
    <n v="12200000"/>
    <n v="5000000"/>
    <n v="7200000"/>
    <n v="1.44"/>
    <n v="25.776"/>
    <x v="19"/>
    <s v="iyul"/>
    <s v="Steve Carver"/>
    <s v="LONE WOLF MCQUADE"/>
    <s v="Normal"/>
    <s v="High Budget"/>
  </r>
  <r>
    <s v="Chasing Liberty"/>
    <d v="2004-07-17T00:00:00"/>
    <x v="0"/>
    <x v="4"/>
    <s v="English"/>
    <x v="0"/>
    <s v="PG-13"/>
    <s v="Annabella Sciorra"/>
    <x v="1073"/>
    <n v="448"/>
    <n v="842"/>
    <n v="3"/>
    <n v="0"/>
    <n v="6.1"/>
    <n v="65"/>
    <n v="101"/>
    <n v="12189514"/>
    <n v="23000000"/>
    <n v="-10810486"/>
    <n v="-0.47002113043478261"/>
    <n v="24.211991547826084"/>
    <x v="7"/>
    <s v="iyul"/>
    <s v="Andy Cadiff"/>
    <s v="CHASİNG LİBERTY"/>
    <s v="Normal"/>
    <s v="Medium Budget"/>
  </r>
  <r>
    <s v="The 33"/>
    <d v="2015-12-02T00:00:00"/>
    <x v="0"/>
    <x v="5"/>
    <s v="English"/>
    <x v="22"/>
    <s v="PG-13"/>
    <s v="Marco TreviÃ±o"/>
    <x v="1074"/>
    <n v="562"/>
    <n v="2230"/>
    <n v="36"/>
    <n v="0"/>
    <n v="6.9"/>
    <n v="120"/>
    <n v="127"/>
    <n v="12188642"/>
    <n v="26000000"/>
    <n v="-13811358"/>
    <n v="-0.53120607692307698"/>
    <n v="27.38751756923077"/>
    <x v="2"/>
    <s v="dekabr"/>
    <s v="Patricia Riggen"/>
    <s v="THE 33"/>
    <s v="Normal"/>
    <s v="Medium Budget"/>
  </r>
  <r>
    <s v="Envy"/>
    <d v="2004-04-29T00:00:00"/>
    <x v="0"/>
    <x v="4"/>
    <s v="English"/>
    <x v="0"/>
    <s v="PG-13"/>
    <s v="Amy Poehler"/>
    <x v="122"/>
    <n v="1000"/>
    <n v="1189"/>
    <n v="272"/>
    <n v="713"/>
    <n v="4.8"/>
    <n v="76"/>
    <n v="99"/>
    <n v="12181484"/>
    <n v="40000000"/>
    <n v="-27818516"/>
    <n v="-0.69546289999999999"/>
    <n v="18.99311484"/>
    <x v="7"/>
    <s v="aprel"/>
    <s v="Barry Levinson"/>
    <s v="ENVY"/>
    <s v="Normal"/>
    <s v="Medium Budget"/>
  </r>
  <r>
    <s v="Let Me In"/>
    <d v="2010-09-24T00:00:00"/>
    <x v="0"/>
    <x v="1"/>
    <s v="English"/>
    <x v="1"/>
    <s v="R"/>
    <s v="ChloÃ« Grace Moretz"/>
    <x v="80"/>
    <n v="17000"/>
    <n v="20258"/>
    <n v="198"/>
    <n v="25000"/>
    <n v="7.2"/>
    <n v="390"/>
    <n v="116"/>
    <n v="12134420"/>
    <n v="20000000"/>
    <n v="-7865580"/>
    <n v="-0.39327899999999999"/>
    <n v="31.142688400000001"/>
    <x v="11"/>
    <s v="sentyabr"/>
    <s v="Matt Reeves"/>
    <s v="LET ME IN"/>
    <s v="Normal"/>
    <s v="Medium Budget"/>
  </r>
  <r>
    <s v="Holy Man"/>
    <d v="1998-07-09T00:00:00"/>
    <x v="0"/>
    <x v="4"/>
    <s v="English"/>
    <x v="0"/>
    <s v="PG"/>
    <s v="Kelly Preston"/>
    <x v="349"/>
    <n v="743"/>
    <n v="2367"/>
    <n v="65"/>
    <n v="296"/>
    <n v="4.9000000000000004"/>
    <n v="56"/>
    <n v="114"/>
    <n v="12065985"/>
    <n v="60000000"/>
    <n v="-47934015"/>
    <n v="-0.79890024999999998"/>
    <n v="19.3100399"/>
    <x v="31"/>
    <s v="iyul"/>
    <s v="Stephen Herek"/>
    <s v="HOLY MAN"/>
    <s v="Underperformer"/>
    <s v="Medium Budget"/>
  </r>
  <r>
    <s v="Sunshine Cleaning"/>
    <d v="2008-07-22T00:00:00"/>
    <x v="0"/>
    <x v="4"/>
    <s v="English"/>
    <x v="0"/>
    <s v="R"/>
    <s v="Clifton Collins Jr."/>
    <x v="1075"/>
    <n v="968"/>
    <n v="2528"/>
    <n v="19"/>
    <n v="0"/>
    <n v="6.9"/>
    <n v="195"/>
    <n v="91"/>
    <n v="12055108"/>
    <n v="8000000"/>
    <n v="4055108"/>
    <n v="0.50688849999999996"/>
    <n v="27.802755400000002"/>
    <x v="4"/>
    <s v="iyul"/>
    <s v="Christine Jeffs"/>
    <s v="SUNSHİNE CLEANİNG"/>
    <s v="Normal"/>
    <s v="Medium Budget"/>
  </r>
  <r>
    <s v="The Last Stand"/>
    <d v="2013-06-08T00:00:00"/>
    <x v="0"/>
    <x v="0"/>
    <s v="English"/>
    <x v="0"/>
    <s v="R"/>
    <s v="Zach Gilford"/>
    <x v="1076"/>
    <n v="971"/>
    <n v="1643"/>
    <n v="419"/>
    <n v="24000"/>
    <n v="6.4"/>
    <n v="376"/>
    <n v="107"/>
    <n v="12026670"/>
    <n v="45000000"/>
    <n v="-32973330"/>
    <n v="-0.73274066666666671"/>
    <n v="27.706903733333334"/>
    <x v="8"/>
    <s v="iyun"/>
    <s v="Jee-woon Kim"/>
    <s v="THE LAST STAND"/>
    <s v="Normal"/>
    <s v="High Budget"/>
  </r>
  <r>
    <s v="Chasing Amy"/>
    <d v="1997-07-10T00:00:00"/>
    <x v="0"/>
    <x v="4"/>
    <s v="English"/>
    <x v="0"/>
    <s v="R"/>
    <s v="Matt Damon"/>
    <x v="592"/>
    <n v="13000"/>
    <n v="15765"/>
    <n v="0"/>
    <n v="0"/>
    <n v="7.3"/>
    <n v="147"/>
    <n v="113"/>
    <n v="12006514"/>
    <n v="250000"/>
    <n v="11756514"/>
    <n v="47.026055999999997"/>
    <n v="48.010422399999996"/>
    <x v="1"/>
    <s v="iyul"/>
    <s v="Kevin Smith"/>
    <s v="CHASİNG AMY"/>
    <s v="Normal"/>
    <s v="Medium Budget"/>
  </r>
  <r>
    <s v="Sorority Row"/>
    <d v="2009-11-01T00:00:00"/>
    <x v="0"/>
    <x v="7"/>
    <s v="English"/>
    <x v="0"/>
    <s v="R"/>
    <s v="Julian Morris"/>
    <x v="1077"/>
    <n v="1000"/>
    <n v="3142"/>
    <n v="10"/>
    <n v="0"/>
    <n v="5.0999999999999996"/>
    <n v="167"/>
    <n v="101"/>
    <n v="11956207"/>
    <n v="16000000"/>
    <n v="-4043793"/>
    <n v="-0.2527370625"/>
    <n v="20.298905174999998"/>
    <x v="0"/>
    <s v="noyabr"/>
    <s v="Stewart Hendler"/>
    <s v="SORORİTY ROW"/>
    <s v="Normal"/>
    <s v="Low Budget"/>
  </r>
  <r>
    <s v="The Protector"/>
    <d v="2005-12-15T00:00:00"/>
    <x v="0"/>
    <x v="0"/>
    <s v="Thai"/>
    <x v="23"/>
    <s v="R"/>
    <s v="Jon Foo"/>
    <x v="1078"/>
    <n v="778"/>
    <n v="2205"/>
    <n v="64"/>
    <n v="0"/>
    <n v="7.1"/>
    <n v="112"/>
    <n v="111"/>
    <n v="11905519"/>
    <n v="200000000"/>
    <n v="-188094481"/>
    <n v="-0.94047240499999996"/>
    <n v="28.023811037999998"/>
    <x v="14"/>
    <s v="dekabr"/>
    <s v="Prachya Pinkaew"/>
    <s v="THE PROTECTOR"/>
    <s v="Underperformer"/>
    <s v="High Budget"/>
  </r>
  <r>
    <s v="In Dreams"/>
    <d v="1999-04-01T00:00:00"/>
    <x v="0"/>
    <x v="1"/>
    <s v="English"/>
    <x v="0"/>
    <s v="R"/>
    <s v="Robert Downey Jr."/>
    <x v="276"/>
    <n v="21000"/>
    <n v="22006"/>
    <n v="277"/>
    <n v="654"/>
    <n v="5.5"/>
    <n v="62"/>
    <n v="100"/>
    <n v="11900000"/>
    <n v="30000000"/>
    <n v="-18100000"/>
    <n v="-0.60333333333333339"/>
    <n v="21.824066666666667"/>
    <x v="5"/>
    <s v="aprel"/>
    <s v="Neil Jordan"/>
    <s v="IN DREAMS"/>
    <s v="Normal"/>
    <s v="Medium Budget"/>
  </r>
  <r>
    <s v="Sliding Doors"/>
    <d v="1998-04-26T00:00:00"/>
    <x v="0"/>
    <x v="4"/>
    <s v="English"/>
    <x v="1"/>
    <s v="R"/>
    <s v="Jeanne Tripplehorn"/>
    <x v="791"/>
    <n v="711"/>
    <n v="1462"/>
    <n v="29"/>
    <n v="0"/>
    <n v="6.8"/>
    <n v="88"/>
    <n v="99"/>
    <n v="11883495"/>
    <n v="9000000"/>
    <n v="2883495"/>
    <n v="0.32038833333333333"/>
    <n v="27.328155333333331"/>
    <x v="31"/>
    <s v="aprel"/>
    <s v="Peter Howitt"/>
    <s v="SLİDİNG DOORS"/>
    <s v="Normal"/>
    <s v="Medium Budget"/>
  </r>
  <r>
    <s v="Glee: The 3D Concert Movie"/>
    <d v="2011-06-23T00:00:00"/>
    <x v="0"/>
    <x v="10"/>
    <s v="English"/>
    <x v="0"/>
    <s v="PG"/>
    <s v="Lea Michele"/>
    <x v="870"/>
    <n v="2000"/>
    <n v="4617"/>
    <n v="64"/>
    <n v="0"/>
    <n v="5.4"/>
    <n v="67"/>
    <n v="84"/>
    <n v="11860839"/>
    <n v="9000000"/>
    <n v="2860839"/>
    <n v="0.31787100000000001"/>
    <n v="21.727148400000001"/>
    <x v="15"/>
    <s v="iyun"/>
    <s v="Kevin Tancharoen"/>
    <s v="GLEE: THE 3D CONCERT MOVİE"/>
    <s v="Normal"/>
    <s v="Low Budget"/>
  </r>
  <r>
    <s v="Extraordinary Measures"/>
    <d v="2010-08-20T00:00:00"/>
    <x v="0"/>
    <x v="1"/>
    <s v="English"/>
    <x v="0"/>
    <s v="PG"/>
    <s v="Harrison Ford"/>
    <x v="358"/>
    <n v="11000"/>
    <n v="17560"/>
    <n v="12"/>
    <n v="0"/>
    <n v="6.5"/>
    <n v="126"/>
    <n v="106"/>
    <n v="11854694"/>
    <n v="31000000"/>
    <n v="-19145306"/>
    <n v="-0.61759051612903226"/>
    <n v="25.752963793548385"/>
    <x v="11"/>
    <s v="avgust"/>
    <s v="Tom Vaughan"/>
    <s v="EXTRAORDİNARY MEASURES"/>
    <s v="Normal"/>
    <s v="Medium Budget"/>
  </r>
  <r>
    <s v="Bloodsport"/>
    <d v="1988-11-20T00:00:00"/>
    <x v="0"/>
    <x v="0"/>
    <s v="English"/>
    <x v="0"/>
    <s v="R"/>
    <s v="Bolo Yeung"/>
    <x v="1079"/>
    <n v="633"/>
    <n v="1168"/>
    <n v="15"/>
    <n v="0"/>
    <n v="6.8"/>
    <n v="61"/>
    <n v="92"/>
    <n v="11806119"/>
    <n v="1100000"/>
    <n v="10706119"/>
    <n v="9.7328354545454552"/>
    <n v="31.093134181818183"/>
    <x v="38"/>
    <s v="noyabr"/>
    <s v="Newt Arnold"/>
    <s v="BLOODSPORT"/>
    <s v="Normal"/>
    <s v="High Budget"/>
  </r>
  <r>
    <s v="Meet Dave"/>
    <d v="2008-02-09T00:00:00"/>
    <x v="0"/>
    <x v="2"/>
    <s v="English"/>
    <x v="0"/>
    <s v="PG"/>
    <s v="Marc Blucas"/>
    <x v="449"/>
    <n v="973"/>
    <n v="1865"/>
    <n v="48"/>
    <n v="791"/>
    <n v="4.9000000000000004"/>
    <n v="127"/>
    <n v="90"/>
    <n v="11802056"/>
    <n v="60000000"/>
    <n v="-48197944"/>
    <n v="-0.80329906666666662"/>
    <n v="19.357780373333334"/>
    <x v="4"/>
    <s v="fevral"/>
    <s v="Brian Robbins"/>
    <s v="MEET DAVE"/>
    <s v="Underperformer"/>
    <s v="High Budget"/>
  </r>
  <r>
    <s v="Tales from the Hood"/>
    <d v="1995-11-23T00:00:00"/>
    <x v="0"/>
    <x v="4"/>
    <s v="English"/>
    <x v="0"/>
    <s v="R"/>
    <s v="Corbin Bernsen"/>
    <x v="1080"/>
    <n v="1000"/>
    <n v="3221"/>
    <n v="38"/>
    <n v="985"/>
    <n v="6.1"/>
    <n v="25"/>
    <n v="98"/>
    <n v="11797927"/>
    <n v="6000000"/>
    <n v="5797927"/>
    <n v="0.96632116666666668"/>
    <n v="24.885028466666668"/>
    <x v="33"/>
    <s v="noyabr"/>
    <s v="Rusty Cundieff"/>
    <s v="TALES FROM THE HOOD"/>
    <s v="Normal"/>
    <s v="Medium Budget"/>
  </r>
  <r>
    <s v="3 Ninjas Kick Back"/>
    <d v="1994-11-03T00:00:00"/>
    <x v="0"/>
    <x v="0"/>
    <s v="English"/>
    <x v="0"/>
    <s v="PG"/>
    <s v="Victor Wong"/>
    <x v="1081"/>
    <n v="400"/>
    <n v="1151"/>
    <n v="18"/>
    <n v="444"/>
    <n v="4.3"/>
    <n v="5"/>
    <n v="93"/>
    <n v="11784000"/>
    <n v="20000000"/>
    <n v="-8216000"/>
    <n v="-0.4108"/>
    <n v="17.080079999999999"/>
    <x v="10"/>
    <s v="noyabr"/>
    <s v="Charles T. Kanganis"/>
    <s v="3 NİNJAS KİCK BACK"/>
    <s v="Normal"/>
    <s v="High Budget"/>
  </r>
  <r>
    <s v="End of the Spear"/>
    <d v="2005-02-04T00:00:00"/>
    <x v="0"/>
    <x v="2"/>
    <s v="English"/>
    <x v="0"/>
    <s v="PG-13"/>
    <s v="Chase Ellison"/>
    <x v="1082"/>
    <n v="772"/>
    <n v="1058"/>
    <n v="2"/>
    <n v="1000"/>
    <n v="7"/>
    <n v="47"/>
    <n v="108"/>
    <n v="11703287"/>
    <n v="10000000"/>
    <n v="1703287"/>
    <n v="0.1703287"/>
    <n v="28.168131480000003"/>
    <x v="14"/>
    <s v="fevral"/>
    <s v="Jim Hanon"/>
    <s v="END OF THE SPEAR"/>
    <s v="Normal"/>
    <s v="High Budget"/>
  </r>
  <r>
    <s v="Sydney White"/>
    <d v="2007-09-19T00:00:00"/>
    <x v="0"/>
    <x v="4"/>
    <s v="English"/>
    <x v="0"/>
    <s v="PG-13"/>
    <s v="Danny Strong"/>
    <x v="1083"/>
    <n v="714"/>
    <n v="2785"/>
    <n v="18"/>
    <n v="0"/>
    <n v="6.3"/>
    <n v="72"/>
    <n v="108"/>
    <n v="11702090"/>
    <n v="16500000"/>
    <n v="-4797910"/>
    <n v="-0.29078242424242423"/>
    <n v="25.083687030303029"/>
    <x v="17"/>
    <s v="sentyabr"/>
    <s v="Joe Nussbaum"/>
    <s v="SYDNEY WHİTE"/>
    <s v="Normal"/>
    <s v="Medium Budget"/>
  </r>
  <r>
    <s v="Dave Chappelle's Block Party"/>
    <d v="2005-02-04T00:00:00"/>
    <x v="0"/>
    <x v="4"/>
    <s v="English"/>
    <x v="0"/>
    <s v="R"/>
    <s v="Common"/>
    <x v="302"/>
    <n v="989"/>
    <n v="2165"/>
    <n v="1000"/>
    <n v="635"/>
    <n v="7.2"/>
    <n v="114"/>
    <n v="100"/>
    <n v="11694528"/>
    <n v="3000000"/>
    <n v="8694528"/>
    <n v="2.8981759999999999"/>
    <n v="30.022770400000002"/>
    <x v="14"/>
    <s v="fevral"/>
    <s v="Michel Gondry"/>
    <s v="DAVE CHAPPELLE'S BLOCK PARTY"/>
    <s v="Normal"/>
    <s v="Medium Budget"/>
  </r>
  <r>
    <s v="Halloween 5"/>
    <d v="1989-01-29T00:00:00"/>
    <x v="0"/>
    <x v="7"/>
    <s v="English"/>
    <x v="0"/>
    <s v="X"/>
    <s v="Donald Pleasence"/>
    <x v="1084"/>
    <n v="742"/>
    <n v="1308"/>
    <n v="2"/>
    <n v="926"/>
    <n v="5.2"/>
    <n v="137"/>
    <n v="96"/>
    <n v="11642254"/>
    <n v="3000000"/>
    <n v="8642254"/>
    <n v="2.8807513333333334"/>
    <n v="22.044900533333337"/>
    <x v="25"/>
    <s v="yanvar"/>
    <s v="Dominique Othenin-Girard"/>
    <s v="HALLOWEEN 5"/>
    <s v="Normal"/>
    <s v="Low Budget"/>
  </r>
  <r>
    <s v="The Adventures of Elmo in Grouchland"/>
    <d v="1999-06-11T00:00:00"/>
    <x v="0"/>
    <x v="2"/>
    <s v="English"/>
    <x v="0"/>
    <s v="G"/>
    <s v="Vanessa Williams"/>
    <x v="1085"/>
    <n v="1000"/>
    <n v="2020"/>
    <n v="11"/>
    <n v="339"/>
    <n v="5.8"/>
    <n v="44"/>
    <n v="73"/>
    <n v="11634458"/>
    <n v="17000000"/>
    <n v="-5365542"/>
    <n v="-0.31562011764705883"/>
    <n v="23.107651952941175"/>
    <x v="5"/>
    <s v="iyun"/>
    <s v="Gary Halvorson"/>
    <s v="THE ADVENTURES OF ELMO İN GROUCHLAND"/>
    <s v="Normal"/>
    <s v="High Budget"/>
  </r>
  <r>
    <s v="Zoom"/>
    <d v="2006-04-03T00:00:00"/>
    <x v="0"/>
    <x v="0"/>
    <s v="English"/>
    <x v="0"/>
    <s v="PG"/>
    <s v="Kevin Zegers"/>
    <x v="382"/>
    <n v="2000"/>
    <n v="5022"/>
    <n v="12"/>
    <n v="494"/>
    <n v="4.2"/>
    <n v="63"/>
    <n v="83"/>
    <n v="11631245"/>
    <n v="35000000"/>
    <n v="-23368755"/>
    <n v="-0.66767871428571424"/>
    <n v="16.582328514285713"/>
    <x v="9"/>
    <s v="aprel"/>
    <s v="Peter Hewitt"/>
    <s v="ZOOM"/>
    <s v="Normal"/>
    <s v="High Budget"/>
  </r>
  <r>
    <s v="The Muse"/>
    <d v="1999-11-28T00:00:00"/>
    <x v="0"/>
    <x v="4"/>
    <s v="English"/>
    <x v="0"/>
    <s v="PG-13"/>
    <s v="Jeff Bridges"/>
    <x v="1086"/>
    <n v="12000"/>
    <n v="15209"/>
    <n v="745"/>
    <n v="251"/>
    <n v="5.6"/>
    <n v="97"/>
    <n v="97"/>
    <n v="11614236"/>
    <n v="15000000"/>
    <n v="-3385764"/>
    <n v="-0.22571759999999999"/>
    <n v="22.334812959999997"/>
    <x v="5"/>
    <s v="noyabr"/>
    <s v="Albert Brooks"/>
    <s v="THE MUSE"/>
    <s v="Normal"/>
    <s v="Medium Budget"/>
  </r>
  <r>
    <s v="Wing Commander"/>
    <d v="1999-11-13T00:00:00"/>
    <x v="0"/>
    <x v="0"/>
    <s v="English"/>
    <x v="0"/>
    <s v="PG-13"/>
    <s v="Saffron Burrows"/>
    <x v="1087"/>
    <n v="811"/>
    <n v="2497"/>
    <n v="38"/>
    <n v="858"/>
    <n v="4.0999999999999996"/>
    <n v="85"/>
    <n v="100"/>
    <n v="11576087"/>
    <n v="30000000"/>
    <n v="-18423913"/>
    <n v="-0.61413043333333328"/>
    <n v="16.240147826666664"/>
    <x v="5"/>
    <s v="noyabr"/>
    <s v="Chris Roberts"/>
    <s v="WİNG COMMANDER"/>
    <s v="Normal"/>
    <s v="High Budget"/>
  </r>
  <r>
    <s v="Get Over It"/>
    <d v="2001-04-09T00:00:00"/>
    <x v="0"/>
    <x v="4"/>
    <s v="English"/>
    <x v="0"/>
    <s v="PG-13"/>
    <s v="Mila Kunis"/>
    <x v="862"/>
    <n v="15000"/>
    <n v="22485"/>
    <n v="13"/>
    <n v="0"/>
    <n v="5.8"/>
    <n v="63"/>
    <n v="87"/>
    <n v="11560259"/>
    <n v="22000000"/>
    <n v="-10439741"/>
    <n v="-0.47453368181818184"/>
    <n v="23.010186527272726"/>
    <x v="18"/>
    <s v="aprel"/>
    <s v="Tommy O'Haver"/>
    <s v="GET OVER IT"/>
    <s v="Normal"/>
    <s v="Medium Budget"/>
  </r>
  <r>
    <s v="The Legend of Drunken Master"/>
    <d v="1994-05-19T00:00:00"/>
    <x v="0"/>
    <x v="0"/>
    <s v="Cantonese"/>
    <x v="13"/>
    <s v="R"/>
    <s v="Andy Lau"/>
    <x v="1088"/>
    <n v="483"/>
    <n v="768"/>
    <n v="32"/>
    <n v="0"/>
    <n v="7.6"/>
    <n v="77"/>
    <n v="102"/>
    <n v="11546543"/>
    <n v="2000000"/>
    <n v="9546543"/>
    <n v="4.7732714999999999"/>
    <n v="32.309308600000001"/>
    <x v="10"/>
    <s v="may"/>
    <s v="Chia-Liang Liu"/>
    <s v="THE LEGEND OF DRUNKEN MASTER"/>
    <s v="Normal"/>
    <s v="High Budget"/>
  </r>
  <r>
    <s v="The Conspirator"/>
    <d v="2010-01-23T00:00:00"/>
    <x v="0"/>
    <x v="8"/>
    <s v="English"/>
    <x v="0"/>
    <s v="PG-13"/>
    <s v="Robin Wright"/>
    <x v="381"/>
    <n v="18000"/>
    <n v="21163"/>
    <n v="0"/>
    <n v="0"/>
    <n v="7"/>
    <n v="199"/>
    <n v="122"/>
    <n v="11538204"/>
    <n v="25000000"/>
    <n v="-13461796"/>
    <n v="-0.53847184000000003"/>
    <n v="27.784611263999999"/>
    <x v="11"/>
    <s v="yanvar"/>
    <s v="Robert Redford"/>
    <s v="THE CONSPİRATOR"/>
    <s v="Normal"/>
    <s v="Medium Budget"/>
  </r>
  <r>
    <s v="Boys Don't Cry"/>
    <d v="1999-10-21T00:00:00"/>
    <x v="0"/>
    <x v="5"/>
    <s v="English"/>
    <x v="0"/>
    <s v="R"/>
    <s v="Alicia Goranson"/>
    <x v="691"/>
    <n v="173"/>
    <n v="563"/>
    <n v="108"/>
    <n v="0"/>
    <n v="7.6"/>
    <n v="123"/>
    <n v="118"/>
    <n v="11533945"/>
    <n v="2000000"/>
    <n v="9533945"/>
    <n v="4.7669724999999996"/>
    <n v="32.306788999999995"/>
    <x v="5"/>
    <s v="oktyabr"/>
    <s v="Kimberly Peirce"/>
    <s v="BOYS DON'T CRY"/>
    <s v="Normal"/>
    <s v="Medium Budget"/>
  </r>
  <r>
    <s v="Super Size Me"/>
    <d v="2004-07-15T00:00:00"/>
    <x v="0"/>
    <x v="4"/>
    <s v="English"/>
    <x v="0"/>
    <s v="PG"/>
    <s v="Chemeeka Walker"/>
    <x v="781"/>
    <n v="0"/>
    <n v="0"/>
    <n v="293"/>
    <n v="0"/>
    <n v="7.3"/>
    <n v="193"/>
    <n v="100"/>
    <n v="11529368"/>
    <n v="65000"/>
    <n v="11464368"/>
    <n v="176.37489230769231"/>
    <n v="99.749956923076923"/>
    <x v="7"/>
    <s v="iyul"/>
    <s v="Morgan Spurlock"/>
    <s v="SUPER SİZE ME"/>
    <s v="Normal"/>
    <s v="Medium Budget"/>
  </r>
  <r>
    <s v="The Longshots"/>
    <d v="2008-03-18T00:00:00"/>
    <x v="0"/>
    <x v="5"/>
    <s v="English"/>
    <x v="0"/>
    <s v="PG"/>
    <s v="Tasha Smith"/>
    <x v="1089"/>
    <n v="721"/>
    <n v="2453"/>
    <n v="258"/>
    <n v="376"/>
    <n v="5.0999999999999996"/>
    <n v="47"/>
    <n v="94"/>
    <n v="11508423"/>
    <n v="23000000"/>
    <n v="-11491577"/>
    <n v="-0.49963378260869568"/>
    <n v="20.237746486956521"/>
    <x v="4"/>
    <s v="mart"/>
    <s v="Fred Durst"/>
    <s v="THE LONGSHOTS"/>
    <s v="Normal"/>
    <s v="Medium Budget"/>
  </r>
  <r>
    <s v="Army of Darkness"/>
    <d v="1992-01-02T00:00:00"/>
    <x v="0"/>
    <x v="4"/>
    <s v="English"/>
    <x v="0"/>
    <s v="R"/>
    <s v="Patricia Tallman"/>
    <x v="13"/>
    <n v="901"/>
    <n v="3913"/>
    <n v="0"/>
    <n v="10000"/>
    <n v="7.6"/>
    <n v="221"/>
    <n v="88"/>
    <n v="11501093"/>
    <n v="13000000"/>
    <n v="-1498907"/>
    <n v="-0.11530053846153847"/>
    <n v="31.353879784615383"/>
    <x v="28"/>
    <s v="yanvar"/>
    <s v="Sam Raimi"/>
    <s v="ARMY OF DARKNESS"/>
    <s v="Normal"/>
    <s v="Medium Budget"/>
  </r>
  <r>
    <s v="Turbulence"/>
    <d v="1997-01-21T00:00:00"/>
    <x v="0"/>
    <x v="0"/>
    <s v="English"/>
    <x v="0"/>
    <s v="R"/>
    <s v="Hector Elizondo"/>
    <x v="1090"/>
    <n v="995"/>
    <n v="3952"/>
    <n v="0"/>
    <n v="316"/>
    <n v="4.7"/>
    <n v="44"/>
    <n v="100"/>
    <n v="11466088"/>
    <n v="71000000"/>
    <n v="-59533912"/>
    <n v="-0.83850580281690146"/>
    <n v="18.496197678873241"/>
    <x v="1"/>
    <s v="yanvar"/>
    <s v="Robert Butler"/>
    <s v="TURBULENCE"/>
    <s v="Underperformer"/>
    <s v="High Budget"/>
  </r>
  <r>
    <s v="The Words"/>
    <d v="2012-11-03T00:00:00"/>
    <x v="0"/>
    <x v="1"/>
    <s v="English"/>
    <x v="0"/>
    <s v="PG-13"/>
    <s v="J.K. Simmons"/>
    <x v="1091"/>
    <n v="24000"/>
    <n v="51355"/>
    <n v="49"/>
    <n v="21000"/>
    <n v="7.1"/>
    <n v="216"/>
    <n v="102"/>
    <n v="11434867"/>
    <n v="6000000"/>
    <n v="5434867"/>
    <n v="0.90581116666666661"/>
    <n v="30.862324466666667"/>
    <x v="3"/>
    <s v="noyabr"/>
    <s v="Brian Klugman"/>
    <s v="THE WORDS"/>
    <s v="Normal"/>
    <s v="Medium Budget"/>
  </r>
  <r>
    <s v="Das Boot"/>
    <d v="1981-07-03T00:00:00"/>
    <x v="0"/>
    <x v="2"/>
    <s v="German"/>
    <x v="24"/>
    <s v="R"/>
    <s v="JÃ¼rgen Prochnow"/>
    <x v="106"/>
    <n v="362"/>
    <n v="469"/>
    <n v="249"/>
    <n v="11000"/>
    <n v="8.4"/>
    <n v="96"/>
    <n v="293"/>
    <n v="11433134"/>
    <n v="14000000"/>
    <n v="-2566866"/>
    <n v="-0.18334757142857142"/>
    <n v="34.626660971428578"/>
    <x v="45"/>
    <s v="iyul"/>
    <s v="Wolfgang Petersen"/>
    <s v="DAS BOOT"/>
    <s v="Normal"/>
    <s v="High Budget"/>
  </r>
  <r>
    <s v="The Shipping News"/>
    <d v="2001-02-26T00:00:00"/>
    <x v="0"/>
    <x v="1"/>
    <s v="English"/>
    <x v="0"/>
    <s v="R"/>
    <s v="Kevin Spacey"/>
    <x v="361"/>
    <n v="18000"/>
    <n v="19805"/>
    <n v="529"/>
    <n v="0"/>
    <n v="6.8"/>
    <n v="119"/>
    <n v="111"/>
    <n v="11405825"/>
    <n v="35000000"/>
    <n v="-23594175"/>
    <n v="-0.6741192857142857"/>
    <n v="26.930352285714285"/>
    <x v="18"/>
    <s v="fevral"/>
    <s v="Lasse HallstrÃ¶m"/>
    <s v="THE SHİPPİNG NEWS"/>
    <s v="Normal"/>
    <s v="Medium Budget"/>
  </r>
  <r>
    <s v="Out of the Furnace"/>
    <d v="2013-09-29T00:00:00"/>
    <x v="0"/>
    <x v="8"/>
    <s v="English"/>
    <x v="0"/>
    <s v="R"/>
    <s v="Christian Bale"/>
    <x v="445"/>
    <n v="23000"/>
    <n v="24134"/>
    <n v="108"/>
    <n v="17000"/>
    <n v="6.8"/>
    <n v="288"/>
    <n v="116"/>
    <n v="11326836"/>
    <n v="22000000"/>
    <n v="-10673164"/>
    <n v="-0.48514381818181818"/>
    <n v="28.705942472727273"/>
    <x v="8"/>
    <s v="sentyabr"/>
    <s v="Scott Cooper"/>
    <s v="OUT OF THE FURNACE"/>
    <s v="Normal"/>
    <s v="Medium Budget"/>
  </r>
  <r>
    <s v="The Lives of Others"/>
    <d v="2006-06-15T00:00:00"/>
    <x v="0"/>
    <x v="1"/>
    <s v="German"/>
    <x v="7"/>
    <s v="R"/>
    <s v="Sebastian Koch"/>
    <x v="416"/>
    <n v="380"/>
    <n v="927"/>
    <n v="207"/>
    <n v="39000"/>
    <n v="8.5"/>
    <n v="215"/>
    <n v="137"/>
    <n v="11284657"/>
    <n v="2000000"/>
    <n v="9284657"/>
    <n v="4.6423284999999996"/>
    <n v="39.756931399999999"/>
    <x v="9"/>
    <s v="iyun"/>
    <s v="Florian Henckel von Donnersmarck"/>
    <s v="THE LİVES OF OTHERS"/>
    <s v="Normal"/>
    <s v="Medium Budget"/>
  </r>
  <r>
    <s v="Chill Factor"/>
    <d v="1999-03-24T00:00:00"/>
    <x v="0"/>
    <x v="0"/>
    <s v="English"/>
    <x v="0"/>
    <s v="R"/>
    <s v="David Paymer"/>
    <x v="1092"/>
    <n v="372"/>
    <n v="1274"/>
    <n v="3"/>
    <n v="120"/>
    <n v="5.2"/>
    <n v="68"/>
    <n v="102"/>
    <n v="11227940"/>
    <n v="34000000"/>
    <n v="-22772060"/>
    <n v="-0.66976647058823524"/>
    <n v="20.544093411764706"/>
    <x v="5"/>
    <s v="mart"/>
    <s v="Hugh Johnson"/>
    <s v="CHİLL FACTOR"/>
    <s v="Normal"/>
    <s v="High Budget"/>
  </r>
  <r>
    <s v="Bobby"/>
    <d v="2006-08-23T00:00:00"/>
    <x v="0"/>
    <x v="1"/>
    <s v="English"/>
    <x v="0"/>
    <s v="R"/>
    <s v="Anthony Hopkins"/>
    <x v="1093"/>
    <n v="12000"/>
    <n v="13528"/>
    <n v="0"/>
    <n v="0"/>
    <n v="7"/>
    <n v="195"/>
    <n v="112"/>
    <n v="11204499"/>
    <n v="14000000"/>
    <n v="-2795501"/>
    <n v="-0.19967864285714285"/>
    <n v="27.920128542857142"/>
    <x v="9"/>
    <s v="avgust"/>
    <s v="Emilio Estevez"/>
    <s v="BOBBY"/>
    <s v="Normal"/>
    <s v="Medium Budget"/>
  </r>
  <r>
    <s v="Be Kind Rewind"/>
    <d v="2008-05-01T00:00:00"/>
    <x v="0"/>
    <x v="4"/>
    <s v="English"/>
    <x v="1"/>
    <s v="PG-13"/>
    <s v="Quinton Aaron"/>
    <x v="302"/>
    <n v="734"/>
    <n v="1778"/>
    <n v="1000"/>
    <n v="0"/>
    <n v="6.4"/>
    <n v="248"/>
    <n v="102"/>
    <n v="11169531"/>
    <n v="20000000"/>
    <n v="-8830469"/>
    <n v="-0.44152344999999998"/>
    <n v="25.423390620000003"/>
    <x v="4"/>
    <s v="may"/>
    <s v="Michel Gondry"/>
    <s v="BE KİND REWİND"/>
    <s v="Normal"/>
    <s v="Medium Budget"/>
  </r>
  <r>
    <s v="Deep Rising"/>
    <d v="1998-10-04T00:00:00"/>
    <x v="0"/>
    <x v="0"/>
    <s v="English"/>
    <x v="0"/>
    <s v="R"/>
    <s v="Djimon Hounsou"/>
    <x v="84"/>
    <n v="3000"/>
    <n v="6558"/>
    <n v="208"/>
    <n v="0"/>
    <n v="6"/>
    <n v="106"/>
    <n v="106"/>
    <n v="11146409"/>
    <n v="45000000"/>
    <n v="-33853591"/>
    <n v="-0.7523020222222222"/>
    <n v="23.69907919111111"/>
    <x v="31"/>
    <s v="oktyabr"/>
    <s v="Stephen Sommers"/>
    <s v="DEEP RİSİNG"/>
    <s v="Normal"/>
    <s v="High Budget"/>
  </r>
  <r>
    <s v="Barney's Great Adventure"/>
    <d v="1998-10-26T00:00:00"/>
    <x v="0"/>
    <x v="2"/>
    <s v="English"/>
    <x v="4"/>
    <s v="G"/>
    <s v="Trevor Morgan"/>
    <x v="1094"/>
    <n v="595"/>
    <n v="1139"/>
    <n v="9"/>
    <n v="436"/>
    <n v="2.8"/>
    <n v="24"/>
    <n v="76"/>
    <n v="11144518"/>
    <n v="15000000"/>
    <n v="-3855482"/>
    <n v="-0.25703213333333336"/>
    <n v="11.140787146666666"/>
    <x v="31"/>
    <s v="oktyabr"/>
    <s v="Steve Gomer"/>
    <s v="BARNEY'S GREAT ADVENTURE"/>
    <s v="Normal"/>
    <s v="High Budget"/>
  </r>
  <r>
    <s v="Big Trouble in Little China"/>
    <d v="1986-05-27T00:00:00"/>
    <x v="0"/>
    <x v="0"/>
    <s v="English"/>
    <x v="0"/>
    <s v="PG-13"/>
    <s v="Victor Wong"/>
    <x v="576"/>
    <n v="400"/>
    <n v="896"/>
    <n v="0"/>
    <n v="19000"/>
    <n v="7.3"/>
    <n v="180"/>
    <n v="99"/>
    <n v="11100000"/>
    <n v="25000000"/>
    <n v="-13900000"/>
    <n v="-0.55600000000000005"/>
    <n v="30.877599999999997"/>
    <x v="37"/>
    <s v="may"/>
    <s v="John Carpenter"/>
    <s v="BİG TROUBLE İN LİTTLE CHİNA"/>
    <s v="Normal"/>
    <s v="High Budget"/>
  </r>
  <r>
    <s v="In the Land of Women"/>
    <d v="2007-01-16T00:00:00"/>
    <x v="0"/>
    <x v="4"/>
    <s v="English"/>
    <x v="0"/>
    <s v="PG-13"/>
    <s v="Kristen Stewart"/>
    <x v="1095"/>
    <n v="17000"/>
    <n v="20312"/>
    <n v="21"/>
    <n v="1000"/>
    <n v="6.5"/>
    <n v="81"/>
    <n v="97"/>
    <n v="11043445"/>
    <n v="10000000"/>
    <n v="1043445"/>
    <n v="0.10434450000000001"/>
    <n v="26.141737800000001"/>
    <x v="17"/>
    <s v="yanvar"/>
    <s v="Jon Kasdan"/>
    <s v="IN THE LAND OF WOMEN"/>
    <s v="Normal"/>
    <s v="Medium Budget"/>
  </r>
  <r>
    <s v="House of Flying Daggers"/>
    <d v="2004-12-14T00:00:00"/>
    <x v="0"/>
    <x v="0"/>
    <s v="Mandarin"/>
    <x v="5"/>
    <s v="PG-13"/>
    <s v="Takeshi Kaneshiro"/>
    <x v="1096"/>
    <n v="755"/>
    <n v="1244"/>
    <n v="611"/>
    <n v="0"/>
    <n v="7.6"/>
    <n v="248"/>
    <n v="119"/>
    <n v="11041228"/>
    <n v="100000000"/>
    <n v="-88958772"/>
    <n v="-0.88958771999999997"/>
    <n v="30.044164911999999"/>
    <x v="7"/>
    <s v="dekabr"/>
    <s v="Yimou Zhang"/>
    <s v="HOUSE OF FLYİNG DAGGERS"/>
    <s v="Underperformer"/>
    <s v="High Budget"/>
  </r>
  <r>
    <s v="Mrs Henderson Presents"/>
    <d v="2005-10-30T00:00:00"/>
    <x v="0"/>
    <x v="4"/>
    <s v="English"/>
    <x v="1"/>
    <s v="R"/>
    <s v="Bob Hoskins"/>
    <x v="486"/>
    <n v="5000"/>
    <n v="5637"/>
    <n v="350"/>
    <n v="0"/>
    <n v="7.1"/>
    <n v="137"/>
    <n v="103"/>
    <n v="11034436"/>
    <n v="20000000"/>
    <n v="-8965564"/>
    <n v="-0.44827820000000002"/>
    <n v="28.220688719999998"/>
    <x v="14"/>
    <s v="oktyabr"/>
    <s v="Stephen Frears"/>
    <s v="MRS HENDERSON PRESENTS"/>
    <s v="Normal"/>
    <s v="Medium Budget"/>
  </r>
  <r>
    <s v="Michael Collins"/>
    <d v="1996-05-23T00:00:00"/>
    <x v="1"/>
    <x v="5"/>
    <s v="English"/>
    <x v="1"/>
    <s v="R"/>
    <s v="Alan Rickman"/>
    <x v="276"/>
    <n v="25000"/>
    <n v="48482"/>
    <n v="277"/>
    <n v="0"/>
    <n v="7.1"/>
    <n v="44"/>
    <n v="133"/>
    <n v="11030963"/>
    <n v="28000000"/>
    <n v="-16969037"/>
    <n v="-0.60603703571428569"/>
    <n v="28.157585185714286"/>
    <x v="20"/>
    <s v="may"/>
    <s v="Neil Jordan"/>
    <s v="MİCHAEL COLLİNS"/>
    <s v="Normal"/>
    <s v="Medium Budget"/>
  </r>
  <r>
    <s v="Lords of Dogtown"/>
    <d v="2005-10-28T00:00:00"/>
    <x v="0"/>
    <x v="5"/>
    <s v="English"/>
    <x v="0"/>
    <s v="PG-13"/>
    <s v="Heath Ledger"/>
    <x v="92"/>
    <n v="13000"/>
    <n v="16651"/>
    <n v="308"/>
    <n v="5000"/>
    <n v="7.1"/>
    <n v="119"/>
    <n v="107"/>
    <n v="11008432"/>
    <n v="25000000"/>
    <n v="-13991568"/>
    <n v="-0.55966271999999995"/>
    <n v="28.676134911999998"/>
    <x v="14"/>
    <s v="oktyabr"/>
    <s v="Catherine Hardwicke"/>
    <s v="LORDS OF DOGTOWN"/>
    <s v="Normal"/>
    <s v="Medium Budget"/>
  </r>
  <r>
    <s v="Cutthroat Island"/>
    <d v="1995-06-03T00:00:00"/>
    <x v="0"/>
    <x v="0"/>
    <s v="English"/>
    <x v="0"/>
    <s v="PG-13"/>
    <s v="Christopher Masterson"/>
    <x v="236"/>
    <n v="1000"/>
    <n v="3611"/>
    <n v="212"/>
    <n v="1000"/>
    <n v="5.6"/>
    <n v="61"/>
    <n v="124"/>
    <n v="11000000"/>
    <n v="98000000"/>
    <n v="-87000000"/>
    <n v="-0.88775510204081631"/>
    <n v="22.144897959183673"/>
    <x v="33"/>
    <s v="iyun"/>
    <s v="Renny Harlin"/>
    <s v="CUTTHROAT ISLAND"/>
    <s v="Underperformer"/>
    <s v="High Budget"/>
  </r>
  <r>
    <s v="The Astronaut Farmer"/>
    <d v="2006-07-14T00:00:00"/>
    <x v="0"/>
    <x v="2"/>
    <s v="English"/>
    <x v="0"/>
    <s v="PG"/>
    <s v="J.K. Simmons"/>
    <x v="1097"/>
    <n v="24000"/>
    <n v="27806"/>
    <n v="35"/>
    <n v="862"/>
    <n v="6.3"/>
    <n v="113"/>
    <n v="104"/>
    <n v="10996440"/>
    <n v="13000000"/>
    <n v="-2003560"/>
    <n v="-0.15412000000000001"/>
    <n v="25.224551999999999"/>
    <x v="9"/>
    <s v="iyul"/>
    <s v="Michael Polish"/>
    <s v="THE ASTRONAUT FARMER"/>
    <s v="Normal"/>
    <s v="High Budget"/>
  </r>
  <r>
    <s v="The Young Victoria"/>
    <d v="2009-12-27T00:00:00"/>
    <x v="0"/>
    <x v="5"/>
    <s v="English"/>
    <x v="1"/>
    <s v="PG"/>
    <s v="Michiel Huisman"/>
    <x v="659"/>
    <n v="2000"/>
    <n v="5890"/>
    <n v="212"/>
    <n v="0"/>
    <n v="7.3"/>
    <n v="188"/>
    <n v="100"/>
    <n v="10991381"/>
    <n v="35000000"/>
    <n v="-24008619"/>
    <n v="-0.68596054285714281"/>
    <n v="28.925615782857143"/>
    <x v="0"/>
    <s v="dekabr"/>
    <s v="Jean-Marc VallÃ©e"/>
    <s v="THE YOUNG VİCTORİA"/>
    <s v="Normal"/>
    <s v="Medium Budget"/>
  </r>
  <r>
    <s v="Antitrust"/>
    <d v="2001-01-23T00:00:00"/>
    <x v="0"/>
    <x v="0"/>
    <s v="English"/>
    <x v="0"/>
    <s v="PG-13"/>
    <s v="Tyler Labine"/>
    <x v="791"/>
    <n v="779"/>
    <n v="1297"/>
    <n v="29"/>
    <n v="0"/>
    <n v="6.1"/>
    <n v="123"/>
    <n v="109"/>
    <n v="10965209"/>
    <n v="30000000"/>
    <n v="-19034791"/>
    <n v="-0.63449303333333329"/>
    <n v="24.146202786666667"/>
    <x v="18"/>
    <s v="yanvar"/>
    <s v="Peter Howitt"/>
    <s v="ANTİTRUST"/>
    <s v="Normal"/>
    <s v="High Budget"/>
  </r>
  <r>
    <s v="Dragon Wars: D-War"/>
    <d v="2007-05-24T00:00:00"/>
    <x v="0"/>
    <x v="0"/>
    <s v="English"/>
    <x v="25"/>
    <s v="PG-13"/>
    <s v="Robert Forster"/>
    <x v="1098"/>
    <n v="889"/>
    <n v="3274"/>
    <n v="26"/>
    <n v="0"/>
    <n v="3.6"/>
    <n v="93"/>
    <n v="107"/>
    <n v="10956379"/>
    <n v="35000000"/>
    <n v="-24043621"/>
    <n v="-0.68696060000000003"/>
    <n v="14.12521576"/>
    <x v="17"/>
    <s v="may"/>
    <s v="Hyung-rae Shim"/>
    <s v="DRAGON WARS: D-WAR"/>
    <s v="Normal"/>
    <s v="High Budget"/>
  </r>
  <r>
    <s v="Doomsday"/>
    <d v="2008-02-19T00:00:00"/>
    <x v="0"/>
    <x v="0"/>
    <s v="English"/>
    <x v="1"/>
    <s v="R"/>
    <s v="Ryan Kruger"/>
    <x v="818"/>
    <n v="165"/>
    <n v="391"/>
    <n v="197"/>
    <n v="0"/>
    <n v="6"/>
    <n v="254"/>
    <n v="113"/>
    <n v="10955425"/>
    <n v="30000000"/>
    <n v="-19044575"/>
    <n v="-0.63481916666666671"/>
    <n v="23.746072333333334"/>
    <x v="4"/>
    <s v="fevral"/>
    <s v="Neil Marshall"/>
    <s v="DOOMSDAY"/>
    <s v="Normal"/>
    <s v="High Budget"/>
  </r>
  <r>
    <s v="Stop-Loss"/>
    <d v="2008-09-16T00:00:00"/>
    <x v="0"/>
    <x v="1"/>
    <s v="English"/>
    <x v="0"/>
    <s v="R"/>
    <s v="Joseph Gordon-Levitt"/>
    <x v="691"/>
    <n v="23000"/>
    <n v="43560"/>
    <n v="108"/>
    <n v="982"/>
    <n v="6.5"/>
    <n v="143"/>
    <n v="112"/>
    <n v="10911750"/>
    <n v="25000000"/>
    <n v="-14088250"/>
    <n v="-0.56352999999999998"/>
    <n v="25.872788"/>
    <x v="4"/>
    <s v="sentyabr"/>
    <s v="Kimberly Peirce"/>
    <s v="STOP-LOSS"/>
    <s v="Normal"/>
    <s v="Medium Budget"/>
  </r>
  <r>
    <s v="Dead Man Down"/>
    <d v="2013-08-30T00:00:00"/>
    <x v="0"/>
    <x v="0"/>
    <s v="English"/>
    <x v="0"/>
    <s v="R"/>
    <s v="Dominic Cooper"/>
    <x v="1099"/>
    <n v="3000"/>
    <n v="4253"/>
    <n v="76"/>
    <n v="0"/>
    <n v="6.5"/>
    <n v="217"/>
    <n v="118"/>
    <n v="10880926"/>
    <n v="30000000"/>
    <n v="-19119074"/>
    <n v="-0.63730246666666668"/>
    <n v="25.745079013333335"/>
    <x v="8"/>
    <s v="avgust"/>
    <s v="Niels Arden Oplev"/>
    <s v="DEAD MAN DOWN"/>
    <s v="Normal"/>
    <s v="High Budget"/>
  </r>
  <r>
    <s v="Office Space"/>
    <d v="1999-07-18T00:00:00"/>
    <x v="0"/>
    <x v="4"/>
    <s v="English"/>
    <x v="0"/>
    <s v="R"/>
    <s v="Gary Cole"/>
    <x v="442"/>
    <n v="989"/>
    <n v="3462"/>
    <n v="406"/>
    <n v="16000"/>
    <n v="7.8"/>
    <n v="144"/>
    <n v="89"/>
    <n v="10824921"/>
    <n v="10000000"/>
    <n v="824921"/>
    <n v="8.2492099999999999E-2"/>
    <n v="32.83299684"/>
    <x v="5"/>
    <s v="iyul"/>
    <s v="Mike Judge"/>
    <s v="OFFİCE SPACE"/>
    <s v="Normal"/>
    <s v="Medium Budget"/>
  </r>
  <r>
    <s v="Extract"/>
    <d v="2009-08-21T00:00:00"/>
    <x v="0"/>
    <x v="4"/>
    <s v="English"/>
    <x v="0"/>
    <s v="R"/>
    <s v="J.K. Simmons"/>
    <x v="442"/>
    <n v="24000"/>
    <n v="41867"/>
    <n v="406"/>
    <n v="0"/>
    <n v="6.2"/>
    <n v="192"/>
    <n v="92"/>
    <n v="10814185"/>
    <n v="8000000"/>
    <n v="2814185"/>
    <n v="0.35177312500000002"/>
    <n v="24.940709250000001"/>
    <x v="0"/>
    <s v="avgust"/>
    <s v="Mike Judge"/>
    <s v="EXTRACT"/>
    <s v="Normal"/>
    <s v="Medium Budget"/>
  </r>
  <r>
    <s v="Gettysburg"/>
    <d v="1993-06-26T00:00:00"/>
    <x v="0"/>
    <x v="1"/>
    <s v="English"/>
    <x v="0"/>
    <s v="PG"/>
    <s v="Tom Berenger"/>
    <x v="1063"/>
    <n v="854"/>
    <n v="2107"/>
    <n v="33"/>
    <n v="0"/>
    <n v="7.7"/>
    <n v="22"/>
    <n v="271"/>
    <n v="10769960"/>
    <n v="25000000"/>
    <n v="-14230040"/>
    <n v="-0.56920159999999997"/>
    <n v="30.572319360000002"/>
    <x v="27"/>
    <s v="iyun"/>
    <s v="Ron Maxwell"/>
    <s v="GETTYSBURG"/>
    <s v="Normal"/>
    <s v="Medium Budget"/>
  </r>
  <r>
    <s v="New York Stories"/>
    <d v="1989-07-01T00:00:00"/>
    <x v="0"/>
    <x v="4"/>
    <s v="English"/>
    <x v="0"/>
    <s v="PG"/>
    <s v="Woody Allen"/>
    <x v="478"/>
    <n v="11000"/>
    <n v="12685"/>
    <n v="11000"/>
    <n v="877"/>
    <n v="6.4"/>
    <n v="42"/>
    <n v="124"/>
    <n v="10763469"/>
    <n v="15000000"/>
    <n v="-4236531"/>
    <n v="-0.2824354"/>
    <n v="25.574725840000003"/>
    <x v="25"/>
    <s v="iyul"/>
    <s v="Woody Allen"/>
    <s v="NEW YORK STORİES"/>
    <s v="Normal"/>
    <s v="Medium Budget"/>
  </r>
  <r>
    <s v="Winged Migration"/>
    <d v="2001-12-22T00:00:00"/>
    <x v="0"/>
    <x v="10"/>
    <s v="English"/>
    <x v="6"/>
    <s v="G"/>
    <s v="Jacques Perrin"/>
    <x v="919"/>
    <n v="63"/>
    <n v="66"/>
    <n v="63"/>
    <n v="1000"/>
    <n v="8"/>
    <n v="100"/>
    <n v="81"/>
    <n v="10762178"/>
    <n v="160000000"/>
    <n v="-149237822"/>
    <n v="-0.93273638749999999"/>
    <n v="31.726905445"/>
    <x v="18"/>
    <s v="dekabr"/>
    <s v="Jacques Perrin"/>
    <s v="WİNGED MİGRATİON"/>
    <s v="Underperformer"/>
    <s v="Low Budget"/>
  </r>
  <r>
    <s v="Glengarry Glen Ross"/>
    <d v="1992-01-20T00:00:00"/>
    <x v="0"/>
    <x v="8"/>
    <s v="English"/>
    <x v="0"/>
    <s v="R"/>
    <s v="Kevin Spacey"/>
    <x v="1001"/>
    <n v="18000"/>
    <n v="32288"/>
    <n v="164"/>
    <n v="0"/>
    <n v="7.8"/>
    <n v="120"/>
    <n v="100"/>
    <n v="10725228"/>
    <n v="12500000"/>
    <n v="-1774772"/>
    <n v="-0.14198176000000001"/>
    <n v="31.143207296"/>
    <x v="28"/>
    <s v="yanvar"/>
    <s v="James Foley"/>
    <s v="GLENGARRY GLEN ROSS"/>
    <s v="Normal"/>
    <s v="Medium Budget"/>
  </r>
  <r>
    <s v="Abandon"/>
    <d v="2002-02-10T00:00:00"/>
    <x v="0"/>
    <x v="1"/>
    <s v="English"/>
    <x v="0"/>
    <s v="PG-13"/>
    <s v="Charlie Hunnam"/>
    <x v="539"/>
    <n v="16000"/>
    <n v="28987"/>
    <n v="79"/>
    <n v="261"/>
    <n v="4.9000000000000004"/>
    <n v="72"/>
    <n v="99"/>
    <n v="10719367"/>
    <n v="25000000"/>
    <n v="-14280633"/>
    <n v="-0.57122532000000004"/>
    <n v="19.397609872"/>
    <x v="12"/>
    <s v="fevral"/>
    <s v="Stephen Gaghan"/>
    <s v="ABANDON"/>
    <s v="Normal"/>
    <s v="Medium Budget"/>
  </r>
  <r>
    <s v="Drive Angry"/>
    <d v="2011-09-13T00:00:00"/>
    <x v="0"/>
    <x v="0"/>
    <s v="English"/>
    <x v="0"/>
    <s v="R"/>
    <s v="Nicolas Cage"/>
    <x v="527"/>
    <n v="12000"/>
    <n v="16481"/>
    <n v="71"/>
    <n v="15000"/>
    <n v="5.5"/>
    <n v="296"/>
    <n v="104"/>
    <n v="10706786"/>
    <n v="50000000"/>
    <n v="-39293214"/>
    <n v="-0.78586427999999997"/>
    <n v="23.185654287999999"/>
    <x v="15"/>
    <s v="sentyabr"/>
    <s v="Patrick Lussier"/>
    <s v="DRİVE ANGRY"/>
    <s v="Normal"/>
    <s v="High Budget"/>
  </r>
  <r>
    <s v="RoboCop 3"/>
    <d v="1993-06-28T00:00:00"/>
    <x v="0"/>
    <x v="0"/>
    <s v="English"/>
    <x v="0"/>
    <s v="PG-13"/>
    <s v="CCH Pounder"/>
    <x v="1100"/>
    <n v="1000"/>
    <n v="3148"/>
    <n v="87"/>
    <n v="716"/>
    <n v="3.9"/>
    <n v="75"/>
    <n v="104"/>
    <n v="10696210"/>
    <n v="23500000"/>
    <n v="-12803790"/>
    <n v="-0.54484212765957452"/>
    <n v="15.453663148936171"/>
    <x v="27"/>
    <s v="iyun"/>
    <s v="Fred Dekker"/>
    <s v="ROBOCOP 3"/>
    <s v="Normal"/>
    <s v="High Budget"/>
  </r>
  <r>
    <s v="The End of the Affair"/>
    <d v="1999-08-18T00:00:00"/>
    <x v="0"/>
    <x v="1"/>
    <s v="English"/>
    <x v="1"/>
    <s v="R"/>
    <s v="Stephen Rea"/>
    <x v="276"/>
    <n v="327"/>
    <n v="672"/>
    <n v="277"/>
    <n v="0"/>
    <n v="7.2"/>
    <n v="90"/>
    <n v="102"/>
    <n v="10660147"/>
    <n v="23000000"/>
    <n v="-12339853"/>
    <n v="-0.53651534782608701"/>
    <n v="28.585393860869566"/>
    <x v="5"/>
    <s v="avgust"/>
    <s v="Neil Jordan"/>
    <s v="THE END OF THE AFFAİR"/>
    <s v="Normal"/>
    <s v="Medium Budget"/>
  </r>
  <r>
    <s v="The Astronaut's Wife"/>
    <d v="1999-11-20T00:00:00"/>
    <x v="0"/>
    <x v="1"/>
    <s v="English"/>
    <x v="0"/>
    <s v="R"/>
    <s v="Johnny Depp"/>
    <x v="1101"/>
    <n v="40000"/>
    <n v="52621"/>
    <n v="7"/>
    <n v="1000"/>
    <n v="5.3"/>
    <n v="107"/>
    <n v="109"/>
    <n v="10654581"/>
    <n v="34000000"/>
    <n v="-23345419"/>
    <n v="-0.68662997058823527"/>
    <n v="21.025348011764706"/>
    <x v="5"/>
    <s v="noyabr"/>
    <s v="Rand Ravich"/>
    <s v="THE ASTRONAUT'S WİFE"/>
    <s v="Normal"/>
    <s v="Medium Budget"/>
  </r>
  <r>
    <s v="The Gunman"/>
    <d v="2015-08-27T00:00:00"/>
    <x v="0"/>
    <x v="0"/>
    <s v="English"/>
    <x v="0"/>
    <s v="R"/>
    <s v="Ray Winstone"/>
    <x v="169"/>
    <n v="1000"/>
    <n v="1686"/>
    <n v="180"/>
    <n v="0"/>
    <n v="5.8"/>
    <n v="224"/>
    <n v="115"/>
    <n v="10640645"/>
    <n v="40000000"/>
    <n v="-29359355"/>
    <n v="-0.73398387499999995"/>
    <n v="22.906406449999999"/>
    <x v="2"/>
    <s v="avgust"/>
    <s v="Pierre Morel"/>
    <s v="THE GUNMAN"/>
    <s v="Normal"/>
    <s v="High Budget"/>
  </r>
  <r>
    <s v="Not Easily Broken"/>
    <d v="2009-05-01T00:00:00"/>
    <x v="0"/>
    <x v="1"/>
    <s v="English"/>
    <x v="0"/>
    <s v="PG-13"/>
    <s v="Eddie Cibrian"/>
    <x v="1102"/>
    <n v="849"/>
    <n v="2269"/>
    <n v="1000"/>
    <n v="738"/>
    <n v="6.1"/>
    <n v="45"/>
    <n v="99"/>
    <n v="10572742"/>
    <n v="8000000"/>
    <n v="2572742"/>
    <n v="0.32159274999999998"/>
    <n v="24.602437099999996"/>
    <x v="0"/>
    <s v="may"/>
    <s v="Bill Duke"/>
    <s v="NOT EASİLY BROKEN"/>
    <s v="Normal"/>
    <s v="Medium Budget"/>
  </r>
  <r>
    <s v="Deconstructing Harry"/>
    <d v="1997-05-22T00:00:00"/>
    <x v="0"/>
    <x v="4"/>
    <s v="English"/>
    <x v="0"/>
    <s v="R"/>
    <s v="Woody Allen"/>
    <x v="478"/>
    <n v="11000"/>
    <n v="11867"/>
    <n v="11000"/>
    <n v="0"/>
    <n v="7.4"/>
    <n v="104"/>
    <n v="96"/>
    <n v="10569071"/>
    <n v="20000000"/>
    <n v="-9430929"/>
    <n v="-0.47154645000000001"/>
    <n v="29.411381420000001"/>
    <x v="1"/>
    <s v="may"/>
    <s v="Woody Allen"/>
    <s v="DECONSTRUCTİNG HARRY"/>
    <s v="Normal"/>
    <s v="Medium Budget"/>
  </r>
  <r>
    <s v="Fear and Loathing in Las Vegas"/>
    <d v="1998-11-21T00:00:00"/>
    <x v="0"/>
    <x v="2"/>
    <s v="English"/>
    <x v="0"/>
    <s v="R"/>
    <s v="Johnny Depp"/>
    <x v="614"/>
    <n v="40000"/>
    <n v="43105"/>
    <n v="0"/>
    <n v="15000"/>
    <n v="7.7"/>
    <n v="156"/>
    <n v="118"/>
    <n v="10562387"/>
    <n v="18500000"/>
    <n v="-7937613"/>
    <n v="-0.42906016216216214"/>
    <n v="32.128375935135139"/>
    <x v="31"/>
    <s v="noyabr"/>
    <s v="Terry Gilliam"/>
    <s v="FEAR AND LOATHİNG İN LAS VEGAS"/>
    <s v="Normal"/>
    <s v="High Budget"/>
  </r>
  <r>
    <s v="Drop Dead Gorgeous"/>
    <d v="1999-11-04T00:00:00"/>
    <x v="0"/>
    <x v="4"/>
    <s v="English"/>
    <x v="7"/>
    <s v="PG-13"/>
    <s v="Kirsten Dunst"/>
    <x v="1103"/>
    <n v="4000"/>
    <n v="6388"/>
    <n v="31"/>
    <n v="0"/>
    <n v="6.5"/>
    <n v="77"/>
    <n v="97"/>
    <n v="10561238"/>
    <n v="10000000"/>
    <n v="561238"/>
    <n v="5.6123800000000001E-2"/>
    <n v="26.022449519999999"/>
    <x v="5"/>
    <s v="noyabr"/>
    <s v="Michael Patrick Jann"/>
    <s v="DROP DEAD GORGEOUS"/>
    <s v="Normal"/>
    <s v="Medium Budget"/>
  </r>
  <r>
    <s v="Mad City"/>
    <d v="1997-05-09T00:00:00"/>
    <x v="0"/>
    <x v="8"/>
    <s v="English"/>
    <x v="0"/>
    <s v="PG-13"/>
    <s v="Mia Kirshner"/>
    <x v="1104"/>
    <n v="972"/>
    <n v="2606"/>
    <n v="333"/>
    <n v="697"/>
    <n v="6.2"/>
    <n v="59"/>
    <n v="115"/>
    <n v="10556196"/>
    <n v="50000000"/>
    <n v="-39443804"/>
    <n v="-0.78887607999999998"/>
    <n v="24.554149568000003"/>
    <x v="1"/>
    <s v="may"/>
    <s v="Costa-Gavras"/>
    <s v="MAD CİTY"/>
    <s v="Normal"/>
    <s v="Medium Budget"/>
  </r>
  <r>
    <s v="We're No Angels"/>
    <d v="1989-07-28T00:00:00"/>
    <x v="0"/>
    <x v="4"/>
    <s v="English"/>
    <x v="0"/>
    <s v="PG-13"/>
    <s v="Robert De Niro"/>
    <x v="276"/>
    <n v="22000"/>
    <n v="24887"/>
    <n v="277"/>
    <n v="855"/>
    <n v="6"/>
    <n v="20"/>
    <n v="106"/>
    <n v="10555348"/>
    <n v="20000000"/>
    <n v="-9444652"/>
    <n v="-0.4722326"/>
    <n v="23.89660696"/>
    <x v="25"/>
    <s v="iyul"/>
    <s v="Neil Jordan"/>
    <s v="WE'RE NO ANGELS"/>
    <s v="Normal"/>
    <s v="Medium Budget"/>
  </r>
  <r>
    <s v="Three to Tango"/>
    <d v="1999-12-28T00:00:00"/>
    <x v="0"/>
    <x v="4"/>
    <s v="English"/>
    <x v="3"/>
    <s v="PG-13"/>
    <s v="Matthew Perry"/>
    <x v="1105"/>
    <n v="2000"/>
    <n v="4843"/>
    <n v="4"/>
    <n v="311"/>
    <n v="6.1"/>
    <n v="81"/>
    <n v="98"/>
    <n v="10544143"/>
    <n v="20000000"/>
    <n v="-9455857"/>
    <n v="-0.47279284999999999"/>
    <n v="24.241982859999997"/>
    <x v="5"/>
    <s v="dekabr"/>
    <s v="Damon Santostefano"/>
    <s v="THREE TO TANGO"/>
    <s v="Normal"/>
    <s v="Medium Budget"/>
  </r>
  <r>
    <s v="Jonah Hex"/>
    <d v="2010-03-23T00:00:00"/>
    <x v="0"/>
    <x v="0"/>
    <s v="English"/>
    <x v="0"/>
    <s v="PG-13"/>
    <s v="Michael Fassbender"/>
    <x v="493"/>
    <n v="13000"/>
    <n v="14619"/>
    <n v="39"/>
    <n v="0"/>
    <n v="4.7"/>
    <n v="178"/>
    <n v="81"/>
    <n v="10539414"/>
    <n v="47000000"/>
    <n v="-36460586"/>
    <n v="-0.7757571489361702"/>
    <n v="18.489697140425534"/>
    <x v="11"/>
    <s v="mart"/>
    <s v="Jimmy Hayward"/>
    <s v="JONAH HEX"/>
    <s v="Normal"/>
    <s v="High Budget"/>
  </r>
  <r>
    <s v="Scoop"/>
    <d v="2006-11-16T00:00:00"/>
    <x v="0"/>
    <x v="4"/>
    <s v="English"/>
    <x v="1"/>
    <s v="PG-13"/>
    <s v="Scarlett Johansson"/>
    <x v="478"/>
    <n v="19000"/>
    <n v="20132"/>
    <n v="11000"/>
    <n v="0"/>
    <n v="6.7"/>
    <n v="177"/>
    <n v="96"/>
    <n v="10515579"/>
    <n v="4000000"/>
    <n v="6515579"/>
    <n v="1.6288947499999999"/>
    <n v="27.451557900000001"/>
    <x v="9"/>
    <s v="noyabr"/>
    <s v="Woody Allen"/>
    <s v="SCOOP"/>
    <s v="Normal"/>
    <s v="Medium Budget"/>
  </r>
  <r>
    <s v="Sabotage"/>
    <d v="2014-09-19T00:00:00"/>
    <x v="0"/>
    <x v="0"/>
    <s v="English"/>
    <x v="0"/>
    <s v="R"/>
    <s v="Mireille Enos"/>
    <x v="336"/>
    <n v="1000"/>
    <n v="1458"/>
    <n v="453"/>
    <n v="10000"/>
    <n v="5.7"/>
    <n v="233"/>
    <n v="109"/>
    <n v="10499968"/>
    <n v="35000000"/>
    <n v="-24500032"/>
    <n v="-0.70000091428571432"/>
    <n v="23.519999634285714"/>
    <x v="16"/>
    <s v="sentyabr"/>
    <s v="David Ayer"/>
    <s v="SABOTAGE"/>
    <s v="Normal"/>
    <s v="High Budget"/>
  </r>
  <r>
    <s v="Getaway"/>
    <d v="2013-03-25T00:00:00"/>
    <x v="0"/>
    <x v="0"/>
    <s v="English"/>
    <x v="0"/>
    <s v="PG-13"/>
    <s v="Rebecca Budig"/>
    <x v="973"/>
    <n v="210"/>
    <n v="676"/>
    <n v="31"/>
    <n v="4000"/>
    <n v="4.4000000000000004"/>
    <n v="146"/>
    <n v="90"/>
    <n v="10494494"/>
    <n v="18000000"/>
    <n v="-7505506"/>
    <n v="-0.41697255555555557"/>
    <n v="17.833210977777778"/>
    <x v="8"/>
    <s v="mart"/>
    <s v="Courtney Solomon"/>
    <s v="GETAWAY"/>
    <s v="Normal"/>
    <s v="High Budget"/>
  </r>
  <r>
    <s v="Here on Earth"/>
    <d v="2000-01-12T00:00:00"/>
    <x v="0"/>
    <x v="1"/>
    <s v="English"/>
    <x v="0"/>
    <s v="PG-13"/>
    <s v="Bruce Greenwood"/>
    <x v="1106"/>
    <n v="989"/>
    <n v="3142"/>
    <n v="4"/>
    <n v="648"/>
    <n v="5.0999999999999996"/>
    <n v="44"/>
    <n v="96"/>
    <n v="10494147"/>
    <n v="15000000"/>
    <n v="-4505853"/>
    <n v="-0.3003902"/>
    <n v="20.344643919999999"/>
    <x v="23"/>
    <s v="yanvar"/>
    <s v="Mark Piznarski"/>
    <s v="HERE ON EARTH"/>
    <s v="Normal"/>
    <s v="Medium Budget"/>
  </r>
  <r>
    <s v="Narc"/>
    <d v="2002-05-18T00:00:00"/>
    <x v="0"/>
    <x v="8"/>
    <s v="English"/>
    <x v="0"/>
    <s v="R"/>
    <s v="Jason Patric"/>
    <x v="526"/>
    <n v="673"/>
    <n v="1442"/>
    <n v="248"/>
    <n v="1000"/>
    <n v="7.2"/>
    <n v="127"/>
    <n v="105"/>
    <n v="10460089"/>
    <n v="7500000"/>
    <n v="2960089"/>
    <n v="0.39467853333333336"/>
    <n v="29.057871413333334"/>
    <x v="12"/>
    <s v="may"/>
    <s v="Joe Carnahan"/>
    <s v="NARC"/>
    <s v="Normal"/>
    <s v="Medium Budget"/>
  </r>
  <r>
    <s v="Home Fries"/>
    <d v="1998-10-20T00:00:00"/>
    <x v="0"/>
    <x v="4"/>
    <s v="English"/>
    <x v="0"/>
    <s v="PG-13"/>
    <s v="Catherine O'Hara"/>
    <x v="259"/>
    <n v="925"/>
    <n v="2913"/>
    <n v="23"/>
    <n v="247"/>
    <n v="5"/>
    <n v="42"/>
    <n v="91"/>
    <n v="10443316"/>
    <n v="15000000"/>
    <n v="-4556684"/>
    <n v="-0.30377893333333333"/>
    <n v="19.903188426666667"/>
    <x v="31"/>
    <s v="oktyabr"/>
    <s v="Dean Parisot"/>
    <s v="HOME FRİES"/>
    <s v="Normal"/>
    <s v="Medium Budget"/>
  </r>
  <r>
    <s v="Universal Soldier: The Return"/>
    <d v="1999-02-27T00:00:00"/>
    <x v="0"/>
    <x v="0"/>
    <s v="English"/>
    <x v="0"/>
    <s v="R"/>
    <s v="Michael Jai White"/>
    <x v="1107"/>
    <n v="2000"/>
    <n v="4024"/>
    <n v="7"/>
    <n v="401"/>
    <n v="4.0999999999999996"/>
    <n v="75"/>
    <n v="83"/>
    <n v="10431220"/>
    <n v="24000000"/>
    <n v="-13568780"/>
    <n v="-0.56536583333333335"/>
    <n v="16.213953666666665"/>
    <x v="5"/>
    <s v="fevral"/>
    <s v="Mic Rodgers"/>
    <s v="UNİVERSAL SOLDİER: THE RETURN"/>
    <s v="Normal"/>
    <s v="High Budget"/>
  </r>
  <r>
    <s v="Moms' Night Out"/>
    <d v="2014-11-08T00:00:00"/>
    <x v="0"/>
    <x v="4"/>
    <s v="English"/>
    <x v="0"/>
    <s v="PG"/>
    <s v="Alex Kendrick"/>
    <x v="1108"/>
    <n v="589"/>
    <n v="2705"/>
    <n v="10"/>
    <n v="0"/>
    <n v="5.4"/>
    <n v="49"/>
    <n v="98"/>
    <n v="10429707"/>
    <n v="5000000"/>
    <n v="5429707"/>
    <n v="1.0859414000000001"/>
    <n v="22.034376560000002"/>
    <x v="16"/>
    <s v="noyabr"/>
    <s v="Andrew Erwin"/>
    <s v="MOMS' NİGHT OUT"/>
    <s v="Normal"/>
    <s v="Medium Budget"/>
  </r>
  <r>
    <s v="Raise Your Voice"/>
    <d v="2004-04-08T00:00:00"/>
    <x v="0"/>
    <x v="12"/>
    <s v="English"/>
    <x v="0"/>
    <s v="PG"/>
    <s v="Oliver James"/>
    <x v="603"/>
    <n v="1000"/>
    <n v="4676"/>
    <n v="80"/>
    <n v="1000"/>
    <n v="5.9"/>
    <n v="46"/>
    <n v="103"/>
    <n v="10411980"/>
    <n v="15000000"/>
    <n v="-4588020"/>
    <n v="-0.30586799999999997"/>
    <n v="23.577652800000003"/>
    <x v="7"/>
    <s v="aprel"/>
    <s v="Sean McNamara"/>
    <s v="RAİSE YOUR VOİCE"/>
    <s v="Normal"/>
    <s v="Low Budget"/>
  </r>
  <r>
    <s v="The Scarlet Letter"/>
    <d v="1995-03-17T00:00:00"/>
    <x v="0"/>
    <x v="1"/>
    <s v="English"/>
    <x v="0"/>
    <s v="R"/>
    <s v="Gary Oldman"/>
    <x v="1109"/>
    <n v="10000"/>
    <n v="15820"/>
    <n v="596"/>
    <n v="943"/>
    <n v="5.0999999999999996"/>
    <n v="34"/>
    <n v="135"/>
    <n v="10400000"/>
    <n v="50000000"/>
    <n v="-39600000"/>
    <n v="-0.79200000000000004"/>
    <n v="20.177499999999998"/>
    <x v="33"/>
    <s v="mart"/>
    <s v="Roland JoffÃ©"/>
    <s v="THE SCARLET LETTER"/>
    <s v="Normal"/>
    <s v="Medium Budget"/>
  </r>
  <r>
    <s v="Head Over Heels"/>
    <d v="2001-05-08T00:00:00"/>
    <x v="0"/>
    <x v="4"/>
    <s v="English"/>
    <x v="0"/>
    <s v="PG-13"/>
    <s v="Monica Potter"/>
    <x v="260"/>
    <n v="878"/>
    <n v="2165"/>
    <n v="70"/>
    <n v="613"/>
    <n v="5.4"/>
    <n v="61"/>
    <n v="86"/>
    <n v="10397365"/>
    <n v="14000000"/>
    <n v="-3602635"/>
    <n v="-0.25733107142857142"/>
    <n v="21.558367571428573"/>
    <x v="18"/>
    <s v="may"/>
    <s v="Mark Waters"/>
    <s v="HEAD OVER HEELS"/>
    <s v="Normal"/>
    <s v="Medium Budget"/>
  </r>
  <r>
    <s v="Pandorum"/>
    <d v="2009-09-03T00:00:00"/>
    <x v="0"/>
    <x v="0"/>
    <s v="English"/>
    <x v="7"/>
    <s v="R"/>
    <s v="Norman Reedus"/>
    <x v="1053"/>
    <n v="12000"/>
    <n v="14127"/>
    <n v="22"/>
    <n v="10000"/>
    <n v="6.8"/>
    <n v="219"/>
    <n v="108"/>
    <n v="10326062"/>
    <n v="33000000"/>
    <n v="-22673938"/>
    <n v="-0.68708903030303026"/>
    <n v="27.925164387878787"/>
    <x v="0"/>
    <s v="sentyabr"/>
    <s v="Christian Alvart"/>
    <s v="PANDORUM"/>
    <s v="Normal"/>
    <s v="High Budget"/>
  </r>
  <r>
    <s v="Straw Dogs"/>
    <d v="2011-12-01T00:00:00"/>
    <x v="0"/>
    <x v="0"/>
    <s v="English"/>
    <x v="0"/>
    <s v="R"/>
    <s v="Alexander SkarsgÃ¥rd"/>
    <x v="938"/>
    <n v="10000"/>
    <n v="11431"/>
    <n v="37"/>
    <n v="7000"/>
    <n v="5.8"/>
    <n v="190"/>
    <n v="110"/>
    <n v="10324441"/>
    <n v="25000000"/>
    <n v="-14675559"/>
    <n v="-0.58702235999999997"/>
    <n v="23.665191055999998"/>
    <x v="15"/>
    <s v="dekabr"/>
    <s v="Rod Lurie"/>
    <s v="STRAW DOGS"/>
    <s v="Normal"/>
    <s v="High Budget"/>
  </r>
  <r>
    <s v="I Got the Hook Up"/>
    <d v="1998-03-12T00:00:00"/>
    <x v="0"/>
    <x v="4"/>
    <s v="English"/>
    <x v="0"/>
    <s v="R"/>
    <s v="Joe Estevez"/>
    <x v="1110"/>
    <n v="625"/>
    <n v="987"/>
    <n v="0"/>
    <n v="280"/>
    <n v="3.9"/>
    <n v="19"/>
    <n v="93"/>
    <n v="10305534"/>
    <n v="3500000"/>
    <n v="6805534"/>
    <n v="1.9444382857142857"/>
    <n v="16.405775314285712"/>
    <x v="31"/>
    <s v="mart"/>
    <s v="Michael Martin"/>
    <s v="I GOT THE HOOK UP"/>
    <s v="Normal"/>
    <s v="Medium Budget"/>
  </r>
  <r>
    <s v="White Squall"/>
    <d v="1996-10-05T00:00:00"/>
    <x v="0"/>
    <x v="2"/>
    <s v="English"/>
    <x v="0"/>
    <s v="PG-13"/>
    <s v="Jeff Bridges"/>
    <x v="65"/>
    <n v="12000"/>
    <n v="16237"/>
    <n v="0"/>
    <n v="911"/>
    <n v="6.6"/>
    <n v="37"/>
    <n v="129"/>
    <n v="10300000"/>
    <n v="38000000"/>
    <n v="-27700000"/>
    <n v="-0.72894736842105268"/>
    <n v="26.199521052631578"/>
    <x v="20"/>
    <s v="oktyabr"/>
    <s v="Ridley Scott"/>
    <s v="WHİTE SQUALL"/>
    <s v="Normal"/>
    <s v="High Budget"/>
  </r>
  <r>
    <s v="The Newton Boys"/>
    <d v="1998-02-20T00:00:00"/>
    <x v="0"/>
    <x v="0"/>
    <s v="English"/>
    <x v="0"/>
    <s v="PG-13"/>
    <s v="Matthew McConaughey"/>
    <x v="354"/>
    <n v="11000"/>
    <n v="11969"/>
    <n v="0"/>
    <n v="315"/>
    <n v="6"/>
    <n v="63"/>
    <n v="123"/>
    <n v="10297897"/>
    <n v="27000000"/>
    <n v="-16702103"/>
    <n v="-0.6185964074074074"/>
    <n v="23.784061437037039"/>
    <x v="31"/>
    <s v="fevral"/>
    <s v="Richard Linklater"/>
    <s v="THE NEWTON BOYS"/>
    <s v="Normal"/>
    <s v="High Budget"/>
  </r>
  <r>
    <s v="The Boondock Saints II: All Saints Day"/>
    <d v="2009-02-20T00:00:00"/>
    <x v="0"/>
    <x v="0"/>
    <s v="English"/>
    <x v="0"/>
    <s v="R"/>
    <s v="Norman Reedus"/>
    <x v="1111"/>
    <n v="12000"/>
    <n v="17524"/>
    <n v="78"/>
    <n v="0"/>
    <n v="6.3"/>
    <n v="91"/>
    <n v="138"/>
    <n v="10269307"/>
    <n v="8000000"/>
    <n v="2269307"/>
    <n v="0.283663375"/>
    <n v="25.313465349999998"/>
    <x v="0"/>
    <s v="fevral"/>
    <s v="Troy Duffy"/>
    <s v="THE BOONDOCK SAİNTS II: ALL SAİNTS DAY"/>
    <s v="Normal"/>
    <s v="High Budget"/>
  </r>
  <r>
    <s v="Whiteout"/>
    <d v="2009-12-24T00:00:00"/>
    <x v="0"/>
    <x v="0"/>
    <s v="English"/>
    <x v="0"/>
    <s v="R"/>
    <s v="Tom Skerritt"/>
    <x v="289"/>
    <n v="1000"/>
    <n v="1947"/>
    <n v="57"/>
    <n v="0"/>
    <n v="5.5"/>
    <n v="166"/>
    <n v="101"/>
    <n v="10268846"/>
    <n v="35000000"/>
    <n v="-24731154"/>
    <n v="-0.70660440000000002"/>
    <n v="21.717358239999999"/>
    <x v="0"/>
    <s v="dekabr"/>
    <s v="Dominic Sena"/>
    <s v="WHİTEOUT"/>
    <s v="Normal"/>
    <s v="High Budget"/>
  </r>
  <r>
    <s v="The Brothers McMullen"/>
    <d v="1995-07-14T00:00:00"/>
    <x v="0"/>
    <x v="4"/>
    <s v="English"/>
    <x v="0"/>
    <s v="R"/>
    <s v="Shari Albert"/>
    <x v="1112"/>
    <n v="138"/>
    <n v="388"/>
    <n v="0"/>
    <n v="265"/>
    <n v="6.6"/>
    <n v="36"/>
    <n v="98"/>
    <n v="10246600"/>
    <n v="25000"/>
    <n v="10221600"/>
    <n v="408.86399999999998"/>
    <n v="189.97210000000001"/>
    <x v="33"/>
    <s v="iyul"/>
    <s v="Edward Burns"/>
    <s v="THE BROTHERS MCMULLEN"/>
    <s v="Normal"/>
    <s v="Medium Budget"/>
  </r>
  <r>
    <s v="Kinsey"/>
    <d v="2004-06-30T00:00:00"/>
    <x v="1"/>
    <x v="5"/>
    <s v="English"/>
    <x v="0"/>
    <s v="R"/>
    <s v="Liam Neeson"/>
    <x v="36"/>
    <n v="14000"/>
    <n v="17490"/>
    <n v="386"/>
    <n v="0"/>
    <n v="7.1"/>
    <n v="188"/>
    <n v="118"/>
    <n v="10214647"/>
    <n v="11000000"/>
    <n v="-785353"/>
    <n v="-7.1395727272727277E-2"/>
    <n v="28.371441709090906"/>
    <x v="7"/>
    <s v="iyun"/>
    <s v="Bill Condon"/>
    <s v="KİNSEY"/>
    <s v="Normal"/>
    <s v="Medium Budget"/>
  </r>
  <r>
    <s v="Unfinished Business"/>
    <d v="2015-02-25T00:00:00"/>
    <x v="0"/>
    <x v="4"/>
    <s v="English"/>
    <x v="0"/>
    <s v="R"/>
    <s v="Tom Wilkinson"/>
    <x v="757"/>
    <n v="1000"/>
    <n v="1564"/>
    <n v="31"/>
    <n v="0"/>
    <n v="5.4"/>
    <n v="90"/>
    <n v="91"/>
    <n v="10214013"/>
    <n v="35000000"/>
    <n v="-24785987"/>
    <n v="-0.70817105714285711"/>
    <n v="21.316731577142857"/>
    <x v="2"/>
    <s v="fevral"/>
    <s v="Ken Scott"/>
    <s v="UNFİNİSHED BUSİNESS"/>
    <s v="Normal"/>
    <s v="Medium Budget"/>
  </r>
  <r>
    <s v="Unfinished Business"/>
    <d v="2015-02-25T00:00:00"/>
    <x v="0"/>
    <x v="4"/>
    <s v="English"/>
    <x v="0"/>
    <s v="R"/>
    <s v="Tom Wilkinson"/>
    <x v="757"/>
    <n v="1000"/>
    <n v="1564"/>
    <n v="31"/>
    <n v="0"/>
    <n v="5.4"/>
    <n v="90"/>
    <n v="91"/>
    <n v="10214013"/>
    <n v="35000000"/>
    <n v="-24785987"/>
    <n v="-0.70817105714285711"/>
    <n v="21.316731577142857"/>
    <x v="2"/>
    <s v="fevral"/>
    <s v="Ken Scott"/>
    <s v="UNFİNİSHED BUSİNESS"/>
    <s v="Normal"/>
    <s v="Medium Budget"/>
  </r>
  <r>
    <s v="The Spanish Prisoner"/>
    <d v="1997-12-08T00:00:00"/>
    <x v="0"/>
    <x v="1"/>
    <s v="English"/>
    <x v="0"/>
    <s v="PG"/>
    <s v="Ben Gazzara"/>
    <x v="1113"/>
    <n v="623"/>
    <n v="1722"/>
    <n v="342"/>
    <n v="578"/>
    <n v="7.3"/>
    <n v="97"/>
    <n v="110"/>
    <n v="10200000"/>
    <n v="10000000"/>
    <n v="200000"/>
    <n v="0.02"/>
    <n v="29.265799999999999"/>
    <x v="1"/>
    <s v="dekabr"/>
    <s v="David Mamet"/>
    <s v="THE SPANİSH PRİSONER"/>
    <s v="Normal"/>
    <s v="Medium Budget"/>
  </r>
  <r>
    <s v="Sorority Boys"/>
    <d v="2002-08-15T00:00:00"/>
    <x v="0"/>
    <x v="4"/>
    <s v="English"/>
    <x v="0"/>
    <s v="R"/>
    <s v="Heather Matarazzo"/>
    <x v="1114"/>
    <n v="529"/>
    <n v="2393"/>
    <n v="32"/>
    <n v="507"/>
    <n v="5.4"/>
    <n v="53"/>
    <n v="93"/>
    <n v="10198766"/>
    <n v="12000000"/>
    <n v="-1801234"/>
    <n v="-0.15010283333333332"/>
    <n v="21.590658866666669"/>
    <x v="12"/>
    <s v="avgust"/>
    <s v="Wallace Wolodarsky"/>
    <s v="SORORİTY BOYS"/>
    <s v="Normal"/>
    <s v="Medium Budget"/>
  </r>
  <r>
    <s v="Facing the Giants"/>
    <d v="2006-03-10T00:00:00"/>
    <x v="0"/>
    <x v="1"/>
    <s v="English"/>
    <x v="0"/>
    <s v="PG"/>
    <s v="Alex Kendrick"/>
    <x v="702"/>
    <n v="589"/>
    <n v="916"/>
    <n v="589"/>
    <n v="0"/>
    <n v="6.7"/>
    <n v="31"/>
    <n v="111"/>
    <n v="10174663"/>
    <n v="100000"/>
    <n v="10074663"/>
    <n v="100.74663"/>
    <n v="67.098652000000001"/>
    <x v="9"/>
    <s v="mart"/>
    <s v="Alex Kendrick"/>
    <s v="FACİNG THE GİANTS"/>
    <s v="Normal"/>
    <s v="Medium Budget"/>
  </r>
  <r>
    <s v="The Great Raid"/>
    <d v="2005-09-29T00:00:00"/>
    <x v="1"/>
    <x v="0"/>
    <s v="Filipino"/>
    <x v="0"/>
    <s v="R"/>
    <s v="James Franco"/>
    <x v="863"/>
    <n v="11000"/>
    <n v="12133"/>
    <n v="131"/>
    <n v="0"/>
    <n v="6.7"/>
    <n v="81"/>
    <n v="132"/>
    <n v="10166502"/>
    <n v="80000000"/>
    <n v="-69833498"/>
    <n v="-0.87291872500000001"/>
    <n v="26.450832510000001"/>
    <x v="14"/>
    <s v="sentyabr"/>
    <s v="John Dahl"/>
    <s v="THE GREAT RAİD"/>
    <s v="Underperformer"/>
    <s v="High Budget"/>
  </r>
  <r>
    <s v="Henry V"/>
    <d v="1989-08-15T00:00:00"/>
    <x v="0"/>
    <x v="0"/>
    <s v="English"/>
    <x v="1"/>
    <s v="PG-13"/>
    <s v="Brian Blessed"/>
    <x v="85"/>
    <n v="591"/>
    <n v="1341"/>
    <n v="0"/>
    <n v="0"/>
    <n v="7.7"/>
    <n v="46"/>
    <n v="137"/>
    <n v="10161099"/>
    <n v="9000000"/>
    <n v="1161099"/>
    <n v="0.12901099999999999"/>
    <n v="30.851604399999999"/>
    <x v="25"/>
    <s v="avgust"/>
    <s v="Kenneth Branagh"/>
    <s v="HENRY V"/>
    <s v="Normal"/>
    <s v="High Budget"/>
  </r>
  <r>
    <s v="Bats"/>
    <d v="1999-05-19T00:00:00"/>
    <x v="0"/>
    <x v="7"/>
    <s v="English"/>
    <x v="0"/>
    <s v="PG-13"/>
    <s v="Leon"/>
    <x v="1115"/>
    <n v="730"/>
    <n v="1405"/>
    <n v="38"/>
    <n v="342"/>
    <n v="3.6"/>
    <n v="97"/>
    <n v="91"/>
    <n v="10149779"/>
    <n v="6500000"/>
    <n v="3649779"/>
    <n v="0.56150446153846156"/>
    <n v="14.658801784615385"/>
    <x v="5"/>
    <s v="may"/>
    <s v="Louis Morneau"/>
    <s v="BATS"/>
    <s v="Normal"/>
    <s v="Low Budget"/>
  </r>
  <r>
    <s v="The Fountain"/>
    <d v="2006-03-15T00:00:00"/>
    <x v="0"/>
    <x v="1"/>
    <s v="English"/>
    <x v="0"/>
    <s v="PG-13"/>
    <s v="Hugh Jackman"/>
    <x v="269"/>
    <n v="20000"/>
    <n v="24640"/>
    <n v="0"/>
    <n v="23000"/>
    <n v="7.3"/>
    <n v="274"/>
    <n v="96"/>
    <n v="10139254"/>
    <n v="35000000"/>
    <n v="-24860746"/>
    <n v="-0.71030702857142858"/>
    <n v="31.215877188571429"/>
    <x v="9"/>
    <s v="mart"/>
    <s v="Darren Aronofsky"/>
    <s v="THE FOUNTAİN"/>
    <s v="Normal"/>
    <s v="Medium Budget"/>
  </r>
  <r>
    <s v="The Walk"/>
    <d v="2015-07-07T00:00:00"/>
    <x v="0"/>
    <x v="2"/>
    <s v="English"/>
    <x v="0"/>
    <s v="PG"/>
    <s v="Joseph Gordon-Levitt"/>
    <x v="25"/>
    <n v="23000"/>
    <n v="23031"/>
    <n v="0"/>
    <n v="24000"/>
    <n v="7.4"/>
    <n v="335"/>
    <n v="123"/>
    <n v="10137502"/>
    <n v="35000000"/>
    <n v="-24862498"/>
    <n v="-0.71035708571428569"/>
    <n v="31.715857165714286"/>
    <x v="2"/>
    <s v="iyul"/>
    <s v="Robert Zemeckis"/>
    <s v="THE WALK"/>
    <s v="Normal"/>
    <s v="High Budget"/>
  </r>
  <r>
    <s v="The Walk"/>
    <d v="2015-07-07T00:00:00"/>
    <x v="0"/>
    <x v="2"/>
    <s v="English"/>
    <x v="0"/>
    <s v="PG"/>
    <s v="Joseph Gordon-Levitt"/>
    <x v="25"/>
    <n v="23000"/>
    <n v="23031"/>
    <n v="0"/>
    <n v="24000"/>
    <n v="7.4"/>
    <n v="335"/>
    <n v="123"/>
    <n v="10137502"/>
    <n v="35000000"/>
    <n v="-24862498"/>
    <n v="-0.71035708571428569"/>
    <n v="31.715857165714286"/>
    <x v="2"/>
    <s v="iyul"/>
    <s v="Robert Zemeckis"/>
    <s v="THE WALK"/>
    <s v="Normal"/>
    <s v="High Budget"/>
  </r>
  <r>
    <s v="Domino"/>
    <d v="2005-07-15T00:00:00"/>
    <x v="0"/>
    <x v="0"/>
    <s v="English"/>
    <x v="6"/>
    <s v="R"/>
    <s v="Ian Ziering"/>
    <x v="116"/>
    <n v="984"/>
    <n v="5702"/>
    <n v="12000"/>
    <n v="0"/>
    <n v="6"/>
    <n v="186"/>
    <n v="127"/>
    <n v="10137232"/>
    <n v="50000000"/>
    <n v="-39862768"/>
    <n v="-0.79725535999999997"/>
    <n v="23.681097856000001"/>
    <x v="14"/>
    <s v="iyul"/>
    <s v="Tony Scott"/>
    <s v="DOMİNO"/>
    <s v="Normal"/>
    <s v="High Budget"/>
  </r>
  <r>
    <s v="Hoodwinked Too! Hood vs. Evil"/>
    <d v="2011-01-06T00:00:00"/>
    <x v="0"/>
    <x v="3"/>
    <s v="English"/>
    <x v="0"/>
    <s v="PG"/>
    <s v="Amy Poehler"/>
    <x v="1116"/>
    <n v="1000"/>
    <n v="5393"/>
    <n v="6"/>
    <n v="0"/>
    <n v="4.8"/>
    <n v="77"/>
    <n v="86"/>
    <n v="10134754"/>
    <n v="30000000"/>
    <n v="-19865246"/>
    <n v="-0.66217486666666669"/>
    <n v="18.935130053333332"/>
    <x v="15"/>
    <s v="yanvar"/>
    <s v="Mike Disa"/>
    <s v="HOODWİNKED TOO! HOOD VS. EVİL"/>
    <s v="Normal"/>
    <s v="High Budget"/>
  </r>
  <r>
    <s v="Brokedown Palace"/>
    <d v="1999-01-01T00:00:00"/>
    <x v="0"/>
    <x v="1"/>
    <s v="English"/>
    <x v="0"/>
    <s v="PG-13"/>
    <s v="John Doe"/>
    <x v="1117"/>
    <n v="181"/>
    <n v="582"/>
    <n v="57"/>
    <n v="0"/>
    <n v="6.4"/>
    <n v="70"/>
    <n v="100"/>
    <n v="10114315"/>
    <n v="25000000"/>
    <n v="-14885685"/>
    <n v="-0.59542740000000005"/>
    <n v="25.36182904"/>
    <x v="5"/>
    <s v="yanvar"/>
    <s v="Jonathan Kaplan"/>
    <s v="BROKEDOWN PALACE"/>
    <s v="Normal"/>
    <s v="Medium Budget"/>
  </r>
  <r>
    <s v="Prom"/>
    <d v="2011-07-07T00:00:00"/>
    <x v="0"/>
    <x v="4"/>
    <s v="English"/>
    <x v="0"/>
    <s v="PG"/>
    <s v="Cameron Monaghan"/>
    <x v="1083"/>
    <n v="1000"/>
    <n v="5190"/>
    <n v="18"/>
    <n v="0"/>
    <n v="5.4"/>
    <n v="83"/>
    <n v="104"/>
    <n v="10106233"/>
    <n v="8000000"/>
    <n v="2106233"/>
    <n v="0.263279125"/>
    <n v="21.705311650000002"/>
    <x v="15"/>
    <s v="iyul"/>
    <s v="Joe Nussbaum"/>
    <s v="PROM"/>
    <s v="Normal"/>
    <s v="Medium Budget"/>
  </r>
  <r>
    <s v="The Wash"/>
    <d v="2001-09-08T00:00:00"/>
    <x v="0"/>
    <x v="4"/>
    <s v="English"/>
    <x v="0"/>
    <s v="R"/>
    <s v="Angell Conwell"/>
    <x v="1118"/>
    <n v="522"/>
    <n v="955"/>
    <n v="69"/>
    <n v="842"/>
    <n v="4.5999999999999996"/>
    <n v="27"/>
    <n v="93"/>
    <n v="10097096"/>
    <n v="4000000"/>
    <n v="6097096"/>
    <n v="1.5242739999999999"/>
    <n v="19.093909599999996"/>
    <x v="18"/>
    <s v="sentyabr"/>
    <s v="DJ Pooh"/>
    <s v="THE WASH"/>
    <s v="Normal"/>
    <s v="Medium Budget"/>
  </r>
  <r>
    <s v="Knock Off"/>
    <d v="1998-03-14T00:00:00"/>
    <x v="0"/>
    <x v="0"/>
    <s v="English"/>
    <x v="26"/>
    <s v="R"/>
    <s v="Paul Sorvino"/>
    <x v="1119"/>
    <n v="635"/>
    <n v="1352"/>
    <n v="85"/>
    <n v="471"/>
    <n v="4.8"/>
    <n v="67"/>
    <n v="91"/>
    <n v="10076136"/>
    <n v="35000000"/>
    <n v="-24923864"/>
    <n v="-0.71211040000000003"/>
    <n v="18.962255840000001"/>
    <x v="31"/>
    <s v="mart"/>
    <s v="Hark Tsui"/>
    <s v="KNOCK OFF"/>
    <s v="Normal"/>
    <s v="High Budget"/>
  </r>
  <r>
    <s v="Mrs. Winterbourne"/>
    <d v="1996-09-20T00:00:00"/>
    <x v="0"/>
    <x v="4"/>
    <s v="English"/>
    <x v="0"/>
    <s v="PG-13"/>
    <s v="Brendan Fraser"/>
    <x v="1036"/>
    <n v="3000"/>
    <n v="5023"/>
    <n v="121"/>
    <n v="491"/>
    <n v="6.2"/>
    <n v="20"/>
    <n v="105"/>
    <n v="10070000"/>
    <n v="25000000"/>
    <n v="-14930000"/>
    <n v="-0.59719999999999995"/>
    <n v="24.610220000000002"/>
    <x v="20"/>
    <s v="sentyabr"/>
    <s v="Richard Benjamin"/>
    <s v="MRS. WİNTERBOURNE"/>
    <s v="Normal"/>
    <s v="Medium Budget"/>
  </r>
  <r>
    <s v="Spirited Away"/>
    <d v="2001-04-22T00:00:00"/>
    <x v="0"/>
    <x v="2"/>
    <s v="Japanese"/>
    <x v="10"/>
    <s v="PG"/>
    <s v="Bunta Sugawara"/>
    <x v="1006"/>
    <n v="17"/>
    <n v="44"/>
    <n v="6000"/>
    <n v="28000"/>
    <n v="8.6"/>
    <n v="246"/>
    <n v="125"/>
    <n v="10049886"/>
    <n v="19000000"/>
    <n v="-8950114"/>
    <n v="-0.4710586315789474"/>
    <n v="37.011576547368414"/>
    <x v="18"/>
    <s v="aprel"/>
    <s v="Hayao Miyazaki"/>
    <s v="SPİRİTED AWAY"/>
    <s v="Normal"/>
    <s v="High Budget"/>
  </r>
  <r>
    <s v="Cry_Wolf"/>
    <d v="2005-07-23T00:00:00"/>
    <x v="0"/>
    <x v="1"/>
    <s v="English"/>
    <x v="0"/>
    <s v="PG-13"/>
    <s v="Julian Morris"/>
    <x v="783"/>
    <n v="1000"/>
    <n v="3155"/>
    <n v="65"/>
    <n v="816"/>
    <n v="5.9"/>
    <n v="137"/>
    <n v="90"/>
    <n v="10042266"/>
    <n v="1000000"/>
    <n v="9042266"/>
    <n v="9.0422659999999997"/>
    <n v="27.298506400000004"/>
    <x v="14"/>
    <s v="iyul"/>
    <s v="Jeff Wadlow"/>
    <s v="CRY_WOLF"/>
    <s v="Normal"/>
    <s v="Medium Budget"/>
  </r>
  <r>
    <s v="Godzilla 2000"/>
    <d v="1999-08-22T00:00:00"/>
    <x v="0"/>
    <x v="0"/>
    <s v="Japanese"/>
    <x v="10"/>
    <s v="PG"/>
    <s v="Hiroshi Abe"/>
    <x v="1120"/>
    <n v="43"/>
    <n v="53"/>
    <n v="2"/>
    <n v="339"/>
    <n v="6"/>
    <n v="107"/>
    <n v="99"/>
    <n v="10037390"/>
    <n v="1000000000"/>
    <n v="-989962610"/>
    <n v="-0.98996260999999997"/>
    <n v="23.637914955999999"/>
    <x v="5"/>
    <s v="avgust"/>
    <s v="Takao Okawara"/>
    <s v="GODZİLLA 2000"/>
    <s v="Underperformer"/>
    <s v="High Budget"/>
  </r>
  <r>
    <s v="Next Day Air"/>
    <d v="2009-07-16T00:00:00"/>
    <x v="0"/>
    <x v="0"/>
    <s v="English"/>
    <x v="0"/>
    <s v="R"/>
    <s v="Omari Hardwick"/>
    <x v="1121"/>
    <n v="1000"/>
    <n v="4815"/>
    <n v="23"/>
    <n v="545"/>
    <n v="5.9"/>
    <n v="49"/>
    <n v="84"/>
    <n v="10017041"/>
    <n v="3000000"/>
    <n v="7017041"/>
    <n v="2.3390136666666668"/>
    <n v="24.590105466666667"/>
    <x v="0"/>
    <s v="iyul"/>
    <s v="Benny Boom"/>
    <s v="NEXT DAY AİR"/>
    <s v="Normal"/>
    <s v="High Budget"/>
  </r>
  <r>
    <s v="Lucky Numbers"/>
    <d v="2000-06-23T00:00:00"/>
    <x v="0"/>
    <x v="4"/>
    <s v="English"/>
    <x v="6"/>
    <s v="R"/>
    <s v="Michael Rapaport"/>
    <x v="245"/>
    <n v="975"/>
    <n v="3580"/>
    <n v="0"/>
    <n v="177"/>
    <n v="5"/>
    <n v="60"/>
    <n v="105"/>
    <n v="10014234"/>
    <n v="65000000"/>
    <n v="-54985766"/>
    <n v="-0.84593486153846154"/>
    <n v="19.679326055384617"/>
    <x v="23"/>
    <s v="iyun"/>
    <s v="Nora Ephron"/>
    <s v="LUCKY NUMBERS"/>
    <s v="Underperformer"/>
    <s v="Medium Budget"/>
  </r>
  <r>
    <s v="Dirty Work"/>
    <d v="1998-05-25T00:00:00"/>
    <x v="0"/>
    <x v="4"/>
    <s v="English"/>
    <x v="4"/>
    <s v="PG-13"/>
    <s v="Don Rickles"/>
    <x v="1122"/>
    <n v="721"/>
    <n v="1805"/>
    <n v="799"/>
    <n v="679"/>
    <n v="6.4"/>
    <n v="32"/>
    <n v="82"/>
    <n v="9975684"/>
    <n v="13000000"/>
    <n v="-3024316"/>
    <n v="-0.2326396923076923"/>
    <n v="25.574844123076925"/>
    <x v="31"/>
    <s v="may"/>
    <s v="Bob Saget"/>
    <s v="DİRTY WORK"/>
    <s v="Normal"/>
    <s v="Medium Budget"/>
  </r>
  <r>
    <s v="Brazil"/>
    <d v="1985-02-17T00:00:00"/>
    <x v="0"/>
    <x v="1"/>
    <s v="English"/>
    <x v="1"/>
    <s v="R"/>
    <s v="Robert De Niro"/>
    <x v="614"/>
    <n v="22000"/>
    <n v="29475"/>
    <n v="0"/>
    <n v="16000"/>
    <n v="8"/>
    <n v="230"/>
    <n v="142"/>
    <n v="9929000"/>
    <n v="15000000"/>
    <n v="-5071000"/>
    <n v="-0.33806666666666668"/>
    <n v="33.464773333333333"/>
    <x v="29"/>
    <s v="fevral"/>
    <s v="Terry Gilliam"/>
    <s v="BRAZİL"/>
    <s v="Normal"/>
    <s v="Medium Budget"/>
  </r>
  <r>
    <s v="3 Strikes"/>
    <d v="2000-11-05T00:00:00"/>
    <x v="0"/>
    <x v="4"/>
    <s v="English"/>
    <x v="0"/>
    <s v="R"/>
    <s v="Mo'Nique"/>
    <x v="1118"/>
    <n v="939"/>
    <n v="3354"/>
    <n v="69"/>
    <n v="118"/>
    <n v="4"/>
    <n v="22"/>
    <n v="82"/>
    <n v="9821335"/>
    <n v="6000000"/>
    <n v="3821335"/>
    <n v="0.63688916666666662"/>
    <n v="16.266555666666669"/>
    <x v="23"/>
    <s v="noyabr"/>
    <s v="DJ Pooh"/>
    <s v="3 STRİKES"/>
    <s v="Normal"/>
    <s v="Medium Budget"/>
  </r>
  <r>
    <s v="Very Bad Things"/>
    <d v="1998-07-08T00:00:00"/>
    <x v="0"/>
    <x v="4"/>
    <s v="English"/>
    <x v="0"/>
    <s v="R"/>
    <s v="Jon Favreau"/>
    <x v="66"/>
    <n v="4000"/>
    <n v="6046"/>
    <n v="532"/>
    <n v="0"/>
    <n v="6.3"/>
    <n v="100"/>
    <n v="100"/>
    <n v="9801782"/>
    <n v="10000000"/>
    <n v="-198218"/>
    <n v="-1.9821800000000001E-2"/>
    <n v="25.19207128"/>
    <x v="31"/>
    <s v="iyul"/>
    <s v="Peter Berg"/>
    <s v="VERY BAD THİNGS"/>
    <s v="Normal"/>
    <s v="Medium Budget"/>
  </r>
  <r>
    <s v="Jade"/>
    <d v="1995-10-24T00:00:00"/>
    <x v="0"/>
    <x v="8"/>
    <s v="English"/>
    <x v="0"/>
    <s v="R"/>
    <s v="Michael Biehn"/>
    <x v="82"/>
    <n v="2000"/>
    <n v="5461"/>
    <n v="607"/>
    <n v="422"/>
    <n v="5.0999999999999996"/>
    <n v="50"/>
    <n v="107"/>
    <n v="9795017"/>
    <n v="50000000"/>
    <n v="-40204983"/>
    <n v="-0.80409965999999999"/>
    <n v="20.120560135999998"/>
    <x v="33"/>
    <s v="oktyabr"/>
    <s v="William Friedkin"/>
    <s v="JADE"/>
    <s v="Normal"/>
    <s v="Medium Budget"/>
  </r>
  <r>
    <s v="Everyone Says I Love You"/>
    <d v="1996-09-10T00:00:00"/>
    <x v="0"/>
    <x v="4"/>
    <s v="English"/>
    <x v="0"/>
    <s v="R"/>
    <s v="Natasha Lyonne"/>
    <x v="478"/>
    <n v="1000"/>
    <n v="1614"/>
    <n v="11000"/>
    <n v="0"/>
    <n v="6.8"/>
    <n v="69"/>
    <n v="101"/>
    <n v="9714482"/>
    <n v="20000000"/>
    <n v="-10285518"/>
    <n v="-0.51427590000000001"/>
    <n v="26.994289639999998"/>
    <x v="20"/>
    <s v="sentyabr"/>
    <s v="Woody Allen"/>
    <s v="EVERYONE SAYS I LOVE YOU"/>
    <s v="Normal"/>
    <s v="Medium Budget"/>
  </r>
  <r>
    <s v="Blue Valentine"/>
    <d v="2010-07-23T00:00:00"/>
    <x v="0"/>
    <x v="1"/>
    <s v="English"/>
    <x v="0"/>
    <s v="R"/>
    <s v="Ryan Gosling"/>
    <x v="890"/>
    <n v="33000"/>
    <n v="35941"/>
    <n v="310"/>
    <n v="25000"/>
    <n v="7.4"/>
    <n v="377"/>
    <n v="112"/>
    <n v="9701559"/>
    <n v="3500000"/>
    <n v="6201559"/>
    <n v="1.7718739999999999"/>
    <n v="32.808749599999999"/>
    <x v="11"/>
    <s v="iyul"/>
    <s v="Derek Cianfrance"/>
    <s v="BLUE VALENTİNE"/>
    <s v="Normal"/>
    <s v="Medium Budget"/>
  </r>
  <r>
    <s v="Dudley Do-Right"/>
    <d v="1999-05-24T00:00:00"/>
    <x v="0"/>
    <x v="4"/>
    <s v="English"/>
    <x v="0"/>
    <s v="PG"/>
    <s v="Brendan Fraser"/>
    <x v="275"/>
    <n v="3000"/>
    <n v="5568"/>
    <n v="37"/>
    <n v="272"/>
    <n v="3.8"/>
    <n v="41"/>
    <n v="77"/>
    <n v="9694105"/>
    <n v="22000000"/>
    <n v="-12305895"/>
    <n v="-0.55935886363636367"/>
    <n v="15.003456454545454"/>
    <x v="5"/>
    <s v="may"/>
    <s v="Hugh Wilson"/>
    <s v="DUDLEY DO-RİGHT"/>
    <s v="Normal"/>
    <s v="Medium Budget"/>
  </r>
  <r>
    <s v="Rendition"/>
    <d v="2007-12-12T00:00:00"/>
    <x v="0"/>
    <x v="1"/>
    <s v="English"/>
    <x v="0"/>
    <s v="R"/>
    <s v="J.K. Simmons"/>
    <x v="111"/>
    <n v="24000"/>
    <n v="50950"/>
    <n v="151"/>
    <n v="0"/>
    <n v="6.8"/>
    <n v="131"/>
    <n v="122"/>
    <n v="9664316"/>
    <n v="27500000"/>
    <n v="-17835684"/>
    <n v="-0.64857032727272723"/>
    <n v="26.94057186909091"/>
    <x v="17"/>
    <s v="dekabr"/>
    <s v="Gavin Hood"/>
    <s v="RENDİTİON"/>
    <s v="Normal"/>
    <s v="Medium Budget"/>
  </r>
  <r>
    <s v="Duplex"/>
    <d v="2003-02-17T00:00:00"/>
    <x v="0"/>
    <x v="4"/>
    <s v="English"/>
    <x v="0"/>
    <s v="PG-13"/>
    <s v="Justin Theroux"/>
    <x v="846"/>
    <n v="1000"/>
    <n v="3096"/>
    <n v="0"/>
    <n v="0"/>
    <n v="5.8"/>
    <n v="78"/>
    <n v="89"/>
    <n v="9652000"/>
    <n v="40000000"/>
    <n v="-30348000"/>
    <n v="-0.75870000000000004"/>
    <n v="22.896519999999999"/>
    <x v="13"/>
    <s v="fevral"/>
    <s v="Danny DeVito"/>
    <s v="DUPLEX"/>
    <s v="Normal"/>
    <s v="Medium Budget"/>
  </r>
  <r>
    <s v="I Don't Know How She Does It"/>
    <d v="2011-07-03T00:00:00"/>
    <x v="0"/>
    <x v="4"/>
    <s v="English"/>
    <x v="0"/>
    <s v="PG-13"/>
    <s v="Olivia Munn"/>
    <x v="1123"/>
    <n v="2000"/>
    <n v="5470"/>
    <n v="41"/>
    <n v="0"/>
    <n v="4.9000000000000004"/>
    <n v="169"/>
    <n v="89"/>
    <n v="9639242"/>
    <n v="24000000"/>
    <n v="-14360758"/>
    <n v="-0.59836491666666669"/>
    <n v="19.360654033333336"/>
    <x v="15"/>
    <s v="iyul"/>
    <s v="Douglas McGrath"/>
    <s v="I DON'T KNOW HOW SHE DOES IT"/>
    <s v="Normal"/>
    <s v="Medium Budget"/>
  </r>
  <r>
    <s v="Digimon: The Movie"/>
    <d v="2000-01-20T00:00:00"/>
    <x v="0"/>
    <x v="0"/>
    <s v="English"/>
    <x v="0"/>
    <s v="PG"/>
    <s v="Lara Jill Miller"/>
    <x v="1124"/>
    <n v="93"/>
    <n v="315"/>
    <n v="99"/>
    <n v="207"/>
    <n v="5.9"/>
    <n v="29"/>
    <n v="82"/>
    <n v="9628751"/>
    <n v="5000000"/>
    <n v="4628751"/>
    <n v="0.92575019999999997"/>
    <n v="23.991000080000003"/>
    <x v="23"/>
    <s v="yanvar"/>
    <s v="Mamoru Hosoda"/>
    <s v="DİGİMON: THE MOVİE"/>
    <s v="Normal"/>
    <s v="High Budget"/>
  </r>
  <r>
    <s v="On the Waterfront"/>
    <d v="1954-10-29T00:00:00"/>
    <x v="1"/>
    <x v="8"/>
    <s v="English"/>
    <x v="0"/>
    <s v="Not Rated"/>
    <s v="Marlon Brando"/>
    <x v="1125"/>
    <n v="10000"/>
    <n v="11094"/>
    <n v="603"/>
    <n v="0"/>
    <n v="8.1999999999999993"/>
    <n v="134"/>
    <n v="108"/>
    <n v="9600000"/>
    <n v="910000"/>
    <n v="8690000"/>
    <n v="9.5494505494505493"/>
    <n v="36.619780219780218"/>
    <x v="63"/>
    <s v="oktyabr"/>
    <s v="Elia Kazan"/>
    <s v="ON THE WATERFRONT"/>
    <s v="Normal"/>
    <s v="Medium Budget"/>
  </r>
  <r>
    <s v="The Express"/>
    <d v="2008-04-04T00:00:00"/>
    <x v="1"/>
    <x v="5"/>
    <s v="English"/>
    <x v="0"/>
    <s v="PG"/>
    <s v="Dennis Quaid"/>
    <x v="451"/>
    <n v="2000"/>
    <n v="5162"/>
    <n v="39"/>
    <n v="0"/>
    <n v="7.3"/>
    <n v="86"/>
    <n v="130"/>
    <n v="9589875"/>
    <n v="40000000"/>
    <n v="-30410125"/>
    <n v="-0.76025312499999997"/>
    <n v="28.895898750000001"/>
    <x v="4"/>
    <s v="aprel"/>
    <s v="Gary Fleder"/>
    <s v="THE EXPRESS"/>
    <s v="Normal"/>
    <s v="Medium Budget"/>
  </r>
  <r>
    <s v="Fair Game"/>
    <d v="2010-11-02T00:00:00"/>
    <x v="0"/>
    <x v="5"/>
    <s v="English"/>
    <x v="0"/>
    <s v="PG-13"/>
    <s v="Naomi Watts"/>
    <x v="96"/>
    <n v="6000"/>
    <n v="10191"/>
    <n v="218"/>
    <n v="9000"/>
    <n v="6.8"/>
    <n v="214"/>
    <n v="108"/>
    <n v="9528092"/>
    <n v="22000000"/>
    <n v="-12471908"/>
    <n v="-0.56690490909090907"/>
    <n v="27.873238036363635"/>
    <x v="11"/>
    <s v="noyabr"/>
    <s v="Doug Liman"/>
    <s v="FAİR GAME"/>
    <s v="Normal"/>
    <s v="Medium Budget"/>
  </r>
  <r>
    <s v="Death Sentence"/>
    <d v="2007-02-10T00:00:00"/>
    <x v="0"/>
    <x v="0"/>
    <s v="English"/>
    <x v="0"/>
    <s v="R"/>
    <s v="Aisha Tyler"/>
    <x v="21"/>
    <n v="856"/>
    <n v="3309"/>
    <n v="0"/>
    <n v="0"/>
    <n v="6.8"/>
    <n v="166"/>
    <n v="111"/>
    <n v="9525276"/>
    <n v="20000000"/>
    <n v="-10474724"/>
    <n v="-0.52373619999999999"/>
    <n v="26.990505519999999"/>
    <x v="17"/>
    <s v="fevral"/>
    <s v="James Wan"/>
    <s v="DEATH SENTENCE"/>
    <s v="Normal"/>
    <s v="High Budget"/>
  </r>
  <r>
    <s v="Bullet to the Head"/>
    <d v="2012-09-25T00:00:00"/>
    <x v="0"/>
    <x v="0"/>
    <s v="English"/>
    <x v="0"/>
    <s v="R"/>
    <s v="Sylvester Stallone"/>
    <x v="1027"/>
    <n v="13000"/>
    <n v="25418"/>
    <n v="394"/>
    <n v="10000"/>
    <n v="5.7"/>
    <n v="279"/>
    <n v="92"/>
    <n v="9483821"/>
    <n v="55000000"/>
    <n v="-45516179"/>
    <n v="-0.82756689090909086"/>
    <n v="23.468973243636363"/>
    <x v="3"/>
    <s v="sentyabr"/>
    <s v="Walter Hill"/>
    <s v="BULLET TO THE HEAD"/>
    <s v="Underperformer"/>
    <s v="High Budget"/>
  </r>
  <r>
    <s v="The Red Violin"/>
    <d v="1998-05-26T00:00:00"/>
    <x v="0"/>
    <x v="1"/>
    <s v="French"/>
    <x v="4"/>
    <s v="R"/>
    <s v="Johannes Silberschneider"/>
    <x v="1126"/>
    <n v="24"/>
    <n v="29"/>
    <n v="63"/>
    <n v="0"/>
    <n v="7.7"/>
    <n v="94"/>
    <n v="130"/>
    <n v="9473382"/>
    <n v="10000000"/>
    <n v="-526618"/>
    <n v="-5.2661800000000002E-2"/>
    <n v="30.778935280000002"/>
    <x v="31"/>
    <s v="may"/>
    <s v="FranÃ§ois Girard"/>
    <s v="THE RED VİOLİN"/>
    <s v="Normal"/>
    <s v="Medium Budget"/>
  </r>
  <r>
    <s v="She's the One"/>
    <d v="1996-12-19T00:00:00"/>
    <x v="0"/>
    <x v="4"/>
    <s v="English"/>
    <x v="0"/>
    <s v="R"/>
    <s v="John Mahoney"/>
    <x v="1112"/>
    <n v="385"/>
    <n v="995"/>
    <n v="0"/>
    <n v="453"/>
    <n v="6.1"/>
    <n v="43"/>
    <n v="96"/>
    <n v="9449219"/>
    <n v="3500000"/>
    <n v="5949219"/>
    <n v="1.6997768571428571"/>
    <n v="25.125210742857142"/>
    <x v="20"/>
    <s v="dekabr"/>
    <s v="Edward Burns"/>
    <s v="SHE'S THE ONE"/>
    <s v="Normal"/>
    <s v="Medium Budget"/>
  </r>
  <r>
    <s v="Once"/>
    <d v="2007-05-12T00:00:00"/>
    <x v="0"/>
    <x v="1"/>
    <s v="English"/>
    <x v="18"/>
    <s v="R"/>
    <s v="Glen Hansard"/>
    <x v="978"/>
    <n v="200"/>
    <n v="332"/>
    <n v="109"/>
    <n v="26000"/>
    <n v="7.9"/>
    <n v="232"/>
    <n v="85"/>
    <n v="9437933"/>
    <n v="180000"/>
    <n v="9257933"/>
    <n v="51.432961111111112"/>
    <n v="54.773184444444446"/>
    <x v="17"/>
    <s v="may"/>
    <s v="John Carney"/>
    <s v="ONCE"/>
    <s v="Normal"/>
    <s v="Medium Budget"/>
  </r>
  <r>
    <s v="Away We Go"/>
    <d v="2009-11-01T00:00:00"/>
    <x v="0"/>
    <x v="4"/>
    <s v="English"/>
    <x v="0"/>
    <s v="R"/>
    <s v="Catherine O'Hara"/>
    <x v="31"/>
    <n v="925"/>
    <n v="1997"/>
    <n v="0"/>
    <n v="7000"/>
    <n v="7.1"/>
    <n v="217"/>
    <n v="98"/>
    <n v="9430988"/>
    <n v="17000000"/>
    <n v="-7569012"/>
    <n v="-0.44523600000000002"/>
    <n v="28.921905599999999"/>
    <x v="0"/>
    <s v="noyabr"/>
    <s v="Sam Mendes"/>
    <s v="AWAY WE GO"/>
    <s v="Normal"/>
    <s v="Medium Budget"/>
  </r>
  <r>
    <s v="Fun Size"/>
    <d v="2012-10-24T00:00:00"/>
    <x v="0"/>
    <x v="2"/>
    <s v="English"/>
    <x v="0"/>
    <s v="PG-13"/>
    <s v="Thomas McDonell"/>
    <x v="1127"/>
    <n v="962"/>
    <n v="3715"/>
    <n v="90"/>
    <n v="0"/>
    <n v="5.4"/>
    <n v="77"/>
    <n v="86"/>
    <n v="9402410"/>
    <n v="14000000"/>
    <n v="-4597590"/>
    <n v="-0.32839928571428573"/>
    <n v="21.468640285714287"/>
    <x v="3"/>
    <s v="oktyabr"/>
    <s v="Josh Schwartz"/>
    <s v="FUN SİZE"/>
    <s v="Normal"/>
    <s v="High Budget"/>
  </r>
  <r>
    <s v="Black Snake Moan"/>
    <d v="2006-11-30T00:00:00"/>
    <x v="1"/>
    <x v="1"/>
    <s v="English"/>
    <x v="0"/>
    <s v="R"/>
    <s v="Justin Timberlake"/>
    <x v="874"/>
    <n v="3000"/>
    <n v="5012"/>
    <n v="153"/>
    <n v="0"/>
    <n v="7"/>
    <n v="197"/>
    <n v="116"/>
    <n v="9396487"/>
    <n v="15000000"/>
    <n v="-5603513"/>
    <n v="-0.37356753333333331"/>
    <n v="27.850572986666666"/>
    <x v="9"/>
    <s v="noyabr"/>
    <s v="Craig Brewer"/>
    <s v="BLACK SNAKE MOAN"/>
    <s v="Normal"/>
    <s v="Medium Budget"/>
  </r>
  <r>
    <s v="Dragonball: Evolution"/>
    <d v="2009-12-07T00:00:00"/>
    <x v="0"/>
    <x v="0"/>
    <s v="English"/>
    <x v="0"/>
    <s v="PG"/>
    <s v="Ian Whyte"/>
    <x v="506"/>
    <n v="473"/>
    <n v="1100"/>
    <n v="70"/>
    <n v="0"/>
    <n v="2.7"/>
    <n v="130"/>
    <n v="100"/>
    <n v="9353573"/>
    <n v="45000000"/>
    <n v="-35646427"/>
    <n v="-0.79214282222222221"/>
    <n v="10.483142871111111"/>
    <x v="0"/>
    <s v="dekabr"/>
    <s v="James Wong"/>
    <s v="DRAGONBALL: EVOLUTİON"/>
    <s v="Normal"/>
    <s v="High Budget"/>
  </r>
  <r>
    <s v="Stone Cold"/>
    <d v="1991-06-10T00:00:00"/>
    <x v="0"/>
    <x v="0"/>
    <s v="English"/>
    <x v="0"/>
    <s v="R"/>
    <s v="Brian Bosworth"/>
    <x v="908"/>
    <n v="174"/>
    <n v="583"/>
    <n v="22"/>
    <n v="0"/>
    <n v="5.9"/>
    <n v="27"/>
    <n v="88"/>
    <n v="9286314"/>
    <n v="17000000"/>
    <n v="-7713686"/>
    <n v="-0.45374623529411767"/>
    <n v="23.418501505882354"/>
    <x v="24"/>
    <s v="iyun"/>
    <s v="Craig R. Baxley"/>
    <s v="STONE COLD"/>
    <s v="Normal"/>
    <s v="High Budget"/>
  </r>
  <r>
    <s v="Bernie"/>
    <d v="2011-01-29T00:00:00"/>
    <x v="0"/>
    <x v="4"/>
    <s v="English"/>
    <x v="0"/>
    <s v="PG-13"/>
    <s v="Matthew McConaughey"/>
    <x v="354"/>
    <n v="11000"/>
    <n v="11328"/>
    <n v="0"/>
    <n v="15000"/>
    <n v="6.8"/>
    <n v="231"/>
    <n v="99"/>
    <n v="9203192"/>
    <n v="5000000"/>
    <n v="4203192"/>
    <n v="0.84063840000000001"/>
    <n v="29.036255359999998"/>
    <x v="15"/>
    <s v="yanvar"/>
    <s v="Richard Linklater"/>
    <s v="BERNİE"/>
    <s v="Normal"/>
    <s v="Medium Budget"/>
  </r>
  <r>
    <s v="A Serious Man"/>
    <d v="2009-02-15T00:00:00"/>
    <x v="0"/>
    <x v="4"/>
    <s v="English"/>
    <x v="0"/>
    <s v="R"/>
    <s v="Michael Stuhlbarg"/>
    <x v="124"/>
    <n v="816"/>
    <n v="1120"/>
    <n v="1000"/>
    <n v="10000"/>
    <n v="7"/>
    <n v="341"/>
    <n v="106"/>
    <n v="9190525"/>
    <n v="7000000"/>
    <n v="2190525"/>
    <n v="0.31293214285714288"/>
    <n v="29.125172857142857"/>
    <x v="0"/>
    <s v="fevral"/>
    <s v="Ethan Coen"/>
    <s v="A SERİOUS MAN"/>
    <s v="Normal"/>
    <s v="Medium Budget"/>
  </r>
  <r>
    <s v="You Can Count on Me"/>
    <d v="2000-09-25T00:00:00"/>
    <x v="0"/>
    <x v="1"/>
    <s v="English"/>
    <x v="0"/>
    <s v="R"/>
    <s v="Matthew Broderick"/>
    <x v="1128"/>
    <n v="2000"/>
    <n v="4288"/>
    <n v="50"/>
    <n v="756"/>
    <n v="7.7"/>
    <n v="122"/>
    <n v="111"/>
    <n v="9180275"/>
    <n v="1200000"/>
    <n v="7980275"/>
    <n v="6.6502291666666666"/>
    <n v="33.535691666666672"/>
    <x v="23"/>
    <s v="sentyabr"/>
    <s v="Kenneth Lonergan"/>
    <s v="YOU CAN COUNT ON ME"/>
    <s v="Normal"/>
    <s v="Medium Budget"/>
  </r>
  <r>
    <s v="Get Low"/>
    <d v="2009-08-24T00:00:00"/>
    <x v="0"/>
    <x v="1"/>
    <s v="English"/>
    <x v="0"/>
    <s v="PG-13"/>
    <s v="Bill Murray"/>
    <x v="1129"/>
    <n v="13000"/>
    <n v="19330"/>
    <n v="11"/>
    <n v="0"/>
    <n v="7.1"/>
    <n v="160"/>
    <n v="100"/>
    <n v="9176553"/>
    <n v="7500000"/>
    <n v="1676553"/>
    <n v="0.2235404"/>
    <n v="28.489416159999998"/>
    <x v="0"/>
    <s v="avgust"/>
    <s v="Aaron Schneider"/>
    <s v="GET LOW"/>
    <s v="Normal"/>
    <s v="Medium Budget"/>
  </r>
  <r>
    <s v="A Mighty Heart"/>
    <d v="2007-01-28T00:00:00"/>
    <x v="0"/>
    <x v="5"/>
    <s v="English"/>
    <x v="0"/>
    <s v="R"/>
    <s v="Angelina Jolie Pitt"/>
    <x v="1130"/>
    <n v="11000"/>
    <n v="12178"/>
    <n v="187"/>
    <n v="923"/>
    <n v="6.7"/>
    <n v="190"/>
    <n v="108"/>
    <n v="9172810"/>
    <n v="16000000"/>
    <n v="-6827190"/>
    <n v="-0.42669937499999999"/>
    <n v="26.721620250000001"/>
    <x v="17"/>
    <s v="yanvar"/>
    <s v="Michael Winterbottom"/>
    <s v="A MİGHTY HEART"/>
    <s v="Normal"/>
    <s v="Medium Budget"/>
  </r>
  <r>
    <s v="What's Eating Gilbert Grape"/>
    <d v="1993-05-01T00:00:00"/>
    <x v="0"/>
    <x v="1"/>
    <s v="English"/>
    <x v="0"/>
    <s v="PG-13"/>
    <s v="Johnny Depp"/>
    <x v="361"/>
    <n v="40000"/>
    <n v="69746"/>
    <n v="529"/>
    <n v="14000"/>
    <n v="7.8"/>
    <n v="80"/>
    <n v="118"/>
    <n v="9170214"/>
    <n v="11000000"/>
    <n v="-1829786"/>
    <n v="-0.16634418181818181"/>
    <n v="32.53346232727273"/>
    <x v="27"/>
    <s v="may"/>
    <s v="Lasse HallstrÃ¶m"/>
    <s v="WHAT'S EATİNG GİLBERT GRAPE"/>
    <s v="Normal"/>
    <s v="Medium Budget"/>
  </r>
  <r>
    <s v="A Single Man"/>
    <d v="2009-10-24T00:00:00"/>
    <x v="0"/>
    <x v="1"/>
    <s v="English"/>
    <x v="0"/>
    <s v="R"/>
    <s v="Colin Firth"/>
    <x v="1131"/>
    <n v="14000"/>
    <n v="14816"/>
    <n v="192"/>
    <n v="16000"/>
    <n v="7.6"/>
    <n v="281"/>
    <n v="99"/>
    <n v="9166863"/>
    <n v="7000000"/>
    <n v="2166863"/>
    <n v="0.30955185714285716"/>
    <n v="32.123820742857141"/>
    <x v="0"/>
    <s v="oktyabr"/>
    <s v="Tom Ford"/>
    <s v="A SİNGLE MAN"/>
    <s v="Normal"/>
    <s v="Medium Budget"/>
  </r>
  <r>
    <s v="Peeples"/>
    <d v="2013-02-01T00:00:00"/>
    <x v="0"/>
    <x v="4"/>
    <s v="English"/>
    <x v="0"/>
    <s v="PG-13"/>
    <s v="Tyler James Williams"/>
    <x v="1132"/>
    <n v="931"/>
    <n v="3322"/>
    <n v="24"/>
    <n v="0"/>
    <n v="5.3"/>
    <n v="43"/>
    <n v="95"/>
    <n v="9123834"/>
    <n v="15000000"/>
    <n v="-5876166"/>
    <n v="-0.39174439999999999"/>
    <n v="21.043302239999999"/>
    <x v="8"/>
    <s v="fevral"/>
    <s v="Tina Gordon Chism"/>
    <s v="PEEPLES"/>
    <s v="Normal"/>
    <s v="Medium Budget"/>
  </r>
  <r>
    <s v="Superbabies: Baby Geniuses 2"/>
    <d v="2004-01-11T00:00:00"/>
    <x v="0"/>
    <x v="4"/>
    <s v="English"/>
    <x v="7"/>
    <s v="PG"/>
    <s v="Scott Baio"/>
    <x v="274"/>
    <n v="650"/>
    <n v="1343"/>
    <n v="84"/>
    <n v="0"/>
    <n v="1.9"/>
    <n v="32"/>
    <n v="88"/>
    <n v="9109322"/>
    <n v="20000000"/>
    <n v="-10890678"/>
    <n v="-0.54453390000000002"/>
    <n v="7.3821864399999999"/>
    <x v="7"/>
    <s v="yanvar"/>
    <s v="Bob Clark"/>
    <s v="SUPERBABİES: BABY GENİUSES 2"/>
    <s v="Normal"/>
    <s v="Medium Budget"/>
  </r>
  <r>
    <s v="Warlock"/>
    <d v="1989-07-06T00:00:00"/>
    <x v="0"/>
    <x v="0"/>
    <s v="English"/>
    <x v="0"/>
    <s v="R"/>
    <s v="Julian Sands"/>
    <x v="679"/>
    <n v="687"/>
    <n v="1990"/>
    <n v="49"/>
    <n v="0"/>
    <n v="6.2"/>
    <n v="31"/>
    <n v="103"/>
    <n v="9094451"/>
    <n v="7000000"/>
    <n v="2094451"/>
    <n v="0.29920728571428573"/>
    <n v="24.919682914285715"/>
    <x v="25"/>
    <s v="iyul"/>
    <s v="Steve Miner"/>
    <s v="WARLOCK"/>
    <s v="Normal"/>
    <s v="High Budget"/>
  </r>
  <r>
    <s v="Dark Blue"/>
    <d v="2002-09-14T00:00:00"/>
    <x v="0"/>
    <x v="8"/>
    <s v="English"/>
    <x v="0"/>
    <s v="R"/>
    <s v="Khandi Alexander"/>
    <x v="508"/>
    <n v="556"/>
    <n v="1873"/>
    <n v="41"/>
    <n v="455"/>
    <n v="6.6"/>
    <n v="71"/>
    <n v="118"/>
    <n v="9059588"/>
    <n v="15000000"/>
    <n v="-5940412"/>
    <n v="-0.39602746666666666"/>
    <n v="26.287089013333333"/>
    <x v="12"/>
    <s v="sentyabr"/>
    <s v="Ron Shelton"/>
    <s v="DARK BLUE"/>
    <s v="Normal"/>
    <s v="Medium Budget"/>
  </r>
  <r>
    <s v="Ulee's Gold"/>
    <d v="1997-04-05T00:00:00"/>
    <x v="0"/>
    <x v="1"/>
    <s v="English"/>
    <x v="0"/>
    <s v="R"/>
    <s v="Peter Fonda"/>
    <x v="1133"/>
    <n v="402"/>
    <n v="787"/>
    <n v="9"/>
    <n v="381"/>
    <n v="7.1"/>
    <n v="61"/>
    <n v="113"/>
    <n v="9054736"/>
    <n v="2700000"/>
    <n v="6354736"/>
    <n v="2.3536059259259261"/>
    <n v="29.37954237037037"/>
    <x v="1"/>
    <s v="aprel"/>
    <s v="Victor Nunez"/>
    <s v="ULEE'S GOLD"/>
    <s v="Normal"/>
    <s v="Medium Budget"/>
  </r>
  <r>
    <s v="The Boy in the Striped Pajamas"/>
    <d v="2008-07-09T00:00:00"/>
    <x v="0"/>
    <x v="1"/>
    <s v="English"/>
    <x v="1"/>
    <s v="PG-13"/>
    <s v="Richard Johnson"/>
    <x v="1134"/>
    <n v="77"/>
    <n v="156"/>
    <n v="39"/>
    <n v="38000"/>
    <n v="7.8"/>
    <n v="185"/>
    <n v="94"/>
    <n v="9030581"/>
    <n v="12500000"/>
    <n v="-3469419"/>
    <n v="-0.27755352"/>
    <n v="34.888978592000001"/>
    <x v="4"/>
    <s v="iyul"/>
    <s v="Mark Herman"/>
    <s v="THE BOY İN THE STRİPED PAJAMAS"/>
    <s v="Normal"/>
    <s v="Medium Budget"/>
  </r>
  <r>
    <s v="Transamerica"/>
    <d v="2005-07-21T00:00:00"/>
    <x v="0"/>
    <x v="2"/>
    <s v="English"/>
    <x v="0"/>
    <s v="R"/>
    <s v="Kevin Zegers"/>
    <x v="1135"/>
    <n v="2000"/>
    <n v="3192"/>
    <n v="2"/>
    <n v="0"/>
    <n v="7.4"/>
    <n v="169"/>
    <n v="103"/>
    <n v="9013113"/>
    <n v="1000000"/>
    <n v="8013113"/>
    <n v="8.0131130000000006"/>
    <n v="32.805245200000002"/>
    <x v="14"/>
    <s v="iyul"/>
    <s v="Duncan Tucker"/>
    <s v="TRANSAMERİCA"/>
    <s v="Normal"/>
    <s v="High Budget"/>
  </r>
  <r>
    <s v="Mad Max 2: The Road Warrior"/>
    <d v="1981-09-11T00:00:00"/>
    <x v="1"/>
    <x v="0"/>
    <s v="English"/>
    <x v="3"/>
    <s v="R"/>
    <s v="Vernon Wells"/>
    <x v="89"/>
    <n v="745"/>
    <n v="1396"/>
    <n v="750"/>
    <n v="0"/>
    <n v="7.6"/>
    <n v="177"/>
    <n v="87"/>
    <n v="9003011"/>
    <n v="2000000"/>
    <n v="7003011"/>
    <n v="3.5015054999999999"/>
    <n v="31.8006022"/>
    <x v="45"/>
    <s v="sentyabr"/>
    <s v="George Miller"/>
    <s v="MAD MAX 2: THE ROAD WARRİOR"/>
    <s v="Normal"/>
    <s v="High Budget"/>
  </r>
  <r>
    <s v="Beyond the Valley of the Dolls"/>
    <d v="1970-04-16T00:00:00"/>
    <x v="0"/>
    <x v="4"/>
    <s v="English"/>
    <x v="0"/>
    <s v="X"/>
    <s v="Charles Napier"/>
    <x v="1136"/>
    <n v="503"/>
    <n v="731"/>
    <n v="199"/>
    <n v="0"/>
    <n v="6.2"/>
    <n v="101"/>
    <n v="109"/>
    <n v="9000000"/>
    <n v="900000"/>
    <n v="8100000"/>
    <n v="9"/>
    <n v="28.400000000000002"/>
    <x v="62"/>
    <s v="aprel"/>
    <s v="Russ Meyer"/>
    <s v="BEYOND THE VALLEY OF THE DOLLS"/>
    <s v="Normal"/>
    <s v="Medium Budget"/>
  </r>
  <r>
    <s v="Battle of the Year"/>
    <d v="2013-01-24T00:00:00"/>
    <x v="0"/>
    <x v="1"/>
    <s v="English"/>
    <x v="0"/>
    <s v="PG-13"/>
    <s v="Chris Brown"/>
    <x v="1137"/>
    <n v="997"/>
    <n v="3177"/>
    <n v="9"/>
    <n v="0"/>
    <n v="5"/>
    <n v="65"/>
    <n v="110"/>
    <n v="8888355"/>
    <n v="20000000"/>
    <n v="-11111645"/>
    <n v="-0.55558225000000006"/>
    <n v="19.777767099999998"/>
    <x v="8"/>
    <s v="yanvar"/>
    <s v="Benson Lee"/>
    <s v="BATTLE OF THE YEAR"/>
    <s v="Normal"/>
    <s v="Medium Budget"/>
  </r>
  <r>
    <s v="Mystery, Alaska"/>
    <d v="1999-09-23T00:00:00"/>
    <x v="0"/>
    <x v="4"/>
    <s v="English"/>
    <x v="4"/>
    <s v="R"/>
    <s v="Scott Grimes"/>
    <x v="41"/>
    <n v="738"/>
    <n v="2171"/>
    <n v="116"/>
    <n v="913"/>
    <n v="6.7"/>
    <n v="74"/>
    <n v="119"/>
    <n v="8888143"/>
    <n v="28000000"/>
    <n v="-19111857"/>
    <n v="-0.68256632142857143"/>
    <n v="26.618273471428573"/>
    <x v="5"/>
    <s v="sentyabr"/>
    <s v="Jay Roach"/>
    <s v="MYSTERY, ALASKA"/>
    <s v="Normal"/>
    <s v="Medium Budget"/>
  </r>
  <r>
    <s v="Everybody's Fine"/>
    <d v="2009-12-11T00:00:00"/>
    <x v="0"/>
    <x v="2"/>
    <s v="English"/>
    <x v="0"/>
    <s v="PG-13"/>
    <s v="Robert De Niro"/>
    <x v="575"/>
    <n v="22000"/>
    <n v="23409"/>
    <n v="52"/>
    <n v="10000"/>
    <n v="7.2"/>
    <n v="160"/>
    <n v="99"/>
    <n v="8855646"/>
    <n v="21000000"/>
    <n v="-12144354"/>
    <n v="-0.57830257142857144"/>
    <n v="29.568678971428572"/>
    <x v="0"/>
    <s v="dekabr"/>
    <s v="Kirk Jones"/>
    <s v="EVERYBODY'S FİNE"/>
    <s v="Normal"/>
    <s v="High Budget"/>
  </r>
  <r>
    <s v="Movie 43"/>
    <d v="2013-02-04T00:00:00"/>
    <x v="0"/>
    <x v="4"/>
    <s v="English"/>
    <x v="0"/>
    <s v="R"/>
    <s v="Hugh Jackman"/>
    <x v="102"/>
    <n v="20000"/>
    <n v="41059"/>
    <n v="0"/>
    <n v="25000"/>
    <n v="4.3"/>
    <n v="180"/>
    <n v="94"/>
    <n v="8828771"/>
    <n v="6000000"/>
    <n v="2828771"/>
    <n v="0.47146183333333336"/>
    <n v="19.888584733333332"/>
    <x v="8"/>
    <s v="fevral"/>
    <s v="Elizabeth Banks"/>
    <s v="MOVİE 43"/>
    <s v="Normal"/>
    <s v="Medium Budget"/>
  </r>
  <r>
    <s v="Saved!"/>
    <d v="2004-03-04T00:00:00"/>
    <x v="0"/>
    <x v="4"/>
    <s v="English"/>
    <x v="0"/>
    <s v="PG-13"/>
    <s v="Macaulay Culkin"/>
    <x v="1138"/>
    <n v="3000"/>
    <n v="5668"/>
    <n v="12"/>
    <n v="0"/>
    <n v="6.9"/>
    <n v="121"/>
    <n v="92"/>
    <n v="8786715"/>
    <n v="5000000"/>
    <n v="3786715"/>
    <n v="0.75734299999999999"/>
    <n v="27.9029372"/>
    <x v="7"/>
    <s v="mart"/>
    <s v="Brian Dannelly"/>
    <s v="SAVED!"/>
    <s v="Normal"/>
    <s v="Medium Budget"/>
  </r>
  <r>
    <s v="Street Fighter: The Legend of Chun-Li"/>
    <d v="2009-12-25T00:00:00"/>
    <x v="0"/>
    <x v="0"/>
    <s v="English"/>
    <x v="4"/>
    <s v="PG-13"/>
    <s v="Chris Klein"/>
    <x v="490"/>
    <n v="841"/>
    <n v="1385"/>
    <n v="43"/>
    <n v="0"/>
    <n v="3.7"/>
    <n v="103"/>
    <n v="96"/>
    <n v="8742261"/>
    <n v="18000000"/>
    <n v="-9257739"/>
    <n v="-0.51431883333333328"/>
    <n v="14.594272466666668"/>
    <x v="0"/>
    <s v="dekabr"/>
    <s v="Andrzej Bartkowiak"/>
    <s v="STREET FİGHTER: THE LEGEND OF CHUN-Lİ"/>
    <s v="Normal"/>
    <s v="High Budget"/>
  </r>
  <r>
    <s v="Whatever It Takes"/>
    <d v="2000-11-25T00:00:00"/>
    <x v="0"/>
    <x v="4"/>
    <s v="English"/>
    <x v="0"/>
    <s v="PG-13"/>
    <s v="James Franco"/>
    <x v="922"/>
    <n v="11000"/>
    <n v="13524"/>
    <n v="9"/>
    <n v="816"/>
    <n v="5.5"/>
    <n v="50"/>
    <n v="94"/>
    <n v="8735529"/>
    <n v="15000000"/>
    <n v="-6264471"/>
    <n v="-0.41763139999999999"/>
    <n v="21.914547440000003"/>
    <x v="23"/>
    <s v="noyabr"/>
    <s v="David Raynr"/>
    <s v="WHATEVER IT TAKES"/>
    <s v="Normal"/>
    <s v="Medium Budget"/>
  </r>
  <r>
    <s v="Suspect Zero"/>
    <d v="2004-03-17T00:00:00"/>
    <x v="0"/>
    <x v="8"/>
    <s v="English"/>
    <x v="0"/>
    <s v="R"/>
    <s v="Harry Lennix"/>
    <x v="1139"/>
    <n v="748"/>
    <n v="1721"/>
    <n v="54"/>
    <n v="817"/>
    <n v="5.9"/>
    <n v="101"/>
    <n v="99"/>
    <n v="8712564"/>
    <n v="27000000"/>
    <n v="-18287436"/>
    <n v="-0.67731244444444449"/>
    <n v="23.410775022222225"/>
    <x v="7"/>
    <s v="mart"/>
    <s v="E. Elias Merhige"/>
    <s v="SUSPECT ZERO"/>
    <s v="Normal"/>
    <s v="Medium Budget"/>
  </r>
  <r>
    <s v="My Life in Ruins"/>
    <d v="2009-11-06T00:00:00"/>
    <x v="0"/>
    <x v="4"/>
    <s v="English"/>
    <x v="0"/>
    <s v="PG-13"/>
    <s v="Nia Vardalos"/>
    <x v="270"/>
    <n v="567"/>
    <n v="2016"/>
    <n v="80"/>
    <n v="0"/>
    <n v="5.9"/>
    <n v="112"/>
    <n v="98"/>
    <n v="8662318"/>
    <n v="17000000"/>
    <n v="-8337682"/>
    <n v="-0.49045188235294118"/>
    <n v="23.403819247058824"/>
    <x v="0"/>
    <s v="noyabr"/>
    <s v="Donald Petrie"/>
    <s v="MY LİFE İN RUİNS"/>
    <s v="Normal"/>
    <s v="Medium Budget"/>
  </r>
  <r>
    <s v="The Bounty"/>
    <d v="1984-02-18T00:00:00"/>
    <x v="0"/>
    <x v="0"/>
    <s v="English"/>
    <x v="1"/>
    <s v="PG"/>
    <s v="Liam Neeson"/>
    <x v="419"/>
    <n v="14000"/>
    <n v="28094"/>
    <n v="79"/>
    <n v="1000"/>
    <n v="7"/>
    <n v="29"/>
    <n v="132"/>
    <n v="8600000"/>
    <n v="25000000"/>
    <n v="-16400000"/>
    <n v="-0.65600000000000003"/>
    <n v="27.837600000000002"/>
    <x v="26"/>
    <s v="fevral"/>
    <s v="Roger Donaldson"/>
    <s v="THE BOUNTY"/>
    <s v="Normal"/>
    <s v="High Budget"/>
  </r>
  <r>
    <s v="Pollock"/>
    <d v="2000-12-25T00:00:00"/>
    <x v="0"/>
    <x v="5"/>
    <s v="English"/>
    <x v="0"/>
    <s v="R"/>
    <s v="John Heard"/>
    <x v="1140"/>
    <n v="697"/>
    <n v="1517"/>
    <n v="0"/>
    <n v="0"/>
    <n v="7"/>
    <n v="115"/>
    <n v="122"/>
    <n v="8596914"/>
    <n v="6000000"/>
    <n v="2596914"/>
    <n v="0.43281900000000001"/>
    <n v="28.173127600000001"/>
    <x v="23"/>
    <s v="dekabr"/>
    <s v="Ed Harris"/>
    <s v="POLLOCK"/>
    <s v="Normal"/>
    <s v="Medium Budget"/>
  </r>
  <r>
    <s v="Boat Trip"/>
    <d v="2002-09-28T00:00:00"/>
    <x v="0"/>
    <x v="4"/>
    <s v="English"/>
    <x v="0"/>
    <s v="R"/>
    <s v="Vivica A. Fox"/>
    <x v="1141"/>
    <n v="890"/>
    <n v="3161"/>
    <n v="2"/>
    <n v="1000"/>
    <n v="4.9000000000000004"/>
    <n v="63"/>
    <n v="97"/>
    <n v="8586376"/>
    <n v="20000000"/>
    <n v="-11413624"/>
    <n v="-0.5706812"/>
    <n v="19.471727520000002"/>
    <x v="12"/>
    <s v="sentyabr"/>
    <s v="Mort Nathan"/>
    <s v="BOAT TRİP"/>
    <s v="Normal"/>
    <s v="Medium Budget"/>
  </r>
  <r>
    <s v="Death at a Funeral"/>
    <d v="2007-06-29T00:00:00"/>
    <x v="0"/>
    <x v="4"/>
    <s v="English"/>
    <x v="0"/>
    <s v="R"/>
    <s v="Peter Dinklage"/>
    <x v="401"/>
    <n v="22000"/>
    <n v="24324"/>
    <n v="0"/>
    <n v="0"/>
    <n v="7.4"/>
    <n v="168"/>
    <n v="87"/>
    <n v="8579684"/>
    <n v="9000000"/>
    <n v="-420316"/>
    <n v="-4.670177777777778E-2"/>
    <n v="29.581319288888892"/>
    <x v="17"/>
    <s v="iyun"/>
    <s v="Frank Oz"/>
    <s v="DEATH AT A FUNERAL"/>
    <s v="Normal"/>
    <s v="Medium Budget"/>
  </r>
  <r>
    <s v="An Unfinished Life"/>
    <d v="2005-03-25T00:00:00"/>
    <x v="0"/>
    <x v="1"/>
    <s v="English"/>
    <x v="0"/>
    <s v="PG-13"/>
    <s v="Morgan Freeman"/>
    <x v="361"/>
    <n v="11000"/>
    <n v="11519"/>
    <n v="529"/>
    <n v="0"/>
    <n v="7"/>
    <n v="107"/>
    <n v="108"/>
    <n v="8535575"/>
    <n v="30000000"/>
    <n v="-21464425"/>
    <n v="-0.71548083333333334"/>
    <n v="27.713807666666668"/>
    <x v="14"/>
    <s v="mart"/>
    <s v="Lasse HallstrÃ¶m"/>
    <s v="AN UNFİNİSHED LİFE"/>
    <s v="Normal"/>
    <s v="Medium Budget"/>
  </r>
  <r>
    <s v="Troop Beverly Hills"/>
    <d v="1989-03-29T00:00:00"/>
    <x v="0"/>
    <x v="2"/>
    <s v="English"/>
    <x v="0"/>
    <s v="PG"/>
    <s v="Craig T. Nelson"/>
    <x v="1142"/>
    <n v="723"/>
    <n v="2368"/>
    <n v="6"/>
    <n v="0"/>
    <n v="5.5"/>
    <n v="11"/>
    <n v="105"/>
    <n v="8508843"/>
    <n v="18000000"/>
    <n v="-9491157"/>
    <n v="-0.52728649999999999"/>
    <n v="21.789085400000001"/>
    <x v="25"/>
    <s v="mart"/>
    <s v="Jeff Kanew"/>
    <s v="TROOP BEVERLY HİLLS"/>
    <s v="Normal"/>
    <s v="High Budget"/>
  </r>
  <r>
    <s v="Under the Rainbow"/>
    <d v="1981-07-09T00:00:00"/>
    <x v="0"/>
    <x v="4"/>
    <s v="English"/>
    <x v="0"/>
    <s v="PG"/>
    <s v="Mako"/>
    <x v="1143"/>
    <n v="691"/>
    <n v="1761"/>
    <n v="15"/>
    <n v="501"/>
    <n v="5.4"/>
    <n v="13"/>
    <n v="98"/>
    <n v="8500000"/>
    <n v="20000000"/>
    <n v="-11500000"/>
    <n v="-0.57499999999999996"/>
    <n v="21.420100000000001"/>
    <x v="45"/>
    <s v="iyul"/>
    <s v="Steve Rash"/>
    <s v="UNDER THE RAİNBOW"/>
    <s v="Normal"/>
    <s v="Medium Budget"/>
  </r>
  <r>
    <s v="MacGruber"/>
    <d v="2010-04-13T00:00:00"/>
    <x v="0"/>
    <x v="0"/>
    <s v="English"/>
    <x v="0"/>
    <s v="R"/>
    <s v="Jasper Cole"/>
    <x v="1144"/>
    <n v="1000"/>
    <n v="2618"/>
    <n v="434"/>
    <n v="0"/>
    <n v="5.5"/>
    <n v="163"/>
    <n v="95"/>
    <n v="8460995"/>
    <n v="10000000"/>
    <n v="-1539005"/>
    <n v="-0.1539005"/>
    <n v="21.938439800000001"/>
    <x v="11"/>
    <s v="aprel"/>
    <s v="Jorma Taccone"/>
    <s v="MACGRUBER"/>
    <s v="Normal"/>
    <s v="High Budget"/>
  </r>
  <r>
    <s v="Legends of Oz: Dorothy's Return"/>
    <d v="2013-08-03T00:00:00"/>
    <x v="0"/>
    <x v="2"/>
    <s v="English"/>
    <x v="0"/>
    <s v="PG"/>
    <s v="Lea Michele"/>
    <x v="554"/>
    <n v="2000"/>
    <n v="6946"/>
    <n v="6"/>
    <n v="5000"/>
    <n v="5.6"/>
    <n v="51"/>
    <n v="88"/>
    <n v="8460990"/>
    <n v="70000000"/>
    <n v="-61539010"/>
    <n v="-0.87912871428571426"/>
    <n v="22.548348514285713"/>
    <x v="8"/>
    <s v="avgust"/>
    <s v="Will Finn"/>
    <s v="LEGENDS OF OZ: DOROTHY'S RETURN"/>
    <s v="Underperformer"/>
    <s v="High Budget"/>
  </r>
  <r>
    <s v="Ghosts of Mars"/>
    <d v="2001-09-10T00:00:00"/>
    <x v="0"/>
    <x v="0"/>
    <s v="English"/>
    <x v="0"/>
    <s v="R"/>
    <s v="Jason Statham"/>
    <x v="576"/>
    <n v="26000"/>
    <n v="28867"/>
    <n v="0"/>
    <n v="0"/>
    <n v="4.9000000000000004"/>
    <n v="156"/>
    <n v="98"/>
    <n v="8434601"/>
    <n v="28000000"/>
    <n v="-19565399"/>
    <n v="-0.69876424999999998"/>
    <n v="19.3204943"/>
    <x v="18"/>
    <s v="sentyabr"/>
    <s v="John Carpenter"/>
    <s v="GHOSTS OF MARS"/>
    <s v="Normal"/>
    <s v="High Budget"/>
  </r>
  <r>
    <s v="Play It to the Bone"/>
    <d v="1999-04-19T00:00:00"/>
    <x v="0"/>
    <x v="4"/>
    <s v="English"/>
    <x v="0"/>
    <s v="R"/>
    <s v="Willie Garson"/>
    <x v="508"/>
    <n v="512"/>
    <n v="1523"/>
    <n v="41"/>
    <n v="153"/>
    <n v="5.4"/>
    <n v="73"/>
    <n v="124"/>
    <n v="8427204"/>
    <n v="24000000"/>
    <n v="-15572796"/>
    <n v="-0.64886650000000001"/>
    <n v="21.355753400000001"/>
    <x v="5"/>
    <s v="aprel"/>
    <s v="Ron Shelton"/>
    <s v="PLAY IT TO THE BONE"/>
    <s v="Normal"/>
    <s v="Medium Budget"/>
  </r>
  <r>
    <s v="Pushing Tin"/>
    <d v="1999-12-02T00:00:00"/>
    <x v="0"/>
    <x v="4"/>
    <s v="English"/>
    <x v="0"/>
    <s v="R"/>
    <s v="Angelina Jolie Pitt"/>
    <x v="39"/>
    <n v="11000"/>
    <n v="13093"/>
    <n v="179"/>
    <n v="783"/>
    <n v="6"/>
    <n v="56"/>
    <n v="124"/>
    <n v="8406264"/>
    <n v="38000000"/>
    <n v="-29593736"/>
    <n v="-0.77878252631578948"/>
    <n v="23.766786989473683"/>
    <x v="5"/>
    <s v="dekabr"/>
    <s v="Mike Newell"/>
    <s v="PUSHİNG TİN"/>
    <s v="Normal"/>
    <s v="Medium Budget"/>
  </r>
  <r>
    <s v="Sex Drive"/>
    <d v="2008-04-13T00:00:00"/>
    <x v="0"/>
    <x v="2"/>
    <s v="English"/>
    <x v="0"/>
    <s v="R"/>
    <s v="Katrina Bowden"/>
    <x v="157"/>
    <n v="948"/>
    <n v="4324"/>
    <n v="51"/>
    <n v="0"/>
    <n v="6.5"/>
    <n v="102"/>
    <n v="129"/>
    <n v="8396942"/>
    <n v="19000000"/>
    <n v="-10603058"/>
    <n v="-0.55805568421052631"/>
    <n v="25.776777726315789"/>
    <x v="4"/>
    <s v="aprel"/>
    <s v="Sean Anders"/>
    <s v="SEX DRİVE"/>
    <s v="Normal"/>
    <s v="High Budget"/>
  </r>
  <r>
    <s v="The Importance of Being Earnest"/>
    <d v="2002-08-18T00:00:00"/>
    <x v="0"/>
    <x v="4"/>
    <s v="English"/>
    <x v="1"/>
    <s v="PG"/>
    <s v="Colin Firth"/>
    <x v="933"/>
    <n v="14000"/>
    <n v="16502"/>
    <n v="32"/>
    <n v="0"/>
    <n v="6.9"/>
    <n v="104"/>
    <n v="97"/>
    <n v="8378141"/>
    <n v="15000000"/>
    <n v="-6621859"/>
    <n v="-0.44145726666666668"/>
    <n v="27.423417093333335"/>
    <x v="12"/>
    <s v="avgust"/>
    <s v="Oliver Parker"/>
    <s v="THE IMPORTANCE OF BEİNG EARNEST"/>
    <s v="Normal"/>
    <s v="Medium Budget"/>
  </r>
  <r>
    <s v="The Last Temptation of Christ"/>
    <d v="1988-04-02T00:00:00"/>
    <x v="0"/>
    <x v="1"/>
    <s v="English"/>
    <x v="0"/>
    <s v="R"/>
    <s v="Irvin Kershner"/>
    <x v="200"/>
    <n v="883"/>
    <n v="1934"/>
    <n v="17000"/>
    <n v="0"/>
    <n v="7.6"/>
    <n v="114"/>
    <n v="164"/>
    <n v="8373585"/>
    <n v="7000000"/>
    <n v="1373585"/>
    <n v="0.19622642857142858"/>
    <n v="30.478490571428569"/>
    <x v="38"/>
    <s v="aprel"/>
    <s v="Martin Scorsese"/>
    <s v="THE LAST TEMPTATİON OF CHRİST"/>
    <s v="Normal"/>
    <s v="Medium Budget"/>
  </r>
  <r>
    <s v="Death to Smoochy"/>
    <d v="2002-04-06T00:00:00"/>
    <x v="0"/>
    <x v="4"/>
    <s v="English"/>
    <x v="1"/>
    <s v="R"/>
    <s v="Robin Williams"/>
    <x v="846"/>
    <n v="49000"/>
    <n v="52885"/>
    <n v="0"/>
    <n v="0"/>
    <n v="6.4"/>
    <n v="105"/>
    <n v="109"/>
    <n v="8355815"/>
    <n v="55000000"/>
    <n v="-46644185"/>
    <n v="-0.84807609090909086"/>
    <n v="25.260769563636366"/>
    <x v="12"/>
    <s v="aprel"/>
    <s v="Danny DeVito"/>
    <s v="DEATH TO SMOOCHY"/>
    <s v="Underperformer"/>
    <s v="Medium Budget"/>
  </r>
  <r>
    <s v="The Man"/>
    <d v="2005-07-24T00:00:00"/>
    <x v="0"/>
    <x v="0"/>
    <s v="English"/>
    <x v="7"/>
    <s v="PG-13"/>
    <s v="Miguel Ferrer"/>
    <x v="316"/>
    <n v="688"/>
    <n v="1019"/>
    <n v="10"/>
    <n v="676"/>
    <n v="5.5"/>
    <n v="72"/>
    <n v="83"/>
    <n v="8326035"/>
    <n v="33000000"/>
    <n v="-24673965"/>
    <n v="-0.74769590909090911"/>
    <n v="21.768521636363634"/>
    <x v="14"/>
    <s v="iyul"/>
    <s v="Les Mayfield"/>
    <s v="THE MAN"/>
    <s v="Normal"/>
    <s v="High Budget"/>
  </r>
  <r>
    <s v="Mandela: Long Walk to Freedom"/>
    <d v="2013-09-09T00:00:00"/>
    <x v="0"/>
    <x v="5"/>
    <s v="English"/>
    <x v="1"/>
    <s v="PG-13"/>
    <s v="Terry Pheto"/>
    <x v="806"/>
    <n v="113"/>
    <n v="301"/>
    <n v="56"/>
    <n v="13000"/>
    <n v="7.1"/>
    <n v="211"/>
    <n v="141"/>
    <n v="8324748"/>
    <n v="35000000"/>
    <n v="-26675252"/>
    <n v="-0.76215005714285711"/>
    <n v="29.395139977142858"/>
    <x v="8"/>
    <s v="sentyabr"/>
    <s v="Justin Chadwick"/>
    <s v="MANDELA: LONG WALK TO FREEDOM"/>
    <s v="Normal"/>
    <s v="Medium Budget"/>
  </r>
  <r>
    <s v="Shadow of the Vampire"/>
    <d v="2000-04-13T00:00:00"/>
    <x v="1"/>
    <x v="1"/>
    <s v="English"/>
    <x v="1"/>
    <s v="R"/>
    <s v="Eddie Izzard"/>
    <x v="1139"/>
    <n v="776"/>
    <n v="1761"/>
    <n v="54"/>
    <n v="0"/>
    <n v="6.9"/>
    <n v="196"/>
    <n v="92"/>
    <n v="8279017"/>
    <n v="8000000"/>
    <n v="279017"/>
    <n v="3.4877125000000002E-2"/>
    <n v="27.613950850000002"/>
    <x v="23"/>
    <s v="aprel"/>
    <s v="E. Elias Merhige"/>
    <s v="SHADOW OF THE VAMPİRE"/>
    <s v="Normal"/>
    <s v="Medium Budget"/>
  </r>
  <r>
    <s v="The Cooler"/>
    <d v="2003-10-22T00:00:00"/>
    <x v="0"/>
    <x v="8"/>
    <s v="English"/>
    <x v="0"/>
    <s v="R"/>
    <s v="Estella Warren"/>
    <x v="1145"/>
    <n v="658"/>
    <n v="3086"/>
    <n v="47"/>
    <n v="762"/>
    <n v="7"/>
    <n v="157"/>
    <n v="101"/>
    <n v="8243880"/>
    <n v="3200000"/>
    <n v="5043880"/>
    <n v="1.5762125"/>
    <n v="28.706685"/>
    <x v="13"/>
    <s v="oktyabr"/>
    <s v="Wayne Kramer"/>
    <s v="THE COOLER"/>
    <s v="Normal"/>
    <s v="Medium Budget"/>
  </r>
  <r>
    <s v="Cadillac Records"/>
    <d v="2008-12-22T00:00:00"/>
    <x v="0"/>
    <x v="5"/>
    <s v="English"/>
    <x v="0"/>
    <s v="R"/>
    <s v="Cedric the Entertainer"/>
    <x v="1146"/>
    <n v="436"/>
    <n v="1141"/>
    <n v="67"/>
    <n v="0"/>
    <n v="7"/>
    <n v="81"/>
    <n v="109"/>
    <n v="8134217"/>
    <n v="12000000"/>
    <n v="-3865783"/>
    <n v="-0.32214858333333335"/>
    <n v="27.871140566666668"/>
    <x v="4"/>
    <s v="dekabr"/>
    <s v="Darnell Martin"/>
    <s v="CADİLLAC RECORDS"/>
    <s v="Normal"/>
    <s v="Medium Budget"/>
  </r>
  <r>
    <s v="Johnny English Reborn"/>
    <d v="2011-06-28T00:00:00"/>
    <x v="0"/>
    <x v="0"/>
    <s v="English"/>
    <x v="0"/>
    <s v="PG"/>
    <s v="Daniel Kaluuya"/>
    <x v="933"/>
    <n v="219"/>
    <n v="661"/>
    <n v="32"/>
    <n v="17000"/>
    <n v="6.3"/>
    <n v="152"/>
    <n v="101"/>
    <n v="8129455"/>
    <n v="45000000"/>
    <n v="-36870545"/>
    <n v="-0.81934544444444446"/>
    <n v="26.57226182222222"/>
    <x v="15"/>
    <s v="iyun"/>
    <s v="Oliver Parker"/>
    <s v="JOHNNY ENGLİSH REBORN"/>
    <s v="Normal"/>
    <s v="High Budget"/>
  </r>
  <r>
    <s v="A Simple Wish"/>
    <d v="1997-03-30T00:00:00"/>
    <x v="0"/>
    <x v="4"/>
    <s v="English"/>
    <x v="0"/>
    <s v="PG"/>
    <s v="Mara Wilson"/>
    <x v="363"/>
    <n v="1000"/>
    <n v="5535"/>
    <n v="23"/>
    <n v="517"/>
    <n v="5.4"/>
    <n v="21"/>
    <n v="89"/>
    <n v="8119205"/>
    <n v="28000000"/>
    <n v="-19880795"/>
    <n v="-0.71002839285714281"/>
    <n v="21.367688642857143"/>
    <x v="1"/>
    <s v="mart"/>
    <s v="Michael Ritchie"/>
    <s v="A SİMPLE WİSH"/>
    <s v="Normal"/>
    <s v="Medium Budget"/>
  </r>
  <r>
    <s v="Before Midnight"/>
    <d v="2013-09-25T00:00:00"/>
    <x v="0"/>
    <x v="1"/>
    <s v="English"/>
    <x v="0"/>
    <s v="R"/>
    <s v="Seamus Davey-Fitzpatrick"/>
    <x v="354"/>
    <n v="140"/>
    <n v="328"/>
    <n v="0"/>
    <n v="62000"/>
    <n v="7.9"/>
    <n v="405"/>
    <n v="109"/>
    <n v="8114507"/>
    <n v="3000000"/>
    <n v="5114507"/>
    <n v="1.7048356666666666"/>
    <n v="38.48193426666667"/>
    <x v="8"/>
    <s v="sentyabr"/>
    <s v="Richard Linklater"/>
    <s v="BEFORE MİDNİGHT"/>
    <s v="Normal"/>
    <s v="Medium Budget"/>
  </r>
  <r>
    <s v="Dirty Pretty Things"/>
    <d v="2002-03-09T00:00:00"/>
    <x v="0"/>
    <x v="8"/>
    <s v="English"/>
    <x v="1"/>
    <s v="R"/>
    <s v="Sophie Okonedo"/>
    <x v="486"/>
    <n v="460"/>
    <n v="1334"/>
    <n v="350"/>
    <n v="0"/>
    <n v="7.4"/>
    <n v="137"/>
    <n v="97"/>
    <n v="8111360"/>
    <n v="10000000"/>
    <n v="-1888640"/>
    <n v="-0.188864"/>
    <n v="29.5244544"/>
    <x v="12"/>
    <s v="mart"/>
    <s v="Stephen Frears"/>
    <s v="DİRTY PRETTY THİNGS"/>
    <s v="Normal"/>
    <s v="Medium Budget"/>
  </r>
  <r>
    <s v="Bella"/>
    <d v="2006-10-20T00:00:00"/>
    <x v="0"/>
    <x v="1"/>
    <s v="English"/>
    <x v="0"/>
    <s v="PG-13"/>
    <s v="Armando Riesco"/>
    <x v="1147"/>
    <n v="625"/>
    <n v="2747"/>
    <n v="38"/>
    <n v="0"/>
    <n v="7.4"/>
    <n v="60"/>
    <n v="91"/>
    <n v="8108247"/>
    <n v="3300000"/>
    <n v="4808247"/>
    <n v="1.4570445454545455"/>
    <n v="30.182817818181821"/>
    <x v="9"/>
    <s v="oktyabr"/>
    <s v="Alejandro Monteverde"/>
    <s v="BELLA"/>
    <s v="Normal"/>
    <s v="Medium Budget"/>
  </r>
  <r>
    <s v="Code Name: The Cleaner"/>
    <d v="2007-10-30T00:00:00"/>
    <x v="0"/>
    <x v="0"/>
    <s v="English"/>
    <x v="0"/>
    <s v="PG-13"/>
    <s v="Callum Rennie"/>
    <x v="316"/>
    <n v="716"/>
    <n v="2700"/>
    <n v="10"/>
    <n v="233"/>
    <n v="4.5"/>
    <n v="53"/>
    <n v="91"/>
    <n v="8104069"/>
    <n v="20000000"/>
    <n v="-11895931"/>
    <n v="-0.59479654999999998"/>
    <n v="17.78538138"/>
    <x v="17"/>
    <s v="oktyabr"/>
    <s v="Les Mayfield"/>
    <s v="CODE NAME: THE CLEANER"/>
    <s v="Normal"/>
    <s v="High Budget"/>
  </r>
  <r>
    <s v="Inherent Vice"/>
    <d v="2014-07-04T00:00:00"/>
    <x v="0"/>
    <x v="4"/>
    <s v="English"/>
    <x v="0"/>
    <s v="R"/>
    <s v="Martin Dew"/>
    <x v="630"/>
    <n v="204"/>
    <n v="707"/>
    <n v="0"/>
    <n v="18000"/>
    <n v="6.7"/>
    <n v="401"/>
    <n v="148"/>
    <n v="8093318"/>
    <n v="20000000"/>
    <n v="-11906682"/>
    <n v="-0.59533409999999998"/>
    <n v="28.36186636"/>
    <x v="16"/>
    <s v="iyul"/>
    <s v="Paul Thomas Anderson"/>
    <s v="INHERENT VİCE"/>
    <s v="Normal"/>
    <s v="Medium Budget"/>
  </r>
  <r>
    <s v="Hoot"/>
    <d v="2006-03-05T00:00:00"/>
    <x v="0"/>
    <x v="2"/>
    <s v="English"/>
    <x v="0"/>
    <s v="PG"/>
    <s v="Logan Lerman"/>
    <x v="1148"/>
    <n v="8000"/>
    <n v="10732"/>
    <n v="6"/>
    <n v="647"/>
    <n v="5.6"/>
    <n v="49"/>
    <n v="91"/>
    <n v="8080116"/>
    <n v="15000000"/>
    <n v="-6919884"/>
    <n v="-0.4613256"/>
    <n v="22.280169759999996"/>
    <x v="9"/>
    <s v="mart"/>
    <s v="Wil Shriner"/>
    <s v="HOOT"/>
    <s v="Normal"/>
    <s v="High Budget"/>
  </r>
  <r>
    <s v="Sleepover"/>
    <d v="2004-06-13T00:00:00"/>
    <x v="0"/>
    <x v="4"/>
    <s v="English"/>
    <x v="0"/>
    <s v="PG"/>
    <s v="Steve Carell"/>
    <x v="1083"/>
    <n v="7000"/>
    <n v="13626"/>
    <n v="18"/>
    <n v="0"/>
    <n v="5.3"/>
    <n v="52"/>
    <n v="89"/>
    <n v="8070311"/>
    <n v="10000000"/>
    <n v="-1929689"/>
    <n v="-0.1929689"/>
    <n v="21.122812440000001"/>
    <x v="7"/>
    <s v="iyun"/>
    <s v="Joe Nussbaum"/>
    <s v="SLEEPOVER"/>
    <s v="Normal"/>
    <s v="Medium Budget"/>
  </r>
  <r>
    <s v="Connie and Carla"/>
    <d v="2004-09-23T00:00:00"/>
    <x v="0"/>
    <x v="4"/>
    <s v="English"/>
    <x v="0"/>
    <s v="PG-13"/>
    <s v="Debbie Reynolds"/>
    <x v="186"/>
    <n v="786"/>
    <n v="2730"/>
    <n v="54"/>
    <n v="924"/>
    <n v="6.3"/>
    <n v="76"/>
    <n v="108"/>
    <n v="8054280"/>
    <n v="20000000"/>
    <n v="-11945720"/>
    <n v="-0.59728599999999998"/>
    <n v="25.053485600000002"/>
    <x v="7"/>
    <s v="sentyabr"/>
    <s v="Michael Lembeck"/>
    <s v="CONNİE AND CARLA"/>
    <s v="Normal"/>
    <s v="Medium Budget"/>
  </r>
  <r>
    <s v="The Painted Veil"/>
    <d v="2006-06-18T00:00:00"/>
    <x v="0"/>
    <x v="1"/>
    <s v="Mandarin"/>
    <x v="5"/>
    <s v="PG-13"/>
    <s v="Toby Jones"/>
    <x v="1149"/>
    <n v="2000"/>
    <n v="2608"/>
    <n v="43"/>
    <n v="0"/>
    <n v="7.5"/>
    <n v="143"/>
    <n v="125"/>
    <n v="8047690"/>
    <n v="19400000"/>
    <n v="-11352310"/>
    <n v="-0.58517061855670105"/>
    <n v="29.76593175257732"/>
    <x v="9"/>
    <s v="iyun"/>
    <s v="John Curran"/>
    <s v="THE PAİNTED VEİL"/>
    <s v="Normal"/>
    <s v="Medium Budget"/>
  </r>
  <r>
    <s v="Woo"/>
    <d v="1998-06-23T00:00:00"/>
    <x v="0"/>
    <x v="4"/>
    <s v="English"/>
    <x v="0"/>
    <s v="R"/>
    <s v="LL Cool J"/>
    <x v="1150"/>
    <n v="1000"/>
    <n v="3352"/>
    <n v="18"/>
    <n v="204"/>
    <n v="3.8"/>
    <n v="23"/>
    <n v="84"/>
    <n v="8026971"/>
    <n v="13000000"/>
    <n v="-4973029"/>
    <n v="-0.38254069230769233"/>
    <n v="15.067383723076922"/>
    <x v="31"/>
    <s v="iyun"/>
    <s v="Daisy von Scherler Mayer"/>
    <s v="WOO"/>
    <s v="Normal"/>
    <s v="Medium Budget"/>
  </r>
  <r>
    <s v="The Texas Chainsaw Massacre 2"/>
    <d v="1986-12-20T00:00:00"/>
    <x v="0"/>
    <x v="4"/>
    <s v="English"/>
    <x v="0"/>
    <s v="X"/>
    <s v="Bill Johnson"/>
    <x v="372"/>
    <n v="237"/>
    <n v="302"/>
    <n v="365"/>
    <n v="0"/>
    <n v="5.5"/>
    <n v="159"/>
    <n v="101"/>
    <n v="8025872"/>
    <n v="4700000"/>
    <n v="3325872"/>
    <n v="0.70763234042553191"/>
    <n v="22.283052936170211"/>
    <x v="37"/>
    <s v="dekabr"/>
    <s v="Tobe Hooper"/>
    <s v="THE TEXAS CHAİNSAW MASSACRE 2"/>
    <s v="Normal"/>
    <s v="Medium Budget"/>
  </r>
  <r>
    <s v="Annie Get Your Gun"/>
    <d v="1950-04-02T00:00:00"/>
    <x v="0"/>
    <x v="5"/>
    <s v="English"/>
    <x v="0"/>
    <s v="Passed"/>
    <s v="Keenan Wynn"/>
    <x v="1151"/>
    <n v="277"/>
    <n v="731"/>
    <n v="24"/>
    <n v="456"/>
    <n v="7"/>
    <n v="21"/>
    <n v="107"/>
    <n v="8000000"/>
    <n v="3768785"/>
    <n v="4231215"/>
    <n v="1.122700021359669"/>
    <n v="28.494680008543867"/>
    <x v="64"/>
    <s v="aprel"/>
    <s v="George Sidney"/>
    <s v="ANNİE GET YOUR GUN"/>
    <s v="Normal"/>
    <s v="Medium Budget"/>
  </r>
  <r>
    <s v="The Greatest Story Ever Told"/>
    <d v="1965-04-18T00:00:00"/>
    <x v="0"/>
    <x v="5"/>
    <s v="English"/>
    <x v="0"/>
    <s v="G"/>
    <s v="Martin Landau"/>
    <x v="1152"/>
    <n v="940"/>
    <n v="1934"/>
    <n v="126"/>
    <n v="1000"/>
    <n v="6.6"/>
    <n v="27"/>
    <n v="225"/>
    <n v="8000000"/>
    <n v="20000000"/>
    <n v="-12000000"/>
    <n v="-0.6"/>
    <n v="26.26"/>
    <x v="40"/>
    <s v="aprel"/>
    <s v="George Stevens"/>
    <s v="THE GREATEST STORY EVER TOLD"/>
    <s v="Normal"/>
    <s v="Medium Budget"/>
  </r>
  <r>
    <s v="The Legend of the Lone Ranger"/>
    <d v="1981-01-28T00:00:00"/>
    <x v="0"/>
    <x v="0"/>
    <s v="English"/>
    <x v="0"/>
    <s v="PG"/>
    <s v="Jason Robards"/>
    <x v="1153"/>
    <n v="372"/>
    <n v="927"/>
    <n v="28"/>
    <n v="346"/>
    <n v="5"/>
    <n v="25"/>
    <n v="98"/>
    <n v="8000000"/>
    <n v="18000000"/>
    <n v="-10000000"/>
    <n v="-0.55555555555555558"/>
    <n v="19.81237777777778"/>
    <x v="45"/>
    <s v="yanvar"/>
    <s v="William A. Fraker"/>
    <s v="THE LEGEND OF THE LONE RANGER"/>
    <s v="Normal"/>
    <s v="High Budget"/>
  </r>
  <r>
    <s v="Dazed and Confused"/>
    <d v="1993-08-26T00:00:00"/>
    <x v="0"/>
    <x v="4"/>
    <s v="English"/>
    <x v="0"/>
    <s v="R"/>
    <s v="Milla Jovovich"/>
    <x v="354"/>
    <n v="14000"/>
    <n v="18643"/>
    <n v="0"/>
    <n v="10000"/>
    <n v="7.7"/>
    <n v="152"/>
    <n v="102"/>
    <n v="7993039"/>
    <n v="6900000"/>
    <n v="1093039"/>
    <n v="0.15841144927536233"/>
    <n v="31.863364579710147"/>
    <x v="27"/>
    <s v="avgust"/>
    <s v="Richard Linklater"/>
    <s v="DAZED AND CONFUSED"/>
    <s v="Normal"/>
    <s v="Medium Budget"/>
  </r>
  <r>
    <s v="Punisher: War Zone"/>
    <d v="2008-08-19T00:00:00"/>
    <x v="0"/>
    <x v="0"/>
    <s v="English"/>
    <x v="0"/>
    <s v="R"/>
    <s v="Julie Benz"/>
    <x v="1154"/>
    <n v="3000"/>
    <n v="6563"/>
    <n v="189"/>
    <n v="0"/>
    <n v="6"/>
    <n v="151"/>
    <n v="103"/>
    <n v="7948159"/>
    <n v="35000000"/>
    <n v="-27051841"/>
    <n v="-0.77290974285714287"/>
    <n v="23.690836102857144"/>
    <x v="4"/>
    <s v="avgust"/>
    <s v="Lexi Alexander"/>
    <s v="PUNİSHER: WAR ZONE"/>
    <s v="Normal"/>
    <s v="High Budget"/>
  </r>
  <r>
    <s v="Arbitrage"/>
    <d v="2012-05-24T00:00:00"/>
    <x v="0"/>
    <x v="1"/>
    <s v="English"/>
    <x v="0"/>
    <s v="R"/>
    <s v="Nate Parker"/>
    <x v="1155"/>
    <n v="664"/>
    <n v="2440"/>
    <n v="27"/>
    <n v="0"/>
    <n v="6.6"/>
    <n v="288"/>
    <n v="107"/>
    <n v="7918283"/>
    <n v="12000000"/>
    <n v="-4081717"/>
    <n v="-0.34014308333333332"/>
    <n v="26.263942766666666"/>
    <x v="3"/>
    <s v="may"/>
    <s v="Nicholas Jarecki"/>
    <s v="ARBİTRAGE"/>
    <s v="Normal"/>
    <s v="Medium Budget"/>
  </r>
  <r>
    <s v="Miracle at St. Anna"/>
    <d v="2008-08-16T00:00:00"/>
    <x v="0"/>
    <x v="0"/>
    <s v="English"/>
    <x v="0"/>
    <s v="R"/>
    <s v="Joseph Gordon-Levitt"/>
    <x v="329"/>
    <n v="23000"/>
    <n v="26982"/>
    <n v="0"/>
    <n v="0"/>
    <n v="6"/>
    <n v="158"/>
    <n v="160"/>
    <n v="7916887"/>
    <n v="45000000"/>
    <n v="-37083113"/>
    <n v="-0.82406917777777777"/>
    <n v="23.670372328888888"/>
    <x v="4"/>
    <s v="avgust"/>
    <s v="Spike Lee"/>
    <s v="MİRACLE AT ST. ANNA"/>
    <s v="Normal"/>
    <s v="High Budget"/>
  </r>
  <r>
    <s v="Teen Wolf Too"/>
    <d v="1987-07-10T00:00:00"/>
    <x v="0"/>
    <x v="4"/>
    <s v="English"/>
    <x v="0"/>
    <s v="PG"/>
    <s v="John Astin"/>
    <x v="1156"/>
    <n v="641"/>
    <n v="1389"/>
    <n v="4"/>
    <n v="491"/>
    <n v="3.2"/>
    <n v="29"/>
    <n v="95"/>
    <n v="7888703"/>
    <n v="3000000"/>
    <n v="4888703"/>
    <n v="1.6295676666666667"/>
    <n v="13.500927066666666"/>
    <x v="39"/>
    <s v="iyul"/>
    <s v="Christopher Leitch"/>
    <s v="TEEN WOLF TOO"/>
    <s v="Normal"/>
    <s v="Medium Budget"/>
  </r>
  <r>
    <s v="Serial Mom"/>
    <d v="1994-02-16T00:00:00"/>
    <x v="0"/>
    <x v="4"/>
    <s v="English"/>
    <x v="0"/>
    <s v="R"/>
    <s v="Kathleen Turner"/>
    <x v="1157"/>
    <n v="899"/>
    <n v="3092"/>
    <n v="0"/>
    <n v="3000"/>
    <n v="6.7"/>
    <n v="52"/>
    <n v="95"/>
    <n v="7881335"/>
    <n v="13000000"/>
    <n v="-5118665"/>
    <n v="-0.39374346153846151"/>
    <n v="26.942502615384615"/>
    <x v="10"/>
    <s v="fevral"/>
    <s v="John Waters"/>
    <s v="SERİAL MOM"/>
    <s v="Normal"/>
    <s v="Medium Budget"/>
  </r>
  <r>
    <s v="City of Ember"/>
    <d v="2008-10-13T00:00:00"/>
    <x v="0"/>
    <x v="2"/>
    <s v="English"/>
    <x v="0"/>
    <s v="PG"/>
    <s v="Bill Murray"/>
    <x v="389"/>
    <n v="13000"/>
    <n v="15494"/>
    <n v="27"/>
    <n v="0"/>
    <n v="6.5"/>
    <n v="118"/>
    <n v="90"/>
    <n v="7871693"/>
    <n v="55000000"/>
    <n v="-47128307"/>
    <n v="-0.85687830909090912"/>
    <n v="25.657248676363636"/>
    <x v="4"/>
    <s v="oktyabr"/>
    <s v="Gil Kenan"/>
    <s v="CİTY OF EMBER"/>
    <s v="Underperformer"/>
    <s v="High Budget"/>
  </r>
  <r>
    <s v="The Ice Storm"/>
    <d v="1997-04-25T00:00:00"/>
    <x v="0"/>
    <x v="1"/>
    <s v="English"/>
    <x v="0"/>
    <s v="R"/>
    <s v="Joan Allen"/>
    <x v="201"/>
    <n v="805"/>
    <n v="1466"/>
    <n v="0"/>
    <n v="0"/>
    <n v="7.5"/>
    <n v="124"/>
    <n v="112"/>
    <n v="7837632"/>
    <n v="18000000"/>
    <n v="-10162368"/>
    <n v="-0.56457599999999997"/>
    <n v="29.7741696"/>
    <x v="1"/>
    <s v="aprel"/>
    <s v="Ang Lee"/>
    <s v="THE ICE STORM"/>
    <s v="Normal"/>
    <s v="Medium Budget"/>
  </r>
  <r>
    <s v="Hoop Dreams"/>
    <d v="1994-01-29T00:00:00"/>
    <x v="0"/>
    <x v="10"/>
    <s v="English"/>
    <x v="0"/>
    <s v="PG-13"/>
    <s v="William Gates"/>
    <x v="1158"/>
    <n v="7"/>
    <n v="15"/>
    <n v="23"/>
    <n v="0"/>
    <n v="8.3000000000000007"/>
    <n v="53"/>
    <n v="170"/>
    <n v="7830611"/>
    <n v="700000"/>
    <n v="7130611"/>
    <n v="10.186587142857142"/>
    <n v="37.274634857142857"/>
    <x v="10"/>
    <s v="yanvar"/>
    <s v="Steve James"/>
    <s v="HOOP DREAMS"/>
    <s v="Normal"/>
    <s v="Low Budget"/>
  </r>
  <r>
    <s v="The Night Listener"/>
    <d v="2006-01-11T00:00:00"/>
    <x v="0"/>
    <x v="8"/>
    <s v="English"/>
    <x v="0"/>
    <s v="R"/>
    <s v="Robin Williams"/>
    <x v="1159"/>
    <n v="49000"/>
    <n v="50831"/>
    <n v="5"/>
    <n v="576"/>
    <n v="5.9"/>
    <n v="125"/>
    <n v="81"/>
    <n v="7825820"/>
    <n v="4000000"/>
    <n v="3825820"/>
    <n v="0.95645500000000006"/>
    <n v="24.040182000000001"/>
    <x v="9"/>
    <s v="yanvar"/>
    <s v="Patrick Stettner"/>
    <s v="THE NİGHT LİSTENER"/>
    <s v="Normal"/>
    <s v="Medium Budget"/>
  </r>
  <r>
    <s v="Slither"/>
    <d v="2006-09-01T00:00:00"/>
    <x v="0"/>
    <x v="4"/>
    <s v="English"/>
    <x v="4"/>
    <s v="R"/>
    <s v="Dustin Milligan"/>
    <x v="24"/>
    <n v="499"/>
    <n v="1120"/>
    <n v="571"/>
    <n v="0"/>
    <n v="6.5"/>
    <n v="251"/>
    <n v="95"/>
    <n v="7774730"/>
    <n v="15500000"/>
    <n v="-7725270"/>
    <n v="-0.49840451612903225"/>
    <n v="25.800638193548387"/>
    <x v="9"/>
    <s v="sentyabr"/>
    <s v="James Gunn"/>
    <s v="SLİTHER"/>
    <s v="Normal"/>
    <s v="Medium Budget"/>
  </r>
  <r>
    <s v="Bad Words"/>
    <d v="2013-01-20T00:00:00"/>
    <x v="0"/>
    <x v="4"/>
    <s v="English"/>
    <x v="0"/>
    <s v="R"/>
    <s v="Beth Grant"/>
    <x v="1160"/>
    <n v="628"/>
    <n v="2061"/>
    <n v="0"/>
    <n v="0"/>
    <n v="6.7"/>
    <n v="126"/>
    <n v="89"/>
    <n v="7764027"/>
    <n v="10000000"/>
    <n v="-2235973"/>
    <n v="-0.2235973"/>
    <n v="26.710561080000002"/>
    <x v="8"/>
    <s v="yanvar"/>
    <s v="Jason Bateman"/>
    <s v="BAD WORDS"/>
    <s v="Normal"/>
    <s v="Medium Budget"/>
  </r>
  <r>
    <s v="In Bruges"/>
    <d v="2008-03-21T00:00:00"/>
    <x v="0"/>
    <x v="4"/>
    <s v="English"/>
    <x v="1"/>
    <s v="R"/>
    <s v="Elizabeth Berrington"/>
    <x v="1011"/>
    <n v="65"/>
    <n v="173"/>
    <n v="454"/>
    <n v="32000"/>
    <n v="8"/>
    <n v="300"/>
    <n v="107"/>
    <n v="7757130"/>
    <n v="15000000"/>
    <n v="-7242870"/>
    <n v="-0.48285800000000001"/>
    <n v="35.006856800000001"/>
    <x v="4"/>
    <s v="mart"/>
    <s v="Martin McDonagh"/>
    <s v="IN BRUGES"/>
    <s v="Normal"/>
    <s v="Medium Budget"/>
  </r>
  <r>
    <s v="Being Julia"/>
    <d v="2004-06-30T00:00:00"/>
    <x v="0"/>
    <x v="4"/>
    <s v="English"/>
    <x v="4"/>
    <s v="R"/>
    <s v="Miriam Margolyes"/>
    <x v="1161"/>
    <n v="405"/>
    <n v="847"/>
    <n v="109"/>
    <n v="562"/>
    <n v="7.1"/>
    <n v="93"/>
    <n v="104"/>
    <n v="7739049"/>
    <n v="18000000"/>
    <n v="-10260951"/>
    <n v="-0.57005283333333334"/>
    <n v="28.228178866666667"/>
    <x v="7"/>
    <s v="iyun"/>
    <s v="IstvÃ¡n SzabÃ³"/>
    <s v="BEİNG JULİA"/>
    <s v="Normal"/>
    <s v="Medium Budget"/>
  </r>
  <r>
    <s v="Sarah's Key"/>
    <d v="2010-08-08T00:00:00"/>
    <x v="0"/>
    <x v="1"/>
    <s v="French"/>
    <x v="6"/>
    <s v="PG-13"/>
    <s v="Kristin Scott Thomas"/>
    <x v="1162"/>
    <n v="1000"/>
    <n v="2140"/>
    <n v="15"/>
    <n v="0"/>
    <n v="7.5"/>
    <n v="136"/>
    <n v="111"/>
    <n v="7691700"/>
    <n v="10000000"/>
    <n v="-2308300"/>
    <n v="-0.23083000000000001"/>
    <n v="29.907668000000001"/>
    <x v="11"/>
    <s v="avgust"/>
    <s v="Gilles Paquet-Brenner"/>
    <s v="SARAH'S KEY"/>
    <s v="Normal"/>
    <s v="Medium Budget"/>
  </r>
  <r>
    <s v="The Imaginarium of Doctor Parnassus"/>
    <d v="2009-02-16T00:00:00"/>
    <x v="0"/>
    <x v="2"/>
    <s v="English"/>
    <x v="1"/>
    <s v="PG-13"/>
    <s v="Andrew Garfield"/>
    <x v="614"/>
    <n v="10000"/>
    <n v="11769"/>
    <n v="0"/>
    <n v="19000"/>
    <n v="6.8"/>
    <n v="292"/>
    <n v="123"/>
    <n v="7689458"/>
    <n v="40000000"/>
    <n v="-32310542"/>
    <n v="-0.80776355"/>
    <n v="28.776894579999997"/>
    <x v="0"/>
    <s v="fevral"/>
    <s v="Terry Gilliam"/>
    <s v="THE IMAGİNARİUM OF DOCTOR PARNASSUS"/>
    <s v="Normal"/>
    <s v="High Budget"/>
  </r>
  <r>
    <s v="The Order"/>
    <d v="2003-04-27T00:00:00"/>
    <x v="0"/>
    <x v="0"/>
    <s v="English"/>
    <x v="0"/>
    <s v="R"/>
    <s v="Heath Ledger"/>
    <x v="309"/>
    <n v="13000"/>
    <n v="14165"/>
    <n v="241"/>
    <n v="704"/>
    <n v="5.0999999999999996"/>
    <n v="112"/>
    <n v="102"/>
    <n v="7659747"/>
    <n v="38000000"/>
    <n v="-30340253"/>
    <n v="-0.79842771052631578"/>
    <n v="20.151028915789471"/>
    <x v="13"/>
    <s v="aprel"/>
    <s v="Brian Helgeland"/>
    <s v="THE ORDER"/>
    <s v="Normal"/>
    <s v="High Budget"/>
  </r>
  <r>
    <s v="Mortdecai"/>
    <d v="2015-03-14T00:00:00"/>
    <x v="0"/>
    <x v="0"/>
    <s v="English"/>
    <x v="1"/>
    <s v="R"/>
    <s v="Johnny Depp"/>
    <x v="570"/>
    <n v="40000"/>
    <n v="42683"/>
    <n v="192"/>
    <n v="12000"/>
    <n v="5.5"/>
    <n v="181"/>
    <n v="107"/>
    <n v="7605668"/>
    <n v="60000000"/>
    <n v="-52394332"/>
    <n v="-0.87323886666666661"/>
    <n v="22.850704453333332"/>
    <x v="2"/>
    <s v="mart"/>
    <s v="David Koepp"/>
    <s v="MORTDECAİ"/>
    <s v="Underperformer"/>
    <s v="High Budget"/>
  </r>
  <r>
    <s v="While We're Young"/>
    <d v="2014-12-17T00:00:00"/>
    <x v="0"/>
    <x v="4"/>
    <s v="English"/>
    <x v="0"/>
    <s v="R"/>
    <s v="Naomi Watts"/>
    <x v="1163"/>
    <n v="6000"/>
    <n v="6322"/>
    <n v="387"/>
    <n v="0"/>
    <n v="6.3"/>
    <n v="270"/>
    <n v="97"/>
    <n v="7574066"/>
    <n v="10000000"/>
    <n v="-2425934"/>
    <n v="-0.24259339999999999"/>
    <n v="25.102962639999998"/>
    <x v="16"/>
    <s v="dekabr"/>
    <s v="Noah Baumbach"/>
    <s v="WHİLE WE'RE YOUNG"/>
    <s v="Normal"/>
    <s v="Medium Budget"/>
  </r>
  <r>
    <s v="Hackers"/>
    <d v="1995-11-26T00:00:00"/>
    <x v="0"/>
    <x v="4"/>
    <s v="English"/>
    <x v="0"/>
    <s v="PG-13"/>
    <s v="Angelina Jolie Pitt"/>
    <x v="551"/>
    <n v="11000"/>
    <n v="13821"/>
    <n v="34"/>
    <n v="12000"/>
    <n v="6.2"/>
    <n v="79"/>
    <n v="107"/>
    <n v="7564000"/>
    <n v="20000000"/>
    <n v="-12436000"/>
    <n v="-0.62180000000000002"/>
    <n v="25.751280000000001"/>
    <x v="33"/>
    <s v="noyabr"/>
    <s v="Iain Softley"/>
    <s v="HACKERS"/>
    <s v="Normal"/>
    <s v="Medium Budget"/>
  </r>
  <r>
    <s v="Over Her Dead Body"/>
    <d v="2008-02-16T00:00:00"/>
    <x v="0"/>
    <x v="4"/>
    <s v="English"/>
    <x v="0"/>
    <s v="PG-13"/>
    <s v="Stephen Root"/>
    <x v="1164"/>
    <n v="939"/>
    <n v="3651"/>
    <n v="4"/>
    <n v="518"/>
    <n v="5.2"/>
    <n v="100"/>
    <n v="95"/>
    <n v="7563670"/>
    <n v="10000000"/>
    <n v="-2436330"/>
    <n v="-0.24363299999999999"/>
    <n v="20.7543468"/>
    <x v="4"/>
    <s v="fevral"/>
    <s v="Jeff Lowell"/>
    <s v="OVER HER DEAD BODY"/>
    <s v="Normal"/>
    <s v="Medium Budget"/>
  </r>
  <r>
    <s v="City of God"/>
    <d v="2002-09-04T00:00:00"/>
    <x v="0"/>
    <x v="8"/>
    <s v="Portuguese"/>
    <x v="27"/>
    <s v="R"/>
    <s v="Alice Braga"/>
    <x v="712"/>
    <n v="1000"/>
    <n v="1211"/>
    <n v="353"/>
    <n v="28000"/>
    <n v="8.6999999999999993"/>
    <n v="214"/>
    <n v="135"/>
    <n v="7563397"/>
    <n v="3300000"/>
    <n v="4263397"/>
    <n v="1.2919384848484849"/>
    <n v="38.116775393939392"/>
    <x v="12"/>
    <s v="sentyabr"/>
    <s v="Fernando Meirelles"/>
    <s v="CİTY OF GOD"/>
    <s v="Normal"/>
    <s v="Medium Budget"/>
  </r>
  <r>
    <s v="Promised Land"/>
    <d v="2012-12-10T00:00:00"/>
    <x v="0"/>
    <x v="1"/>
    <s v="English"/>
    <x v="0"/>
    <s v="R"/>
    <s v="Matt Damon"/>
    <x v="187"/>
    <n v="13000"/>
    <n v="14544"/>
    <n v="835"/>
    <n v="10000"/>
    <n v="6.6"/>
    <n v="242"/>
    <n v="106"/>
    <n v="7556708"/>
    <n v="15000000"/>
    <n v="-7443292"/>
    <n v="-0.49621946666666666"/>
    <n v="27.201512213333331"/>
    <x v="3"/>
    <s v="dekabr"/>
    <s v="Gus Van Sant"/>
    <s v="PROMİSED LAND"/>
    <s v="Normal"/>
    <s v="Medium Budget"/>
  </r>
  <r>
    <s v="Dolphins and Whales 3D: Tribes of the Ocean"/>
    <d v="2008-06-23T00:00:00"/>
    <x v="0"/>
    <x v="2"/>
    <s v="English"/>
    <x v="1"/>
    <m/>
    <s v="Charlotte Rampling"/>
    <x v="1165"/>
    <n v="844"/>
    <n v="844"/>
    <n v="0"/>
    <n v="28"/>
    <n v="6.5"/>
    <n v="9"/>
    <n v="42"/>
    <n v="7518876"/>
    <n v="6000000"/>
    <n v="1518876"/>
    <n v="0.25314599999999998"/>
    <n v="26.1040584"/>
    <x v="4"/>
    <s v="iyun"/>
    <s v="Jean-Jacques Mantello"/>
    <s v="DOLPHİNS AND WHALES 3D: TRİBES OF THE OCEAN"/>
    <s v="Normal"/>
    <s v="High Budget"/>
  </r>
  <r>
    <s v="The Curse of the Jade Scorpion"/>
    <d v="2001-04-10T00:00:00"/>
    <x v="0"/>
    <x v="4"/>
    <s v="English"/>
    <x v="0"/>
    <s v="PG-13"/>
    <s v="Woody Allen"/>
    <x v="478"/>
    <n v="11000"/>
    <n v="12534"/>
    <n v="11000"/>
    <n v="826"/>
    <n v="6.8"/>
    <n v="116"/>
    <n v="103"/>
    <n v="7496522"/>
    <n v="26000000"/>
    <n v="-18503478"/>
    <n v="-0.71167223076923081"/>
    <n v="26.997931107692306"/>
    <x v="18"/>
    <s v="aprel"/>
    <s v="Woody Allen"/>
    <s v="THE CURSE OF THE JADE SCORPİON"/>
    <s v="Normal"/>
    <s v="Medium Budget"/>
  </r>
  <r>
    <s v="Martian Child"/>
    <d v="2007-08-17T00:00:00"/>
    <x v="0"/>
    <x v="4"/>
    <s v="English"/>
    <x v="0"/>
    <s v="PG"/>
    <s v="Oliver Platt"/>
    <x v="1166"/>
    <n v="1000"/>
    <n v="2495"/>
    <n v="43"/>
    <n v="0"/>
    <n v="6.8"/>
    <n v="118"/>
    <n v="106"/>
    <n v="7486906"/>
    <n v="27000000"/>
    <n v="-19513094"/>
    <n v="-0.72270718518518517"/>
    <n v="26.910917125925927"/>
    <x v="17"/>
    <s v="avgust"/>
    <s v="Menno Meyjes"/>
    <s v="MARTİAN CHİLD"/>
    <s v="Normal"/>
    <s v="Medium Budget"/>
  </r>
  <r>
    <s v="A Good Year"/>
    <d v="2006-02-08T00:00:00"/>
    <x v="0"/>
    <x v="4"/>
    <s v="English"/>
    <x v="0"/>
    <s v="PG-13"/>
    <s v="Archie Panjabi"/>
    <x v="65"/>
    <n v="883"/>
    <n v="3611"/>
    <n v="0"/>
    <n v="9000"/>
    <n v="6.9"/>
    <n v="147"/>
    <n v="117"/>
    <n v="7458269"/>
    <n v="35000000"/>
    <n v="-27541731"/>
    <n v="-0.78690660000000001"/>
    <n v="28.185237359999999"/>
    <x v="9"/>
    <s v="fevral"/>
    <s v="Ridley Scott"/>
    <s v="A GOOD YEAR"/>
    <s v="Normal"/>
    <s v="Medium Budget"/>
  </r>
  <r>
    <s v="Cyrus"/>
    <d v="2010-07-30T00:00:00"/>
    <x v="0"/>
    <x v="4"/>
    <s v="English"/>
    <x v="0"/>
    <s v="R"/>
    <s v="Matt Walsh"/>
    <x v="1167"/>
    <n v="490"/>
    <n v="1136"/>
    <n v="157"/>
    <n v="0"/>
    <n v="6.3"/>
    <n v="223"/>
    <n v="91"/>
    <n v="7455447"/>
    <n v="7000000"/>
    <n v="455447"/>
    <n v="6.5063857142857145E-2"/>
    <n v="25.22602554285714"/>
    <x v="11"/>
    <s v="iyul"/>
    <s v="Jay Duplass"/>
    <s v="CYRUS"/>
    <s v="Normal"/>
    <s v="Medium Budget"/>
  </r>
  <r>
    <s v="Taking Woodstock"/>
    <d v="2009-11-10T00:00:00"/>
    <x v="0"/>
    <x v="4"/>
    <s v="English"/>
    <x v="0"/>
    <s v="R"/>
    <s v="Imelda Staunton"/>
    <x v="201"/>
    <n v="579"/>
    <n v="1500"/>
    <n v="0"/>
    <n v="0"/>
    <n v="6.7"/>
    <n v="210"/>
    <n v="120"/>
    <n v="7443007"/>
    <n v="30000000"/>
    <n v="-22556993"/>
    <n v="-0.75189976666666669"/>
    <n v="26.499240093333334"/>
    <x v="0"/>
    <s v="noyabr"/>
    <s v="Ang Lee"/>
    <s v="TAKİNG WOODSTOCK"/>
    <s v="Normal"/>
    <s v="Medium Budget"/>
  </r>
  <r>
    <s v="Harley Davidson and the Marlboro Man"/>
    <d v="1991-09-13T00:00:00"/>
    <x v="0"/>
    <x v="0"/>
    <s v="English"/>
    <x v="0"/>
    <s v="R"/>
    <s v="Vanessa Williams"/>
    <x v="828"/>
    <n v="1000"/>
    <n v="3671"/>
    <n v="23"/>
    <n v="0"/>
    <n v="6"/>
    <n v="30"/>
    <n v="98"/>
    <n v="7434726"/>
    <n v="23000000"/>
    <n v="-15565274"/>
    <n v="-0.67675104347826087"/>
    <n v="23.729299582608697"/>
    <x v="24"/>
    <s v="sentyabr"/>
    <s v="Simon Wincer"/>
    <s v="HARLEY DAVİDSON AND THE MARLBORO MAN"/>
    <s v="Normal"/>
    <s v="High Budget"/>
  </r>
  <r>
    <s v="Kids"/>
    <d v="1995-12-10T00:00:00"/>
    <x v="0"/>
    <x v="1"/>
    <s v="English"/>
    <x v="0"/>
    <m/>
    <s v="Rosario Dawson"/>
    <x v="1168"/>
    <n v="3000"/>
    <n v="3310"/>
    <n v="184"/>
    <n v="0"/>
    <n v="7"/>
    <n v="71"/>
    <n v="91"/>
    <n v="7417210"/>
    <n v="1500000"/>
    <n v="5917210"/>
    <n v="3.9448066666666666"/>
    <n v="29.577922666666666"/>
    <x v="33"/>
    <s v="dekabr"/>
    <s v="Larry Clark"/>
    <s v="KİDS"/>
    <s v="Normal"/>
    <s v="Medium Budget"/>
  </r>
  <r>
    <s v="Doogal"/>
    <d v="2006-02-04T00:00:00"/>
    <x v="0"/>
    <x v="2"/>
    <s v="English"/>
    <x v="0"/>
    <s v="G"/>
    <s v="Jimmy Fallon"/>
    <x v="1169"/>
    <n v="787"/>
    <n v="2185"/>
    <n v="3"/>
    <n v="346"/>
    <n v="2.8"/>
    <n v="31"/>
    <n v="77"/>
    <n v="7382993"/>
    <n v="20000000"/>
    <n v="-12617007"/>
    <n v="-0.63085035"/>
    <n v="10.982259859999999"/>
    <x v="9"/>
    <s v="fevral"/>
    <s v="Dave Borthwick"/>
    <s v="DOOGAL"/>
    <s v="Normal"/>
    <s v="High Budget"/>
  </r>
  <r>
    <s v="Witchboard"/>
    <d v="1986-09-08T00:00:00"/>
    <x v="0"/>
    <x v="7"/>
    <s v="English"/>
    <x v="1"/>
    <s v="R"/>
    <s v="Kathleen Wilhoite"/>
    <x v="1170"/>
    <n v="265"/>
    <n v="901"/>
    <n v="85"/>
    <n v="0"/>
    <n v="5.7"/>
    <n v="65"/>
    <n v="98"/>
    <n v="7369373"/>
    <n v="2000000"/>
    <n v="5369373"/>
    <n v="2.6846865000000002"/>
    <n v="23.873874600000001"/>
    <x v="37"/>
    <s v="sentyabr"/>
    <s v="Kevin Tenney"/>
    <s v="WİTCHBOARD"/>
    <s v="Normal"/>
    <s v="Low Budget"/>
  </r>
  <r>
    <s v="The Squid and the Whale"/>
    <d v="2005-04-29T00:00:00"/>
    <x v="0"/>
    <x v="4"/>
    <s v="English"/>
    <x v="0"/>
    <s v="R"/>
    <s v="William Baldwin"/>
    <x v="1163"/>
    <n v="436"/>
    <n v="479"/>
    <n v="387"/>
    <n v="0"/>
    <n v="7.4"/>
    <n v="110"/>
    <n v="88"/>
    <n v="7362100"/>
    <n v="1500000"/>
    <n v="5862100"/>
    <n v="3.9080666666666666"/>
    <n v="31.163226666666667"/>
    <x v="14"/>
    <s v="aprel"/>
    <s v="Noah Baumbach"/>
    <s v="THE SQUİD AND THE WHALE"/>
    <s v="Normal"/>
    <s v="Medium Budget"/>
  </r>
  <r>
    <s v="Outside Providence"/>
    <d v="1999-12-01T00:00:00"/>
    <x v="0"/>
    <x v="4"/>
    <s v="English"/>
    <x v="0"/>
    <s v="R"/>
    <s v="Jonathan Brandis"/>
    <x v="1171"/>
    <n v="761"/>
    <n v="2018"/>
    <n v="30"/>
    <n v="0"/>
    <n v="6.4"/>
    <n v="72"/>
    <n v="96"/>
    <n v="7292175"/>
    <n v="7000000"/>
    <n v="292175"/>
    <n v="4.1739285714285715E-2"/>
    <n v="25.616695714285715"/>
    <x v="5"/>
    <s v="dekabr"/>
    <s v="Michael Corrente"/>
    <s v="OUTSİDE PROVİDENCE"/>
    <s v="Normal"/>
    <s v="Medium Budget"/>
  </r>
  <r>
    <s v="Phantasm II"/>
    <d v="1988-03-26T00:00:00"/>
    <x v="0"/>
    <x v="0"/>
    <s v="English"/>
    <x v="0"/>
    <s v="R"/>
    <s v="Angus Scrimm"/>
    <x v="1172"/>
    <n v="674"/>
    <n v="1395"/>
    <n v="152"/>
    <n v="812"/>
    <n v="6.5"/>
    <n v="81"/>
    <n v="97"/>
    <n v="7282851"/>
    <n v="3000000"/>
    <n v="4282851"/>
    <n v="1.4276169999999999"/>
    <n v="26.6522468"/>
    <x v="38"/>
    <s v="mart"/>
    <s v="Don Coscarelli"/>
    <s v="PHANTASM II"/>
    <s v="Normal"/>
    <s v="High Budget"/>
  </r>
  <r>
    <s v="Machete Kills"/>
    <d v="2013-07-19T00:00:00"/>
    <x v="0"/>
    <x v="0"/>
    <s v="English"/>
    <x v="28"/>
    <s v="R"/>
    <s v="Alexa PenaVega"/>
    <x v="253"/>
    <n v="2000"/>
    <n v="2848"/>
    <n v="0"/>
    <n v="48000"/>
    <n v="5.6"/>
    <n v="260"/>
    <n v="107"/>
    <n v="7268659"/>
    <n v="20000000"/>
    <n v="-12731341"/>
    <n v="-0.63656705000000002"/>
    <n v="26.945373180000001"/>
    <x v="8"/>
    <s v="iyul"/>
    <s v="Robert Rodriguez"/>
    <s v="MACHETE KİLLS"/>
    <s v="Normal"/>
    <s v="High Budget"/>
  </r>
  <r>
    <s v="Run Lola Run"/>
    <d v="1998-04-08T00:00:00"/>
    <x v="1"/>
    <x v="8"/>
    <s v="German"/>
    <x v="7"/>
    <s v="R"/>
    <s v="Moritz Bleibtreu"/>
    <x v="801"/>
    <n v="486"/>
    <n v="623"/>
    <n v="670"/>
    <n v="0"/>
    <n v="7.8"/>
    <n v="181"/>
    <n v="81"/>
    <n v="7267324"/>
    <n v="3500000"/>
    <n v="3767324"/>
    <n v="1.0763782857142856"/>
    <n v="31.630551314285714"/>
    <x v="31"/>
    <s v="aprel"/>
    <s v="Tom Tykwer"/>
    <s v="RUN LOLA RUN"/>
    <s v="Normal"/>
    <s v="Medium Budget"/>
  </r>
  <r>
    <s v="Big Trouble"/>
    <d v="2002-04-26T00:00:00"/>
    <x v="0"/>
    <x v="4"/>
    <s v="English"/>
    <x v="0"/>
    <s v="PG-13"/>
    <s v="Zooey Deschanel"/>
    <x v="53"/>
    <n v="11000"/>
    <n v="13917"/>
    <n v="188"/>
    <n v="892"/>
    <n v="6.5"/>
    <n v="87"/>
    <n v="74"/>
    <n v="7262288"/>
    <n v="40000000"/>
    <n v="-32737712"/>
    <n v="-0.81844280000000003"/>
    <n v="25.76182288"/>
    <x v="12"/>
    <s v="aprel"/>
    <s v="Barry Sonnenfeld"/>
    <s v="BİG TROUBLE"/>
    <s v="Normal"/>
    <s v="Medium Budget"/>
  </r>
  <r>
    <s v="All the King's Men"/>
    <d v="2006-11-20T00:00:00"/>
    <x v="1"/>
    <x v="1"/>
    <s v="English"/>
    <x v="7"/>
    <s v="PG-13"/>
    <s v="Kate Winslet"/>
    <x v="482"/>
    <n v="14000"/>
    <n v="27614"/>
    <n v="234"/>
    <n v="0"/>
    <n v="6.2"/>
    <n v="127"/>
    <n v="128"/>
    <n v="7221458"/>
    <n v="55000000"/>
    <n v="-47778542"/>
    <n v="-0.86870076363636362"/>
    <n v="24.452519694545455"/>
    <x v="9"/>
    <s v="noyabr"/>
    <s v="Steven Zaillian"/>
    <s v="ALL THE KİNG'S MEN"/>
    <s v="Underperformer"/>
    <s v="Medium Budget"/>
  </r>
  <r>
    <s v="Mulholland Drive"/>
    <d v="2001-10-28T00:00:00"/>
    <x v="0"/>
    <x v="1"/>
    <s v="English"/>
    <x v="6"/>
    <s v="R"/>
    <s v="Naomi Watts"/>
    <x v="797"/>
    <n v="6000"/>
    <n v="8484"/>
    <n v="0"/>
    <n v="16000"/>
    <n v="8"/>
    <n v="252"/>
    <n v="147"/>
    <n v="7219578"/>
    <n v="15000000"/>
    <n v="-7780422"/>
    <n v="-0.51869480000000001"/>
    <n v="33.392522079999999"/>
    <x v="18"/>
    <s v="oktyabr"/>
    <s v="David Lynch"/>
    <s v="MULHOLLAND DRİVE"/>
    <s v="Normal"/>
    <s v="Medium Budget"/>
  </r>
  <r>
    <s v="The Big Year"/>
    <d v="2011-01-20T00:00:00"/>
    <x v="0"/>
    <x v="4"/>
    <s v="English"/>
    <x v="0"/>
    <s v="PG"/>
    <s v="Joel McHale"/>
    <x v="177"/>
    <n v="734"/>
    <n v="2085"/>
    <n v="64"/>
    <n v="11000"/>
    <n v="6.2"/>
    <n v="108"/>
    <n v="100"/>
    <n v="7204138"/>
    <n v="41000000"/>
    <n v="-33795862"/>
    <n v="-0.82428931707317077"/>
    <n v="25.570284273170735"/>
    <x v="15"/>
    <s v="yanvar"/>
    <s v="David Frankel"/>
    <s v="THE BİG YEAR"/>
    <s v="Normal"/>
    <s v="Medium Budget"/>
  </r>
  <r>
    <s v="The Green Inferno"/>
    <d v="2013-01-18T00:00:00"/>
    <x v="0"/>
    <x v="2"/>
    <s v="English"/>
    <x v="0"/>
    <s v="R"/>
    <s v="Daryl Sabara"/>
    <x v="574"/>
    <n v="640"/>
    <n v="2082"/>
    <n v="0"/>
    <n v="12000"/>
    <n v="5.4"/>
    <n v="285"/>
    <n v="100"/>
    <n v="7186670"/>
    <n v="6000000"/>
    <n v="1186670"/>
    <n v="0.19777833333333333"/>
    <n v="22.879111333333334"/>
    <x v="8"/>
    <s v="yanvar"/>
    <s v="Eli Roth"/>
    <s v="THE GREEN INFERNO"/>
    <s v="Normal"/>
    <s v="High Budget"/>
  </r>
  <r>
    <s v="The Orphanage"/>
    <d v="2007-06-07T00:00:00"/>
    <x v="0"/>
    <x v="1"/>
    <s v="Spanish"/>
    <x v="12"/>
    <s v="R"/>
    <s v="Geraldine Chaplin"/>
    <x v="927"/>
    <n v="382"/>
    <n v="954"/>
    <n v="171"/>
    <n v="11000"/>
    <n v="7.5"/>
    <n v="300"/>
    <n v="105"/>
    <n v="7159147"/>
    <n v="3400000"/>
    <n v="3759147"/>
    <n v="1.1056314705882353"/>
    <n v="31.542252588235296"/>
    <x v="17"/>
    <s v="iyun"/>
    <s v="J.A. Bayona"/>
    <s v="THE ORPHANAGE"/>
    <s v="Normal"/>
    <s v="Medium Budget"/>
  </r>
  <r>
    <s v="The Hoax"/>
    <d v="2006-11-04T00:00:00"/>
    <x v="0"/>
    <x v="4"/>
    <s v="English"/>
    <x v="0"/>
    <s v="R"/>
    <s v="Hope Davis"/>
    <x v="361"/>
    <n v="442"/>
    <n v="1134"/>
    <n v="529"/>
    <n v="348"/>
    <n v="6.7"/>
    <n v="142"/>
    <n v="116"/>
    <n v="7156933"/>
    <n v="25000000"/>
    <n v="-17843067"/>
    <n v="-0.71372268000000005"/>
    <n v="26.549310928000001"/>
    <x v="9"/>
    <s v="noyabr"/>
    <s v="Lasse HallstrÃ¶m"/>
    <s v="THE HOAX"/>
    <s v="Normal"/>
    <s v="Medium Budget"/>
  </r>
  <r>
    <s v="American Dreamz"/>
    <d v="2006-12-13T00:00:00"/>
    <x v="0"/>
    <x v="4"/>
    <s v="English"/>
    <x v="0"/>
    <s v="PG-13"/>
    <s v="Judy Greer"/>
    <x v="162"/>
    <n v="2000"/>
    <n v="5992"/>
    <n v="80"/>
    <n v="300"/>
    <n v="5.5"/>
    <n v="153"/>
    <n v="107"/>
    <n v="7156725"/>
    <n v="19000000"/>
    <n v="-11843275"/>
    <n v="-0.62333026315789475"/>
    <n v="21.780667894736844"/>
    <x v="9"/>
    <s v="dekabr"/>
    <s v="Paul Weitz"/>
    <s v="AMERİCAN DREAMZ"/>
    <s v="Normal"/>
    <s v="Medium Budget"/>
  </r>
  <r>
    <s v="She's Gotta Have It"/>
    <d v="1986-01-24T00:00:00"/>
    <x v="1"/>
    <x v="4"/>
    <s v="English"/>
    <x v="0"/>
    <s v="R"/>
    <s v="S. Epatha Merkerson"/>
    <x v="329"/>
    <n v="539"/>
    <n v="708"/>
    <n v="0"/>
    <n v="406"/>
    <n v="6.5"/>
    <n v="26"/>
    <n v="88"/>
    <n v="7137502"/>
    <n v="175000"/>
    <n v="6962502"/>
    <n v="39.785725714285711"/>
    <n v="41.954890285714285"/>
    <x v="37"/>
    <s v="yanvar"/>
    <s v="Spike Lee"/>
    <s v="SHE'S GOTTA HAVE IT"/>
    <s v="Normal"/>
    <s v="Medium Budget"/>
  </r>
  <r>
    <s v="A Separation"/>
    <d v="2011-07-14T00:00:00"/>
    <x v="0"/>
    <x v="1"/>
    <s v="Persian"/>
    <x v="29"/>
    <s v="PG-13"/>
    <s v="Shahab Hosseini"/>
    <x v="1173"/>
    <n v="786"/>
    <n v="2501"/>
    <n v="0"/>
    <n v="48000"/>
    <n v="8.4"/>
    <n v="354"/>
    <n v="123"/>
    <n v="7098492"/>
    <n v="500000"/>
    <n v="6598492"/>
    <n v="13.196984"/>
    <n v="43.678793599999999"/>
    <x v="15"/>
    <s v="iyul"/>
    <s v="Asghar Farhadi"/>
    <s v="A SEPARATİON"/>
    <s v="Normal"/>
    <s v="Medium Budget"/>
  </r>
  <r>
    <s v="Blackhat"/>
    <d v="2015-09-10T00:00:00"/>
    <x v="0"/>
    <x v="0"/>
    <s v="English"/>
    <x v="0"/>
    <s v="R"/>
    <s v="Chris Hemsworth"/>
    <x v="301"/>
    <n v="26000"/>
    <n v="28129"/>
    <n v="0"/>
    <n v="11000"/>
    <n v="5.4"/>
    <n v="261"/>
    <n v="133"/>
    <n v="7097125"/>
    <n v="70000000"/>
    <n v="-62902875"/>
    <n v="-0.89861250000000004"/>
    <n v="22.340555000000002"/>
    <x v="2"/>
    <s v="sentyabr"/>
    <s v="Michael Mann"/>
    <s v="BLACKHAT"/>
    <s v="Underperformer"/>
    <s v="High Budget"/>
  </r>
  <r>
    <s v="Quills"/>
    <d v="2000-11-27T00:00:00"/>
    <x v="0"/>
    <x v="5"/>
    <s v="English"/>
    <x v="1"/>
    <s v="R"/>
    <s v="Kate Winslet"/>
    <x v="885"/>
    <n v="14000"/>
    <n v="14726"/>
    <n v="133"/>
    <n v="0"/>
    <n v="7.4"/>
    <n v="132"/>
    <n v="124"/>
    <n v="7060876"/>
    <n v="13500000"/>
    <n v="-6439124"/>
    <n v="-0.47697214814814815"/>
    <n v="29.409211140740741"/>
    <x v="23"/>
    <s v="noyabr"/>
    <s v="Philip Kaufman"/>
    <s v="QUİLLS"/>
    <s v="Normal"/>
    <s v="Medium Budget"/>
  </r>
  <r>
    <s v="Phat Girlz"/>
    <d v="2006-10-24T00:00:00"/>
    <x v="0"/>
    <x v="4"/>
    <s v="English"/>
    <x v="0"/>
    <s v="PG-13"/>
    <s v="Mo'Nique"/>
    <x v="1174"/>
    <n v="939"/>
    <n v="2321"/>
    <n v="18"/>
    <n v="837"/>
    <n v="3"/>
    <n v="37"/>
    <n v="99"/>
    <n v="7059537"/>
    <n v="3000000"/>
    <n v="4059537"/>
    <n v="1.3531789999999999"/>
    <n v="12.6249716"/>
    <x v="9"/>
    <s v="oktyabr"/>
    <s v="Nnegest LikkÃ©"/>
    <s v="PHAT GİRLZ"/>
    <s v="Normal"/>
    <s v="Medium Budget"/>
  </r>
  <r>
    <s v="Kissing Jessica Stein"/>
    <d v="2001-09-09T00:00:00"/>
    <x v="0"/>
    <x v="4"/>
    <s v="English"/>
    <x v="0"/>
    <s v="R"/>
    <s v="Scott Cohen"/>
    <x v="326"/>
    <n v="378"/>
    <n v="1173"/>
    <n v="0"/>
    <n v="682"/>
    <n v="6.7"/>
    <n v="110"/>
    <n v="97"/>
    <n v="7022940"/>
    <n v="1000000"/>
    <n v="6022940"/>
    <n v="6.0229400000000002"/>
    <n v="29.277376"/>
    <x v="18"/>
    <s v="sentyabr"/>
    <s v="Charles Herman-Wurmfeld"/>
    <s v="KİSSİNG JESSİCA STEİN"/>
    <s v="Normal"/>
    <s v="Medium Budget"/>
  </r>
  <r>
    <s v="Black Nativity"/>
    <d v="2013-01-01T00:00:00"/>
    <x v="0"/>
    <x v="1"/>
    <s v="English"/>
    <x v="0"/>
    <s v="PG"/>
    <s v="Jennifer Hudson"/>
    <x v="1014"/>
    <n v="549"/>
    <n v="1373"/>
    <n v="148"/>
    <n v="0"/>
    <n v="4.4000000000000004"/>
    <n v="40"/>
    <n v="93"/>
    <n v="7017178"/>
    <n v="17500000"/>
    <n v="-10482822"/>
    <n v="-0.59901839999999995"/>
    <n v="17.360392640000001"/>
    <x v="8"/>
    <s v="yanvar"/>
    <s v="Kasi Lemmons"/>
    <s v="BLACK NATİVİTY"/>
    <s v="Normal"/>
    <s v="Medium Budget"/>
  </r>
  <r>
    <s v="Crossover"/>
    <d v="2006-04-09T00:00:00"/>
    <x v="0"/>
    <x v="0"/>
    <s v="English"/>
    <x v="0"/>
    <s v="PG-13"/>
    <s v="Wesley Jonathan"/>
    <x v="561"/>
    <n v="592"/>
    <n v="2000"/>
    <n v="17"/>
    <n v="244"/>
    <n v="2.1"/>
    <n v="25"/>
    <n v="95"/>
    <n v="7009668"/>
    <n v="5600000"/>
    <n v="1409668"/>
    <n v="0.25172642857142857"/>
    <n v="8.5250905714285725"/>
    <x v="9"/>
    <s v="aprel"/>
    <s v="Preston A. Whitmore II"/>
    <s v="CROSSOVER"/>
    <s v="Normal"/>
    <s v="High Budget"/>
  </r>
  <r>
    <s v="The Triplets of Belleville"/>
    <d v="2003-03-13T00:00:00"/>
    <x v="0"/>
    <x v="3"/>
    <s v="French"/>
    <x v="6"/>
    <s v="PG-13"/>
    <s v="Michel Robin"/>
    <x v="1175"/>
    <n v="23"/>
    <n v="29"/>
    <n v="162"/>
    <n v="0"/>
    <n v="7.8"/>
    <n v="167"/>
    <n v="80"/>
    <n v="7002255"/>
    <n v="9500000"/>
    <n v="-2497745"/>
    <n v="-0.26292052631578949"/>
    <n v="31.094831789473684"/>
    <x v="13"/>
    <s v="mart"/>
    <s v="Sylvain Chomet"/>
    <s v="THE TRİPLETS OF BELLEVİLLE"/>
    <s v="Normal"/>
    <s v="High Budget"/>
  </r>
  <r>
    <s v="An American Carol"/>
    <d v="2008-05-17T00:00:00"/>
    <x v="0"/>
    <x v="4"/>
    <s v="English"/>
    <x v="0"/>
    <s v="PG-13"/>
    <s v="Chriss Anglin"/>
    <x v="262"/>
    <n v="885"/>
    <n v="2907"/>
    <n v="119"/>
    <n v="797"/>
    <n v="4.3"/>
    <n v="45"/>
    <n v="83"/>
    <n v="7001720"/>
    <n v="12000000"/>
    <n v="-4998280"/>
    <n v="-0.41652333333333336"/>
    <n v="17.113090666666665"/>
    <x v="4"/>
    <s v="may"/>
    <s v="David Zucker"/>
    <s v="AN AMERİCAN CAROL"/>
    <s v="Normal"/>
    <s v="Medium Budget"/>
  </r>
  <r>
    <s v="Raise the Titanic"/>
    <d v="1980-09-16T00:00:00"/>
    <x v="0"/>
    <x v="0"/>
    <s v="English"/>
    <x v="1"/>
    <s v="PG"/>
    <s v="M. Emmet Walsh"/>
    <x v="1176"/>
    <n v="521"/>
    <n v="1883"/>
    <n v="5"/>
    <n v="328"/>
    <n v="4.7"/>
    <n v="32"/>
    <n v="119"/>
    <n v="7000000"/>
    <n v="36000000"/>
    <n v="-29000000"/>
    <n v="-0.80555555555555558"/>
    <n v="18.51057777777778"/>
    <x v="21"/>
    <s v="sentyabr"/>
    <s v="Jerry Jameson"/>
    <s v="RAİSE THE TİTANİC"/>
    <s v="Normal"/>
    <s v="High Budget"/>
  </r>
  <r>
    <s v="Our Brand Is Crisis"/>
    <d v="2015-10-06T00:00:00"/>
    <x v="0"/>
    <x v="4"/>
    <s v="English"/>
    <x v="0"/>
    <s v="R"/>
    <s v="Dominic Flores"/>
    <x v="332"/>
    <n v="1000"/>
    <n v="3944"/>
    <n v="234"/>
    <n v="0"/>
    <n v="6.1"/>
    <n v="125"/>
    <n v="107"/>
    <n v="6998324"/>
    <n v="28000000"/>
    <n v="-21001676"/>
    <n v="-0.75005985714285717"/>
    <n v="24.099976057142857"/>
    <x v="2"/>
    <s v="oktyabr"/>
    <s v="David Gordon Green"/>
    <s v="OUR BRAND IS CRİSİS"/>
    <s v="Normal"/>
    <s v="Medium Budget"/>
  </r>
  <r>
    <s v="Screwed"/>
    <d v="2000-06-09T00:00:00"/>
    <x v="0"/>
    <x v="4"/>
    <s v="English"/>
    <x v="0"/>
    <s v="PG-13"/>
    <s v="Sarah Silverman"/>
    <x v="1177"/>
    <n v="931"/>
    <n v="3848"/>
    <n v="25"/>
    <n v="262"/>
    <n v="5.7"/>
    <n v="29"/>
    <n v="81"/>
    <n v="6982680"/>
    <n v="10000000"/>
    <n v="-3017320"/>
    <n v="-0.301732"/>
    <n v="22.7055072"/>
    <x v="23"/>
    <s v="iyun"/>
    <s v="Scott Alexander"/>
    <s v="SCREWED"/>
    <s v="Normal"/>
    <s v="Medium Budget"/>
  </r>
  <r>
    <s v="Take Me Home Tonight"/>
    <d v="2011-02-13T00:00:00"/>
    <x v="0"/>
    <x v="4"/>
    <s v="English"/>
    <x v="0"/>
    <s v="R"/>
    <s v="Topher Grace"/>
    <x v="1178"/>
    <n v="2000"/>
    <n v="5519"/>
    <n v="31"/>
    <n v="0"/>
    <n v="6.3"/>
    <n v="136"/>
    <n v="97"/>
    <n v="6923891"/>
    <n v="23000000"/>
    <n v="-16076109"/>
    <n v="-0.69896126086956523"/>
    <n v="24.920415495652172"/>
    <x v="15"/>
    <s v="fevral"/>
    <s v="Michael Dowse"/>
    <s v="TAKE ME HOME TONİGHT"/>
    <s v="Normal"/>
    <s v="Medium Budget"/>
  </r>
  <r>
    <s v="Incendies"/>
    <d v="2010-08-18T00:00:00"/>
    <x v="0"/>
    <x v="1"/>
    <s v="French"/>
    <x v="4"/>
    <s v="R"/>
    <s v="Lubna Azabal"/>
    <x v="450"/>
    <n v="131"/>
    <n v="343"/>
    <n v="777"/>
    <n v="37000"/>
    <n v="8.1999999999999993"/>
    <n v="226"/>
    <n v="139"/>
    <n v="6857096"/>
    <n v="6800000"/>
    <n v="57096"/>
    <n v="8.3964705882352934E-3"/>
    <n v="36.503358588235294"/>
    <x v="11"/>
    <s v="avgust"/>
    <s v="Denis Villeneuve"/>
    <s v="INCENDİES"/>
    <s v="Normal"/>
    <s v="Medium Budget"/>
  </r>
  <r>
    <s v="Running Scared"/>
    <d v="2006-06-10T00:00:00"/>
    <x v="0"/>
    <x v="0"/>
    <s v="English"/>
    <x v="7"/>
    <s v="R"/>
    <s v="Paul Walker"/>
    <x v="1145"/>
    <n v="23000"/>
    <n v="27381"/>
    <n v="47"/>
    <n v="0"/>
    <n v="7.4"/>
    <n v="157"/>
    <n v="122"/>
    <n v="6855137"/>
    <n v="17000000"/>
    <n v="-10144863"/>
    <n v="-0.59675664705882348"/>
    <n v="29.361297341176471"/>
    <x v="9"/>
    <s v="iyun"/>
    <s v="Wayne Kramer"/>
    <s v="RUNNİNG SCARED"/>
    <s v="Normal"/>
    <s v="High Budget"/>
  </r>
  <r>
    <s v="Willard"/>
    <d v="2003-04-27T00:00:00"/>
    <x v="0"/>
    <x v="1"/>
    <s v="English"/>
    <x v="4"/>
    <s v="PG-13"/>
    <s v="Laura Harring"/>
    <x v="977"/>
    <n v="669"/>
    <n v="1267"/>
    <n v="17"/>
    <n v="0"/>
    <n v="6.2"/>
    <n v="129"/>
    <n v="100"/>
    <n v="6852144"/>
    <n v="22000000"/>
    <n v="-15147856"/>
    <n v="-0.68853890909090909"/>
    <n v="24.524584436363636"/>
    <x v="13"/>
    <s v="aprel"/>
    <s v="Glen Morgan"/>
    <s v="WİLLARD"/>
    <s v="Normal"/>
    <s v="Medium Budget"/>
  </r>
  <r>
    <s v="The Spectacular Now"/>
    <d v="2013-09-02T00:00:00"/>
    <x v="0"/>
    <x v="4"/>
    <s v="English"/>
    <x v="0"/>
    <s v="R"/>
    <s v="Shailene Woodley"/>
    <x v="1179"/>
    <n v="8000"/>
    <n v="10040"/>
    <n v="53"/>
    <n v="10000"/>
    <n v="7.1"/>
    <n v="220"/>
    <n v="95"/>
    <n v="6851969"/>
    <n v="2500000"/>
    <n v="4351969"/>
    <n v="1.7407876"/>
    <n v="30.09631504"/>
    <x v="8"/>
    <s v="sentyabr"/>
    <s v="James Ponsoldt"/>
    <s v="THE SPECTACULAR NOW"/>
    <s v="Normal"/>
    <s v="Medium Budget"/>
  </r>
  <r>
    <s v="200 Cigarettes"/>
    <d v="1999-05-08T00:00:00"/>
    <x v="0"/>
    <x v="4"/>
    <s v="English"/>
    <x v="0"/>
    <s v="R"/>
    <s v="Janeane Garofalo"/>
    <x v="1180"/>
    <n v="1000"/>
    <n v="2697"/>
    <n v="112"/>
    <n v="0"/>
    <n v="5.9"/>
    <n v="67"/>
    <n v="101"/>
    <n v="6851636"/>
    <n v="6000000"/>
    <n v="851636"/>
    <n v="0.14193933333333333"/>
    <n v="23.656775733333333"/>
    <x v="5"/>
    <s v="may"/>
    <s v="Risa Bramon Garcia"/>
    <s v="200 CİGARETTES"/>
    <s v="Normal"/>
    <s v="Medium Budget"/>
  </r>
  <r>
    <s v="The Collection"/>
    <d v="2012-05-24T00:00:00"/>
    <x v="0"/>
    <x v="0"/>
    <s v="English"/>
    <x v="0"/>
    <s v="R"/>
    <s v="Daniel Sharman"/>
    <x v="1181"/>
    <n v="1000"/>
    <n v="3818"/>
    <n v="87"/>
    <n v="14000"/>
    <n v="6.1"/>
    <n v="147"/>
    <n v="82"/>
    <n v="6842058"/>
    <n v="10000000"/>
    <n v="-3157942"/>
    <n v="-0.31579420000000002"/>
    <n v="25.673682319999998"/>
    <x v="3"/>
    <s v="may"/>
    <s v="Marcus Dunstan"/>
    <s v="THE COLLECTİON"/>
    <s v="Normal"/>
    <s v="High Budget"/>
  </r>
  <r>
    <s v="Moonlight Mile"/>
    <d v="2002-04-05T00:00:00"/>
    <x v="0"/>
    <x v="1"/>
    <s v="English"/>
    <x v="0"/>
    <s v="PG-13"/>
    <s v="Jake Gyllenhaal"/>
    <x v="297"/>
    <n v="15000"/>
    <n v="16692"/>
    <n v="52"/>
    <n v="365"/>
    <n v="6.7"/>
    <n v="111"/>
    <n v="112"/>
    <n v="6830957"/>
    <n v="21000000"/>
    <n v="-14169043"/>
    <n v="-0.67471633333333336"/>
    <n v="26.566613466666666"/>
    <x v="12"/>
    <s v="aprel"/>
    <s v="Brad Silberling"/>
    <s v="MOONLİGHT MİLE"/>
    <s v="Normal"/>
    <s v="Medium Budget"/>
  </r>
  <r>
    <s v="Thunderbirds"/>
    <d v="2004-06-26T00:00:00"/>
    <x v="0"/>
    <x v="0"/>
    <s v="English"/>
    <x v="1"/>
    <s v="PG"/>
    <s v="Sophia Myles"/>
    <x v="317"/>
    <n v="956"/>
    <n v="2260"/>
    <n v="906"/>
    <n v="437"/>
    <n v="4.2"/>
    <n v="76"/>
    <n v="95"/>
    <n v="6768055"/>
    <n v="57000000"/>
    <n v="-50231945"/>
    <n v="-0.88126219298245612"/>
    <n v="16.491195122807021"/>
    <x v="7"/>
    <s v="iyun"/>
    <s v="Jonathan Frakes"/>
    <s v="THUNDERBİRDS"/>
    <s v="Underperformer"/>
    <s v="High Budget"/>
  </r>
  <r>
    <s v="The Forsaken"/>
    <d v="2001-06-28T00:00:00"/>
    <x v="0"/>
    <x v="7"/>
    <s v="English"/>
    <x v="0"/>
    <s v="R"/>
    <s v="Brendan Fehr"/>
    <x v="1182"/>
    <n v="847"/>
    <n v="3004"/>
    <n v="23"/>
    <n v="327"/>
    <n v="5.3"/>
    <n v="56"/>
    <n v="90"/>
    <n v="6755271"/>
    <n v="5000000"/>
    <n v="1755271"/>
    <n v="0.35105419999999998"/>
    <n v="21.373121679999997"/>
    <x v="18"/>
    <s v="iyun"/>
    <s v="J.S. Cardone"/>
    <s v="THE FORSAKEN"/>
    <s v="Normal"/>
    <s v="Low Budget"/>
  </r>
  <r>
    <s v="Running with Scissors"/>
    <d v="2006-05-01T00:00:00"/>
    <x v="0"/>
    <x v="4"/>
    <s v="English"/>
    <x v="0"/>
    <s v="R"/>
    <s v="Jill Clayburgh"/>
    <x v="356"/>
    <n v="433"/>
    <n v="1291"/>
    <n v="708"/>
    <n v="0"/>
    <n v="6.2"/>
    <n v="132"/>
    <n v="122"/>
    <n v="6754898"/>
    <n v="12000000"/>
    <n v="-5245102"/>
    <n v="-0.43709183333333335"/>
    <n v="24.625163266666668"/>
    <x v="9"/>
    <s v="may"/>
    <s v="Ryan Murphy"/>
    <s v="RUNNİNG WİTH SCİSSORS"/>
    <s v="Normal"/>
    <s v="Medium Budget"/>
  </r>
  <r>
    <s v="Fortress"/>
    <d v="1992-08-06T00:00:00"/>
    <x v="0"/>
    <x v="0"/>
    <s v="English"/>
    <x v="3"/>
    <s v="R"/>
    <s v="Christopher Lambert"/>
    <x v="1183"/>
    <n v="1000"/>
    <n v="4755"/>
    <n v="216"/>
    <n v="1000"/>
    <n v="5.9"/>
    <n v="58"/>
    <n v="95"/>
    <n v="6739141"/>
    <n v="8000000"/>
    <n v="-1260859"/>
    <n v="-0.15760737499999999"/>
    <n v="23.636957050000003"/>
    <x v="28"/>
    <s v="avgust"/>
    <s v="Stuart Gordon"/>
    <s v="FORTRESS"/>
    <s v="Normal"/>
    <s v="High Budget"/>
  </r>
  <r>
    <s v="9Â½ Weeks"/>
    <d v="1986-03-18T00:00:00"/>
    <x v="0"/>
    <x v="1"/>
    <s v="English"/>
    <x v="0"/>
    <s v="R"/>
    <s v="David Margulies"/>
    <x v="148"/>
    <n v="567"/>
    <n v="711"/>
    <n v="213"/>
    <n v="0"/>
    <n v="5.9"/>
    <n v="38"/>
    <n v="112"/>
    <n v="6734844"/>
    <n v="17000000"/>
    <n v="-10265156"/>
    <n v="-0.60383270588235294"/>
    <n v="23.358466917647061"/>
    <x v="37"/>
    <s v="mart"/>
    <s v="Adrian Lyne"/>
    <s v="9Â½ WEEKS"/>
    <s v="Normal"/>
    <s v="Medium Budget"/>
  </r>
  <r>
    <s v="Smoke Signals"/>
    <d v="1998-11-20T00:00:00"/>
    <x v="0"/>
    <x v="4"/>
    <s v="English"/>
    <x v="4"/>
    <s v="PG-13"/>
    <s v="Michael Greyeyes"/>
    <x v="1184"/>
    <n v="912"/>
    <n v="3163"/>
    <n v="149"/>
    <n v="0"/>
    <n v="7.2"/>
    <n v="56"/>
    <n v="89"/>
    <n v="6719300"/>
    <n v="2000000"/>
    <n v="4719300"/>
    <n v="2.3596499999999998"/>
    <n v="29.743860000000002"/>
    <x v="31"/>
    <s v="noyabr"/>
    <s v="Chris Eyre"/>
    <s v="SMOKE SİGNALS"/>
    <s v="Normal"/>
    <s v="Medium Budget"/>
  </r>
  <r>
    <s v="Town &amp; Country"/>
    <d v="2001-03-11T00:00:00"/>
    <x v="0"/>
    <x v="4"/>
    <s v="English"/>
    <x v="30"/>
    <s v="R"/>
    <s v="Del Zamora"/>
    <x v="365"/>
    <n v="752"/>
    <n v="3133"/>
    <n v="23"/>
    <n v="53"/>
    <n v="4.4000000000000004"/>
    <n v="62"/>
    <n v="104"/>
    <n v="6712451"/>
    <n v="90000000"/>
    <n v="-83287549"/>
    <n v="-0.92541721111111108"/>
    <n v="17.235133115555556"/>
    <x v="18"/>
    <s v="mart"/>
    <s v="Peter Chelsom"/>
    <s v="TOWN &amp; COUNTRY"/>
    <s v="Underperformer"/>
    <s v="Medium Budget"/>
  </r>
  <r>
    <s v="American History X"/>
    <d v="1998-06-30T00:00:00"/>
    <x v="1"/>
    <x v="8"/>
    <s v="English"/>
    <x v="0"/>
    <s v="R"/>
    <s v="Ethan Suplee"/>
    <x v="1185"/>
    <n v="1000"/>
    <n v="3858"/>
    <n v="194"/>
    <n v="35000"/>
    <n v="8.6"/>
    <n v="162"/>
    <n v="101"/>
    <n v="6712241"/>
    <n v="7500000"/>
    <n v="-787759"/>
    <n v="-0.10503453333333333"/>
    <n v="37.857986186666665"/>
    <x v="31"/>
    <s v="iyun"/>
    <s v="Tony Kaye"/>
    <s v="AMERİCAN HİSTORY X"/>
    <s v="Normal"/>
    <s v="Medium Budget"/>
  </r>
  <r>
    <s v="Roger &amp; Me"/>
    <d v="1989-10-13T00:00:00"/>
    <x v="0"/>
    <x v="10"/>
    <s v="English"/>
    <x v="0"/>
    <s v="R"/>
    <s v="Michael Moore"/>
    <x v="233"/>
    <n v="909"/>
    <n v="1048"/>
    <n v="909"/>
    <n v="667"/>
    <n v="7.5"/>
    <n v="40"/>
    <n v="91"/>
    <n v="6706368"/>
    <n v="160000"/>
    <n v="6546368"/>
    <n v="40.9148"/>
    <n v="46.43262"/>
    <x v="25"/>
    <s v="oktyabr"/>
    <s v="Michael Moore"/>
    <s v="ROGER &amp; ME"/>
    <s v="Normal"/>
    <s v="Low Budget"/>
  </r>
  <r>
    <s v="City Island"/>
    <d v="2009-04-30T00:00:00"/>
    <x v="0"/>
    <x v="4"/>
    <s v="English"/>
    <x v="0"/>
    <s v="PG-13"/>
    <s v="Ezra Miller"/>
    <x v="1186"/>
    <n v="3000"/>
    <n v="3825"/>
    <n v="20"/>
    <n v="0"/>
    <n v="7.4"/>
    <n v="149"/>
    <n v="104"/>
    <n v="6670712"/>
    <n v="6000000"/>
    <n v="670712"/>
    <n v="0.11178533333333333"/>
    <n v="29.644714133333334"/>
    <x v="0"/>
    <s v="aprel"/>
    <s v="Raymond De Felitta"/>
    <s v="CİTY ISLAND"/>
    <s v="Normal"/>
    <s v="Medium Budget"/>
  </r>
  <r>
    <s v="Seeking a Friend for the End of the World"/>
    <d v="2012-09-02T00:00:00"/>
    <x v="1"/>
    <x v="2"/>
    <s v="English"/>
    <x v="0"/>
    <s v="R"/>
    <s v="Steve Carell"/>
    <x v="1187"/>
    <n v="7000"/>
    <n v="7747"/>
    <n v="63"/>
    <n v="25000"/>
    <n v="6.7"/>
    <n v="265"/>
    <n v="101"/>
    <n v="6619173"/>
    <n v="10000000"/>
    <n v="-3380827"/>
    <n v="-0.33808270000000001"/>
    <n v="29.164766920000002"/>
    <x v="3"/>
    <s v="sentyabr"/>
    <s v="Lorene Scafaria"/>
    <s v="SEEKİNG A FRİEND FOR THE END OF THE WORLD"/>
    <s v="Normal"/>
    <s v="High Budget"/>
  </r>
  <r>
    <s v="The Last Station"/>
    <d v="2009-04-01T00:00:00"/>
    <x v="0"/>
    <x v="5"/>
    <s v="English"/>
    <x v="7"/>
    <s v="R"/>
    <s v="David Masterson"/>
    <x v="808"/>
    <n v="577"/>
    <n v="1341"/>
    <n v="97"/>
    <n v="0"/>
    <n v="7"/>
    <n v="184"/>
    <n v="112"/>
    <n v="6615578"/>
    <n v="13000000"/>
    <n v="-6384422"/>
    <n v="-0.49110938461538461"/>
    <n v="27.803556246153846"/>
    <x v="0"/>
    <s v="aprel"/>
    <s v="Michael Hoffman"/>
    <s v="THE LAST STATİON"/>
    <s v="Normal"/>
    <s v="Medium Budget"/>
  </r>
  <r>
    <s v="Bride &amp; Prejudice"/>
    <d v="2004-05-17T00:00:00"/>
    <x v="0"/>
    <x v="4"/>
    <s v="English"/>
    <x v="1"/>
    <s v="PG-13"/>
    <s v="Indira Varma"/>
    <x v="728"/>
    <n v="729"/>
    <n v="2321"/>
    <n v="98"/>
    <n v="0"/>
    <n v="6.2"/>
    <n v="119"/>
    <n v="122"/>
    <n v="6601079"/>
    <n v="7000000"/>
    <n v="-398921"/>
    <n v="-5.6988714285714288E-2"/>
    <n v="24.777204514285714"/>
    <x v="7"/>
    <s v="may"/>
    <s v="Gurinder Chadha"/>
    <s v="BRİDE &amp; PREJUDİCE"/>
    <s v="Normal"/>
    <s v="Medium Budget"/>
  </r>
  <r>
    <s v="The Grandmaster"/>
    <d v="2013-06-17T00:00:00"/>
    <x v="0"/>
    <x v="0"/>
    <s v="Mandarin"/>
    <x v="13"/>
    <s v="PG-13"/>
    <s v="Tony Chiu Wai Leung"/>
    <x v="1188"/>
    <n v="643"/>
    <n v="943"/>
    <n v="0"/>
    <n v="13000"/>
    <n v="6.5"/>
    <n v="273"/>
    <n v="122"/>
    <n v="6594136"/>
    <n v="38600000"/>
    <n v="-32005864"/>
    <n v="-0.82916746113989637"/>
    <n v="26.968333015544044"/>
    <x v="8"/>
    <s v="iyun"/>
    <s v="Kar-Wai Wong"/>
    <s v="THE GRANDMASTER"/>
    <s v="Normal"/>
    <s v="High Budget"/>
  </r>
  <r>
    <s v="Femme Fatale"/>
    <d v="2002-09-10T00:00:00"/>
    <x v="0"/>
    <x v="8"/>
    <s v="English"/>
    <x v="6"/>
    <s v="R"/>
    <s v="Peter Coyote"/>
    <x v="109"/>
    <n v="548"/>
    <n v="1005"/>
    <n v="0"/>
    <n v="675"/>
    <n v="6.3"/>
    <n v="149"/>
    <n v="114"/>
    <n v="6592103"/>
    <n v="35000000"/>
    <n v="-28407897"/>
    <n v="-0.81165419999999999"/>
    <n v="24.94283832"/>
    <x v="12"/>
    <s v="sentyabr"/>
    <s v="Brian De Palma"/>
    <s v="FEMME FATALE"/>
    <s v="Normal"/>
    <s v="Medium Budget"/>
  </r>
  <r>
    <s v="Curse of the Golden Flower"/>
    <d v="2006-03-17T00:00:00"/>
    <x v="0"/>
    <x v="1"/>
    <s v="Mandarin"/>
    <x v="5"/>
    <s v="R"/>
    <s v="Li Gong"/>
    <x v="1096"/>
    <n v="879"/>
    <n v="949"/>
    <n v="611"/>
    <n v="0"/>
    <n v="7"/>
    <n v="189"/>
    <n v="114"/>
    <n v="6565495"/>
    <n v="45000000"/>
    <n v="-38434505"/>
    <n v="-0.85410011111111106"/>
    <n v="27.658359955555557"/>
    <x v="9"/>
    <s v="mart"/>
    <s v="Yimou Zhang"/>
    <s v="CURSE OF THE GOLDEN FLOWER"/>
    <s v="Normal"/>
    <s v="Medium Budget"/>
  </r>
  <r>
    <s v="Strange Wilderness"/>
    <d v="2008-02-25T00:00:00"/>
    <x v="0"/>
    <x v="2"/>
    <s v="English"/>
    <x v="0"/>
    <s v="R"/>
    <s v="Kevin Alejandro"/>
    <x v="566"/>
    <n v="1000"/>
    <n v="4218"/>
    <n v="29"/>
    <n v="847"/>
    <n v="5.3"/>
    <n v="58"/>
    <n v="87"/>
    <n v="6563357"/>
    <n v="20000000"/>
    <n v="-13436643"/>
    <n v="-0.67183214999999996"/>
    <n v="21.015967140000001"/>
    <x v="4"/>
    <s v="fevral"/>
    <s v="Fred Wolf"/>
    <s v="STRANGE WİLDERNESS"/>
    <s v="Normal"/>
    <s v="High Budget"/>
  </r>
  <r>
    <s v="I Dreamed of Africa"/>
    <d v="2000-09-23T00:00:00"/>
    <x v="0"/>
    <x v="2"/>
    <s v="English"/>
    <x v="0"/>
    <s v="PG-13"/>
    <s v="Liam Aiken"/>
    <x v="465"/>
    <n v="818"/>
    <n v="1778"/>
    <n v="46"/>
    <n v="314"/>
    <n v="5.6"/>
    <n v="52"/>
    <n v="114"/>
    <n v="6543194"/>
    <n v="34000000"/>
    <n v="-27456806"/>
    <n v="-0.80755311764705884"/>
    <n v="22.108378752941178"/>
    <x v="23"/>
    <s v="sentyabr"/>
    <s v="Hugh Hudson"/>
    <s v="I DREAMED OF AFRİCA"/>
    <s v="Normal"/>
    <s v="High Budget"/>
  </r>
  <r>
    <s v="Winter's Bone"/>
    <d v="2010-01-08T00:00:00"/>
    <x v="0"/>
    <x v="1"/>
    <s v="English"/>
    <x v="0"/>
    <s v="R"/>
    <s v="Jennifer Lawrence"/>
    <x v="1189"/>
    <n v="34000"/>
    <n v="34446"/>
    <n v="81"/>
    <n v="20000"/>
    <n v="7.2"/>
    <n v="365"/>
    <n v="100"/>
    <n v="6531491"/>
    <n v="2000000"/>
    <n v="4531491"/>
    <n v="2.2657455"/>
    <n v="31.706298199999999"/>
    <x v="11"/>
    <s v="yanvar"/>
    <s v="Debra Granik"/>
    <s v="WİNTER'S BONE"/>
    <s v="Normal"/>
    <s v="Medium Budget"/>
  </r>
  <r>
    <s v="The Rules of Attraction"/>
    <d v="2002-07-01T00:00:00"/>
    <x v="0"/>
    <x v="4"/>
    <s v="English"/>
    <x v="0"/>
    <s v="R"/>
    <s v="Ian Somerhalder"/>
    <x v="1190"/>
    <n v="16000"/>
    <n v="19928"/>
    <n v="675"/>
    <n v="0"/>
    <n v="6.7"/>
    <n v="143"/>
    <n v="110"/>
    <n v="6525762"/>
    <n v="4000000"/>
    <n v="2525762"/>
    <n v="0.63144049999999996"/>
    <n v="27.052576200000001"/>
    <x v="12"/>
    <s v="iyul"/>
    <s v="Roger Avary"/>
    <s v="THE RULES OF ATTRACTİON"/>
    <s v="Normal"/>
    <s v="Medium Budget"/>
  </r>
  <r>
    <s v="Maria Full of Grace"/>
    <d v="2004-08-16T00:00:00"/>
    <x v="0"/>
    <x v="8"/>
    <s v="Spanish"/>
    <x v="31"/>
    <s v="R"/>
    <s v="Catalina Sandino Moreno"/>
    <x v="1191"/>
    <n v="280"/>
    <n v="308"/>
    <n v="13"/>
    <n v="0"/>
    <n v="7.5"/>
    <n v="155"/>
    <n v="101"/>
    <n v="6517198"/>
    <n v="3000000"/>
    <n v="3517198"/>
    <n v="1.1723993333333333"/>
    <n v="30.468959733333332"/>
    <x v="7"/>
    <s v="avgust"/>
    <s v="Joshua Marston"/>
    <s v="MARİA FULL OF GRACE"/>
    <s v="Normal"/>
    <s v="Medium Budget"/>
  </r>
  <r>
    <s v="Baahubali: The Beginning"/>
    <d v="2015-06-27T00:00:00"/>
    <x v="0"/>
    <x v="0"/>
    <s v="Telugu"/>
    <x v="21"/>
    <m/>
    <s v="Tamannaah Bhatia"/>
    <x v="1192"/>
    <n v="218"/>
    <n v="554"/>
    <n v="50"/>
    <n v="21000"/>
    <n v="8.4"/>
    <n v="44"/>
    <n v="159"/>
    <n v="6498000"/>
    <n v="18026148"/>
    <n v="-11528148"/>
    <n v="-0.6395236519748978"/>
    <n v="35.444190539210041"/>
    <x v="2"/>
    <s v="iyun"/>
    <s v="S.S. Rajamouli"/>
    <s v="BAAHUBALİ: THE BEGİNNİNG"/>
    <s v="Normal"/>
    <s v="High Budget"/>
  </r>
  <r>
    <s v="Teacher's Pet"/>
    <d v="2004-04-24T00:00:00"/>
    <x v="0"/>
    <x v="3"/>
    <s v="English"/>
    <x v="0"/>
    <s v="PG"/>
    <s v="Nathan Lane"/>
    <x v="1193"/>
    <n v="886"/>
    <n v="5139"/>
    <n v="0"/>
    <n v="49"/>
    <n v="5.8"/>
    <n v="33"/>
    <n v="74"/>
    <n v="6491350"/>
    <n v="10000000"/>
    <n v="-3508650"/>
    <n v="-0.35086499999999998"/>
    <n v="23.064553999999998"/>
    <x v="7"/>
    <s v="aprel"/>
    <s v="Timothy BjÃ¶rklund"/>
    <s v="TEACHER'S PET"/>
    <s v="Normal"/>
    <s v="High Budget"/>
  </r>
  <r>
    <s v="Switchback"/>
    <d v="1997-07-29T00:00:00"/>
    <x v="0"/>
    <x v="8"/>
    <s v="English"/>
    <x v="0"/>
    <s v="R"/>
    <s v="Gregory Scott Cummins"/>
    <x v="1194"/>
    <n v="37"/>
    <n v="74"/>
    <n v="11"/>
    <n v="389"/>
    <n v="6.4"/>
    <n v="38"/>
    <n v="118"/>
    <n v="6482195"/>
    <n v="37000000"/>
    <n v="-30517805"/>
    <n v="-0.82480554054054056"/>
    <n v="25.308977783783789"/>
    <x v="1"/>
    <s v="iyul"/>
    <s v="Jeb Stuart"/>
    <s v="SWİTCHBACK"/>
    <s v="Normal"/>
    <s v="Medium Budget"/>
  </r>
  <r>
    <s v="The Big Bounce"/>
    <d v="2004-09-04T00:00:00"/>
    <x v="0"/>
    <x v="4"/>
    <s v="English"/>
    <x v="0"/>
    <s v="PG-13"/>
    <s v="Morgan Freeman"/>
    <x v="789"/>
    <n v="11000"/>
    <n v="11972"/>
    <n v="5"/>
    <n v="288"/>
    <n v="4.9000000000000004"/>
    <n v="75"/>
    <n v="88"/>
    <n v="6471394"/>
    <n v="50000000"/>
    <n v="-43528606"/>
    <n v="-0.87057211999999995"/>
    <n v="19.280571152"/>
    <x v="7"/>
    <s v="sentyabr"/>
    <s v="George Armitage"/>
    <s v="THE BİG BOUNCE"/>
    <s v="Normal"/>
    <s v="Medium Budget"/>
  </r>
  <r>
    <s v="Warriors of Virtue"/>
    <d v="1997-01-01T00:00:00"/>
    <x v="0"/>
    <x v="0"/>
    <s v="English"/>
    <x v="0"/>
    <s v="PG"/>
    <s v="Marley Shelton"/>
    <x v="352"/>
    <n v="690"/>
    <n v="1993"/>
    <n v="31"/>
    <n v="0"/>
    <n v="4.5999999999999996"/>
    <n v="24"/>
    <n v="101"/>
    <n v="6448817"/>
    <n v="35000000"/>
    <n v="-28551183"/>
    <n v="-0.8157480857142857"/>
    <n v="18.073700765714285"/>
    <x v="1"/>
    <s v="yanvar"/>
    <s v="Ronny Yu"/>
    <s v="WARRİORS OF VİRTUE"/>
    <s v="Normal"/>
    <s v="High Budget"/>
  </r>
  <r>
    <s v="Little Boy"/>
    <d v="2015-02-24T00:00:00"/>
    <x v="0"/>
    <x v="1"/>
    <s v="English"/>
    <x v="14"/>
    <s v="PG-13"/>
    <s v="Tom Wilkinson"/>
    <x v="1147"/>
    <n v="1000"/>
    <n v="5705"/>
    <n v="38"/>
    <n v="15000"/>
    <n v="7.4"/>
    <n v="45"/>
    <n v="106"/>
    <n v="6420319"/>
    <n v="20000000"/>
    <n v="-13579681"/>
    <n v="-0.67898404999999995"/>
    <n v="30.828406380000001"/>
    <x v="2"/>
    <s v="fevral"/>
    <s v="Alejandro Monteverde"/>
    <s v="LİTTLE BOY"/>
    <s v="Normal"/>
    <s v="Medium Budget"/>
  </r>
  <r>
    <s v="The Rocker"/>
    <d v="2008-12-08T00:00:00"/>
    <x v="0"/>
    <x v="4"/>
    <s v="English"/>
    <x v="0"/>
    <s v="PG-13"/>
    <s v="Emma Stone"/>
    <x v="585"/>
    <n v="15000"/>
    <n v="33153"/>
    <n v="11"/>
    <n v="0"/>
    <n v="6.2"/>
    <n v="132"/>
    <n v="102"/>
    <n v="6409206"/>
    <n v="15000000"/>
    <n v="-8590794"/>
    <n v="-0.5727196"/>
    <n v="24.570912160000002"/>
    <x v="4"/>
    <s v="dekabr"/>
    <s v="Peter Cattaneo"/>
    <s v="THE ROCKER"/>
    <s v="Normal"/>
    <s v="Medium Budget"/>
  </r>
  <r>
    <s v="My Own Private Idaho"/>
    <d v="1991-12-13T00:00:00"/>
    <x v="0"/>
    <x v="1"/>
    <s v="English"/>
    <x v="0"/>
    <s v="R"/>
    <s v="Keanu Reeves"/>
    <x v="187"/>
    <n v="18000"/>
    <n v="19923"/>
    <n v="835"/>
    <n v="0"/>
    <n v="7.1"/>
    <n v="63"/>
    <n v="104"/>
    <n v="6401336"/>
    <n v="2500000"/>
    <n v="3901336"/>
    <n v="1.5605344000000001"/>
    <n v="29.024213759999999"/>
    <x v="24"/>
    <s v="dekabr"/>
    <s v="Gus Van Sant"/>
    <s v="MY OWN PRİVATE IDAHO"/>
    <s v="Normal"/>
    <s v="Medium Budget"/>
  </r>
  <r>
    <s v="Gods and Monsters"/>
    <d v="1998-12-28T00:00:00"/>
    <x v="1"/>
    <x v="5"/>
    <s v="English"/>
    <x v="0"/>
    <s v="R"/>
    <s v="Brendan Fraser"/>
    <x v="36"/>
    <n v="3000"/>
    <n v="4238"/>
    <n v="386"/>
    <n v="0"/>
    <n v="7.5"/>
    <n v="127"/>
    <n v="105"/>
    <n v="6390032"/>
    <n v="3500000"/>
    <n v="2890032"/>
    <n v="0.82572342857142855"/>
    <n v="30.33028937142857"/>
    <x v="31"/>
    <s v="dekabr"/>
    <s v="Bill Condon"/>
    <s v="GODS AND MONSTERS"/>
    <s v="Normal"/>
    <s v="Medium Budget"/>
  </r>
  <r>
    <s v="Post Grad"/>
    <d v="2009-02-07T00:00:00"/>
    <x v="0"/>
    <x v="4"/>
    <s v="English"/>
    <x v="0"/>
    <s v="PG-13"/>
    <s v="J.K. Simmons"/>
    <x v="1195"/>
    <n v="24000"/>
    <n v="25637"/>
    <n v="96"/>
    <n v="0"/>
    <n v="5.3"/>
    <n v="97"/>
    <n v="88"/>
    <n v="6373693"/>
    <n v="15000000"/>
    <n v="-8626307"/>
    <n v="-0.57508713333333328"/>
    <n v="20.969965146666667"/>
    <x v="0"/>
    <s v="fevral"/>
    <s v="Vicky Jenson"/>
    <s v="POST GRAD"/>
    <s v="Normal"/>
    <s v="Medium Budget"/>
  </r>
  <r>
    <s v="It's Kind of a Funny Story"/>
    <d v="2010-07-29T00:00:00"/>
    <x v="0"/>
    <x v="4"/>
    <s v="English"/>
    <x v="0"/>
    <s v="PG-13"/>
    <s v="ZoÃ« Kravitz"/>
    <x v="1196"/>
    <n v="943"/>
    <n v="2786"/>
    <n v="16"/>
    <n v="20000"/>
    <n v="7.2"/>
    <n v="163"/>
    <n v="101"/>
    <n v="6350058"/>
    <n v="8000000"/>
    <n v="-1649942"/>
    <n v="-0.20624275"/>
    <n v="30.717502899999999"/>
    <x v="11"/>
    <s v="iyul"/>
    <s v="Anna Boden"/>
    <s v="IT'S KİND OF A FUNNY STORY"/>
    <s v="Normal"/>
    <s v="Medium Budget"/>
  </r>
  <r>
    <s v="The Jacket"/>
    <d v="2005-10-11T00:00:00"/>
    <x v="0"/>
    <x v="1"/>
    <s v="English"/>
    <x v="0"/>
    <s v="R"/>
    <s v="Jennifer Jason Leigh"/>
    <x v="1197"/>
    <n v="1000"/>
    <n v="5085"/>
    <n v="11"/>
    <n v="0"/>
    <n v="7.1"/>
    <n v="161"/>
    <n v="94"/>
    <n v="6301131"/>
    <n v="29000000"/>
    <n v="-22698869"/>
    <n v="-0.78271962068965517"/>
    <n v="28.086912151724135"/>
    <x v="14"/>
    <s v="oktyabr"/>
    <s v="John Maybury"/>
    <s v="THE JACKET"/>
    <s v="Normal"/>
    <s v="Medium Budget"/>
  </r>
  <r>
    <s v="What Planet Are You From?"/>
    <d v="2000-09-13T00:00:00"/>
    <x v="0"/>
    <x v="4"/>
    <s v="English"/>
    <x v="0"/>
    <s v="R"/>
    <s v="Judy Greer"/>
    <x v="423"/>
    <n v="2000"/>
    <n v="3954"/>
    <n v="0"/>
    <n v="255"/>
    <n v="5.6"/>
    <n v="82"/>
    <n v="87"/>
    <n v="6291602"/>
    <n v="50000000"/>
    <n v="-43708398"/>
    <n v="-0.87416795999999997"/>
    <n v="22.075832815999998"/>
    <x v="23"/>
    <s v="sentyabr"/>
    <s v="Mike Nichols"/>
    <s v="WHAT PLANET ARE YOU FROM?"/>
    <s v="Normal"/>
    <s v="Medium Budget"/>
  </r>
  <r>
    <s v="All Is Lost"/>
    <d v="2013-07-12T00:00:00"/>
    <x v="0"/>
    <x v="0"/>
    <s v="English"/>
    <x v="0"/>
    <s v="PG-13"/>
    <s v="Robert Redford"/>
    <x v="1198"/>
    <n v="0"/>
    <n v="0"/>
    <n v="78"/>
    <n v="18000"/>
    <n v="6.9"/>
    <n v="346"/>
    <n v="106"/>
    <n v="6262942"/>
    <n v="9000000"/>
    <n v="-2737058"/>
    <n v="-0.30411755555555553"/>
    <n v="29.278352977777779"/>
    <x v="8"/>
    <s v="iyul"/>
    <s v="J.C. Chandor"/>
    <s v="ALL IS LOST"/>
    <s v="Normal"/>
    <s v="High Budget"/>
  </r>
  <r>
    <s v="Dick"/>
    <d v="1999-04-19T00:00:00"/>
    <x v="0"/>
    <x v="4"/>
    <s v="English"/>
    <x v="6"/>
    <s v="PG-13"/>
    <s v="Ryan Reynolds"/>
    <x v="829"/>
    <n v="16000"/>
    <n v="31005"/>
    <n v="26"/>
    <n v="0"/>
    <n v="6.1"/>
    <n v="81"/>
    <n v="94"/>
    <n v="6241697"/>
    <n v="13000000"/>
    <n v="-6758303"/>
    <n v="-0.51986946153846159"/>
    <n v="24.192052215384614"/>
    <x v="5"/>
    <s v="aprel"/>
    <s v="Andrew Fleming"/>
    <s v="DİCK"/>
    <s v="Normal"/>
    <s v="Medium Budget"/>
  </r>
  <r>
    <s v="Mambo Italiano"/>
    <d v="2003-05-14T00:00:00"/>
    <x v="0"/>
    <x v="4"/>
    <s v="English"/>
    <x v="4"/>
    <s v="R"/>
    <s v="Paul Sorvino"/>
    <x v="1199"/>
    <n v="636"/>
    <n v="1033"/>
    <n v="9"/>
    <n v="352"/>
    <n v="6.7"/>
    <n v="67"/>
    <n v="92"/>
    <n v="6239558"/>
    <n v="5000000"/>
    <n v="1239558"/>
    <n v="0.24791160000000001"/>
    <n v="26.934364640000002"/>
    <x v="13"/>
    <s v="may"/>
    <s v="Ã‰mile Gaudreault"/>
    <s v="MAMBO ITALİANO"/>
    <s v="Normal"/>
    <s v="Medium Budget"/>
  </r>
  <r>
    <s v="Topsy-Turvy"/>
    <d v="1999-01-13T00:00:00"/>
    <x v="0"/>
    <x v="5"/>
    <s v="English"/>
    <x v="1"/>
    <s v="R"/>
    <s v="Jim Broadbent"/>
    <x v="1200"/>
    <n v="1000"/>
    <n v="1690"/>
    <n v="608"/>
    <n v="608"/>
    <n v="7.4"/>
    <n v="103"/>
    <n v="154"/>
    <n v="6201757"/>
    <n v="10000000"/>
    <n v="-3798243"/>
    <n v="-0.3798243"/>
    <n v="29.508870280000004"/>
    <x v="5"/>
    <s v="yanvar"/>
    <s v="Mike Leigh"/>
    <s v="TOPSY-TURVY"/>
    <s v="Normal"/>
    <s v="Medium Budget"/>
  </r>
  <r>
    <s v="Ghost World"/>
    <d v="2001-02-05T00:00:00"/>
    <x v="0"/>
    <x v="4"/>
    <s v="English"/>
    <x v="0"/>
    <s v="R"/>
    <s v="Scarlett Johansson"/>
    <x v="455"/>
    <n v="19000"/>
    <n v="34106"/>
    <n v="72"/>
    <n v="5000"/>
    <n v="7.4"/>
    <n v="122"/>
    <n v="111"/>
    <n v="6200756"/>
    <n v="7000000"/>
    <n v="-799244"/>
    <n v="-0.11417771428571429"/>
    <n v="30.054328914285716"/>
    <x v="18"/>
    <s v="fevral"/>
    <s v="Terry Zwigoff"/>
    <s v="GHOST WORLD"/>
    <s v="Normal"/>
    <s v="Medium Budget"/>
  </r>
  <r>
    <s v="The Straight Story"/>
    <d v="1999-09-29T00:00:00"/>
    <x v="0"/>
    <x v="5"/>
    <s v="English"/>
    <x v="6"/>
    <s v="G"/>
    <s v="Sissy Spacek"/>
    <x v="797"/>
    <n v="874"/>
    <n v="1351"/>
    <n v="0"/>
    <n v="0"/>
    <n v="8"/>
    <n v="143"/>
    <n v="112"/>
    <n v="6197866"/>
    <n v="10000000"/>
    <n v="-3802134"/>
    <n v="-0.38021339999999998"/>
    <n v="31.847914639999999"/>
    <x v="5"/>
    <s v="sentyabr"/>
    <s v="David Lynch"/>
    <s v="THE STRAİGHT STORY"/>
    <s v="Normal"/>
    <s v="Medium Budget"/>
  </r>
  <r>
    <s v="Nowhere in Africa"/>
    <d v="2001-10-28T00:00:00"/>
    <x v="0"/>
    <x v="5"/>
    <s v="English"/>
    <x v="7"/>
    <s v="R"/>
    <s v="Merab Ninidze"/>
    <x v="1201"/>
    <n v="56"/>
    <n v="105"/>
    <n v="11"/>
    <n v="802"/>
    <n v="7.7"/>
    <n v="73"/>
    <n v="141"/>
    <n v="6173485"/>
    <n v="7000000"/>
    <n v="-826515"/>
    <n v="-0.11807357142857143"/>
    <n v="30.832970571428575"/>
    <x v="18"/>
    <s v="oktyabr"/>
    <s v="Caroline Link"/>
    <s v="NOWHERE İN AFRİCA"/>
    <s v="Normal"/>
    <s v="Medium Budget"/>
  </r>
  <r>
    <s v="A Very Long Engagement"/>
    <d v="2004-02-04T00:00:00"/>
    <x v="0"/>
    <x v="1"/>
    <s v="French"/>
    <x v="6"/>
    <s v="R"/>
    <s v="Denis Lavant"/>
    <x v="571"/>
    <n v="226"/>
    <n v="405"/>
    <n v="0"/>
    <n v="0"/>
    <n v="7.7"/>
    <n v="186"/>
    <n v="133"/>
    <n v="6167817"/>
    <n v="47000000"/>
    <n v="-40832183"/>
    <n v="-0.86876985106382976"/>
    <n v="30.452492059574467"/>
    <x v="7"/>
    <s v="fevral"/>
    <s v="Jean-Pierre Jeunet"/>
    <s v="A VERY LONG ENGAGEMENT"/>
    <s v="Normal"/>
    <s v="Medium Budget"/>
  </r>
  <r>
    <s v="Rabbit-Proof Fence"/>
    <d v="2002-10-27T00:00:00"/>
    <x v="0"/>
    <x v="2"/>
    <s v="Aboriginal"/>
    <x v="3"/>
    <s v="PG"/>
    <s v="Roy Billing"/>
    <x v="222"/>
    <n v="116"/>
    <n v="312"/>
    <n v="176"/>
    <n v="0"/>
    <n v="7.5"/>
    <n v="74"/>
    <n v="94"/>
    <n v="6165429"/>
    <n v="6000000"/>
    <n v="165429"/>
    <n v="2.7571499999999999E-2"/>
    <n v="30.011028599999999"/>
    <x v="12"/>
    <s v="oktyabr"/>
    <s v="Phillip Noyce"/>
    <s v="RABBİT-PROOF FENCE"/>
    <s v="Normal"/>
    <s v="High Budget"/>
  </r>
  <r>
    <s v="UHF"/>
    <d v="1989-03-30T00:00:00"/>
    <x v="0"/>
    <x v="4"/>
    <s v="English"/>
    <x v="0"/>
    <s v="PG-13"/>
    <s v="Fran Drescher"/>
    <x v="1202"/>
    <n v="859"/>
    <n v="3942"/>
    <n v="3"/>
    <n v="0"/>
    <n v="7"/>
    <n v="59"/>
    <n v="150"/>
    <n v="6157157"/>
    <n v="5000000"/>
    <n v="1157157"/>
    <n v="0.23143140000000001"/>
    <n v="28.092572560000001"/>
    <x v="25"/>
    <s v="mart"/>
    <s v="Jay Levey"/>
    <s v="UHF"/>
    <s v="Normal"/>
    <s v="Medium Budget"/>
  </r>
  <r>
    <s v="Beyond the Sea"/>
    <d v="2004-01-07T00:00:00"/>
    <x v="1"/>
    <x v="5"/>
    <s v="English"/>
    <x v="0"/>
    <s v="PG-13"/>
    <s v="Kevin Spacey"/>
    <x v="1203"/>
    <n v="18000"/>
    <n v="23689"/>
    <n v="18000"/>
    <n v="0"/>
    <n v="6.7"/>
    <n v="113"/>
    <n v="118"/>
    <n v="6144806"/>
    <n v="23000000"/>
    <n v="-16855194"/>
    <n v="-0.73283452173913044"/>
    <n v="26.506866191304347"/>
    <x v="7"/>
    <s v="yanvar"/>
    <s v="Kevin Spacey"/>
    <s v="BEYOND THE SEA"/>
    <s v="Normal"/>
    <s v="Medium Budget"/>
  </r>
  <r>
    <s v="Impostor"/>
    <d v="2001-10-03T00:00:00"/>
    <x v="0"/>
    <x v="1"/>
    <s v="English"/>
    <x v="0"/>
    <s v="R"/>
    <s v="Gary Dourdan"/>
    <x v="451"/>
    <n v="1000"/>
    <n v="2664"/>
    <n v="39"/>
    <n v="892"/>
    <n v="6.2"/>
    <n v="83"/>
    <n v="102"/>
    <n v="6114237"/>
    <n v="40000000"/>
    <n v="-33885763"/>
    <n v="-0.847144075"/>
    <n v="24.550342370000003"/>
    <x v="18"/>
    <s v="oktyabr"/>
    <s v="Gary Fleder"/>
    <s v="IMPOSTOR"/>
    <s v="Normal"/>
    <s v="Medium Budget"/>
  </r>
  <r>
    <s v="Coco Before Chanel"/>
    <d v="2009-04-15T00:00:00"/>
    <x v="0"/>
    <x v="5"/>
    <s v="French"/>
    <x v="6"/>
    <s v="PG-13"/>
    <s v="Alessandro Nivola"/>
    <x v="1204"/>
    <n v="527"/>
    <n v="735"/>
    <n v="105"/>
    <n v="0"/>
    <n v="6.7"/>
    <n v="165"/>
    <n v="111"/>
    <n v="6109075"/>
    <n v="19430000"/>
    <n v="-13320925"/>
    <n v="-0.68558543489449308"/>
    <n v="26.525765826042203"/>
    <x v="0"/>
    <s v="aprel"/>
    <s v="Anne Fontaine"/>
    <s v="COCO BEFORE CHANEL"/>
    <s v="Normal"/>
    <s v="Medium Budget"/>
  </r>
  <r>
    <s v="The Interview"/>
    <d v="2014-05-06T00:00:00"/>
    <x v="0"/>
    <x v="4"/>
    <s v="English"/>
    <x v="0"/>
    <s v="R"/>
    <s v="James Franco"/>
    <x v="291"/>
    <n v="11000"/>
    <n v="12239"/>
    <n v="133"/>
    <n v="50000"/>
    <n v="6.6"/>
    <n v="293"/>
    <n v="112"/>
    <n v="6105175"/>
    <n v="44000000"/>
    <n v="-37894825"/>
    <n v="-0.86124602272727269"/>
    <n v="31.055501590909088"/>
    <x v="16"/>
    <s v="may"/>
    <s v="Evan Goldberg"/>
    <s v="THE INTERVİEW"/>
    <s v="Normal"/>
    <s v="Medium Budget"/>
  </r>
  <r>
    <s v="The Good, the Bad and the Ugly"/>
    <d v="1966-06-25T00:00:00"/>
    <x v="0"/>
    <x v="15"/>
    <s v="Italian"/>
    <x v="20"/>
    <s v="Approved"/>
    <s v="Clint Eastwood"/>
    <x v="1205"/>
    <n v="16000"/>
    <n v="16089"/>
    <n v="0"/>
    <n v="20000"/>
    <n v="8.9"/>
    <n v="181"/>
    <n v="142"/>
    <n v="6100000"/>
    <n v="1200000"/>
    <n v="4900000"/>
    <n v="4.083333333333333"/>
    <n v="39.233333333333334"/>
    <x v="65"/>
    <s v="iyun"/>
    <s v="Sergio Leone"/>
    <s v="THE GOOD, THE BAD AND THE UGLY"/>
    <s v="Normal"/>
    <s v="Low Budget"/>
  </r>
  <r>
    <s v="The Family Stone"/>
    <d v="2005-10-08T00:00:00"/>
    <x v="0"/>
    <x v="4"/>
    <s v="English"/>
    <x v="0"/>
    <s v="PG-13"/>
    <s v="Craig T. Nelson"/>
    <x v="855"/>
    <n v="723"/>
    <n v="1615"/>
    <n v="15"/>
    <n v="0"/>
    <n v="6.3"/>
    <n v="142"/>
    <n v="103"/>
    <n v="6061759"/>
    <n v="17000000"/>
    <n v="-10938241"/>
    <n v="-0.64342594117647056"/>
    <n v="24.94262962352941"/>
    <x v="14"/>
    <s v="oktyabr"/>
    <s v="Thomas Bezucha"/>
    <s v="THE FAMİLY STONE"/>
    <s v="Normal"/>
    <s v="Medium Budget"/>
  </r>
  <r>
    <s v="The Way of the Gun"/>
    <d v="2000-09-16T00:00:00"/>
    <x v="0"/>
    <x v="0"/>
    <s v="English"/>
    <x v="0"/>
    <s v="R"/>
    <s v="Kristin Lehman"/>
    <x v="91"/>
    <n v="187"/>
    <n v="358"/>
    <n v="188"/>
    <n v="1000"/>
    <n v="6.7"/>
    <n v="117"/>
    <n v="119"/>
    <n v="6047856"/>
    <n v="8500000"/>
    <n v="-2452144"/>
    <n v="-0.2884875294117647"/>
    <n v="26.784604988235298"/>
    <x v="23"/>
    <s v="sentyabr"/>
    <s v="Christopher McQuarrie"/>
    <s v="THE WAY OF THE GUN"/>
    <s v="Normal"/>
    <s v="High Budget"/>
  </r>
  <r>
    <s v="Deuces Wild"/>
    <d v="2002-02-20T00:00:00"/>
    <x v="0"/>
    <x v="0"/>
    <s v="English"/>
    <x v="0"/>
    <s v="R"/>
    <s v="Norman Reedus"/>
    <x v="1206"/>
    <n v="12000"/>
    <n v="26961"/>
    <n v="9"/>
    <n v="398"/>
    <n v="5.6"/>
    <n v="38"/>
    <n v="96"/>
    <n v="6044618"/>
    <n v="10000000"/>
    <n v="-3955382"/>
    <n v="-0.39553820000000001"/>
    <n v="22.281584719999998"/>
    <x v="12"/>
    <s v="fevral"/>
    <s v="Scott Kalvert"/>
    <s v="DEUCES WİLD"/>
    <s v="Normal"/>
    <s v="High Budget"/>
  </r>
  <r>
    <s v="Foolish"/>
    <d v="1999-12-03T00:00:00"/>
    <x v="0"/>
    <x v="4"/>
    <s v="English"/>
    <x v="0"/>
    <s v="R"/>
    <s v="Eddie Griffin"/>
    <x v="1207"/>
    <n v="489"/>
    <n v="2196"/>
    <n v="11"/>
    <n v="43"/>
    <n v="4.3"/>
    <n v="16"/>
    <n v="84"/>
    <n v="6026908"/>
    <n v="2000000"/>
    <n v="4026908"/>
    <n v="2.0134539999999999"/>
    <n v="18.0096816"/>
    <x v="5"/>
    <s v="dekabr"/>
    <s v="Dave Meyers"/>
    <s v="FOOLİSH"/>
    <s v="Normal"/>
    <s v="Medium Budget"/>
  </r>
  <r>
    <s v="Chasing Mavericks"/>
    <d v="2012-02-24T00:00:00"/>
    <x v="0"/>
    <x v="5"/>
    <s v="English"/>
    <x v="0"/>
    <s v="PG"/>
    <s v="Gerard Butler"/>
    <x v="210"/>
    <n v="18000"/>
    <n v="21200"/>
    <n v="150"/>
    <n v="13000"/>
    <n v="7.2"/>
    <n v="116"/>
    <n v="116"/>
    <n v="6002756"/>
    <n v="20000000"/>
    <n v="-13997244"/>
    <n v="-0.69986219999999999"/>
    <n v="29.820055120000003"/>
    <x v="3"/>
    <s v="fevral"/>
    <s v="Michael Apted"/>
    <s v="CHASİNG MAVERİCKS"/>
    <s v="Normal"/>
    <s v="Medium Budget"/>
  </r>
  <r>
    <s v="Dragonslayer"/>
    <d v="1981-04-29T00:00:00"/>
    <x v="0"/>
    <x v="0"/>
    <s v="English"/>
    <x v="0"/>
    <s v="PG"/>
    <s v="Ian McDiarmid"/>
    <x v="1208"/>
    <n v="1000"/>
    <n v="1263"/>
    <n v="25"/>
    <n v="0"/>
    <n v="6.7"/>
    <n v="60"/>
    <n v="108"/>
    <n v="6000000"/>
    <n v="18000000"/>
    <n v="-12000000"/>
    <n v="-0.66666666666666663"/>
    <n v="26.533333333333335"/>
    <x v="45"/>
    <s v="aprel"/>
    <s v="Matthew Robbins"/>
    <s v="DRAGONSLAYER"/>
    <s v="Normal"/>
    <s v="High Budget"/>
  </r>
  <r>
    <s v="Lawrence of Arabia"/>
    <d v="1962-10-11T00:00:00"/>
    <x v="0"/>
    <x v="2"/>
    <s v="English"/>
    <x v="1"/>
    <s v="PG"/>
    <s v="Claude Rains"/>
    <x v="256"/>
    <n v="607"/>
    <n v="1076"/>
    <n v="767"/>
    <n v="11000"/>
    <n v="8.4"/>
    <n v="181"/>
    <n v="227"/>
    <n v="6000000"/>
    <n v="15000000"/>
    <n v="-9000000"/>
    <n v="-0.6"/>
    <n v="34.46"/>
    <x v="61"/>
    <s v="oktyabr"/>
    <s v="David Lean"/>
    <s v="LAWRENCE OF ARABİA"/>
    <s v="Normal"/>
    <s v="High Budget"/>
  </r>
  <r>
    <s v="The Sessions"/>
    <d v="2012-03-30T00:00:00"/>
    <x v="0"/>
    <x v="5"/>
    <s v="English"/>
    <x v="0"/>
    <s v="R"/>
    <s v="W. Earl Brown"/>
    <x v="1209"/>
    <n v="422"/>
    <n v="1899"/>
    <n v="20"/>
    <n v="11000"/>
    <n v="7.2"/>
    <n v="337"/>
    <n v="95"/>
    <n v="5997134"/>
    <n v="1000000"/>
    <n v="4997134"/>
    <n v="4.997134"/>
    <n v="31.898853600000002"/>
    <x v="3"/>
    <s v="mart"/>
    <s v="Ben Lewin"/>
    <s v="THE SESSİONS"/>
    <s v="Normal"/>
    <s v="Medium Budget"/>
  </r>
  <r>
    <s v="Megiddo: The Omega Code 2"/>
    <d v="2001-08-02T00:00:00"/>
    <x v="0"/>
    <x v="0"/>
    <s v="English"/>
    <x v="0"/>
    <s v="PG-13"/>
    <s v="Michael Biehn"/>
    <x v="1210"/>
    <n v="2000"/>
    <n v="4221"/>
    <n v="53"/>
    <n v="158"/>
    <n v="4.0999999999999996"/>
    <n v="18"/>
    <n v="104"/>
    <n v="5974653"/>
    <n v="22000000"/>
    <n v="-16025347"/>
    <n v="-0.72842486363636361"/>
    <n v="16.124430054545453"/>
    <x v="18"/>
    <s v="avgust"/>
    <s v="Brian Trenchard-Smith"/>
    <s v="MEGİDDO: THE OMEGA CODE 2"/>
    <s v="Normal"/>
    <s v="High Budget"/>
  </r>
  <r>
    <s v="Lars and the Real Girl"/>
    <d v="2007-02-04T00:00:00"/>
    <x v="0"/>
    <x v="4"/>
    <s v="English"/>
    <x v="0"/>
    <s v="PG-13"/>
    <s v="Ryan Gosling"/>
    <x v="677"/>
    <n v="33000"/>
    <n v="34351"/>
    <n v="44"/>
    <n v="19000"/>
    <n v="7.4"/>
    <n v="226"/>
    <n v="106"/>
    <n v="5949693"/>
    <n v="12000000"/>
    <n v="-6050307"/>
    <n v="-0.50419225000000001"/>
    <n v="31.298323100000001"/>
    <x v="17"/>
    <s v="fevral"/>
    <s v="Craig Gillespie"/>
    <s v="LARS AND THE REAL GİRL"/>
    <s v="Normal"/>
    <s v="Medium Budget"/>
  </r>
  <r>
    <s v="The Last Legion"/>
    <d v="2007-04-18T00:00:00"/>
    <x v="0"/>
    <x v="0"/>
    <s v="English"/>
    <x v="1"/>
    <s v="PG-13"/>
    <s v="Colin Firth"/>
    <x v="1211"/>
    <n v="14000"/>
    <n v="14625"/>
    <n v="4"/>
    <n v="0"/>
    <n v="5.4"/>
    <n v="90"/>
    <n v="102"/>
    <n v="5932060"/>
    <n v="35000000"/>
    <n v="-29067940"/>
    <n v="-0.83051257142857138"/>
    <n v="21.267794971428572"/>
    <x v="17"/>
    <s v="aprel"/>
    <s v="Doug Lefler"/>
    <s v="THE LAST LEGİON"/>
    <s v="Normal"/>
    <s v="High Budget"/>
  </r>
  <r>
    <s v="Evil Dead II"/>
    <d v="1987-04-06T00:00:00"/>
    <x v="0"/>
    <x v="4"/>
    <s v="English"/>
    <x v="0"/>
    <s v="X"/>
    <s v="Ted Raimi"/>
    <x v="13"/>
    <n v="634"/>
    <n v="1347"/>
    <n v="0"/>
    <n v="0"/>
    <n v="7.8"/>
    <n v="252"/>
    <n v="37"/>
    <n v="5923044"/>
    <n v="3600000"/>
    <n v="2323044"/>
    <n v="0.64529000000000003"/>
    <n v="31.458116"/>
    <x v="39"/>
    <s v="aprel"/>
    <s v="Sam Raimi"/>
    <s v="EVİL DEAD II"/>
    <s v="Normal"/>
    <s v="Medium Budget"/>
  </r>
  <r>
    <s v="Highlander"/>
    <d v="1986-08-24T00:00:00"/>
    <x v="0"/>
    <x v="0"/>
    <s v="English"/>
    <x v="1"/>
    <s v="R"/>
    <s v="Christopher Lambert"/>
    <x v="545"/>
    <n v="1000"/>
    <n v="1852"/>
    <n v="85"/>
    <n v="0"/>
    <n v="7.2"/>
    <n v="112"/>
    <n v="110"/>
    <n v="5900000"/>
    <n v="16000000"/>
    <n v="-10100000"/>
    <n v="-0.63124999999999998"/>
    <n v="28.547499999999999"/>
    <x v="37"/>
    <s v="avgust"/>
    <s v="Russell Mulcahy"/>
    <s v="HİGHLANDER"/>
    <s v="Normal"/>
    <s v="High Budget"/>
  </r>
  <r>
    <s v="Cry Freedom"/>
    <d v="1987-08-14T00:00:00"/>
    <x v="0"/>
    <x v="5"/>
    <s v="English"/>
    <x v="1"/>
    <s v="PG"/>
    <s v="Denzel Washington"/>
    <x v="541"/>
    <n v="18000"/>
    <n v="18855"/>
    <n v="0"/>
    <n v="0"/>
    <n v="7.5"/>
    <n v="17"/>
    <n v="147"/>
    <n v="5899797"/>
    <n v="29000000"/>
    <n v="-23100203"/>
    <n v="-0.79655872413793105"/>
    <n v="29.681376510344826"/>
    <x v="39"/>
    <s v="avgust"/>
    <s v="Richard Attenborough"/>
    <s v="CRY FREEDOM"/>
    <s v="Normal"/>
    <s v="Medium Budget"/>
  </r>
  <r>
    <s v="Casa de mi Padre"/>
    <d v="2012-05-30T00:00:00"/>
    <x v="0"/>
    <x v="4"/>
    <s v="Spanish"/>
    <x v="0"/>
    <s v="R"/>
    <s v="Will Ferrell"/>
    <x v="1212"/>
    <n v="8000"/>
    <n v="10123"/>
    <n v="4"/>
    <n v="9000"/>
    <n v="5.5"/>
    <n v="133"/>
    <n v="84"/>
    <n v="5895238"/>
    <n v="6000000"/>
    <n v="-104762"/>
    <n v="-1.7460333333333335E-2"/>
    <n v="22.893015866666666"/>
    <x v="3"/>
    <s v="may"/>
    <s v="Matt Piedmont"/>
    <s v="CASA DE Mİ PADRE"/>
    <s v="Normal"/>
    <s v="Medium Budget"/>
  </r>
  <r>
    <s v="Ed Wood"/>
    <d v="1994-02-02T00:00:00"/>
    <x v="1"/>
    <x v="5"/>
    <s v="English"/>
    <x v="0"/>
    <s v="R"/>
    <s v="Johnny Depp"/>
    <x v="23"/>
    <n v="40000"/>
    <n v="56585"/>
    <n v="13000"/>
    <n v="0"/>
    <n v="7.9"/>
    <n v="148"/>
    <n v="127"/>
    <n v="5887457"/>
    <n v="18000000"/>
    <n v="-12112543"/>
    <n v="-0.67291905555555553"/>
    <n v="31.330832377777778"/>
    <x v="10"/>
    <s v="fevral"/>
    <s v="Tim Burton"/>
    <s v="ED WOOD"/>
    <s v="Normal"/>
    <s v="Medium Budget"/>
  </r>
  <r>
    <s v="Against the Ropes"/>
    <d v="2004-03-26T00:00:00"/>
    <x v="0"/>
    <x v="5"/>
    <s v="English"/>
    <x v="0"/>
    <s v="PG-13"/>
    <s v="Omar Epps"/>
    <x v="1213"/>
    <n v="865"/>
    <n v="2972"/>
    <n v="534"/>
    <n v="177"/>
    <n v="5.3"/>
    <n v="76"/>
    <n v="110"/>
    <n v="5881504"/>
    <n v="39000000"/>
    <n v="-33118496"/>
    <n v="-0.84919220512820515"/>
    <n v="20.878023117948718"/>
    <x v="7"/>
    <s v="mart"/>
    <s v="Charles S. Dutton"/>
    <s v="AGAİNST THE ROPES"/>
    <s v="Normal"/>
    <s v="Medium Budget"/>
  </r>
  <r>
    <s v="Light It Up"/>
    <d v="1999-07-30T00:00:00"/>
    <x v="0"/>
    <x v="1"/>
    <s v="English"/>
    <x v="0"/>
    <s v="R"/>
    <s v="Rosario Dawson"/>
    <x v="1214"/>
    <n v="3000"/>
    <n v="6485"/>
    <n v="7"/>
    <n v="251"/>
    <n v="6"/>
    <n v="39"/>
    <n v="99"/>
    <n v="5871603"/>
    <n v="13000000"/>
    <n v="-7128397"/>
    <n v="-0.54833823076923072"/>
    <n v="23.805764707692305"/>
    <x v="5"/>
    <s v="iyul"/>
    <s v="Craig Bolotin"/>
    <s v="LİGHT IT UP"/>
    <s v="Normal"/>
    <s v="Medium Budget"/>
  </r>
  <r>
    <s v="Basic Instinct 2"/>
    <d v="2006-11-27T00:00:00"/>
    <x v="0"/>
    <x v="8"/>
    <s v="English"/>
    <x v="1"/>
    <s v="R"/>
    <s v="Charlotte Rampling"/>
    <x v="498"/>
    <n v="844"/>
    <n v="1899"/>
    <n v="105"/>
    <n v="764"/>
    <n v="4.2"/>
    <n v="159"/>
    <n v="116"/>
    <n v="5851188"/>
    <n v="70000000"/>
    <n v="-64148812"/>
    <n v="-0.91641159999999999"/>
    <n v="16.50983536"/>
    <x v="9"/>
    <s v="noyabr"/>
    <s v="Michael Caton-Jones"/>
    <s v="BASİC INSTİNCT 2"/>
    <s v="Underperformer"/>
    <s v="Medium Budget"/>
  </r>
  <r>
    <s v="Real Women Have Curves"/>
    <d v="2002-06-09T00:00:00"/>
    <x v="0"/>
    <x v="4"/>
    <s v="English"/>
    <x v="0"/>
    <s v="PG-13"/>
    <s v="America Ferrera"/>
    <x v="1215"/>
    <n v="953"/>
    <n v="2510"/>
    <n v="15"/>
    <n v="595"/>
    <n v="7"/>
    <n v="75"/>
    <n v="90"/>
    <n v="5844929"/>
    <n v="3000000"/>
    <n v="2844929"/>
    <n v="0.94830966666666672"/>
    <n v="28.438823866666667"/>
    <x v="12"/>
    <s v="iyun"/>
    <s v="Patricia Cardoso"/>
    <s v="REAL WOMEN HAVE CURVES"/>
    <s v="Normal"/>
    <s v="Medium Budget"/>
  </r>
  <r>
    <s v="Before Sunset"/>
    <d v="2004-11-23T00:00:00"/>
    <x v="0"/>
    <x v="1"/>
    <s v="English"/>
    <x v="0"/>
    <s v="R"/>
    <s v="Vernon Dobtcheff"/>
    <x v="354"/>
    <n v="50"/>
    <n v="65"/>
    <n v="0"/>
    <n v="13000"/>
    <n v="8"/>
    <n v="211"/>
    <n v="80"/>
    <n v="5792822"/>
    <n v="2700000"/>
    <n v="3092822"/>
    <n v="1.1454896296296295"/>
    <n v="33.758195851851852"/>
    <x v="7"/>
    <s v="noyabr"/>
    <s v="Richard Linklater"/>
    <s v="BEFORE SUNSET"/>
    <s v="Normal"/>
    <s v="Medium Budget"/>
  </r>
  <r>
    <s v="Beginners"/>
    <d v="2010-06-02T00:00:00"/>
    <x v="0"/>
    <x v="4"/>
    <s v="English"/>
    <x v="0"/>
    <s v="R"/>
    <s v="Goran Visnjic"/>
    <x v="1216"/>
    <n v="1000"/>
    <n v="2016"/>
    <n v="101"/>
    <n v="15000"/>
    <n v="7.2"/>
    <n v="261"/>
    <n v="105"/>
    <n v="5776314"/>
    <n v="3200000"/>
    <n v="2576314"/>
    <n v="0.805098125"/>
    <n v="30.62203925"/>
    <x v="11"/>
    <s v="iyun"/>
    <s v="Mike Mills"/>
    <s v="BEGİNNERS"/>
    <s v="Normal"/>
    <s v="Medium Budget"/>
  </r>
  <r>
    <s v="Victor Frankenstein"/>
    <d v="2015-03-08T00:00:00"/>
    <x v="0"/>
    <x v="1"/>
    <s v="English"/>
    <x v="0"/>
    <s v="PG-13"/>
    <s v="Daniel Radcliffe"/>
    <x v="868"/>
    <n v="11000"/>
    <n v="12876"/>
    <n v="118"/>
    <n v="11000"/>
    <n v="6"/>
    <n v="159"/>
    <n v="110"/>
    <n v="5773519"/>
    <n v="40000000"/>
    <n v="-34226481"/>
    <n v="-0.85566202499999999"/>
    <n v="24.757735190000002"/>
    <x v="2"/>
    <s v="mart"/>
    <s v="Paul McGuigan"/>
    <s v="VİCTOR FRANKENSTEİN"/>
    <s v="Normal"/>
    <s v="Medium Budget"/>
  </r>
  <r>
    <s v="Victor Frankenstein"/>
    <d v="2015-03-08T00:00:00"/>
    <x v="0"/>
    <x v="1"/>
    <s v="English"/>
    <x v="0"/>
    <s v="PG-13"/>
    <s v="Daniel Radcliffe"/>
    <x v="868"/>
    <n v="11000"/>
    <n v="12876"/>
    <n v="118"/>
    <n v="11000"/>
    <n v="6"/>
    <n v="159"/>
    <n v="110"/>
    <n v="5773519"/>
    <n v="40000000"/>
    <n v="-34226481"/>
    <n v="-0.85566202499999999"/>
    <n v="24.757735190000002"/>
    <x v="2"/>
    <s v="mart"/>
    <s v="Paul McGuigan"/>
    <s v="VİCTOR FRANKENSTEİN"/>
    <s v="Normal"/>
    <s v="Medium Budget"/>
  </r>
  <r>
    <s v="Lucky You"/>
    <d v="2007-05-13T00:00:00"/>
    <x v="0"/>
    <x v="1"/>
    <s v="English"/>
    <x v="0"/>
    <s v="PG-13"/>
    <s v="Robert Downey Jr."/>
    <x v="240"/>
    <n v="21000"/>
    <n v="26334"/>
    <n v="161"/>
    <n v="672"/>
    <n v="5.9"/>
    <n v="106"/>
    <n v="124"/>
    <n v="5755286"/>
    <n v="55000000"/>
    <n v="-49244714"/>
    <n v="-0.89535843636363632"/>
    <n v="23.309056625454545"/>
    <x v="17"/>
    <s v="may"/>
    <s v="Curtis Hanson"/>
    <s v="LUCKY YOU"/>
    <s v="Underperformer"/>
    <s v="Medium Budget"/>
  </r>
  <r>
    <s v="A Most Violent Year"/>
    <d v="2014-08-17T00:00:00"/>
    <x v="0"/>
    <x v="0"/>
    <s v="English"/>
    <x v="0"/>
    <s v="R"/>
    <s v="David Oyelowo"/>
    <x v="1198"/>
    <n v="1000"/>
    <n v="3979"/>
    <n v="78"/>
    <n v="0"/>
    <n v="7"/>
    <n v="350"/>
    <n v="125"/>
    <n v="5749134"/>
    <n v="20000000"/>
    <n v="-14250866"/>
    <n v="-0.71254329999999999"/>
    <n v="27.714982679999999"/>
    <x v="16"/>
    <s v="avgust"/>
    <s v="J.C. Chandor"/>
    <s v="A MOST VİOLENT YEAR"/>
    <s v="Normal"/>
    <s v="High Budget"/>
  </r>
  <r>
    <s v="The Station Agent"/>
    <d v="2003-09-14T00:00:00"/>
    <x v="0"/>
    <x v="4"/>
    <s v="English"/>
    <x v="0"/>
    <s v="R"/>
    <s v="Peter Dinklage"/>
    <x v="590"/>
    <n v="22000"/>
    <n v="24419"/>
    <n v="310"/>
    <n v="0"/>
    <n v="7.7"/>
    <n v="154"/>
    <n v="89"/>
    <n v="5739376"/>
    <n v="500000"/>
    <n v="5239376"/>
    <n v="10.478752"/>
    <n v="34.991500799999997"/>
    <x v="13"/>
    <s v="sentyabr"/>
    <s v="Tom McCarthy"/>
    <s v="THE STATİON AGENT"/>
    <s v="Normal"/>
    <s v="Medium Budget"/>
  </r>
  <r>
    <s v="Get on the Bus"/>
    <d v="1996-08-13T00:00:00"/>
    <x v="0"/>
    <x v="1"/>
    <s v="English"/>
    <x v="0"/>
    <s v="R"/>
    <s v="Bernie Mac"/>
    <x v="329"/>
    <n v="1000"/>
    <n v="5963"/>
    <n v="0"/>
    <n v="352"/>
    <n v="6.8"/>
    <n v="28"/>
    <n v="120"/>
    <n v="5731103"/>
    <n v="2400000"/>
    <n v="3331103"/>
    <n v="1.3879595833333334"/>
    <n v="27.790383833333333"/>
    <x v="20"/>
    <s v="avgust"/>
    <s v="Spike Lee"/>
    <s v="GET ON THE BUS"/>
    <s v="Normal"/>
    <s v="Medium Budget"/>
  </r>
  <r>
    <s v="El crimen del padre Amaro"/>
    <d v="2002-10-03T00:00:00"/>
    <x v="0"/>
    <x v="1"/>
    <s v="Spanish"/>
    <x v="14"/>
    <s v="R"/>
    <s v="DamiÃ¡n AlcÃ¡zar"/>
    <x v="1217"/>
    <n v="201"/>
    <n v="546"/>
    <n v="12"/>
    <n v="544"/>
    <n v="6.8"/>
    <n v="85"/>
    <n v="118"/>
    <n v="5709616"/>
    <n v="1800000"/>
    <n v="3909616"/>
    <n v="2.1720088888888891"/>
    <n v="28.123203555555556"/>
    <x v="12"/>
    <s v="oktyabr"/>
    <s v="Carlos Carrera"/>
    <s v="EL CRİMEN DEL PADRE AMARO"/>
    <s v="Normal"/>
    <s v="Medium Budget"/>
  </r>
  <r>
    <s v="A Dangerous Method"/>
    <d v="2011-05-28T00:00:00"/>
    <x v="0"/>
    <x v="5"/>
    <s v="English"/>
    <x v="1"/>
    <s v="R"/>
    <s v="Michael Fassbender"/>
    <x v="751"/>
    <n v="13000"/>
    <n v="23755"/>
    <n v="0"/>
    <n v="36000"/>
    <n v="6.5"/>
    <n v="345"/>
    <n v="99"/>
    <n v="5702083"/>
    <n v="15000000"/>
    <n v="-9297917"/>
    <n v="-0.61986113333333337"/>
    <n v="29.352055546666669"/>
    <x v="15"/>
    <s v="may"/>
    <s v="David Cronenberg"/>
    <s v="A DANGEROUS METHOD"/>
    <s v="Normal"/>
    <s v="Medium Budget"/>
  </r>
  <r>
    <s v="Mongol: The Rise of Genghis Khan"/>
    <d v="2007-08-26T00:00:00"/>
    <x v="0"/>
    <x v="2"/>
    <s v="Mongolian"/>
    <x v="28"/>
    <s v="R"/>
    <s v="Tadanobu Asano"/>
    <x v="957"/>
    <n v="627"/>
    <n v="653"/>
    <n v="44"/>
    <n v="0"/>
    <n v="7.3"/>
    <n v="160"/>
    <n v="126"/>
    <n v="5701643"/>
    <n v="20000000"/>
    <n v="-14298357"/>
    <n v="-0.71491784999999997"/>
    <n v="28.914032859999999"/>
    <x v="17"/>
    <s v="avgust"/>
    <s v="Sergey Bodrov"/>
    <s v="MONGOL: THE RİSE OF GENGHİS KHAN"/>
    <s v="Normal"/>
    <s v="High Budget"/>
  </r>
  <r>
    <s v="RocknRolla"/>
    <d v="2008-07-20T00:00:00"/>
    <x v="0"/>
    <x v="0"/>
    <s v="English"/>
    <x v="1"/>
    <s v="R"/>
    <s v="Tom Hardy"/>
    <x v="79"/>
    <n v="27000"/>
    <n v="46944"/>
    <n v="0"/>
    <n v="12000"/>
    <n v="7.3"/>
    <n v="209"/>
    <n v="114"/>
    <n v="5694401"/>
    <n v="18000000"/>
    <n v="-12305599"/>
    <n v="-0.6836443888888889"/>
    <n v="30.126542244444444"/>
    <x v="4"/>
    <s v="iyul"/>
    <s v="Guy Ritchie"/>
    <s v="ROCKNROLLA"/>
    <s v="Normal"/>
    <s v="High Budget"/>
  </r>
  <r>
    <s v="Who's Your Caddy?"/>
    <d v="2007-12-01T00:00:00"/>
    <x v="0"/>
    <x v="4"/>
    <s v="English"/>
    <x v="0"/>
    <s v="PG-13"/>
    <s v="Jeffrey Jones"/>
    <x v="998"/>
    <n v="692"/>
    <n v="3128"/>
    <n v="70"/>
    <n v="446"/>
    <n v="2"/>
    <n v="25"/>
    <n v="93"/>
    <n v="5694308"/>
    <n v="7000000"/>
    <n v="-1305692"/>
    <n v="-0.18652742857142857"/>
    <n v="7.9699890285714288"/>
    <x v="17"/>
    <s v="dekabr"/>
    <s v="Don Michael Paul"/>
    <s v="WHO'S YOUR CADDY?"/>
    <s v="Normal"/>
    <s v="Medium Budget"/>
  </r>
  <r>
    <s v="For Greater Glory: The True Story of Cristiada"/>
    <d v="2012-12-10T00:00:00"/>
    <x v="0"/>
    <x v="1"/>
    <s v="Spanish"/>
    <x v="14"/>
    <s v="R"/>
    <s v="Santiago Cabrera"/>
    <x v="1218"/>
    <n v="639"/>
    <n v="1807"/>
    <n v="0"/>
    <n v="0"/>
    <n v="6.6"/>
    <n v="43"/>
    <n v="145"/>
    <n v="5669081"/>
    <n v="10818775"/>
    <n v="-5149694"/>
    <n v="-0.47599603467120816"/>
    <n v="26.209601586131516"/>
    <x v="3"/>
    <s v="dekabr"/>
    <s v="Dean Wright"/>
    <s v="FOR GREATER GLORY: THE TRUE STORY OF CRİSTİADA"/>
    <s v="Normal"/>
    <s v="Medium Budget"/>
  </r>
  <r>
    <s v="The Warrior's Way"/>
    <d v="2010-09-18T00:00:00"/>
    <x v="0"/>
    <x v="0"/>
    <s v="English"/>
    <x v="2"/>
    <s v="R"/>
    <s v="Tony Cox"/>
    <x v="1219"/>
    <n v="624"/>
    <n v="2056"/>
    <n v="19"/>
    <n v="0"/>
    <n v="6.3"/>
    <n v="95"/>
    <n v="100"/>
    <n v="5664251"/>
    <n v="45000000"/>
    <n v="-39335749"/>
    <n v="-0.87412775555555555"/>
    <n v="24.850348897777778"/>
    <x v="11"/>
    <s v="sentyabr"/>
    <s v="Sngmoo Lee"/>
    <s v="THE WARRİOR'S WAY"/>
    <s v="Normal"/>
    <s v="High Budget"/>
  </r>
  <r>
    <s v="Gigli"/>
    <d v="2003-04-11T00:00:00"/>
    <x v="0"/>
    <x v="4"/>
    <s v="English"/>
    <x v="0"/>
    <s v="R"/>
    <s v="Todd Giebenhain"/>
    <x v="62"/>
    <n v="117"/>
    <n v="286"/>
    <n v="102"/>
    <n v="2000"/>
    <n v="2.4"/>
    <n v="131"/>
    <n v="121"/>
    <n v="5660084"/>
    <n v="54000000"/>
    <n v="-48339916"/>
    <n v="-0.89518362962962961"/>
    <n v="9.4419265481481478"/>
    <x v="13"/>
    <s v="aprel"/>
    <s v="Martin Brest"/>
    <s v="GİGLİ"/>
    <s v="Underperformer"/>
    <s v="Medium Budget"/>
  </r>
  <r>
    <s v="Underclassman"/>
    <d v="2005-09-21T00:00:00"/>
    <x v="0"/>
    <x v="0"/>
    <s v="English"/>
    <x v="0"/>
    <s v="PG-13"/>
    <s v="Cheech Marin"/>
    <x v="1220"/>
    <n v="843"/>
    <n v="2165"/>
    <n v="32"/>
    <n v="206"/>
    <n v="4.0999999999999996"/>
    <n v="31"/>
    <n v="95"/>
    <n v="5654777"/>
    <n v="25000000"/>
    <n v="-19345223"/>
    <n v="-0.77380892000000001"/>
    <n v="16.111076432000001"/>
    <x v="14"/>
    <s v="sentyabr"/>
    <s v="Marcos Siega"/>
    <s v="UNDERCLASSMAN"/>
    <s v="Normal"/>
    <s v="High Budget"/>
  </r>
  <r>
    <s v="Mary Reilly"/>
    <d v="1996-01-06T00:00:00"/>
    <x v="0"/>
    <x v="1"/>
    <s v="English"/>
    <x v="0"/>
    <s v="R"/>
    <s v="Julia Roberts"/>
    <x v="486"/>
    <n v="8000"/>
    <n v="8349"/>
    <n v="350"/>
    <n v="616"/>
    <n v="5.8"/>
    <n v="46"/>
    <n v="108"/>
    <n v="5600000"/>
    <n v="47000000"/>
    <n v="-41400000"/>
    <n v="-0.88085106382978728"/>
    <n v="22.909259574468084"/>
    <x v="20"/>
    <s v="yanvar"/>
    <s v="Stephen Frears"/>
    <s v="MARY REİLLY"/>
    <s v="Normal"/>
    <s v="Medium Budget"/>
  </r>
  <r>
    <s v="Central Station"/>
    <d v="1998-08-21T00:00:00"/>
    <x v="0"/>
    <x v="1"/>
    <s v="Portuguese"/>
    <x v="27"/>
    <s v="R"/>
    <s v="Fernanda Montenegro"/>
    <x v="831"/>
    <n v="119"/>
    <n v="167"/>
    <n v="179"/>
    <n v="0"/>
    <n v="8"/>
    <n v="71"/>
    <n v="113"/>
    <n v="5595428"/>
    <n v="2900000"/>
    <n v="2695428"/>
    <n v="0.92945793103448271"/>
    <n v="32.371783172413792"/>
    <x v="31"/>
    <s v="avgust"/>
    <s v="Walter Salles"/>
    <s v="CENTRAL STATİON"/>
    <s v="Normal"/>
    <s v="Medium Budget"/>
  </r>
  <r>
    <s v="For Your Consideration"/>
    <d v="2006-01-12T00:00:00"/>
    <x v="0"/>
    <x v="4"/>
    <s v="English"/>
    <x v="0"/>
    <s v="PG-13"/>
    <s v="John Michael Higgins"/>
    <x v="931"/>
    <n v="957"/>
    <n v="3535"/>
    <n v="378"/>
    <n v="650"/>
    <n v="6.3"/>
    <n v="144"/>
    <n v="86"/>
    <n v="5542025"/>
    <n v="12000000"/>
    <n v="-6457975"/>
    <n v="-0.53816458333333328"/>
    <n v="25.049734166666667"/>
    <x v="9"/>
    <s v="yanvar"/>
    <s v="Christopher Guest"/>
    <s v="FOR YOUR CONSİDERATİON"/>
    <s v="Normal"/>
    <s v="Medium Budget"/>
  </r>
  <r>
    <s v="Kundun"/>
    <d v="1997-12-27T00:00:00"/>
    <x v="0"/>
    <x v="5"/>
    <s v="English"/>
    <x v="0"/>
    <s v="PG-13"/>
    <s v="Tenzin Thuthob Tsarong"/>
    <x v="200"/>
    <n v="2"/>
    <n v="4"/>
    <n v="17000"/>
    <n v="0"/>
    <n v="7"/>
    <n v="85"/>
    <n v="134"/>
    <n v="5532301"/>
    <n v="28000000"/>
    <n v="-22467699"/>
    <n v="-0.80241782142857143"/>
    <n v="27.679032871428571"/>
    <x v="1"/>
    <s v="dekabr"/>
    <s v="Martin Scorsese"/>
    <s v="KUNDUN"/>
    <s v="Normal"/>
    <s v="Medium Budget"/>
  </r>
  <r>
    <s v="Aqua Teen Hunger Force Colon Movie Film for Theaters"/>
    <d v="2007-08-02T00:00:00"/>
    <x v="0"/>
    <x v="0"/>
    <s v="English"/>
    <x v="0"/>
    <s v="R"/>
    <s v="Tina Fey"/>
    <x v="1221"/>
    <n v="2000"/>
    <n v="3071"/>
    <n v="8"/>
    <n v="307"/>
    <n v="6.9"/>
    <n v="82"/>
    <n v="86"/>
    <n v="5518918"/>
    <n v="750000"/>
    <n v="4768918"/>
    <n v="6.3585573333333336"/>
    <n v="30.174122933333333"/>
    <x v="17"/>
    <s v="avgust"/>
    <s v="Matt Maiellaro"/>
    <s v="AQUA TEEN HUNGER FORCE COLON MOVİE FİLM FOR THEATERS"/>
    <s v="Normal"/>
    <s v="High Budget"/>
  </r>
  <r>
    <s v="Say It Isn't So"/>
    <d v="2001-04-21T00:00:00"/>
    <x v="0"/>
    <x v="4"/>
    <s v="English"/>
    <x v="0"/>
    <s v="R"/>
    <s v="Eddie Cibrian"/>
    <x v="168"/>
    <n v="849"/>
    <n v="2413"/>
    <n v="6"/>
    <n v="295"/>
    <n v="4.9000000000000004"/>
    <n v="87"/>
    <n v="95"/>
    <n v="5516708"/>
    <n v="25000000"/>
    <n v="-19483292"/>
    <n v="-0.77933167999999997"/>
    <n v="19.317767327999999"/>
    <x v="18"/>
    <s v="aprel"/>
    <s v="J.B. Rogers"/>
    <s v="SAY IT ISN'T SO"/>
    <s v="Normal"/>
    <s v="Medium Budget"/>
  </r>
  <r>
    <s v="Downfall"/>
    <d v="2004-11-19T00:00:00"/>
    <x v="0"/>
    <x v="5"/>
    <s v="German"/>
    <x v="7"/>
    <s v="R"/>
    <s v="Thomas Kretschmann"/>
    <x v="1007"/>
    <n v="918"/>
    <n v="2334"/>
    <n v="101"/>
    <n v="14000"/>
    <n v="8.3000000000000007"/>
    <n v="192"/>
    <n v="178"/>
    <n v="5501940"/>
    <n v="13500000"/>
    <n v="-7998060"/>
    <n v="-0.59244888888888891"/>
    <n v="34.363020444444444"/>
    <x v="7"/>
    <s v="noyabr"/>
    <s v="Oliver Hirschbiegel"/>
    <s v="DOWNFALL"/>
    <s v="Normal"/>
    <s v="Medium Budget"/>
  </r>
  <r>
    <s v="Rescue Dawn"/>
    <d v="2006-07-24T00:00:00"/>
    <x v="0"/>
    <x v="2"/>
    <s v="English"/>
    <x v="0"/>
    <s v="PG-13"/>
    <s v="Christian Bale"/>
    <x v="1222"/>
    <n v="23000"/>
    <n v="24270"/>
    <n v="0"/>
    <n v="0"/>
    <n v="7.3"/>
    <n v="198"/>
    <n v="120"/>
    <n v="5484375"/>
    <n v="10000000"/>
    <n v="-4515625"/>
    <n v="-0.45156249999999998"/>
    <n v="29.019375"/>
    <x v="9"/>
    <s v="iyul"/>
    <s v="Werner Herzog"/>
    <s v="RESCUE DAWN"/>
    <s v="Normal"/>
    <s v="High Budget"/>
  </r>
  <r>
    <s v="A Scanner Darkly"/>
    <d v="2006-06-21T00:00:00"/>
    <x v="0"/>
    <x v="3"/>
    <s v="English"/>
    <x v="0"/>
    <s v="R"/>
    <s v="Robert Downey Jr."/>
    <x v="354"/>
    <n v="21000"/>
    <n v="39507"/>
    <n v="0"/>
    <n v="0"/>
    <n v="7.1"/>
    <n v="232"/>
    <n v="100"/>
    <n v="5480996"/>
    <n v="8700000"/>
    <n v="-3219004"/>
    <n v="-0.37000045977011492"/>
    <n v="28.251999816091953"/>
    <x v="9"/>
    <s v="iyun"/>
    <s v="Richard Linklater"/>
    <s v="A SCANNER DARKLY"/>
    <s v="Normal"/>
    <s v="High Budget"/>
  </r>
  <r>
    <s v="Slums of Beverly Hills"/>
    <d v="1998-12-28T00:00:00"/>
    <x v="0"/>
    <x v="4"/>
    <s v="English"/>
    <x v="0"/>
    <s v="R"/>
    <s v="Natasha Lyonne"/>
    <x v="1223"/>
    <n v="1000"/>
    <n v="2691"/>
    <n v="84"/>
    <n v="462"/>
    <n v="6.6"/>
    <n v="60"/>
    <n v="91"/>
    <n v="5480318"/>
    <n v="5000000"/>
    <n v="480318"/>
    <n v="9.6063599999999999E-2"/>
    <n v="26.484625439999999"/>
    <x v="31"/>
    <s v="dekabr"/>
    <s v="Tamara Jenkins"/>
    <s v="SLUMS OF BEVERLY HİLLS"/>
    <s v="Normal"/>
    <s v="Medium Budget"/>
  </r>
  <r>
    <s v="Little Children"/>
    <d v="2006-06-16T00:00:00"/>
    <x v="0"/>
    <x v="1"/>
    <s v="English"/>
    <x v="0"/>
    <s v="R"/>
    <s v="Kate Winslet"/>
    <x v="685"/>
    <n v="14000"/>
    <n v="15337"/>
    <n v="143"/>
    <n v="5000"/>
    <n v="7.6"/>
    <n v="251"/>
    <n v="137"/>
    <n v="5459824"/>
    <n v="26000000"/>
    <n v="-20540176"/>
    <n v="-0.79000676923076918"/>
    <n v="30.583997292307689"/>
    <x v="9"/>
    <s v="iyun"/>
    <s v="Todd Field"/>
    <s v="LİTTLE CHİLDREN"/>
    <s v="Normal"/>
    <s v="Medium Budget"/>
  </r>
  <r>
    <s v="Split Second"/>
    <d v="1992-08-25T00:00:00"/>
    <x v="0"/>
    <x v="0"/>
    <s v="English"/>
    <x v="1"/>
    <s v="R"/>
    <s v="Michael J. Pollard"/>
    <x v="1224"/>
    <n v="206"/>
    <n v="493"/>
    <n v="6"/>
    <n v="0"/>
    <n v="6.2"/>
    <n v="39"/>
    <n v="96"/>
    <n v="5430822"/>
    <n v="7000000"/>
    <n v="-1569178"/>
    <n v="-0.22416828571428571"/>
    <n v="24.710332685714285"/>
    <x v="28"/>
    <s v="avgust"/>
    <s v="Tony Maylam"/>
    <s v="SPLİT SECOND"/>
    <s v="Normal"/>
    <s v="High Budget"/>
  </r>
  <r>
    <s v="Monkeybone"/>
    <d v="2001-06-02T00:00:00"/>
    <x v="0"/>
    <x v="3"/>
    <s v="English"/>
    <x v="0"/>
    <s v="PG-13"/>
    <s v="Brendan Fraser"/>
    <x v="384"/>
    <n v="3000"/>
    <n v="5580"/>
    <n v="253"/>
    <n v="683"/>
    <n v="4.7"/>
    <n v="74"/>
    <n v="93"/>
    <n v="5409517"/>
    <n v="75000000"/>
    <n v="-69590483"/>
    <n v="-0.92787310666666667"/>
    <n v="18.497150757333333"/>
    <x v="18"/>
    <s v="iyun"/>
    <s v="Henry Selick"/>
    <s v="MONKEYBONE"/>
    <s v="Underperformer"/>
    <s v="High Budget"/>
  </r>
  <r>
    <s v="Before Sunrise"/>
    <d v="1995-02-02T00:00:00"/>
    <x v="0"/>
    <x v="1"/>
    <s v="English"/>
    <x v="0"/>
    <s v="R"/>
    <s v="Hanno PÃ¶schl"/>
    <x v="354"/>
    <n v="15"/>
    <n v="36"/>
    <n v="0"/>
    <n v="22000"/>
    <n v="8.1"/>
    <n v="121"/>
    <n v="105"/>
    <n v="5400000"/>
    <n v="2500000"/>
    <n v="2900000"/>
    <n v="1.1599999999999999"/>
    <n v="35.064"/>
    <x v="33"/>
    <s v="fevral"/>
    <s v="Richard Linklater"/>
    <s v="BEFORE SUNRİSE"/>
    <s v="Normal"/>
    <s v="Medium Budget"/>
  </r>
  <r>
    <s v="Amores Perros"/>
    <d v="2000-09-17T00:00:00"/>
    <x v="0"/>
    <x v="1"/>
    <s v="Spanish"/>
    <x v="14"/>
    <s v="R"/>
    <s v="Adriana Barraza"/>
    <x v="101"/>
    <n v="85"/>
    <n v="318"/>
    <n v="0"/>
    <n v="11000"/>
    <n v="8.1"/>
    <n v="157"/>
    <n v="115"/>
    <n v="5383834"/>
    <n v="2000000"/>
    <n v="3383834"/>
    <n v="1.6919169999999999"/>
    <n v="34.176766800000003"/>
    <x v="23"/>
    <s v="sentyabr"/>
    <s v="Alejandro G. IÃ±Ã¡rritu"/>
    <s v="AMORES PERROS"/>
    <s v="Normal"/>
    <s v="Medium Budget"/>
  </r>
  <r>
    <s v="The Guard"/>
    <d v="2011-10-02T00:00:00"/>
    <x v="0"/>
    <x v="4"/>
    <s v="English"/>
    <x v="18"/>
    <s v="R"/>
    <s v="Don Cheadle"/>
    <x v="1225"/>
    <n v="3000"/>
    <n v="3569"/>
    <n v="51"/>
    <n v="17000"/>
    <n v="7.3"/>
    <n v="261"/>
    <n v="96"/>
    <n v="5359774"/>
    <n v="6000000"/>
    <n v="-640226"/>
    <n v="-0.10670433333333333"/>
    <n v="30.857318266666667"/>
    <x v="15"/>
    <s v="oktyabr"/>
    <s v="John Michael McDonagh"/>
    <s v="THE GUARD"/>
    <s v="Normal"/>
    <s v="Medium Budget"/>
  </r>
  <r>
    <s v="Margin Call"/>
    <d v="2011-09-14T00:00:00"/>
    <x v="0"/>
    <x v="5"/>
    <s v="English"/>
    <x v="0"/>
    <s v="R"/>
    <s v="Kevin Spacey"/>
    <x v="1198"/>
    <n v="18000"/>
    <n v="22834"/>
    <n v="78"/>
    <n v="21000"/>
    <n v="7.1"/>
    <n v="290"/>
    <n v="107"/>
    <n v="5354039"/>
    <n v="3500000"/>
    <n v="1854039"/>
    <n v="0.52972542857142857"/>
    <n v="30.711890171428571"/>
    <x v="15"/>
    <s v="sentyabr"/>
    <s v="J.C. Chandor"/>
    <s v="MARGİN CALL"/>
    <s v="Normal"/>
    <s v="Medium Budget"/>
  </r>
  <r>
    <s v="Danny Collins"/>
    <d v="2015-05-08T00:00:00"/>
    <x v="0"/>
    <x v="4"/>
    <s v="English"/>
    <x v="0"/>
    <s v="R"/>
    <s v="Al Pacino"/>
    <x v="1226"/>
    <n v="14000"/>
    <n v="18712"/>
    <n v="102"/>
    <n v="0"/>
    <n v="7.1"/>
    <n v="139"/>
    <n v="106"/>
    <n v="5348317"/>
    <n v="10000000"/>
    <n v="-4651683"/>
    <n v="-0.46516829999999998"/>
    <n v="28.213932679999999"/>
    <x v="2"/>
    <s v="may"/>
    <s v="Dan Fogelman"/>
    <s v="DANNY COLLİNS"/>
    <s v="Normal"/>
    <s v="Medium Budget"/>
  </r>
  <r>
    <s v="Megaforce"/>
    <d v="1982-03-02T00:00:00"/>
    <x v="0"/>
    <x v="0"/>
    <s v="English"/>
    <x v="0"/>
    <s v="PG"/>
    <s v="Barry Bostwick"/>
    <x v="1227"/>
    <n v="456"/>
    <n v="1356"/>
    <n v="379"/>
    <n v="0"/>
    <n v="3.5"/>
    <n v="40"/>
    <n v="99"/>
    <n v="5333658"/>
    <n v="20000000"/>
    <n v="-14666342"/>
    <n v="-0.73331710000000006"/>
    <n v="13.706673159999999"/>
    <x v="36"/>
    <s v="mart"/>
    <s v="Hal Needham"/>
    <s v="MEGAFORCE"/>
    <s v="Normal"/>
    <s v="High Budget"/>
  </r>
  <r>
    <s v="Made"/>
    <d v="2001-04-29T00:00:00"/>
    <x v="0"/>
    <x v="4"/>
    <s v="English"/>
    <x v="0"/>
    <s v="R"/>
    <s v="Jon Favreau"/>
    <x v="27"/>
    <n v="4000"/>
    <n v="5245"/>
    <n v="4000"/>
    <n v="393"/>
    <n v="6.4"/>
    <n v="81"/>
    <n v="95"/>
    <n v="5308707"/>
    <n v="5000000"/>
    <n v="308707"/>
    <n v="6.1741400000000002E-2"/>
    <n v="25.663996560000001"/>
    <x v="18"/>
    <s v="aprel"/>
    <s v="Jon Favreau"/>
    <s v="MADE"/>
    <s v="Normal"/>
    <s v="Medium Budget"/>
  </r>
  <r>
    <s v="Whatever Works"/>
    <d v="2009-06-02T00:00:00"/>
    <x v="0"/>
    <x v="4"/>
    <s v="English"/>
    <x v="0"/>
    <s v="PG-13"/>
    <s v="Larry David"/>
    <x v="478"/>
    <n v="860"/>
    <n v="2717"/>
    <n v="11000"/>
    <n v="10000"/>
    <n v="7.2"/>
    <n v="218"/>
    <n v="92"/>
    <n v="5306447"/>
    <n v="15000000"/>
    <n v="-9693553"/>
    <n v="-0.64623686666666669"/>
    <n v="29.541505253333334"/>
    <x v="0"/>
    <s v="iyun"/>
    <s v="Woody Allen"/>
    <s v="WHATEVER WORKS"/>
    <s v="Normal"/>
    <s v="Medium Budget"/>
  </r>
  <r>
    <s v="Once Upon a Time in America"/>
    <d v="1984-09-23T00:00:00"/>
    <x v="0"/>
    <x v="8"/>
    <s v="English"/>
    <x v="20"/>
    <s v="R"/>
    <s v="Robert De Niro"/>
    <x v="1205"/>
    <n v="22000"/>
    <n v="24719"/>
    <n v="0"/>
    <n v="12000"/>
    <n v="8.4"/>
    <n v="111"/>
    <n v="251"/>
    <n v="5300000"/>
    <n v="30000000"/>
    <n v="-24700000"/>
    <n v="-0.82333333333333336"/>
    <n v="34.470666666666673"/>
    <x v="26"/>
    <s v="sentyabr"/>
    <s v="Sergio Leone"/>
    <s v="ONCE UPON A TİME İN AMERİCA"/>
    <s v="Normal"/>
    <s v="Medium Budget"/>
  </r>
  <r>
    <s v="Hollywood Shuffle"/>
    <d v="1987-04-21T00:00:00"/>
    <x v="0"/>
    <x v="4"/>
    <s v="English"/>
    <x v="0"/>
    <s v="R"/>
    <s v="Robert Townsend"/>
    <x v="1228"/>
    <n v="467"/>
    <n v="1431"/>
    <n v="467"/>
    <n v="471"/>
    <n v="7"/>
    <n v="21"/>
    <n v="81"/>
    <n v="5228617"/>
    <n v="100000"/>
    <n v="5128617"/>
    <n v="51.286169999999998"/>
    <n v="48.561568000000001"/>
    <x v="39"/>
    <s v="aprel"/>
    <s v="Robert Townsend"/>
    <s v="HOLLYWOOD SHUFFLE"/>
    <s v="Normal"/>
    <s v="Medium Budget"/>
  </r>
  <r>
    <s v="The In Crowd"/>
    <d v="2000-02-16T00:00:00"/>
    <x v="1"/>
    <x v="1"/>
    <s v="English"/>
    <x v="0"/>
    <s v="PG-13"/>
    <s v="Matthew Settle"/>
    <x v="475"/>
    <n v="477"/>
    <n v="2312"/>
    <n v="52"/>
    <n v="157"/>
    <n v="4.5999999999999996"/>
    <n v="49"/>
    <n v="105"/>
    <n v="5217498"/>
    <n v="15000000"/>
    <n v="-9782502"/>
    <n v="-0.65216680000000005"/>
    <n v="18.154833279999998"/>
    <x v="23"/>
    <s v="fevral"/>
    <s v="Mary Lambert"/>
    <s v="THE IN CROWD"/>
    <s v="Normal"/>
    <s v="Medium Budget"/>
  </r>
  <r>
    <s v="Bandslam"/>
    <d v="2009-05-23T00:00:00"/>
    <x v="0"/>
    <x v="4"/>
    <s v="English"/>
    <x v="0"/>
    <s v="PG"/>
    <s v="Scott Porter"/>
    <x v="756"/>
    <n v="690"/>
    <n v="1573"/>
    <n v="650"/>
    <n v="1000"/>
    <n v="6.4"/>
    <n v="79"/>
    <n v="111"/>
    <n v="5205343"/>
    <n v="20000000"/>
    <n v="-14794657"/>
    <n v="-0.73973285"/>
    <n v="25.404106860000002"/>
    <x v="0"/>
    <s v="may"/>
    <s v="Todd Graff"/>
    <s v="BANDSLAM"/>
    <s v="Normal"/>
    <s v="Medium Budget"/>
  </r>
  <r>
    <s v="Formula 51"/>
    <d v="2001-11-22T00:00:00"/>
    <x v="0"/>
    <x v="0"/>
    <s v="English"/>
    <x v="1"/>
    <s v="R"/>
    <s v="Meat Loaf"/>
    <x v="352"/>
    <n v="783"/>
    <n v="1044"/>
    <n v="31"/>
    <n v="0"/>
    <n v="6.3"/>
    <n v="95"/>
    <n v="93"/>
    <n v="5204007"/>
    <n v="28000000"/>
    <n v="-22795993"/>
    <n v="-0.81414260714285713"/>
    <n v="24.874342957142858"/>
    <x v="18"/>
    <s v="noyabr"/>
    <s v="Ronny Yu"/>
    <s v="FORMULA 51"/>
    <s v="Normal"/>
    <s v="High Budget"/>
  </r>
  <r>
    <s v="Alone in the Dark"/>
    <d v="2005-04-13T00:00:00"/>
    <x v="0"/>
    <x v="7"/>
    <s v="English"/>
    <x v="4"/>
    <s v="R"/>
    <s v="Catherine Lough Haggquist"/>
    <x v="1229"/>
    <n v="310"/>
    <n v="838"/>
    <n v="892"/>
    <n v="1000"/>
    <n v="2.2999999999999998"/>
    <n v="148"/>
    <n v="94"/>
    <n v="5132655"/>
    <n v="20000000"/>
    <n v="-14867345"/>
    <n v="-0.74336725000000003"/>
    <n v="9.0026530999999981"/>
    <x v="14"/>
    <s v="aprel"/>
    <s v="Uwe Boll"/>
    <s v="ALONE İN THE DARK"/>
    <s v="Normal"/>
    <s v="Low Budget"/>
  </r>
  <r>
    <s v="Exotica"/>
    <d v="1994-01-02T00:00:00"/>
    <x v="0"/>
    <x v="1"/>
    <s v="English"/>
    <x v="4"/>
    <s v="R"/>
    <s v="Bruce Greenwood"/>
    <x v="1230"/>
    <n v="991"/>
    <n v="2990"/>
    <n v="460"/>
    <n v="619"/>
    <n v="7.2"/>
    <n v="53"/>
    <n v="103"/>
    <n v="5132222"/>
    <n v="2000000"/>
    <n v="3132222"/>
    <n v="1.566111"/>
    <n v="29.488344400000003"/>
    <x v="10"/>
    <s v="yanvar"/>
    <s v="Atom Egoyan"/>
    <s v="EXOTİCA"/>
    <s v="Normal"/>
    <s v="Medium Budget"/>
  </r>
  <r>
    <s v="The World's Fastest Indian"/>
    <d v="2005-04-20T00:00:00"/>
    <x v="0"/>
    <x v="5"/>
    <s v="English"/>
    <x v="2"/>
    <s v="PG-13"/>
    <s v="Anthony Hopkins"/>
    <x v="419"/>
    <n v="12000"/>
    <n v="12574"/>
    <n v="79"/>
    <n v="11000"/>
    <n v="7.9"/>
    <n v="126"/>
    <n v="127"/>
    <n v="5128124"/>
    <n v="25000000"/>
    <n v="-19871876"/>
    <n v="-0.79487503999999998"/>
    <n v="32.382049983999998"/>
    <x v="14"/>
    <s v="aprel"/>
    <s v="Roger Donaldson"/>
    <s v="THE WORLD'S FASTEST INDİAN"/>
    <s v="Normal"/>
    <s v="Medium Budget"/>
  </r>
  <r>
    <s v="Gossip"/>
    <d v="2000-07-27T00:00:00"/>
    <x v="0"/>
    <x v="1"/>
    <s v="English"/>
    <x v="0"/>
    <s v="R"/>
    <s v="Norman Reedus"/>
    <x v="1231"/>
    <n v="12000"/>
    <n v="12776"/>
    <n v="49"/>
    <n v="853"/>
    <n v="5.9"/>
    <n v="63"/>
    <n v="90"/>
    <n v="5108820"/>
    <n v="24000000"/>
    <n v="-18891180"/>
    <n v="-0.78713250000000001"/>
    <n v="23.370447000000002"/>
    <x v="23"/>
    <s v="iyul"/>
    <s v="Davis Guggenheim"/>
    <s v="GOSSİP"/>
    <s v="Normal"/>
    <s v="Medium Budget"/>
  </r>
  <r>
    <s v="The Hotel New Hampshire"/>
    <d v="1984-10-05T00:00:00"/>
    <x v="0"/>
    <x v="4"/>
    <s v="English"/>
    <x v="1"/>
    <s v="R"/>
    <s v="Joely Richardson"/>
    <x v="1232"/>
    <n v="584"/>
    <n v="2024"/>
    <n v="62"/>
    <n v="345"/>
    <n v="6"/>
    <n v="9"/>
    <n v="109"/>
    <n v="5100000"/>
    <n v="7500000"/>
    <n v="-2400000"/>
    <n v="-0.32"/>
    <n v="23.906500000000001"/>
    <x v="26"/>
    <s v="oktyabr"/>
    <s v="Tony Richardson"/>
    <s v="THE HOTEL NEW HAMPSHİRE"/>
    <s v="Normal"/>
    <s v="Medium Budget"/>
  </r>
  <r>
    <s v="Celebrity"/>
    <d v="1998-11-08T00:00:00"/>
    <x v="1"/>
    <x v="4"/>
    <s v="English"/>
    <x v="0"/>
    <s v="R"/>
    <s v="Melanie Griffith"/>
    <x v="478"/>
    <n v="537"/>
    <n v="943"/>
    <n v="11000"/>
    <n v="652"/>
    <n v="6.3"/>
    <n v="114"/>
    <n v="113"/>
    <n v="5032496"/>
    <n v="12000000"/>
    <n v="-6967504"/>
    <n v="-0.58062533333333333"/>
    <n v="25.032949866666666"/>
    <x v="31"/>
    <s v="noyabr"/>
    <s v="Woody Allen"/>
    <s v="CELEBRİTY"/>
    <s v="Normal"/>
    <s v="Medium Budget"/>
  </r>
  <r>
    <s v="Three Burials"/>
    <d v="2005-12-02T00:00:00"/>
    <x v="0"/>
    <x v="2"/>
    <s v="English"/>
    <x v="6"/>
    <s v="R"/>
    <s v="Levon Helm"/>
    <x v="1233"/>
    <n v="572"/>
    <n v="1627"/>
    <n v="0"/>
    <n v="0"/>
    <n v="7.5"/>
    <n v="172"/>
    <n v="107"/>
    <n v="5023275"/>
    <n v="15000000"/>
    <n v="-9976725"/>
    <n v="-0.66511500000000001"/>
    <n v="29.733954000000001"/>
    <x v="14"/>
    <s v="dekabr"/>
    <s v="Tommy Lee Jones"/>
    <s v="THREE BURİALS"/>
    <s v="Normal"/>
    <s v="High Budget"/>
  </r>
  <r>
    <s v="Woman on Top"/>
    <d v="2000-11-21T00:00:00"/>
    <x v="0"/>
    <x v="4"/>
    <s v="English"/>
    <x v="0"/>
    <s v="R"/>
    <s v="Harold Perrineau"/>
    <x v="1234"/>
    <n v="1000"/>
    <n v="2687"/>
    <n v="26"/>
    <n v="859"/>
    <n v="5.3"/>
    <n v="72"/>
    <n v="92"/>
    <n v="5018450"/>
    <n v="8000000"/>
    <n v="-2981550"/>
    <n v="-0.37269374999999999"/>
    <n v="21.136822499999997"/>
    <x v="23"/>
    <s v="noyabr"/>
    <s v="Fina Torres"/>
    <s v="WOMAN ON TOP"/>
    <s v="Normal"/>
    <s v="Medium Budget"/>
  </r>
  <r>
    <s v="Moon"/>
    <d v="2009-07-12T00:00:00"/>
    <x v="0"/>
    <x v="1"/>
    <s v="English"/>
    <x v="1"/>
    <s v="R"/>
    <s v="Kevin Spacey"/>
    <x v="500"/>
    <n v="18000"/>
    <n v="19404"/>
    <n v="0"/>
    <n v="47000"/>
    <n v="7.9"/>
    <n v="415"/>
    <n v="97"/>
    <n v="5009677"/>
    <n v="5000000"/>
    <n v="9677"/>
    <n v="1.9354000000000001E-3"/>
    <n v="36.300774160000003"/>
    <x v="0"/>
    <s v="iyul"/>
    <s v="Duncan Jones"/>
    <s v="MOON"/>
    <s v="Normal"/>
    <s v="Medium Budget"/>
  </r>
  <r>
    <s v="Birth"/>
    <d v="2004-10-07T00:00:00"/>
    <x v="0"/>
    <x v="1"/>
    <s v="English"/>
    <x v="0"/>
    <s v="R"/>
    <s v="Cameron Bright"/>
    <x v="1235"/>
    <n v="829"/>
    <n v="2295"/>
    <n v="143"/>
    <n v="0"/>
    <n v="6.1"/>
    <n v="167"/>
    <n v="100"/>
    <n v="5005883"/>
    <n v="20000000"/>
    <n v="-14994117"/>
    <n v="-0.74970585000000001"/>
    <n v="24.100117659999999"/>
    <x v="7"/>
    <s v="oktyabr"/>
    <s v="Jonathan Glazer"/>
    <s v="BİRTH"/>
    <s v="Normal"/>
    <s v="Medium Budget"/>
  </r>
  <r>
    <s v="I Am Love"/>
    <d v="2009-08-05T00:00:00"/>
    <x v="0"/>
    <x v="1"/>
    <s v="Italian"/>
    <x v="20"/>
    <s v="R"/>
    <s v="Flavio Parenti"/>
    <x v="1236"/>
    <n v="144"/>
    <n v="474"/>
    <n v="64"/>
    <n v="0"/>
    <n v="7"/>
    <n v="181"/>
    <n v="120"/>
    <n v="5004648"/>
    <n v="10000000"/>
    <n v="-4995352"/>
    <n v="-0.49953520000000001"/>
    <n v="27.800185920000001"/>
    <x v="0"/>
    <s v="avgust"/>
    <s v="Luca Guadagnino"/>
    <s v="I AM LOVE"/>
    <s v="Normal"/>
    <s v="Medium Budget"/>
  </r>
  <r>
    <s v="Bubble Boy"/>
    <d v="2001-03-14T00:00:00"/>
    <x v="0"/>
    <x v="2"/>
    <s v="English"/>
    <x v="0"/>
    <s v="PG-13"/>
    <s v="Jake Gyllenhaal"/>
    <x v="1237"/>
    <n v="15000"/>
    <n v="18864"/>
    <n v="2"/>
    <n v="0"/>
    <n v="5.6"/>
    <n v="47"/>
    <n v="84"/>
    <n v="5002310"/>
    <n v="13000000"/>
    <n v="-7997690"/>
    <n v="-0.61520692307692304"/>
    <n v="22.153917230769231"/>
    <x v="18"/>
    <s v="mart"/>
    <s v="Blair Hayes"/>
    <s v="BUBBLE BOY"/>
    <s v="Normal"/>
    <s v="High Budget"/>
  </r>
  <r>
    <s v="The Beast from 20,000 Fathoms"/>
    <d v="1953-08-22T00:00:00"/>
    <x v="1"/>
    <x v="2"/>
    <s v="English"/>
    <x v="0"/>
    <s v="Approved"/>
    <s v="Kenneth Tobey"/>
    <x v="1238"/>
    <n v="57"/>
    <n v="205"/>
    <n v="7"/>
    <n v="465"/>
    <n v="6.7"/>
    <n v="67"/>
    <n v="80"/>
    <n v="5000000"/>
    <n v="210000"/>
    <n v="4790000"/>
    <n v="22.80952380952381"/>
    <n v="35.970309523809526"/>
    <x v="56"/>
    <s v="avgust"/>
    <s v="EugÃ¨ne LouriÃ©"/>
    <s v="THE BEAST FROM 20,000 FATHOMS"/>
    <s v="Normal"/>
    <s v="High Budget"/>
  </r>
  <r>
    <s v="Darling Lili"/>
    <d v="1970-11-16T00:00:00"/>
    <x v="0"/>
    <x v="4"/>
    <s v="English"/>
    <x v="0"/>
    <s v="G"/>
    <s v="Rock Hudson"/>
    <x v="1239"/>
    <n v="638"/>
    <n v="788"/>
    <n v="688"/>
    <n v="104"/>
    <n v="6.2"/>
    <n v="22"/>
    <n v="143"/>
    <n v="5000000"/>
    <n v="25000000"/>
    <n v="-20000000"/>
    <n v="-0.8"/>
    <n v="24.490400000000001"/>
    <x v="62"/>
    <s v="noyabr"/>
    <s v="Blake Edwards"/>
    <s v="DARLİNG LİLİ"/>
    <s v="Normal"/>
    <s v="Medium Budget"/>
  </r>
  <r>
    <s v="Club Dread"/>
    <d v="2004-08-18T00:00:00"/>
    <x v="0"/>
    <x v="4"/>
    <s v="English"/>
    <x v="0"/>
    <s v="R"/>
    <s v="Brittany Daniel"/>
    <x v="359"/>
    <n v="861"/>
    <n v="3306"/>
    <n v="422"/>
    <n v="713"/>
    <n v="5.6"/>
    <n v="66"/>
    <n v="119"/>
    <n v="4992159"/>
    <n v="8550000"/>
    <n v="-3557841"/>
    <n v="-0.41612175438596494"/>
    <n v="22.304851298245612"/>
    <x v="7"/>
    <s v="avgust"/>
    <s v="Jay Chandrasekhar"/>
    <s v="CLUB DREAD"/>
    <s v="Normal"/>
    <s v="Medium Budget"/>
  </r>
  <r>
    <s v="Jakob the Liar"/>
    <d v="1999-03-09T00:00:00"/>
    <x v="0"/>
    <x v="1"/>
    <s v="English"/>
    <x v="6"/>
    <s v="PG-13"/>
    <s v="Robin Williams"/>
    <x v="1240"/>
    <n v="49000"/>
    <n v="51657"/>
    <n v="0"/>
    <n v="0"/>
    <n v="6.5"/>
    <n v="68"/>
    <n v="120"/>
    <n v="4956401"/>
    <n v="15000000"/>
    <n v="-10043599"/>
    <n v="-0.66957326666666672"/>
    <n v="25.732170693333334"/>
    <x v="5"/>
    <s v="mart"/>
    <s v="Peter Kassovitz"/>
    <s v="JAKOB THE LİAR"/>
    <s v="Normal"/>
    <s v="Medium Budget"/>
  </r>
  <r>
    <s v="20 Feet from Stardom"/>
    <d v="2013-01-25T00:00:00"/>
    <x v="0"/>
    <x v="10"/>
    <s v="English"/>
    <x v="0"/>
    <s v="PG-13"/>
    <s v="Sheryl Crow"/>
    <x v="1241"/>
    <n v="130"/>
    <n v="198"/>
    <n v="9"/>
    <n v="14000"/>
    <n v="7.4"/>
    <n v="149"/>
    <n v="91"/>
    <n v="4946250"/>
    <n v="1000000"/>
    <n v="3946250"/>
    <n v="3.94625"/>
    <n v="32.578499999999998"/>
    <x v="8"/>
    <s v="yanvar"/>
    <s v="Morgan Neville"/>
    <s v="20 FEET FROM STARDOM"/>
    <s v="Normal"/>
    <s v="Low Budget"/>
  </r>
  <r>
    <s v="The Apparition"/>
    <d v="2012-05-18T00:00:00"/>
    <x v="0"/>
    <x v="7"/>
    <s v="English"/>
    <x v="0"/>
    <s v="PG-13"/>
    <s v="Julianna Guill"/>
    <x v="1242"/>
    <n v="465"/>
    <n v="730"/>
    <n v="57"/>
    <n v="0"/>
    <n v="4.0999999999999996"/>
    <n v="145"/>
    <n v="83"/>
    <n v="4930798"/>
    <n v="17000000"/>
    <n v="-12069202"/>
    <n v="-0.70995305882352944"/>
    <n v="16.116018776470586"/>
    <x v="3"/>
    <s v="may"/>
    <s v="Todd Lincoln"/>
    <s v="THE APPARİTİON"/>
    <s v="Normal"/>
    <s v="Low Budget"/>
  </r>
  <r>
    <s v="From Justin to Kelly"/>
    <d v="2003-01-21T00:00:00"/>
    <x v="0"/>
    <x v="4"/>
    <s v="English"/>
    <x v="0"/>
    <s v="PG"/>
    <s v="Anika Noni Rose"/>
    <x v="441"/>
    <n v="525"/>
    <n v="1445"/>
    <n v="7"/>
    <n v="0"/>
    <n v="2.1"/>
    <n v="60"/>
    <n v="90"/>
    <n v="4922166"/>
    <n v="12000000"/>
    <n v="-7077834"/>
    <n v="-0.58981950000000005"/>
    <n v="8.1640721999999997"/>
    <x v="13"/>
    <s v="yanvar"/>
    <s v="Robert Iscove"/>
    <s v="FROM JUSTİN TO KELLY"/>
    <s v="Normal"/>
    <s v="Medium Budget"/>
  </r>
  <r>
    <s v="Birthday Girl"/>
    <d v="2001-01-19T00:00:00"/>
    <x v="0"/>
    <x v="4"/>
    <s v="English"/>
    <x v="1"/>
    <s v="R"/>
    <s v="Mark Gatiss"/>
    <x v="1243"/>
    <n v="567"/>
    <n v="1775"/>
    <n v="16"/>
    <n v="618"/>
    <n v="6.1"/>
    <n v="111"/>
    <n v="93"/>
    <n v="4919896"/>
    <n v="13000000"/>
    <n v="-8080104"/>
    <n v="-0.62154646153846149"/>
    <n v="24.213181415384614"/>
    <x v="18"/>
    <s v="yanvar"/>
    <s v="Jez Butterworth"/>
    <s v="BİRTHDAY GİRL"/>
    <s v="Normal"/>
    <s v="Medium Budget"/>
  </r>
  <r>
    <s v="Girl 6"/>
    <d v="1996-06-14T00:00:00"/>
    <x v="0"/>
    <x v="4"/>
    <s v="English"/>
    <x v="0"/>
    <s v="R"/>
    <s v="Michael Imperioli"/>
    <x v="329"/>
    <n v="873"/>
    <n v="4497"/>
    <n v="0"/>
    <n v="251"/>
    <n v="5"/>
    <n v="30"/>
    <n v="108"/>
    <n v="4903000"/>
    <n v="12000000"/>
    <n v="-7097000"/>
    <n v="-0.5914166666666667"/>
    <n v="19.78853333333333"/>
    <x v="20"/>
    <s v="iyun"/>
    <s v="Spike Lee"/>
    <s v="GİRL 6"/>
    <s v="Normal"/>
    <s v="Medium Budget"/>
  </r>
  <r>
    <s v="Invaders from Mars"/>
    <d v="1986-09-08T00:00:00"/>
    <x v="0"/>
    <x v="7"/>
    <s v="English"/>
    <x v="0"/>
    <s v="PG"/>
    <s v="Louise Fletcher"/>
    <x v="372"/>
    <n v="425"/>
    <n v="1661"/>
    <n v="365"/>
    <n v="902"/>
    <n v="5.5"/>
    <n v="52"/>
    <n v="100"/>
    <n v="4884663"/>
    <n v="12000000"/>
    <n v="-7115337"/>
    <n v="-0.59294475000000002"/>
    <n v="21.8530221"/>
    <x v="37"/>
    <s v="sentyabr"/>
    <s v="Tobe Hooper"/>
    <s v="INVADERS FROM MARS"/>
    <s v="Normal"/>
    <s v="Low Budget"/>
  </r>
  <r>
    <s v="Hamlet 2"/>
    <d v="2008-04-14T00:00:00"/>
    <x v="0"/>
    <x v="4"/>
    <s v="English"/>
    <x v="0"/>
    <s v="R"/>
    <s v="Steve Coogan"/>
    <x v="829"/>
    <n v="1000"/>
    <n v="3767"/>
    <n v="26"/>
    <n v="1000"/>
    <n v="6.4"/>
    <n v="129"/>
    <n v="92"/>
    <n v="4881867"/>
    <n v="9000000"/>
    <n v="-4118133"/>
    <n v="-0.45757033333333336"/>
    <n v="25.516971866666669"/>
    <x v="4"/>
    <s v="aprel"/>
    <s v="Andrew Fleming"/>
    <s v="HAMLET 2"/>
    <s v="Normal"/>
    <s v="Medium Budget"/>
  </r>
  <r>
    <s v="The Virgin Suicides"/>
    <d v="1999-08-06T00:00:00"/>
    <x v="0"/>
    <x v="1"/>
    <s v="English"/>
    <x v="0"/>
    <s v="R"/>
    <s v="Kirsten Dunst"/>
    <x v="597"/>
    <n v="4000"/>
    <n v="7103"/>
    <n v="0"/>
    <n v="0"/>
    <n v="7.2"/>
    <n v="152"/>
    <n v="90"/>
    <n v="4859475"/>
    <n v="6000000"/>
    <n v="-1140525"/>
    <n v="-0.19008749999999999"/>
    <n v="28.723965"/>
    <x v="5"/>
    <s v="avgust"/>
    <s v="Sofia Coppola"/>
    <s v="THE VİRGİN SUİCİDES"/>
    <s v="Normal"/>
    <s v="Medium Budget"/>
  </r>
  <r>
    <s v="Paris, je t'aime"/>
    <d v="2006-02-09T00:00:00"/>
    <x v="0"/>
    <x v="4"/>
    <s v="French"/>
    <x v="6"/>
    <s v="R"/>
    <s v="Steve Buscemi"/>
    <x v="1244"/>
    <n v="12000"/>
    <n v="13208"/>
    <n v="107"/>
    <n v="0"/>
    <n v="7.3"/>
    <n v="165"/>
    <n v="120"/>
    <n v="4857376"/>
    <n v="13000000"/>
    <n v="-8142624"/>
    <n v="-0.62635569230769228"/>
    <n v="28.949457723076922"/>
    <x v="9"/>
    <s v="fevral"/>
    <s v="Olivier Assayas"/>
    <s v="PARİS, JE T'AİME"/>
    <s v="Normal"/>
    <s v="Medium Budget"/>
  </r>
  <r>
    <s v="Hollywood Ending"/>
    <d v="2002-06-30T00:00:00"/>
    <x v="0"/>
    <x v="4"/>
    <s v="English"/>
    <x v="0"/>
    <s v="PG-13"/>
    <s v="Woody Allen"/>
    <x v="478"/>
    <n v="11000"/>
    <n v="12766"/>
    <n v="11000"/>
    <n v="762"/>
    <n v="6.6"/>
    <n v="109"/>
    <n v="112"/>
    <n v="4839383"/>
    <n v="16000000"/>
    <n v="-11160617"/>
    <n v="-0.69753856250000001"/>
    <n v="26.197184574999998"/>
    <x v="12"/>
    <s v="iyun"/>
    <s v="Woody Allen"/>
    <s v="HOLLYWOOD ENDİNG"/>
    <s v="Normal"/>
    <s v="Medium Budget"/>
  </r>
  <r>
    <s v="Extreme Ops"/>
    <d v="2002-01-20T00:00:00"/>
    <x v="0"/>
    <x v="0"/>
    <s v="English"/>
    <x v="1"/>
    <s v="PG-13"/>
    <s v="Rufus Sewell"/>
    <x v="766"/>
    <n v="3000"/>
    <n v="4123"/>
    <n v="18"/>
    <n v="158"/>
    <n v="4.5"/>
    <n v="53"/>
    <n v="93"/>
    <n v="4835968"/>
    <n v="40000000"/>
    <n v="-35164032"/>
    <n v="-0.87910080000000002"/>
    <n v="17.664159679999997"/>
    <x v="12"/>
    <s v="yanvar"/>
    <s v="Christian Duguay"/>
    <s v="EXTREME OPS"/>
    <s v="Normal"/>
    <s v="High Budget"/>
  </r>
  <r>
    <s v="Slackers"/>
    <d v="2002-02-24T00:00:00"/>
    <x v="0"/>
    <x v="4"/>
    <s v="English"/>
    <x v="4"/>
    <s v="R"/>
    <s v="Jaime King"/>
    <x v="1245"/>
    <n v="960"/>
    <n v="2415"/>
    <n v="4"/>
    <n v="405"/>
    <n v="5.3"/>
    <n v="66"/>
    <n v="86"/>
    <n v="4814244"/>
    <n v="11000000"/>
    <n v="-6185756"/>
    <n v="-0.56234145454545459"/>
    <n v="21.01556341818182"/>
    <x v="12"/>
    <s v="fevral"/>
    <s v="Dewey Nicks"/>
    <s v="SLACKERS"/>
    <s v="Normal"/>
    <s v="Medium Budget"/>
  </r>
  <r>
    <s v="Just Visiting"/>
    <d v="2001-01-27T00:00:00"/>
    <x v="0"/>
    <x v="4"/>
    <s v="English"/>
    <x v="6"/>
    <s v="PG-13"/>
    <s v="Bridgette Wilson-Sampras"/>
    <x v="1246"/>
    <n v="545"/>
    <n v="1149"/>
    <n v="8"/>
    <n v="565"/>
    <n v="5.8"/>
    <n v="61"/>
    <n v="84"/>
    <n v="4777007"/>
    <n v="40000000"/>
    <n v="-35222993"/>
    <n v="-0.88057482499999995"/>
    <n v="22.904270069999999"/>
    <x v="18"/>
    <s v="yanvar"/>
    <s v="Jean-Marie PoirÃ©"/>
    <s v="JUST VİSİTİNG"/>
    <s v="Normal"/>
    <s v="Medium Budget"/>
  </r>
  <r>
    <s v="Welcome to the Dollhouse"/>
    <d v="1995-01-10T00:00:00"/>
    <x v="0"/>
    <x v="4"/>
    <s v="English"/>
    <x v="0"/>
    <s v="R"/>
    <s v="Heather Matarazzo"/>
    <x v="1247"/>
    <n v="529"/>
    <n v="1502"/>
    <n v="377"/>
    <n v="0"/>
    <n v="7.5"/>
    <n v="74"/>
    <n v="88"/>
    <n v="4771000"/>
    <n v="800000"/>
    <n v="3971000"/>
    <n v="4.9637500000000001"/>
    <n v="31.985500000000002"/>
    <x v="33"/>
    <s v="yanvar"/>
    <s v="Todd Solondz"/>
    <s v="WELCOME TO THE DOLLHOUSE"/>
    <s v="Normal"/>
    <s v="Medium Budget"/>
  </r>
  <r>
    <s v="A Walk on the Moon"/>
    <d v="1999-03-11T00:00:00"/>
    <x v="0"/>
    <x v="1"/>
    <s v="English"/>
    <x v="0"/>
    <s v="R"/>
    <s v="Viggo Mortensen"/>
    <x v="799"/>
    <n v="10000"/>
    <n v="10368"/>
    <n v="956"/>
    <n v="860"/>
    <n v="6.6"/>
    <n v="47"/>
    <n v="107"/>
    <n v="4741987"/>
    <n v="14000000"/>
    <n v="-9258013"/>
    <n v="-0.66128664285714289"/>
    <n v="26.221485342857139"/>
    <x v="5"/>
    <s v="mart"/>
    <s v="Tony Goldwyn"/>
    <s v="A WALK ON THE MOON"/>
    <s v="Normal"/>
    <s v="Medium Budget"/>
  </r>
  <r>
    <s v="Duets"/>
    <d v="2000-06-09T00:00:00"/>
    <x v="0"/>
    <x v="4"/>
    <s v="English"/>
    <x v="0"/>
    <s v="R"/>
    <s v="Lochlyn Munro"/>
    <x v="1248"/>
    <n v="555"/>
    <n v="1227"/>
    <n v="28"/>
    <n v="573"/>
    <n v="6"/>
    <n v="65"/>
    <n v="112"/>
    <n v="4734235"/>
    <n v="15000000"/>
    <n v="-10265765"/>
    <n v="-0.68438433333333337"/>
    <n v="23.783546266666669"/>
    <x v="23"/>
    <s v="iyun"/>
    <s v="Bruce Paltrow"/>
    <s v="DUETS"/>
    <s v="Normal"/>
    <s v="Medium Budget"/>
  </r>
  <r>
    <s v="The Other Side of Heaven"/>
    <d v="2001-06-10T00:00:00"/>
    <x v="0"/>
    <x v="2"/>
    <s v="English"/>
    <x v="0"/>
    <s v="PG"/>
    <s v="Anne Hathaway"/>
    <x v="1249"/>
    <n v="11000"/>
    <n v="11116"/>
    <n v="7"/>
    <n v="650"/>
    <n v="6.5"/>
    <n v="27"/>
    <n v="113"/>
    <n v="4720371"/>
    <n v="7000000"/>
    <n v="-2279629"/>
    <n v="-0.32566128571428571"/>
    <n v="25.934735485714288"/>
    <x v="18"/>
    <s v="iyun"/>
    <s v="Mitch Davis"/>
    <s v="THE OTHER SİDE OF HEAVEN"/>
    <s v="Normal"/>
    <s v="High Budget"/>
  </r>
  <r>
    <s v="In the Cut"/>
    <d v="2003-02-25T00:00:00"/>
    <x v="0"/>
    <x v="6"/>
    <s v="English"/>
    <x v="3"/>
    <s v="R"/>
    <s v="Jennifer Jason Leigh"/>
    <x v="634"/>
    <n v="1000"/>
    <n v="1171"/>
    <n v="319"/>
    <n v="656"/>
    <n v="5.3"/>
    <n v="138"/>
    <n v="113"/>
    <n v="4717455"/>
    <n v="12000000"/>
    <n v="-7282545"/>
    <n v="-0.60687875000000002"/>
    <n v="21.022848499999998"/>
    <x v="13"/>
    <s v="fevral"/>
    <s v="Jane Campion"/>
    <s v="IN THE CUT"/>
    <s v="Normal"/>
    <s v="Medium Budget"/>
  </r>
  <r>
    <s v="Howl's Moving Castle"/>
    <d v="2004-03-11T00:00:00"/>
    <x v="0"/>
    <x v="2"/>
    <s v="Japanese"/>
    <x v="10"/>
    <s v="PG"/>
    <s v="Christian Bale"/>
    <x v="1006"/>
    <n v="23000"/>
    <n v="24263"/>
    <n v="6000"/>
    <n v="13000"/>
    <n v="8.1999999999999993"/>
    <n v="212"/>
    <n v="119"/>
    <n v="4710455"/>
    <n v="24000000"/>
    <n v="-19289545"/>
    <n v="-0.80373104166666665"/>
    <n v="33.778507583333329"/>
    <x v="7"/>
    <s v="mart"/>
    <s v="Hayao Miyazaki"/>
    <s v="HOWL'S MOVİNG CASTLE"/>
    <s v="Normal"/>
    <s v="High Budget"/>
  </r>
  <r>
    <s v="90 Minutes in Heaven"/>
    <d v="2015-09-29T00:00:00"/>
    <x v="0"/>
    <x v="1"/>
    <s v="English"/>
    <x v="0"/>
    <s v="PG-13"/>
    <s v="Hayden Christensen"/>
    <x v="1097"/>
    <n v="4000"/>
    <n v="6617"/>
    <n v="35"/>
    <n v="0"/>
    <n v="4.5999999999999996"/>
    <n v="12"/>
    <n v="121"/>
    <n v="4700361"/>
    <n v="5000000"/>
    <n v="-299639"/>
    <n v="-5.9927800000000003E-2"/>
    <n v="18.37602888"/>
    <x v="2"/>
    <s v="sentyabr"/>
    <s v="Michael Polish"/>
    <s v="90 MİNUTES İN HEAVEN"/>
    <s v="Normal"/>
    <s v="Medium Budget"/>
  </r>
  <r>
    <s v="College"/>
    <d v="2008-06-09T00:00:00"/>
    <x v="0"/>
    <x v="4"/>
    <s v="English"/>
    <x v="0"/>
    <s v="R"/>
    <s v="Drake Bell"/>
    <x v="1250"/>
    <n v="1000"/>
    <n v="4484"/>
    <n v="0"/>
    <n v="422"/>
    <n v="4.5999999999999996"/>
    <n v="42"/>
    <n v="94"/>
    <n v="4693919"/>
    <n v="6500000"/>
    <n v="-1806081"/>
    <n v="-0.27785861538461537"/>
    <n v="18.331056553846153"/>
    <x v="4"/>
    <s v="iyun"/>
    <s v="Deb Hagan"/>
    <s v="COLLEGE"/>
    <s v="Normal"/>
    <s v="Medium Budget"/>
  </r>
  <r>
    <s v="Held Up"/>
    <d v="1999-11-18T00:00:00"/>
    <x v="0"/>
    <x v="4"/>
    <s v="English"/>
    <x v="0"/>
    <s v="PG-13"/>
    <s v="Barry Corbin"/>
    <x v="1143"/>
    <n v="883"/>
    <n v="3291"/>
    <n v="15"/>
    <n v="77"/>
    <n v="5.0999999999999996"/>
    <n v="11"/>
    <n v="89"/>
    <n v="4692814"/>
    <n v="8000000"/>
    <n v="-3307186"/>
    <n v="-0.41339825000000002"/>
    <n v="20.2423407"/>
    <x v="5"/>
    <s v="noyabr"/>
    <s v="Steve Rash"/>
    <s v="HELD UP"/>
    <s v="Normal"/>
    <s v="Medium Budget"/>
  </r>
  <r>
    <s v="Igby Goes Down"/>
    <d v="2002-08-09T00:00:00"/>
    <x v="0"/>
    <x v="4"/>
    <s v="English"/>
    <x v="0"/>
    <s v="R"/>
    <s v="Kieran Culkin"/>
    <x v="438"/>
    <n v="1000"/>
    <n v="2478"/>
    <n v="23"/>
    <n v="838"/>
    <n v="7"/>
    <n v="136"/>
    <n v="99"/>
    <n v="4681503"/>
    <n v="9000000"/>
    <n v="-4318497"/>
    <n v="-0.47983300000000001"/>
    <n v="27.891866799999999"/>
    <x v="12"/>
    <s v="avgust"/>
    <s v="Burr Steers"/>
    <s v="IGBY GOES DOWN"/>
    <s v="Normal"/>
    <s v="Medium Budget"/>
  </r>
  <r>
    <s v="Radio Flyer"/>
    <d v="1992-10-08T00:00:00"/>
    <x v="0"/>
    <x v="1"/>
    <s v="English"/>
    <x v="0"/>
    <s v="PG-13"/>
    <s v="Adam Baldwin"/>
    <x v="173"/>
    <n v="2000"/>
    <n v="4334"/>
    <n v="503"/>
    <n v="892"/>
    <n v="6.9"/>
    <n v="10"/>
    <n v="114"/>
    <n v="4651977"/>
    <n v="35000000"/>
    <n v="-30348023"/>
    <n v="-0.86708637142857148"/>
    <n v="27.342365451428574"/>
    <x v="28"/>
    <s v="oktyabr"/>
    <s v="Richard Donner"/>
    <s v="RADİO FLYER"/>
    <s v="Normal"/>
    <s v="Medium Budget"/>
  </r>
  <r>
    <s v="River's Edge"/>
    <d v="1986-08-08T00:00:00"/>
    <x v="1"/>
    <x v="8"/>
    <s v="English"/>
    <x v="0"/>
    <s v="R"/>
    <s v="Keanu Reeves"/>
    <x v="1251"/>
    <n v="18000"/>
    <n v="19649"/>
    <n v="28"/>
    <n v="0"/>
    <n v="7.1"/>
    <n v="45"/>
    <n v="99"/>
    <n v="4600000"/>
    <n v="1900000"/>
    <n v="2700000"/>
    <n v="1.4210526315789473"/>
    <n v="28.968421052631577"/>
    <x v="37"/>
    <s v="avgust"/>
    <s v="Tim Hunter"/>
    <s v="RİVER'S EDGE"/>
    <s v="Normal"/>
    <s v="Medium Budget"/>
  </r>
  <r>
    <s v="Thirteen"/>
    <d v="2003-03-18T00:00:00"/>
    <x v="0"/>
    <x v="1"/>
    <s v="English"/>
    <x v="0"/>
    <s v="R"/>
    <s v="Holly Hunter"/>
    <x v="92"/>
    <n v="1000"/>
    <n v="2186"/>
    <n v="308"/>
    <n v="0"/>
    <n v="6.8"/>
    <n v="126"/>
    <n v="100"/>
    <n v="4599680"/>
    <n v="1500000"/>
    <n v="3099680"/>
    <n v="2.0664533333333335"/>
    <n v="28.026581333333333"/>
    <x v="13"/>
    <s v="mart"/>
    <s v="Catherine Hardwicke"/>
    <s v="THİRTEEN"/>
    <s v="Normal"/>
    <s v="Medium Budget"/>
  </r>
  <r>
    <s v="Love in the Time of Cholera"/>
    <d v="2007-06-17T00:00:00"/>
    <x v="0"/>
    <x v="1"/>
    <s v="English"/>
    <x v="0"/>
    <s v="R"/>
    <s v="Marcela Mar"/>
    <x v="39"/>
    <n v="267"/>
    <n v="538"/>
    <n v="179"/>
    <n v="0"/>
    <n v="6.4"/>
    <n v="115"/>
    <n v="139"/>
    <n v="4584886"/>
    <n v="45000000"/>
    <n v="-40415114"/>
    <n v="-0.89811364444444441"/>
    <n v="25.240754542222223"/>
    <x v="17"/>
    <s v="iyun"/>
    <s v="Mike Newell"/>
    <s v="LOVE İN THE TİME OF CHOLERA"/>
    <s v="Normal"/>
    <s v="Medium Budget"/>
  </r>
  <r>
    <s v="Snowpiercer"/>
    <d v="2013-11-30T00:00:00"/>
    <x v="0"/>
    <x v="0"/>
    <s v="English"/>
    <x v="25"/>
    <s v="R"/>
    <s v="Chris Evans"/>
    <x v="1252"/>
    <n v="11000"/>
    <n v="12286"/>
    <n v="584"/>
    <n v="58000"/>
    <n v="7"/>
    <n v="488"/>
    <n v="126"/>
    <n v="4563029"/>
    <n v="39200000"/>
    <n v="-34636971"/>
    <n v="-0.88359619897959185"/>
    <n v="33.44656152040816"/>
    <x v="8"/>
    <s v="noyabr"/>
    <s v="Joon-ho Bong"/>
    <s v="SNOWPİERCER"/>
    <s v="Normal"/>
    <s v="High Budget"/>
  </r>
  <r>
    <s v="Mumford"/>
    <d v="1999-12-21T00:00:00"/>
    <x v="1"/>
    <x v="4"/>
    <s v="English"/>
    <x v="0"/>
    <s v="R"/>
    <s v="Zooey Deschanel"/>
    <x v="709"/>
    <n v="11000"/>
    <n v="17873"/>
    <n v="759"/>
    <n v="209"/>
    <n v="6.9"/>
    <n v="65"/>
    <n v="112"/>
    <n v="4554569"/>
    <n v="28000000"/>
    <n v="-23445431"/>
    <n v="-0.83733682142857147"/>
    <n v="27.285965271428573"/>
    <x v="5"/>
    <s v="dekabr"/>
    <s v="Lawrence Kasdan"/>
    <s v="MUMFORD"/>
    <s v="Normal"/>
    <s v="Medium Budget"/>
  </r>
  <r>
    <s v="Miss March"/>
    <d v="2009-09-20T00:00:00"/>
    <x v="0"/>
    <x v="4"/>
    <s v="English"/>
    <x v="0"/>
    <s v="R"/>
    <s v="Hugh M. Hefner"/>
    <x v="1253"/>
    <n v="373"/>
    <n v="1831"/>
    <n v="138"/>
    <n v="985"/>
    <n v="5.0999999999999996"/>
    <n v="76"/>
    <n v="90"/>
    <n v="4542775"/>
    <n v="6000000"/>
    <n v="-1457225"/>
    <n v="-0.24287083333333334"/>
    <n v="20.401351666666667"/>
    <x v="0"/>
    <s v="sentyabr"/>
    <s v="Zach Cregger"/>
    <s v="MİSS MARCH"/>
    <s v="Normal"/>
    <s v="Medium Budget"/>
  </r>
  <r>
    <s v="In the Name of the King: A Dungeon Siege Tale"/>
    <d v="2007-09-24T00:00:00"/>
    <x v="0"/>
    <x v="0"/>
    <s v="English"/>
    <x v="7"/>
    <s v="PG-13"/>
    <s v="Jason Statham"/>
    <x v="1229"/>
    <n v="26000"/>
    <n v="26564"/>
    <n v="892"/>
    <n v="0"/>
    <n v="3.8"/>
    <n v="140"/>
    <n v="156"/>
    <n v="4535117"/>
    <n v="60000000"/>
    <n v="-55464883"/>
    <n v="-0.92441471666666664"/>
    <n v="14.830234113333333"/>
    <x v="17"/>
    <s v="sentyabr"/>
    <s v="Uwe Boll"/>
    <s v="IN THE NAME OF THE KİNG: A DUNGEON SİEGE TALE"/>
    <s v="Underperformer"/>
    <s v="High Budget"/>
  </r>
  <r>
    <s v="Swingers"/>
    <d v="1996-05-03T00:00:00"/>
    <x v="0"/>
    <x v="4"/>
    <s v="English"/>
    <x v="0"/>
    <s v="R"/>
    <s v="Jon Favreau"/>
    <x v="96"/>
    <n v="4000"/>
    <n v="4230"/>
    <n v="218"/>
    <n v="0"/>
    <n v="7.4"/>
    <n v="77"/>
    <n v="96"/>
    <n v="4505922"/>
    <n v="200000"/>
    <n v="4305922"/>
    <n v="21.529610000000002"/>
    <n v="38.211843999999999"/>
    <x v="20"/>
    <s v="may"/>
    <s v="Doug Liman"/>
    <s v="SWİNGERS"/>
    <s v="Normal"/>
    <s v="Medium Budget"/>
  </r>
  <r>
    <s v="Blood In, Blood Out"/>
    <d v="1993-04-12T00:00:00"/>
    <x v="0"/>
    <x v="8"/>
    <s v="English"/>
    <x v="0"/>
    <s v="R"/>
    <s v="Delroy Lindo"/>
    <x v="383"/>
    <n v="848"/>
    <n v="3227"/>
    <n v="138"/>
    <n v="6000"/>
    <n v="8"/>
    <n v="12"/>
    <n v="330"/>
    <n v="4496583"/>
    <n v="35000000"/>
    <n v="-30503417"/>
    <n v="-0.87152620000000003"/>
    <n v="32.251389519999996"/>
    <x v="27"/>
    <s v="aprel"/>
    <s v="Taylor Hackford"/>
    <s v="BLOOD IN, BLOOD OUT"/>
    <s v="Normal"/>
    <s v="Medium Budget"/>
  </r>
  <r>
    <s v="Flawless"/>
    <d v="1999-03-05T00:00:00"/>
    <x v="0"/>
    <x v="4"/>
    <s v="English"/>
    <x v="0"/>
    <s v="R"/>
    <s v="Robert De Niro"/>
    <x v="99"/>
    <n v="22000"/>
    <n v="46022"/>
    <n v="541"/>
    <n v="0"/>
    <n v="6.4"/>
    <n v="78"/>
    <n v="112"/>
    <n v="4485485"/>
    <n v="15000000"/>
    <n v="-10514515"/>
    <n v="-0.70096766666666666"/>
    <n v="25.319612933333335"/>
    <x v="5"/>
    <s v="mart"/>
    <s v="Joel Schumacher"/>
    <s v="FLAWLESS"/>
    <s v="Normal"/>
    <s v="Medium Budget"/>
  </r>
  <r>
    <s v="Mindhunters"/>
    <d v="2004-01-03T00:00:00"/>
    <x v="0"/>
    <x v="8"/>
    <s v="English"/>
    <x v="0"/>
    <s v="R"/>
    <s v="LL Cool J"/>
    <x v="236"/>
    <n v="1000"/>
    <n v="4186"/>
    <n v="212"/>
    <n v="2000"/>
    <n v="6.4"/>
    <n v="127"/>
    <n v="101"/>
    <n v="4476235"/>
    <n v="27000000"/>
    <n v="-22523765"/>
    <n v="-0.83421351851851855"/>
    <n v="25.466314592592592"/>
    <x v="7"/>
    <s v="yanvar"/>
    <s v="Renny Harlin"/>
    <s v="MİNDHUNTERS"/>
    <s v="Normal"/>
    <s v="Medium Budget"/>
  </r>
  <r>
    <s v="Anonymous"/>
    <d v="2011-02-20T00:00:00"/>
    <x v="0"/>
    <x v="1"/>
    <s v="English"/>
    <x v="1"/>
    <s v="PG-13"/>
    <s v="Vanessa Redgrave"/>
    <x v="30"/>
    <n v="898"/>
    <n v="2452"/>
    <n v="776"/>
    <n v="15000"/>
    <n v="6.9"/>
    <n v="288"/>
    <n v="130"/>
    <n v="4463292"/>
    <n v="30000000"/>
    <n v="-25536708"/>
    <n v="-0.85122359999999997"/>
    <n v="28.759510560000002"/>
    <x v="15"/>
    <s v="fevral"/>
    <s v="Roland Emmerich"/>
    <s v="ANONYMOUS"/>
    <s v="Normal"/>
    <s v="Medium Budget"/>
  </r>
  <r>
    <s v="Persepolis"/>
    <d v="2007-06-07T00:00:00"/>
    <x v="0"/>
    <x v="3"/>
    <s v="French"/>
    <x v="6"/>
    <s v="PG-13"/>
    <s v="Catherine Deneuve"/>
    <x v="1254"/>
    <n v="963"/>
    <n v="1754"/>
    <n v="10"/>
    <n v="14000"/>
    <n v="8"/>
    <n v="242"/>
    <n v="89"/>
    <n v="4443403"/>
    <n v="7300000"/>
    <n v="-2856597"/>
    <n v="-0.3913146575342466"/>
    <n v="33.2434741369863"/>
    <x v="17"/>
    <s v="iyun"/>
    <s v="Vincent Paronnaud"/>
    <s v="PERSEPOLİS"/>
    <s v="Normal"/>
    <s v="High Budget"/>
  </r>
  <r>
    <s v="Bright Star"/>
    <d v="2009-10-25T00:00:00"/>
    <x v="0"/>
    <x v="5"/>
    <s v="English"/>
    <x v="1"/>
    <s v="PG"/>
    <s v="Abbie Cornish"/>
    <x v="634"/>
    <n v="2000"/>
    <n v="3279"/>
    <n v="319"/>
    <n v="0"/>
    <n v="7"/>
    <n v="222"/>
    <n v="119"/>
    <n v="4440055"/>
    <n v="8500000"/>
    <n v="-4059945"/>
    <n v="-0.47764058823529409"/>
    <n v="27.808943764705884"/>
    <x v="0"/>
    <s v="oktyabr"/>
    <s v="Jane Campion"/>
    <s v="BRİGHT STAR"/>
    <s v="Normal"/>
    <s v="Medium Budget"/>
  </r>
  <r>
    <s v="The Railway Man"/>
    <d v="2013-03-08T00:00:00"/>
    <x v="0"/>
    <x v="5"/>
    <s v="English"/>
    <x v="3"/>
    <s v="R"/>
    <s v="Jeremy Irvine"/>
    <x v="1255"/>
    <n v="25000"/>
    <n v="39463"/>
    <n v="6"/>
    <n v="18000"/>
    <n v="7.1"/>
    <n v="186"/>
    <n v="116"/>
    <n v="4435083"/>
    <n v="18000000"/>
    <n v="-13564917"/>
    <n v="-0.75360649999999996"/>
    <n v="29.898557399999998"/>
    <x v="8"/>
    <s v="mart"/>
    <s v="Jonathan Teplitzky"/>
    <s v="THE RAİLWAY MAN"/>
    <s v="Normal"/>
    <s v="Medium Budget"/>
  </r>
  <r>
    <s v="Beyond Borders"/>
    <d v="2003-10-06T00:00:00"/>
    <x v="0"/>
    <x v="2"/>
    <s v="English"/>
    <x v="0"/>
    <s v="R"/>
    <s v="Angelina Jolie Pitt"/>
    <x v="130"/>
    <n v="11000"/>
    <n v="12947"/>
    <n v="258"/>
    <n v="0"/>
    <n v="6.5"/>
    <n v="54"/>
    <n v="127"/>
    <n v="4426297"/>
    <n v="35000000"/>
    <n v="-30573703"/>
    <n v="-0.87353437142857138"/>
    <n v="25.650586251428571"/>
    <x v="13"/>
    <s v="oktyabr"/>
    <s v="Martin Campbell"/>
    <s v="BEYOND BORDERS"/>
    <s v="Normal"/>
    <s v="High Budget"/>
  </r>
  <r>
    <s v="Hamlet"/>
    <d v="1996-12-29T00:00:00"/>
    <x v="0"/>
    <x v="1"/>
    <s v="English"/>
    <x v="1"/>
    <s v="PG-13"/>
    <s v="Julie Christie"/>
    <x v="85"/>
    <n v="597"/>
    <n v="1645"/>
    <n v="0"/>
    <n v="0"/>
    <n v="7.8"/>
    <n v="85"/>
    <n v="150"/>
    <n v="4414535"/>
    <n v="18000000"/>
    <n v="-13585465"/>
    <n v="-0.75474805555555557"/>
    <n v="30.898100777777778"/>
    <x v="20"/>
    <s v="dekabr"/>
    <s v="Kenneth Branagh"/>
    <s v="HAMLET"/>
    <s v="Normal"/>
    <s v="Medium Budget"/>
  </r>
  <r>
    <s v="The Adventures of Pluto Nash"/>
    <d v="2002-10-25T00:00:00"/>
    <x v="0"/>
    <x v="0"/>
    <s v="English"/>
    <x v="0"/>
    <s v="PG-13"/>
    <s v="Rosario Dawson"/>
    <x v="546"/>
    <n v="3000"/>
    <n v="6161"/>
    <n v="31"/>
    <n v="416"/>
    <n v="3.8"/>
    <n v="66"/>
    <n v="95"/>
    <n v="4411102"/>
    <n v="100000000"/>
    <n v="-95588898"/>
    <n v="-0.95588898"/>
    <n v="14.859244408"/>
    <x v="12"/>
    <s v="oktyabr"/>
    <s v="Ron Underwood"/>
    <s v="THE ADVENTURES OF PLUTO NASH"/>
    <s v="Underperformer"/>
    <s v="High Budget"/>
  </r>
  <r>
    <s v="Black Book"/>
    <d v="2006-11-03T00:00:00"/>
    <x v="0"/>
    <x v="1"/>
    <s v="Dutch"/>
    <x v="32"/>
    <s v="R"/>
    <s v="Michiel Huisman"/>
    <x v="232"/>
    <n v="2000"/>
    <n v="2590"/>
    <n v="719"/>
    <n v="0"/>
    <n v="7.8"/>
    <n v="231"/>
    <n v="145"/>
    <n v="4398392"/>
    <n v="21000000"/>
    <n v="-16601608"/>
    <n v="-0.79055276190476187"/>
    <n v="30.883778895238095"/>
    <x v="9"/>
    <s v="noyabr"/>
    <s v="Paul Verhoeven"/>
    <s v="BLACK BOOK"/>
    <s v="Normal"/>
    <s v="Medium Budget"/>
  </r>
  <r>
    <s v="Simply Irresistible"/>
    <d v="1999-10-22T00:00:00"/>
    <x v="0"/>
    <x v="4"/>
    <s v="English"/>
    <x v="7"/>
    <s v="PG-13"/>
    <s v="Sarah Michelle Gellar"/>
    <x v="1256"/>
    <n v="4000"/>
    <n v="5668"/>
    <n v="3"/>
    <n v="901"/>
    <n v="5.3"/>
    <n v="35"/>
    <n v="96"/>
    <n v="4394936"/>
    <n v="6000000"/>
    <n v="-1605064"/>
    <n v="-0.26751066666666667"/>
    <n v="21.183095733333332"/>
    <x v="5"/>
    <s v="oktyabr"/>
    <s v="Mark Tarlov"/>
    <s v="SİMPLY IRRESİSTİBLE"/>
    <s v="Normal"/>
    <s v="Medium Budget"/>
  </r>
  <r>
    <s v="Solitary Man"/>
    <d v="2009-11-24T00:00:00"/>
    <x v="0"/>
    <x v="4"/>
    <s v="English"/>
    <x v="0"/>
    <s v="R"/>
    <s v="Jenna Fischer"/>
    <x v="1257"/>
    <n v="966"/>
    <n v="2661"/>
    <n v="34"/>
    <n v="0"/>
    <n v="6.4"/>
    <n v="116"/>
    <n v="90"/>
    <n v="4360548"/>
    <n v="15000000"/>
    <n v="-10639452"/>
    <n v="-0.70929679999999995"/>
    <n v="25.316281280000002"/>
    <x v="0"/>
    <s v="noyabr"/>
    <s v="Brian Koppelman"/>
    <s v="SOLİTARY MAN"/>
    <s v="Normal"/>
    <s v="Medium Budget"/>
  </r>
  <r>
    <s v="Bogus"/>
    <d v="1996-06-06T00:00:00"/>
    <x v="0"/>
    <x v="4"/>
    <s v="English"/>
    <x v="0"/>
    <s v="PG"/>
    <s v="Haley Joel Osment"/>
    <x v="544"/>
    <n v="3000"/>
    <n v="3864"/>
    <n v="278"/>
    <n v="350"/>
    <n v="5.3"/>
    <n v="15"/>
    <n v="110"/>
    <n v="4357000"/>
    <n v="30000000"/>
    <n v="-25643000"/>
    <n v="-0.85476666666666667"/>
    <n v="20.893093333333333"/>
    <x v="20"/>
    <s v="iyun"/>
    <s v="Norman Jewison"/>
    <s v="BOGUS"/>
    <s v="Normal"/>
    <s v="Medium Budget"/>
  </r>
  <r>
    <s v="On the Line"/>
    <d v="2001-08-07T00:00:00"/>
    <x v="0"/>
    <x v="4"/>
    <s v="English"/>
    <x v="0"/>
    <s v="PG"/>
    <s v="Jerry Stiller"/>
    <x v="1258"/>
    <n v="719"/>
    <n v="2446"/>
    <n v="49"/>
    <n v="0"/>
    <n v="4.0999999999999996"/>
    <n v="46"/>
    <n v="85"/>
    <n v="4356743"/>
    <n v="16000000"/>
    <n v="-11643257"/>
    <n v="-0.72770356250000001"/>
    <n v="16.108918574999997"/>
    <x v="18"/>
    <s v="avgust"/>
    <s v="Eric Bross"/>
    <s v="ON THE LİNE"/>
    <s v="Normal"/>
    <s v="Medium Budget"/>
  </r>
  <r>
    <s v="PCU"/>
    <d v="1994-10-12T00:00:00"/>
    <x v="0"/>
    <x v="4"/>
    <s v="English"/>
    <x v="0"/>
    <s v="PG-13"/>
    <s v="Jon Favreau"/>
    <x v="1259"/>
    <n v="4000"/>
    <n v="4908"/>
    <n v="157"/>
    <n v="0"/>
    <n v="6.5"/>
    <n v="15"/>
    <n v="79"/>
    <n v="4350774"/>
    <n v="8000000"/>
    <n v="-3649226"/>
    <n v="-0.45615325000000001"/>
    <n v="25.8175387"/>
    <x v="10"/>
    <s v="oktyabr"/>
    <s v="Hart Bochner"/>
    <s v="PCU"/>
    <s v="Normal"/>
    <s v="Medium Budget"/>
  </r>
  <r>
    <s v="Meet the Deedles"/>
    <d v="1998-05-08T00:00:00"/>
    <x v="0"/>
    <x v="4"/>
    <s v="English"/>
    <x v="0"/>
    <s v="PG"/>
    <s v="Paul Walker"/>
    <x v="1260"/>
    <n v="23000"/>
    <n v="24436"/>
    <n v="9"/>
    <n v="839"/>
    <n v="3.9"/>
    <n v="18"/>
    <n v="93"/>
    <n v="4308981"/>
    <n v="24000000"/>
    <n v="-19691019"/>
    <n v="-0.82045912499999996"/>
    <n v="15.35571635"/>
    <x v="31"/>
    <s v="may"/>
    <s v="Steve Boyum"/>
    <s v="MEET THE DEEDLES"/>
    <s v="Normal"/>
    <s v="Medium Budget"/>
  </r>
  <r>
    <s v="The Sweet Hereafter"/>
    <d v="1997-06-17T00:00:00"/>
    <x v="0"/>
    <x v="1"/>
    <s v="English"/>
    <x v="4"/>
    <s v="R"/>
    <s v="Bruce Greenwood"/>
    <x v="1230"/>
    <n v="990"/>
    <n v="2820"/>
    <n v="460"/>
    <n v="920"/>
    <n v="7.7"/>
    <n v="120"/>
    <n v="112"/>
    <n v="4306697"/>
    <n v="5000000"/>
    <n v="-693303"/>
    <n v="-0.13866059999999999"/>
    <n v="30.83653576"/>
    <x v="1"/>
    <s v="iyun"/>
    <s v="Atom Egoyan"/>
    <s v="THE SWEET HEREAFTER"/>
    <s v="Normal"/>
    <s v="Medium Budget"/>
  </r>
  <r>
    <s v="Four Rooms"/>
    <d v="1995-08-18T00:00:00"/>
    <x v="0"/>
    <x v="4"/>
    <s v="English"/>
    <x v="0"/>
    <s v="R"/>
    <s v="Salma Hayek"/>
    <x v="1261"/>
    <n v="4000"/>
    <n v="7921"/>
    <n v="99"/>
    <n v="0"/>
    <n v="6.7"/>
    <n v="51"/>
    <n v="110"/>
    <n v="4301331"/>
    <n v="4000000"/>
    <n v="301331"/>
    <n v="7.5332750000000004E-2"/>
    <n v="26.830133100000001"/>
    <x v="33"/>
    <s v="avgust"/>
    <s v="Allison Anders"/>
    <s v="FOUR ROOMS"/>
    <s v="Normal"/>
    <s v="Medium Budget"/>
  </r>
  <r>
    <s v="Catch a Fire"/>
    <d v="2006-08-10T00:00:00"/>
    <x v="0"/>
    <x v="5"/>
    <s v="English"/>
    <x v="6"/>
    <s v="PG-13"/>
    <s v="Derek Luke"/>
    <x v="222"/>
    <n v="543"/>
    <n v="678"/>
    <n v="176"/>
    <n v="447"/>
    <n v="6.7"/>
    <n v="108"/>
    <n v="98"/>
    <n v="4291965"/>
    <n v="14000000"/>
    <n v="-9708035"/>
    <n v="-0.69343107142857141"/>
    <n v="26.567327571428571"/>
    <x v="9"/>
    <s v="avgust"/>
    <s v="Phillip Noyce"/>
    <s v="CATCH A FİRE"/>
    <s v="Normal"/>
    <s v="Medium Budget"/>
  </r>
  <r>
    <s v="Goal! The Dream Begins"/>
    <d v="2005-06-05T00:00:00"/>
    <x v="0"/>
    <x v="1"/>
    <s v="English"/>
    <x v="0"/>
    <s v="PG-13"/>
    <s v="Sean Pertwee"/>
    <x v="638"/>
    <n v="722"/>
    <n v="2859"/>
    <n v="41"/>
    <n v="0"/>
    <n v="6.8"/>
    <n v="90"/>
    <n v="118"/>
    <n v="4280577"/>
    <n v="10000000"/>
    <n v="-5719423"/>
    <n v="-0.57194230000000001"/>
    <n v="26.971223079999998"/>
    <x v="14"/>
    <s v="iyun"/>
    <s v="Danny Cannon"/>
    <s v="GOAL! THE DREAM BEGİNS"/>
    <s v="Normal"/>
    <s v="Medium Budget"/>
  </r>
  <r>
    <s v="Glitter"/>
    <d v="2001-02-06T00:00:00"/>
    <x v="0"/>
    <x v="1"/>
    <s v="English"/>
    <x v="0"/>
    <s v="PG-13"/>
    <s v="Mariah Carey"/>
    <x v="1262"/>
    <n v="736"/>
    <n v="1854"/>
    <n v="170"/>
    <n v="0"/>
    <n v="2.1"/>
    <n v="66"/>
    <n v="104"/>
    <n v="4273372"/>
    <n v="22000000"/>
    <n v="-17726628"/>
    <n v="-0.80575581818181818"/>
    <n v="8.0776976727272736"/>
    <x v="18"/>
    <s v="fevral"/>
    <s v="Vondie Curtis-Hall"/>
    <s v="GLİTTER"/>
    <s v="Normal"/>
    <s v="Medium Budget"/>
  </r>
  <r>
    <s v="Young Sherlock Holmes"/>
    <d v="1985-05-18T00:00:00"/>
    <x v="0"/>
    <x v="2"/>
    <s v="English"/>
    <x v="0"/>
    <s v="PG-13"/>
    <s v="Nicholas Rowe"/>
    <x v="122"/>
    <n v="155"/>
    <n v="605"/>
    <n v="272"/>
    <n v="0"/>
    <n v="6.8"/>
    <n v="64"/>
    <n v="109"/>
    <n v="4250320"/>
    <n v="18000000"/>
    <n v="-13749680"/>
    <n v="-0.76387111111111106"/>
    <n v="26.894451555555555"/>
    <x v="29"/>
    <s v="may"/>
    <s v="Barry Levinson"/>
    <s v="YOUNG SHERLOCK HOLMES"/>
    <s v="Normal"/>
    <s v="High Budget"/>
  </r>
  <r>
    <s v="Jeff, Who Lives at Home"/>
    <d v="2011-05-30T00:00:00"/>
    <x v="0"/>
    <x v="4"/>
    <s v="English"/>
    <x v="0"/>
    <s v="R"/>
    <s v="Judy Greer"/>
    <x v="1167"/>
    <n v="2000"/>
    <n v="3374"/>
    <n v="157"/>
    <n v="0"/>
    <n v="6.5"/>
    <n v="182"/>
    <n v="83"/>
    <n v="4244155"/>
    <n v="10000000"/>
    <n v="-5755845"/>
    <n v="-0.57558450000000005"/>
    <n v="25.769766199999999"/>
    <x v="15"/>
    <s v="may"/>
    <s v="Jay Duplass"/>
    <s v="JEFF, WHO LİVES AT HOME"/>
    <s v="Normal"/>
    <s v="Medium Budget"/>
  </r>
  <r>
    <s v="Men with Brooms"/>
    <d v="2002-05-26T00:00:00"/>
    <x v="0"/>
    <x v="4"/>
    <s v="English"/>
    <x v="4"/>
    <s v="R"/>
    <s v="Molly Parker"/>
    <x v="1263"/>
    <n v="611"/>
    <n v="1834"/>
    <n v="329"/>
    <n v="0"/>
    <n v="6"/>
    <n v="9"/>
    <n v="102"/>
    <n v="4239767"/>
    <n v="7500000"/>
    <n v="-3260233"/>
    <n v="-0.43469773333333334"/>
    <n v="23.826120906666667"/>
    <x v="12"/>
    <s v="may"/>
    <s v="Paul Gross"/>
    <s v="MEN WİTH BROOMS"/>
    <s v="Normal"/>
    <s v="Medium Budget"/>
  </r>
  <r>
    <s v="Kiss Kiss Bang Bang"/>
    <d v="2005-11-20T00:00:00"/>
    <x v="0"/>
    <x v="4"/>
    <s v="English"/>
    <x v="0"/>
    <s v="R"/>
    <s v="Robert Downey Jr."/>
    <x v="11"/>
    <n v="21000"/>
    <n v="23932"/>
    <n v="1000"/>
    <n v="0"/>
    <n v="7.6"/>
    <n v="223"/>
    <n v="103"/>
    <n v="4235837"/>
    <n v="15000000"/>
    <n v="-10764163"/>
    <n v="-0.71761086666666662"/>
    <n v="30.112955653333334"/>
    <x v="14"/>
    <s v="noyabr"/>
    <s v="Shane Black"/>
    <s v="KİSS KİSS BANG BANG"/>
    <s v="Normal"/>
    <s v="Medium Budget"/>
  </r>
  <r>
    <s v="Flash of Genius"/>
    <d v="2008-01-13T00:00:00"/>
    <x v="0"/>
    <x v="5"/>
    <s v="English"/>
    <x v="0"/>
    <s v="PG-13"/>
    <s v="Dylan Authors"/>
    <x v="1264"/>
    <n v="20"/>
    <n v="64"/>
    <n v="18"/>
    <n v="0"/>
    <n v="7"/>
    <n v="99"/>
    <n v="119"/>
    <n v="4234040"/>
    <n v="20000000"/>
    <n v="-15765960"/>
    <n v="-0.78829800000000005"/>
    <n v="27.684680799999999"/>
    <x v="4"/>
    <s v="yanvar"/>
    <s v="Marc Abraham"/>
    <s v="FLASH OF GENİUS"/>
    <s v="Normal"/>
    <s v="Medium Budget"/>
  </r>
  <r>
    <s v="The Lunchbox"/>
    <d v="2013-06-03T00:00:00"/>
    <x v="0"/>
    <x v="1"/>
    <s v="Hindi"/>
    <x v="21"/>
    <s v="PG"/>
    <s v="Nawazuddin Siddiqui"/>
    <x v="1265"/>
    <n v="638"/>
    <n v="822"/>
    <n v="25"/>
    <n v="16000"/>
    <n v="7.8"/>
    <n v="195"/>
    <n v="104"/>
    <n v="4231500"/>
    <n v="1000000"/>
    <n v="3231500"/>
    <n v="3.2315"/>
    <n v="34.092599999999997"/>
    <x v="8"/>
    <s v="iyun"/>
    <s v="Ritesh Batra"/>
    <s v="THE LUNCHBOX"/>
    <s v="Normal"/>
    <s v="Medium Budget"/>
  </r>
  <r>
    <s v="Detroit Rock City"/>
    <d v="1999-06-15T00:00:00"/>
    <x v="0"/>
    <x v="4"/>
    <s v="English"/>
    <x v="0"/>
    <s v="R"/>
    <s v="Natasha Lyonne"/>
    <x v="1266"/>
    <n v="1000"/>
    <n v="2518"/>
    <n v="89"/>
    <n v="0"/>
    <n v="6.8"/>
    <n v="42"/>
    <n v="95"/>
    <n v="4193025"/>
    <n v="15000000"/>
    <n v="-10806975"/>
    <n v="-0.72046500000000002"/>
    <n v="26.911814"/>
    <x v="5"/>
    <s v="iyun"/>
    <s v="Adam Rifkin"/>
    <s v="DETROİT ROCK CİTY"/>
    <s v="Normal"/>
    <s v="Medium Budget"/>
  </r>
  <r>
    <s v="The Water Diviner"/>
    <d v="2014-09-10T00:00:00"/>
    <x v="0"/>
    <x v="1"/>
    <s v="English"/>
    <x v="3"/>
    <s v="R"/>
    <s v="Cem Yilmaz"/>
    <x v="1267"/>
    <n v="523"/>
    <n v="1795"/>
    <n v="0"/>
    <n v="18000"/>
    <n v="7.1"/>
    <n v="183"/>
    <n v="111"/>
    <n v="4190530"/>
    <n v="22500000"/>
    <n v="-18309470"/>
    <n v="-0.81375422222222227"/>
    <n v="29.874498311111111"/>
    <x v="16"/>
    <s v="sentyabr"/>
    <s v="Russell Crowe"/>
    <s v="THE WATER DİVİNER"/>
    <s v="Normal"/>
    <s v="Medium Budget"/>
  </r>
  <r>
    <s v="Lovely &amp; Amazing"/>
    <d v="2001-01-19T00:00:00"/>
    <x v="0"/>
    <x v="4"/>
    <s v="English"/>
    <x v="0"/>
    <s v="R"/>
    <s v="Aunjanue Ellis"/>
    <x v="949"/>
    <n v="400"/>
    <n v="1330"/>
    <n v="132"/>
    <n v="169"/>
    <n v="6.9"/>
    <n v="71"/>
    <n v="91"/>
    <n v="4186931"/>
    <n v="250000"/>
    <n v="3936931"/>
    <n v="15.747724"/>
    <n v="33.915989600000003"/>
    <x v="18"/>
    <s v="yanvar"/>
    <s v="Nicole Holofcener"/>
    <s v="LOVELY &amp; AMAZİNG"/>
    <s v="Normal"/>
    <s v="Medium Budget"/>
  </r>
  <r>
    <s v="East Is East"/>
    <d v="1999-03-20T00:00:00"/>
    <x v="0"/>
    <x v="4"/>
    <s v="English"/>
    <x v="1"/>
    <s v="R"/>
    <s v="Archie Panjabi"/>
    <x v="1268"/>
    <n v="883"/>
    <n v="1616"/>
    <n v="70"/>
    <n v="1000"/>
    <n v="6.9"/>
    <n v="82"/>
    <n v="96"/>
    <n v="4170647"/>
    <n v="1900000"/>
    <n v="2270647"/>
    <n v="1.1950773684210527"/>
    <n v="28.178030947368423"/>
    <x v="5"/>
    <s v="mart"/>
    <s v="Damien O'Donnell"/>
    <s v="EAST IS EAST"/>
    <s v="Normal"/>
    <s v="Medium Budget"/>
  </r>
  <r>
    <s v="Dancer in the Dark"/>
    <d v="2000-04-20T00:00:00"/>
    <x v="0"/>
    <x v="8"/>
    <s v="English"/>
    <x v="33"/>
    <s v="R"/>
    <s v="Catherine Deneuve"/>
    <x v="1269"/>
    <n v="963"/>
    <n v="2894"/>
    <n v="3000"/>
    <n v="0"/>
    <n v="8"/>
    <n v="177"/>
    <n v="140"/>
    <n v="4157491"/>
    <n v="12800000"/>
    <n v="-8642509"/>
    <n v="-0.67519601562499998"/>
    <n v="31.729921593749999"/>
    <x v="23"/>
    <s v="aprel"/>
    <s v="Lars von Trier"/>
    <s v="DANCER İN THE DARK"/>
    <s v="Normal"/>
    <s v="Medium Budget"/>
  </r>
  <r>
    <s v="Whipped"/>
    <d v="2000-08-05T00:00:00"/>
    <x v="0"/>
    <x v="4"/>
    <s v="English"/>
    <x v="0"/>
    <s v="R"/>
    <s v="Callie Thorne"/>
    <x v="1270"/>
    <n v="472"/>
    <n v="858"/>
    <n v="0"/>
    <n v="131"/>
    <n v="4.4000000000000004"/>
    <n v="48"/>
    <n v="82"/>
    <n v="4142507"/>
    <n v="3000000"/>
    <n v="1142507"/>
    <n v="0.38083566666666668"/>
    <n v="17.76543426666667"/>
    <x v="23"/>
    <s v="avgust"/>
    <s v="Peter M. Cohen"/>
    <s v="WHİPPED"/>
    <s v="Normal"/>
    <s v="Medium Budget"/>
  </r>
  <r>
    <s v="Witless Protection"/>
    <d v="2008-02-11T00:00:00"/>
    <x v="0"/>
    <x v="4"/>
    <s v="English"/>
    <x v="0"/>
    <s v="PG-13"/>
    <s v="Ivana Milicevic"/>
    <x v="1271"/>
    <n v="834"/>
    <n v="4091"/>
    <n v="18"/>
    <n v="140"/>
    <n v="3.1"/>
    <n v="35"/>
    <n v="97"/>
    <n v="4131640"/>
    <n v="7500000"/>
    <n v="-3368360"/>
    <n v="-0.44911466666666666"/>
    <n v="12.234354133333333"/>
    <x v="4"/>
    <s v="fevral"/>
    <s v="Charles Robert Carner"/>
    <s v="WİTLESS PROTECTİON"/>
    <s v="Normal"/>
    <s v="Medium Budget"/>
  </r>
  <r>
    <s v="Kama Sutra: A Tale of Love"/>
    <d v="1996-04-25T00:00:00"/>
    <x v="0"/>
    <x v="8"/>
    <s v="English"/>
    <x v="0"/>
    <s v="R"/>
    <s v="Indira Varma"/>
    <x v="979"/>
    <n v="729"/>
    <n v="1292"/>
    <n v="300"/>
    <n v="0"/>
    <n v="6"/>
    <n v="33"/>
    <n v="109"/>
    <n v="4109095"/>
    <n v="3000000"/>
    <n v="1109095"/>
    <n v="0.36969833333333335"/>
    <n v="24.147879333333332"/>
    <x v="20"/>
    <s v="aprel"/>
    <s v="Mira Nair"/>
    <s v="KAMA SUTRA: A TALE OF LOVE"/>
    <s v="Normal"/>
    <s v="Medium Budget"/>
  </r>
  <r>
    <s v="The Raid: Redemption"/>
    <d v="2011-04-19T00:00:00"/>
    <x v="0"/>
    <x v="0"/>
    <s v="Indonesian"/>
    <x v="34"/>
    <s v="R"/>
    <s v="Iko Uwais"/>
    <x v="1272"/>
    <n v="1000"/>
    <n v="1445"/>
    <n v="338"/>
    <n v="51000"/>
    <n v="7.6"/>
    <n v="481"/>
    <n v="102"/>
    <n v="4105123"/>
    <n v="1100000"/>
    <n v="3005123"/>
    <n v="2.7319300000000002"/>
    <n v="36.592771999999997"/>
    <x v="15"/>
    <s v="aprel"/>
    <s v="Gareth Evans"/>
    <s v="THE RAİD: REDEMPTİON"/>
    <s v="Normal"/>
    <s v="High Budget"/>
  </r>
  <r>
    <s v="Sea Rex 3D: Journey to a Prehistoric World"/>
    <d v="2010-07-29T00:00:00"/>
    <x v="0"/>
    <x v="10"/>
    <s v="English"/>
    <x v="1"/>
    <m/>
    <s v="Norbert Ferrer"/>
    <x v="1273"/>
    <n v="55"/>
    <n v="55"/>
    <n v="0"/>
    <n v="89"/>
    <n v="6.9"/>
    <n v="7"/>
    <n v="41"/>
    <n v="4074023"/>
    <n v="5000000"/>
    <n v="-925977"/>
    <n v="-0.18519540000000001"/>
    <n v="27.534821840000003"/>
    <x v="11"/>
    <s v="iyul"/>
    <s v="Ronan Chapalain"/>
    <s v="SEA REX 3D: JOURNEY TO A PREHİSTORİC WORLD"/>
    <s v="Normal"/>
    <s v="Low Budget"/>
  </r>
  <r>
    <s v="The Visual Bible: The Gospel of John"/>
    <d v="2003-05-18T00:00:00"/>
    <x v="0"/>
    <x v="5"/>
    <s v="English"/>
    <x v="4"/>
    <s v="PG-13"/>
    <s v="Henry Ian Cusick"/>
    <x v="1274"/>
    <n v="866"/>
    <n v="1281"/>
    <n v="10"/>
    <n v="0"/>
    <n v="7.7"/>
    <n v="25"/>
    <n v="125"/>
    <n v="4068087"/>
    <n v="17000000"/>
    <n v="-12931913"/>
    <n v="-0.76070076470588233"/>
    <n v="30.495719694117646"/>
    <x v="13"/>
    <s v="may"/>
    <s v="Philip Saville"/>
    <s v="THE VİSUAL BİBLE: THE GOSPEL OF JOHN"/>
    <s v="Normal"/>
    <s v="Medium Budget"/>
  </r>
  <r>
    <s v="Tank Girl"/>
    <d v="1995-07-14T00:00:00"/>
    <x v="0"/>
    <x v="0"/>
    <s v="English"/>
    <x v="0"/>
    <s v="R"/>
    <s v="Naomi Watts"/>
    <x v="697"/>
    <n v="6000"/>
    <n v="9662"/>
    <n v="54"/>
    <n v="0"/>
    <n v="5.2"/>
    <n v="60"/>
    <n v="104"/>
    <n v="4064333"/>
    <n v="25000000"/>
    <n v="-20935667"/>
    <n v="-0.83742667999999998"/>
    <n v="20.465029328"/>
    <x v="33"/>
    <s v="iyul"/>
    <s v="Rachel Talalay"/>
    <s v="TANK GİRL"/>
    <s v="Normal"/>
    <s v="High Budget"/>
  </r>
  <r>
    <s v="Good Bye Lenin!"/>
    <d v="2003-09-08T00:00:00"/>
    <x v="1"/>
    <x v="1"/>
    <s v="German"/>
    <x v="7"/>
    <s v="R"/>
    <s v="Florian Lukas"/>
    <x v="1275"/>
    <n v="65"/>
    <n v="200"/>
    <n v="31"/>
    <n v="11000"/>
    <n v="7.7"/>
    <n v="153"/>
    <n v="121"/>
    <n v="4063859"/>
    <n v="4800000"/>
    <n v="-736141"/>
    <n v="-0.15336270833333332"/>
    <n v="31.83865491666667"/>
    <x v="13"/>
    <s v="sentyabr"/>
    <s v="Wolfgang Becker"/>
    <s v="GOOD BYE LENİN!"/>
    <s v="Normal"/>
    <s v="Medium Budget"/>
  </r>
  <r>
    <s v="Secretary"/>
    <d v="2002-08-19T00:00:00"/>
    <x v="0"/>
    <x v="4"/>
    <s v="English"/>
    <x v="0"/>
    <s v="R"/>
    <s v="Jeremy Davies"/>
    <x v="1276"/>
    <n v="769"/>
    <n v="2251"/>
    <n v="30"/>
    <n v="15000"/>
    <n v="7.1"/>
    <n v="163"/>
    <n v="104"/>
    <n v="4046737"/>
    <n v="4000000"/>
    <n v="46737"/>
    <n v="1.168425E-2"/>
    <n v="29.9046737"/>
    <x v="12"/>
    <s v="avgust"/>
    <s v="Steven Shainberg"/>
    <s v="SECRETARY"/>
    <s v="Normal"/>
    <s v="Medium Budget"/>
  </r>
  <r>
    <s v="Bottle Shock"/>
    <d v="2008-10-07T00:00:00"/>
    <x v="0"/>
    <x v="4"/>
    <s v="English"/>
    <x v="0"/>
    <s v="PG-13"/>
    <s v="Alan Rickman"/>
    <x v="1277"/>
    <n v="25000"/>
    <n v="25676"/>
    <n v="19"/>
    <n v="0"/>
    <n v="6.8"/>
    <n v="109"/>
    <n v="110"/>
    <n v="4040588"/>
    <n v="5000000"/>
    <n v="-959412"/>
    <n v="-0.19188240000000001"/>
    <n v="27.123247039999999"/>
    <x v="4"/>
    <s v="oktyabr"/>
    <s v="Randall Miller"/>
    <s v="BOTTLE SHOCK"/>
    <s v="Normal"/>
    <s v="Medium Budget"/>
  </r>
  <r>
    <s v="My Name Is Khan"/>
    <d v="2010-04-18T00:00:00"/>
    <x v="0"/>
    <x v="2"/>
    <s v="Hindi"/>
    <x v="21"/>
    <s v="PG-13"/>
    <s v="Shah Rukh Khan"/>
    <x v="1278"/>
    <n v="8000"/>
    <n v="8532"/>
    <n v="160"/>
    <n v="27000"/>
    <n v="8"/>
    <n v="210"/>
    <n v="128"/>
    <n v="4018695"/>
    <n v="12000000"/>
    <n v="-7981305"/>
    <n v="-0.66510875000000003"/>
    <n v="34.433956500000001"/>
    <x v="11"/>
    <s v="aprel"/>
    <s v="Karan Johar"/>
    <s v="MY NAME IS KHAN"/>
    <s v="Normal"/>
    <s v="High Budget"/>
  </r>
  <r>
    <s v="Safety Not Guaranteed"/>
    <d v="2012-06-20T00:00:00"/>
    <x v="0"/>
    <x v="4"/>
    <s v="English"/>
    <x v="0"/>
    <s v="R"/>
    <s v="Mary Lynn Rajskub"/>
    <x v="1"/>
    <n v="934"/>
    <n v="2714"/>
    <n v="365"/>
    <n v="31000"/>
    <n v="7"/>
    <n v="271"/>
    <n v="86"/>
    <n v="4007792"/>
    <n v="750000"/>
    <n v="3257792"/>
    <n v="4.3437226666666664"/>
    <n v="32.837489066666663"/>
    <x v="3"/>
    <s v="iyun"/>
    <s v="Colin Trevorrow"/>
    <s v="SAFETY NOT GUARANTEED"/>
    <s v="Normal"/>
    <s v="Medium Budget"/>
  </r>
  <r>
    <s v="King's Ransom"/>
    <d v="2005-05-23T00:00:00"/>
    <x v="0"/>
    <x v="4"/>
    <s v="English"/>
    <x v="0"/>
    <s v="PG-13"/>
    <s v="Donald Faison"/>
    <x v="1279"/>
    <n v="927"/>
    <n v="4990"/>
    <n v="2"/>
    <n v="83"/>
    <n v="4.0999999999999996"/>
    <n v="23"/>
    <n v="95"/>
    <n v="4006906"/>
    <n v="15000000"/>
    <n v="-10993094"/>
    <n v="-0.73287293333333337"/>
    <n v="16.115150826666664"/>
    <x v="14"/>
    <s v="may"/>
    <s v="Jeffrey W. Byrd"/>
    <s v="KİNG'S RANSOM"/>
    <s v="Normal"/>
    <s v="Medium Budget"/>
  </r>
  <r>
    <s v="Idle Hands"/>
    <d v="1999-11-12T00:00:00"/>
    <x v="0"/>
    <x v="4"/>
    <s v="English"/>
    <x v="0"/>
    <s v="R"/>
    <s v="Vivica A. Fox"/>
    <x v="1280"/>
    <n v="890"/>
    <n v="3654"/>
    <n v="6"/>
    <n v="0"/>
    <n v="6.2"/>
    <n v="59"/>
    <n v="92"/>
    <n v="4002955"/>
    <n v="20000000"/>
    <n v="-15997045"/>
    <n v="-0.79985225000000004"/>
    <n v="24.480059100000002"/>
    <x v="5"/>
    <s v="noyabr"/>
    <s v="Rodman Flender"/>
    <s v="IDLE HANDS"/>
    <s v="Normal"/>
    <s v="Medium Budget"/>
  </r>
  <r>
    <s v="I'm Not There."/>
    <d v="2007-04-05T00:00:00"/>
    <x v="1"/>
    <x v="5"/>
    <s v="English"/>
    <x v="0"/>
    <s v="R"/>
    <s v="Christian Bale"/>
    <x v="987"/>
    <n v="23000"/>
    <n v="36398"/>
    <n v="162"/>
    <n v="0"/>
    <n v="7"/>
    <n v="231"/>
    <n v="135"/>
    <n v="4001121"/>
    <n v="20000000"/>
    <n v="-15998879"/>
    <n v="-0.79994394999999996"/>
    <n v="27.68002242"/>
    <x v="17"/>
    <s v="aprel"/>
    <s v="Todd Haynes"/>
    <s v="I'M NOT THERE."/>
    <s v="Normal"/>
    <s v="Medium Budget"/>
  </r>
  <r>
    <s v="Shame"/>
    <d v="2011-11-30T00:00:00"/>
    <x v="0"/>
    <x v="1"/>
    <s v="English"/>
    <x v="1"/>
    <s v="NC-17"/>
    <s v="Michael Fassbender"/>
    <x v="484"/>
    <n v="13000"/>
    <n v="15230"/>
    <n v="0"/>
    <n v="23000"/>
    <n v="7.3"/>
    <n v="486"/>
    <n v="101"/>
    <n v="4000304"/>
    <n v="6500000"/>
    <n v="-2499696"/>
    <n v="-0.3845686153846154"/>
    <n v="31.346172553846152"/>
    <x v="15"/>
    <s v="noyabr"/>
    <s v="Steve McQueen"/>
    <s v="SHAME"/>
    <s v="Normal"/>
    <s v="Medium Budget"/>
  </r>
  <r>
    <s v="American Ninja 2: The Confrontation"/>
    <d v="1987-06-16T00:00:00"/>
    <x v="0"/>
    <x v="0"/>
    <s v="English"/>
    <x v="0"/>
    <s v="R"/>
    <s v="Michael Dudikoff"/>
    <x v="1281"/>
    <n v="615"/>
    <n v="872"/>
    <n v="44"/>
    <n v="583"/>
    <n v="4.7"/>
    <n v="40"/>
    <n v="90"/>
    <n v="4000000"/>
    <n v="350000"/>
    <n v="3650000"/>
    <n v="10.428571428571429"/>
    <n v="23.029728571428571"/>
    <x v="39"/>
    <s v="iyun"/>
    <s v="Sam Firstenberg"/>
    <s v="AMERİCAN NİNJA 2: THE CONFRONTATİON"/>
    <s v="Normal"/>
    <s v="High Budget"/>
  </r>
  <r>
    <s v="Mr. Turner"/>
    <d v="2014-06-04T00:00:00"/>
    <x v="0"/>
    <x v="5"/>
    <s v="English"/>
    <x v="1"/>
    <s v="R"/>
    <s v="Lesley Manville"/>
    <x v="1200"/>
    <n v="149"/>
    <n v="390"/>
    <n v="608"/>
    <n v="0"/>
    <n v="6.8"/>
    <n v="262"/>
    <n v="150"/>
    <n v="3958500"/>
    <n v="8200000"/>
    <n v="-4241500"/>
    <n v="-0.51725609756097557"/>
    <n v="26.99309756097561"/>
    <x v="16"/>
    <s v="iyun"/>
    <s v="Mike Leigh"/>
    <s v="MR. TURNER"/>
    <s v="Normal"/>
    <s v="Medium Budget"/>
  </r>
  <r>
    <s v="Charlie Bartlett"/>
    <d v="2007-10-27T00:00:00"/>
    <x v="0"/>
    <x v="4"/>
    <s v="English"/>
    <x v="0"/>
    <s v="R"/>
    <s v="Robert Downey Jr."/>
    <x v="1282"/>
    <n v="21000"/>
    <n v="22577"/>
    <n v="20"/>
    <n v="0"/>
    <n v="7"/>
    <n v="146"/>
    <n v="97"/>
    <n v="3950294"/>
    <n v="12000000"/>
    <n v="-8049706"/>
    <n v="-0.6708088333333333"/>
    <n v="27.731676466666666"/>
    <x v="17"/>
    <s v="oktyabr"/>
    <s v="Jon Poll"/>
    <s v="CHARLİE BARTLETT"/>
    <s v="Normal"/>
    <s v="Medium Budget"/>
  </r>
  <r>
    <s v="Of Gods and Men"/>
    <d v="2010-01-02T00:00:00"/>
    <x v="0"/>
    <x v="1"/>
    <s v="French"/>
    <x v="6"/>
    <s v="PG-13"/>
    <s v="Lambert Wilson"/>
    <x v="1283"/>
    <n v="186"/>
    <n v="416"/>
    <n v="22"/>
    <n v="0"/>
    <n v="7.2"/>
    <n v="195"/>
    <n v="122"/>
    <n v="3950029"/>
    <n v="4000000"/>
    <n v="-49971"/>
    <n v="-1.249275E-2"/>
    <n v="28.7950029"/>
    <x v="11"/>
    <s v="yanvar"/>
    <s v="Xavier Beauvois"/>
    <s v="OF GODS AND MEN"/>
    <s v="Normal"/>
    <s v="Medium Budget"/>
  </r>
  <r>
    <s v="The Assassination of Jesse James by the Coward Robert Ford"/>
    <d v="2007-04-18T00:00:00"/>
    <x v="0"/>
    <x v="5"/>
    <s v="English"/>
    <x v="0"/>
    <s v="R"/>
    <s v="Brad Pitt"/>
    <x v="1012"/>
    <n v="11000"/>
    <n v="22516"/>
    <n v="181"/>
    <n v="0"/>
    <n v="7.5"/>
    <n v="273"/>
    <n v="160"/>
    <n v="3904982"/>
    <n v="30000000"/>
    <n v="-26095018"/>
    <n v="-0.86983393333333336"/>
    <n v="29.652066426666668"/>
    <x v="17"/>
    <s v="aprel"/>
    <s v="Andrew Dominik"/>
    <s v="THE ASSASSİNATİON OF JESSE JAMES BY THE COWARD ROBERT FORD"/>
    <s v="Normal"/>
    <s v="Medium Budget"/>
  </r>
  <r>
    <s v="Warlock: The Armageddon"/>
    <d v="1993-02-07T00:00:00"/>
    <x v="0"/>
    <x v="11"/>
    <s v="English"/>
    <x v="0"/>
    <s v="R"/>
    <s v="Julian Sands"/>
    <x v="1284"/>
    <n v="687"/>
    <n v="1806"/>
    <n v="16"/>
    <n v="217"/>
    <n v="5.3"/>
    <n v="22"/>
    <n v="98"/>
    <n v="3902679"/>
    <n v="3000000"/>
    <n v="902679"/>
    <n v="0.30089300000000002"/>
    <n v="21.342057199999999"/>
    <x v="27"/>
    <s v="fevral"/>
    <s v="Anthony Hickox"/>
    <s v="WARLOCK: THE ARMAGEDDON"/>
    <s v="Normal"/>
    <s v="Low Budget"/>
  </r>
  <r>
    <s v="L'auberge espagnole"/>
    <d v="2002-05-15T00:00:00"/>
    <x v="0"/>
    <x v="4"/>
    <s v="French"/>
    <x v="6"/>
    <s v="R"/>
    <s v="Romain Duris"/>
    <x v="1285"/>
    <n v="809"/>
    <n v="1858"/>
    <n v="82"/>
    <n v="0"/>
    <n v="7.3"/>
    <n v="88"/>
    <n v="111"/>
    <n v="3895664"/>
    <n v="5300000"/>
    <n v="-1404336"/>
    <n v="-0.26496905660377357"/>
    <n v="29.094012377358489"/>
    <x v="12"/>
    <s v="may"/>
    <s v="CÃ©dric Klapisch"/>
    <s v="L'AUBERGE ESPAGNOLE"/>
    <s v="Normal"/>
    <s v="Medium Budget"/>
  </r>
  <r>
    <s v="Me and You and Everyone We Know"/>
    <d v="2005-11-30T00:00:00"/>
    <x v="0"/>
    <x v="4"/>
    <s v="English"/>
    <x v="0"/>
    <s v="R"/>
    <s v="Najarra Townsend"/>
    <x v="1286"/>
    <n v="538"/>
    <n v="1349"/>
    <n v="244"/>
    <n v="0"/>
    <n v="7.4"/>
    <n v="151"/>
    <n v="91"/>
    <n v="3885134"/>
    <n v="2000000"/>
    <n v="1885134"/>
    <n v="0.94256700000000004"/>
    <n v="29.977026800000001"/>
    <x v="14"/>
    <s v="noyabr"/>
    <s v="Miranda July"/>
    <s v="ME AND YOU AND EVERYONE WE KNOW"/>
    <s v="Normal"/>
    <s v="Medium Budget"/>
  </r>
  <r>
    <s v="Better Luck Tomorrow"/>
    <d v="2002-01-02T00:00:00"/>
    <x v="0"/>
    <x v="8"/>
    <s v="English"/>
    <x v="0"/>
    <s v="R"/>
    <s v="Parry Shen"/>
    <x v="78"/>
    <n v="94"/>
    <n v="139"/>
    <n v="681"/>
    <n v="661"/>
    <n v="7.2"/>
    <n v="51"/>
    <n v="98"/>
    <n v="3799339"/>
    <n v="250000"/>
    <n v="3549339"/>
    <n v="14.197355999999999"/>
    <n v="34.5450424"/>
    <x v="12"/>
    <s v="yanvar"/>
    <s v="Justin Lin"/>
    <s v="BETTER LUCK TOMORROW"/>
    <s v="Normal"/>
    <s v="Medium Budget"/>
  </r>
  <r>
    <s v="Bound"/>
    <d v="1996-11-14T00:00:00"/>
    <x v="0"/>
    <x v="8"/>
    <s v="English"/>
    <x v="0"/>
    <s v="R"/>
    <s v="Christopher Meloni"/>
    <x v="40"/>
    <n v="3000"/>
    <n v="3668"/>
    <n v="0"/>
    <n v="2000"/>
    <n v="7.4"/>
    <n v="120"/>
    <n v="109"/>
    <n v="3798532"/>
    <n v="4500000"/>
    <n v="-701468"/>
    <n v="-0.15588177777777779"/>
    <n v="29.737647288888891"/>
    <x v="20"/>
    <s v="noyabr"/>
    <s v="Lana Wachowski"/>
    <s v="BOUND"/>
    <s v="Normal"/>
    <s v="Medium Budget"/>
  </r>
  <r>
    <s v="To Save a Life"/>
    <d v="2009-04-05T00:00:00"/>
    <x v="0"/>
    <x v="1"/>
    <s v="English"/>
    <x v="0"/>
    <s v="PG-13"/>
    <s v="Randy Wayne"/>
    <x v="1287"/>
    <n v="984"/>
    <n v="2563"/>
    <n v="3"/>
    <n v="0"/>
    <n v="7.1"/>
    <n v="20"/>
    <n v="120"/>
    <n v="3773863"/>
    <n v="1000000"/>
    <n v="2773863"/>
    <n v="2.773863"/>
    <n v="29.509545199999998"/>
    <x v="0"/>
    <s v="aprel"/>
    <s v="Brian Baugh"/>
    <s v="TO SAVE A LİFE"/>
    <s v="Normal"/>
    <s v="Medium Budget"/>
  </r>
  <r>
    <s v="Vera Drake"/>
    <d v="2004-06-25T00:00:00"/>
    <x v="0"/>
    <x v="8"/>
    <s v="English"/>
    <x v="1"/>
    <s v="R"/>
    <s v="Eddie Marsan"/>
    <x v="1200"/>
    <n v="979"/>
    <n v="3133"/>
    <n v="608"/>
    <n v="0"/>
    <n v="7.7"/>
    <n v="169"/>
    <n v="125"/>
    <n v="3753806"/>
    <n v="11000000"/>
    <n v="-7246194"/>
    <n v="-0.6587449090909091"/>
    <n v="30.536502036363636"/>
    <x v="7"/>
    <s v="iyun"/>
    <s v="Mike Leigh"/>
    <s v="VERA DRAKE"/>
    <s v="Normal"/>
    <s v="Medium Budget"/>
  </r>
  <r>
    <s v="The Merchant of Venice"/>
    <d v="2004-03-13T00:00:00"/>
    <x v="0"/>
    <x v="1"/>
    <s v="English"/>
    <x v="0"/>
    <s v="R"/>
    <s v="Al Pacino"/>
    <x v="1288"/>
    <n v="14000"/>
    <n v="16252"/>
    <n v="53"/>
    <n v="0"/>
    <n v="7.1"/>
    <n v="117"/>
    <n v="131"/>
    <n v="3752725"/>
    <n v="18000000"/>
    <n v="-14247275"/>
    <n v="-0.79151527777777775"/>
    <n v="28.083393888888889"/>
    <x v="7"/>
    <s v="mart"/>
    <s v="Michael Radford"/>
    <s v="THE MERCHANT OF VENİCE"/>
    <s v="Normal"/>
    <s v="Medium Budget"/>
  </r>
  <r>
    <s v="The Cold Light of Day"/>
    <d v="2012-05-20T00:00:00"/>
    <x v="0"/>
    <x v="0"/>
    <s v="English"/>
    <x v="0"/>
    <s v="PG-13"/>
    <s v="Henry Cavill"/>
    <x v="1289"/>
    <n v="15000"/>
    <n v="30134"/>
    <n v="19"/>
    <n v="0"/>
    <n v="4.9000000000000004"/>
    <n v="119"/>
    <n v="93"/>
    <n v="3749061"/>
    <n v="20000000"/>
    <n v="-16250939"/>
    <n v="-0.81254694999999999"/>
    <n v="19.274981220000001"/>
    <x v="3"/>
    <s v="may"/>
    <s v="Mabrouk El Mechri"/>
    <s v="THE COLD LİGHT OF DAY"/>
    <s v="Normal"/>
    <s v="High Budget"/>
  </r>
  <r>
    <s v="The Real Cancun"/>
    <d v="2003-07-01T00:00:00"/>
    <x v="0"/>
    <x v="10"/>
    <s v="English"/>
    <x v="0"/>
    <s v="R"/>
    <s v="Laura Ramsey"/>
    <x v="1290"/>
    <n v="960"/>
    <n v="972"/>
    <n v="2"/>
    <n v="131"/>
    <n v="2.7"/>
    <n v="52"/>
    <n v="96"/>
    <n v="3713002"/>
    <n v="8000000"/>
    <n v="-4286998"/>
    <n v="-0.53587474999999996"/>
    <n v="10.5987501"/>
    <x v="13"/>
    <s v="iyul"/>
    <s v="Rick de Oliveira"/>
    <s v="THE REAL CANCUN"/>
    <s v="Normal"/>
    <s v="Low Budget"/>
  </r>
  <r>
    <s v="Sunshine"/>
    <d v="2007-04-05T00:00:00"/>
    <x v="0"/>
    <x v="2"/>
    <s v="English"/>
    <x v="1"/>
    <s v="R"/>
    <s v="Chris Evans"/>
    <x v="181"/>
    <n v="11000"/>
    <n v="11623"/>
    <n v="0"/>
    <n v="15000"/>
    <n v="7.3"/>
    <n v="308"/>
    <n v="107"/>
    <n v="3675072"/>
    <n v="26000000"/>
    <n v="-22324928"/>
    <n v="-0.85865107692307696"/>
    <n v="30.356539569230769"/>
    <x v="17"/>
    <s v="aprel"/>
    <s v="Danny Boyle"/>
    <s v="SUNSHİNE"/>
    <s v="Normal"/>
    <s v="High Budget"/>
  </r>
  <r>
    <s v="Lock, Stock and Two Smoking Barrels"/>
    <d v="1998-01-01T00:00:00"/>
    <x v="0"/>
    <x v="4"/>
    <s v="English"/>
    <x v="1"/>
    <s v="R"/>
    <s v="Jason Statham"/>
    <x v="79"/>
    <n v="26000"/>
    <n v="28294"/>
    <n v="0"/>
    <n v="21000"/>
    <n v="8.1999999999999993"/>
    <n v="116"/>
    <n v="120"/>
    <n v="3650677"/>
    <n v="960000"/>
    <n v="2690677"/>
    <n v="2.8027885416666667"/>
    <n v="36.021115416666667"/>
    <x v="31"/>
    <s v="yanvar"/>
    <s v="Guy Ritchie"/>
    <s v="LOCK, STOCK AND TWO SMOKİNG BARRELS"/>
    <s v="Normal"/>
    <s v="Medium Budget"/>
  </r>
  <r>
    <s v="High Tension"/>
    <d v="2003-03-27T00:00:00"/>
    <x v="0"/>
    <x v="7"/>
    <s v="French"/>
    <x v="6"/>
    <s v="Unrated"/>
    <s v="CÃ©cile De France"/>
    <x v="619"/>
    <n v="447"/>
    <n v="923"/>
    <n v="192"/>
    <n v="0"/>
    <n v="6.8"/>
    <n v="251"/>
    <n v="89"/>
    <n v="3645438"/>
    <n v="2200000"/>
    <n v="1445438"/>
    <n v="0.65701727272727273"/>
    <n v="27.462806909090908"/>
    <x v="13"/>
    <s v="mart"/>
    <s v="Alexandre Aja"/>
    <s v="HİGH TENSİON"/>
    <s v="Normal"/>
    <s v="Low Budget"/>
  </r>
  <r>
    <s v="The Chorus"/>
    <d v="2004-04-08T00:00:00"/>
    <x v="0"/>
    <x v="1"/>
    <s v="French"/>
    <x v="6"/>
    <s v="PG-13"/>
    <s v="Jean-Baptiste Maunier"/>
    <x v="1291"/>
    <n v="517"/>
    <n v="745"/>
    <n v="25"/>
    <n v="0"/>
    <n v="7.9"/>
    <n v="112"/>
    <n v="97"/>
    <n v="3629758"/>
    <n v="5500000"/>
    <n v="-1870242"/>
    <n v="-0.34004400000000001"/>
    <n v="31.463982400000003"/>
    <x v="7"/>
    <s v="aprel"/>
    <s v="Christophe Barratier"/>
    <s v="THE CHORUS"/>
    <s v="Normal"/>
    <s v="Medium Budget"/>
  </r>
  <r>
    <s v="Requiem for a Dream"/>
    <d v="2000-06-24T00:00:00"/>
    <x v="0"/>
    <x v="1"/>
    <s v="English"/>
    <x v="0"/>
    <s v="R"/>
    <s v="Ellen Burstyn"/>
    <x v="269"/>
    <n v="1000"/>
    <n v="2235"/>
    <n v="0"/>
    <n v="38000"/>
    <n v="8.4"/>
    <n v="234"/>
    <n v="102"/>
    <n v="3609278"/>
    <n v="4500000"/>
    <n v="-890722"/>
    <n v="-0.19793822222222221"/>
    <n v="37.320824711111108"/>
    <x v="23"/>
    <s v="iyun"/>
    <s v="Darren Aronofsky"/>
    <s v="REQUİEM FOR A DREAM"/>
    <s v="Normal"/>
    <s v="Medium Budget"/>
  </r>
  <r>
    <s v="We Are Your Friends"/>
    <d v="2015-05-14T00:00:00"/>
    <x v="0"/>
    <x v="1"/>
    <s v="English"/>
    <x v="1"/>
    <s v="R"/>
    <s v="Vanessa Lengies"/>
    <x v="1292"/>
    <n v="804"/>
    <n v="3013"/>
    <n v="31"/>
    <n v="0"/>
    <n v="6.1"/>
    <n v="158"/>
    <n v="96"/>
    <n v="3590010"/>
    <n v="2000000"/>
    <n v="1590010"/>
    <n v="0.79500499999999996"/>
    <n v="24.718001999999998"/>
    <x v="2"/>
    <s v="may"/>
    <s v="Max Joseph"/>
    <s v="WE ARE YOUR FRİENDS"/>
    <s v="Normal"/>
    <s v="Medium Budget"/>
  </r>
  <r>
    <s v="We Are Your Friends"/>
    <d v="2015-05-14T00:00:00"/>
    <x v="0"/>
    <x v="1"/>
    <s v="English"/>
    <x v="1"/>
    <s v="R"/>
    <s v="Vanessa Lengies"/>
    <x v="1292"/>
    <n v="804"/>
    <n v="3013"/>
    <n v="31"/>
    <n v="0"/>
    <n v="6.1"/>
    <n v="158"/>
    <n v="96"/>
    <n v="3590010"/>
    <n v="2000000"/>
    <n v="1590010"/>
    <n v="0.79500499999999996"/>
    <n v="24.718001999999998"/>
    <x v="2"/>
    <s v="may"/>
    <s v="Max Joseph"/>
    <s v="WE ARE YOUR FRİENDS"/>
    <s v="Normal"/>
    <s v="Medium Budget"/>
  </r>
  <r>
    <s v="Wish I Was Here"/>
    <d v="2014-02-04T00:00:00"/>
    <x v="0"/>
    <x v="4"/>
    <s v="English"/>
    <x v="0"/>
    <s v="R"/>
    <s v="Jim Parsons"/>
    <x v="807"/>
    <n v="17000"/>
    <n v="18947"/>
    <n v="0"/>
    <n v="0"/>
    <n v="6.7"/>
    <n v="149"/>
    <n v="106"/>
    <n v="3588432"/>
    <n v="6000000"/>
    <n v="-2411568"/>
    <n v="-0.40192800000000001"/>
    <n v="26.639228800000001"/>
    <x v="16"/>
    <s v="fevral"/>
    <s v="Zach Braff"/>
    <s v="WİSH I WAS HERE"/>
    <s v="Normal"/>
    <s v="Medium Budget"/>
  </r>
  <r>
    <s v="The Runaways"/>
    <d v="2010-01-24T00:00:00"/>
    <x v="0"/>
    <x v="5"/>
    <s v="English"/>
    <x v="0"/>
    <s v="R"/>
    <s v="Kristen Stewart"/>
    <x v="1293"/>
    <n v="17000"/>
    <n v="21711"/>
    <n v="50"/>
    <n v="0"/>
    <n v="6.6"/>
    <n v="259"/>
    <n v="106"/>
    <n v="3571735"/>
    <n v="10000000"/>
    <n v="-6428265"/>
    <n v="-0.64282649999999997"/>
    <n v="26.142869399999999"/>
    <x v="11"/>
    <s v="yanvar"/>
    <s v="Floria Sigismondi"/>
    <s v="THE RUNAWAYS"/>
    <s v="Normal"/>
    <s v="Medium Budget"/>
  </r>
  <r>
    <s v="Cats Don't Dance"/>
    <d v="1997-12-18T00:00:00"/>
    <x v="0"/>
    <x v="3"/>
    <s v="English"/>
    <x v="0"/>
    <s v="G"/>
    <s v="George Kennedy"/>
    <x v="192"/>
    <n v="3000"/>
    <n v="7394"/>
    <n v="10"/>
    <n v="643"/>
    <n v="6.9"/>
    <n v="18"/>
    <n v="75"/>
    <n v="3562749"/>
    <n v="32000000"/>
    <n v="-28437251"/>
    <n v="-0.88866409374999999"/>
    <n v="27.308834362500001"/>
    <x v="1"/>
    <s v="dekabr"/>
    <s v="Mark Dindal"/>
    <s v="CATS DON'T DANCE"/>
    <s v="Normal"/>
    <s v="High Budget"/>
  </r>
  <r>
    <s v="8 Heads in a Duffel Bag"/>
    <d v="1997-05-19T00:00:00"/>
    <x v="0"/>
    <x v="4"/>
    <s v="English"/>
    <x v="0"/>
    <s v="R"/>
    <s v="Kristy Swanson"/>
    <x v="1294"/>
    <n v="578"/>
    <n v="1363"/>
    <n v="45"/>
    <n v="417"/>
    <n v="5.3"/>
    <n v="30"/>
    <n v="95"/>
    <n v="3559990"/>
    <n v="3000000"/>
    <n v="559990"/>
    <n v="0.18666333333333332"/>
    <n v="21.31636533333333"/>
    <x v="1"/>
    <s v="may"/>
    <s v="Tom Schulman"/>
    <s v="8 HEADS İN A DUFFEL BAG"/>
    <s v="Normal"/>
    <s v="Medium Budget"/>
  </r>
  <r>
    <s v="The Brothers Bloom"/>
    <d v="2008-10-10T00:00:00"/>
    <x v="0"/>
    <x v="2"/>
    <s v="English"/>
    <x v="0"/>
    <s v="PG-13"/>
    <s v="Zachary Gordon"/>
    <x v="425"/>
    <n v="975"/>
    <n v="3014"/>
    <n v="0"/>
    <n v="0"/>
    <n v="6.9"/>
    <n v="182"/>
    <n v="114"/>
    <n v="3519627"/>
    <n v="20000000"/>
    <n v="-16480373"/>
    <n v="-0.82401864999999996"/>
    <n v="27.270392540000003"/>
    <x v="4"/>
    <s v="oktyabr"/>
    <s v="Rian Johnson"/>
    <s v="THE BROTHERS BLOOM"/>
    <s v="Normal"/>
    <s v="High Budget"/>
  </r>
  <r>
    <s v="The Good Thief"/>
    <d v="2002-07-16T00:00:00"/>
    <x v="0"/>
    <x v="0"/>
    <s v="English"/>
    <x v="6"/>
    <s v="R"/>
    <s v="Emir Kusturica"/>
    <x v="276"/>
    <n v="2000"/>
    <n v="2759"/>
    <n v="277"/>
    <n v="287"/>
    <n v="6.6"/>
    <n v="105"/>
    <n v="109"/>
    <n v="3517797"/>
    <n v="25000000"/>
    <n v="-21482203"/>
    <n v="-0.85928811999999999"/>
    <n v="26.084984752"/>
    <x v="12"/>
    <s v="iyul"/>
    <s v="Neil Jordan"/>
    <s v="THE GOOD THİEF"/>
    <s v="Normal"/>
    <s v="High Budget"/>
  </r>
  <r>
    <s v="The Wraith"/>
    <d v="1986-12-27T00:00:00"/>
    <x v="0"/>
    <x v="0"/>
    <s v="English"/>
    <x v="0"/>
    <s v="R"/>
    <s v="Clint Howard"/>
    <x v="1295"/>
    <n v="1000"/>
    <n v="2319"/>
    <n v="28"/>
    <n v="0"/>
    <n v="5.9"/>
    <n v="70"/>
    <n v="93"/>
    <n v="3500000"/>
    <n v="2700000"/>
    <n v="800000"/>
    <n v="0.29629629629629628"/>
    <n v="23.718518518518518"/>
    <x v="37"/>
    <s v="dekabr"/>
    <s v="Mike Marvin"/>
    <s v="THE WRAİTH"/>
    <s v="Normal"/>
    <s v="High Budget"/>
  </r>
  <r>
    <s v="A Fistful of Dollars"/>
    <d v="1964-01-13T00:00:00"/>
    <x v="0"/>
    <x v="0"/>
    <s v="Italian"/>
    <x v="20"/>
    <s v="R"/>
    <s v="Clint Eastwood"/>
    <x v="1205"/>
    <n v="16000"/>
    <n v="16534"/>
    <n v="0"/>
    <n v="0"/>
    <n v="8"/>
    <n v="122"/>
    <n v="99"/>
    <n v="3500000"/>
    <n v="200000"/>
    <n v="3300000"/>
    <n v="16.5"/>
    <n v="38.6"/>
    <x v="47"/>
    <s v="yanvar"/>
    <s v="Sergio Leone"/>
    <s v="A FİSTFUL OF DOLLARS"/>
    <s v="Normal"/>
    <s v="High Budget"/>
  </r>
  <r>
    <s v="Talk Radio"/>
    <d v="1988-03-26T00:00:00"/>
    <x v="0"/>
    <x v="1"/>
    <s v="English"/>
    <x v="0"/>
    <s v="R"/>
    <s v="Michael Wincott"/>
    <x v="188"/>
    <n v="721"/>
    <n v="1966"/>
    <n v="0"/>
    <n v="816"/>
    <n v="7.3"/>
    <n v="40"/>
    <n v="110"/>
    <n v="3468572"/>
    <n v="4000000"/>
    <n v="-531428"/>
    <n v="-0.132857"/>
    <n v="29.228457200000001"/>
    <x v="38"/>
    <s v="mart"/>
    <s v="Oliver Stone"/>
    <s v="TALK RADİO"/>
    <s v="Normal"/>
    <s v="Medium Budget"/>
  </r>
  <r>
    <s v="The To Do List"/>
    <d v="2013-05-15T00:00:00"/>
    <x v="0"/>
    <x v="4"/>
    <s v="English"/>
    <x v="0"/>
    <s v="R"/>
    <s v="Donald Glover"/>
    <x v="1296"/>
    <n v="801"/>
    <n v="2667"/>
    <n v="38"/>
    <n v="0"/>
    <n v="5.8"/>
    <n v="97"/>
    <n v="104"/>
    <n v="3447339"/>
    <n v="1500000"/>
    <n v="1947339"/>
    <n v="1.2982260000000001"/>
    <n v="23.719290399999998"/>
    <x v="8"/>
    <s v="may"/>
    <s v="Maggie Carey"/>
    <s v="THE TO DO LİST"/>
    <s v="Normal"/>
    <s v="Medium Budget"/>
  </r>
  <r>
    <s v="Anomalisa"/>
    <d v="2015-07-20T00:00:00"/>
    <x v="0"/>
    <x v="3"/>
    <s v="English"/>
    <x v="0"/>
    <s v="R"/>
    <s v="Jennifer Jason Leigh"/>
    <x v="1297"/>
    <n v="1000"/>
    <n v="1442"/>
    <n v="26"/>
    <n v="0"/>
    <n v="7.3"/>
    <n v="328"/>
    <n v="90"/>
    <n v="3442820"/>
    <n v="8000000"/>
    <n v="-4557180"/>
    <n v="-0.56964749999999997"/>
    <n v="28.972141000000001"/>
    <x v="2"/>
    <s v="iyul"/>
    <s v="Duke Johnson"/>
    <s v="ANOMALİSA"/>
    <s v="Normal"/>
    <s v="High Budget"/>
  </r>
  <r>
    <s v="The Barbarian Invasions"/>
    <d v="2003-08-21T00:00:00"/>
    <x v="0"/>
    <x v="4"/>
    <s v="French"/>
    <x v="4"/>
    <s v="R"/>
    <s v="Marie-JosÃ©e Croze"/>
    <x v="1298"/>
    <n v="150"/>
    <n v="253"/>
    <n v="66"/>
    <n v="0"/>
    <n v="7.7"/>
    <n v="135"/>
    <n v="112"/>
    <n v="3432342"/>
    <n v="6000000"/>
    <n v="-2567658"/>
    <n v="-0.42794300000000002"/>
    <n v="30.628822800000002"/>
    <x v="13"/>
    <s v="avgust"/>
    <s v="Denys Arcand"/>
    <s v="THE BARBARİAN INVASİONS"/>
    <s v="Normal"/>
    <s v="Medium Budget"/>
  </r>
  <r>
    <s v="Like Crazy"/>
    <d v="2011-12-22T00:00:00"/>
    <x v="0"/>
    <x v="1"/>
    <s v="English"/>
    <x v="0"/>
    <s v="PG-13"/>
    <s v="Jennifer Lawrence"/>
    <x v="1299"/>
    <n v="34000"/>
    <n v="34983"/>
    <n v="52"/>
    <n v="12000"/>
    <n v="6.7"/>
    <n v="206"/>
    <n v="90"/>
    <n v="3388210"/>
    <n v="250000"/>
    <n v="3138210"/>
    <n v="12.55284"/>
    <n v="33.021136000000006"/>
    <x v="15"/>
    <s v="dekabr"/>
    <s v="Drake Doremus"/>
    <s v="LİKE CRAZY"/>
    <s v="Normal"/>
    <s v="Medium Budget"/>
  </r>
  <r>
    <s v="Next Stop Wonderland"/>
    <d v="1998-09-17T00:00:00"/>
    <x v="0"/>
    <x v="4"/>
    <s v="English"/>
    <x v="0"/>
    <s v="R"/>
    <s v="Philip Seymour Hoffman"/>
    <x v="523"/>
    <n v="22000"/>
    <n v="23461"/>
    <n v="122"/>
    <n v="392"/>
    <n v="6.7"/>
    <n v="38"/>
    <n v="104"/>
    <n v="3386698"/>
    <n v="1000000"/>
    <n v="2386698"/>
    <n v="2.386698"/>
    <n v="27.793879200000003"/>
    <x v="31"/>
    <s v="sentyabr"/>
    <s v="Brad Anderson"/>
    <s v="NEXT STOP WONDERLAND"/>
    <s v="Normal"/>
    <s v="Medium Budget"/>
  </r>
  <r>
    <s v="The Work and the Glory"/>
    <d v="2004-05-27T00:00:00"/>
    <x v="0"/>
    <x v="1"/>
    <s v="English"/>
    <x v="0"/>
    <s v="PG"/>
    <s v="Eric Johnson"/>
    <x v="1300"/>
    <n v="373"/>
    <n v="1233"/>
    <n v="0"/>
    <n v="31"/>
    <n v="6.9"/>
    <n v="6"/>
    <n v="118"/>
    <n v="3347439"/>
    <n v="7500000"/>
    <n v="-4152561"/>
    <n v="-0.55367480000000002"/>
    <n v="27.381630080000001"/>
    <x v="7"/>
    <s v="may"/>
    <s v="Russell Holt"/>
    <s v="THE WORK AND THE GLORY"/>
    <s v="Normal"/>
    <s v="Medium Budget"/>
  </r>
  <r>
    <s v="Harsh Times"/>
    <d v="2005-08-02T00:00:00"/>
    <x v="0"/>
    <x v="0"/>
    <s v="English"/>
    <x v="0"/>
    <s v="R"/>
    <s v="J.K. Simmons"/>
    <x v="336"/>
    <n v="24000"/>
    <n v="50313"/>
    <n v="453"/>
    <n v="0"/>
    <n v="7"/>
    <n v="118"/>
    <n v="116"/>
    <n v="3335839"/>
    <n v="2000000"/>
    <n v="1335839"/>
    <n v="0.6679195"/>
    <n v="28.267167799999999"/>
    <x v="14"/>
    <s v="avgust"/>
    <s v="David Ayer"/>
    <s v="HARSH TİMES"/>
    <s v="Normal"/>
    <s v="High Budget"/>
  </r>
  <r>
    <s v="Atlas Shrugged II: The Strike"/>
    <d v="2012-04-27T00:00:00"/>
    <x v="0"/>
    <x v="1"/>
    <s v="English"/>
    <x v="0"/>
    <s v="PG-13"/>
    <s v="Robert Picardo"/>
    <x v="1301"/>
    <n v="823"/>
    <n v="5262"/>
    <n v="60"/>
    <n v="0"/>
    <n v="5.5"/>
    <n v="23"/>
    <n v="111"/>
    <n v="3333823"/>
    <n v="10000000"/>
    <n v="-6666177"/>
    <n v="-0.66661769999999998"/>
    <n v="21.733352920000002"/>
    <x v="3"/>
    <s v="aprel"/>
    <s v="John Putch"/>
    <s v="ATLAS SHRUGGED II: THE STRİKE"/>
    <s v="Normal"/>
    <s v="Medium Budget"/>
  </r>
  <r>
    <s v="Robot &amp; Frank"/>
    <d v="2012-12-08T00:00:00"/>
    <x v="0"/>
    <x v="4"/>
    <s v="English"/>
    <x v="0"/>
    <s v="PG-13"/>
    <s v="Frank Langella"/>
    <x v="739"/>
    <n v="902"/>
    <n v="1980"/>
    <n v="14"/>
    <n v="13000"/>
    <n v="7.1"/>
    <n v="252"/>
    <n v="89"/>
    <n v="3325638"/>
    <n v="2500000"/>
    <n v="825638"/>
    <n v="0.33025520000000003"/>
    <n v="29.832102079999999"/>
    <x v="3"/>
    <s v="dekabr"/>
    <s v="Jake Schreier"/>
    <s v="ROBOT &amp; FRANK"/>
    <s v="Normal"/>
    <s v="Medium Budget"/>
  </r>
  <r>
    <s v="Pootie Tang"/>
    <d v="2001-12-24T00:00:00"/>
    <x v="0"/>
    <x v="0"/>
    <s v="English"/>
    <x v="0"/>
    <s v="PG-13"/>
    <s v="Wanda Sykes"/>
    <x v="1302"/>
    <n v="560"/>
    <n v="2238"/>
    <n v="0"/>
    <n v="0"/>
    <n v="5.2"/>
    <n v="31"/>
    <n v="81"/>
    <n v="3293258"/>
    <n v="3000000"/>
    <n v="293258"/>
    <n v="9.7752666666666668E-2"/>
    <n v="20.839101066666668"/>
    <x v="18"/>
    <s v="dekabr"/>
    <s v="Louis C.K."/>
    <s v="POOTİE TANG"/>
    <s v="Normal"/>
    <s v="High Budget"/>
  </r>
  <r>
    <s v="Thirteen Conversations About One Thing"/>
    <d v="2001-09-01T00:00:00"/>
    <x v="0"/>
    <x v="1"/>
    <s v="English"/>
    <x v="0"/>
    <s v="R"/>
    <s v="Matthew McConaughey"/>
    <x v="1303"/>
    <n v="11000"/>
    <n v="12250"/>
    <n v="11"/>
    <n v="430"/>
    <n v="7.1"/>
    <n v="79"/>
    <n v="104"/>
    <n v="3287435"/>
    <n v="4500000"/>
    <n v="-1212565"/>
    <n v="-0.26945888888888891"/>
    <n v="28.335216444444441"/>
    <x v="18"/>
    <s v="sentyabr"/>
    <s v="Jill Sprecher"/>
    <s v="THİRTEEN CONVERSATİONS ABOUT ONE THİNG"/>
    <s v="Normal"/>
    <s v="Medium Budget"/>
  </r>
  <r>
    <s v="Romeo Is Bleeding"/>
    <d v="1993-11-11T00:00:00"/>
    <x v="0"/>
    <x v="0"/>
    <s v="English"/>
    <x v="1"/>
    <s v="R"/>
    <s v="Gary Oldman"/>
    <x v="1304"/>
    <n v="10000"/>
    <n v="13160"/>
    <n v="34"/>
    <n v="561"/>
    <n v="6.6"/>
    <n v="30"/>
    <n v="100"/>
    <n v="3275585"/>
    <n v="11500000"/>
    <n v="-8224415"/>
    <n v="-0.71516652173913042"/>
    <n v="26.170033391304347"/>
    <x v="27"/>
    <s v="noyabr"/>
    <s v="Peter Medak"/>
    <s v="ROMEO IS BLEEDİNG"/>
    <s v="Normal"/>
    <s v="High Budget"/>
  </r>
  <r>
    <s v="Kabhi Alvida Naa Kehna"/>
    <d v="2006-04-04T00:00:00"/>
    <x v="0"/>
    <x v="1"/>
    <s v="Hindi"/>
    <x v="21"/>
    <s v="R"/>
    <s v="Shah Rukh Khan"/>
    <x v="1278"/>
    <n v="8000"/>
    <n v="10822"/>
    <n v="160"/>
    <n v="659"/>
    <n v="6"/>
    <n v="20"/>
    <n v="193"/>
    <n v="3275443"/>
    <n v="700000000"/>
    <n v="-696724557"/>
    <n v="-0.99532079571428567"/>
    <n v="23.667771681714285"/>
    <x v="9"/>
    <s v="aprel"/>
    <s v="Karan Johar"/>
    <s v="KABHİ ALVİDA NAA KEHNA"/>
    <s v="Underperformer"/>
    <s v="Medium Budget"/>
  </r>
  <r>
    <s v="Only the Strong"/>
    <d v="1993-04-13T00:00:00"/>
    <x v="0"/>
    <x v="0"/>
    <s v="English"/>
    <x v="0"/>
    <s v="PG-13"/>
    <s v="Antoni Corone"/>
    <x v="767"/>
    <n v="97"/>
    <n v="382"/>
    <n v="23"/>
    <n v="0"/>
    <n v="6.7"/>
    <n v="17"/>
    <n v="99"/>
    <n v="3273588"/>
    <n v="6000000"/>
    <n v="-2726412"/>
    <n v="-0.45440199999999997"/>
    <n v="26.618239200000001"/>
    <x v="27"/>
    <s v="aprel"/>
    <s v="Sheldon Lettich"/>
    <s v="ONLY THE STRONG"/>
    <s v="Normal"/>
    <s v="High Budget"/>
  </r>
  <r>
    <s v="The Fifth Estate"/>
    <d v="2013-03-23T00:00:00"/>
    <x v="0"/>
    <x v="5"/>
    <s v="English"/>
    <x v="0"/>
    <s v="R"/>
    <s v="Benedict Cumberbatch"/>
    <x v="36"/>
    <n v="19000"/>
    <n v="36337"/>
    <n v="386"/>
    <n v="11000"/>
    <n v="6.2"/>
    <n v="224"/>
    <n v="128"/>
    <n v="3254172"/>
    <n v="28000000"/>
    <n v="-24745828"/>
    <n v="-0.88377957142857144"/>
    <n v="25.546488171428575"/>
    <x v="8"/>
    <s v="mart"/>
    <s v="Bill Condon"/>
    <s v="THE FİFTH ESTATE"/>
    <s v="Normal"/>
    <s v="Medium Budget"/>
  </r>
  <r>
    <s v="You Will Meet a Tall Dark Stranger"/>
    <d v="2010-06-18T00:00:00"/>
    <x v="0"/>
    <x v="4"/>
    <s v="English"/>
    <x v="0"/>
    <s v="R"/>
    <s v="Anthony Hopkins"/>
    <x v="478"/>
    <n v="12000"/>
    <n v="19310"/>
    <n v="11000"/>
    <n v="0"/>
    <n v="6.3"/>
    <n v="223"/>
    <n v="98"/>
    <n v="3247816"/>
    <n v="22000000"/>
    <n v="-18752184"/>
    <n v="-0.85237200000000002"/>
    <n v="24.8590512"/>
    <x v="11"/>
    <s v="iyun"/>
    <s v="Woody Allen"/>
    <s v="YOU WİLL MEET A TALL DARK STRANGER"/>
    <s v="Normal"/>
    <s v="Medium Budget"/>
  </r>
  <r>
    <s v="Green Room"/>
    <d v="2015-08-14T00:00:00"/>
    <x v="0"/>
    <x v="8"/>
    <s v="English"/>
    <x v="0"/>
    <s v="R"/>
    <s v="Alia Shawkat"/>
    <x v="1305"/>
    <n v="727"/>
    <n v="1836"/>
    <n v="57"/>
    <n v="10000"/>
    <n v="7.1"/>
    <n v="322"/>
    <n v="95"/>
    <n v="3219029"/>
    <n v="5000000"/>
    <n v="-1780971"/>
    <n v="-0.35619420000000002"/>
    <n v="29.25752232"/>
    <x v="2"/>
    <s v="avgust"/>
    <s v="Jeremy Saulnier"/>
    <s v="GREEN ROOM"/>
    <s v="Normal"/>
    <s v="Medium Budget"/>
  </r>
  <r>
    <s v="Pi"/>
    <d v="1998-11-14T00:00:00"/>
    <x v="1"/>
    <x v="1"/>
    <s v="English"/>
    <x v="0"/>
    <s v="R"/>
    <s v="Mark Margolis"/>
    <x v="269"/>
    <n v="1000"/>
    <n v="2065"/>
    <n v="0"/>
    <n v="24000"/>
    <n v="7.5"/>
    <n v="138"/>
    <n v="84"/>
    <n v="3216970"/>
    <n v="60000"/>
    <n v="3156970"/>
    <n v="52.616166666666665"/>
    <n v="53.446466666666666"/>
    <x v="31"/>
    <s v="noyabr"/>
    <s v="Darren Aronofsky"/>
    <s v="Pİ"/>
    <s v="Normal"/>
    <s v="Medium Budget"/>
  </r>
  <r>
    <s v="Another Year"/>
    <d v="2010-09-25T00:00:00"/>
    <x v="0"/>
    <x v="4"/>
    <s v="English"/>
    <x v="1"/>
    <s v="PG-13"/>
    <s v="Jim Broadbent"/>
    <x v="1200"/>
    <n v="1000"/>
    <n v="2265"/>
    <n v="608"/>
    <n v="0"/>
    <n v="7.3"/>
    <n v="248"/>
    <n v="129"/>
    <n v="3205244"/>
    <n v="10000000"/>
    <n v="-6794756"/>
    <n v="-0.67947559999999996"/>
    <n v="28.928209759999998"/>
    <x v="11"/>
    <s v="sentyabr"/>
    <s v="Mike Leigh"/>
    <s v="ANOTHER YEAR"/>
    <s v="Normal"/>
    <s v="Medium Budget"/>
  </r>
  <r>
    <s v="Anything Else"/>
    <d v="2003-09-08T00:00:00"/>
    <x v="0"/>
    <x v="4"/>
    <s v="English"/>
    <x v="0"/>
    <s v="R"/>
    <s v="Woody Allen"/>
    <x v="478"/>
    <n v="11000"/>
    <n v="14843"/>
    <n v="11000"/>
    <n v="827"/>
    <n v="6.4"/>
    <n v="128"/>
    <n v="108"/>
    <n v="3203044"/>
    <n v="18000000"/>
    <n v="-14796956"/>
    <n v="-0.82205311111111112"/>
    <n v="25.353878755555556"/>
    <x v="13"/>
    <s v="sentyabr"/>
    <s v="Woody Allen"/>
    <s v="ANYTHİNG ELSE"/>
    <s v="Normal"/>
    <s v="Medium Budget"/>
  </r>
  <r>
    <s v="The Limey"/>
    <d v="1999-09-04T00:00:00"/>
    <x v="0"/>
    <x v="8"/>
    <s v="English"/>
    <x v="0"/>
    <s v="R"/>
    <s v="Peter Fonda"/>
    <x v="103"/>
    <n v="402"/>
    <n v="1335"/>
    <n v="0"/>
    <n v="944"/>
    <n v="7.1"/>
    <n v="111"/>
    <n v="89"/>
    <n v="3193102"/>
    <n v="9000000"/>
    <n v="-5806898"/>
    <n v="-0.64521088888888889"/>
    <n v="28.236315644444442"/>
    <x v="5"/>
    <s v="sentyabr"/>
    <s v="Steven Soderbergh"/>
    <s v="THE LİMEY"/>
    <s v="Normal"/>
    <s v="Medium Budget"/>
  </r>
  <r>
    <s v="Resurrecting the Champ"/>
    <d v="2007-10-02T00:00:00"/>
    <x v="0"/>
    <x v="1"/>
    <s v="English"/>
    <x v="0"/>
    <s v="PG-13"/>
    <s v="Harry Lennix"/>
    <x v="938"/>
    <n v="748"/>
    <n v="2417"/>
    <n v="37"/>
    <n v="689"/>
    <n v="6.8"/>
    <n v="104"/>
    <n v="112"/>
    <n v="3169424"/>
    <n v="13000000"/>
    <n v="-9830576"/>
    <n v="-0.75619815384615385"/>
    <n v="26.966420738461537"/>
    <x v="17"/>
    <s v="oktyabr"/>
    <s v="Rod Lurie"/>
    <s v="RESURRECTİNG THE CHAMP"/>
    <s v="Normal"/>
    <s v="Medium Budget"/>
  </r>
  <r>
    <s v="Clerks"/>
    <d v="1994-05-16T00:00:00"/>
    <x v="1"/>
    <x v="4"/>
    <s v="English"/>
    <x v="0"/>
    <s v="R"/>
    <s v="Jason Mewes"/>
    <x v="592"/>
    <n v="898"/>
    <n v="2103"/>
    <n v="0"/>
    <n v="0"/>
    <n v="7.8"/>
    <n v="136"/>
    <n v="102"/>
    <n v="3151130"/>
    <n v="230000"/>
    <n v="2921130"/>
    <n v="12.700565217391304"/>
    <n v="36.280226086956517"/>
    <x v="10"/>
    <s v="may"/>
    <s v="Kevin Smith"/>
    <s v="CLERKS"/>
    <s v="Normal"/>
    <s v="Medium Budget"/>
  </r>
  <r>
    <s v="Two Lovers"/>
    <d v="2008-09-28T00:00:00"/>
    <x v="0"/>
    <x v="1"/>
    <s v="English"/>
    <x v="0"/>
    <s v="R"/>
    <s v="Isabella Rossellini"/>
    <x v="785"/>
    <n v="812"/>
    <n v="1540"/>
    <n v="115"/>
    <n v="0"/>
    <n v="7.1"/>
    <n v="190"/>
    <n v="110"/>
    <n v="3148482"/>
    <n v="12000000"/>
    <n v="-8851518"/>
    <n v="-0.73762649999999996"/>
    <n v="28.104949399999999"/>
    <x v="4"/>
    <s v="sentyabr"/>
    <s v="James Gray"/>
    <s v="TWO LOVERS"/>
    <s v="Normal"/>
    <s v="Medium Budget"/>
  </r>
  <r>
    <s v="Maurice"/>
    <d v="1987-02-11T00:00:00"/>
    <x v="0"/>
    <x v="1"/>
    <s v="English"/>
    <x v="1"/>
    <s v="R"/>
    <s v="Rupert Graves"/>
    <x v="860"/>
    <n v="443"/>
    <n v="1269"/>
    <n v="133"/>
    <n v="963"/>
    <n v="7.8"/>
    <n v="29"/>
    <n v="140"/>
    <n v="3130592"/>
    <n v="2600000"/>
    <n v="530592"/>
    <n v="0.20407384615384616"/>
    <n v="31.377929538461537"/>
    <x v="39"/>
    <s v="fevral"/>
    <s v="James Ivory"/>
    <s v="MAURİCE"/>
    <s v="Normal"/>
    <s v="Medium Budget"/>
  </r>
  <r>
    <s v="Boynton Beach Club"/>
    <d v="2005-04-15T00:00:00"/>
    <x v="0"/>
    <x v="4"/>
    <s v="English"/>
    <x v="0"/>
    <s v="R"/>
    <s v="Dyan Cannon"/>
    <x v="1306"/>
    <n v="267"/>
    <n v="1231"/>
    <n v="39"/>
    <n v="88"/>
    <n v="6.5"/>
    <n v="35"/>
    <n v="105"/>
    <n v="3123749"/>
    <n v="1500000"/>
    <n v="1623749"/>
    <n v="1.0824993333333333"/>
    <n v="26.441799733333333"/>
    <x v="14"/>
    <s v="aprel"/>
    <s v="Susan Seidelman"/>
    <s v="BOYNTON BEACH CLUB"/>
    <s v="Normal"/>
    <s v="Medium Budget"/>
  </r>
  <r>
    <s v="Soul Survivors"/>
    <d v="2001-08-19T00:00:00"/>
    <x v="0"/>
    <x v="1"/>
    <s v="English"/>
    <x v="0"/>
    <s v="PG-13"/>
    <s v="Melissa Sagemiller"/>
    <x v="1307"/>
    <n v="159"/>
    <n v="417"/>
    <n v="12"/>
    <n v="231"/>
    <n v="3.9"/>
    <n v="64"/>
    <n v="84"/>
    <n v="3100650"/>
    <n v="14000000"/>
    <n v="-10899350"/>
    <n v="-0.77852500000000002"/>
    <n v="15.311689999999999"/>
    <x v="18"/>
    <s v="avgust"/>
    <s v="Stephen Carpenter"/>
    <s v="SOUL SURVİVORS"/>
    <s v="Normal"/>
    <s v="Medium Budget"/>
  </r>
  <r>
    <s v="Rosewater"/>
    <d v="2014-07-08T00:00:00"/>
    <x v="0"/>
    <x v="5"/>
    <s v="English"/>
    <x v="0"/>
    <s v="R"/>
    <s v="Numan Acar"/>
    <x v="1308"/>
    <n v="374"/>
    <n v="1283"/>
    <n v="593"/>
    <n v="5000"/>
    <n v="6.6"/>
    <n v="129"/>
    <n v="103"/>
    <n v="3093491"/>
    <n v="5000000"/>
    <n v="-1906509"/>
    <n v="-0.38130180000000002"/>
    <n v="26.74747928"/>
    <x v="16"/>
    <s v="iyul"/>
    <s v="Jon Stewart"/>
    <s v="ROSEWATER"/>
    <s v="Normal"/>
    <s v="Medium Budget"/>
  </r>
  <r>
    <s v="Synecdoche, New York"/>
    <d v="2008-11-29T00:00:00"/>
    <x v="0"/>
    <x v="4"/>
    <s v="English"/>
    <x v="0"/>
    <s v="R"/>
    <s v="Philip Seymour Hoffman"/>
    <x v="1309"/>
    <n v="22000"/>
    <n v="24732"/>
    <n v="0"/>
    <n v="13000"/>
    <n v="7.5"/>
    <n v="245"/>
    <n v="124"/>
    <n v="3081925"/>
    <n v="21000000"/>
    <n v="-17918075"/>
    <n v="-0.85324166666666668"/>
    <n v="30.958703333333332"/>
    <x v="4"/>
    <s v="noyabr"/>
    <s v="Charlie Kaufman"/>
    <s v="SYNECDOCHE, NEW YORK"/>
    <s v="Normal"/>
    <s v="Medium Budget"/>
  </r>
  <r>
    <s v="8 Women"/>
    <d v="2002-05-02T00:00:00"/>
    <x v="0"/>
    <x v="4"/>
    <s v="French"/>
    <x v="6"/>
    <s v="R"/>
    <s v="Catherine Deneuve"/>
    <x v="1310"/>
    <n v="963"/>
    <n v="3543"/>
    <n v="341"/>
    <n v="0"/>
    <n v="7.1"/>
    <n v="128"/>
    <n v="111"/>
    <n v="3076425"/>
    <n v="8000000"/>
    <n v="-4923575"/>
    <n v="-0.61544687499999995"/>
    <n v="28.15382125"/>
    <x v="12"/>
    <s v="may"/>
    <s v="FranÃ§ois Ozon"/>
    <s v="8 WOMEN"/>
    <s v="Normal"/>
    <s v="Medium Budget"/>
  </r>
  <r>
    <s v="Chloe"/>
    <d v="2009-03-16T00:00:00"/>
    <x v="0"/>
    <x v="1"/>
    <s v="English"/>
    <x v="0"/>
    <s v="R"/>
    <s v="Liam Neeson"/>
    <x v="1230"/>
    <n v="14000"/>
    <n v="14372"/>
    <n v="460"/>
    <n v="0"/>
    <n v="6.3"/>
    <n v="226"/>
    <n v="96"/>
    <n v="3074838"/>
    <n v="11000000"/>
    <n v="-7925162"/>
    <n v="-0.72046927272727268"/>
    <n v="24.91181229090909"/>
    <x v="0"/>
    <s v="mart"/>
    <s v="Atom Egoyan"/>
    <s v="CHLOE"/>
    <s v="Normal"/>
    <s v="Medium Budget"/>
  </r>
  <r>
    <s v="Blindness"/>
    <d v="2008-09-11T00:00:00"/>
    <x v="0"/>
    <x v="1"/>
    <s v="English"/>
    <x v="4"/>
    <s v="R"/>
    <s v="Don McKellar"/>
    <x v="712"/>
    <n v="45"/>
    <n v="142"/>
    <n v="353"/>
    <n v="0"/>
    <n v="6.6"/>
    <n v="229"/>
    <n v="121"/>
    <n v="3073392"/>
    <n v="25000000"/>
    <n v="-21926608"/>
    <n v="-0.87706432000000001"/>
    <n v="26.049174271999998"/>
    <x v="4"/>
    <s v="sentyabr"/>
    <s v="Fernando Meirelles"/>
    <s v="BLİNDNESS"/>
    <s v="Normal"/>
    <s v="Medium Budget"/>
  </r>
  <r>
    <s v="Jawbreaker"/>
    <d v="1999-06-29T00:00:00"/>
    <x v="0"/>
    <x v="4"/>
    <s v="English"/>
    <x v="0"/>
    <s v="R"/>
    <s v="Julie Benz"/>
    <x v="1311"/>
    <n v="3000"/>
    <n v="9555"/>
    <n v="18"/>
    <n v="0"/>
    <n v="5.4"/>
    <n v="49"/>
    <n v="87"/>
    <n v="3071947"/>
    <n v="3500000"/>
    <n v="-428053"/>
    <n v="-0.12230085714285714"/>
    <n v="21.551079657142857"/>
    <x v="5"/>
    <s v="iyun"/>
    <s v="Darren Stein"/>
    <s v="JAWBREAKER"/>
    <s v="Normal"/>
    <s v="Medium Budget"/>
  </r>
  <r>
    <s v="Sunshine State"/>
    <d v="2002-02-15T00:00:00"/>
    <x v="0"/>
    <x v="1"/>
    <s v="English"/>
    <x v="0"/>
    <s v="PG-13"/>
    <s v="Miguel Ferrer"/>
    <x v="1052"/>
    <n v="688"/>
    <n v="2584"/>
    <n v="407"/>
    <n v="160"/>
    <n v="6.9"/>
    <n v="68"/>
    <n v="141"/>
    <n v="3064356"/>
    <n v="5600000"/>
    <n v="-2535644"/>
    <n v="-0.45279357142857141"/>
    <n v="27.43488257142857"/>
    <x v="12"/>
    <s v="fevral"/>
    <s v="John Sayles"/>
    <s v="SUNSHİNE STATE"/>
    <s v="Normal"/>
    <s v="Medium Budget"/>
  </r>
  <r>
    <s v="Malone"/>
    <d v="1987-02-15T00:00:00"/>
    <x v="0"/>
    <x v="0"/>
    <s v="English"/>
    <x v="0"/>
    <s v="R"/>
    <s v="Cliff Robertson"/>
    <x v="1312"/>
    <n v="754"/>
    <n v="1891"/>
    <n v="4"/>
    <n v="208"/>
    <n v="5.6"/>
    <n v="27"/>
    <n v="92"/>
    <n v="3060858"/>
    <n v="10000000"/>
    <n v="-6939142"/>
    <n v="-0.69391420000000004"/>
    <n v="22.143234320000001"/>
    <x v="39"/>
    <s v="fevral"/>
    <s v="Harley Cokeliss"/>
    <s v="MALONE"/>
    <s v="Normal"/>
    <s v="High Budget"/>
  </r>
  <r>
    <s v="The Widow of Saint-Pierre"/>
    <d v="2000-04-03T00:00:00"/>
    <x v="0"/>
    <x v="1"/>
    <s v="French"/>
    <x v="6"/>
    <s v="R"/>
    <s v="Emir Kusturica"/>
    <x v="1313"/>
    <n v="2000"/>
    <n v="2389"/>
    <n v="83"/>
    <n v="186"/>
    <n v="7.3"/>
    <n v="61"/>
    <n v="112"/>
    <n v="3058380"/>
    <n v="100000000"/>
    <n v="-96941620"/>
    <n v="-0.96941619999999995"/>
    <n v="28.830833519999999"/>
    <x v="23"/>
    <s v="aprel"/>
    <s v="Patrice Leconte"/>
    <s v="THE WİDOW OF SAİNT-PİERRE"/>
    <s v="Underperformer"/>
    <s v="Medium Budget"/>
  </r>
  <r>
    <s v="Songcatcher"/>
    <d v="2000-09-11T00:00:00"/>
    <x v="0"/>
    <x v="1"/>
    <s v="English"/>
    <x v="0"/>
    <s v="PG-13"/>
    <s v="Aidan Quinn"/>
    <x v="1314"/>
    <n v="767"/>
    <n v="2187"/>
    <n v="9"/>
    <n v="0"/>
    <n v="7.3"/>
    <n v="39"/>
    <n v="109"/>
    <n v="3050934"/>
    <n v="1800000"/>
    <n v="1250934"/>
    <n v="0.69496333333333338"/>
    <n v="29.477985333333333"/>
    <x v="23"/>
    <s v="sentyabr"/>
    <s v="Maggie Greenwald"/>
    <s v="SONGCATCHER"/>
    <s v="Normal"/>
    <s v="Medium Budget"/>
  </r>
  <r>
    <s v="Heavenly Creatures"/>
    <d v="1994-06-17T00:00:00"/>
    <x v="0"/>
    <x v="5"/>
    <s v="English"/>
    <x v="2"/>
    <s v="R"/>
    <s v="Kate Winslet"/>
    <x v="17"/>
    <n v="14000"/>
    <n v="14574"/>
    <n v="0"/>
    <n v="0"/>
    <n v="7.4"/>
    <n v="93"/>
    <n v="108"/>
    <n v="3049135"/>
    <n v="5000000"/>
    <n v="-1950865"/>
    <n v="-0.39017299999999999"/>
    <n v="29.4439308"/>
    <x v="10"/>
    <s v="iyun"/>
    <s v="Peter Jackson"/>
    <s v="HEAVENLY CREATURES"/>
    <s v="Normal"/>
    <s v="Medium Budget"/>
  </r>
  <r>
    <s v="Jab Tak Hai Jaan"/>
    <d v="2012-04-24T00:00:00"/>
    <x v="0"/>
    <x v="1"/>
    <s v="Hindi"/>
    <x v="21"/>
    <s v="Not Rated"/>
    <s v="Shah Rukh Khan"/>
    <x v="1315"/>
    <n v="8000"/>
    <n v="13762"/>
    <n v="147"/>
    <n v="12000"/>
    <n v="6.9"/>
    <n v="50"/>
    <n v="176"/>
    <n v="3047539"/>
    <n v="7217600"/>
    <n v="-4170061"/>
    <n v="-0.57776282974950122"/>
    <n v="28.568894868100202"/>
    <x v="3"/>
    <s v="aprel"/>
    <s v="Yash Chopra"/>
    <s v="JAB TAK HAİ JAAN"/>
    <s v="Normal"/>
    <s v="Medium Budget"/>
  </r>
  <r>
    <s v="The House of Mirth"/>
    <d v="2000-01-20T00:00:00"/>
    <x v="0"/>
    <x v="1"/>
    <s v="English"/>
    <x v="1"/>
    <s v="PG"/>
    <s v="Eric Stoltz"/>
    <x v="1316"/>
    <n v="902"/>
    <n v="2735"/>
    <n v="25"/>
    <n v="345"/>
    <n v="7.1"/>
    <n v="96"/>
    <n v="135"/>
    <n v="3041803"/>
    <n v="10000000"/>
    <n v="-6958197"/>
    <n v="-0.69581970000000004"/>
    <n v="28.156172120000001"/>
    <x v="23"/>
    <s v="yanvar"/>
    <s v="Terence Davies"/>
    <s v="THE HOUSE OF MİRTH"/>
    <s v="Normal"/>
    <s v="Medium Budget"/>
  </r>
  <r>
    <s v="The Guru"/>
    <d v="2002-05-10T00:00:00"/>
    <x v="0"/>
    <x v="4"/>
    <s v="English"/>
    <x v="1"/>
    <s v="R"/>
    <s v="Michael McKean"/>
    <x v="1150"/>
    <n v="658"/>
    <n v="1559"/>
    <n v="18"/>
    <n v="550"/>
    <n v="5.4"/>
    <n v="70"/>
    <n v="94"/>
    <n v="3034181"/>
    <n v="11000000"/>
    <n v="-7965819"/>
    <n v="-0.72416536363636363"/>
    <n v="21.365333854545455"/>
    <x v="12"/>
    <s v="may"/>
    <s v="Daisy von Scherler Mayer"/>
    <s v="THE GURU"/>
    <s v="Normal"/>
    <s v="Medium Budget"/>
  </r>
  <r>
    <s v="Melancholia"/>
    <d v="2011-08-25T00:00:00"/>
    <x v="0"/>
    <x v="1"/>
    <s v="English"/>
    <x v="33"/>
    <s v="R"/>
    <s v="Alexander SkarsgÃ¥rd"/>
    <x v="1269"/>
    <n v="10000"/>
    <n v="15835"/>
    <n v="3000"/>
    <n v="50000"/>
    <n v="7.1"/>
    <n v="439"/>
    <n v="130"/>
    <n v="3029870"/>
    <n v="7400000"/>
    <n v="-4370130"/>
    <n v="-0.59055810810810816"/>
    <n v="33.163776756756754"/>
    <x v="15"/>
    <s v="avgust"/>
    <s v="Lars von Trier"/>
    <s v="MELANCHOLİA"/>
    <s v="Normal"/>
    <s v="Medium Budget"/>
  </r>
  <r>
    <s v="Hedwig and the Angry Inch"/>
    <d v="2001-10-29T00:00:00"/>
    <x v="0"/>
    <x v="4"/>
    <s v="English"/>
    <x v="0"/>
    <s v="R"/>
    <s v="John Cameron Mitchell"/>
    <x v="1317"/>
    <n v="263"/>
    <n v="993"/>
    <n v="263"/>
    <n v="0"/>
    <n v="7.8"/>
    <n v="108"/>
    <n v="95"/>
    <n v="3029081"/>
    <n v="6000000"/>
    <n v="-2970919"/>
    <n v="-0.49515316666666664"/>
    <n v="31.001938733333333"/>
    <x v="18"/>
    <s v="oktyabr"/>
    <s v="John Cameron Mitchell"/>
    <s v="HEDWİG AND THE ANGRY INCH"/>
    <s v="Normal"/>
    <s v="Medium Budget"/>
  </r>
  <r>
    <s v="Albert Nobbs"/>
    <d v="2011-01-15T00:00:00"/>
    <x v="0"/>
    <x v="1"/>
    <s v="English"/>
    <x v="1"/>
    <s v="R"/>
    <s v="Mia Wasikowska"/>
    <x v="1318"/>
    <n v="3000"/>
    <n v="4370"/>
    <n v="127"/>
    <n v="0"/>
    <n v="6.7"/>
    <n v="222"/>
    <n v="113"/>
    <n v="3014541"/>
    <n v="8000000"/>
    <n v="-4985459"/>
    <n v="-0.62318237499999996"/>
    <n v="26.550727049999999"/>
    <x v="15"/>
    <s v="yanvar"/>
    <s v="Rodrigo GarcÃ­a"/>
    <s v="ALBERT NOBBS"/>
    <s v="Normal"/>
    <s v="Medium Budget"/>
  </r>
  <r>
    <s v="Over the Hill to the Poorhouse"/>
    <d v="1920-09-15T00:00:00"/>
    <x v="1"/>
    <x v="8"/>
    <s v="English"/>
    <x v="0"/>
    <s v="Not Rated"/>
    <s v="Stephen Carr"/>
    <x v="1319"/>
    <n v="2"/>
    <n v="4"/>
    <n v="0"/>
    <n v="0"/>
    <n v="4.8"/>
    <n v="1"/>
    <n v="110"/>
    <n v="3000000"/>
    <n v="100000"/>
    <n v="2900000"/>
    <n v="29"/>
    <n v="30.8"/>
    <x v="66"/>
    <s v="sentyabr"/>
    <s v="Harry F. Millarde"/>
    <s v="OVER THE HİLL TO THE POORHOUSE"/>
    <s v="Normal"/>
    <s v="Medium Budget"/>
  </r>
  <r>
    <s v="Top Hat"/>
    <d v="1935-04-15T00:00:00"/>
    <x v="1"/>
    <x v="4"/>
    <s v="English"/>
    <x v="0"/>
    <s v="Approved"/>
    <s v="Ginger Rogers"/>
    <x v="1320"/>
    <n v="610"/>
    <n v="824"/>
    <n v="10"/>
    <n v="1000"/>
    <n v="7.8"/>
    <n v="66"/>
    <n v="81"/>
    <n v="3000000"/>
    <n v="609000"/>
    <n v="2391000"/>
    <n v="3.9261083743842367"/>
    <n v="32.870443349753693"/>
    <x v="67"/>
    <s v="aprel"/>
    <s v="Mark Sandrich"/>
    <s v="TOP HAT"/>
    <s v="Normal"/>
    <s v="Medium Budget"/>
  </r>
  <r>
    <s v="Happiness"/>
    <d v="1998-03-15T00:00:00"/>
    <x v="0"/>
    <x v="4"/>
    <s v="English"/>
    <x v="0"/>
    <m/>
    <s v="Philip Seymour Hoffman"/>
    <x v="1247"/>
    <n v="22000"/>
    <n v="36859"/>
    <n v="377"/>
    <n v="0"/>
    <n v="7.8"/>
    <n v="148"/>
    <n v="134"/>
    <n v="3000000"/>
    <n v="3000000"/>
    <n v="0"/>
    <n v="0"/>
    <n v="31.2"/>
    <x v="31"/>
    <s v="mart"/>
    <s v="Todd Solondz"/>
    <s v="HAPPİNESS"/>
    <s v="Normal"/>
    <s v="Medium Budget"/>
  </r>
  <r>
    <s v="Miss Potter"/>
    <d v="2006-01-28T00:00:00"/>
    <x v="0"/>
    <x v="5"/>
    <s v="English"/>
    <x v="1"/>
    <s v="PG"/>
    <s v="Emily Watson"/>
    <x v="424"/>
    <n v="876"/>
    <n v="1518"/>
    <n v="108"/>
    <n v="0"/>
    <n v="7"/>
    <n v="124"/>
    <n v="88"/>
    <n v="2975649"/>
    <n v="30000000"/>
    <n v="-27024351"/>
    <n v="-0.90081169999999999"/>
    <n v="27.639675319999998"/>
    <x v="9"/>
    <s v="yanvar"/>
    <s v="Chris Noonan"/>
    <s v="MİSS POTTER"/>
    <s v="Normal"/>
    <s v="Medium Budget"/>
  </r>
  <r>
    <s v="Before I Go to Sleep"/>
    <d v="2014-03-04T00:00:00"/>
    <x v="0"/>
    <x v="1"/>
    <s v="English"/>
    <x v="1"/>
    <s v="R"/>
    <s v="Colin Firth"/>
    <x v="1321"/>
    <n v="14000"/>
    <n v="14617"/>
    <n v="17"/>
    <n v="11000"/>
    <n v="6.3"/>
    <n v="149"/>
    <n v="92"/>
    <n v="2963012"/>
    <n v="22000000"/>
    <n v="-19036988"/>
    <n v="-0.86531763636363634"/>
    <n v="25.953872945454545"/>
    <x v="16"/>
    <s v="mart"/>
    <s v="Rowan Joffe"/>
    <s v="BEFORE I GO TO SLEEP"/>
    <s v="Normal"/>
    <s v="Medium Budget"/>
  </r>
  <r>
    <s v="Basquiat"/>
    <d v="1996-11-21T00:00:00"/>
    <x v="0"/>
    <x v="5"/>
    <s v="English"/>
    <x v="0"/>
    <s v="R"/>
    <s v="Gary Oldman"/>
    <x v="1322"/>
    <n v="10000"/>
    <n v="11459"/>
    <n v="232"/>
    <n v="0"/>
    <n v="6.9"/>
    <n v="42"/>
    <n v="108"/>
    <n v="2961991"/>
    <n v="3300000"/>
    <n v="-338009"/>
    <n v="-0.1024269696969697"/>
    <n v="27.559029212121214"/>
    <x v="20"/>
    <s v="noyabr"/>
    <s v="Julian Schnabel"/>
    <s v="BASQUİAT"/>
    <s v="Normal"/>
    <s v="Medium Budget"/>
  </r>
  <r>
    <s v="Man on Wire"/>
    <d v="2008-11-10T00:00:00"/>
    <x v="0"/>
    <x v="5"/>
    <s v="English"/>
    <x v="1"/>
    <s v="PG-13"/>
    <s v="Paul McGill"/>
    <x v="686"/>
    <n v="41"/>
    <n v="68"/>
    <n v="120"/>
    <n v="0"/>
    <n v="7.8"/>
    <n v="194"/>
    <n v="90"/>
    <n v="2957978"/>
    <n v="1000000"/>
    <n v="1957978"/>
    <n v="1.957978"/>
    <n v="31.9831912"/>
    <x v="4"/>
    <s v="noyabr"/>
    <s v="James Marsh"/>
    <s v="MAN ON WİRE"/>
    <s v="Normal"/>
    <s v="Medium Budget"/>
  </r>
  <r>
    <s v="The Pirate"/>
    <d v="1948-04-07T00:00:00"/>
    <x v="0"/>
    <x v="2"/>
    <s v="English"/>
    <x v="0"/>
    <s v="Approved"/>
    <s v="Gladys Cooper"/>
    <x v="1323"/>
    <n v="89"/>
    <n v="282"/>
    <n v="136"/>
    <n v="359"/>
    <n v="7.1"/>
    <n v="41"/>
    <n v="102"/>
    <n v="2956000"/>
    <n v="3700000"/>
    <n v="-744000"/>
    <n v="-0.20108108108108108"/>
    <n v="28.355467567567569"/>
    <x v="68"/>
    <s v="aprel"/>
    <s v="Vincente Minnelli"/>
    <s v="THE PİRATE"/>
    <s v="Normal"/>
    <s v="High Budget"/>
  </r>
  <r>
    <s v="Gracie"/>
    <d v="2007-01-04T00:00:00"/>
    <x v="0"/>
    <x v="5"/>
    <s v="English"/>
    <x v="0"/>
    <s v="PG-13"/>
    <s v="Emma Bell"/>
    <x v="1231"/>
    <n v="702"/>
    <n v="2007"/>
    <n v="49"/>
    <n v="313"/>
    <n v="6.2"/>
    <n v="65"/>
    <n v="95"/>
    <n v="2955039"/>
    <n v="9000000"/>
    <n v="-6044961"/>
    <n v="-0.67166233333333336"/>
    <n v="24.562635066666669"/>
    <x v="17"/>
    <s v="yanvar"/>
    <s v="Davis Guggenheim"/>
    <s v="GRACİE"/>
    <s v="Normal"/>
    <s v="Medium Budget"/>
  </r>
  <r>
    <s v="Isn't She Great"/>
    <d v="2000-07-27T00:00:00"/>
    <x v="0"/>
    <x v="5"/>
    <s v="English"/>
    <x v="0"/>
    <s v="R"/>
    <s v="Stockard Channing"/>
    <x v="722"/>
    <n v="944"/>
    <n v="2928"/>
    <n v="31"/>
    <n v="133"/>
    <n v="5.3"/>
    <n v="63"/>
    <n v="95"/>
    <n v="2954405"/>
    <n v="36000000"/>
    <n v="-33045595"/>
    <n v="-0.91793319444444443"/>
    <n v="20.846126722222223"/>
    <x v="23"/>
    <s v="iyul"/>
    <s v="Andrew Bergman"/>
    <s v="ISN'T SHE GREAT"/>
    <s v="Normal"/>
    <s v="Medium Budget"/>
  </r>
  <r>
    <s v="Metropolitan"/>
    <d v="1990-02-06T00:00:00"/>
    <x v="0"/>
    <x v="4"/>
    <s v="English"/>
    <x v="0"/>
    <s v="PG-13"/>
    <s v="Chris Eigeman"/>
    <x v="1324"/>
    <n v="88"/>
    <n v="173"/>
    <n v="89"/>
    <n v="865"/>
    <n v="7.5"/>
    <n v="71"/>
    <n v="98"/>
    <n v="2938208"/>
    <n v="225000"/>
    <n v="2713208"/>
    <n v="12.058702222222223"/>
    <n v="34.909980888888889"/>
    <x v="22"/>
    <s v="fevral"/>
    <s v="Whit Stillman"/>
    <s v="METROPOLİTAN"/>
    <s v="Normal"/>
    <s v="Medium Budget"/>
  </r>
  <r>
    <s v="Choke"/>
    <d v="2008-09-24T00:00:00"/>
    <x v="0"/>
    <x v="4"/>
    <s v="English"/>
    <x v="0"/>
    <s v="R"/>
    <s v="Anjelica Huston"/>
    <x v="1325"/>
    <n v="1000"/>
    <n v="3608"/>
    <n v="0"/>
    <n v="0"/>
    <n v="6.5"/>
    <n v="159"/>
    <n v="92"/>
    <n v="2926565"/>
    <n v="3000000"/>
    <n v="-73435"/>
    <n v="-2.4478333333333335E-2"/>
    <n v="25.990208666666668"/>
    <x v="4"/>
    <s v="sentyabr"/>
    <s v="Clark Gregg"/>
    <s v="CHOKE"/>
    <s v="Normal"/>
    <s v="Medium Budget"/>
  </r>
  <r>
    <s v="Veer-Zaara"/>
    <d v="2004-07-12T00:00:00"/>
    <x v="0"/>
    <x v="1"/>
    <s v="Hindi"/>
    <x v="21"/>
    <m/>
    <s v="Shah Rukh Khan"/>
    <x v="1315"/>
    <n v="8000"/>
    <n v="9984"/>
    <n v="147"/>
    <n v="2000"/>
    <n v="7.9"/>
    <n v="29"/>
    <n v="192"/>
    <n v="2921738"/>
    <n v="7000000"/>
    <n v="-4078262"/>
    <n v="-0.58260885714285715"/>
    <n v="31.566956457142858"/>
    <x v="7"/>
    <s v="iyul"/>
    <s v="Yash Chopra"/>
    <s v="VEER-ZAARA"/>
    <s v="Normal"/>
    <s v="Medium Budget"/>
  </r>
  <r>
    <s v="Tsotsi"/>
    <d v="2005-12-02T00:00:00"/>
    <x v="0"/>
    <x v="8"/>
    <s v="Zulu"/>
    <x v="1"/>
    <s v="R"/>
    <s v="Terry Pheto"/>
    <x v="111"/>
    <n v="113"/>
    <n v="278"/>
    <n v="151"/>
    <n v="0"/>
    <n v="7.3"/>
    <n v="152"/>
    <n v="94"/>
    <n v="2912363"/>
    <n v="3000000"/>
    <n v="-87637"/>
    <n v="-2.9212333333333333E-2"/>
    <n v="29.188315066666664"/>
    <x v="14"/>
    <s v="dekabr"/>
    <s v="Gavin Hood"/>
    <s v="TSOTSİ"/>
    <s v="Normal"/>
    <s v="Medium Budget"/>
  </r>
  <r>
    <s v="Cradle Will Rock"/>
    <d v="1999-12-10T00:00:00"/>
    <x v="0"/>
    <x v="1"/>
    <s v="English"/>
    <x v="0"/>
    <s v="R"/>
    <s v="Bill Murray"/>
    <x v="647"/>
    <n v="13000"/>
    <n v="16878"/>
    <n v="0"/>
    <n v="625"/>
    <n v="6.9"/>
    <n v="70"/>
    <n v="132"/>
    <n v="2899970"/>
    <n v="32000000"/>
    <n v="-29100030"/>
    <n v="-0.90937593750000001"/>
    <n v="27.298749625000003"/>
    <x v="5"/>
    <s v="dekabr"/>
    <s v="Tim Robbins"/>
    <s v="CRADLE WİLL ROCK"/>
    <s v="Normal"/>
    <s v="Medium Budget"/>
  </r>
  <r>
    <s v="Waiting for Guffman"/>
    <d v="1996-12-29T00:00:00"/>
    <x v="0"/>
    <x v="4"/>
    <s v="English"/>
    <x v="0"/>
    <s v="R"/>
    <s v="Catherine O'Hara"/>
    <x v="931"/>
    <n v="925"/>
    <n v="3559"/>
    <n v="378"/>
    <n v="0"/>
    <n v="7.6"/>
    <n v="50"/>
    <n v="84"/>
    <n v="2892582"/>
    <n v="4000000"/>
    <n v="-1107418"/>
    <n v="-0.2768545"/>
    <n v="30.289258199999999"/>
    <x v="20"/>
    <s v="dekabr"/>
    <s v="Christopher Guest"/>
    <s v="WAİTİNG FOR GUFFMAN"/>
    <s v="Normal"/>
    <s v="Medium Budget"/>
  </r>
  <r>
    <s v="Tadpole"/>
    <d v="2000-11-11T00:00:00"/>
    <x v="0"/>
    <x v="4"/>
    <s v="English"/>
    <x v="0"/>
    <s v="PG-13"/>
    <s v="Bebe Neuwirth"/>
    <x v="466"/>
    <n v="376"/>
    <n v="1144"/>
    <n v="56"/>
    <n v="132"/>
    <n v="6.3"/>
    <n v="91"/>
    <n v="78"/>
    <n v="2882062"/>
    <n v="150000"/>
    <n v="2732062"/>
    <n v="18.213746666666665"/>
    <n v="32.498698666666662"/>
    <x v="23"/>
    <s v="noyabr"/>
    <s v="Gary Winick"/>
    <s v="TADPOLE"/>
    <s v="Normal"/>
    <s v="Medium Budget"/>
  </r>
  <r>
    <s v="The Hudsucker Proxy"/>
    <d v="1994-06-19T00:00:00"/>
    <x v="1"/>
    <x v="4"/>
    <s v="English"/>
    <x v="1"/>
    <s v="PG"/>
    <s v="Jennifer Jason Leigh"/>
    <x v="589"/>
    <n v="1000"/>
    <n v="2612"/>
    <n v="0"/>
    <n v="0"/>
    <n v="7.3"/>
    <n v="77"/>
    <n v="111"/>
    <n v="2869369"/>
    <n v="30000000"/>
    <n v="-27130631"/>
    <n v="-0.90435436666666669"/>
    <n v="28.838258253333333"/>
    <x v="10"/>
    <s v="iyun"/>
    <s v="Joel Coen"/>
    <s v="THE HUDSUCKER PROXY"/>
    <s v="Normal"/>
    <s v="Medium Budget"/>
  </r>
  <r>
    <s v="Home Run"/>
    <d v="2013-09-15T00:00:00"/>
    <x v="0"/>
    <x v="1"/>
    <s v="English"/>
    <x v="0"/>
    <s v="PG-13"/>
    <s v="Vivica A. Fox"/>
    <x v="1326"/>
    <n v="890"/>
    <n v="2681"/>
    <n v="29"/>
    <n v="0"/>
    <n v="6"/>
    <n v="10"/>
    <n v="113"/>
    <n v="2859955"/>
    <n v="1200000"/>
    <n v="1659955"/>
    <n v="1.3832958333333334"/>
    <n v="24.553318333333333"/>
    <x v="8"/>
    <s v="sentyabr"/>
    <s v="David Boyd"/>
    <s v="HOME RUN"/>
    <s v="Normal"/>
    <s v="Medium Budget"/>
  </r>
  <r>
    <s v="In the Company of Men"/>
    <d v="1997-01-18T00:00:00"/>
    <x v="0"/>
    <x v="4"/>
    <s v="English"/>
    <x v="4"/>
    <s v="R"/>
    <s v="Stacy Edwards"/>
    <x v="646"/>
    <n v="136"/>
    <n v="254"/>
    <n v="119"/>
    <n v="489"/>
    <n v="7.3"/>
    <n v="80"/>
    <n v="97"/>
    <n v="2856622"/>
    <n v="25000"/>
    <n v="2831622"/>
    <n v="113.26488000000001"/>
    <n v="74.554852000000011"/>
    <x v="1"/>
    <s v="yanvar"/>
    <s v="Neil LaBute"/>
    <s v="IN THE COMPANY OF MEN"/>
    <s v="Normal"/>
    <s v="Medium Budget"/>
  </r>
  <r>
    <s v="Airborne"/>
    <d v="1993-09-09T00:00:00"/>
    <x v="0"/>
    <x v="2"/>
    <s v="English"/>
    <x v="0"/>
    <s v="PG"/>
    <s v="Alanna Ubach"/>
    <x v="344"/>
    <n v="584"/>
    <n v="1218"/>
    <n v="38"/>
    <n v="0"/>
    <n v="6.2"/>
    <n v="9"/>
    <n v="91"/>
    <n v="2850263"/>
    <n v="2600000"/>
    <n v="250263"/>
    <n v="9.6254999999999993E-2"/>
    <n v="24.838502000000002"/>
    <x v="27"/>
    <s v="sentyabr"/>
    <s v="Rob Bowman"/>
    <s v="AİRBORNE"/>
    <s v="Normal"/>
    <s v="High Budget"/>
  </r>
  <r>
    <s v="Things We Lost in the Fire"/>
    <d v="2007-03-08T00:00:00"/>
    <x v="0"/>
    <x v="1"/>
    <s v="English"/>
    <x v="0"/>
    <s v="R"/>
    <s v="Alison Lohman"/>
    <x v="1327"/>
    <n v="1000"/>
    <n v="1889"/>
    <n v="369"/>
    <n v="0"/>
    <n v="7.2"/>
    <n v="146"/>
    <n v="118"/>
    <n v="2849142"/>
    <n v="16000000"/>
    <n v="-13150858"/>
    <n v="-0.82192862499999997"/>
    <n v="28.471228549999999"/>
    <x v="17"/>
    <s v="mart"/>
    <s v="Susanne Bier"/>
    <s v="THİNGS WE LOST İN THE FİRE"/>
    <s v="Normal"/>
    <s v="Medium Budget"/>
  </r>
  <r>
    <s v="Letters to God"/>
    <d v="2010-11-29T00:00:00"/>
    <x v="0"/>
    <x v="1"/>
    <s v="English"/>
    <x v="0"/>
    <s v="PG"/>
    <s v="Robyn Lively"/>
    <x v="1328"/>
    <n v="439"/>
    <n v="1567"/>
    <n v="13"/>
    <n v="0"/>
    <n v="6.3"/>
    <n v="19"/>
    <n v="110"/>
    <n v="2848578"/>
    <n v="3500000"/>
    <n v="-651422"/>
    <n v="-0.18612057142857144"/>
    <n v="25.125551771428572"/>
    <x v="11"/>
    <s v="noyabr"/>
    <s v="David Nixon"/>
    <s v="LETTERS TO GOD"/>
    <s v="Normal"/>
    <s v="Medium Budget"/>
  </r>
  <r>
    <s v="eXistenZ"/>
    <d v="1999-01-12T00:00:00"/>
    <x v="0"/>
    <x v="7"/>
    <s v="English"/>
    <x v="4"/>
    <s v="R"/>
    <s v="Jennifer Jason Leigh"/>
    <x v="751"/>
    <n v="1000"/>
    <n v="2990"/>
    <n v="0"/>
    <n v="6000"/>
    <n v="6.8"/>
    <n v="196"/>
    <n v="115"/>
    <n v="2840417"/>
    <n v="31000000"/>
    <n v="-28159583"/>
    <n v="-0.90837364516129038"/>
    <n v="27.436650541935485"/>
    <x v="5"/>
    <s v="yanvar"/>
    <s v="David Cronenberg"/>
    <s v="EXİSTENZ"/>
    <s v="Normal"/>
    <s v="Low Budget"/>
  </r>
  <r>
    <s v="The Great Beauty"/>
    <d v="2013-01-05T00:00:00"/>
    <x v="0"/>
    <x v="1"/>
    <s v="Italian"/>
    <x v="20"/>
    <s v="Not Rated"/>
    <s v="Toni Servillo"/>
    <x v="1329"/>
    <n v="211"/>
    <n v="456"/>
    <n v="667"/>
    <n v="29000"/>
    <n v="7.7"/>
    <n v="280"/>
    <n v="172"/>
    <n v="2835886"/>
    <n v="9200000"/>
    <n v="-6364114"/>
    <n v="-0.69175152173913046"/>
    <n v="33.423299391304347"/>
    <x v="8"/>
    <s v="yanvar"/>
    <s v="Paolo Sorrentino"/>
    <s v="THE GREAT BEAUTY"/>
    <s v="Normal"/>
    <s v="Medium Budget"/>
  </r>
  <r>
    <s v="Filly Brown"/>
    <d v="2012-05-05T00:00:00"/>
    <x v="0"/>
    <x v="1"/>
    <s v="English"/>
    <x v="0"/>
    <s v="R"/>
    <s v="Noel Gugliemi"/>
    <x v="1330"/>
    <n v="2000"/>
    <n v="2459"/>
    <n v="8"/>
    <n v="0"/>
    <n v="5.7"/>
    <n v="16"/>
    <n v="80"/>
    <n v="2833383"/>
    <n v="427000"/>
    <n v="2406383"/>
    <n v="5.6355573770491807"/>
    <n v="25.054222950819671"/>
    <x v="3"/>
    <s v="may"/>
    <s v="Youssef Delara"/>
    <s v="FİLLY BROWN"/>
    <s v="Normal"/>
    <s v="Medium Budget"/>
  </r>
  <r>
    <s v="The Perez Family"/>
    <d v="1995-01-10T00:00:00"/>
    <x v="0"/>
    <x v="4"/>
    <s v="English"/>
    <x v="0"/>
    <s v="R"/>
    <s v="Anjelica Huston"/>
    <x v="979"/>
    <n v="1000"/>
    <n v="3072"/>
    <n v="300"/>
    <n v="174"/>
    <n v="6.2"/>
    <n v="15"/>
    <n v="113"/>
    <n v="2832826"/>
    <n v="11000000"/>
    <n v="-8167174"/>
    <n v="-0.74247036363636365"/>
    <n v="24.520411854545454"/>
    <x v="33"/>
    <s v="yanvar"/>
    <s v="Mira Nair"/>
    <s v="THE PEREZ FAMİLY"/>
    <s v="Normal"/>
    <s v="Medium Budget"/>
  </r>
  <r>
    <s v="Reservoir Dogs"/>
    <d v="1992-03-24T00:00:00"/>
    <x v="0"/>
    <x v="8"/>
    <s v="English"/>
    <x v="0"/>
    <s v="R"/>
    <s v="Quentin Tarantino"/>
    <x v="138"/>
    <n v="16000"/>
    <n v="28994"/>
    <n v="16000"/>
    <n v="19000"/>
    <n v="8.4"/>
    <n v="173"/>
    <n v="99"/>
    <n v="2812029"/>
    <n v="1200000"/>
    <n v="1612029"/>
    <n v="1.3433575"/>
    <n v="36.037343"/>
    <x v="28"/>
    <s v="mart"/>
    <s v="Quentin Tarantino"/>
    <s v="RESERVOİR DOGS"/>
    <s v="Normal"/>
    <s v="Medium Budget"/>
  </r>
  <r>
    <s v="The Broadway Melody"/>
    <d v="1929-11-11T00:00:00"/>
    <x v="1"/>
    <x v="9"/>
    <s v="English"/>
    <x v="0"/>
    <s v="Passed"/>
    <s v="Anita Page"/>
    <x v="1331"/>
    <n v="77"/>
    <n v="109"/>
    <n v="4"/>
    <n v="167"/>
    <n v="6.3"/>
    <n v="36"/>
    <n v="100"/>
    <n v="2808000"/>
    <n v="379000"/>
    <n v="2429000"/>
    <n v="6.4089709762532978"/>
    <n v="27.780288390501319"/>
    <x v="69"/>
    <s v="noyabr"/>
    <s v="Harry Beaumont"/>
    <s v="THE BROADWAY MELODY"/>
    <s v="Normal"/>
    <s v="Low Budget"/>
  </r>
  <r>
    <s v="Return to the Blue Lagoon"/>
    <d v="1991-11-02T00:00:00"/>
    <x v="0"/>
    <x v="2"/>
    <s v="English"/>
    <x v="0"/>
    <s v="PG-13"/>
    <s v="Milla Jovovich"/>
    <x v="1332"/>
    <n v="14000"/>
    <n v="14281"/>
    <n v="8"/>
    <n v="967"/>
    <n v="5.0999999999999996"/>
    <n v="14"/>
    <n v="102"/>
    <n v="2807854"/>
    <n v="11000000"/>
    <n v="-8192146"/>
    <n v="-0.74474054545454549"/>
    <n v="20.198803781818178"/>
    <x v="24"/>
    <s v="noyabr"/>
    <s v="William A. Graham"/>
    <s v="RETURN TO THE BLUE LAGOON"/>
    <s v="Normal"/>
    <s v="High Budget"/>
  </r>
  <r>
    <s v="Love Stinks"/>
    <d v="1999-09-02T00:00:00"/>
    <x v="0"/>
    <x v="4"/>
    <s v="English"/>
    <x v="0"/>
    <s v="R"/>
    <s v="Ivana Milicevic"/>
    <x v="1333"/>
    <n v="834"/>
    <n v="2662"/>
    <n v="24"/>
    <n v="309"/>
    <n v="5.8"/>
    <n v="45"/>
    <n v="94"/>
    <n v="2800000"/>
    <n v="4000000"/>
    <n v="-1200000"/>
    <n v="-0.3"/>
    <n v="23.110899999999997"/>
    <x v="5"/>
    <s v="sentyabr"/>
    <s v="Jeff Franklin"/>
    <s v="LOVE STİNKS"/>
    <s v="Normal"/>
    <s v="Medium Budget"/>
  </r>
  <r>
    <s v="How to Lose Friends &amp; Alienate People"/>
    <d v="2008-04-26T00:00:00"/>
    <x v="0"/>
    <x v="4"/>
    <s v="English"/>
    <x v="1"/>
    <s v="R"/>
    <s v="James Corden"/>
    <x v="1334"/>
    <n v="480"/>
    <n v="858"/>
    <n v="53"/>
    <n v="0"/>
    <n v="6.5"/>
    <n v="135"/>
    <n v="110"/>
    <n v="2775593"/>
    <n v="27000000"/>
    <n v="-24224407"/>
    <n v="-0.89720025925925928"/>
    <n v="25.641119896296296"/>
    <x v="4"/>
    <s v="aprel"/>
    <s v="Robert B. Weide"/>
    <s v="HOW TO LOSE FRİENDS &amp; ALİENATE PEOPLE"/>
    <s v="Normal"/>
    <s v="Medium Budget"/>
  </r>
  <r>
    <s v="Straight Out of Brooklyn"/>
    <d v="1991-04-24T00:00:00"/>
    <x v="0"/>
    <x v="8"/>
    <s v="English"/>
    <x v="0"/>
    <s v="R"/>
    <s v="Lawrence Gilliard Jr."/>
    <x v="1335"/>
    <n v="353"/>
    <n v="380"/>
    <n v="10"/>
    <n v="123"/>
    <n v="5.9"/>
    <n v="8"/>
    <n v="91"/>
    <n v="2712293"/>
    <n v="450000"/>
    <n v="2262293"/>
    <n v="5.0273177777777782"/>
    <n v="25.623227111111113"/>
    <x v="24"/>
    <s v="aprel"/>
    <s v="Matty Rich"/>
    <s v="STRAİGHT OUT OF BROOKLYN"/>
    <s v="Normal"/>
    <s v="Medium Budget"/>
  </r>
  <r>
    <s v="Everything Must Go"/>
    <d v="2010-05-02T00:00:00"/>
    <x v="0"/>
    <x v="4"/>
    <s v="English"/>
    <x v="0"/>
    <s v="R"/>
    <s v="Will Ferrell"/>
    <x v="1336"/>
    <n v="8000"/>
    <n v="10517"/>
    <n v="7"/>
    <n v="0"/>
    <n v="6.4"/>
    <n v="155"/>
    <n v="97"/>
    <n v="2711210"/>
    <n v="5000000"/>
    <n v="-2288790"/>
    <n v="-0.457758"/>
    <n v="25.4168968"/>
    <x v="11"/>
    <s v="may"/>
    <s v="Dan Rush"/>
    <s v="EVERYTHİNG MUST GO"/>
    <s v="Normal"/>
    <s v="Medium Budget"/>
  </r>
  <r>
    <s v="ChÃ©ri"/>
    <d v="2009-06-22T00:00:00"/>
    <x v="0"/>
    <x v="4"/>
    <s v="English"/>
    <x v="1"/>
    <s v="R"/>
    <s v="Tom Burke"/>
    <x v="486"/>
    <n v="201"/>
    <n v="365"/>
    <n v="350"/>
    <n v="0"/>
    <n v="6.2"/>
    <n v="155"/>
    <n v="100"/>
    <n v="2708188"/>
    <n v="23000000"/>
    <n v="-20291812"/>
    <n v="-0.8822526956521739"/>
    <n v="24.44709892173913"/>
    <x v="0"/>
    <s v="iyun"/>
    <s v="Stephen Frears"/>
    <s v="CHÃ©Rİ"/>
    <s v="Normal"/>
    <s v="Medium Budget"/>
  </r>
  <r>
    <s v="The History Boys"/>
    <d v="2006-08-15T00:00:00"/>
    <x v="0"/>
    <x v="4"/>
    <s v="English"/>
    <x v="1"/>
    <s v="R"/>
    <s v="Dominic Cooper"/>
    <x v="777"/>
    <n v="3000"/>
    <n v="5977"/>
    <n v="13"/>
    <n v="0"/>
    <n v="6.9"/>
    <n v="112"/>
    <n v="109"/>
    <n v="2706659"/>
    <n v="2000000"/>
    <n v="706659"/>
    <n v="0.35332950000000002"/>
    <n v="27.741331800000001"/>
    <x v="9"/>
    <s v="avgust"/>
    <s v="Nicholas Hytner"/>
    <s v="THE HİSTORY BOYS"/>
    <s v="Normal"/>
    <s v="Medium Budget"/>
  </r>
  <r>
    <s v="Half Nelson"/>
    <d v="2006-09-25T00:00:00"/>
    <x v="0"/>
    <x v="1"/>
    <s v="English"/>
    <x v="0"/>
    <s v="R"/>
    <s v="Ryan Gosling"/>
    <x v="1337"/>
    <n v="33000"/>
    <n v="33734"/>
    <n v="31"/>
    <n v="0"/>
    <n v="7.2"/>
    <n v="208"/>
    <n v="106"/>
    <n v="2694973"/>
    <n v="700000"/>
    <n v="1994973"/>
    <n v="2.8499614285714285"/>
    <n v="29.939984571428571"/>
    <x v="9"/>
    <s v="sentyabr"/>
    <s v="Ryan Fleck"/>
    <s v="HALF NELSON"/>
    <s v="Normal"/>
    <s v="Medium Budget"/>
  </r>
  <r>
    <s v="Samsara"/>
    <d v="2011-12-17T00:00:00"/>
    <x v="0"/>
    <x v="10"/>
    <s v="None"/>
    <x v="0"/>
    <s v="PG-13"/>
    <s v="Collin Alfredo St. Dic"/>
    <x v="1338"/>
    <n v="48"/>
    <n v="48"/>
    <n v="330"/>
    <n v="26000"/>
    <n v="8.5"/>
    <n v="115"/>
    <n v="102"/>
    <n v="2601847"/>
    <n v="4000000"/>
    <n v="-1398153"/>
    <n v="-0.34953824999999999"/>
    <n v="36.460184699999999"/>
    <x v="15"/>
    <s v="dekabr"/>
    <s v="Ron Fricke"/>
    <s v="SAMSARA"/>
    <s v="Normal"/>
    <s v="Low Budget"/>
  </r>
  <r>
    <s v="Richard III"/>
    <d v="1995-06-04T00:00:00"/>
    <x v="0"/>
    <x v="1"/>
    <s v="English"/>
    <x v="1"/>
    <s v="R"/>
    <s v="Robert Downey Jr."/>
    <x v="563"/>
    <n v="21000"/>
    <n v="23962"/>
    <n v="12"/>
    <n v="0"/>
    <n v="7.5"/>
    <n v="56"/>
    <n v="104"/>
    <n v="2600000"/>
    <n v="6000000"/>
    <n v="-3400000"/>
    <n v="-0.56666666666666665"/>
    <n v="29.773333333333333"/>
    <x v="33"/>
    <s v="iyun"/>
    <s v="Richard Loncraine"/>
    <s v="RİCHARD III"/>
    <s v="Normal"/>
    <s v="Medium Budget"/>
  </r>
  <r>
    <s v="Captive"/>
    <d v="2015-12-20T00:00:00"/>
    <x v="0"/>
    <x v="8"/>
    <s v="English"/>
    <x v="0"/>
    <s v="PG-13"/>
    <s v="David Oyelowo"/>
    <x v="1176"/>
    <n v="1000"/>
    <n v="2739"/>
    <n v="5"/>
    <n v="0"/>
    <n v="5.3"/>
    <n v="39"/>
    <n v="97"/>
    <n v="2557668"/>
    <n v="2000000"/>
    <n v="557668"/>
    <n v="0.27883400000000003"/>
    <n v="21.311533600000001"/>
    <x v="2"/>
    <s v="dekabr"/>
    <s v="Jerry Jameson"/>
    <s v="CAPTİVE"/>
    <s v="Normal"/>
    <s v="Medium Budget"/>
  </r>
  <r>
    <s v="Frozen River"/>
    <d v="2008-01-19T00:00:00"/>
    <x v="0"/>
    <x v="8"/>
    <s v="English"/>
    <x v="0"/>
    <s v="R"/>
    <s v="Charlie McDermott"/>
    <x v="1339"/>
    <n v="496"/>
    <n v="994"/>
    <n v="33"/>
    <n v="0"/>
    <n v="7.2"/>
    <n v="181"/>
    <n v="97"/>
    <n v="2508841"/>
    <n v="1000000"/>
    <n v="1508841"/>
    <n v="1.5088410000000001"/>
    <n v="29.4035364"/>
    <x v="4"/>
    <s v="yanvar"/>
    <s v="Courtney Hunt"/>
    <s v="FROZEN RİVER"/>
    <s v="Normal"/>
    <s v="Medium Budget"/>
  </r>
  <r>
    <s v="Full Frontal"/>
    <d v="2002-03-29T00:00:00"/>
    <x v="0"/>
    <x v="4"/>
    <s v="English"/>
    <x v="0"/>
    <s v="R"/>
    <s v="Julia Roberts"/>
    <x v="103"/>
    <n v="8000"/>
    <n v="11327"/>
    <n v="0"/>
    <n v="134"/>
    <n v="4.7"/>
    <n v="108"/>
    <n v="101"/>
    <n v="2506446"/>
    <n v="2000000"/>
    <n v="506446"/>
    <n v="0.25322299999999998"/>
    <n v="18.914689200000002"/>
    <x v="12"/>
    <s v="mart"/>
    <s v="Steven Soderbergh"/>
    <s v="FULL FRONTAL"/>
    <s v="Normal"/>
    <s v="Medium Budget"/>
  </r>
  <r>
    <s v="The Lost City"/>
    <d v="2005-03-25T00:00:00"/>
    <x v="0"/>
    <x v="1"/>
    <s v="English"/>
    <x v="0"/>
    <s v="R"/>
    <s v="Danny Pino"/>
    <x v="1340"/>
    <n v="786"/>
    <n v="1674"/>
    <n v="0"/>
    <n v="957"/>
    <n v="6.7"/>
    <n v="52"/>
    <n v="144"/>
    <n v="2483955"/>
    <n v="9600000"/>
    <n v="-7116045"/>
    <n v="-0.74125468750000001"/>
    <n v="26.599198125000001"/>
    <x v="14"/>
    <s v="mart"/>
    <s v="Andy Garcia"/>
    <s v="THE LOST CİTY"/>
    <s v="Normal"/>
    <s v="Medium Budget"/>
  </r>
  <r>
    <s v="Jefferson in Paris"/>
    <d v="1995-11-13T00:00:00"/>
    <x v="0"/>
    <x v="5"/>
    <s v="English"/>
    <x v="6"/>
    <s v="PG-13"/>
    <s v="Seth Gilliam"/>
    <x v="860"/>
    <n v="423"/>
    <n v="446"/>
    <n v="133"/>
    <n v="127"/>
    <n v="5.7"/>
    <n v="20"/>
    <n v="139"/>
    <n v="2474000"/>
    <n v="14000000"/>
    <n v="-11526000"/>
    <n v="-0.82328571428571429"/>
    <n v="22.483385714285713"/>
    <x v="33"/>
    <s v="noyabr"/>
    <s v="James Ivory"/>
    <s v="JEFFERSON İN PARİS"/>
    <s v="Normal"/>
    <s v="Medium Budget"/>
  </r>
  <r>
    <s v="Kill the Messenger"/>
    <d v="2014-09-30T00:00:00"/>
    <x v="0"/>
    <x v="5"/>
    <s v="English"/>
    <x v="0"/>
    <s v="R"/>
    <s v="Jeremy Renner"/>
    <x v="1341"/>
    <n v="10000"/>
    <n v="12897"/>
    <n v="52"/>
    <n v="13000"/>
    <n v="7"/>
    <n v="163"/>
    <n v="112"/>
    <n v="2445646"/>
    <n v="5000000"/>
    <n v="-2554354"/>
    <n v="-0.51087079999999996"/>
    <n v="29.09565168"/>
    <x v="16"/>
    <s v="sentyabr"/>
    <s v="Michael Cuesta"/>
    <s v="KİLL THE MESSENGER"/>
    <s v="Normal"/>
    <s v="Medium Budget"/>
  </r>
  <r>
    <s v="The Homesman"/>
    <d v="2014-02-03T00:00:00"/>
    <x v="0"/>
    <x v="1"/>
    <s v="English"/>
    <x v="0"/>
    <s v="R"/>
    <s v="Barry Corbin"/>
    <x v="1233"/>
    <n v="883"/>
    <n v="2896"/>
    <n v="0"/>
    <n v="0"/>
    <n v="6.6"/>
    <n v="208"/>
    <n v="122"/>
    <n v="2428883"/>
    <n v="16000000"/>
    <n v="-13571117"/>
    <n v="-0.84819481249999995"/>
    <n v="26.060722074999997"/>
    <x v="16"/>
    <s v="fevral"/>
    <s v="Tommy Lee Jones"/>
    <s v="THE HOMESMAN"/>
    <s v="Normal"/>
    <s v="Medium Budget"/>
  </r>
  <r>
    <s v="The Grace Card"/>
    <d v="2010-11-16T00:00:00"/>
    <x v="0"/>
    <x v="1"/>
    <s v="English"/>
    <x v="0"/>
    <s v="PG-13"/>
    <s v="Michael Joiner"/>
    <x v="1342"/>
    <n v="77000"/>
    <n v="77046"/>
    <n v="0"/>
    <n v="0"/>
    <n v="6.4"/>
    <n v="25"/>
    <n v="101"/>
    <n v="2428241"/>
    <n v="200000"/>
    <n v="2228241"/>
    <n v="11.141204999999999"/>
    <n v="30.056482000000003"/>
    <x v="11"/>
    <s v="noyabr"/>
    <s v="David G. Evans"/>
    <s v="THE GRACE CARD"/>
    <s v="Normal"/>
    <s v="Medium Budget"/>
  </r>
  <r>
    <s v="You Kill Me"/>
    <d v="2007-02-05T00:00:00"/>
    <x v="0"/>
    <x v="4"/>
    <s v="English"/>
    <x v="0"/>
    <s v="R"/>
    <s v="Philip Baker Hall"/>
    <x v="863"/>
    <n v="497"/>
    <n v="776"/>
    <n v="131"/>
    <n v="830"/>
    <n v="6.5"/>
    <n v="121"/>
    <n v="93"/>
    <n v="2426851"/>
    <n v="4000000"/>
    <n v="-1573149"/>
    <n v="-0.39328724999999998"/>
    <n v="25.925685099999999"/>
    <x v="17"/>
    <s v="fevral"/>
    <s v="John Dahl"/>
    <s v="YOU KİLL ME"/>
    <s v="Normal"/>
    <s v="Medium Budget"/>
  </r>
  <r>
    <s v="Never Let Me Go"/>
    <d v="2010-01-25T00:00:00"/>
    <x v="0"/>
    <x v="1"/>
    <s v="English"/>
    <x v="1"/>
    <s v="R"/>
    <s v="Andrew Garfield"/>
    <x v="745"/>
    <n v="10000"/>
    <n v="12867"/>
    <n v="132"/>
    <n v="33000"/>
    <n v="7.2"/>
    <n v="328"/>
    <n v="103"/>
    <n v="2412045"/>
    <n v="15000000"/>
    <n v="-12587955"/>
    <n v="-0.83919699999999997"/>
    <n v="31.764321200000001"/>
    <x v="11"/>
    <s v="yanvar"/>
    <s v="Mark Romanek"/>
    <s v="NEVER LET ME GO"/>
    <s v="Normal"/>
    <s v="Medium Budget"/>
  </r>
  <r>
    <s v="Buffalo '66"/>
    <d v="1998-07-07T00:00:00"/>
    <x v="0"/>
    <x v="4"/>
    <s v="English"/>
    <x v="0"/>
    <s v="R"/>
    <s v="Anjelica Huston"/>
    <x v="1343"/>
    <n v="1000"/>
    <n v="4762"/>
    <n v="787"/>
    <n v="0"/>
    <n v="7.5"/>
    <n v="106"/>
    <n v="110"/>
    <n v="2365931"/>
    <n v="1500000"/>
    <n v="865931"/>
    <n v="0.57728733333333337"/>
    <n v="30.230914933333334"/>
    <x v="31"/>
    <s v="iyul"/>
    <s v="Vincent Gallo"/>
    <s v="BUFFALO '66"/>
    <s v="Normal"/>
    <s v="Medium Budget"/>
  </r>
  <r>
    <s v="Pieces of April"/>
    <d v="2003-05-19T00:00:00"/>
    <x v="0"/>
    <x v="4"/>
    <s v="English"/>
    <x v="0"/>
    <s v="PG-13"/>
    <s v="Oliver Platt"/>
    <x v="524"/>
    <n v="1000"/>
    <n v="3010"/>
    <n v="54"/>
    <n v="0"/>
    <n v="7.1"/>
    <n v="131"/>
    <n v="80"/>
    <n v="2360184"/>
    <n v="300000"/>
    <n v="2060184"/>
    <n v="6.8672800000000001"/>
    <n v="31.146912"/>
    <x v="13"/>
    <s v="may"/>
    <s v="Peter Hedges"/>
    <s v="PİECES OF APRİL"/>
    <s v="Normal"/>
    <s v="Medium Budget"/>
  </r>
  <r>
    <s v="Bon voyage"/>
    <d v="2003-08-15T00:00:00"/>
    <x v="1"/>
    <x v="4"/>
    <s v="French"/>
    <x v="6"/>
    <s v="PG-13"/>
    <s v="Isabelle Adjani"/>
    <x v="1344"/>
    <n v="572"/>
    <n v="1776"/>
    <n v="22"/>
    <n v="235"/>
    <n v="6.9"/>
    <n v="69"/>
    <n v="114"/>
    <n v="2353728"/>
    <n v="20000000"/>
    <n v="-17646272"/>
    <n v="-0.88231360000000003"/>
    <n v="27.27057456"/>
    <x v="13"/>
    <s v="avgust"/>
    <s v="Jean-Paul Rappeneau"/>
    <s v="BON VOYAGE"/>
    <s v="Normal"/>
    <s v="Medium Budget"/>
  </r>
  <r>
    <s v="Redbelt"/>
    <d v="2008-07-15T00:00:00"/>
    <x v="0"/>
    <x v="1"/>
    <s v="English"/>
    <x v="0"/>
    <s v="R"/>
    <s v="Alice Braga"/>
    <x v="1113"/>
    <n v="1000"/>
    <n v="2158"/>
    <n v="342"/>
    <n v="0"/>
    <n v="6.8"/>
    <n v="158"/>
    <n v="99"/>
    <n v="2344847"/>
    <n v="7000000"/>
    <n v="-4655153"/>
    <n v="-0.66502185714285711"/>
    <n v="26.933991257142857"/>
    <x v="4"/>
    <s v="iyul"/>
    <s v="David Mamet"/>
    <s v="REDBELT"/>
    <s v="Normal"/>
    <s v="Medium Budget"/>
  </r>
  <r>
    <s v="Layer Cake"/>
    <d v="2004-11-12T00:00:00"/>
    <x v="0"/>
    <x v="8"/>
    <s v="English"/>
    <x v="1"/>
    <s v="R"/>
    <s v="Tom Hardy"/>
    <x v="167"/>
    <n v="27000"/>
    <n v="29277"/>
    <n v="905"/>
    <n v="0"/>
    <n v="7.4"/>
    <n v="149"/>
    <n v="105"/>
    <n v="2338695"/>
    <n v="4000000"/>
    <n v="-1661305"/>
    <n v="-0.41532625000000001"/>
    <n v="29.4338695"/>
    <x v="7"/>
    <s v="noyabr"/>
    <s v="Matthew Vaughn"/>
    <s v="LAYER CAKE"/>
    <s v="Normal"/>
    <s v="Medium Budget"/>
  </r>
  <r>
    <s v="Bucky Larson: Born to Be a Star"/>
    <d v="2011-07-03T00:00:00"/>
    <x v="0"/>
    <x v="4"/>
    <s v="English"/>
    <x v="0"/>
    <s v="R"/>
    <s v="Don Johnson"/>
    <x v="1345"/>
    <n v="982"/>
    <n v="2603"/>
    <n v="105"/>
    <n v="0"/>
    <n v="3.3"/>
    <n v="49"/>
    <n v="97"/>
    <n v="2331318"/>
    <n v="10000000"/>
    <n v="-7668682"/>
    <n v="-0.7668682"/>
    <n v="12.89325272"/>
    <x v="15"/>
    <s v="iyul"/>
    <s v="Tom Brady"/>
    <s v="BUCKY LARSON: BORN TO BE A STAR"/>
    <s v="Normal"/>
    <s v="Medium Budget"/>
  </r>
  <r>
    <s v="Last Orders"/>
    <d v="2001-10-16T00:00:00"/>
    <x v="0"/>
    <x v="1"/>
    <s v="English"/>
    <x v="1"/>
    <s v="R"/>
    <s v="Bob Hoskins"/>
    <x v="1346"/>
    <n v="5000"/>
    <n v="7166"/>
    <n v="40"/>
    <n v="305"/>
    <n v="7"/>
    <n v="61"/>
    <n v="109"/>
    <n v="2326407"/>
    <n v="12000000"/>
    <n v="-9673593"/>
    <n v="-0.80613274999999995"/>
    <n v="27.708046899999999"/>
    <x v="18"/>
    <s v="oktyabr"/>
    <s v="Fred Schepisi"/>
    <s v="LAST ORDERS"/>
    <s v="Normal"/>
    <s v="Medium Budget"/>
  </r>
  <r>
    <s v="Trance"/>
    <d v="2013-08-26T00:00:00"/>
    <x v="0"/>
    <x v="8"/>
    <s v="English"/>
    <x v="1"/>
    <s v="R"/>
    <s v="Rosario Dawson"/>
    <x v="181"/>
    <n v="3000"/>
    <n v="5056"/>
    <n v="0"/>
    <n v="23000"/>
    <n v="7"/>
    <n v="393"/>
    <n v="101"/>
    <n v="2319187"/>
    <n v="20000000"/>
    <n v="-17680813"/>
    <n v="-0.88404064999999998"/>
    <n v="29.946383740000002"/>
    <x v="8"/>
    <s v="avgust"/>
    <s v="Danny Boyle"/>
    <s v="TRANCE"/>
    <s v="Normal"/>
    <s v="Medium Budget"/>
  </r>
  <r>
    <s v="Shanghai Surprise"/>
    <d v="1986-11-13T00:00:00"/>
    <x v="0"/>
    <x v="2"/>
    <s v="English"/>
    <x v="1"/>
    <s v="PG-13"/>
    <s v="Victor Wong"/>
    <x v="1347"/>
    <n v="400"/>
    <n v="805"/>
    <n v="3"/>
    <n v="154"/>
    <n v="3"/>
    <n v="21"/>
    <n v="97"/>
    <n v="2315683"/>
    <n v="17000000"/>
    <n v="-14684317"/>
    <n v="-0.86378335294117647"/>
    <n v="11.669886658823529"/>
    <x v="37"/>
    <s v="noyabr"/>
    <s v="Jim Goddard"/>
    <s v="SHANGHAİ SURPRİSE"/>
    <s v="Normal"/>
    <s v="High Budget"/>
  </r>
  <r>
    <s v="Hav Plenty"/>
    <d v="1997-06-02T00:00:00"/>
    <x v="0"/>
    <x v="4"/>
    <s v="English"/>
    <x v="0"/>
    <s v="R"/>
    <s v="Hill Harper"/>
    <x v="1348"/>
    <n v="465"/>
    <n v="714"/>
    <n v="21"/>
    <n v="161"/>
    <n v="6.5"/>
    <n v="25"/>
    <n v="84"/>
    <n v="2301777"/>
    <n v="650000"/>
    <n v="1651777"/>
    <n v="2.5411953846153845"/>
    <n v="27.032578153846156"/>
    <x v="1"/>
    <s v="iyun"/>
    <s v="Christopher Scott Cherot"/>
    <s v="HAV PLENTY"/>
    <s v="Normal"/>
    <s v="Medium Budget"/>
  </r>
  <r>
    <s v="42nd Street"/>
    <d v="1933-08-29T00:00:00"/>
    <x v="1"/>
    <x v="4"/>
    <s v="English"/>
    <x v="0"/>
    <s v="Unrated"/>
    <s v="Ginger Rogers"/>
    <x v="1349"/>
    <n v="610"/>
    <n v="995"/>
    <n v="24"/>
    <n v="439"/>
    <n v="7.7"/>
    <n v="65"/>
    <n v="89"/>
    <n v="2300000"/>
    <n v="439000"/>
    <n v="1861000"/>
    <n v="4.2391799544419131"/>
    <n v="32.539571981776767"/>
    <x v="70"/>
    <s v="avgust"/>
    <s v="Lloyd Bacon"/>
    <s v="42ND STREET"/>
    <s v="Normal"/>
    <s v="Medium Budget"/>
  </r>
  <r>
    <s v="Princess Mononoke"/>
    <d v="1997-07-18T00:00:00"/>
    <x v="0"/>
    <x v="2"/>
    <s v="Japanese"/>
    <x v="10"/>
    <s v="PG-13"/>
    <s v="Minnie Driver"/>
    <x v="1006"/>
    <n v="893"/>
    <n v="2710"/>
    <n v="6000"/>
    <n v="11000"/>
    <n v="8.4"/>
    <n v="174"/>
    <n v="134"/>
    <n v="2298191"/>
    <n v="2400000000"/>
    <n v="-2397701809"/>
    <n v="-0.99904242041666669"/>
    <n v="34.300383031833334"/>
    <x v="1"/>
    <s v="iyul"/>
    <s v="Hayao Miyazaki"/>
    <s v="PRİNCESS MONONOKE"/>
    <s v="Underperformer"/>
    <s v="High Budget"/>
  </r>
  <r>
    <s v="Waltz with Bashir"/>
    <d v="2008-05-12T00:00:00"/>
    <x v="0"/>
    <x v="3"/>
    <s v="Hebrew"/>
    <x v="35"/>
    <s v="R"/>
    <s v="Ari Folman"/>
    <x v="1350"/>
    <n v="56"/>
    <n v="56"/>
    <n v="56"/>
    <n v="0"/>
    <n v="8"/>
    <n v="231"/>
    <n v="90"/>
    <n v="2283276"/>
    <n v="1500000"/>
    <n v="783276"/>
    <n v="0.52218399999999998"/>
    <n v="32.208873599999997"/>
    <x v="4"/>
    <s v="may"/>
    <s v="Ari Folman"/>
    <s v="WALTZ WİTH BASHİR"/>
    <s v="Normal"/>
    <s v="High Budget"/>
  </r>
  <r>
    <s v="Showdown in Little Tokyo"/>
    <d v="1991-03-25T00:00:00"/>
    <x v="0"/>
    <x v="0"/>
    <s v="English"/>
    <x v="0"/>
    <s v="R"/>
    <s v="Cary-Hiroyuki Tagawa"/>
    <x v="1004"/>
    <n v="1000"/>
    <n v="2404"/>
    <n v="73"/>
    <n v="0"/>
    <n v="6"/>
    <n v="45"/>
    <n v="79"/>
    <n v="2275557"/>
    <n v="8000000"/>
    <n v="-5724443"/>
    <n v="-0.71555537499999999"/>
    <n v="23.71377785"/>
    <x v="24"/>
    <s v="mart"/>
    <s v="Mark L. Lester"/>
    <s v="SHOWDOWN İN LİTTLE TOKYO"/>
    <s v="Normal"/>
    <s v="High Budget"/>
  </r>
  <r>
    <s v="The East"/>
    <d v="2013-08-07T00:00:00"/>
    <x v="0"/>
    <x v="1"/>
    <s v="English"/>
    <x v="1"/>
    <s v="PG-13"/>
    <s v="Alexander SkarsgÃ¥rd"/>
    <x v="1351"/>
    <n v="10000"/>
    <n v="13180"/>
    <n v="129"/>
    <n v="12000"/>
    <n v="6.9"/>
    <n v="200"/>
    <n v="116"/>
    <n v="2268296"/>
    <n v="6500000"/>
    <n v="-4231704"/>
    <n v="-0.65103138461538457"/>
    <n v="28.539587446153845"/>
    <x v="8"/>
    <s v="avgust"/>
    <s v="Zal Batmanglij"/>
    <s v="THE EAST"/>
    <s v="Normal"/>
    <s v="Medium Budget"/>
  </r>
  <r>
    <s v="Courage"/>
    <d v="2015-06-23T00:00:00"/>
    <x v="0"/>
    <x v="5"/>
    <s v="English"/>
    <x v="0"/>
    <s v="PG"/>
    <s v="Donny Boaz"/>
    <x v="1352"/>
    <n v="2000"/>
    <n v="3384"/>
    <n v="14"/>
    <n v="0"/>
    <n v="7"/>
    <n v="27"/>
    <n v="118"/>
    <n v="2246000"/>
    <n v="20000000"/>
    <n v="-17754000"/>
    <n v="-0.88770000000000004"/>
    <n v="27.644919999999999"/>
    <x v="2"/>
    <s v="iyun"/>
    <s v="Angelo Pizzo"/>
    <s v="COURAGE"/>
    <s v="Normal"/>
    <s v="Medium Budget"/>
  </r>
  <r>
    <s v="DysFunktional Family"/>
    <d v="2003-02-03T00:00:00"/>
    <x v="0"/>
    <x v="4"/>
    <s v="English"/>
    <x v="0"/>
    <s v="R"/>
    <s v="Eddie Griffin"/>
    <x v="1353"/>
    <n v="489"/>
    <n v="539"/>
    <n v="269"/>
    <n v="26"/>
    <n v="6.6"/>
    <n v="23"/>
    <n v="89"/>
    <n v="2223990"/>
    <n v="3000000"/>
    <n v="-776010"/>
    <n v="-0.25867000000000001"/>
    <n v="26.299132"/>
    <x v="13"/>
    <s v="fevral"/>
    <s v="George Gallo"/>
    <s v="DYSFUNKTİONAL FAMİLY"/>
    <s v="Normal"/>
    <s v="Medium Budget"/>
  </r>
  <r>
    <s v="The White Ribbon"/>
    <d v="2009-06-03T00:00:00"/>
    <x v="1"/>
    <x v="1"/>
    <s v="German"/>
    <x v="7"/>
    <s v="R"/>
    <s v="Ulrich Tukur"/>
    <x v="1354"/>
    <n v="63"/>
    <n v="167"/>
    <n v="0"/>
    <n v="0"/>
    <n v="7.8"/>
    <n v="292"/>
    <n v="144"/>
    <n v="2222647"/>
    <n v="12000000"/>
    <n v="-9777353"/>
    <n v="-0.81477941666666664"/>
    <n v="30.874088233333332"/>
    <x v="0"/>
    <s v="iyun"/>
    <s v="Michael Haneke"/>
    <s v="THE WHİTE RİBBON"/>
    <s v="Normal"/>
    <s v="Medium Budget"/>
  </r>
  <r>
    <s v="Smilla's Sense of Snow"/>
    <d v="1997-12-26T00:00:00"/>
    <x v="0"/>
    <x v="0"/>
    <s v="English"/>
    <x v="33"/>
    <s v="R"/>
    <s v="Jim Broadbent"/>
    <x v="1355"/>
    <n v="1000"/>
    <n v="3125"/>
    <n v="55"/>
    <n v="561"/>
    <n v="6.4"/>
    <n v="50"/>
    <n v="121"/>
    <n v="2221994"/>
    <n v="35000000"/>
    <n v="-32778006"/>
    <n v="-0.93651445714285719"/>
    <n v="25.28149421714286"/>
    <x v="1"/>
    <s v="dekabr"/>
    <s v="Bille August"/>
    <s v="SMİLLA'S SENSE OF SNOW"/>
    <s v="Normal"/>
    <s v="High Budget"/>
  </r>
  <r>
    <s v="Rabbit Hole"/>
    <d v="2010-05-24T00:00:00"/>
    <x v="0"/>
    <x v="1"/>
    <s v="English"/>
    <x v="0"/>
    <s v="PG-13"/>
    <s v="Dianne Wiest"/>
    <x v="1317"/>
    <n v="967"/>
    <n v="1582"/>
    <n v="263"/>
    <n v="0"/>
    <n v="7"/>
    <n v="248"/>
    <n v="91"/>
    <n v="2221809"/>
    <n v="5000000"/>
    <n v="-2778191"/>
    <n v="-0.55563819999999997"/>
    <n v="27.777744720000001"/>
    <x v="11"/>
    <s v="may"/>
    <s v="John Cameron Mitchell"/>
    <s v="RABBİT HOLE"/>
    <s v="Normal"/>
    <s v="Medium Budget"/>
  </r>
  <r>
    <s v="Perfume: The Story of a Murderer"/>
    <d v="2006-02-15T00:00:00"/>
    <x v="0"/>
    <x v="8"/>
    <s v="English"/>
    <x v="7"/>
    <s v="R"/>
    <s v="Michael Smiley"/>
    <x v="801"/>
    <n v="177"/>
    <n v="253"/>
    <n v="670"/>
    <n v="26000"/>
    <n v="7.5"/>
    <n v="226"/>
    <n v="147"/>
    <n v="2208939"/>
    <n v="50000000"/>
    <n v="-47791061"/>
    <n v="-0.95582122000000003"/>
    <n v="32.217671512000003"/>
    <x v="9"/>
    <s v="fevral"/>
    <s v="Tom Tykwer"/>
    <s v="PERFUME: THE STORY OF A MURDERER"/>
    <s v="Normal"/>
    <s v="Medium Budget"/>
  </r>
  <r>
    <s v="Shattered Glass"/>
    <d v="2003-08-23T00:00:00"/>
    <x v="0"/>
    <x v="1"/>
    <s v="English"/>
    <x v="0"/>
    <s v="PG-13"/>
    <s v="Hayden Christensen"/>
    <x v="1356"/>
    <n v="4000"/>
    <n v="8297"/>
    <n v="53"/>
    <n v="0"/>
    <n v="7.2"/>
    <n v="129"/>
    <n v="99"/>
    <n v="2207975"/>
    <n v="6000000"/>
    <n v="-3792025"/>
    <n v="-0.6320041666666667"/>
    <n v="28.547198333333334"/>
    <x v="13"/>
    <s v="avgust"/>
    <s v="Billy Ray"/>
    <s v="SHATTERED GLASS"/>
    <s v="Normal"/>
    <s v="Medium Budget"/>
  </r>
  <r>
    <s v="Transsiberian"/>
    <d v="2008-09-06T00:00:00"/>
    <x v="0"/>
    <x v="8"/>
    <s v="English"/>
    <x v="12"/>
    <s v="R"/>
    <s v="Thomas Kretschmann"/>
    <x v="523"/>
    <n v="918"/>
    <n v="1252"/>
    <n v="122"/>
    <n v="0"/>
    <n v="6.7"/>
    <n v="150"/>
    <n v="111"/>
    <n v="2203641"/>
    <n v="15000000"/>
    <n v="-12796359"/>
    <n v="-0.85309060000000003"/>
    <n v="26.45876376"/>
    <x v="4"/>
    <s v="sentyabr"/>
    <s v="Brad Anderson"/>
    <s v="TRANSSİBERİAN"/>
    <s v="Normal"/>
    <s v="Medium Budget"/>
  </r>
  <r>
    <s v="The Host"/>
    <d v="2006-02-04T00:00:00"/>
    <x v="0"/>
    <x v="4"/>
    <s v="Korean"/>
    <x v="25"/>
    <s v="R"/>
    <s v="Doona Bae"/>
    <x v="1252"/>
    <n v="629"/>
    <n v="1173"/>
    <n v="584"/>
    <n v="7000"/>
    <n v="7"/>
    <n v="363"/>
    <n v="110"/>
    <n v="2201412"/>
    <n v="12215500000"/>
    <n v="-12213298588"/>
    <n v="-0.99981978535467231"/>
    <n v="28.30007208585813"/>
    <x v="9"/>
    <s v="fevral"/>
    <s v="Joon-ho Bong"/>
    <s v="THE HOST"/>
    <s v="Underperformer"/>
    <s v="Medium Budget"/>
  </r>
  <r>
    <s v="But I'm a Cheerleader"/>
    <d v="1999-06-19T00:00:00"/>
    <x v="0"/>
    <x v="4"/>
    <s v="English"/>
    <x v="0"/>
    <s v="R"/>
    <s v="Natasha Lyonne"/>
    <x v="1357"/>
    <n v="1000"/>
    <n v="4289"/>
    <n v="91"/>
    <n v="0"/>
    <n v="6.6"/>
    <n v="99"/>
    <n v="85"/>
    <n v="2199853"/>
    <n v="1200000"/>
    <n v="999853"/>
    <n v="0.83321083333333334"/>
    <n v="26.733284333333334"/>
    <x v="5"/>
    <s v="iyun"/>
    <s v="Jamie Babbit"/>
    <s v="BUT I'M A CHEERLEADER"/>
    <s v="Normal"/>
    <s v="Medium Budget"/>
  </r>
  <r>
    <s v="Bamboozled"/>
    <d v="2000-07-14T00:00:00"/>
    <x v="0"/>
    <x v="4"/>
    <s v="English"/>
    <x v="0"/>
    <s v="R"/>
    <s v="Gillian White"/>
    <x v="329"/>
    <n v="1000"/>
    <n v="4266"/>
    <n v="0"/>
    <n v="1000"/>
    <n v="6.5"/>
    <n v="57"/>
    <n v="135"/>
    <n v="2185266"/>
    <n v="10000000"/>
    <n v="-7814734"/>
    <n v="-0.78147339999999998"/>
    <n v="25.787410640000001"/>
    <x v="23"/>
    <s v="iyul"/>
    <s v="Spike Lee"/>
    <s v="BAMBOOZLED"/>
    <s v="Normal"/>
    <s v="Medium Budget"/>
  </r>
  <r>
    <s v="Oldboy"/>
    <d v="2003-01-07T00:00:00"/>
    <x v="0"/>
    <x v="1"/>
    <s v="Korean"/>
    <x v="25"/>
    <s v="R"/>
    <s v="Min-sik Choi"/>
    <x v="1358"/>
    <n v="717"/>
    <n v="852"/>
    <n v="0"/>
    <n v="43000"/>
    <n v="8.4"/>
    <n v="305"/>
    <n v="120"/>
    <n v="2181290"/>
    <n v="3000000"/>
    <n v="-818710"/>
    <n v="-0.27290333333333333"/>
    <n v="37.790838666666666"/>
    <x v="13"/>
    <s v="yanvar"/>
    <s v="Chan-wook Park"/>
    <s v="OLDBOY"/>
    <s v="Normal"/>
    <s v="Medium Budget"/>
  </r>
  <r>
    <s v="Anchorman 2: The Legend Continues"/>
    <d v="2013-11-14T00:00:00"/>
    <x v="0"/>
    <x v="4"/>
    <s v="English"/>
    <x v="0"/>
    <s v="PG-13"/>
    <s v="Harrison Ford"/>
    <x v="164"/>
    <n v="11000"/>
    <n v="28176"/>
    <n v="285"/>
    <n v="41000"/>
    <n v="6.3"/>
    <n v="272"/>
    <n v="143"/>
    <n v="2175312"/>
    <n v="50000000"/>
    <n v="-47824688"/>
    <n v="-0.95649375999999997"/>
    <n v="28.917402496000001"/>
    <x v="8"/>
    <s v="noyabr"/>
    <s v="Adam McKay"/>
    <s v="ANCHORMAN 2: THE LEGEND CONTİNUES"/>
    <s v="Normal"/>
    <s v="Medium Budget"/>
  </r>
  <r>
    <s v="Shadow Conspiracy"/>
    <d v="1997-03-07T00:00:00"/>
    <x v="0"/>
    <x v="0"/>
    <s v="English"/>
    <x v="0"/>
    <s v="R"/>
    <s v="Sam Waterston"/>
    <x v="154"/>
    <n v="849"/>
    <n v="2457"/>
    <n v="170"/>
    <n v="68"/>
    <n v="4.9000000000000004"/>
    <n v="24"/>
    <n v="103"/>
    <n v="2154540"/>
    <n v="45000000"/>
    <n v="-42845460"/>
    <n v="-0.95212133333333338"/>
    <n v="19.225951466666665"/>
    <x v="1"/>
    <s v="mart"/>
    <s v="George P. Cosmatos"/>
    <s v="SHADOW CONSPİRACY"/>
    <s v="Normal"/>
    <s v="High Budget"/>
  </r>
  <r>
    <s v="A Dog of Flanders"/>
    <d v="1999-01-30T00:00:00"/>
    <x v="0"/>
    <x v="1"/>
    <s v="English"/>
    <x v="0"/>
    <s v="PG"/>
    <s v="Bruce McGill"/>
    <x v="1359"/>
    <n v="655"/>
    <n v="1906"/>
    <n v="0"/>
    <n v="157"/>
    <n v="6.3"/>
    <n v="25"/>
    <n v="100"/>
    <n v="2148212"/>
    <n v="7000000"/>
    <n v="-4851788"/>
    <n v="-0.69311257142857141"/>
    <n v="24.93845497142857"/>
    <x v="5"/>
    <s v="yanvar"/>
    <s v="Kevin Brodie"/>
    <s v="A DOG OF FLANDERS"/>
    <s v="Normal"/>
    <s v="Medium Budget"/>
  </r>
  <r>
    <s v="Ip Man 3"/>
    <d v="2015-05-06T00:00:00"/>
    <x v="0"/>
    <x v="0"/>
    <s v="Cantonese"/>
    <x v="13"/>
    <s v="PG-13"/>
    <s v="Mike Tyson"/>
    <x v="1360"/>
    <n v="461"/>
    <n v="615"/>
    <n v="25"/>
    <n v="12000"/>
    <n v="7.2"/>
    <n v="78"/>
    <n v="105"/>
    <n v="2126511"/>
    <n v="36000000"/>
    <n v="-33873489"/>
    <n v="-0.94093024999999997"/>
    <n v="29.623627899999999"/>
    <x v="2"/>
    <s v="may"/>
    <s v="Wilson Yip"/>
    <s v="IP MAN 3"/>
    <s v="Normal"/>
    <s v="High Budget"/>
  </r>
  <r>
    <s v="Mallrats"/>
    <d v="1995-04-01T00:00:00"/>
    <x v="0"/>
    <x v="4"/>
    <s v="English"/>
    <x v="0"/>
    <s v="R"/>
    <s v="Ethan Suplee"/>
    <x v="592"/>
    <n v="1000"/>
    <n v="3254"/>
    <n v="0"/>
    <n v="0"/>
    <n v="7.2"/>
    <n v="93"/>
    <n v="123"/>
    <n v="2122561"/>
    <n v="6000000"/>
    <n v="-3877439"/>
    <n v="-0.64623983333333335"/>
    <n v="28.541504066666668"/>
    <x v="33"/>
    <s v="aprel"/>
    <s v="Kevin Smith"/>
    <s v="MALLRATS"/>
    <s v="Normal"/>
    <s v="Medium Budget"/>
  </r>
  <r>
    <s v="The Nutcracker"/>
    <d v="1993-02-25T00:00:00"/>
    <x v="0"/>
    <x v="12"/>
    <s v="English"/>
    <x v="0"/>
    <s v="G"/>
    <s v="Darci Kistler"/>
    <x v="1361"/>
    <n v="2"/>
    <n v="2"/>
    <n v="22"/>
    <n v="238"/>
    <n v="5.7"/>
    <n v="10"/>
    <n v="92"/>
    <n v="2119994"/>
    <n v="19000000"/>
    <n v="-16880006"/>
    <n v="-0.88842136842105268"/>
    <n v="22.468431452631581"/>
    <x v="27"/>
    <s v="fevral"/>
    <s v="Emile Ardolino"/>
    <s v="THE NUTCRACKER"/>
    <s v="Normal"/>
    <s v="Low Budget"/>
  </r>
  <r>
    <s v="Faithful"/>
    <d v="1996-02-19T00:00:00"/>
    <x v="0"/>
    <x v="4"/>
    <s v="English"/>
    <x v="0"/>
    <s v="R"/>
    <s v="Chazz Palminteri"/>
    <x v="1362"/>
    <n v="979"/>
    <n v="1679"/>
    <n v="150"/>
    <n v="69"/>
    <n v="5.9"/>
    <n v="21"/>
    <n v="91"/>
    <n v="2104000"/>
    <n v="13000000"/>
    <n v="-10896000"/>
    <n v="-0.83815384615384614"/>
    <n v="23.271638461538465"/>
    <x v="20"/>
    <s v="fevral"/>
    <s v="Paul Mazursky"/>
    <s v="FAİTHFUL"/>
    <s v="Normal"/>
    <s v="Medium Budget"/>
  </r>
  <r>
    <s v="The Sea Inside"/>
    <d v="2004-12-27T00:00:00"/>
    <x v="0"/>
    <x v="5"/>
    <s v="Spanish"/>
    <x v="12"/>
    <s v="PG-13"/>
    <s v="BelÃ©n Rueda"/>
    <x v="304"/>
    <n v="273"/>
    <n v="529"/>
    <n v="448"/>
    <n v="0"/>
    <n v="8.1"/>
    <n v="157"/>
    <n v="125"/>
    <n v="2086345"/>
    <n v="10000000"/>
    <n v="-7913655"/>
    <n v="-0.79136550000000006"/>
    <n v="32.083453800000001"/>
    <x v="7"/>
    <s v="dekabr"/>
    <s v="Alejandro AmenÃ¡bar"/>
    <s v="THE SEA INSİDE"/>
    <s v="Normal"/>
    <s v="Medium Budget"/>
  </r>
  <r>
    <s v="The Wackness"/>
    <d v="2008-12-07T00:00:00"/>
    <x v="0"/>
    <x v="4"/>
    <s v="English"/>
    <x v="0"/>
    <s v="R"/>
    <s v="Mary-Kate Olsen"/>
    <x v="427"/>
    <n v="976"/>
    <n v="2748"/>
    <n v="129"/>
    <n v="0"/>
    <n v="7"/>
    <n v="147"/>
    <n v="99"/>
    <n v="2077046"/>
    <n v="6000000"/>
    <n v="-3922954"/>
    <n v="-0.65382566666666664"/>
    <n v="27.738469733333332"/>
    <x v="4"/>
    <s v="dekabr"/>
    <s v="Jonathan Levine"/>
    <s v="THE WACKNESS"/>
    <s v="Normal"/>
    <s v="Medium Budget"/>
  </r>
  <r>
    <s v="Raising Victor Vargas"/>
    <d v="2002-09-15T00:00:00"/>
    <x v="0"/>
    <x v="1"/>
    <s v="English"/>
    <x v="6"/>
    <s v="R"/>
    <s v="Victor Rasuk"/>
    <x v="752"/>
    <n v="302"/>
    <n v="663"/>
    <n v="6"/>
    <n v="219"/>
    <n v="7.2"/>
    <n v="59"/>
    <n v="88"/>
    <n v="2073984"/>
    <n v="800000"/>
    <n v="1273984"/>
    <n v="1.5924799999999999"/>
    <n v="29.458891999999999"/>
    <x v="12"/>
    <s v="sentyabr"/>
    <s v="Peter Sollett"/>
    <s v="RAİSİNG VİCTOR VARGAS"/>
    <s v="Normal"/>
    <s v="Medium Budget"/>
  </r>
  <r>
    <s v="Auto Focus"/>
    <d v="2002-04-29T00:00:00"/>
    <x v="0"/>
    <x v="5"/>
    <s v="English"/>
    <x v="0"/>
    <s v="R"/>
    <s v="Ed Begley Jr."/>
    <x v="1363"/>
    <n v="783"/>
    <n v="2684"/>
    <n v="261"/>
    <n v="357"/>
    <n v="6.6"/>
    <n v="97"/>
    <n v="105"/>
    <n v="2062066"/>
    <n v="7000000"/>
    <n v="-4937934"/>
    <n v="-0.70541914285714291"/>
    <n v="26.15353234285714"/>
    <x v="12"/>
    <s v="aprel"/>
    <s v="Paul Schrader"/>
    <s v="AUTO FOCUS"/>
    <s v="Normal"/>
    <s v="Medium Budget"/>
  </r>
  <r>
    <s v="Ravenous"/>
    <d v="1999-04-06T00:00:00"/>
    <x v="0"/>
    <x v="11"/>
    <s v="English"/>
    <x v="36"/>
    <s v="R"/>
    <s v="Jeremy Davies"/>
    <x v="1364"/>
    <n v="769"/>
    <n v="2543"/>
    <n v="61"/>
    <n v="0"/>
    <n v="7.1"/>
    <n v="131"/>
    <n v="101"/>
    <n v="2060953"/>
    <n v="12000000"/>
    <n v="-9939047"/>
    <n v="-0.8282539166666667"/>
    <n v="28.068698433333331"/>
    <x v="5"/>
    <s v="aprel"/>
    <s v="Antonia Bird"/>
    <s v="RAVENOUS"/>
    <s v="Normal"/>
    <s v="Low Budget"/>
  </r>
  <r>
    <s v="Beyond the Mat"/>
    <d v="1999-07-13T00:00:00"/>
    <x v="0"/>
    <x v="5"/>
    <s v="English"/>
    <x v="0"/>
    <s v="R"/>
    <s v="Terry Funk"/>
    <x v="1365"/>
    <n v="54"/>
    <n v="194"/>
    <n v="6"/>
    <n v="491"/>
    <n v="7.6"/>
    <n v="70"/>
    <n v="108"/>
    <n v="2047570"/>
    <n v="500000"/>
    <n v="1547570"/>
    <n v="3.0951399999999998"/>
    <n v="31.687155999999998"/>
    <x v="5"/>
    <s v="iyul"/>
    <s v="Barry W. Blaustein"/>
    <s v="BEYOND THE MAT"/>
    <s v="Normal"/>
    <s v="Medium Budget"/>
  </r>
  <r>
    <s v="El Mariachi"/>
    <d v="1992-08-21T00:00:00"/>
    <x v="0"/>
    <x v="0"/>
    <s v="Spanish"/>
    <x v="0"/>
    <s v="R"/>
    <s v="Carlos Gallardo"/>
    <x v="253"/>
    <n v="121"/>
    <n v="147"/>
    <n v="0"/>
    <n v="0"/>
    <n v="6.9"/>
    <n v="56"/>
    <n v="81"/>
    <n v="2040920"/>
    <n v="7000"/>
    <n v="2033920"/>
    <n v="290.56"/>
    <n v="143.82400000000001"/>
    <x v="28"/>
    <s v="avgust"/>
    <s v="Robert Rodriguez"/>
    <s v="EL MARİACHİ"/>
    <s v="Normal"/>
    <s v="High Budget"/>
  </r>
  <r>
    <s v="I Love You Phillip Morris"/>
    <d v="2009-08-19T00:00:00"/>
    <x v="0"/>
    <x v="5"/>
    <s v="English"/>
    <x v="6"/>
    <s v="R"/>
    <s v="Dameon Clarke"/>
    <x v="342"/>
    <n v="170"/>
    <n v="931"/>
    <n v="43"/>
    <n v="11000"/>
    <n v="6.6"/>
    <n v="242"/>
    <n v="102"/>
    <n v="2035566"/>
    <n v="13000000"/>
    <n v="-10964434"/>
    <n v="-0.843418"/>
    <n v="27.162632800000001"/>
    <x v="0"/>
    <s v="avgust"/>
    <s v="Glenn Ficarra"/>
    <s v="I LOVE YOU PHİLLİP MORRİS"/>
    <s v="Normal"/>
    <s v="Medium Budget"/>
  </r>
  <r>
    <s v="Novocaine"/>
    <d v="2001-03-24T00:00:00"/>
    <x v="0"/>
    <x v="4"/>
    <s v="English"/>
    <x v="0"/>
    <s v="R"/>
    <s v="Chelcie Ross"/>
    <x v="1366"/>
    <n v="244"/>
    <n v="489"/>
    <n v="8"/>
    <n v="289"/>
    <n v="5.8"/>
    <n v="84"/>
    <n v="95"/>
    <n v="2025238"/>
    <n v="6000000"/>
    <n v="-3974762"/>
    <n v="-0.66246033333333332"/>
    <n v="22.963915866666667"/>
    <x v="18"/>
    <s v="mart"/>
    <s v="David Atkins"/>
    <s v="NOVOCAİNE"/>
    <s v="Normal"/>
    <s v="Medium Budget"/>
  </r>
  <r>
    <s v="The Work and the Glory II: American Zion"/>
    <d v="2005-03-09T00:00:00"/>
    <x v="0"/>
    <x v="1"/>
    <s v="English"/>
    <x v="0"/>
    <s v="PG-13"/>
    <s v="Emily Podleski"/>
    <x v="1367"/>
    <n v="1000"/>
    <n v="1942"/>
    <n v="0"/>
    <n v="19"/>
    <n v="6.6"/>
    <n v="4"/>
    <n v="100"/>
    <n v="2024854"/>
    <n v="6500000"/>
    <n v="-4475146"/>
    <n v="-0.68848399999999998"/>
    <n v="26.126506399999997"/>
    <x v="14"/>
    <s v="mart"/>
    <s v="Sterling Van Wagenen"/>
    <s v="THE WORK AND THE GLORY II: AMERİCAN ZİON"/>
    <s v="Normal"/>
    <s v="Medium Budget"/>
  </r>
  <r>
    <s v="Can't Stop the Music"/>
    <d v="1980-11-10T00:00:00"/>
    <x v="0"/>
    <x v="5"/>
    <s v="English"/>
    <x v="0"/>
    <s v="PG"/>
    <s v="Steve Guttenberg"/>
    <x v="1368"/>
    <n v="801"/>
    <n v="1462"/>
    <n v="42"/>
    <n v="1000"/>
    <n v="4.5"/>
    <n v="26"/>
    <n v="124"/>
    <n v="2000000"/>
    <n v="20000000"/>
    <n v="-18000000"/>
    <n v="-0.9"/>
    <n v="17.740000000000002"/>
    <x v="21"/>
    <s v="noyabr"/>
    <s v="Nancy Walker"/>
    <s v="CAN'T STOP THE MUSİC"/>
    <s v="Normal"/>
    <s v="Medium Budget"/>
  </r>
  <r>
    <s v="Roar"/>
    <d v="1981-08-10T00:00:00"/>
    <x v="0"/>
    <x v="2"/>
    <s v="English"/>
    <x v="0"/>
    <s v="PG"/>
    <s v="Tippi Hedren"/>
    <x v="1369"/>
    <n v="634"/>
    <n v="1262"/>
    <n v="4"/>
    <n v="0"/>
    <n v="6.4"/>
    <n v="50"/>
    <n v="102"/>
    <n v="2000000"/>
    <n v="17000000"/>
    <n v="-15000000"/>
    <n v="-0.88235294117647056"/>
    <n v="25.247058823529414"/>
    <x v="45"/>
    <s v="avgust"/>
    <s v="Noel Marshall"/>
    <s v="ROAR"/>
    <s v="Normal"/>
    <s v="High Budget"/>
  </r>
  <r>
    <s v="Limbo"/>
    <d v="1999-11-25T00:00:00"/>
    <x v="0"/>
    <x v="2"/>
    <s v="English"/>
    <x v="0"/>
    <s v="R"/>
    <s v="Mary Elizabeth Mastrantonio"/>
    <x v="1052"/>
    <n v="638"/>
    <n v="823"/>
    <n v="407"/>
    <n v="196"/>
    <n v="7.1"/>
    <n v="46"/>
    <n v="126"/>
    <n v="1997807"/>
    <n v="8000000"/>
    <n v="-6002193"/>
    <n v="-0.75027412500000001"/>
    <n v="28.11949035"/>
    <x v="5"/>
    <s v="noyabr"/>
    <s v="John Sayles"/>
    <s v="LİMBO"/>
    <s v="Normal"/>
    <s v="High Budget"/>
  </r>
  <r>
    <s v="Killer Joe"/>
    <d v="2011-03-26T00:00:00"/>
    <x v="0"/>
    <x v="8"/>
    <s v="English"/>
    <x v="0"/>
    <s v="R"/>
    <s v="Matthew McConaughey"/>
    <x v="82"/>
    <n v="11000"/>
    <n v="11853"/>
    <n v="607"/>
    <n v="12000"/>
    <n v="6.7"/>
    <n v="376"/>
    <n v="98"/>
    <n v="1987762"/>
    <n v="11000000"/>
    <n v="-9012238"/>
    <n v="-0.81929436363636365"/>
    <n v="27.672282254545454"/>
    <x v="15"/>
    <s v="mart"/>
    <s v="William Friedkin"/>
    <s v="KİLLER JOE"/>
    <s v="Normal"/>
    <s v="Medium Budget"/>
  </r>
  <r>
    <s v="Oliver Twist"/>
    <d v="2005-11-29T00:00:00"/>
    <x v="0"/>
    <x v="8"/>
    <s v="English"/>
    <x v="1"/>
    <s v="PG-13"/>
    <s v="Ian McNeice"/>
    <x v="729"/>
    <n v="268"/>
    <n v="450"/>
    <n v="2000"/>
    <n v="0"/>
    <n v="6.9"/>
    <n v="127"/>
    <n v="130"/>
    <n v="1987287"/>
    <n v="50000000"/>
    <n v="-48012713"/>
    <n v="-0.96025426000000003"/>
    <n v="27.215898296000002"/>
    <x v="14"/>
    <s v="noyabr"/>
    <s v="Roman Polanski"/>
    <s v="OLİVER TWİST"/>
    <s v="Normal"/>
    <s v="Medium Budget"/>
  </r>
  <r>
    <s v="The Immigrant"/>
    <d v="2013-05-05T00:00:00"/>
    <x v="0"/>
    <x v="1"/>
    <s v="English"/>
    <x v="0"/>
    <s v="R"/>
    <s v="Jeremy Renner"/>
    <x v="785"/>
    <n v="10000"/>
    <n v="11019"/>
    <n v="115"/>
    <n v="0"/>
    <n v="6.6"/>
    <n v="230"/>
    <n v="120"/>
    <n v="1984743"/>
    <n v="16000000"/>
    <n v="-14015257"/>
    <n v="-0.8759535625"/>
    <n v="26.049618575"/>
    <x v="8"/>
    <s v="may"/>
    <s v="James Gray"/>
    <s v="THE IMMİGRANT"/>
    <s v="Normal"/>
    <s v="Medium Budget"/>
  </r>
  <r>
    <s v="Shortbus"/>
    <d v="2006-03-21T00:00:00"/>
    <x v="0"/>
    <x v="4"/>
    <s v="English"/>
    <x v="0"/>
    <s v="Unrated"/>
    <s v="Sook-Yin Lee"/>
    <x v="1317"/>
    <n v="71"/>
    <n v="226"/>
    <n v="263"/>
    <n v="0"/>
    <n v="6.5"/>
    <n v="160"/>
    <n v="101"/>
    <n v="1984378"/>
    <n v="2000000"/>
    <n v="-15622"/>
    <n v="-7.8110000000000002E-3"/>
    <n v="25.996875599999999"/>
    <x v="9"/>
    <s v="mart"/>
    <s v="John Cameron Mitchell"/>
    <s v="SHORTBUS"/>
    <s v="Normal"/>
    <s v="Medium Budget"/>
  </r>
  <r>
    <s v="Zero Effect"/>
    <d v="1998-03-22T00:00:00"/>
    <x v="0"/>
    <x v="4"/>
    <s v="English"/>
    <x v="0"/>
    <s v="R"/>
    <s v="Kim Dickens"/>
    <x v="298"/>
    <n v="624"/>
    <n v="1209"/>
    <n v="52"/>
    <n v="507"/>
    <n v="7"/>
    <n v="81"/>
    <n v="116"/>
    <n v="1980338"/>
    <n v="5000000"/>
    <n v="-3019662"/>
    <n v="-0.60393240000000004"/>
    <n v="27.80912704"/>
    <x v="31"/>
    <s v="mart"/>
    <s v="Jake Kasdan"/>
    <s v="ZERO EFFECT"/>
    <s v="Normal"/>
    <s v="Medium Budget"/>
  </r>
  <r>
    <s v="The Incredibly True Adventure of Two Girls in Love"/>
    <d v="1995-11-30T00:00:00"/>
    <x v="0"/>
    <x v="4"/>
    <s v="English"/>
    <x v="0"/>
    <s v="R"/>
    <s v="Nicole Ari Parker"/>
    <x v="1370"/>
    <n v="360"/>
    <n v="656"/>
    <n v="4"/>
    <n v="423"/>
    <n v="6.5"/>
    <n v="23"/>
    <n v="94"/>
    <n v="1977544"/>
    <n v="250000"/>
    <n v="1727544"/>
    <n v="6.9101759999999999"/>
    <n v="28.806370400000002"/>
    <x v="33"/>
    <s v="noyabr"/>
    <s v="Maria Maggenti"/>
    <s v="THE INCREDİBLY TRUE ADVENTURE OF TWO GİRLS İN LOVE"/>
    <s v="Normal"/>
    <s v="Medium Budget"/>
  </r>
  <r>
    <s v="Crazy in Alabama"/>
    <d v="1999-04-27T00:00:00"/>
    <x v="0"/>
    <x v="4"/>
    <s v="English"/>
    <x v="0"/>
    <s v="PG-13"/>
    <s v="Meat Loaf"/>
    <x v="1371"/>
    <n v="783"/>
    <n v="4834"/>
    <n v="0"/>
    <n v="391"/>
    <n v="6.3"/>
    <n v="28"/>
    <n v="111"/>
    <n v="1954202"/>
    <n v="15000000"/>
    <n v="-13045798"/>
    <n v="-0.86971986666666667"/>
    <n v="24.891212053333334"/>
    <x v="5"/>
    <s v="aprel"/>
    <s v="Antonio Banderas"/>
    <s v="CRAZY İN ALABAMA"/>
    <s v="Normal"/>
    <s v="Medium Budget"/>
  </r>
  <r>
    <s v="The Clan of the Cave Bear"/>
    <d v="1986-04-05T00:00:00"/>
    <x v="0"/>
    <x v="2"/>
    <s v="English"/>
    <x v="0"/>
    <s v="R"/>
    <s v="Curtis Armstrong"/>
    <x v="1372"/>
    <n v="876"/>
    <n v="1351"/>
    <n v="70"/>
    <n v="843"/>
    <n v="5.3"/>
    <n v="21"/>
    <n v="98"/>
    <n v="1953732"/>
    <n v="15000000"/>
    <n v="-13046268"/>
    <n v="-0.86975119999999995"/>
    <n v="20.936399519999998"/>
    <x v="37"/>
    <s v="aprel"/>
    <s v="Michael Chapman"/>
    <s v="THE CLAN OF THE CAVE BEAR"/>
    <s v="Normal"/>
    <s v="High Budget"/>
  </r>
  <r>
    <s v="Two Girls and a Guy"/>
    <d v="1997-07-07T00:00:00"/>
    <x v="0"/>
    <x v="4"/>
    <s v="English"/>
    <x v="0"/>
    <s v="R"/>
    <s v="Robert Downey Jr."/>
    <x v="1373"/>
    <n v="21000"/>
    <n v="21124"/>
    <n v="56"/>
    <n v="387"/>
    <n v="5.6"/>
    <n v="54"/>
    <n v="84"/>
    <n v="1950218"/>
    <n v="1000000"/>
    <n v="950218"/>
    <n v="0.95021800000000001"/>
    <n v="22.818787199999996"/>
    <x v="1"/>
    <s v="iyul"/>
    <s v="James Toback"/>
    <s v="TWO GİRLS AND A GUY"/>
    <s v="Normal"/>
    <s v="Medium Budget"/>
  </r>
  <r>
    <s v="Happy, Texas"/>
    <d v="1999-06-09T00:00:00"/>
    <x v="0"/>
    <x v="4"/>
    <s v="English"/>
    <x v="0"/>
    <s v="PG-13"/>
    <s v="Ally Walker"/>
    <x v="1374"/>
    <n v="349"/>
    <n v="2095"/>
    <n v="3"/>
    <n v="374"/>
    <n v="6.3"/>
    <n v="77"/>
    <n v="98"/>
    <n v="1943649"/>
    <n v="1700000"/>
    <n v="243649"/>
    <n v="0.1433229411764706"/>
    <n v="25.294729176470589"/>
    <x v="5"/>
    <s v="iyun"/>
    <s v="Mark Illsley"/>
    <s v="HAPPY, TEXAS"/>
    <s v="Normal"/>
    <s v="Medium Budget"/>
  </r>
  <r>
    <s v="The Iceman"/>
    <d v="2012-05-02T00:00:00"/>
    <x v="0"/>
    <x v="5"/>
    <s v="English"/>
    <x v="0"/>
    <s v="R"/>
    <s v="Chris Evans"/>
    <x v="1375"/>
    <n v="11000"/>
    <n v="23187"/>
    <n v="34"/>
    <n v="20000"/>
    <n v="6.9"/>
    <n v="221"/>
    <n v="106"/>
    <n v="1939441"/>
    <n v="10000000"/>
    <n v="-8060559"/>
    <n v="-0.80605590000000005"/>
    <n v="29.277577640000001"/>
    <x v="3"/>
    <s v="may"/>
    <s v="Ariel Vromen"/>
    <s v="THE ICEMAN"/>
    <s v="Normal"/>
    <s v="Medium Budget"/>
  </r>
  <r>
    <s v="The Proposition"/>
    <d v="2005-07-30T00:00:00"/>
    <x v="0"/>
    <x v="8"/>
    <s v="English"/>
    <x v="3"/>
    <s v="R"/>
    <s v="Ray Winstone"/>
    <x v="1376"/>
    <n v="1000"/>
    <n v="2129"/>
    <n v="214"/>
    <n v="0"/>
    <n v="7.4"/>
    <n v="168"/>
    <n v="104"/>
    <n v="1900725"/>
    <n v="2000000"/>
    <n v="-99275"/>
    <n v="-4.9637500000000001E-2"/>
    <n v="29.580145000000002"/>
    <x v="14"/>
    <s v="iyul"/>
    <s v="John Hillcoat"/>
    <s v="THE PROPOSİTİON"/>
    <s v="Normal"/>
    <s v="Medium Budget"/>
  </r>
  <r>
    <s v="A Sound of Thunder"/>
    <d v="2005-02-18T00:00:00"/>
    <x v="0"/>
    <x v="0"/>
    <s v="English"/>
    <x v="1"/>
    <s v="PG-13"/>
    <s v="David Oyelowo"/>
    <x v="421"/>
    <n v="1000"/>
    <n v="1890"/>
    <n v="0"/>
    <n v="785"/>
    <n v="4.2"/>
    <n v="113"/>
    <n v="102"/>
    <n v="1891821"/>
    <n v="52000000"/>
    <n v="-50108179"/>
    <n v="-0.96361882692307688"/>
    <n v="16.493052469230769"/>
    <x v="14"/>
    <s v="fevral"/>
    <s v="Peter Hyams"/>
    <s v="A SOUND OF THUNDER"/>
    <s v="Underperformer"/>
    <s v="High Budget"/>
  </r>
  <r>
    <s v="The Mighty Macs"/>
    <d v="2009-12-06T00:00:00"/>
    <x v="0"/>
    <x v="1"/>
    <s v="English"/>
    <x v="0"/>
    <s v="G"/>
    <s v="Ellen Burstyn"/>
    <x v="1377"/>
    <n v="1000"/>
    <n v="2589"/>
    <n v="2"/>
    <n v="797"/>
    <n v="6.5"/>
    <n v="34"/>
    <n v="99"/>
    <n v="1889522"/>
    <n v="7000000"/>
    <n v="-5110478"/>
    <n v="-0.73006828571428573"/>
    <n v="25.787672685714284"/>
    <x v="0"/>
    <s v="dekabr"/>
    <s v="Tim Chambers"/>
    <s v="THE MİGHTY MACS"/>
    <s v="Normal"/>
    <s v="Medium Budget"/>
  </r>
  <r>
    <s v="Legend"/>
    <d v="2015-09-08T00:00:00"/>
    <x v="0"/>
    <x v="5"/>
    <s v="English"/>
    <x v="1"/>
    <s v="R"/>
    <s v="Tom Hardy"/>
    <x v="309"/>
    <n v="27000"/>
    <n v="27659"/>
    <n v="241"/>
    <n v="43000"/>
    <n v="7"/>
    <n v="260"/>
    <n v="132"/>
    <n v="1865774"/>
    <n v="30000000"/>
    <n v="-28134226"/>
    <n v="-0.93780753333333333"/>
    <n v="31.924876986666668"/>
    <x v="2"/>
    <s v="sentyabr"/>
    <s v="Brian Helgeland"/>
    <s v="LEGEND"/>
    <s v="Normal"/>
    <s v="Medium Budget"/>
  </r>
  <r>
    <s v="Tusk"/>
    <d v="2014-08-09T00:00:00"/>
    <x v="0"/>
    <x v="4"/>
    <s v="English"/>
    <x v="0"/>
    <s v="R"/>
    <s v="Johnny Depp"/>
    <x v="592"/>
    <n v="40000"/>
    <n v="43810"/>
    <n v="0"/>
    <n v="20000"/>
    <n v="5.4"/>
    <n v="254"/>
    <n v="102"/>
    <n v="1821983"/>
    <n v="3000000"/>
    <n v="-1178017"/>
    <n v="-0.39267233333333335"/>
    <n v="23.442931066666667"/>
    <x v="16"/>
    <s v="avgust"/>
    <s v="Kevin Smith"/>
    <s v="TUSK"/>
    <s v="Normal"/>
    <s v="Medium Budget"/>
  </r>
  <r>
    <s v="Harry Brown"/>
    <d v="2009-03-27T00:00:00"/>
    <x v="0"/>
    <x v="0"/>
    <s v="English"/>
    <x v="1"/>
    <s v="R"/>
    <s v="Joseph Gilgun"/>
    <x v="1378"/>
    <n v="788"/>
    <n v="2486"/>
    <n v="12"/>
    <n v="0"/>
    <n v="7.2"/>
    <n v="224"/>
    <n v="97"/>
    <n v="1818681"/>
    <n v="7300000"/>
    <n v="-5481319"/>
    <n v="-0.75086561643835614"/>
    <n v="28.49965375342466"/>
    <x v="0"/>
    <s v="mart"/>
    <s v="Daniel Barber"/>
    <s v="HARRY BROWN"/>
    <s v="Normal"/>
    <s v="High Budget"/>
  </r>
  <r>
    <s v="Stone"/>
    <d v="2010-05-07T00:00:00"/>
    <x v="0"/>
    <x v="1"/>
    <s v="English"/>
    <x v="0"/>
    <s v="R"/>
    <s v="Robert De Niro"/>
    <x v="1149"/>
    <n v="22000"/>
    <n v="37766"/>
    <n v="43"/>
    <n v="0"/>
    <n v="5.4"/>
    <n v="138"/>
    <n v="105"/>
    <n v="1796024"/>
    <n v="22000000"/>
    <n v="-20203976"/>
    <n v="-0.91836254545454543"/>
    <n v="21.232654981818182"/>
    <x v="11"/>
    <s v="may"/>
    <s v="John Curran"/>
    <s v="STONE"/>
    <s v="Normal"/>
    <s v="Medium Budget"/>
  </r>
  <r>
    <s v="Clay Pigeons"/>
    <d v="1998-05-06T00:00:00"/>
    <x v="0"/>
    <x v="4"/>
    <s v="English"/>
    <x v="7"/>
    <s v="R"/>
    <s v="Janeane Garofalo"/>
    <x v="452"/>
    <n v="1000"/>
    <n v="1795"/>
    <n v="71"/>
    <n v="515"/>
    <n v="6.6"/>
    <n v="49"/>
    <n v="104"/>
    <n v="1789892"/>
    <n v="8000000"/>
    <n v="-6210108"/>
    <n v="-0.7762635"/>
    <n v="26.140994599999999"/>
    <x v="31"/>
    <s v="may"/>
    <s v="David Dobkin"/>
    <s v="CLAY PİGEONS"/>
    <s v="Normal"/>
    <s v="Medium Budget"/>
  </r>
  <r>
    <s v="The Dangerous Lives of Altar Boys"/>
    <d v="2002-05-25T00:00:00"/>
    <x v="0"/>
    <x v="4"/>
    <s v="English"/>
    <x v="0"/>
    <s v="R"/>
    <s v="Kieran Culkin"/>
    <x v="1379"/>
    <n v="1000"/>
    <n v="1292"/>
    <n v="0"/>
    <n v="677"/>
    <n v="7.1"/>
    <n v="78"/>
    <n v="104"/>
    <n v="1779284"/>
    <n v="12000000"/>
    <n v="-10220716"/>
    <n v="-0.85172633333333336"/>
    <n v="28.127009466666664"/>
    <x v="12"/>
    <s v="may"/>
    <s v="Peter Care"/>
    <s v="THE DANGEROUS LİVES OF ALTAR BOYS"/>
    <s v="Normal"/>
    <s v="Medium Budget"/>
  </r>
  <r>
    <s v="Somewhere"/>
    <d v="2010-06-21T00:00:00"/>
    <x v="0"/>
    <x v="4"/>
    <s v="English"/>
    <x v="0"/>
    <s v="R"/>
    <s v="Nathalie Fay"/>
    <x v="597"/>
    <n v="227"/>
    <n v="684"/>
    <n v="0"/>
    <n v="0"/>
    <n v="6.3"/>
    <n v="301"/>
    <n v="97"/>
    <n v="1768416"/>
    <n v="7000000"/>
    <n v="-5231584"/>
    <n v="-0.74736914285714284"/>
    <n v="24.901052342857142"/>
    <x v="11"/>
    <s v="iyun"/>
    <s v="Sofia Coppola"/>
    <s v="SOMEWHERE"/>
    <s v="Normal"/>
    <s v="Medium Budget"/>
  </r>
  <r>
    <s v="A Better Life"/>
    <d v="2011-09-19T00:00:00"/>
    <x v="0"/>
    <x v="1"/>
    <s v="English"/>
    <x v="0"/>
    <s v="PG-13"/>
    <s v="DemiÃ¡n Bichir"/>
    <x v="34"/>
    <n v="749"/>
    <n v="2214"/>
    <n v="129"/>
    <n v="0"/>
    <n v="7.2"/>
    <n v="94"/>
    <n v="98"/>
    <n v="1754319"/>
    <n v="10000000"/>
    <n v="-8245681"/>
    <n v="-0.82456810000000003"/>
    <n v="28.470172760000001"/>
    <x v="15"/>
    <s v="sentyabr"/>
    <s v="Chris Weitz"/>
    <s v="A BETTER LİFE"/>
    <s v="Normal"/>
    <s v="Medium Budget"/>
  </r>
  <r>
    <s v="Flipped"/>
    <d v="2010-03-29T00:00:00"/>
    <x v="0"/>
    <x v="4"/>
    <s v="English"/>
    <x v="0"/>
    <s v="PG"/>
    <s v="Madeline Carroll"/>
    <x v="180"/>
    <n v="1000"/>
    <n v="4377"/>
    <n v="0"/>
    <n v="14000"/>
    <n v="7.7"/>
    <n v="87"/>
    <n v="90"/>
    <n v="1752214"/>
    <n v="14000000"/>
    <n v="-12247786"/>
    <n v="-0.87484185714285712"/>
    <n v="31.850063257142857"/>
    <x v="11"/>
    <s v="mart"/>
    <s v="Rob Reiner"/>
    <s v="FLİPPED"/>
    <s v="Normal"/>
    <s v="Medium Budget"/>
  </r>
  <r>
    <s v="The Broken Hearts Club: A Romantic Comedy"/>
    <d v="2000-03-04T00:00:00"/>
    <x v="0"/>
    <x v="4"/>
    <s v="English"/>
    <x v="0"/>
    <s v="R"/>
    <s v="Justin Theroux"/>
    <x v="1380"/>
    <n v="1000"/>
    <n v="3085"/>
    <n v="112"/>
    <n v="671"/>
    <n v="7"/>
    <n v="51"/>
    <n v="94"/>
    <n v="1744858"/>
    <n v="1000000"/>
    <n v="744858"/>
    <n v="0.74485800000000002"/>
    <n v="28.365043199999999"/>
    <x v="23"/>
    <s v="mart"/>
    <s v="Greg Berlanti"/>
    <s v="THE BROKEN HEARTS CLUB: A ROMANTİC COMEDY"/>
    <s v="Normal"/>
    <s v="Medium Budget"/>
  </r>
  <r>
    <s v="We Need to Talk About Kevin"/>
    <d v="2011-04-11T00:00:00"/>
    <x v="0"/>
    <x v="1"/>
    <s v="English"/>
    <x v="1"/>
    <s v="R"/>
    <s v="Ezra Miller"/>
    <x v="1381"/>
    <n v="3000"/>
    <n v="3547"/>
    <n v="159"/>
    <n v="38000"/>
    <n v="7.5"/>
    <n v="389"/>
    <n v="112"/>
    <n v="1738692"/>
    <n v="7000000"/>
    <n v="-5261308"/>
    <n v="-0.7516154285714286"/>
    <n v="33.499353828571429"/>
    <x v="15"/>
    <s v="aprel"/>
    <s v="Lynne Ramsay"/>
    <s v="WE NEED TO TALK ABOUT KEVİN"/>
    <s v="Normal"/>
    <s v="Medium Budget"/>
  </r>
  <r>
    <s v="Take Shelter"/>
    <d v="2011-10-13T00:00:00"/>
    <x v="0"/>
    <x v="1"/>
    <s v="English"/>
    <x v="0"/>
    <s v="R"/>
    <s v="Katy Mixon"/>
    <x v="881"/>
    <n v="982"/>
    <n v="1520"/>
    <n v="337"/>
    <n v="14000"/>
    <n v="7.4"/>
    <n v="359"/>
    <n v="121"/>
    <n v="1729969"/>
    <n v="5000000"/>
    <n v="-3270031"/>
    <n v="-0.65400619999999998"/>
    <n v="30.738397519999999"/>
    <x v="15"/>
    <s v="oktyabr"/>
    <s v="Jeff Nichols"/>
    <s v="TAKE SHELTER"/>
    <s v="Normal"/>
    <s v="Medium Budget"/>
  </r>
  <r>
    <s v="The Vatican Tapes"/>
    <d v="2015-07-11T00:00:00"/>
    <x v="0"/>
    <x v="7"/>
    <s v="English"/>
    <x v="0"/>
    <s v="PG-13"/>
    <s v="Djimon Hounsou"/>
    <x v="525"/>
    <n v="3000"/>
    <n v="7875"/>
    <n v="83"/>
    <n v="0"/>
    <n v="4.5"/>
    <n v="93"/>
    <n v="91"/>
    <n v="1712111"/>
    <n v="8495000"/>
    <n v="-6782889"/>
    <n v="-0.79845662154208363"/>
    <n v="17.680617351383166"/>
    <x v="2"/>
    <s v="iyul"/>
    <s v="Mark Neveldine"/>
    <s v="THE VATİCAN TAPES"/>
    <s v="Normal"/>
    <s v="Low Budget"/>
  </r>
  <r>
    <s v="The Vatican Tapes"/>
    <d v="2015-07-11T00:00:00"/>
    <x v="0"/>
    <x v="7"/>
    <s v="English"/>
    <x v="0"/>
    <s v="PG-13"/>
    <s v="Djimon Hounsou"/>
    <x v="525"/>
    <n v="3000"/>
    <n v="7875"/>
    <n v="83"/>
    <n v="0"/>
    <n v="4.5"/>
    <n v="93"/>
    <n v="91"/>
    <n v="1712111"/>
    <n v="8495000"/>
    <n v="-6782889"/>
    <n v="-0.79845662154208363"/>
    <n v="17.680617351383166"/>
    <x v="2"/>
    <s v="iyul"/>
    <s v="Mark Neveldine"/>
    <s v="THE VATİCAN TAPES"/>
    <s v="Normal"/>
    <s v="Low Budget"/>
  </r>
  <r>
    <s v="Lady in White"/>
    <d v="1988-05-08T00:00:00"/>
    <x v="0"/>
    <x v="11"/>
    <s v="English"/>
    <x v="0"/>
    <s v="R"/>
    <s v="Alex Rocco"/>
    <x v="1382"/>
    <n v="968"/>
    <n v="2545"/>
    <n v="7"/>
    <n v="0"/>
    <n v="6.7"/>
    <n v="130"/>
    <n v="118"/>
    <n v="1705139"/>
    <n v="4700000"/>
    <n v="-2994861"/>
    <n v="-0.63720446808510633"/>
    <n v="26.545118212765956"/>
    <x v="38"/>
    <s v="may"/>
    <s v="Frank LaLoggia"/>
    <s v="LADY İN WHİTE"/>
    <s v="Normal"/>
    <s v="Low Budget"/>
  </r>
  <r>
    <s v="Stoker"/>
    <d v="2013-04-29T00:00:00"/>
    <x v="0"/>
    <x v="1"/>
    <s v="English"/>
    <x v="1"/>
    <s v="R"/>
    <s v="Mia Wasikowska"/>
    <x v="1358"/>
    <n v="3000"/>
    <n v="5074"/>
    <n v="0"/>
    <n v="27000"/>
    <n v="6.8"/>
    <n v="469"/>
    <n v="99"/>
    <n v="1702277"/>
    <n v="12000000"/>
    <n v="-10297723"/>
    <n v="-0.85814358333333329"/>
    <n v="29.556742566666664"/>
    <x v="8"/>
    <s v="aprel"/>
    <s v="Chan-wook Park"/>
    <s v="STOKER"/>
    <s v="Normal"/>
    <s v="Medium Budget"/>
  </r>
  <r>
    <s v="Bad Lieutenant: Port of Call New Orleans"/>
    <d v="2009-07-12T00:00:00"/>
    <x v="0"/>
    <x v="8"/>
    <s v="English"/>
    <x v="0"/>
    <s v="R"/>
    <s v="Nicolas Cage"/>
    <x v="1222"/>
    <n v="12000"/>
    <n v="13809"/>
    <n v="0"/>
    <n v="6000"/>
    <n v="6.7"/>
    <n v="280"/>
    <n v="122"/>
    <n v="1697956"/>
    <n v="20000000"/>
    <n v="-18302044"/>
    <n v="-0.91510219999999998"/>
    <n v="27.033959120000002"/>
    <x v="0"/>
    <s v="iyul"/>
    <s v="Werner Herzog"/>
    <s v="BAD LİEUTENANT: PORT OF CALL NEW ORLEANS"/>
    <s v="Normal"/>
    <s v="Medium Budget"/>
  </r>
  <r>
    <s v="QuinceaÃ±era"/>
    <d v="2006-06-28T00:00:00"/>
    <x v="0"/>
    <x v="1"/>
    <s v="Spanish"/>
    <x v="0"/>
    <s v="R"/>
    <s v="Emily Rios"/>
    <x v="930"/>
    <n v="231"/>
    <n v="771"/>
    <n v="25"/>
    <n v="426"/>
    <n v="7.1"/>
    <n v="69"/>
    <n v="90"/>
    <n v="1689999"/>
    <n v="400000"/>
    <n v="1289999"/>
    <n v="3.2249975000000002"/>
    <n v="29.732599"/>
    <x v="9"/>
    <s v="iyun"/>
    <s v="Richard Glatzer"/>
    <s v="QUİNCEAÃ±ERA"/>
    <s v="Normal"/>
    <s v="Medium Budget"/>
  </r>
  <r>
    <s v="Tango"/>
    <d v="1998-04-22T00:00:00"/>
    <x v="0"/>
    <x v="1"/>
    <s v="Spanish"/>
    <x v="12"/>
    <s v="PG-13"/>
    <s v="MÃ­a Maestro"/>
    <x v="1383"/>
    <n v="341"/>
    <n v="371"/>
    <n v="98"/>
    <n v="539"/>
    <n v="7.2"/>
    <n v="35"/>
    <n v="115"/>
    <n v="1687311"/>
    <n v="700000000"/>
    <n v="-698312689"/>
    <n v="-0.99758955571428576"/>
    <n v="28.454864177714285"/>
    <x v="31"/>
    <s v="aprel"/>
    <s v="Carlos Saura"/>
    <s v="TANGO"/>
    <s v="Underperformer"/>
    <s v="Medium Budget"/>
  </r>
  <r>
    <s v="Steel"/>
    <d v="1997-05-25T00:00:00"/>
    <x v="0"/>
    <x v="0"/>
    <s v="English"/>
    <x v="0"/>
    <s v="PG-13"/>
    <s v="Charles Napier"/>
    <x v="1384"/>
    <n v="503"/>
    <n v="3100"/>
    <n v="34"/>
    <n v="0"/>
    <n v="2.8"/>
    <n v="36"/>
    <n v="97"/>
    <n v="1686429"/>
    <n v="16000000"/>
    <n v="-14313571"/>
    <n v="-0.89459818749999998"/>
    <n v="10.842160724999999"/>
    <x v="1"/>
    <s v="may"/>
    <s v="Kenneth Johnson"/>
    <s v="STEEL"/>
    <s v="Normal"/>
    <s v="High Budget"/>
  </r>
  <r>
    <s v="Who Killed the Electric Car?"/>
    <d v="2006-05-23T00:00:00"/>
    <x v="0"/>
    <x v="10"/>
    <s v="English"/>
    <x v="0"/>
    <s v="PG"/>
    <s v="Ed Begley Jr."/>
    <x v="1385"/>
    <n v="783"/>
    <n v="1447"/>
    <n v="2"/>
    <n v="0"/>
    <n v="7.7"/>
    <n v="87"/>
    <n v="92"/>
    <n v="1677838"/>
    <n v="1000000"/>
    <n v="677838"/>
    <n v="0.67783800000000005"/>
    <n v="31.071135200000001"/>
    <x v="9"/>
    <s v="may"/>
    <s v="Chris Paine"/>
    <s v="WHO KİLLED THE ELECTRİC CAR?"/>
    <s v="Normal"/>
    <s v="Low Budget"/>
  </r>
  <r>
    <s v="The White Countess"/>
    <d v="2005-06-08T00:00:00"/>
    <x v="0"/>
    <x v="1"/>
    <s v="English"/>
    <x v="1"/>
    <s v="PG-13"/>
    <s v="Vanessa Redgrave"/>
    <x v="860"/>
    <n v="898"/>
    <n v="2096"/>
    <n v="133"/>
    <n v="356"/>
    <n v="6.7"/>
    <n v="64"/>
    <n v="135"/>
    <n v="1666262"/>
    <n v="16000000"/>
    <n v="-14333738"/>
    <n v="-0.89585862500000002"/>
    <n v="26.47725655"/>
    <x v="14"/>
    <s v="iyun"/>
    <s v="James Ivory"/>
    <s v="THE WHİTE COUNTESS"/>
    <s v="Normal"/>
    <s v="Medium Budget"/>
  </r>
  <r>
    <s v="Factory Girl"/>
    <d v="2006-03-18T00:00:00"/>
    <x v="0"/>
    <x v="5"/>
    <s v="English"/>
    <x v="0"/>
    <s v="R"/>
    <s v="Hayden Christensen"/>
    <x v="1386"/>
    <n v="4000"/>
    <n v="6526"/>
    <n v="60"/>
    <n v="3000"/>
    <n v="6.4"/>
    <n v="117"/>
    <n v="99"/>
    <n v="1654367"/>
    <n v="7000000"/>
    <n v="-5345633"/>
    <n v="-0.76366185714285717"/>
    <n v="25.594535257142859"/>
    <x v="9"/>
    <s v="mart"/>
    <s v="George Hickenlooper"/>
    <s v="FACTORY GİRL"/>
    <s v="Normal"/>
    <s v="Medium Budget"/>
  </r>
  <r>
    <s v="When the Cat's Away"/>
    <d v="1996-01-19T00:00:00"/>
    <x v="0"/>
    <x v="4"/>
    <s v="French"/>
    <x v="6"/>
    <s v="R"/>
    <s v="Simon Abkarian"/>
    <x v="1285"/>
    <n v="75"/>
    <n v="102"/>
    <n v="82"/>
    <n v="166"/>
    <n v="6.9"/>
    <n v="29"/>
    <n v="91"/>
    <n v="1652472"/>
    <n v="300000"/>
    <n v="1352472"/>
    <n v="4.5082399999999998"/>
    <n v="29.419896000000001"/>
    <x v="20"/>
    <s v="yanvar"/>
    <s v="CÃ©dric Klapisch"/>
    <s v="WHEN THE CAT'S AWAY"/>
    <s v="Normal"/>
    <s v="Medium Budget"/>
  </r>
  <r>
    <s v="The Celebration"/>
    <d v="1998-06-14T00:00:00"/>
    <x v="0"/>
    <x v="1"/>
    <s v="Danish"/>
    <x v="33"/>
    <s v="R"/>
    <s v="Ulrich Thomsen"/>
    <x v="1387"/>
    <n v="280"/>
    <n v="821"/>
    <n v="346"/>
    <n v="5000"/>
    <n v="8.1"/>
    <n v="98"/>
    <n v="105"/>
    <n v="1647780"/>
    <n v="1300000"/>
    <n v="347780"/>
    <n v="0.26752307692307692"/>
    <n v="33.007009230769228"/>
    <x v="31"/>
    <s v="iyun"/>
    <s v="Thomas Vinterberg"/>
    <s v="THE CELEBRATİON"/>
    <s v="Normal"/>
    <s v="Medium Budget"/>
  </r>
  <r>
    <s v="Marci X"/>
    <d v="2003-12-11T00:00:00"/>
    <x v="0"/>
    <x v="4"/>
    <s v="English"/>
    <x v="0"/>
    <s v="R"/>
    <s v="Damon Wayans"/>
    <x v="1036"/>
    <n v="836"/>
    <n v="2467"/>
    <n v="121"/>
    <n v="241"/>
    <n v="2.8"/>
    <n v="28"/>
    <n v="80"/>
    <n v="1646664"/>
    <n v="20000000"/>
    <n v="-18353336"/>
    <n v="-0.9176668"/>
    <n v="10.85703328"/>
    <x v="13"/>
    <s v="dekabr"/>
    <s v="Richard Benjamin"/>
    <s v="MARCİ X"/>
    <s v="Normal"/>
    <s v="Medium Budget"/>
  </r>
  <r>
    <s v="Spider"/>
    <d v="2002-03-20T00:00:00"/>
    <x v="0"/>
    <x v="1"/>
    <s v="English"/>
    <x v="4"/>
    <s v="R"/>
    <s v="Miranda Richardson"/>
    <x v="751"/>
    <n v="530"/>
    <n v="1381"/>
    <n v="0"/>
    <n v="0"/>
    <n v="6.8"/>
    <n v="157"/>
    <n v="98"/>
    <n v="1641788"/>
    <n v="8000000"/>
    <n v="-6358212"/>
    <n v="-0.7947765"/>
    <n v="26.882089399999998"/>
    <x v="12"/>
    <s v="mart"/>
    <s v="David Cronenberg"/>
    <s v="SPİDER"/>
    <s v="Normal"/>
    <s v="Medium Budget"/>
  </r>
  <r>
    <s v="Gun Shy"/>
    <d v="2000-12-24T00:00:00"/>
    <x v="0"/>
    <x v="4"/>
    <s v="English"/>
    <x v="0"/>
    <s v="R"/>
    <s v="Liam Neeson"/>
    <x v="1388"/>
    <n v="14000"/>
    <n v="17665"/>
    <n v="3"/>
    <n v="242"/>
    <n v="5.7"/>
    <n v="49"/>
    <n v="101"/>
    <n v="1631839"/>
    <n v="10000000"/>
    <n v="-8368161"/>
    <n v="-0.83681609999999995"/>
    <n v="22.48947356"/>
    <x v="23"/>
    <s v="dekabr"/>
    <s v="Eric Blakeney"/>
    <s v="GUN SHY"/>
    <s v="Normal"/>
    <s v="Medium Budget"/>
  </r>
  <r>
    <s v="Kites"/>
    <d v="2010-04-16T00:00:00"/>
    <x v="0"/>
    <x v="0"/>
    <s v="English"/>
    <x v="21"/>
    <m/>
    <s v="BÃ¡rbara Mori"/>
    <x v="1389"/>
    <n v="594"/>
    <n v="1836"/>
    <n v="116"/>
    <n v="0"/>
    <n v="6"/>
    <n v="41"/>
    <n v="90"/>
    <n v="1602466"/>
    <n v="600000000"/>
    <n v="-598397534"/>
    <n v="-0.99732922333333329"/>
    <n v="23.601068310666665"/>
    <x v="11"/>
    <s v="aprel"/>
    <s v="Anurag Basu"/>
    <s v="KİTES"/>
    <s v="Underperformer"/>
    <s v="High Budget"/>
  </r>
  <r>
    <s v="Your Sister's Sister"/>
    <d v="2011-02-22T00:00:00"/>
    <x v="0"/>
    <x v="4"/>
    <s v="English"/>
    <x v="0"/>
    <s v="R"/>
    <s v="Mark Duplass"/>
    <x v="1390"/>
    <n v="830"/>
    <n v="973"/>
    <n v="100"/>
    <n v="3000"/>
    <n v="6.7"/>
    <n v="171"/>
    <n v="90"/>
    <n v="1573712"/>
    <n v="125000"/>
    <n v="1448712"/>
    <n v="11.589696"/>
    <n v="31.735878400000001"/>
    <x v="15"/>
    <s v="fevral"/>
    <s v="Lynn Shelton"/>
    <s v="YOUR SİSTER'S SİSTER"/>
    <s v="Normal"/>
    <s v="Medium Budget"/>
  </r>
  <r>
    <s v="Veronica Guerin"/>
    <d v="2003-08-14T00:00:00"/>
    <x v="0"/>
    <x v="5"/>
    <s v="English"/>
    <x v="18"/>
    <s v="R"/>
    <s v="Brenda Fricker"/>
    <x v="99"/>
    <n v="214"/>
    <n v="409"/>
    <n v="541"/>
    <n v="0"/>
    <n v="6.9"/>
    <n v="106"/>
    <n v="98"/>
    <n v="1569918"/>
    <n v="17000000"/>
    <n v="-15430082"/>
    <n v="-0.90765188235294114"/>
    <n v="27.236939247058825"/>
    <x v="13"/>
    <s v="avgust"/>
    <s v="Joel Schumacher"/>
    <s v="VERONİCA GUERİN"/>
    <s v="Normal"/>
    <s v="Medium Budget"/>
  </r>
  <r>
    <s v="BloodRayne"/>
    <d v="2005-08-22T00:00:00"/>
    <x v="0"/>
    <x v="0"/>
    <s v="English"/>
    <x v="0"/>
    <s v="R"/>
    <s v="Meat Loaf"/>
    <x v="1229"/>
    <n v="783"/>
    <n v="2930"/>
    <n v="892"/>
    <n v="937"/>
    <n v="2.9"/>
    <n v="143"/>
    <n v="92"/>
    <n v="1550000"/>
    <n v="25000000"/>
    <n v="-23450000"/>
    <n v="-0.93799999999999994"/>
    <n v="11.3185"/>
    <x v="14"/>
    <s v="avgust"/>
    <s v="Uwe Boll"/>
    <s v="BLOODRAYNE"/>
    <s v="Normal"/>
    <s v="High Budget"/>
  </r>
  <r>
    <s v="Trust the Man"/>
    <d v="2005-07-01T00:00:00"/>
    <x v="0"/>
    <x v="4"/>
    <s v="English"/>
    <x v="0"/>
    <s v="R"/>
    <s v="Billy Crudup"/>
    <x v="967"/>
    <n v="745"/>
    <n v="1721"/>
    <n v="38"/>
    <n v="215"/>
    <n v="5.7"/>
    <n v="100"/>
    <n v="103"/>
    <n v="1530535"/>
    <n v="9000000"/>
    <n v="-7469465"/>
    <n v="-0.82994055555555557"/>
    <n v="22.489523777777777"/>
    <x v="14"/>
    <s v="iyul"/>
    <s v="Bart Freundlich"/>
    <s v="TRUST THE MAN"/>
    <s v="Normal"/>
    <s v="Medium Budget"/>
  </r>
  <r>
    <s v="Murderball"/>
    <d v="2005-07-19T00:00:00"/>
    <x v="0"/>
    <x v="10"/>
    <s v="English"/>
    <x v="0"/>
    <s v="R"/>
    <s v="Mark Zupan"/>
    <x v="1391"/>
    <n v="15"/>
    <n v="15"/>
    <n v="30"/>
    <n v="0"/>
    <n v="7.8"/>
    <n v="110"/>
    <n v="88"/>
    <n v="1523883"/>
    <n v="1750211"/>
    <n v="-226328"/>
    <n v="-0.129314694056888"/>
    <n v="31.148274122377245"/>
    <x v="14"/>
    <s v="iyul"/>
    <s v="Henry Alex Rubin"/>
    <s v="MURDERBALL"/>
    <s v="Normal"/>
    <s v="Low Budget"/>
  </r>
  <r>
    <s v="Oscar and Lucinda"/>
    <d v="1997-02-18T00:00:00"/>
    <x v="0"/>
    <x v="1"/>
    <s v="English"/>
    <x v="0"/>
    <s v="R"/>
    <s v="Tom Wilkinson"/>
    <x v="556"/>
    <n v="1000"/>
    <n v="2004"/>
    <n v="44"/>
    <n v="329"/>
    <n v="6.7"/>
    <n v="28"/>
    <n v="132"/>
    <n v="1508689"/>
    <n v="16000000"/>
    <n v="-14491311"/>
    <n v="-0.90570693749999998"/>
    <n v="26.470617225000002"/>
    <x v="1"/>
    <s v="fevral"/>
    <s v="Gillian Armstrong"/>
    <s v="OSCAR AND LUCİNDA"/>
    <s v="Normal"/>
    <s v="Medium Budget"/>
  </r>
  <r>
    <s v="Married Life"/>
    <d v="2007-11-26T00:00:00"/>
    <x v="0"/>
    <x v="8"/>
    <s v="English"/>
    <x v="0"/>
    <s v="PG-13"/>
    <s v="David Richmond-Peck"/>
    <x v="1392"/>
    <n v="60"/>
    <n v="141"/>
    <n v="60"/>
    <n v="314"/>
    <n v="6.3"/>
    <n v="121"/>
    <n v="91"/>
    <n v="1506998"/>
    <n v="12000000"/>
    <n v="-10493002"/>
    <n v="-0.87441683333333331"/>
    <n v="24.881633266666668"/>
    <x v="17"/>
    <s v="noyabr"/>
    <s v="Ira Sachs"/>
    <s v="MARRİED LİFE"/>
    <s v="Normal"/>
    <s v="Medium Budget"/>
  </r>
  <r>
    <s v="Heaven's Gate"/>
    <d v="1980-02-10T00:00:00"/>
    <x v="0"/>
    <x v="2"/>
    <s v="English"/>
    <x v="0"/>
    <s v="R"/>
    <s v="Jeff Bridges"/>
    <x v="1393"/>
    <n v="12000"/>
    <n v="14255"/>
    <n v="517"/>
    <n v="1000"/>
    <n v="6.8"/>
    <n v="102"/>
    <n v="325"/>
    <n v="1500000"/>
    <n v="44000000"/>
    <n v="-42500000"/>
    <n v="-0.96590909090909094"/>
    <n v="26.913636363636364"/>
    <x v="21"/>
    <s v="fevral"/>
    <s v="Michael Cimino"/>
    <s v="HEAVEN'S GATE"/>
    <s v="Normal"/>
    <s v="High Budget"/>
  </r>
  <r>
    <s v="Night Watch"/>
    <d v="2004-04-08T00:00:00"/>
    <x v="0"/>
    <x v="11"/>
    <s v="Russian"/>
    <x v="28"/>
    <s v="R"/>
    <s v="Konstantin Khabenskiy"/>
    <x v="194"/>
    <n v="114"/>
    <n v="206"/>
    <n v="335"/>
    <n v="0"/>
    <n v="6.5"/>
    <n v="232"/>
    <n v="104"/>
    <n v="1487477"/>
    <n v="4200000"/>
    <n v="-2712523"/>
    <n v="-0.64583880952380956"/>
    <n v="25.741664476190476"/>
    <x v="7"/>
    <s v="aprel"/>
    <s v="Timur Bekmambetov"/>
    <s v="NİGHT WATCH"/>
    <s v="Normal"/>
    <s v="Low Budget"/>
  </r>
  <r>
    <s v="The Diary of a Teenage Girl"/>
    <d v="2015-01-07T00:00:00"/>
    <x v="0"/>
    <x v="1"/>
    <s v="English"/>
    <x v="0"/>
    <s v="R"/>
    <s v="Alexander SkarsgÃ¥rd"/>
    <x v="1394"/>
    <n v="10000"/>
    <n v="11184"/>
    <n v="22"/>
    <n v="0"/>
    <n v="6.9"/>
    <n v="168"/>
    <n v="102"/>
    <n v="1477002"/>
    <n v="2000000"/>
    <n v="-522998"/>
    <n v="-0.26149899999999998"/>
    <n v="27.495400400000001"/>
    <x v="2"/>
    <s v="yanvar"/>
    <s v="Marielle Heller"/>
    <s v="THE DİARY OF A TEENAGE GİRL"/>
    <s v="Normal"/>
    <s v="Medium Budget"/>
  </r>
  <r>
    <s v="The Joneses"/>
    <d v="2009-11-25T00:00:00"/>
    <x v="0"/>
    <x v="4"/>
    <s v="English"/>
    <x v="0"/>
    <s v="R"/>
    <s v="Demi Moore"/>
    <x v="1395"/>
    <n v="2000"/>
    <n v="4607"/>
    <n v="17"/>
    <n v="0"/>
    <n v="6.5"/>
    <n v="144"/>
    <n v="96"/>
    <n v="1474508"/>
    <n v="5000000"/>
    <n v="-3525492"/>
    <n v="-0.70509840000000001"/>
    <n v="25.717960640000001"/>
    <x v="0"/>
    <s v="noyabr"/>
    <s v="Derrick Borte"/>
    <s v="THE JONESES"/>
    <s v="Normal"/>
    <s v="Medium Budget"/>
  </r>
  <r>
    <s v="No End in Sight"/>
    <d v="2007-06-15T00:00:00"/>
    <x v="0"/>
    <x v="10"/>
    <s v="English"/>
    <x v="0"/>
    <m/>
    <s v="Campbell Scott"/>
    <x v="1396"/>
    <n v="393"/>
    <n v="446"/>
    <n v="117"/>
    <n v="0"/>
    <n v="8.3000000000000007"/>
    <n v="79"/>
    <n v="102"/>
    <n v="1430185"/>
    <n v="2000000"/>
    <n v="-569815"/>
    <n v="-0.28490749999999998"/>
    <n v="33.086037000000005"/>
    <x v="17"/>
    <s v="iyun"/>
    <s v="Charles Ferguson"/>
    <s v="NO END İN SİGHT"/>
    <s v="Normal"/>
    <s v="Low Budget"/>
  </r>
  <r>
    <s v="Northfork"/>
    <d v="2003-04-26T00:00:00"/>
    <x v="0"/>
    <x v="1"/>
    <s v="English"/>
    <x v="0"/>
    <s v="PG-13"/>
    <s v="Peter Coyote"/>
    <x v="1097"/>
    <n v="548"/>
    <n v="2389"/>
    <n v="35"/>
    <n v="298"/>
    <n v="6.4"/>
    <n v="60"/>
    <n v="103"/>
    <n v="1420578"/>
    <n v="1900000"/>
    <n v="-479422"/>
    <n v="-0.25232736842105263"/>
    <n v="25.528869052631581"/>
    <x v="13"/>
    <s v="aprel"/>
    <s v="Michael Polish"/>
    <s v="NORTHFORK"/>
    <s v="Normal"/>
    <s v="Medium Budget"/>
  </r>
  <r>
    <s v="From a Whisper to a Scream"/>
    <d v="1987-04-15T00:00:00"/>
    <x v="0"/>
    <x v="0"/>
    <s v="English"/>
    <x v="0"/>
    <s v="R"/>
    <s v="Terry Kiser"/>
    <x v="1397"/>
    <n v="448"/>
    <n v="1329"/>
    <n v="155"/>
    <n v="241"/>
    <n v="5.9"/>
    <n v="57"/>
    <n v="92"/>
    <n v="1400000"/>
    <n v="1100000"/>
    <n v="300000"/>
    <n v="0.27272727272727271"/>
    <n v="23.733190909090911"/>
    <x v="39"/>
    <s v="aprel"/>
    <s v="Jeff Burr"/>
    <s v="FROM A WHİSPER TO A SCREAM"/>
    <s v="Normal"/>
    <s v="High Budget"/>
  </r>
  <r>
    <s v="The Devil's Double"/>
    <d v="2011-02-23T00:00:00"/>
    <x v="0"/>
    <x v="5"/>
    <s v="English"/>
    <x v="37"/>
    <s v="R"/>
    <s v="Mem Ferda"/>
    <x v="145"/>
    <n v="31000"/>
    <n v="35561"/>
    <n v="93"/>
    <n v="14000"/>
    <n v="7.1"/>
    <n v="167"/>
    <n v="109"/>
    <n v="1357042"/>
    <n v="15000000"/>
    <n v="-13642958"/>
    <n v="-0.90953053333333334"/>
    <n v="29.436187786666665"/>
    <x v="15"/>
    <s v="fevral"/>
    <s v="Lee Tamahori"/>
    <s v="THE DEVİL'S DOUBLE"/>
    <s v="Normal"/>
    <s v="Medium Budget"/>
  </r>
  <r>
    <s v="Snow Flower and the Secret Fan"/>
    <d v="2011-01-10T00:00:00"/>
    <x v="0"/>
    <x v="1"/>
    <s v="English"/>
    <x v="5"/>
    <s v="PG-13"/>
    <s v="Bingbing Li"/>
    <x v="312"/>
    <n v="974"/>
    <n v="2430"/>
    <n v="61"/>
    <n v="0"/>
    <n v="6.1"/>
    <n v="56"/>
    <n v="104"/>
    <n v="1346503"/>
    <n v="6000000"/>
    <n v="-4653497"/>
    <n v="-0.77558283333333333"/>
    <n v="24.089766866666665"/>
    <x v="15"/>
    <s v="yanvar"/>
    <s v="Wayne Wang"/>
    <s v="SNOW FLOWER AND THE SECRET FAN"/>
    <s v="Normal"/>
    <s v="Medium Budget"/>
  </r>
  <r>
    <s v="The Little Prince"/>
    <d v="2015-06-18T00:00:00"/>
    <x v="0"/>
    <x v="2"/>
    <s v="English"/>
    <x v="6"/>
    <s v="PG"/>
    <s v="Jeff Bridges"/>
    <x v="77"/>
    <n v="12000"/>
    <n v="30230"/>
    <n v="54"/>
    <n v="31000"/>
    <n v="7.8"/>
    <n v="119"/>
    <n v="108"/>
    <n v="1339152"/>
    <n v="81200000"/>
    <n v="-79860848"/>
    <n v="-0.98350798029556652"/>
    <n v="33.906596807881769"/>
    <x v="2"/>
    <s v="iyun"/>
    <s v="Mark Osborne"/>
    <s v="THE LİTTLE PRİNCE"/>
    <s v="Underperformer"/>
    <s v="High Budget"/>
  </r>
  <r>
    <s v="Thumbsucker"/>
    <d v="2005-11-13T00:00:00"/>
    <x v="0"/>
    <x v="4"/>
    <s v="English"/>
    <x v="0"/>
    <s v="R"/>
    <s v="Kelli Garner"/>
    <x v="1216"/>
    <n v="730"/>
    <n v="1208"/>
    <n v="101"/>
    <n v="708"/>
    <n v="6.6"/>
    <n v="114"/>
    <n v="96"/>
    <n v="1325073"/>
    <n v="4000000"/>
    <n v="-2674927"/>
    <n v="-0.66873174999999996"/>
    <n v="26.203307299999999"/>
    <x v="14"/>
    <s v="noyabr"/>
    <s v="Mike Mills"/>
    <s v="THUMBSUCKER"/>
    <s v="Normal"/>
    <s v="Medium Budget"/>
  </r>
  <r>
    <s v="Another Earth"/>
    <d v="2011-08-21T00:00:00"/>
    <x v="0"/>
    <x v="1"/>
    <s v="English"/>
    <x v="0"/>
    <s v="PG-13"/>
    <s v="Robin Lord Taylor"/>
    <x v="1398"/>
    <n v="574"/>
    <n v="1303"/>
    <n v="135"/>
    <n v="21000"/>
    <n v="7"/>
    <n v="242"/>
    <n v="92"/>
    <n v="1316074"/>
    <n v="100000"/>
    <n v="1216074"/>
    <n v="12.160740000000001"/>
    <n v="34.964296000000004"/>
    <x v="15"/>
    <s v="avgust"/>
    <s v="Mike Cahill"/>
    <s v="ANOTHER EARTH"/>
    <s v="Normal"/>
    <s v="Medium Budget"/>
  </r>
  <r>
    <s v="Saints and Soldiers"/>
    <d v="2003-01-26T00:00:00"/>
    <x v="0"/>
    <x v="0"/>
    <s v="English"/>
    <x v="0"/>
    <s v="PG-13"/>
    <s v="Corbin Allred"/>
    <x v="1399"/>
    <n v="214"/>
    <n v="587"/>
    <n v="38"/>
    <n v="1000"/>
    <n v="6.8"/>
    <n v="33"/>
    <n v="90"/>
    <n v="1310270"/>
    <n v="780000"/>
    <n v="530270"/>
    <n v="0.67983333333333329"/>
    <n v="27.571933333333334"/>
    <x v="13"/>
    <s v="yanvar"/>
    <s v="Ryan Little"/>
    <s v="SAİNTS AND SOLDİERS"/>
    <s v="Normal"/>
    <s v="High Budget"/>
  </r>
  <r>
    <s v="Nicholas Nickleby"/>
    <d v="2002-02-18T00:00:00"/>
    <x v="0"/>
    <x v="1"/>
    <s v="English"/>
    <x v="1"/>
    <s v="PG"/>
    <s v="Charlie Hunnam"/>
    <x v="1123"/>
    <n v="16000"/>
    <n v="29177"/>
    <n v="41"/>
    <n v="0"/>
    <n v="7.2"/>
    <n v="80"/>
    <n v="132"/>
    <n v="1309849"/>
    <n v="10000000"/>
    <n v="-8690151"/>
    <n v="-0.86901510000000004"/>
    <n v="28.452393960000002"/>
    <x v="12"/>
    <s v="fevral"/>
    <s v="Douglas McGrath"/>
    <s v="NİCHOLAS NİCKLEBY"/>
    <s v="Normal"/>
    <s v="Medium Budget"/>
  </r>
  <r>
    <s v="The Good German"/>
    <d v="2006-12-02T00:00:00"/>
    <x v="1"/>
    <x v="1"/>
    <s v="English"/>
    <x v="0"/>
    <s v="R"/>
    <s v="Tony Curran"/>
    <x v="103"/>
    <n v="845"/>
    <n v="2355"/>
    <n v="0"/>
    <n v="559"/>
    <n v="6.1"/>
    <n v="183"/>
    <n v="105"/>
    <n v="1304837"/>
    <n v="32000000"/>
    <n v="-30695163"/>
    <n v="-0.95922384375000003"/>
    <n v="24.072210462499999"/>
    <x v="9"/>
    <s v="dekabr"/>
    <s v="Steven Soderbergh"/>
    <s v="THE GOOD GERMAN"/>
    <s v="Normal"/>
    <s v="Medium Budget"/>
  </r>
  <r>
    <s v="Funny Games"/>
    <d v="2007-11-27T00:00:00"/>
    <x v="0"/>
    <x v="8"/>
    <s v="English"/>
    <x v="0"/>
    <s v="R"/>
    <s v="Naomi Watts"/>
    <x v="1354"/>
    <n v="6000"/>
    <n v="6748"/>
    <n v="0"/>
    <n v="0"/>
    <n v="6.5"/>
    <n v="250"/>
    <n v="111"/>
    <n v="1294640"/>
    <n v="15000000"/>
    <n v="-13705360"/>
    <n v="-0.91369066666666665"/>
    <n v="25.634523733333332"/>
    <x v="17"/>
    <s v="noyabr"/>
    <s v="Michael Haneke"/>
    <s v="FUNNY GAMES"/>
    <s v="Normal"/>
    <s v="Medium Budget"/>
  </r>
  <r>
    <s v="Kansas City"/>
    <d v="1996-06-13T00:00:00"/>
    <x v="0"/>
    <x v="8"/>
    <s v="English"/>
    <x v="6"/>
    <s v="R"/>
    <s v="Steve Buscemi"/>
    <x v="624"/>
    <n v="12000"/>
    <n v="14579"/>
    <n v="500"/>
    <n v="228"/>
    <n v="6.3"/>
    <n v="31"/>
    <n v="116"/>
    <n v="1292527"/>
    <n v="19000000"/>
    <n v="-17707473"/>
    <n v="-0.93197226315789472"/>
    <n v="24.850011094736843"/>
    <x v="20"/>
    <s v="iyun"/>
    <s v="Robert Altman"/>
    <s v="KANSAS CİTY"/>
    <s v="Normal"/>
    <s v="Medium Budget"/>
  </r>
  <r>
    <s v="Iris"/>
    <d v="2001-08-11T00:00:00"/>
    <x v="0"/>
    <x v="5"/>
    <s v="English"/>
    <x v="1"/>
    <s v="R"/>
    <s v="Kate Winslet"/>
    <x v="952"/>
    <n v="14000"/>
    <n v="16768"/>
    <n v="14"/>
    <n v="0"/>
    <n v="7.1"/>
    <n v="100"/>
    <n v="91"/>
    <n v="1292119"/>
    <n v="5500000"/>
    <n v="-4207881"/>
    <n v="-0.76506927272727276"/>
    <n v="28.09397229090909"/>
    <x v="18"/>
    <s v="avgust"/>
    <s v="Richard Eyre"/>
    <s v="IRİS"/>
    <s v="Normal"/>
    <s v="Medium Budget"/>
  </r>
  <r>
    <s v="Jesus' Son"/>
    <d v="1999-05-18T00:00:00"/>
    <x v="0"/>
    <x v="1"/>
    <s v="English"/>
    <x v="0"/>
    <s v="R"/>
    <s v="Billy Crudup"/>
    <x v="1400"/>
    <n v="745"/>
    <n v="2125"/>
    <n v="7"/>
    <n v="500"/>
    <n v="7"/>
    <n v="74"/>
    <n v="107"/>
    <n v="1282084"/>
    <n v="2500000"/>
    <n v="-1217916"/>
    <n v="-0.4871664"/>
    <n v="27.855133439999999"/>
    <x v="5"/>
    <s v="may"/>
    <s v="Alison Maclean"/>
    <s v="JESUS' SON"/>
    <s v="Normal"/>
    <s v="Medium Budget"/>
  </r>
  <r>
    <s v="Tumbleweeds"/>
    <d v="1999-08-06T00:00:00"/>
    <x v="0"/>
    <x v="4"/>
    <s v="English"/>
    <x v="0"/>
    <s v="PG-13"/>
    <s v="Kimberly J. Brown"/>
    <x v="435"/>
    <n v="409"/>
    <n v="1986"/>
    <n v="149"/>
    <n v="121"/>
    <n v="6.7"/>
    <n v="64"/>
    <n v="102"/>
    <n v="1281176"/>
    <n v="312000"/>
    <n v="969176"/>
    <n v="3.1063333333333332"/>
    <n v="28.054633333333335"/>
    <x v="5"/>
    <s v="avgust"/>
    <s v="Gavin O'Connor"/>
    <s v="TUMBLEWEEDS"/>
    <s v="Normal"/>
    <s v="Medium Budget"/>
  </r>
  <r>
    <s v="Walking and Talking"/>
    <d v="1996-11-06T00:00:00"/>
    <x v="0"/>
    <x v="4"/>
    <s v="English"/>
    <x v="1"/>
    <s v="R"/>
    <s v="Kevin Corrigan"/>
    <x v="949"/>
    <n v="778"/>
    <n v="2400"/>
    <n v="132"/>
    <n v="227"/>
    <n v="6.8"/>
    <n v="18"/>
    <n v="86"/>
    <n v="1277257"/>
    <n v="1000000"/>
    <n v="277257"/>
    <n v="0.27725699999999998"/>
    <n v="27.333602800000001"/>
    <x v="20"/>
    <s v="noyabr"/>
    <s v="Nicole Holofcener"/>
    <s v="WALKİNG AND TALKİNG"/>
    <s v="Normal"/>
    <s v="Medium Budget"/>
  </r>
  <r>
    <s v="Cecil B. DeMented"/>
    <d v="2000-11-14T00:00:00"/>
    <x v="0"/>
    <x v="4"/>
    <s v="English"/>
    <x v="6"/>
    <s v="R"/>
    <s v="Alicia Witt"/>
    <x v="1157"/>
    <n v="975"/>
    <n v="3059"/>
    <n v="0"/>
    <n v="795"/>
    <n v="6.2"/>
    <n v="90"/>
    <n v="87"/>
    <n v="1276984"/>
    <n v="10000000"/>
    <n v="-8723016"/>
    <n v="-0.87230160000000001"/>
    <n v="24.530579360000001"/>
    <x v="23"/>
    <s v="noyabr"/>
    <s v="John Waters"/>
    <s v="CECİL B. DEMENTED"/>
    <s v="Normal"/>
    <s v="Medium Budget"/>
  </r>
  <r>
    <s v="Micmacs"/>
    <d v="2009-11-11T00:00:00"/>
    <x v="0"/>
    <x v="0"/>
    <s v="French"/>
    <x v="6"/>
    <s v="R"/>
    <s v="Omar Sy"/>
    <x v="571"/>
    <n v="1000"/>
    <n v="1342"/>
    <n v="0"/>
    <n v="0"/>
    <n v="7.2"/>
    <n v="213"/>
    <n v="105"/>
    <n v="1260917"/>
    <n v="27000000"/>
    <n v="-25739083"/>
    <n v="-0.95329937037037038"/>
    <n v="28.418680251851853"/>
    <x v="0"/>
    <s v="noyabr"/>
    <s v="Jean-Pierre Jeunet"/>
    <s v="MİCMACS"/>
    <s v="Normal"/>
    <s v="High Budget"/>
  </r>
  <r>
    <s v="The Singles Ward"/>
    <d v="2002-04-06T00:00:00"/>
    <x v="0"/>
    <x v="4"/>
    <s v="English"/>
    <x v="0"/>
    <s v="PG"/>
    <s v="Kirby Heyborne"/>
    <x v="1401"/>
    <n v="69"/>
    <n v="161"/>
    <n v="0"/>
    <n v="43"/>
    <n v="6.4"/>
    <n v="5"/>
    <n v="102"/>
    <n v="1250798"/>
    <n v="500000"/>
    <n v="750798"/>
    <n v="1.5015959999999999"/>
    <n v="26.204938400000003"/>
    <x v="12"/>
    <s v="aprel"/>
    <s v="Kurt Hale"/>
    <s v="THE SİNGLES WARD"/>
    <s v="Normal"/>
    <s v="Medium Budget"/>
  </r>
  <r>
    <s v="Tristram Shandy: A Cock and Bull Story"/>
    <d v="2005-08-28T00:00:00"/>
    <x v="0"/>
    <x v="4"/>
    <s v="English"/>
    <x v="1"/>
    <s v="R"/>
    <s v="Steve Coogan"/>
    <x v="1130"/>
    <n v="1000"/>
    <n v="3690"/>
    <n v="187"/>
    <n v="750"/>
    <n v="6.8"/>
    <n v="122"/>
    <n v="94"/>
    <n v="1247453"/>
    <n v="2800000"/>
    <n v="-1552547"/>
    <n v="-0.55448107142857139"/>
    <n v="27.053207571428569"/>
    <x v="14"/>
    <s v="avgust"/>
    <s v="Michael Winterbottom"/>
    <s v="TRİSTRAM SHANDY: A COCK AND BULL STORY"/>
    <s v="Normal"/>
    <s v="Medium Budget"/>
  </r>
  <r>
    <s v="For a Good Time, Call..."/>
    <d v="2012-10-11T00:00:00"/>
    <x v="0"/>
    <x v="4"/>
    <s v="English"/>
    <x v="0"/>
    <s v="R"/>
    <s v="James Wolk"/>
    <x v="1402"/>
    <n v="938"/>
    <n v="3770"/>
    <n v="15"/>
    <n v="0"/>
    <n v="6"/>
    <n v="115"/>
    <n v="88"/>
    <n v="1243961"/>
    <n v="850000"/>
    <n v="393961"/>
    <n v="0.46348352941176468"/>
    <n v="24.185393411764707"/>
    <x v="3"/>
    <s v="oktyabr"/>
    <s v="Jamie Travis"/>
    <s v="FOR A GOOD TİME, CALL..."/>
    <s v="Normal"/>
    <s v="Medium Budget"/>
  </r>
  <r>
    <s v="Monty Python and the Holy Grail"/>
    <d v="1975-06-21T00:00:00"/>
    <x v="0"/>
    <x v="2"/>
    <s v="English"/>
    <x v="1"/>
    <s v="PG"/>
    <s v="Eric Idle"/>
    <x v="614"/>
    <n v="795"/>
    <n v="2158"/>
    <n v="0"/>
    <n v="14000"/>
    <n v="8.3000000000000007"/>
    <n v="131"/>
    <n v="91"/>
    <n v="1229197"/>
    <n v="229575"/>
    <n v="999622"/>
    <n v="4.3542284656430361"/>
    <n v="36.341691386257217"/>
    <x v="44"/>
    <s v="iyun"/>
    <s v="Terry Gilliam"/>
    <s v="MONTY PYTHON AND THE HOLY GRAİL"/>
    <s v="Normal"/>
    <s v="High Budget"/>
  </r>
  <r>
    <s v="Slacker"/>
    <d v="1991-07-29T00:00:00"/>
    <x v="1"/>
    <x v="4"/>
    <s v="English"/>
    <x v="0"/>
    <s v="R"/>
    <s v="Tommy Pallotta"/>
    <x v="354"/>
    <n v="5"/>
    <n v="5"/>
    <n v="0"/>
    <n v="2000"/>
    <n v="7.1"/>
    <n v="61"/>
    <n v="100"/>
    <n v="1227508"/>
    <n v="23000"/>
    <n v="1204508"/>
    <n v="52.369913043478263"/>
    <n v="49.547965217391308"/>
    <x v="24"/>
    <s v="iyul"/>
    <s v="Richard Linklater"/>
    <s v="SLACKER"/>
    <s v="Normal"/>
    <s v="Medium Budget"/>
  </r>
  <r>
    <s v="The Funeral"/>
    <d v="1996-11-26T00:00:00"/>
    <x v="0"/>
    <x v="8"/>
    <s v="English"/>
    <x v="0"/>
    <s v="R"/>
    <s v="Isabella Rossellini"/>
    <x v="1403"/>
    <n v="812"/>
    <n v="3337"/>
    <n v="220"/>
    <n v="344"/>
    <n v="6.6"/>
    <n v="48"/>
    <n v="99"/>
    <n v="1227324"/>
    <n v="12500000"/>
    <n v="-11272676"/>
    <n v="-0.90181407999999996"/>
    <n v="26.073674367999999"/>
    <x v="20"/>
    <s v="noyabr"/>
    <s v="Abel Ferrara"/>
    <s v="THE FUNERAL"/>
    <s v="Normal"/>
    <s v="Medium Budget"/>
  </r>
  <r>
    <s v="Nine Queens"/>
    <d v="2000-10-29T00:00:00"/>
    <x v="0"/>
    <x v="8"/>
    <s v="Spanish"/>
    <x v="17"/>
    <s v="R"/>
    <s v="Ricardo DarÃ­n"/>
    <x v="1404"/>
    <n v="827"/>
    <n v="856"/>
    <n v="44"/>
    <n v="0"/>
    <n v="7.9"/>
    <n v="94"/>
    <n v="114"/>
    <n v="1221261"/>
    <n v="1500000"/>
    <n v="-278739"/>
    <n v="-0.18582599999999999"/>
    <n v="31.525669600000001"/>
    <x v="23"/>
    <s v="oktyabr"/>
    <s v="FabiÃ¡n Bielinsky"/>
    <s v="NİNE QUEENS"/>
    <s v="Normal"/>
    <s v="Medium Budget"/>
  </r>
  <r>
    <s v="Child 44"/>
    <d v="2015-10-03T00:00:00"/>
    <x v="0"/>
    <x v="8"/>
    <s v="English"/>
    <x v="36"/>
    <s v="R"/>
    <s v="Tom Hardy"/>
    <x v="215"/>
    <n v="27000"/>
    <n v="27666"/>
    <n v="79"/>
    <n v="18000"/>
    <n v="6.4"/>
    <n v="172"/>
    <n v="137"/>
    <n v="1206135"/>
    <n v="50000000"/>
    <n v="-48793865"/>
    <n v="-0.97587729999999995"/>
    <n v="27.009649080000003"/>
    <x v="2"/>
    <s v="oktyabr"/>
    <s v="Daniel Espinosa"/>
    <s v="CHİLD 44"/>
    <s v="Normal"/>
    <s v="Medium Budget"/>
  </r>
  <r>
    <s v="Excessive Force"/>
    <d v="1993-07-19T00:00:00"/>
    <x v="0"/>
    <x v="0"/>
    <s v="English"/>
    <x v="0"/>
    <s v="R"/>
    <s v="Burt Young"/>
    <x v="1405"/>
    <n v="683"/>
    <n v="1139"/>
    <n v="29"/>
    <n v="107"/>
    <n v="5.0999999999999996"/>
    <n v="19"/>
    <n v="87"/>
    <n v="1200000"/>
    <n v="3000000"/>
    <n v="-1800000"/>
    <n v="-0.6"/>
    <n v="20.1707"/>
    <x v="27"/>
    <s v="iyul"/>
    <s v="Jon Hess"/>
    <s v="EXCESSİVE FORCE"/>
    <s v="Normal"/>
    <s v="High Budget"/>
  </r>
  <r>
    <s v="District B13"/>
    <d v="2004-10-26T00:00:00"/>
    <x v="0"/>
    <x v="0"/>
    <s v="French"/>
    <x v="6"/>
    <s v="R"/>
    <s v="David Belle"/>
    <x v="169"/>
    <n v="510"/>
    <n v="962"/>
    <n v="180"/>
    <n v="0"/>
    <n v="7.2"/>
    <n v="141"/>
    <n v="84"/>
    <n v="1197786"/>
    <n v="12000000"/>
    <n v="-10802214"/>
    <n v="-0.90018450000000005"/>
    <n v="28.439926200000002"/>
    <x v="7"/>
    <s v="oktyabr"/>
    <s v="Pierre Morel"/>
    <s v="DİSTRİCT B13"/>
    <s v="Normal"/>
    <s v="High Budget"/>
  </r>
  <r>
    <s v="Headhunters"/>
    <d v="2011-10-25T00:00:00"/>
    <x v="0"/>
    <x v="8"/>
    <s v="Norwegian"/>
    <x v="38"/>
    <s v="R"/>
    <s v="Aksel Hennie"/>
    <x v="320"/>
    <n v="286"/>
    <n v="385"/>
    <n v="77"/>
    <n v="23000"/>
    <n v="7.6"/>
    <n v="284"/>
    <n v="100"/>
    <n v="1196752"/>
    <n v="30300000"/>
    <n v="-29103248"/>
    <n v="-0.96050323432343232"/>
    <n v="32.315798706270627"/>
    <x v="15"/>
    <s v="oktyabr"/>
    <s v="Morten Tyldum"/>
    <s v="HEADHUNTERS"/>
    <s v="Normal"/>
    <s v="Medium Budget"/>
  </r>
  <r>
    <s v="Equilibrium"/>
    <d v="2002-05-01T00:00:00"/>
    <x v="0"/>
    <x v="0"/>
    <s v="English"/>
    <x v="0"/>
    <s v="R"/>
    <s v="Christian Bale"/>
    <x v="934"/>
    <n v="23000"/>
    <n v="25088"/>
    <n v="110"/>
    <n v="20000"/>
    <n v="7.5"/>
    <n v="146"/>
    <n v="107"/>
    <n v="1190018"/>
    <n v="20000000"/>
    <n v="-18809982"/>
    <n v="-0.94049910000000003"/>
    <n v="31.623800360000001"/>
    <x v="12"/>
    <s v="may"/>
    <s v="Kurt Wimmer"/>
    <s v="EQUİLİBRİUM"/>
    <s v="Normal"/>
    <s v="High Budget"/>
  </r>
  <r>
    <s v="Me and Orson Welles"/>
    <d v="2008-01-09T00:00:00"/>
    <x v="0"/>
    <x v="1"/>
    <s v="English"/>
    <x v="1"/>
    <s v="PG-13"/>
    <s v="Zoe Kazan"/>
    <x v="354"/>
    <n v="962"/>
    <n v="1591"/>
    <n v="0"/>
    <n v="0"/>
    <n v="6.8"/>
    <n v="160"/>
    <n v="107"/>
    <n v="1186957"/>
    <n v="25000000"/>
    <n v="-23813043"/>
    <n v="-0.95252172000000002"/>
    <n v="26.818991311999998"/>
    <x v="4"/>
    <s v="yanvar"/>
    <s v="Richard Linklater"/>
    <s v="ME AND ORSON WELLES"/>
    <s v="Normal"/>
    <s v="Medium Budget"/>
  </r>
  <r>
    <s v="4 Months, 3 Weeks and 2 Days"/>
    <d v="2007-06-09T00:00:00"/>
    <x v="0"/>
    <x v="1"/>
    <s v="Romanian"/>
    <x v="19"/>
    <s v="Not Rated"/>
    <s v="Anamaria Marinca"/>
    <x v="1406"/>
    <n v="131"/>
    <n v="264"/>
    <n v="163"/>
    <n v="14000"/>
    <n v="7.9"/>
    <n v="233"/>
    <n v="113"/>
    <n v="1185783"/>
    <n v="590000"/>
    <n v="595783"/>
    <n v="1.0098016949152542"/>
    <n v="33.403920677966099"/>
    <x v="17"/>
    <s v="iyun"/>
    <s v="Cristian Mungiu"/>
    <s v="4 MONTHS, 3 WEEKS AND 2 DAYS"/>
    <s v="Normal"/>
    <s v="Medium Budget"/>
  </r>
  <r>
    <s v="Dylan Dog: Dead of Night"/>
    <d v="2010-07-24T00:00:00"/>
    <x v="0"/>
    <x v="0"/>
    <s v="English"/>
    <x v="0"/>
    <s v="PG-13"/>
    <s v="Marco St. John"/>
    <x v="505"/>
    <n v="403"/>
    <n v="1577"/>
    <n v="14"/>
    <n v="0"/>
    <n v="5.0999999999999996"/>
    <n v="138"/>
    <n v="107"/>
    <n v="1183354"/>
    <n v="20000000"/>
    <n v="-18816646"/>
    <n v="-0.94083229999999995"/>
    <n v="20.023667079999999"/>
    <x v="11"/>
    <s v="iyul"/>
    <s v="Kevin Munroe"/>
    <s v="DYLAN DOG: DEAD OF NİGHT"/>
    <s v="Normal"/>
    <s v="High Budget"/>
  </r>
  <r>
    <s v="Slow Burn"/>
    <d v="2005-01-24T00:00:00"/>
    <x v="0"/>
    <x v="1"/>
    <s v="English"/>
    <x v="0"/>
    <s v="R"/>
    <s v="Mekhi Phifer"/>
    <x v="1407"/>
    <n v="1000"/>
    <n v="4329"/>
    <n v="7"/>
    <n v="191"/>
    <n v="5.9"/>
    <n v="40"/>
    <n v="93"/>
    <n v="1181197"/>
    <n v="15500000"/>
    <n v="-14318803"/>
    <n v="-0.92379374193548391"/>
    <n v="23.24958250322581"/>
    <x v="14"/>
    <s v="yanvar"/>
    <s v="Wayne Beach"/>
    <s v="SLOW BURN"/>
    <s v="Normal"/>
    <s v="Medium Budget"/>
  </r>
  <r>
    <s v="Find Me Guilty"/>
    <d v="2006-08-23T00:00:00"/>
    <x v="0"/>
    <x v="5"/>
    <s v="English"/>
    <x v="7"/>
    <s v="R"/>
    <s v="Peter Dinklage"/>
    <x v="507"/>
    <n v="22000"/>
    <n v="37606"/>
    <n v="0"/>
    <n v="0"/>
    <n v="7.1"/>
    <n v="94"/>
    <n v="125"/>
    <n v="1172769"/>
    <n v="13000000"/>
    <n v="-11827231"/>
    <n v="-0.90978700000000001"/>
    <n v="28.036085199999999"/>
    <x v="9"/>
    <s v="avgust"/>
    <s v="Sidney Lumet"/>
    <s v="FİND ME GUİLTY"/>
    <s v="Normal"/>
    <s v="Medium Budget"/>
  </r>
  <r>
    <s v="The Lords of Salem"/>
    <d v="2012-11-07T00:00:00"/>
    <x v="0"/>
    <x v="1"/>
    <s v="English"/>
    <x v="0"/>
    <s v="R"/>
    <s v="Sid Haig"/>
    <x v="716"/>
    <n v="1000"/>
    <n v="5158"/>
    <n v="0"/>
    <n v="15000"/>
    <n v="5.0999999999999996"/>
    <n v="234"/>
    <n v="101"/>
    <n v="1163508"/>
    <n v="2500000"/>
    <n v="-1336492"/>
    <n v="-0.53459679999999998"/>
    <n v="21.68616128"/>
    <x v="3"/>
    <s v="noyabr"/>
    <s v="Rob Zombie"/>
    <s v="THE LORDS OF SALEM"/>
    <s v="Normal"/>
    <s v="Medium Budget"/>
  </r>
  <r>
    <s v="Infamous"/>
    <d v="2006-02-28T00:00:00"/>
    <x v="0"/>
    <x v="5"/>
    <s v="English"/>
    <x v="0"/>
    <s v="R"/>
    <s v="Toby Jones"/>
    <x v="1123"/>
    <n v="2000"/>
    <n v="3474"/>
    <n v="41"/>
    <n v="0"/>
    <n v="7.1"/>
    <n v="129"/>
    <n v="118"/>
    <n v="1150403"/>
    <n v="13000000"/>
    <n v="-11849597"/>
    <n v="-0.91150746153846152"/>
    <n v="28.035397015384614"/>
    <x v="9"/>
    <s v="fevral"/>
    <s v="Douglas McGrath"/>
    <s v="INFAMOUS"/>
    <s v="Normal"/>
    <s v="Medium Budget"/>
  </r>
  <r>
    <s v="L.I.E."/>
    <d v="2001-02-17T00:00:00"/>
    <x v="0"/>
    <x v="8"/>
    <s v="English"/>
    <x v="0"/>
    <s v="NC-17"/>
    <s v="Adam LeFevre"/>
    <x v="1341"/>
    <n v="80"/>
    <n v="209"/>
    <n v="52"/>
    <n v="420"/>
    <n v="7.2"/>
    <n v="64"/>
    <n v="97"/>
    <n v="1141829"/>
    <n v="700000"/>
    <n v="441829"/>
    <n v="0.63118428571428575"/>
    <n v="29.094473714285716"/>
    <x v="18"/>
    <s v="fevral"/>
    <s v="Michael Cuesta"/>
    <s v="L.I.E."/>
    <s v="Normal"/>
    <s v="Medium Budget"/>
  </r>
  <r>
    <s v="In the Shadow of the Moon"/>
    <d v="2007-08-20T00:00:00"/>
    <x v="1"/>
    <x v="10"/>
    <s v="English"/>
    <x v="1"/>
    <s v="PG"/>
    <s v="John F. Kennedy"/>
    <x v="1408"/>
    <n v="168"/>
    <n v="408"/>
    <n v="90"/>
    <n v="0"/>
    <n v="8.1"/>
    <n v="107"/>
    <n v="100"/>
    <n v="1134049"/>
    <n v="2000000"/>
    <n v="-865951"/>
    <n v="-0.43297550000000001"/>
    <n v="32.226809799999998"/>
    <x v="17"/>
    <s v="avgust"/>
    <s v="David Sington"/>
    <s v="IN THE SHADOW OF THE MOON"/>
    <s v="Normal"/>
    <s v="Low Budget"/>
  </r>
  <r>
    <s v="Osama"/>
    <d v="2003-09-26T00:00:00"/>
    <x v="0"/>
    <x v="1"/>
    <s v="Dari"/>
    <x v="39"/>
    <s v="PG-13"/>
    <s v="Marina Golbahari"/>
    <x v="1409"/>
    <n v="30"/>
    <n v="30"/>
    <n v="6"/>
    <n v="0"/>
    <n v="7.4"/>
    <n v="105"/>
    <n v="83"/>
    <n v="1127331"/>
    <n v="46000"/>
    <n v="1081331"/>
    <n v="23.507195652173912"/>
    <n v="39.002878260869565"/>
    <x v="13"/>
    <s v="sentyabr"/>
    <s v="Siddiq Barmak"/>
    <s v="OSAMA"/>
    <s v="Normal"/>
    <s v="Medium Budget"/>
  </r>
  <r>
    <s v="Groove"/>
    <d v="2000-07-27T00:00:00"/>
    <x v="0"/>
    <x v="1"/>
    <s v="English"/>
    <x v="0"/>
    <s v="R"/>
    <s v="Rachel True"/>
    <x v="1410"/>
    <n v="328"/>
    <n v="407"/>
    <n v="7"/>
    <n v="0"/>
    <n v="6.5"/>
    <n v="46"/>
    <n v="86"/>
    <n v="1114943"/>
    <n v="500000"/>
    <n v="614943"/>
    <n v="1.229886"/>
    <n v="26.491954400000001"/>
    <x v="23"/>
    <s v="iyul"/>
    <s v="Greg Harrison"/>
    <s v="GROOVE"/>
    <s v="Normal"/>
    <s v="Medium Budget"/>
  </r>
  <r>
    <s v="The R.M."/>
    <d v="2003-09-30T00:00:00"/>
    <x v="0"/>
    <x v="4"/>
    <s v="English"/>
    <x v="0"/>
    <s v="PG"/>
    <s v="Kirby Heyborne"/>
    <x v="1401"/>
    <n v="69"/>
    <n v="155"/>
    <n v="0"/>
    <n v="44"/>
    <n v="6"/>
    <n v="3"/>
    <n v="101"/>
    <n v="1111615"/>
    <n v="500000"/>
    <n v="611615"/>
    <n v="1.22323"/>
    <n v="24.493691999999999"/>
    <x v="13"/>
    <s v="sentyabr"/>
    <s v="Kurt Hale"/>
    <s v="THE R.M."/>
    <s v="Normal"/>
    <s v="Medium Budget"/>
  </r>
  <r>
    <s v="Mother and Child"/>
    <d v="2009-07-22T00:00:00"/>
    <x v="0"/>
    <x v="1"/>
    <s v="English"/>
    <x v="0"/>
    <s v="R"/>
    <s v="Naomi Watts"/>
    <x v="1318"/>
    <n v="6000"/>
    <n v="8876"/>
    <n v="127"/>
    <n v="0"/>
    <n v="7.2"/>
    <n v="161"/>
    <n v="125"/>
    <n v="1110286"/>
    <n v="4825000"/>
    <n v="-3714714"/>
    <n v="-0.76988891191709841"/>
    <n v="28.492044435233161"/>
    <x v="0"/>
    <s v="iyul"/>
    <s v="Rodrigo GarcÃ­a"/>
    <s v="MOTHER AND CHİLD"/>
    <s v="Normal"/>
    <s v="Medium Budget"/>
  </r>
  <r>
    <s v="Tae Guk Gi: The Brotherhood of War"/>
    <d v="2004-02-18T00:00:00"/>
    <x v="0"/>
    <x v="0"/>
    <s v="Korean"/>
    <x v="25"/>
    <s v="R"/>
    <s v="Min-sik Choi"/>
    <x v="1411"/>
    <n v="717"/>
    <n v="1730"/>
    <n v="16"/>
    <n v="0"/>
    <n v="8.1"/>
    <n v="86"/>
    <n v="148"/>
    <n v="1110186"/>
    <n v="12800000"/>
    <n v="-11689814"/>
    <n v="-0.91326671874999998"/>
    <n v="32.034693312499996"/>
    <x v="7"/>
    <s v="fevral"/>
    <s v="Je-kyu Kang"/>
    <s v="TAE GUK Gİ: THE BROTHERHOOD OF WAR"/>
    <s v="Normal"/>
    <s v="High Budget"/>
  </r>
  <r>
    <s v="Light Sleeper"/>
    <d v="1992-09-18T00:00:00"/>
    <x v="0"/>
    <x v="8"/>
    <s v="English"/>
    <x v="0"/>
    <s v="R"/>
    <s v="Dana Delany"/>
    <x v="1363"/>
    <n v="722"/>
    <n v="1201"/>
    <n v="261"/>
    <n v="247"/>
    <n v="6.8"/>
    <n v="19"/>
    <n v="103"/>
    <n v="1100000"/>
    <n v="5000000"/>
    <n v="-3900000"/>
    <n v="-0.78"/>
    <n v="26.912699999999997"/>
    <x v="28"/>
    <s v="sentyabr"/>
    <s v="Paul Schrader"/>
    <s v="LİGHT SLEEPER"/>
    <s v="Normal"/>
    <s v="Medium Budget"/>
  </r>
  <r>
    <s v="The Book of Mormon Movie, Volume 1: The Journey"/>
    <d v="2003-05-14T00:00:00"/>
    <x v="0"/>
    <x v="2"/>
    <s v="English"/>
    <x v="0"/>
    <s v="PG-13"/>
    <s v="Noah Danby"/>
    <x v="1412"/>
    <n v="178"/>
    <n v="359"/>
    <n v="0"/>
    <n v="32"/>
    <n v="3.3"/>
    <n v="7"/>
    <n v="120"/>
    <n v="1098224"/>
    <n v="2000000"/>
    <n v="-901776"/>
    <n v="-0.45088800000000001"/>
    <n v="13.0228448"/>
    <x v="13"/>
    <s v="may"/>
    <s v="Gary Rogers"/>
    <s v="THE BOOK OF MORMON MOVİE, VOLUME 1: THE JOURNEY"/>
    <s v="Normal"/>
    <s v="High Budget"/>
  </r>
  <r>
    <s v="Made in Dagenham"/>
    <d v="2010-12-04T00:00:00"/>
    <x v="0"/>
    <x v="5"/>
    <s v="English"/>
    <x v="1"/>
    <s v="R"/>
    <s v="Bob Hoskins"/>
    <x v="879"/>
    <n v="5000"/>
    <n v="7692"/>
    <n v="13"/>
    <n v="0"/>
    <n v="7.2"/>
    <n v="163"/>
    <n v="113"/>
    <n v="1094798"/>
    <n v="7200000"/>
    <n v="-6105202"/>
    <n v="-0.84794472222222217"/>
    <n v="28.460822111111113"/>
    <x v="11"/>
    <s v="dekabr"/>
    <s v="Nigel Cole"/>
    <s v="MADE İN DAGENHAM"/>
    <s v="Normal"/>
    <s v="Medium Budget"/>
  </r>
  <r>
    <s v="The Perfect Game"/>
    <d v="2009-04-26T00:00:00"/>
    <x v="1"/>
    <x v="4"/>
    <s v="English"/>
    <x v="4"/>
    <s v="PG"/>
    <s v="Clifton Collins Jr."/>
    <x v="1413"/>
    <n v="968"/>
    <n v="4270"/>
    <n v="50"/>
    <n v="0"/>
    <n v="7"/>
    <n v="41"/>
    <n v="118"/>
    <n v="1089445"/>
    <n v="12500000"/>
    <n v="-11410555"/>
    <n v="-0.9128444"/>
    <n v="27.63486224"/>
    <x v="0"/>
    <s v="aprel"/>
    <s v="William Dear"/>
    <s v="THE PERFECT GAME"/>
    <s v="Normal"/>
    <s v="Medium Budget"/>
  </r>
  <r>
    <s v="What Just Happened"/>
    <d v="2008-10-23T00:00:00"/>
    <x v="0"/>
    <x v="4"/>
    <s v="English"/>
    <x v="0"/>
    <s v="R"/>
    <s v="Robert De Niro"/>
    <x v="122"/>
    <n v="22000"/>
    <n v="71973"/>
    <n v="272"/>
    <n v="845"/>
    <n v="5.7"/>
    <n v="137"/>
    <n v="104"/>
    <n v="1089365"/>
    <n v="25000000"/>
    <n v="-23910635"/>
    <n v="-0.95642539999999998"/>
    <n v="22.501929839999999"/>
    <x v="4"/>
    <s v="oktyabr"/>
    <s v="Barry Levinson"/>
    <s v="WHAT JUST HAPPENED"/>
    <s v="Normal"/>
    <s v="Medium Budget"/>
  </r>
  <r>
    <s v="The Machinist"/>
    <d v="2004-04-01T00:00:00"/>
    <x v="0"/>
    <x v="1"/>
    <s v="English"/>
    <x v="12"/>
    <s v="R"/>
    <s v="Christian Bale"/>
    <x v="523"/>
    <n v="23000"/>
    <n v="24994"/>
    <n v="122"/>
    <n v="21000"/>
    <n v="7.7"/>
    <n v="204"/>
    <n v="94"/>
    <n v="1082044"/>
    <n v="5000000"/>
    <n v="-3917956"/>
    <n v="-0.78359120000000004"/>
    <n v="32.586563519999999"/>
    <x v="7"/>
    <s v="aprel"/>
    <s v="Brad Anderson"/>
    <s v="THE MACHİNİST"/>
    <s v="Normal"/>
    <s v="Medium Budget"/>
  </r>
  <r>
    <s v="Blood and Wine"/>
    <d v="1996-11-30T00:00:00"/>
    <x v="0"/>
    <x v="8"/>
    <s v="English"/>
    <x v="0"/>
    <s v="R"/>
    <s v="Harold Perrineau"/>
    <x v="1414"/>
    <n v="1000"/>
    <n v="2228"/>
    <n v="30"/>
    <n v="145"/>
    <n v="6.1"/>
    <n v="42"/>
    <n v="101"/>
    <n v="1075288"/>
    <n v="22000000"/>
    <n v="-20924712"/>
    <n v="-0.95112327272727271"/>
    <n v="24.034050690909091"/>
    <x v="20"/>
    <s v="noyabr"/>
    <s v="Bob Rafelson"/>
    <s v="BLOOD AND WİNE"/>
    <s v="Normal"/>
    <s v="Medium Budget"/>
  </r>
  <r>
    <s v="When Did You Last See Your Father?"/>
    <d v="2007-11-25T00:00:00"/>
    <x v="0"/>
    <x v="5"/>
    <s v="English"/>
    <x v="1"/>
    <s v="PG-13"/>
    <s v="Colin Firth"/>
    <x v="1415"/>
    <n v="14000"/>
    <n v="15848"/>
    <n v="14"/>
    <n v="429"/>
    <n v="6.9"/>
    <n v="90"/>
    <n v="92"/>
    <n v="1071240"/>
    <n v="8000000"/>
    <n v="-6928760"/>
    <n v="-0.86609499999999995"/>
    <n v="27.296462000000002"/>
    <x v="17"/>
    <s v="noyabr"/>
    <s v="Anand Tucker"/>
    <s v="WHEN DİD YOU LAST SEE YOUR FATHER?"/>
    <s v="Normal"/>
    <s v="Medium Budget"/>
  </r>
  <r>
    <s v="There Be Dragons"/>
    <d v="2011-01-08T00:00:00"/>
    <x v="0"/>
    <x v="5"/>
    <s v="English"/>
    <x v="12"/>
    <s v="PG-13"/>
    <s v="Jordi MollÃ "/>
    <x v="1109"/>
    <n v="877"/>
    <n v="3497"/>
    <n v="596"/>
    <n v="2000"/>
    <n v="5.9"/>
    <n v="77"/>
    <n v="102"/>
    <n v="1068392"/>
    <n v="36000000"/>
    <n v="-34931608"/>
    <n v="-0.97032244444444449"/>
    <n v="23.411871022222222"/>
    <x v="15"/>
    <s v="yanvar"/>
    <s v="Roland JoffÃ©"/>
    <s v="THERE BE DRAGONS"/>
    <s v="Normal"/>
    <s v="Medium Budget"/>
  </r>
  <r>
    <s v="September Dawn"/>
    <d v="2007-11-11T00:00:00"/>
    <x v="0"/>
    <x v="1"/>
    <m/>
    <x v="0"/>
    <s v="R"/>
    <s v="Jon Gries"/>
    <x v="595"/>
    <n v="482"/>
    <n v="1526"/>
    <n v="58"/>
    <n v="411"/>
    <n v="5.8"/>
    <n v="43"/>
    <n v="111"/>
    <n v="1066555"/>
    <n v="11000000"/>
    <n v="-9933445"/>
    <n v="-0.90304045454545456"/>
    <n v="22.879883818181817"/>
    <x v="17"/>
    <s v="noyabr"/>
    <s v="Christopher Cain"/>
    <s v="SEPTEMBER DAWN"/>
    <s v="Normal"/>
    <s v="Medium Budget"/>
  </r>
  <r>
    <s v="The Oogieloves in the Big Balloon Adventure"/>
    <d v="2012-11-01T00:00:00"/>
    <x v="0"/>
    <x v="2"/>
    <s v="English"/>
    <x v="0"/>
    <s v="G"/>
    <s v="Chazz Palminteri"/>
    <x v="1416"/>
    <n v="979"/>
    <n v="1978"/>
    <n v="12"/>
    <n v="831"/>
    <n v="6.7"/>
    <n v="28"/>
    <n v="88"/>
    <n v="1064277"/>
    <n v="20000000"/>
    <n v="-18935723"/>
    <n v="-0.94678614999999999"/>
    <n v="26.504385540000001"/>
    <x v="3"/>
    <s v="noyabr"/>
    <s v="Matthew Diamond"/>
    <s v="THE OOGİELOVES İN THE BİG BALLOON ADVENTURE"/>
    <s v="Normal"/>
    <s v="High Budget"/>
  </r>
  <r>
    <s v="Caramel"/>
    <d v="2007-07-27T00:00:00"/>
    <x v="0"/>
    <x v="4"/>
    <s v="Arabic"/>
    <x v="6"/>
    <s v="PG"/>
    <s v="Yasmine Al Massri"/>
    <x v="1417"/>
    <n v="227"/>
    <n v="231"/>
    <n v="0"/>
    <n v="0"/>
    <n v="7.2"/>
    <n v="109"/>
    <n v="95"/>
    <n v="1060591"/>
    <n v="1300000"/>
    <n v="-239409"/>
    <n v="-0.18416076923076924"/>
    <n v="28.726335692307693"/>
    <x v="17"/>
    <s v="iyul"/>
    <s v="Nadine Labaki"/>
    <s v="CARAMEL"/>
    <s v="Normal"/>
    <s v="Medium Budget"/>
  </r>
  <r>
    <s v="Wonderland"/>
    <d v="2003-05-30T00:00:00"/>
    <x v="0"/>
    <x v="8"/>
    <s v="English"/>
    <x v="0"/>
    <s v="R"/>
    <s v="Alexis Dziena"/>
    <x v="1418"/>
    <n v="715"/>
    <n v="1315"/>
    <n v="10"/>
    <n v="1000"/>
    <n v="6.6"/>
    <n v="91"/>
    <n v="104"/>
    <n v="1056102"/>
    <n v="5000000"/>
    <n v="-3943898"/>
    <n v="-0.78877960000000003"/>
    <n v="26.184488160000001"/>
    <x v="13"/>
    <s v="may"/>
    <s v="James Cox"/>
    <s v="WONDERLAND"/>
    <s v="Normal"/>
    <s v="Medium Budget"/>
  </r>
  <r>
    <s v="Peaceful Warrior"/>
    <d v="2006-06-22T00:00:00"/>
    <x v="0"/>
    <x v="1"/>
    <s v="English"/>
    <x v="7"/>
    <s v="PG-13"/>
    <s v="Scott Mechlowicz"/>
    <x v="669"/>
    <n v="634"/>
    <n v="2673"/>
    <n v="108"/>
    <n v="0"/>
    <n v="7.3"/>
    <n v="44"/>
    <n v="120"/>
    <n v="1055654"/>
    <n v="10000000"/>
    <n v="-8944346"/>
    <n v="-0.89443459999999997"/>
    <n v="28.842226159999999"/>
    <x v="9"/>
    <s v="iyun"/>
    <s v="Victor Salva"/>
    <s v="PEACEFUL WARRİOR"/>
    <s v="Normal"/>
    <s v="Medium Budget"/>
  </r>
  <r>
    <s v="Chuck &amp; Buck"/>
    <d v="2000-09-11T00:00:00"/>
    <x v="0"/>
    <x v="4"/>
    <s v="English"/>
    <x v="0"/>
    <s v="R"/>
    <s v="Lupe Ontiveros"/>
    <x v="420"/>
    <n v="625"/>
    <n v="1378"/>
    <n v="44"/>
    <n v="170"/>
    <n v="6.6"/>
    <n v="59"/>
    <n v="96"/>
    <n v="1050600"/>
    <n v="250000"/>
    <n v="800600"/>
    <n v="3.2023999999999999"/>
    <n v="27.697959999999998"/>
    <x v="23"/>
    <s v="sentyabr"/>
    <s v="Miguel Arteta"/>
    <s v="CHUCK &amp; BUCK"/>
    <s v="Normal"/>
    <s v="Medium Budget"/>
  </r>
  <r>
    <s v="Joyeux Noel"/>
    <d v="2005-10-16T00:00:00"/>
    <x v="0"/>
    <x v="1"/>
    <s v="French"/>
    <x v="6"/>
    <s v="PG-13"/>
    <s v="Gary Lewis"/>
    <x v="1419"/>
    <n v="203"/>
    <n v="773"/>
    <n v="13"/>
    <n v="11000"/>
    <n v="7.8"/>
    <n v="115"/>
    <n v="116"/>
    <n v="1050445"/>
    <n v="22000000"/>
    <n v="-20949555"/>
    <n v="-0.95225249999999995"/>
    <n v="31.919098999999999"/>
    <x v="14"/>
    <s v="oktyabr"/>
    <s v="Christian Carion"/>
    <s v="JOYEUX NOEL"/>
    <s v="Normal"/>
    <s v="Medium Budget"/>
  </r>
  <r>
    <s v="Undiscovered"/>
    <d v="2005-02-14T00:00:00"/>
    <x v="0"/>
    <x v="4"/>
    <s v="English"/>
    <x v="7"/>
    <s v="PG-13"/>
    <s v="Fisher Stevens"/>
    <x v="1420"/>
    <n v="922"/>
    <n v="1835"/>
    <n v="0"/>
    <n v="128"/>
    <n v="4.2"/>
    <n v="41"/>
    <n v="97"/>
    <n v="1046166"/>
    <n v="9000000"/>
    <n v="-7953834"/>
    <n v="-0.88375933333333334"/>
    <n v="16.459296266666666"/>
    <x v="14"/>
    <s v="fevral"/>
    <s v="Meiert Avis"/>
    <s v="UNDİSCOVERED"/>
    <s v="Normal"/>
    <s v="Medium Budget"/>
  </r>
  <r>
    <s v="Bottle Rocket"/>
    <d v="1996-12-28T00:00:00"/>
    <x v="0"/>
    <x v="4"/>
    <s v="English"/>
    <x v="0"/>
    <s v="R"/>
    <s v="Andrew Wilson"/>
    <x v="462"/>
    <n v="387"/>
    <n v="648"/>
    <n v="0"/>
    <n v="0"/>
    <n v="7.1"/>
    <n v="83"/>
    <n v="91"/>
    <n v="1040879"/>
    <n v="7000000"/>
    <n v="-5959121"/>
    <n v="-0.85130300000000003"/>
    <n v="28.059478799999997"/>
    <x v="20"/>
    <s v="dekabr"/>
    <s v="Wes Anderson"/>
    <s v="BOTTLE ROCKET"/>
    <s v="Normal"/>
    <s v="Medium Budget"/>
  </r>
  <r>
    <s v="Casino Jack"/>
    <d v="2010-07-12T00:00:00"/>
    <x v="0"/>
    <x v="5"/>
    <s v="English"/>
    <x v="4"/>
    <s v="R"/>
    <s v="Kevin Spacey"/>
    <x v="1386"/>
    <n v="18000"/>
    <n v="18739"/>
    <n v="60"/>
    <n v="0"/>
    <n v="6.2"/>
    <n v="117"/>
    <n v="108"/>
    <n v="1039869"/>
    <n v="15000000"/>
    <n v="-13960131"/>
    <n v="-0.93067540000000004"/>
    <n v="24.427729840000001"/>
    <x v="11"/>
    <s v="iyul"/>
    <s v="George Hickenlooper"/>
    <s v="CASİNO JACK"/>
    <s v="Normal"/>
    <s v="Medium Budget"/>
  </r>
  <r>
    <s v="A Home at the End of the World"/>
    <d v="2004-05-13T00:00:00"/>
    <x v="0"/>
    <x v="1"/>
    <s v="English"/>
    <x v="0"/>
    <s v="R"/>
    <s v="Robin Wright"/>
    <x v="894"/>
    <n v="18000"/>
    <n v="21107"/>
    <n v="15"/>
    <n v="1000"/>
    <n v="6.8"/>
    <n v="84"/>
    <n v="97"/>
    <n v="1029017"/>
    <n v="6500000"/>
    <n v="-5470983"/>
    <n v="-0.84168969230769231"/>
    <n v="26.963324123076923"/>
    <x v="7"/>
    <s v="may"/>
    <s v="Michael Mayer"/>
    <s v="A HOME AT THE END OF THE WORLD"/>
    <s v="Normal"/>
    <s v="Medium Budget"/>
  </r>
  <r>
    <s v="Buried"/>
    <d v="2010-09-12T00:00:00"/>
    <x v="0"/>
    <x v="1"/>
    <s v="English"/>
    <x v="12"/>
    <s v="R"/>
    <s v="Ryan Reynolds"/>
    <x v="1421"/>
    <n v="16000"/>
    <n v="17471"/>
    <n v="89"/>
    <n v="24000"/>
    <n v="7"/>
    <n v="363"/>
    <n v="95"/>
    <n v="1028658"/>
    <n v="3000000"/>
    <n v="-1971342"/>
    <n v="-0.65711399999999998"/>
    <n v="30.1371544"/>
    <x v="11"/>
    <s v="sentyabr"/>
    <s v="Rodrigo CortÃ©s"/>
    <s v="BURİED"/>
    <s v="Normal"/>
    <s v="Medium Budget"/>
  </r>
  <r>
    <s v="The Children of Huang Shi"/>
    <d v="2008-12-07T00:00:00"/>
    <x v="0"/>
    <x v="1"/>
    <s v="English"/>
    <x v="3"/>
    <s v="R"/>
    <s v="Radha Mitchell"/>
    <x v="217"/>
    <n v="991"/>
    <n v="1003"/>
    <n v="55"/>
    <n v="1000"/>
    <n v="7.1"/>
    <n v="67"/>
    <n v="125"/>
    <n v="1027749"/>
    <n v="40000000"/>
    <n v="-38972251"/>
    <n v="-0.974306275"/>
    <n v="28.110277490000001"/>
    <x v="4"/>
    <s v="dekabr"/>
    <s v="Roger Spottiswoode"/>
    <s v="THE CHİLDREN OF HUANG SHİ"/>
    <s v="Normal"/>
    <s v="Medium Budget"/>
  </r>
  <r>
    <s v="Urbania"/>
    <d v="2000-09-12T00:00:00"/>
    <x v="0"/>
    <x v="1"/>
    <s v="English"/>
    <x v="0"/>
    <s v="R"/>
    <s v="Dan Futterman"/>
    <x v="1422"/>
    <n v="254"/>
    <n v="964"/>
    <n v="0"/>
    <n v="72"/>
    <n v="7"/>
    <n v="38"/>
    <n v="106"/>
    <n v="1027119"/>
    <n v="225000"/>
    <n v="802119"/>
    <n v="3.5649733333333335"/>
    <n v="29.433189333333335"/>
    <x v="23"/>
    <s v="sentyabr"/>
    <s v="Jon Shear"/>
    <s v="URBANİA"/>
    <s v="Normal"/>
    <s v="Medium Budget"/>
  </r>
  <r>
    <s v="Attack the Block"/>
    <d v="2011-02-23T00:00:00"/>
    <x v="0"/>
    <x v="0"/>
    <s v="English"/>
    <x v="1"/>
    <s v="R"/>
    <s v="John Boyega"/>
    <x v="1423"/>
    <n v="1000"/>
    <n v="2011"/>
    <n v="115"/>
    <n v="18000"/>
    <n v="6.6"/>
    <n v="399"/>
    <n v="88"/>
    <n v="1024175"/>
    <n v="13000000"/>
    <n v="-11975825"/>
    <n v="-0.9212173076923077"/>
    <n v="27.831513076923077"/>
    <x v="15"/>
    <s v="fevral"/>
    <s v="Joe Cornish"/>
    <s v="ATTACK THE BLOCK"/>
    <s v="Normal"/>
    <s v="High Budget"/>
  </r>
  <r>
    <s v="Owning Mahowny"/>
    <d v="2003-12-29T00:00:00"/>
    <x v="0"/>
    <x v="8"/>
    <s v="English"/>
    <x v="4"/>
    <s v="R"/>
    <s v="Philip Seymour Hoffman"/>
    <x v="1424"/>
    <n v="22000"/>
    <n v="23513"/>
    <n v="23"/>
    <n v="0"/>
    <n v="7.2"/>
    <n v="82"/>
    <n v="104"/>
    <n v="1011054"/>
    <n v="10000000"/>
    <n v="-8988946"/>
    <n v="-0.89889459999999999"/>
    <n v="28.44044216"/>
    <x v="13"/>
    <s v="dekabr"/>
    <s v="Richard Kwietniowski"/>
    <s v="OWNİNG MAHOWNY"/>
    <s v="Normal"/>
    <s v="Medium Budget"/>
  </r>
  <r>
    <s v="Hard Candy"/>
    <d v="2005-07-04T00:00:00"/>
    <x v="0"/>
    <x v="8"/>
    <s v="English"/>
    <x v="0"/>
    <s v="R"/>
    <s v="Odessa Rae"/>
    <x v="33"/>
    <n v="109"/>
    <n v="117"/>
    <n v="171"/>
    <n v="12000"/>
    <n v="7.1"/>
    <n v="231"/>
    <n v="104"/>
    <n v="1007962"/>
    <n v="950000"/>
    <n v="57962"/>
    <n v="6.1012631578947367E-2"/>
    <n v="29.624405052631577"/>
    <x v="14"/>
    <s v="iyul"/>
    <s v="David Slade"/>
    <s v="HARD CANDY"/>
    <s v="Normal"/>
    <s v="Medium Budget"/>
  </r>
  <r>
    <s v="Ruby in Paradise"/>
    <d v="1993-03-23T00:00:00"/>
    <x v="0"/>
    <x v="1"/>
    <s v="English"/>
    <x v="0"/>
    <s v="R"/>
    <s v="Allison Dean"/>
    <x v="1133"/>
    <n v="159"/>
    <n v="423"/>
    <n v="9"/>
    <n v="81"/>
    <n v="7.2"/>
    <n v="11"/>
    <n v="114"/>
    <n v="1001437"/>
    <n v="800000"/>
    <n v="201437"/>
    <n v="0.25179625"/>
    <n v="28.908818499999999"/>
    <x v="27"/>
    <s v="mart"/>
    <s v="Victor Nunez"/>
    <s v="RUBY İN PARADİSE"/>
    <s v="Normal"/>
    <s v="Medium Budget"/>
  </r>
  <r>
    <s v="March or Die"/>
    <d v="1977-05-28T00:00:00"/>
    <x v="0"/>
    <x v="2"/>
    <s v="English"/>
    <x v="1"/>
    <s v="PG"/>
    <s v="Catherine Deneuve"/>
    <x v="1425"/>
    <n v="963"/>
    <n v="2209"/>
    <n v="6"/>
    <n v="122"/>
    <n v="6.3"/>
    <n v="6"/>
    <n v="107"/>
    <n v="1000000"/>
    <n v="9000000"/>
    <n v="-8000000"/>
    <n v="-0.88888888888888884"/>
    <n v="24.856644444444445"/>
    <x v="6"/>
    <s v="may"/>
    <s v="Dick Richards"/>
    <s v="MARCH OR DİE"/>
    <s v="Normal"/>
    <s v="High Budget"/>
  </r>
  <r>
    <s v="Caravans"/>
    <d v="1978-04-17T00:00:00"/>
    <x v="0"/>
    <x v="0"/>
    <s v="English"/>
    <x v="29"/>
    <s v="PG"/>
    <s v="Christopher Lee"/>
    <x v="1426"/>
    <n v="16000"/>
    <n v="17250"/>
    <n v="109"/>
    <n v="76"/>
    <n v="6.5"/>
    <n v="2"/>
    <n v="127"/>
    <n v="1000000"/>
    <n v="14000000"/>
    <n v="-13000000"/>
    <n v="-0.9285714285714286"/>
    <n v="25.63617142857143"/>
    <x v="35"/>
    <s v="aprel"/>
    <s v="James Fargo"/>
    <s v="CARAVANS"/>
    <s v="Normal"/>
    <s v="High Budget"/>
  </r>
  <r>
    <s v="My Summer of Love"/>
    <d v="2004-03-12T00:00:00"/>
    <x v="0"/>
    <x v="1"/>
    <s v="English"/>
    <x v="1"/>
    <s v="R"/>
    <s v="Paddy Considine"/>
    <x v="1427"/>
    <n v="680"/>
    <n v="763"/>
    <n v="84"/>
    <n v="869"/>
    <n v="6.8"/>
    <n v="124"/>
    <n v="86"/>
    <n v="992238"/>
    <n v="1700000"/>
    <n v="-707762"/>
    <n v="-0.41633058823529412"/>
    <n v="27.120367764705883"/>
    <x v="7"/>
    <s v="mart"/>
    <s v="Pawel Pawlikowski"/>
    <s v="MY SUMMER OF LOVE"/>
    <s v="Normal"/>
    <s v="Medium Budget"/>
  </r>
  <r>
    <s v="Twin Falls Idaho"/>
    <d v="1999-05-06T00:00:00"/>
    <x v="0"/>
    <x v="1"/>
    <s v="English"/>
    <x v="0"/>
    <s v="R"/>
    <s v="Sasha Alexander"/>
    <x v="1097"/>
    <n v="980"/>
    <n v="3166"/>
    <n v="35"/>
    <n v="180"/>
    <n v="7.3"/>
    <n v="54"/>
    <n v="111"/>
    <n v="985341"/>
    <n v="500000"/>
    <n v="485341"/>
    <n v="0.97068200000000004"/>
    <n v="29.606272799999999"/>
    <x v="5"/>
    <s v="may"/>
    <s v="Michael Polish"/>
    <s v="TWİN FALLS IDAHO"/>
    <s v="Normal"/>
    <s v="Medium Budget"/>
  </r>
  <r>
    <s v="Slam"/>
    <d v="1998-03-30T00:00:00"/>
    <x v="0"/>
    <x v="1"/>
    <s v="English"/>
    <x v="0"/>
    <s v="R"/>
    <s v="Sonja Sohn"/>
    <x v="1428"/>
    <n v="245"/>
    <n v="295"/>
    <n v="12"/>
    <n v="603"/>
    <n v="7.2"/>
    <n v="16"/>
    <n v="100"/>
    <n v="982214"/>
    <n v="1000000"/>
    <n v="-17786"/>
    <n v="-1.7786E-2"/>
    <n v="28.853185600000003"/>
    <x v="31"/>
    <s v="mart"/>
    <s v="Marc Levin"/>
    <s v="SLAM"/>
    <s v="Normal"/>
    <s v="Medium Budget"/>
  </r>
  <r>
    <s v="Thr3e"/>
    <d v="2006-10-23T00:00:00"/>
    <x v="0"/>
    <x v="1"/>
    <s v="English"/>
    <x v="40"/>
    <s v="PG-13"/>
    <s v="Marc Blucas"/>
    <x v="1429"/>
    <n v="973"/>
    <n v="2306"/>
    <n v="9"/>
    <n v="250"/>
    <n v="5.0999999999999996"/>
    <n v="25"/>
    <n v="101"/>
    <n v="978908"/>
    <n v="2400000"/>
    <n v="-1421092"/>
    <n v="-0.59212166666666666"/>
    <n v="20.18815133333333"/>
    <x v="9"/>
    <s v="oktyabr"/>
    <s v="Robby Henson"/>
    <s v="THR3E"/>
    <s v="Normal"/>
    <s v="Medium Budget"/>
  </r>
  <r>
    <s v="The Beaver"/>
    <d v="2011-02-03T00:00:00"/>
    <x v="0"/>
    <x v="1"/>
    <s v="English"/>
    <x v="0"/>
    <s v="PG-13"/>
    <s v="Jennifer Lawrence"/>
    <x v="951"/>
    <n v="34000"/>
    <n v="34705"/>
    <n v="0"/>
    <n v="17000"/>
    <n v="6.7"/>
    <n v="276"/>
    <n v="91"/>
    <n v="958319"/>
    <n v="21000000"/>
    <n v="-20041681"/>
    <n v="-0.95436576190476186"/>
    <n v="28.118253695238096"/>
    <x v="15"/>
    <s v="fevral"/>
    <s v="Jodie Foster"/>
    <s v="THE BEAVER"/>
    <s v="Normal"/>
    <s v="Medium Budget"/>
  </r>
  <r>
    <s v="Diary of the Dead"/>
    <d v="2007-10-22T00:00:00"/>
    <x v="0"/>
    <x v="7"/>
    <s v="English"/>
    <x v="0"/>
    <s v="R"/>
    <s v="Megan Park"/>
    <x v="901"/>
    <n v="569"/>
    <n v="1797"/>
    <n v="0"/>
    <n v="0"/>
    <n v="5.7"/>
    <n v="280"/>
    <n v="95"/>
    <n v="952620"/>
    <n v="2000000"/>
    <n v="-1047380"/>
    <n v="-0.52368999999999999"/>
    <n v="22.590524000000002"/>
    <x v="17"/>
    <s v="oktyabr"/>
    <s v="George A. Romero"/>
    <s v="DİARY OF THE DEAD"/>
    <s v="Normal"/>
    <s v="Low Budget"/>
  </r>
  <r>
    <s v="Aimee &amp; Jaguar"/>
    <d v="1999-10-22T00:00:00"/>
    <x v="0"/>
    <x v="5"/>
    <s v="German"/>
    <x v="7"/>
    <m/>
    <s v="Heike Makatsch"/>
    <x v="1430"/>
    <n v="177"/>
    <n v="333"/>
    <n v="4"/>
    <n v="687"/>
    <n v="7.3"/>
    <n v="63"/>
    <n v="125"/>
    <n v="927107"/>
    <n v="15000000"/>
    <n v="-14072893"/>
    <n v="-0.93819286666666668"/>
    <n v="28.893422853333334"/>
    <x v="5"/>
    <s v="oktyabr"/>
    <s v="Max FÃ¤rberbÃ¶ck"/>
    <s v="AİMEE &amp; JAGUAR"/>
    <s v="Normal"/>
    <s v="Medium Budget"/>
  </r>
  <r>
    <s v="Children of Heaven"/>
    <d v="1997-09-15T00:00:00"/>
    <x v="0"/>
    <x v="1"/>
    <s v="Persian"/>
    <x v="29"/>
    <s v="PG"/>
    <s v="Bahare Seddiqi"/>
    <x v="1431"/>
    <n v="36"/>
    <n v="100"/>
    <n v="373"/>
    <n v="0"/>
    <n v="8.5"/>
    <n v="46"/>
    <n v="89"/>
    <n v="925402"/>
    <n v="180000"/>
    <n v="745402"/>
    <n v="4.1411222222222221"/>
    <n v="35.656448888888889"/>
    <x v="1"/>
    <s v="sentyabr"/>
    <s v="Majid Majidi"/>
    <s v="CHİLDREN OF HEAVEN"/>
    <s v="Normal"/>
    <s v="Medium Budget"/>
  </r>
  <r>
    <s v="Sholem Aleichem: Laughing in the Darkness"/>
    <d v="2011-06-26T00:00:00"/>
    <x v="0"/>
    <x v="10"/>
    <s v="English"/>
    <x v="0"/>
    <s v="Unrated"/>
    <s v="Rachel Dratch"/>
    <x v="1432"/>
    <n v="399"/>
    <n v="660"/>
    <n v="0"/>
    <n v="287"/>
    <n v="6.8"/>
    <n v="29"/>
    <n v="93"/>
    <n v="906666"/>
    <n v="500000"/>
    <n v="406666"/>
    <n v="0.81333200000000005"/>
    <n v="27.554032800000002"/>
    <x v="15"/>
    <s v="iyun"/>
    <s v="Joseph Dorman"/>
    <s v="SHOLEM ALEİCHEM: LAUGHİNG İN THE DARKNESS"/>
    <s v="Normal"/>
    <s v="Low Budget"/>
  </r>
  <r>
    <s v="American Desi"/>
    <d v="2001-03-23T00:00:00"/>
    <x v="0"/>
    <x v="4"/>
    <s v="English"/>
    <x v="0"/>
    <s v="Unrated"/>
    <s v="Purva Bedi"/>
    <x v="1433"/>
    <n v="250"/>
    <n v="454"/>
    <n v="0"/>
    <n v="133"/>
    <n v="6.7"/>
    <n v="9"/>
    <n v="100"/>
    <n v="902835"/>
    <n v="250000"/>
    <n v="652835"/>
    <n v="2.6113400000000002"/>
    <n v="27.857836000000002"/>
    <x v="18"/>
    <s v="mart"/>
    <s v="Piyush Dinker Pandya"/>
    <s v="AMERİCAN DESİ"/>
    <s v="Normal"/>
    <s v="Medium Budget"/>
  </r>
  <r>
    <s v="The Brothers Solomon"/>
    <d v="2007-06-26T00:00:00"/>
    <x v="0"/>
    <x v="4"/>
    <s v="English"/>
    <x v="0"/>
    <s v="R"/>
    <s v="Jenna Fischer"/>
    <x v="1434"/>
    <n v="966"/>
    <n v="3307"/>
    <n v="0"/>
    <n v="319"/>
    <n v="5.3"/>
    <n v="51"/>
    <n v="93"/>
    <n v="900926"/>
    <n v="10000000"/>
    <n v="-9099074"/>
    <n v="-0.90990740000000003"/>
    <n v="20.867937040000001"/>
    <x v="17"/>
    <s v="iyun"/>
    <s v="Bob Odenkirk"/>
    <s v="THE BROTHERS SOLOMON"/>
    <s v="Normal"/>
    <s v="Medium Budget"/>
  </r>
  <r>
    <s v="La otra conquista"/>
    <d v="1998-04-15T00:00:00"/>
    <x v="0"/>
    <x v="1"/>
    <s v="Spanish"/>
    <x v="14"/>
    <s v="R"/>
    <s v="Elpidia Carrillo"/>
    <x v="1435"/>
    <n v="174"/>
    <n v="222"/>
    <n v="22"/>
    <n v="140"/>
    <n v="6.8"/>
    <n v="39"/>
    <n v="106"/>
    <n v="886410"/>
    <n v="3500000"/>
    <n v="-2613590"/>
    <n v="-0.74673999999999996"/>
    <n v="26.915303999999999"/>
    <x v="31"/>
    <s v="aprel"/>
    <s v="Salvador Carrasco"/>
    <s v="LA OTRA CONQUİSTA"/>
    <s v="Normal"/>
    <s v="Medium Budget"/>
  </r>
  <r>
    <s v="Princess Kaiulani"/>
    <d v="2009-03-27T00:00:00"/>
    <x v="0"/>
    <x v="1"/>
    <s v="English"/>
    <x v="0"/>
    <s v="PG"/>
    <s v="Q'orianka Kilcher"/>
    <x v="1436"/>
    <n v="679"/>
    <n v="1426"/>
    <n v="3"/>
    <n v="0"/>
    <n v="6.2"/>
    <n v="26"/>
    <n v="97"/>
    <n v="883887"/>
    <n v="9000000"/>
    <n v="-8116113"/>
    <n v="-0.90179033333333336"/>
    <n v="24.439283866666667"/>
    <x v="0"/>
    <s v="mart"/>
    <s v="Marc Forby"/>
    <s v="PRİNCESS KAİULANİ"/>
    <s v="Normal"/>
    <s v="Medium Budget"/>
  </r>
  <r>
    <s v="The Yards"/>
    <d v="2000-01-05T00:00:00"/>
    <x v="0"/>
    <x v="8"/>
    <s v="English"/>
    <x v="0"/>
    <s v="R"/>
    <s v="Charlize Theron"/>
    <x v="785"/>
    <n v="9000"/>
    <n v="11433"/>
    <n v="115"/>
    <n v="401"/>
    <n v="6.4"/>
    <n v="93"/>
    <n v="115"/>
    <n v="882710"/>
    <n v="24000000"/>
    <n v="-23117290"/>
    <n v="-0.96322041666666669"/>
    <n v="25.254811833333335"/>
    <x v="23"/>
    <s v="yanvar"/>
    <s v="James Gray"/>
    <s v="THE YARDS"/>
    <s v="Normal"/>
    <s v="Medium Budget"/>
  </r>
  <r>
    <s v="The Blood of Heroes"/>
    <d v="1989-01-06T00:00:00"/>
    <x v="0"/>
    <x v="0"/>
    <s v="English"/>
    <x v="3"/>
    <s v="R"/>
    <s v="Delroy Lindo"/>
    <x v="1437"/>
    <n v="848"/>
    <n v="1526"/>
    <n v="73"/>
    <n v="999"/>
    <n v="6.5"/>
    <n v="21"/>
    <n v="90"/>
    <n v="882290"/>
    <n v="10000000"/>
    <n v="-9117710"/>
    <n v="-0.911771"/>
    <n v="25.7351916"/>
    <x v="25"/>
    <s v="yanvar"/>
    <s v="David Webb Peoples"/>
    <s v="THE BLOOD OF HEROES"/>
    <s v="Normal"/>
    <s v="High Budget"/>
  </r>
  <r>
    <s v="The Hunting Party"/>
    <d v="2007-04-23T00:00:00"/>
    <x v="0"/>
    <x v="2"/>
    <s v="English"/>
    <x v="0"/>
    <s v="R"/>
    <s v="James Brolin"/>
    <x v="1069"/>
    <n v="499"/>
    <n v="504"/>
    <n v="47"/>
    <n v="0"/>
    <n v="6.9"/>
    <n v="94"/>
    <n v="101"/>
    <n v="876671"/>
    <n v="25000000"/>
    <n v="-24123329"/>
    <n v="-0.96493315999999996"/>
    <n v="27.214026736000001"/>
    <x v="17"/>
    <s v="aprel"/>
    <s v="Richard Shepard"/>
    <s v="THE HUNTİNG PARTY"/>
    <s v="Normal"/>
    <s v="High Budget"/>
  </r>
  <r>
    <s v="Ta Ra Rum Pum"/>
    <d v="2007-02-24T00:00:00"/>
    <x v="0"/>
    <x v="4"/>
    <s v="Hindi"/>
    <x v="0"/>
    <m/>
    <s v="Saif Ali Khan"/>
    <x v="1438"/>
    <n v="532"/>
    <n v="902"/>
    <n v="5"/>
    <n v="108"/>
    <n v="5.4"/>
    <n v="16"/>
    <n v="153"/>
    <n v="872643"/>
    <n v="6000000"/>
    <n v="-5127357"/>
    <n v="-0.85455950000000003"/>
    <n v="21.268976200000001"/>
    <x v="17"/>
    <s v="fevral"/>
    <s v="Siddharth Anand"/>
    <s v="TA RA RUM PUM"/>
    <s v="Normal"/>
    <s v="Medium Budget"/>
  </r>
  <r>
    <s v="Control"/>
    <d v="2007-12-29T00:00:00"/>
    <x v="1"/>
    <x v="5"/>
    <s v="English"/>
    <x v="1"/>
    <s v="R"/>
    <s v="Sam Riley"/>
    <x v="687"/>
    <n v="845"/>
    <n v="2614"/>
    <n v="210"/>
    <n v="13000"/>
    <n v="7.7"/>
    <n v="183"/>
    <n v="122"/>
    <n v="871577"/>
    <n v="4500000"/>
    <n v="-3628423"/>
    <n v="-0.80631622222222221"/>
    <n v="31.777473511111111"/>
    <x v="17"/>
    <s v="dekabr"/>
    <s v="Anton Corbijn"/>
    <s v="CONTROL"/>
    <s v="Normal"/>
    <s v="Medium Budget"/>
  </r>
  <r>
    <s v="Where the Truth Lies"/>
    <d v="2005-09-05T00:00:00"/>
    <x v="0"/>
    <x v="8"/>
    <s v="English"/>
    <x v="4"/>
    <s v="R"/>
    <s v="Colin Firth"/>
    <x v="1230"/>
    <n v="14000"/>
    <n v="16090"/>
    <n v="460"/>
    <n v="507"/>
    <n v="6.5"/>
    <n v="97"/>
    <n v="107"/>
    <n v="871527"/>
    <n v="25000000"/>
    <n v="-24128473"/>
    <n v="-0.96513892000000001"/>
    <n v="25.664644431999999"/>
    <x v="14"/>
    <s v="sentyabr"/>
    <s v="Atom Egoyan"/>
    <s v="WHERE THE TRUTH LİES"/>
    <s v="Normal"/>
    <s v="Medium Budget"/>
  </r>
  <r>
    <s v="Beastmaster 2: Through the Portal of Time"/>
    <d v="1991-09-24T00:00:00"/>
    <x v="0"/>
    <x v="0"/>
    <s v="English"/>
    <x v="0"/>
    <s v="PG-13"/>
    <s v="Michael Berryman"/>
    <x v="1439"/>
    <n v="721"/>
    <n v="2000"/>
    <n v="0"/>
    <n v="125"/>
    <n v="3.8"/>
    <n v="17"/>
    <n v="107"/>
    <n v="869325"/>
    <n v="6000000"/>
    <n v="-5130675"/>
    <n v="-0.85511250000000005"/>
    <n v="14.870454999999998"/>
    <x v="24"/>
    <s v="sentyabr"/>
    <s v="Sylvio Tabet"/>
    <s v="BEASTMASTER 2: THROUGH THE PORTAL OF TİME"/>
    <s v="Normal"/>
    <s v="High Budget"/>
  </r>
  <r>
    <s v="My Blueberry Nights"/>
    <d v="2007-06-22T00:00:00"/>
    <x v="0"/>
    <x v="1"/>
    <s v="English"/>
    <x v="13"/>
    <s v="PG-13"/>
    <s v="Natalie Portman"/>
    <x v="1188"/>
    <n v="20000"/>
    <n v="20364"/>
    <n v="0"/>
    <n v="0"/>
    <n v="6.7"/>
    <n v="192"/>
    <n v="95"/>
    <n v="866778"/>
    <n v="10000000"/>
    <n v="-9133222"/>
    <n v="-0.91332219999999997"/>
    <n v="26.434671120000001"/>
    <x v="17"/>
    <s v="iyun"/>
    <s v="Kar-Wai Wong"/>
    <s v="MY BLUEBERRY NİGHTS"/>
    <s v="Normal"/>
    <s v="Medium Budget"/>
  </r>
  <r>
    <s v="Mirrormask"/>
    <d v="2005-06-23T00:00:00"/>
    <x v="0"/>
    <x v="2"/>
    <s v="English"/>
    <x v="1"/>
    <s v="PG"/>
    <s v="Stephanie Leonidas"/>
    <x v="1440"/>
    <n v="420"/>
    <n v="1215"/>
    <n v="21"/>
    <n v="0"/>
    <n v="6.9"/>
    <n v="116"/>
    <n v="101"/>
    <n v="864959"/>
    <n v="4000000"/>
    <n v="-3135041"/>
    <n v="-0.78376025000000005"/>
    <n v="27.286495900000002"/>
    <x v="14"/>
    <s v="iyun"/>
    <s v="Dave McKean"/>
    <s v="MİRRORMASK"/>
    <s v="Normal"/>
    <s v="High Budget"/>
  </r>
  <r>
    <s v="Duma"/>
    <d v="2005-02-14T00:00:00"/>
    <x v="0"/>
    <x v="2"/>
    <s v="English"/>
    <x v="0"/>
    <s v="PG"/>
    <s v="Eamonn Walker"/>
    <x v="1441"/>
    <n v="706"/>
    <n v="1579"/>
    <n v="19"/>
    <n v="0"/>
    <n v="7.3"/>
    <n v="38"/>
    <n v="100"/>
    <n v="860002"/>
    <n v="12000000"/>
    <n v="-11139998"/>
    <n v="-0.92833316666666665"/>
    <n v="28.828666733333332"/>
    <x v="14"/>
    <s v="fevral"/>
    <s v="Carroll Ballard"/>
    <s v="DUMA"/>
    <s v="Normal"/>
    <s v="High Budget"/>
  </r>
  <r>
    <s v="Wendy and Lucy"/>
    <d v="2008-11-04T00:00:00"/>
    <x v="0"/>
    <x v="1"/>
    <s v="English"/>
    <x v="0"/>
    <s v="R"/>
    <s v="John Robinson"/>
    <x v="1442"/>
    <n v="375"/>
    <n v="460"/>
    <n v="129"/>
    <n v="0"/>
    <n v="7.1"/>
    <n v="189"/>
    <n v="80"/>
    <n v="856942"/>
    <n v="200000"/>
    <n v="656942"/>
    <n v="3.28471"/>
    <n v="29.713884"/>
    <x v="4"/>
    <s v="noyabr"/>
    <s v="Kelly Reichardt"/>
    <s v="WENDY AND LUCY"/>
    <s v="Normal"/>
    <s v="Medium Budget"/>
  </r>
  <r>
    <s v="Atlas Shrugged: Who Is John Galt?"/>
    <d v="2014-06-12T00:00:00"/>
    <x v="0"/>
    <x v="1"/>
    <s v="English"/>
    <x v="0"/>
    <s v="PG-13"/>
    <s v="Joaquim de Almeida"/>
    <x v="1443"/>
    <n v="578"/>
    <n v="3382"/>
    <n v="0"/>
    <n v="0"/>
    <n v="4.4000000000000004"/>
    <n v="12"/>
    <n v="99"/>
    <n v="830210"/>
    <n v="5000000"/>
    <n v="-4169790"/>
    <n v="-0.83395799999999998"/>
    <n v="17.266416800000002"/>
    <x v="16"/>
    <s v="iyun"/>
    <s v="James Manera"/>
    <s v="ATLAS SHRUGGED: WHO IS JOHN GALT?"/>
    <s v="Normal"/>
    <s v="Medium Budget"/>
  </r>
  <r>
    <s v="Latter Days"/>
    <d v="2003-02-13T00:00:00"/>
    <x v="0"/>
    <x v="4"/>
    <s v="English"/>
    <x v="0"/>
    <s v="R"/>
    <s v="Joseph Gordon-Levitt"/>
    <x v="1444"/>
    <n v="23000"/>
    <n v="26017"/>
    <n v="6"/>
    <n v="0"/>
    <n v="7.2"/>
    <n v="35"/>
    <n v="107"/>
    <n v="819939"/>
    <n v="850000"/>
    <n v="-30061"/>
    <n v="-3.5365882352941178E-2"/>
    <n v="28.785853647058826"/>
    <x v="13"/>
    <s v="fevral"/>
    <s v="C. Jay Cox"/>
    <s v="LATTER DAYS"/>
    <s v="Normal"/>
    <s v="Medium Budget"/>
  </r>
  <r>
    <s v="Sphinx"/>
    <d v="1981-05-13T00:00:00"/>
    <x v="0"/>
    <x v="2"/>
    <s v="English"/>
    <x v="0"/>
    <s v="PG"/>
    <s v="Frank Langella"/>
    <x v="1445"/>
    <n v="902"/>
    <n v="2079"/>
    <n v="76"/>
    <n v="106"/>
    <n v="5.2"/>
    <n v="2"/>
    <n v="118"/>
    <n v="800000"/>
    <n v="14000000"/>
    <n v="-13200000"/>
    <n v="-0.94285714285714284"/>
    <n v="20.433457142857144"/>
    <x v="45"/>
    <s v="may"/>
    <s v="Franklin J. Schaffner"/>
    <s v="SPHİNX"/>
    <s v="Normal"/>
    <s v="High Budget"/>
  </r>
  <r>
    <s v="The Barbarians"/>
    <d v="1987-12-09T00:00:00"/>
    <x v="0"/>
    <x v="2"/>
    <s v="English"/>
    <x v="0"/>
    <s v="R"/>
    <s v="Michael Berryman"/>
    <x v="1446"/>
    <n v="721"/>
    <n v="1700"/>
    <n v="101"/>
    <n v="550"/>
    <n v="4.8"/>
    <n v="15"/>
    <n v="87"/>
    <n v="800000"/>
    <n v="4000000"/>
    <n v="-3200000"/>
    <n v="-0.8"/>
    <n v="18.934999999999999"/>
    <x v="39"/>
    <s v="dekabr"/>
    <s v="Ruggero Deodato"/>
    <s v="THE BARBARİANS"/>
    <s v="Normal"/>
    <s v="High Budget"/>
  </r>
  <r>
    <s v="Brigham City"/>
    <d v="2001-05-21T00:00:00"/>
    <x v="0"/>
    <x v="8"/>
    <s v="English"/>
    <x v="0"/>
    <s v="PG-13"/>
    <s v="Wilford Brimley"/>
    <x v="1447"/>
    <n v="957"/>
    <n v="1107"/>
    <n v="13"/>
    <n v="100"/>
    <n v="7.2"/>
    <n v="12"/>
    <n v="119"/>
    <n v="798341"/>
    <n v="1000000"/>
    <n v="-201659"/>
    <n v="-0.201659"/>
    <n v="28.729336400000001"/>
    <x v="18"/>
    <s v="may"/>
    <s v="Richard Dutcher"/>
    <s v="BRİGHAM CİTY"/>
    <s v="Normal"/>
    <s v="Medium Budget"/>
  </r>
  <r>
    <s v="Saint Ralph"/>
    <d v="2004-01-23T00:00:00"/>
    <x v="0"/>
    <x v="4"/>
    <s v="English"/>
    <x v="4"/>
    <s v="PG-13"/>
    <s v="Campbell Scott"/>
    <x v="1448"/>
    <n v="393"/>
    <n v="955"/>
    <n v="12"/>
    <n v="989"/>
    <n v="7.6"/>
    <n v="47"/>
    <n v="98"/>
    <n v="795126"/>
    <n v="6000000"/>
    <n v="-5204874"/>
    <n v="-0.867479"/>
    <n v="30.1519084"/>
    <x v="7"/>
    <s v="yanvar"/>
    <s v="Michael McGowan"/>
    <s v="SAİNT RALPH"/>
    <s v="Normal"/>
    <s v="Medium Budget"/>
  </r>
  <r>
    <s v="The Toxic Avenger Part II"/>
    <d v="1989-10-08T00:00:00"/>
    <x v="0"/>
    <x v="0"/>
    <s v="English"/>
    <x v="0"/>
    <s v="R"/>
    <s v="Phoebe Legere"/>
    <x v="1449"/>
    <n v="40"/>
    <n v="99"/>
    <n v="6"/>
    <n v="321"/>
    <n v="5.0999999999999996"/>
    <n v="49"/>
    <n v="96"/>
    <n v="792966"/>
    <n v="2300000"/>
    <n v="-1507034"/>
    <n v="-0.65523217391304345"/>
    <n v="20.170007130434779"/>
    <x v="25"/>
    <s v="oktyabr"/>
    <s v="Michael Herz"/>
    <s v="THE TOXİC AVENGER PART II"/>
    <s v="Normal"/>
    <s v="High Budget"/>
  </r>
  <r>
    <s v="Only God Forgives"/>
    <d v="2013-12-08T00:00:00"/>
    <x v="0"/>
    <x v="8"/>
    <s v="English"/>
    <x v="33"/>
    <s v="R"/>
    <s v="Ryan Gosling"/>
    <x v="694"/>
    <n v="33000"/>
    <n v="34779"/>
    <n v="0"/>
    <n v="30000"/>
    <n v="5.7"/>
    <n v="440"/>
    <n v="90"/>
    <n v="778565"/>
    <n v="4800000"/>
    <n v="-4021435"/>
    <n v="-0.83779895833333329"/>
    <n v="25.464880416666666"/>
    <x v="8"/>
    <s v="dekabr"/>
    <s v="Nicolas Winding Refn"/>
    <s v="ONLY GOD FORGİVES"/>
    <s v="Normal"/>
    <s v="Medium Budget"/>
  </r>
  <r>
    <s v="Without Limits"/>
    <d v="1998-05-27T00:00:00"/>
    <x v="0"/>
    <x v="5"/>
    <s v="English"/>
    <x v="0"/>
    <s v="PG-13"/>
    <s v="Billy Burke"/>
    <x v="1450"/>
    <n v="2000"/>
    <n v="4351"/>
    <n v="162"/>
    <n v="942"/>
    <n v="7.2"/>
    <n v="28"/>
    <n v="117"/>
    <n v="777423"/>
    <n v="25000000"/>
    <n v="-24222577"/>
    <n v="-0.96890308000000003"/>
    <n v="28.506638768000002"/>
    <x v="31"/>
    <s v="may"/>
    <s v="Robert Towne"/>
    <s v="WİTHOUT LİMİTS"/>
    <s v="Normal"/>
    <s v="Medium Budget"/>
  </r>
  <r>
    <s v="Bloody Sunday"/>
    <d v="2002-04-10T00:00:00"/>
    <x v="0"/>
    <x v="1"/>
    <s v="English"/>
    <x v="1"/>
    <s v="R"/>
    <s v="James Nesbitt"/>
    <x v="67"/>
    <n v="773"/>
    <n v="976"/>
    <n v="521"/>
    <n v="0"/>
    <n v="7.7"/>
    <n v="92"/>
    <n v="107"/>
    <n v="768045"/>
    <n v="2000000"/>
    <n v="-1231955"/>
    <n v="-0.61597749999999996"/>
    <n v="30.553609000000002"/>
    <x v="12"/>
    <s v="aprel"/>
    <s v="Paul Greengrass"/>
    <s v="BLOODY SUNDAY"/>
    <s v="Normal"/>
    <s v="Medium Budget"/>
  </r>
  <r>
    <s v="The Ten"/>
    <d v="2007-05-26T00:00:00"/>
    <x v="0"/>
    <x v="4"/>
    <s v="English"/>
    <x v="0"/>
    <s v="R"/>
    <s v="Jon Hamm"/>
    <x v="418"/>
    <n v="4000"/>
    <n v="4883"/>
    <n v="136"/>
    <n v="915"/>
    <n v="5"/>
    <n v="65"/>
    <n v="96"/>
    <n v="766487"/>
    <n v="5250000"/>
    <n v="-4483513"/>
    <n v="-0.8540024761904762"/>
    <n v="19.749899009523809"/>
    <x v="17"/>
    <s v="may"/>
    <s v="David Wain"/>
    <s v="THE TEN"/>
    <s v="Normal"/>
    <s v="Medium Budget"/>
  </r>
  <r>
    <s v="The Statement"/>
    <d v="2003-05-21T00:00:00"/>
    <x v="1"/>
    <x v="1"/>
    <s v="English"/>
    <x v="4"/>
    <s v="R"/>
    <s v="Charlotte Rampling"/>
    <x v="544"/>
    <n v="844"/>
    <n v="3286"/>
    <n v="278"/>
    <n v="188"/>
    <n v="6.2"/>
    <n v="54"/>
    <n v="120"/>
    <n v="763044"/>
    <n v="23000000"/>
    <n v="-22236956"/>
    <n v="-0.96682417391304343"/>
    <n v="24.432070330434783"/>
    <x v="13"/>
    <s v="may"/>
    <s v="Norman Jewison"/>
    <s v="THE STATEMENT"/>
    <s v="Normal"/>
    <s v="Medium Budget"/>
  </r>
  <r>
    <s v="Donnie Darko"/>
    <d v="2001-10-10T00:00:00"/>
    <x v="0"/>
    <x v="1"/>
    <s v="English"/>
    <x v="0"/>
    <s v="R"/>
    <s v="Jake Gyllenhaal"/>
    <x v="1010"/>
    <n v="15000"/>
    <n v="17040"/>
    <n v="219"/>
    <n v="33000"/>
    <n v="8.1"/>
    <n v="283"/>
    <n v="133"/>
    <n v="727883"/>
    <n v="4500000"/>
    <n v="-3772117"/>
    <n v="-0.83824822222222217"/>
    <n v="35.364700711111105"/>
    <x v="18"/>
    <s v="oktyabr"/>
    <s v="Richard Kelly"/>
    <s v="DONNİE DARKO"/>
    <s v="Normal"/>
    <s v="Medium Budget"/>
  </r>
  <r>
    <s v="On the Road"/>
    <d v="2012-04-04T00:00:00"/>
    <x v="0"/>
    <x v="2"/>
    <s v="English"/>
    <x v="6"/>
    <s v="R"/>
    <s v="Kristen Stewart"/>
    <x v="831"/>
    <n v="17000"/>
    <n v="33747"/>
    <n v="179"/>
    <n v="27000"/>
    <n v="6.1"/>
    <n v="252"/>
    <n v="137"/>
    <n v="717753"/>
    <n v="25000000"/>
    <n v="-24282247"/>
    <n v="-0.97128988000000005"/>
    <n v="26.711484047999999"/>
    <x v="3"/>
    <s v="aprel"/>
    <s v="Walter Salles"/>
    <s v="ON THE ROAD"/>
    <s v="Normal"/>
    <s v="High Budget"/>
  </r>
  <r>
    <s v="Character"/>
    <d v="1997-10-25T00:00:00"/>
    <x v="0"/>
    <x v="8"/>
    <s v="Dutch"/>
    <x v="32"/>
    <s v="R"/>
    <s v="Jan Decleir"/>
    <x v="1451"/>
    <n v="25"/>
    <n v="48"/>
    <n v="4"/>
    <n v="689"/>
    <n v="7.8"/>
    <n v="54"/>
    <n v="122"/>
    <n v="713413"/>
    <n v="4500000"/>
    <n v="-3786587"/>
    <n v="-0.84146377777777781"/>
    <n v="30.932314488888888"/>
    <x v="1"/>
    <s v="oktyabr"/>
    <s v="Mike van Diem"/>
    <s v="CHARACTER"/>
    <s v="Normal"/>
    <s v="Medium Budget"/>
  </r>
  <r>
    <s v="The Ballad of Jack and Rose"/>
    <d v="2005-10-03T00:00:00"/>
    <x v="0"/>
    <x v="1"/>
    <s v="English"/>
    <x v="0"/>
    <s v="R"/>
    <s v="Beau Bridges"/>
    <x v="1452"/>
    <n v="552"/>
    <n v="859"/>
    <n v="58"/>
    <n v="608"/>
    <n v="6.7"/>
    <n v="75"/>
    <n v="112"/>
    <n v="712294"/>
    <n v="1500000"/>
    <n v="-787706"/>
    <n v="-0.52513733333333334"/>
    <n v="26.650745066666669"/>
    <x v="14"/>
    <s v="oktyabr"/>
    <s v="Rebecca Miller"/>
    <s v="THE BALLAD OF JACK AND ROSE"/>
    <s v="Normal"/>
    <s v="Medium Budget"/>
  </r>
  <r>
    <s v="Hobo with a Shotgun"/>
    <d v="2011-06-17T00:00:00"/>
    <x v="0"/>
    <x v="0"/>
    <s v="English"/>
    <x v="4"/>
    <s v="Not Rated"/>
    <s v="Gregory Smith"/>
    <x v="1453"/>
    <n v="694"/>
    <n v="1249"/>
    <n v="59"/>
    <n v="37000"/>
    <n v="6.1"/>
    <n v="272"/>
    <n v="86"/>
    <n v="703002"/>
    <n v="3000000"/>
    <n v="-2296998"/>
    <n v="-0.76566599999999996"/>
    <n v="27.793733599999999"/>
    <x v="15"/>
    <s v="iyun"/>
    <s v="Jason Eisener"/>
    <s v="HOBO WİTH A SHOTGUN"/>
    <s v="Normal"/>
    <s v="High Budget"/>
  </r>
  <r>
    <s v="Les visiteurs"/>
    <d v="1993-05-28T00:00:00"/>
    <x v="0"/>
    <x v="4"/>
    <s v="French"/>
    <x v="6"/>
    <s v="R"/>
    <s v="Christian Clavier"/>
    <x v="1246"/>
    <n v="106"/>
    <n v="215"/>
    <n v="8"/>
    <n v="0"/>
    <n v="7"/>
    <n v="16"/>
    <n v="107"/>
    <n v="700000"/>
    <n v="50000000"/>
    <n v="-49300000"/>
    <n v="-0.98599999999999999"/>
    <n v="27.605599999999999"/>
    <x v="27"/>
    <s v="may"/>
    <s v="Jean-Marie PoirÃ©"/>
    <s v="LES VİSİTEURS"/>
    <s v="Normal"/>
    <s v="Medium Budget"/>
  </r>
  <r>
    <s v="Trees Lounge"/>
    <d v="1996-01-01T00:00:00"/>
    <x v="0"/>
    <x v="4"/>
    <s v="English"/>
    <x v="0"/>
    <s v="R"/>
    <s v="Steve Buscemi"/>
    <x v="1454"/>
    <n v="12000"/>
    <n v="14420"/>
    <n v="12000"/>
    <n v="872"/>
    <n v="7.2"/>
    <n v="43"/>
    <n v="95"/>
    <n v="695229"/>
    <n v="1300000"/>
    <n v="-604771"/>
    <n v="-0.46520846153846152"/>
    <n v="28.701116615384617"/>
    <x v="20"/>
    <s v="yanvar"/>
    <s v="Steve Buscemi"/>
    <s v="TREES LOUNGE"/>
    <s v="Normal"/>
    <s v="Medium Budget"/>
  </r>
  <r>
    <s v="The Secret of Kells"/>
    <d v="2009-10-16T00:00:00"/>
    <x v="0"/>
    <x v="2"/>
    <s v="English"/>
    <x v="6"/>
    <s v="Not Rated"/>
    <s v="Sean Lennon"/>
    <x v="1455"/>
    <n v="61"/>
    <n v="75"/>
    <n v="45"/>
    <n v="11000"/>
    <n v="7.7"/>
    <n v="118"/>
    <n v="75"/>
    <n v="686383"/>
    <n v="6500000"/>
    <n v="-5813617"/>
    <n v="-0.89440261538461541"/>
    <n v="31.542238953846155"/>
    <x v="0"/>
    <s v="oktyabr"/>
    <s v="Tomm Moore"/>
    <s v="THE SECRET OF KELLS"/>
    <s v="Normal"/>
    <s v="High Budget"/>
  </r>
  <r>
    <s v="The Salton Sea"/>
    <d v="2002-06-04T00:00:00"/>
    <x v="0"/>
    <x v="8"/>
    <s v="English"/>
    <x v="0"/>
    <s v="R"/>
    <s v="Adam Goldberg"/>
    <x v="293"/>
    <n v="1000"/>
    <n v="4094"/>
    <n v="154"/>
    <n v="2000"/>
    <n v="7.2"/>
    <n v="79"/>
    <n v="103"/>
    <n v="676698"/>
    <n v="18000000"/>
    <n v="-17323302"/>
    <n v="-0.96240566666666671"/>
    <n v="28.615037733333335"/>
    <x v="12"/>
    <s v="iyun"/>
    <s v="D.J. Caruso"/>
    <s v="THE SALTON SEA"/>
    <s v="Normal"/>
    <s v="Medium Budget"/>
  </r>
  <r>
    <s v="The Circle"/>
    <d v="2000-03-22T00:00:00"/>
    <x v="0"/>
    <x v="1"/>
    <s v="Persian"/>
    <x v="29"/>
    <s v="Not Rated"/>
    <s v="Fereshteh Sadre Orafaiy"/>
    <x v="1456"/>
    <n v="5"/>
    <n v="5"/>
    <n v="397"/>
    <n v="697"/>
    <n v="7.5"/>
    <n v="64"/>
    <n v="90"/>
    <n v="673780"/>
    <n v="10000"/>
    <n v="663780"/>
    <n v="66.378"/>
    <n v="56.620899999999999"/>
    <x v="23"/>
    <s v="mart"/>
    <s v="Jafar Panahi"/>
    <s v="THE CİRCLE"/>
    <s v="Normal"/>
    <s v="Medium Budget"/>
  </r>
  <r>
    <s v="Imagine Me &amp; You"/>
    <d v="2005-02-15T00:00:00"/>
    <x v="0"/>
    <x v="4"/>
    <s v="English"/>
    <x v="1"/>
    <s v="R"/>
    <s v="Celia Imrie"/>
    <x v="1457"/>
    <n v="186"/>
    <n v="619"/>
    <n v="21"/>
    <n v="0"/>
    <n v="6.9"/>
    <n v="85"/>
    <n v="90"/>
    <n v="671240"/>
    <n v="7900000"/>
    <n v="-7228760"/>
    <n v="-0.91503291139240506"/>
    <n v="27.233986835443041"/>
    <x v="14"/>
    <s v="fevral"/>
    <s v="Ol Parker"/>
    <s v="IMAGİNE ME &amp; YOU"/>
    <s v="Normal"/>
    <s v="Medium Budget"/>
  </r>
  <r>
    <s v="The Princess and the Cobbler"/>
    <d v="1993-06-17T00:00:00"/>
    <x v="0"/>
    <x v="0"/>
    <s v="English"/>
    <x v="1"/>
    <s v="G"/>
    <s v="Donald Pleasence"/>
    <x v="1458"/>
    <n v="742"/>
    <n v="1088"/>
    <n v="18"/>
    <n v="408"/>
    <n v="7.2"/>
    <n v="10"/>
    <n v="80"/>
    <n v="669276"/>
    <n v="28000000"/>
    <n v="-27330724"/>
    <n v="-0.97609728571428567"/>
    <n v="28.450361085714288"/>
    <x v="27"/>
    <s v="iyun"/>
    <s v="Richard Williams"/>
    <s v="THE PRİNCESS AND THE COBBLER"/>
    <s v="Normal"/>
    <s v="High Budget"/>
  </r>
  <r>
    <s v="The Promise"/>
    <d v="2005-07-13T00:00:00"/>
    <x v="0"/>
    <x v="0"/>
    <s v="Mandarin"/>
    <x v="5"/>
    <s v="PG-13"/>
    <s v="Dong-gun Jang"/>
    <x v="1459"/>
    <n v="489"/>
    <n v="949"/>
    <n v="45"/>
    <n v="445"/>
    <n v="5.6"/>
    <n v="90"/>
    <n v="103"/>
    <n v="668171"/>
    <n v="60000000"/>
    <n v="-59331829"/>
    <n v="-0.98886381666666667"/>
    <n v="22.048954473333332"/>
    <x v="14"/>
    <s v="iyul"/>
    <s v="Kaige Chen"/>
    <s v="THE PROMİSE"/>
    <s v="Underperformer"/>
    <s v="High Budget"/>
  </r>
  <r>
    <s v="The Polar Express"/>
    <d v="2004-03-20T00:00:00"/>
    <x v="0"/>
    <x v="2"/>
    <s v="English"/>
    <x v="0"/>
    <s v="G"/>
    <s v="Tom Hanks"/>
    <x v="25"/>
    <n v="15000"/>
    <n v="16264"/>
    <n v="0"/>
    <n v="10000"/>
    <n v="6.6"/>
    <n v="188"/>
    <n v="100"/>
    <n v="665426"/>
    <n v="165000000"/>
    <n v="-164334574"/>
    <n v="-0.99596711515151515"/>
    <n v="27.001613153939392"/>
    <x v="7"/>
    <s v="mart"/>
    <s v="Robert Zemeckis"/>
    <s v="THE POLAR EXPRESS"/>
    <s v="Underperformer"/>
    <s v="High Budget"/>
  </r>
  <r>
    <s v="Inside Deep Throat"/>
    <d v="2005-09-17T00:00:00"/>
    <x v="1"/>
    <x v="5"/>
    <s v="English"/>
    <x v="0"/>
    <s v="NC-17"/>
    <s v="Hugh M. Hefner"/>
    <x v="1460"/>
    <n v="373"/>
    <n v="1136"/>
    <n v="13"/>
    <n v="592"/>
    <n v="6.8"/>
    <n v="123"/>
    <n v="89"/>
    <n v="653621"/>
    <n v="2000000"/>
    <n v="-1346379"/>
    <n v="-0.6731895"/>
    <n v="26.989924200000001"/>
    <x v="14"/>
    <s v="sentyabr"/>
    <s v="Fenton Bailey"/>
    <s v="INSİDE DEEP THROAT"/>
    <s v="Normal"/>
    <s v="Medium Budget"/>
  </r>
  <r>
    <s v="Alex Rider: Operation Stormbreaker"/>
    <d v="2006-03-17T00:00:00"/>
    <x v="0"/>
    <x v="0"/>
    <s v="English"/>
    <x v="7"/>
    <s v="PG"/>
    <s v="Alex Pettyfer"/>
    <x v="492"/>
    <n v="15000"/>
    <n v="15638"/>
    <n v="13"/>
    <n v="823"/>
    <n v="5.0999999999999996"/>
    <n v="66"/>
    <n v="93"/>
    <n v="652526"/>
    <n v="40000000"/>
    <n v="-39347474"/>
    <n v="-0.98368685"/>
    <n v="20.08882526"/>
    <x v="9"/>
    <s v="mart"/>
    <s v="Geoffrey Sax"/>
    <s v="ALEX RİDER: OPERATİON STORMBREAKER"/>
    <s v="Normal"/>
    <s v="High Budget"/>
  </r>
  <r>
    <s v="Journey from the Fall"/>
    <d v="2006-05-02T00:00:00"/>
    <x v="0"/>
    <x v="1"/>
    <s v="Vietnamese"/>
    <x v="0"/>
    <s v="R"/>
    <s v="Long Nguyen"/>
    <x v="1461"/>
    <n v="51"/>
    <n v="83"/>
    <n v="5"/>
    <n v="100"/>
    <n v="7.4"/>
    <n v="15"/>
    <n v="135"/>
    <n v="638951"/>
    <n v="1592000"/>
    <n v="-953049"/>
    <n v="-0.59864886934673367"/>
    <n v="29.370540452261309"/>
    <x v="9"/>
    <s v="may"/>
    <s v="Ham Tran"/>
    <s v="JOURNEY FROM THE FALL"/>
    <s v="Normal"/>
    <s v="Medium Budget"/>
  </r>
  <r>
    <s v="The Greatest Movie Ever Sold"/>
    <d v="2011-03-08T00:00:00"/>
    <x v="0"/>
    <x v="4"/>
    <s v="English"/>
    <x v="0"/>
    <s v="PG-13"/>
    <s v="Quentin Tarantino"/>
    <x v="781"/>
    <n v="16000"/>
    <n v="32405"/>
    <n v="293"/>
    <n v="0"/>
    <n v="6.6"/>
    <n v="130"/>
    <n v="90"/>
    <n v="638476"/>
    <n v="1500000"/>
    <n v="-861524"/>
    <n v="-0.57434933333333338"/>
    <n v="26.170260266666666"/>
    <x v="15"/>
    <s v="mart"/>
    <s v="Morgan Spurlock"/>
    <s v="THE GREATEST MOVİE EVER SOLD"/>
    <s v="Normal"/>
    <s v="Medium Budget"/>
  </r>
  <r>
    <s v="MoliÃ¨re"/>
    <d v="2007-08-25T00:00:00"/>
    <x v="0"/>
    <x v="4"/>
    <s v="French"/>
    <x v="6"/>
    <s v="PG-13"/>
    <s v="Romain Duris"/>
    <x v="1462"/>
    <n v="809"/>
    <n v="1651"/>
    <n v="2"/>
    <n v="815"/>
    <n v="7.3"/>
    <n v="78"/>
    <n v="120"/>
    <n v="634277"/>
    <n v="16000000"/>
    <n v="-15365723"/>
    <n v="-0.96035768749999995"/>
    <n v="28.897356924999997"/>
    <x v="17"/>
    <s v="avgust"/>
    <s v="Laurent Tirard"/>
    <s v="MOLİÃ¨RE"/>
    <s v="Normal"/>
    <s v="Medium Budget"/>
  </r>
  <r>
    <s v="Ride with the Devil"/>
    <d v="1999-12-19T00:00:00"/>
    <x v="0"/>
    <x v="1"/>
    <s v="English"/>
    <x v="0"/>
    <s v="R"/>
    <s v="Jeremy W. Auman"/>
    <x v="201"/>
    <n v="3"/>
    <n v="5"/>
    <n v="0"/>
    <n v="633"/>
    <n v="6.8"/>
    <n v="95"/>
    <n v="148"/>
    <n v="630779"/>
    <n v="35000000"/>
    <n v="-34369221"/>
    <n v="-0.9819777428571429"/>
    <n v="26.870508902857143"/>
    <x v="5"/>
    <s v="dekabr"/>
    <s v="Ang Lee"/>
    <s v="RİDE WİTH THE DEVİL"/>
    <s v="Normal"/>
    <s v="Medium Budget"/>
  </r>
  <r>
    <s v="Red Cliff"/>
    <d v="2008-09-28T00:00:00"/>
    <x v="0"/>
    <x v="0"/>
    <s v="Mandarin"/>
    <x v="5"/>
    <s v="R"/>
    <s v="Takeshi Kaneshiro"/>
    <x v="76"/>
    <n v="755"/>
    <n v="2172"/>
    <n v="610"/>
    <n v="0"/>
    <n v="7.4"/>
    <n v="160"/>
    <n v="150"/>
    <n v="626809"/>
    <n v="553632000"/>
    <n v="-553005191"/>
    <n v="-0.99886782375296224"/>
    <n v="29.200452870498818"/>
    <x v="4"/>
    <s v="sentyabr"/>
    <s v="John Woo"/>
    <s v="RED CLİFF"/>
    <s v="Underperformer"/>
    <s v="High Budget"/>
  </r>
  <r>
    <s v="Texas Rangers"/>
    <d v="2001-08-08T00:00:00"/>
    <x v="0"/>
    <x v="0"/>
    <s v="English"/>
    <x v="0"/>
    <s v="PG-13"/>
    <s v="Tom Skerritt"/>
    <x v="679"/>
    <n v="1000"/>
    <n v="2120"/>
    <n v="49"/>
    <n v="474"/>
    <n v="5.2"/>
    <n v="31"/>
    <n v="110"/>
    <n v="623374"/>
    <n v="38000000"/>
    <n v="-37376626"/>
    <n v="-0.98359542105263154"/>
    <n v="20.453961831578948"/>
    <x v="18"/>
    <s v="avgust"/>
    <s v="Steve Miner"/>
    <s v="TEXAS RANGERS"/>
    <s v="Normal"/>
    <s v="High Budget"/>
  </r>
  <r>
    <s v="Agora"/>
    <d v="2009-03-02T00:00:00"/>
    <x v="0"/>
    <x v="2"/>
    <s v="English"/>
    <x v="12"/>
    <s v="R"/>
    <s v="Max Minghella"/>
    <x v="304"/>
    <n v="614"/>
    <n v="1829"/>
    <n v="448"/>
    <n v="29000"/>
    <n v="7.2"/>
    <n v="180"/>
    <n v="141"/>
    <n v="617840"/>
    <n v="70000000"/>
    <n v="-69382160"/>
    <n v="-0.99117371428571432"/>
    <n v="31.303530514285715"/>
    <x v="0"/>
    <s v="mart"/>
    <s v="Alejandro AmenÃ¡bar"/>
    <s v="AGORA"/>
    <s v="Underperformer"/>
    <s v="High Budget"/>
  </r>
  <r>
    <s v="I Served the King of England"/>
    <d v="2006-06-14T00:00:00"/>
    <x v="0"/>
    <x v="4"/>
    <s v="Czech"/>
    <x v="36"/>
    <s v="R"/>
    <s v="Julia Jentsch"/>
    <x v="1463"/>
    <n v="61"/>
    <n v="92"/>
    <n v="44"/>
    <n v="1000"/>
    <n v="7.4"/>
    <n v="99"/>
    <n v="113"/>
    <n v="617228"/>
    <n v="84450000"/>
    <n v="-83832772"/>
    <n v="-0.99269120189461224"/>
    <n v="29.302923519242157"/>
    <x v="9"/>
    <s v="iyun"/>
    <s v="JirÃ­ Menzel"/>
    <s v="I SERVED THE KİNG OF ENGLAND"/>
    <s v="Underperformer"/>
    <s v="Medium Budget"/>
  </r>
  <r>
    <s v="Trekkies"/>
    <d v="1997-10-26T00:00:00"/>
    <x v="0"/>
    <x v="10"/>
    <s v="English"/>
    <x v="0"/>
    <s v="PG"/>
    <s v="Walter Koenig"/>
    <x v="1464"/>
    <n v="643"/>
    <n v="2864"/>
    <n v="3"/>
    <n v="672"/>
    <n v="7"/>
    <n v="43"/>
    <n v="86"/>
    <n v="617172"/>
    <n v="375000"/>
    <n v="242172"/>
    <n v="0.64579200000000003"/>
    <n v="28.325516799999999"/>
    <x v="1"/>
    <s v="oktyabr"/>
    <s v="Roger Nygard"/>
    <s v="TREKKİES"/>
    <s v="Normal"/>
    <s v="Low Budget"/>
  </r>
  <r>
    <s v="The Assassin"/>
    <d v="2015-01-03T00:00:00"/>
    <x v="0"/>
    <x v="0"/>
    <s v="Mandarin"/>
    <x v="8"/>
    <s v="Not Rated"/>
    <s v="Qi Shu"/>
    <x v="1465"/>
    <n v="1000"/>
    <n v="1172"/>
    <n v="141"/>
    <n v="0"/>
    <n v="6.4"/>
    <n v="205"/>
    <n v="105"/>
    <n v="613556"/>
    <n v="15000000"/>
    <n v="-14386444"/>
    <n v="-0.9590962666666667"/>
    <n v="25.216361493333334"/>
    <x v="2"/>
    <s v="yanvar"/>
    <s v="Hsiao-Hsien Hou"/>
    <s v="THE ASSASSİN"/>
    <s v="Normal"/>
    <s v="High Budget"/>
  </r>
  <r>
    <s v="Le Havre"/>
    <d v="2011-06-04T00:00:00"/>
    <x v="0"/>
    <x v="4"/>
    <s v="French"/>
    <x v="41"/>
    <s v="Not Rated"/>
    <s v="Jean-Pierre LÃ©aud"/>
    <x v="1466"/>
    <n v="232"/>
    <n v="391"/>
    <n v="592"/>
    <n v="0"/>
    <n v="7.2"/>
    <n v="205"/>
    <n v="93"/>
    <n v="611709"/>
    <n v="3850000"/>
    <n v="-3238291"/>
    <n v="-0.84111454545454545"/>
    <n v="28.463554181818182"/>
    <x v="15"/>
    <s v="iyun"/>
    <s v="Aki KaurismÃ¤ki"/>
    <s v="LE HAVRE"/>
    <s v="Normal"/>
    <s v="Medium Budget"/>
  </r>
  <r>
    <s v="Fiza"/>
    <d v="2000-11-12T00:00:00"/>
    <x v="1"/>
    <x v="1"/>
    <s v="Hindi"/>
    <x v="21"/>
    <m/>
    <s v="Karisma Kapoor"/>
    <x v="1467"/>
    <n v="353"/>
    <n v="773"/>
    <n v="10"/>
    <n v="92"/>
    <n v="6.2"/>
    <n v="1"/>
    <n v="167"/>
    <n v="610991"/>
    <n v="1000000"/>
    <n v="-389009"/>
    <n v="-0.38900899999999999"/>
    <n v="24.653596400000001"/>
    <x v="23"/>
    <s v="noyabr"/>
    <s v="Khalid Mohamed"/>
    <s v="FİZA"/>
    <s v="Normal"/>
    <s v="Medium Budget"/>
  </r>
  <r>
    <s v="The Hunt"/>
    <d v="2012-11-01T00:00:00"/>
    <x v="0"/>
    <x v="1"/>
    <s v="Danish"/>
    <x v="33"/>
    <s v="R"/>
    <s v="Thomas Bo Larsen"/>
    <x v="1387"/>
    <n v="74"/>
    <n v="216"/>
    <n v="346"/>
    <n v="60000"/>
    <n v="8.3000000000000007"/>
    <n v="349"/>
    <n v="115"/>
    <n v="610968"/>
    <n v="3800000"/>
    <n v="-3189032"/>
    <n v="-0.83921894736842106"/>
    <n v="38.864312421052631"/>
    <x v="3"/>
    <s v="noyabr"/>
    <s v="Thomas Vinterberg"/>
    <s v="THE HUNT"/>
    <s v="Normal"/>
    <s v="Medium Budget"/>
  </r>
  <r>
    <s v="The Basket"/>
    <d v="1999-01-10T00:00:00"/>
    <x v="0"/>
    <x v="1"/>
    <s v="English"/>
    <x v="0"/>
    <s v="PG"/>
    <s v="Eric Dane"/>
    <x v="1468"/>
    <n v="2000"/>
    <n v="3475"/>
    <n v="7"/>
    <n v="117"/>
    <n v="6.5"/>
    <n v="14"/>
    <n v="105"/>
    <n v="609042"/>
    <n v="1300000"/>
    <n v="-690958"/>
    <n v="-0.53150615384615385"/>
    <n v="25.799097538461538"/>
    <x v="5"/>
    <s v="yanvar"/>
    <s v="Rich Cowan"/>
    <s v="THE BASKET"/>
    <s v="Normal"/>
    <s v="Medium Budget"/>
  </r>
  <r>
    <s v="Mean Creek"/>
    <d v="2004-09-12T00:00:00"/>
    <x v="0"/>
    <x v="8"/>
    <s v="English"/>
    <x v="0"/>
    <s v="R"/>
    <s v="Rory Culkin"/>
    <x v="1469"/>
    <n v="710"/>
    <n v="2655"/>
    <n v="9"/>
    <n v="1000"/>
    <n v="7.3"/>
    <n v="126"/>
    <n v="90"/>
    <n v="603943"/>
    <n v="500000"/>
    <n v="103943"/>
    <n v="0.20788599999999999"/>
    <n v="29.383154400000002"/>
    <x v="7"/>
    <s v="sentyabr"/>
    <s v="Jacob Aaron Estes"/>
    <s v="MEAN CREEK"/>
    <s v="Normal"/>
    <s v="Medium Budget"/>
  </r>
  <r>
    <s v="Swept Away"/>
    <d v="2002-06-29T00:00:00"/>
    <x v="0"/>
    <x v="4"/>
    <s v="English"/>
    <x v="1"/>
    <s v="R"/>
    <s v="Bruce Greenwood"/>
    <x v="79"/>
    <n v="990"/>
    <n v="2006"/>
    <n v="0"/>
    <n v="725"/>
    <n v="3.6"/>
    <n v="71"/>
    <n v="89"/>
    <n v="598645"/>
    <n v="10000000"/>
    <n v="-9401355"/>
    <n v="-0.94013550000000001"/>
    <n v="14.0964458"/>
    <x v="12"/>
    <s v="iyun"/>
    <s v="Guy Ritchie"/>
    <s v="SWEPT AWAY"/>
    <s v="Normal"/>
    <s v="Medium Budget"/>
  </r>
  <r>
    <s v="Blue Like Jazz"/>
    <d v="2012-06-12T00:00:00"/>
    <x v="0"/>
    <x v="4"/>
    <s v="English"/>
    <x v="0"/>
    <s v="PG-13"/>
    <s v="Jason Marsden"/>
    <x v="1470"/>
    <n v="1000"/>
    <n v="1805"/>
    <n v="14"/>
    <n v="0"/>
    <n v="6"/>
    <n v="38"/>
    <n v="108"/>
    <n v="594904"/>
    <n v="1200000"/>
    <n v="-605096"/>
    <n v="-0.50424666666666662"/>
    <n v="23.798301333333335"/>
    <x v="3"/>
    <s v="iyun"/>
    <s v="Steve Taylor"/>
    <s v="BLUE LİKE JAZZ"/>
    <s v="Normal"/>
    <s v="Medium Budget"/>
  </r>
  <r>
    <s v="Tarnation"/>
    <d v="2003-11-26T00:00:00"/>
    <x v="0"/>
    <x v="5"/>
    <s v="English"/>
    <x v="0"/>
    <s v="Unrated"/>
    <s v="Greg Ayres"/>
    <x v="1471"/>
    <n v="58"/>
    <n v="78"/>
    <n v="20"/>
    <n v="754"/>
    <n v="7.2"/>
    <n v="72"/>
    <n v="88"/>
    <n v="592014"/>
    <n v="218"/>
    <n v="591796"/>
    <n v="2714.6605504587155"/>
    <n v="1114.7396201834861"/>
    <x v="13"/>
    <s v="noyabr"/>
    <s v="Jonathan Caouette"/>
    <s v="TARNATİON"/>
    <s v="Normal"/>
    <s v="Medium Budget"/>
  </r>
  <r>
    <s v="Orgazmo"/>
    <d v="1997-11-07T00:00:00"/>
    <x v="0"/>
    <x v="4"/>
    <s v="English"/>
    <x v="0"/>
    <s v="NC-17"/>
    <s v="Trey Parker"/>
    <x v="521"/>
    <n v="406"/>
    <n v="904"/>
    <n v="406"/>
    <n v="0"/>
    <n v="6.2"/>
    <n v="59"/>
    <n v="92"/>
    <n v="582024"/>
    <n v="1000000"/>
    <n v="-417976"/>
    <n v="-0.41797600000000001"/>
    <n v="24.632809600000002"/>
    <x v="1"/>
    <s v="noyabr"/>
    <s v="Trey Parker"/>
    <s v="ORGAZMO"/>
    <s v="Normal"/>
    <s v="Medium Budget"/>
  </r>
  <r>
    <s v="War, Inc."/>
    <d v="2008-06-14T00:00:00"/>
    <x v="0"/>
    <x v="0"/>
    <s v="English"/>
    <x v="0"/>
    <s v="R"/>
    <s v="Bashar Rahal"/>
    <x v="1472"/>
    <n v="603"/>
    <n v="988"/>
    <n v="0"/>
    <n v="883"/>
    <n v="5.7"/>
    <n v="79"/>
    <n v="107"/>
    <n v="578527"/>
    <n v="10000000"/>
    <n v="-9421473"/>
    <n v="-0.94214730000000002"/>
    <n v="22.511441080000001"/>
    <x v="4"/>
    <s v="iyun"/>
    <s v="Joshua Seftel"/>
    <s v="WAR, INC."/>
    <s v="Normal"/>
    <s v="High Budget"/>
  </r>
  <r>
    <s v="Down in the Valley"/>
    <d v="2005-11-09T00:00:00"/>
    <x v="0"/>
    <x v="1"/>
    <s v="English"/>
    <x v="0"/>
    <s v="R"/>
    <s v="Hunter Parrish"/>
    <x v="1473"/>
    <n v="2000"/>
    <n v="3921"/>
    <n v="12"/>
    <n v="412"/>
    <n v="6.5"/>
    <n v="74"/>
    <n v="108"/>
    <n v="568695"/>
    <n v="8000000"/>
    <n v="-7431305"/>
    <n v="-0.92891312500000001"/>
    <n v="25.66963475"/>
    <x v="14"/>
    <s v="noyabr"/>
    <s v="David Jacobson"/>
    <s v="DOWN İN THE VALLEY"/>
    <s v="Normal"/>
    <s v="Medium Budget"/>
  </r>
  <r>
    <s v="Poolhall Junkies"/>
    <d v="2002-08-10T00:00:00"/>
    <x v="0"/>
    <x v="1"/>
    <s v="English"/>
    <x v="0"/>
    <s v="R"/>
    <s v="Chazz Palminteri"/>
    <x v="1474"/>
    <n v="979"/>
    <n v="3130"/>
    <n v="60"/>
    <n v="872"/>
    <n v="7"/>
    <n v="41"/>
    <n v="99"/>
    <n v="562059"/>
    <n v="4000000"/>
    <n v="-3437941"/>
    <n v="-0.85948524999999998"/>
    <n v="27.743405899999999"/>
    <x v="12"/>
    <s v="avgust"/>
    <s v="Mars Callahan"/>
    <s v="POOLHALL JUNKİES"/>
    <s v="Normal"/>
    <s v="Medium Budget"/>
  </r>
  <r>
    <s v="Ondine"/>
    <d v="2009-11-05T00:00:00"/>
    <x v="0"/>
    <x v="1"/>
    <s v="English"/>
    <x v="18"/>
    <s v="PG-13"/>
    <s v="Tony Curran"/>
    <x v="276"/>
    <n v="845"/>
    <n v="1554"/>
    <n v="277"/>
    <n v="0"/>
    <n v="6.8"/>
    <n v="123"/>
    <n v="111"/>
    <n v="548934"/>
    <n v="12000000"/>
    <n v="-11451066"/>
    <n v="-0.95425550000000003"/>
    <n v="26.8182978"/>
    <x v="0"/>
    <s v="noyabr"/>
    <s v="Neil Jordan"/>
    <s v="ONDİNE"/>
    <s v="Normal"/>
    <s v="Medium Budget"/>
  </r>
  <r>
    <s v="All the Real Girls"/>
    <d v="2003-11-13T00:00:00"/>
    <x v="0"/>
    <x v="1"/>
    <s v="English"/>
    <x v="0"/>
    <s v="R"/>
    <s v="Zooey Deschanel"/>
    <x v="332"/>
    <n v="11000"/>
    <n v="12385"/>
    <n v="234"/>
    <n v="571"/>
    <n v="6.9"/>
    <n v="88"/>
    <n v="108"/>
    <n v="548712"/>
    <n v="2500000"/>
    <n v="-1951288"/>
    <n v="-0.78051519999999996"/>
    <n v="27.344893920000001"/>
    <x v="13"/>
    <s v="noyabr"/>
    <s v="David Gordon Green"/>
    <s v="ALL THE REAL GİRLS"/>
    <s v="Normal"/>
    <s v="Medium Budget"/>
  </r>
  <r>
    <s v="Winter in Wartime"/>
    <d v="2008-10-18T00:00:00"/>
    <x v="0"/>
    <x v="1"/>
    <s v="Dutch"/>
    <x v="32"/>
    <s v="R"/>
    <s v="Yorick van Wageningen"/>
    <x v="1475"/>
    <n v="163"/>
    <n v="219"/>
    <n v="12"/>
    <n v="0"/>
    <n v="7.1"/>
    <n v="111"/>
    <n v="103"/>
    <n v="542860"/>
    <n v="4000000"/>
    <n v="-3457140"/>
    <n v="-0.86428499999999997"/>
    <n v="28.054285999999998"/>
    <x v="4"/>
    <s v="oktyabr"/>
    <s v="Martin Koolhoven"/>
    <s v="WİNTER İN WARTİME"/>
    <s v="Normal"/>
    <s v="Medium Budget"/>
  </r>
  <r>
    <s v="Machine Gun Preacher"/>
    <d v="2011-01-10T00:00:00"/>
    <x v="0"/>
    <x v="0"/>
    <s v="English"/>
    <x v="0"/>
    <s v="R"/>
    <s v="Gerard Butler"/>
    <x v="83"/>
    <n v="18000"/>
    <n v="19620"/>
    <n v="395"/>
    <n v="21000"/>
    <n v="6.8"/>
    <n v="134"/>
    <n v="129"/>
    <n v="537580"/>
    <n v="30000000"/>
    <n v="-29462420"/>
    <n v="-0.98208066666666671"/>
    <n v="28.907167733333335"/>
    <x v="15"/>
    <s v="yanvar"/>
    <s v="Marc Forster"/>
    <s v="MACHİNE GUN PREACHER"/>
    <s v="Normal"/>
    <s v="High Budget"/>
  </r>
  <r>
    <s v="20 Dates"/>
    <d v="1998-06-28T00:00:00"/>
    <x v="0"/>
    <x v="5"/>
    <s v="English"/>
    <x v="0"/>
    <s v="R"/>
    <s v="Tia Carrere"/>
    <x v="1476"/>
    <n v="1000"/>
    <n v="1362"/>
    <n v="0"/>
    <n v="30"/>
    <n v="5.3"/>
    <n v="32"/>
    <n v="87"/>
    <n v="536767"/>
    <n v="60000"/>
    <n v="476767"/>
    <n v="7.9461166666666667"/>
    <n v="24.381446666666665"/>
    <x v="31"/>
    <s v="iyun"/>
    <s v="Myles Berkowitz"/>
    <s v="20 DATES"/>
    <s v="Normal"/>
    <s v="Medium Budget"/>
  </r>
  <r>
    <s v="The Virginity Hit"/>
    <d v="2010-10-21T00:00:00"/>
    <x v="0"/>
    <x v="4"/>
    <s v="English"/>
    <x v="0"/>
    <s v="R"/>
    <s v="Matt Bennett"/>
    <x v="1477"/>
    <n v="189"/>
    <n v="768"/>
    <n v="10"/>
    <n v="974"/>
    <n v="4.5999999999999996"/>
    <n v="46"/>
    <n v="86"/>
    <n v="535249"/>
    <n v="3400000"/>
    <n v="-2864751"/>
    <n v="-0.84257382352941179"/>
    <n v="18.160370470588234"/>
    <x v="11"/>
    <s v="oktyabr"/>
    <s v="Huck Botko"/>
    <s v="THE VİRGİNİTY HİT"/>
    <s v="Normal"/>
    <s v="Medium Budget"/>
  </r>
  <r>
    <s v="Freeheld"/>
    <d v="2015-09-25T00:00:00"/>
    <x v="0"/>
    <x v="5"/>
    <s v="English"/>
    <x v="0"/>
    <s v="PG-13"/>
    <s v="Steve Carell"/>
    <x v="752"/>
    <n v="7000"/>
    <n v="9660"/>
    <n v="6"/>
    <n v="0"/>
    <n v="6.5"/>
    <n v="133"/>
    <n v="103"/>
    <n v="532988"/>
    <n v="7000000"/>
    <n v="-6467012"/>
    <n v="-0.92385885714285709"/>
    <n v="25.630456457142856"/>
    <x v="2"/>
    <s v="sentyabr"/>
    <s v="Peter Sollett"/>
    <s v="FREEHELD"/>
    <s v="Normal"/>
    <s v="Medium Budget"/>
  </r>
  <r>
    <s v="Prefontaine"/>
    <d v="1997-02-10T00:00:00"/>
    <x v="0"/>
    <x v="5"/>
    <s v="English"/>
    <x v="0"/>
    <s v="PG-13"/>
    <s v="Kurtwood Smith"/>
    <x v="1158"/>
    <n v="1000"/>
    <n v="1610"/>
    <n v="23"/>
    <n v="0"/>
    <n v="6.8"/>
    <n v="23"/>
    <n v="106"/>
    <n v="532190"/>
    <n v="8000000"/>
    <n v="-7467810"/>
    <n v="-0.93347625000000001"/>
    <n v="26.8266095"/>
    <x v="1"/>
    <s v="fevral"/>
    <s v="Steve James"/>
    <s v="PREFONTAİNE"/>
    <s v="Normal"/>
    <s v="Medium Budget"/>
  </r>
  <r>
    <s v="By the Sea"/>
    <d v="2015-06-26T00:00:00"/>
    <x v="0"/>
    <x v="1"/>
    <s v="English"/>
    <x v="0"/>
    <s v="R"/>
    <s v="Brad Pitt"/>
    <x v="248"/>
    <n v="11000"/>
    <n v="22319"/>
    <n v="11000"/>
    <n v="0"/>
    <n v="5.3"/>
    <n v="131"/>
    <n v="122"/>
    <n v="531009"/>
    <n v="10000000"/>
    <n v="-9468991"/>
    <n v="-0.94689909999999999"/>
    <n v="20.821240360000001"/>
    <x v="2"/>
    <s v="iyun"/>
    <s v="Angelina Jolie Pitt"/>
    <s v="BY THE SEA"/>
    <s v="Normal"/>
    <s v="Medium Budget"/>
  </r>
  <r>
    <s v="Things to Do in Denver When You're Dead"/>
    <d v="1995-05-24T00:00:00"/>
    <x v="0"/>
    <x v="8"/>
    <s v="English"/>
    <x v="0"/>
    <s v="R"/>
    <s v="Steve Buscemi"/>
    <x v="451"/>
    <n v="12000"/>
    <n v="14889"/>
    <n v="39"/>
    <n v="0"/>
    <n v="6.8"/>
    <n v="52"/>
    <n v="115"/>
    <n v="529766"/>
    <n v="7000000"/>
    <n v="-6470234"/>
    <n v="-0.92431914285714289"/>
    <n v="26.830272342857143"/>
    <x v="33"/>
    <s v="may"/>
    <s v="Gary Fleder"/>
    <s v="THİNGS TO DO İN DENVER WHEN YOU'RE DEAD"/>
    <s v="Normal"/>
    <s v="Medium Budget"/>
  </r>
  <r>
    <s v="A Hard Day's Night"/>
    <d v="1964-05-22T00:00:00"/>
    <x v="1"/>
    <x v="4"/>
    <s v="English"/>
    <x v="1"/>
    <s v="Approved"/>
    <s v="Paul McCartney"/>
    <x v="267"/>
    <n v="785"/>
    <n v="2538"/>
    <n v="44"/>
    <n v="0"/>
    <n v="7.7"/>
    <n v="105"/>
    <n v="87"/>
    <n v="515005"/>
    <n v="560000"/>
    <n v="-44995"/>
    <n v="-8.0348214285714287E-2"/>
    <n v="30.767860714285714"/>
    <x v="47"/>
    <s v="may"/>
    <s v="Richard Lester"/>
    <s v="A HARD DAY'S NİGHT"/>
    <s v="Normal"/>
    <s v="Medium Budget"/>
  </r>
  <r>
    <s v="The Names of Love"/>
    <d v="2010-12-20T00:00:00"/>
    <x v="0"/>
    <x v="4"/>
    <s v="French"/>
    <x v="6"/>
    <s v="R"/>
    <s v="Sara Forestier"/>
    <x v="1478"/>
    <n v="74"/>
    <n v="143"/>
    <n v="3"/>
    <n v="0"/>
    <n v="7.2"/>
    <n v="87"/>
    <n v="100"/>
    <n v="513836"/>
    <n v="4600000"/>
    <n v="-4086164"/>
    <n v="-0.88829652173913043"/>
    <n v="28.44468139130435"/>
    <x v="11"/>
    <s v="dekabr"/>
    <s v="Michel Leclerc"/>
    <s v="THE NAMES OF LOVE"/>
    <s v="Normal"/>
    <s v="Medium Budget"/>
  </r>
  <r>
    <s v="Delgo"/>
    <d v="2008-08-17T00:00:00"/>
    <x v="0"/>
    <x v="2"/>
    <s v="English"/>
    <x v="0"/>
    <s v="PG"/>
    <s v="Eric Idle"/>
    <x v="1479"/>
    <n v="795"/>
    <n v="2449"/>
    <n v="0"/>
    <n v="211"/>
    <n v="4.4000000000000004"/>
    <n v="41"/>
    <n v="94"/>
    <n v="511920"/>
    <n v="40000000"/>
    <n v="-39488080"/>
    <n v="-0.98720200000000002"/>
    <n v="17.226219200000003"/>
    <x v="4"/>
    <s v="avgust"/>
    <s v="Marc F. Adler"/>
    <s v="DELGO"/>
    <s v="Normal"/>
    <s v="High Budget"/>
  </r>
  <r>
    <s v="Travelers and Magicians"/>
    <d v="2003-05-30T00:00:00"/>
    <x v="0"/>
    <x v="2"/>
    <s v="Dzongkha"/>
    <x v="3"/>
    <m/>
    <s v="Tshewang Dendup"/>
    <x v="1480"/>
    <n v="0"/>
    <n v="0"/>
    <n v="28"/>
    <n v="353"/>
    <n v="7.5"/>
    <n v="44"/>
    <n v="108"/>
    <n v="505295"/>
    <n v="1800000"/>
    <n v="-1294705"/>
    <n v="-0.71928055555555559"/>
    <n v="29.747587777777778"/>
    <x v="13"/>
    <s v="may"/>
    <s v="Khyentse Norbu"/>
    <s v="TRAVELERS AND MAGİCİANS"/>
    <s v="Normal"/>
    <s v="High Budget"/>
  </r>
  <r>
    <s v="The Passion of the Christ"/>
    <d v="2004-12-17T00:00:00"/>
    <x v="0"/>
    <x v="1"/>
    <s v="Aramaic"/>
    <x v="0"/>
    <s v="R"/>
    <s v="Christo Jivkov"/>
    <x v="378"/>
    <n v="260"/>
    <n v="705"/>
    <n v="0"/>
    <n v="13000"/>
    <n v="7.1"/>
    <n v="406"/>
    <n v="120"/>
    <n v="499263"/>
    <n v="30000000"/>
    <n v="-29500737"/>
    <n v="-0.98335790000000001"/>
    <n v="29.306656839999999"/>
    <x v="7"/>
    <s v="dekabr"/>
    <s v="Mel Gibson"/>
    <s v="THE PASSİON OF THE CHRİST"/>
    <s v="Normal"/>
    <s v="Medium Budget"/>
  </r>
  <r>
    <s v="Cube"/>
    <d v="1997-03-18T00:00:00"/>
    <x v="0"/>
    <x v="6"/>
    <s v="English"/>
    <x v="4"/>
    <s v="R"/>
    <s v="David Hewlett"/>
    <x v="962"/>
    <n v="686"/>
    <n v="1743"/>
    <n v="165"/>
    <n v="11000"/>
    <n v="7.3"/>
    <n v="99"/>
    <n v="90"/>
    <n v="489220"/>
    <n v="365000"/>
    <n v="124220"/>
    <n v="0.34032876712328769"/>
    <n v="30.436131506849314"/>
    <x v="1"/>
    <s v="mart"/>
    <s v="Vincenzo Natali"/>
    <s v="CUBE"/>
    <s v="Normal"/>
    <s v="Medium Budget"/>
  </r>
  <r>
    <s v="Shaolin Soccer"/>
    <d v="2001-10-28T00:00:00"/>
    <x v="1"/>
    <x v="0"/>
    <s v="Cantonese"/>
    <x v="13"/>
    <s v="PG"/>
    <s v="Wei Zhao"/>
    <x v="958"/>
    <n v="478"/>
    <n v="700"/>
    <n v="0"/>
    <n v="0"/>
    <n v="7.3"/>
    <n v="246"/>
    <n v="85"/>
    <n v="488872"/>
    <n v="10000000"/>
    <n v="-9511128"/>
    <n v="-0.95111279999999998"/>
    <n v="28.819554879999998"/>
    <x v="18"/>
    <s v="oktyabr"/>
    <s v="Stephen Chow"/>
    <s v="SHAOLİN SOCCER"/>
    <s v="Normal"/>
    <s v="High Budget"/>
  </r>
  <r>
    <s v="The Act of Killing"/>
    <d v="2012-09-11T00:00:00"/>
    <x v="0"/>
    <x v="5"/>
    <s v="Indonesian"/>
    <x v="1"/>
    <s v="Not Rated"/>
    <s v="Anwar Congo"/>
    <x v="1481"/>
    <n v="3"/>
    <n v="6"/>
    <n v="50"/>
    <n v="20000"/>
    <n v="8.1999999999999993"/>
    <n v="248"/>
    <n v="96"/>
    <n v="484221"/>
    <n v="1000000"/>
    <n v="-515779"/>
    <n v="-0.51577899999999999"/>
    <n v="34.593688399999998"/>
    <x v="3"/>
    <s v="sentyabr"/>
    <s v="Joshua Oppenheimer"/>
    <s v="THE ACT OF KİLLİNG"/>
    <s v="Normal"/>
    <s v="Medium Budget"/>
  </r>
  <r>
    <s v="DOA: Dead or Alive"/>
    <d v="2006-09-12T00:00:00"/>
    <x v="0"/>
    <x v="0"/>
    <s v="English"/>
    <x v="0"/>
    <s v="PG-13"/>
    <s v="Steve Howey"/>
    <x v="1482"/>
    <n v="826"/>
    <n v="4473"/>
    <n v="23"/>
    <n v="0"/>
    <n v="4.8"/>
    <n v="110"/>
    <n v="87"/>
    <n v="480314"/>
    <n v="21000000"/>
    <n v="-20519686"/>
    <n v="-0.97712790476190481"/>
    <n v="18.809148838095236"/>
    <x v="9"/>
    <s v="sentyabr"/>
    <s v="Corey Yuen"/>
    <s v="DOA: DEAD OR ALİVE"/>
    <s v="Normal"/>
    <s v="High Budget"/>
  </r>
  <r>
    <s v="The Baader Meinhof Complex"/>
    <d v="2008-12-21T00:00:00"/>
    <x v="0"/>
    <x v="0"/>
    <s v="German"/>
    <x v="7"/>
    <s v="R"/>
    <s v="Moritz Bleibtreu"/>
    <x v="1045"/>
    <n v="486"/>
    <n v="1601"/>
    <n v="34"/>
    <n v="0"/>
    <n v="7.4"/>
    <n v="160"/>
    <n v="184"/>
    <n v="476270"/>
    <n v="20000000"/>
    <n v="-19523730"/>
    <n v="-0.97618649999999996"/>
    <n v="29.2095254"/>
    <x v="4"/>
    <s v="dekabr"/>
    <s v="Uli Edel"/>
    <s v="THE BAADER MEİNHOF COMPLEX"/>
    <s v="Normal"/>
    <s v="High Budget"/>
  </r>
  <r>
    <s v="Beer League"/>
    <d v="2006-09-30T00:00:00"/>
    <x v="0"/>
    <x v="4"/>
    <s v="English"/>
    <x v="0"/>
    <s v="R"/>
    <s v="Joe Lo Truglio"/>
    <x v="1483"/>
    <n v="833"/>
    <n v="2753"/>
    <n v="3"/>
    <n v="323"/>
    <n v="6"/>
    <n v="20"/>
    <n v="86"/>
    <n v="475000"/>
    <n v="2800000"/>
    <n v="-2325000"/>
    <n v="-0.8303571428571429"/>
    <n v="23.700157142857144"/>
    <x v="9"/>
    <s v="sentyabr"/>
    <s v="Frank Sebastiano"/>
    <s v="BEER LEAGUE"/>
    <s v="Normal"/>
    <s v="Medium Budget"/>
  </r>
  <r>
    <s v="Weekend"/>
    <d v="2011-11-09T00:00:00"/>
    <x v="0"/>
    <x v="1"/>
    <s v="English"/>
    <x v="1"/>
    <s v="Not Rated"/>
    <s v="Tom Cullen"/>
    <x v="1484"/>
    <n v="507"/>
    <n v="654"/>
    <n v="131"/>
    <n v="0"/>
    <n v="7.7"/>
    <n v="143"/>
    <n v="97"/>
    <n v="469947"/>
    <n v="120000"/>
    <n v="349947"/>
    <n v="2.9162249999999998"/>
    <n v="31.96649"/>
    <x v="15"/>
    <s v="noyabr"/>
    <s v="Andrew Haigh"/>
    <s v="WEEKEND"/>
    <s v="Normal"/>
    <s v="Medium Budget"/>
  </r>
  <r>
    <s v="Dream with the Fishes"/>
    <d v="1997-03-07T00:00:00"/>
    <x v="0"/>
    <x v="4"/>
    <s v="English"/>
    <x v="0"/>
    <s v="R"/>
    <s v="David Arquette"/>
    <x v="1485"/>
    <n v="611"/>
    <n v="1692"/>
    <n v="4"/>
    <n v="166"/>
    <n v="7"/>
    <n v="28"/>
    <n v="97"/>
    <n v="464655"/>
    <n v="1000000"/>
    <n v="-535345"/>
    <n v="-0.53534499999999996"/>
    <n v="27.802462000000002"/>
    <x v="1"/>
    <s v="mart"/>
    <s v="Finn Taylor"/>
    <s v="DREAM WİTH THE FİSHES"/>
    <s v="Normal"/>
    <s v="Medium Budget"/>
  </r>
  <r>
    <s v="Blue Car"/>
    <d v="2002-09-24T00:00:00"/>
    <x v="0"/>
    <x v="1"/>
    <s v="English"/>
    <x v="0"/>
    <s v="R"/>
    <s v="Frances Fisher"/>
    <x v="1486"/>
    <n v="638"/>
    <n v="1641"/>
    <n v="22"/>
    <n v="115"/>
    <n v="6.7"/>
    <n v="44"/>
    <n v="88"/>
    <n v="464126"/>
    <n v="1000000"/>
    <n v="-535874"/>
    <n v="-0.53587399999999996"/>
    <n v="26.597150400000004"/>
    <x v="12"/>
    <s v="sentyabr"/>
    <s v="Karen Moncrieff"/>
    <s v="BLUE CAR"/>
    <s v="Normal"/>
    <s v="Medium Budget"/>
  </r>
  <r>
    <s v="The Legend of Suriyothai"/>
    <d v="2001-08-06T00:00:00"/>
    <x v="0"/>
    <x v="0"/>
    <s v="Thai"/>
    <x v="23"/>
    <s v="R"/>
    <s v="Sarunyu Wongkrachang"/>
    <x v="1487"/>
    <n v="7"/>
    <n v="32"/>
    <n v="6"/>
    <n v="124"/>
    <n v="6.6"/>
    <n v="31"/>
    <n v="300"/>
    <n v="454255"/>
    <n v="400000000"/>
    <n v="-399545745"/>
    <n v="-0.99886436249999999"/>
    <n v="26.012854254999997"/>
    <x v="18"/>
    <s v="avgust"/>
    <s v="Chatrichalerm Yukol"/>
    <s v="THE LEGEND OF SURİYOTHAİ"/>
    <s v="Underperformer"/>
    <s v="High Budget"/>
  </r>
  <r>
    <s v="The Extra Man"/>
    <d v="2010-07-13T00:00:00"/>
    <x v="0"/>
    <x v="4"/>
    <s v="English"/>
    <x v="0"/>
    <s v="R"/>
    <s v="Lynn Cohen"/>
    <x v="1488"/>
    <n v="474"/>
    <n v="2029"/>
    <n v="30"/>
    <n v="916"/>
    <n v="5.9"/>
    <n v="104"/>
    <n v="108"/>
    <n v="453079"/>
    <n v="7000000"/>
    <n v="-6546921"/>
    <n v="-0.93527442857142862"/>
    <n v="23.31749022857143"/>
    <x v="11"/>
    <s v="iyul"/>
    <s v="Shari Springer Berman"/>
    <s v="THE EXTRA MAN"/>
    <s v="Normal"/>
    <s v="Medium Budget"/>
  </r>
  <r>
    <s v="The Damned United"/>
    <d v="2009-12-08T00:00:00"/>
    <x v="0"/>
    <x v="5"/>
    <s v="English"/>
    <x v="1"/>
    <s v="R"/>
    <s v="Stephen Graham"/>
    <x v="160"/>
    <n v="1000"/>
    <n v="1163"/>
    <n v="0"/>
    <n v="0"/>
    <n v="7.6"/>
    <n v="145"/>
    <n v="98"/>
    <n v="449558"/>
    <n v="10000000"/>
    <n v="-9550442"/>
    <n v="-0.95504420000000001"/>
    <n v="30.017982319999998"/>
    <x v="0"/>
    <s v="dekabr"/>
    <s v="Tom Hooper"/>
    <s v="THE DAMNED UNİTED"/>
    <s v="Normal"/>
    <s v="Medium Budget"/>
  </r>
  <r>
    <s v="Brother"/>
    <d v="2000-10-08T00:00:00"/>
    <x v="0"/>
    <x v="8"/>
    <s v="English"/>
    <x v="0"/>
    <s v="R"/>
    <s v="Omar Epps"/>
    <x v="1489"/>
    <n v="865"/>
    <n v="2126"/>
    <n v="0"/>
    <n v="0"/>
    <n v="7.2"/>
    <n v="81"/>
    <n v="114"/>
    <n v="447750"/>
    <n v="10000000"/>
    <n v="-9552250"/>
    <n v="-0.95522499999999999"/>
    <n v="28.417909999999999"/>
    <x v="23"/>
    <s v="oktyabr"/>
    <s v="Takeshi Kitano"/>
    <s v="BROTHER"/>
    <s v="Normal"/>
    <s v="Medium Budget"/>
  </r>
  <r>
    <s v="Brotherly Love"/>
    <d v="2015-07-11T00:00:00"/>
    <x v="0"/>
    <x v="1"/>
    <s v="English"/>
    <x v="0"/>
    <s v="R"/>
    <s v="Logan Browning"/>
    <x v="1490"/>
    <n v="628"/>
    <n v="4249"/>
    <n v="47"/>
    <n v="1000"/>
    <n v="7.2"/>
    <n v="10"/>
    <n v="89"/>
    <n v="444044"/>
    <n v="1900000"/>
    <n v="-1455956"/>
    <n v="-0.76629263157894734"/>
    <n v="28.593482947368422"/>
    <x v="2"/>
    <s v="iyul"/>
    <s v="Jamal Hill"/>
    <s v="BROTHERLY LOVE"/>
    <s v="Normal"/>
    <s v="Medium Budget"/>
  </r>
  <r>
    <s v="The Hammer"/>
    <d v="2007-10-26T00:00:00"/>
    <x v="0"/>
    <x v="4"/>
    <s v="English"/>
    <x v="0"/>
    <s v="R"/>
    <s v="John Enos III"/>
    <x v="326"/>
    <n v="465"/>
    <n v="897"/>
    <n v="0"/>
    <n v="337"/>
    <n v="7.3"/>
    <n v="73"/>
    <n v="88"/>
    <n v="442638"/>
    <n v="850000"/>
    <n v="-407362"/>
    <n v="-0.47924941176470587"/>
    <n v="29.042000235294118"/>
    <x v="17"/>
    <s v="oktyabr"/>
    <s v="Charles Herman-Wurmfeld"/>
    <s v="THE HAMMER"/>
    <s v="Normal"/>
    <s v="Medium Budget"/>
  </r>
  <r>
    <s v="Akira"/>
    <d v="1988-12-14T00:00:00"/>
    <x v="0"/>
    <x v="0"/>
    <s v="Japanese"/>
    <x v="10"/>
    <s v="R"/>
    <s v="Mitsuo Iwata"/>
    <x v="1491"/>
    <n v="6"/>
    <n v="28"/>
    <n v="78"/>
    <n v="0"/>
    <n v="8.1"/>
    <n v="150"/>
    <n v="124"/>
    <n v="439162"/>
    <n v="1100000000"/>
    <n v="-1099560838"/>
    <n v="-0.9996007618181818"/>
    <n v="32.000159695272728"/>
    <x v="38"/>
    <s v="dekabr"/>
    <s v="Katsuhiro Ã”tomo"/>
    <s v="AKİRA"/>
    <s v="Underperformer"/>
    <s v="High Budget"/>
  </r>
  <r>
    <s v="Savage Grace"/>
    <d v="2007-04-30T00:00:00"/>
    <x v="0"/>
    <x v="1"/>
    <s v="English"/>
    <x v="12"/>
    <s v="Not Rated"/>
    <s v="Eddie Redmayne"/>
    <x v="1492"/>
    <n v="13000"/>
    <n v="15093"/>
    <n v="4"/>
    <n v="0"/>
    <n v="5.9"/>
    <n v="121"/>
    <n v="97"/>
    <n v="434417"/>
    <n v="4600000"/>
    <n v="-4165583"/>
    <n v="-0.9055615217391304"/>
    <n v="23.23777539130435"/>
    <x v="17"/>
    <s v="aprel"/>
    <s v="Tom Kalin"/>
    <s v="SAVAGE GRACE"/>
    <s v="Normal"/>
    <s v="Medium Budget"/>
  </r>
  <r>
    <s v="Luminarias"/>
    <d v="2000-12-08T00:00:00"/>
    <x v="0"/>
    <x v="4"/>
    <s v="English"/>
    <x v="0"/>
    <s v="R"/>
    <s v="Cheech Marin"/>
    <x v="1493"/>
    <n v="844"/>
    <n v="2289"/>
    <n v="0"/>
    <n v="24"/>
    <n v="3.6"/>
    <n v="13"/>
    <n v="100"/>
    <n v="428535"/>
    <n v="1000000"/>
    <n v="-571465"/>
    <n v="-0.571465"/>
    <n v="14.173814"/>
    <x v="23"/>
    <s v="dekabr"/>
    <s v="JosÃ© Luis Valenzuela"/>
    <s v="LUMİNARİAS"/>
    <s v="Normal"/>
    <s v="Medium Budget"/>
  </r>
  <r>
    <s v="I Want Your Money"/>
    <d v="2010-06-14T00:00:00"/>
    <x v="0"/>
    <x v="10"/>
    <s v="English"/>
    <x v="0"/>
    <s v="PG"/>
    <s v="Bill Farmer"/>
    <x v="1494"/>
    <n v="93"/>
    <n v="168"/>
    <n v="4"/>
    <n v="638"/>
    <n v="5.0999999999999996"/>
    <n v="4"/>
    <n v="92"/>
    <n v="425899"/>
    <n v="400000"/>
    <n v="25899"/>
    <n v="6.4747499999999999E-2"/>
    <n v="20.489698999999998"/>
    <x v="11"/>
    <s v="iyun"/>
    <s v="Ray Griggs"/>
    <s v="I WANT YOUR MONEY"/>
    <s v="Normal"/>
    <s v="Low Budget"/>
  </r>
  <r>
    <s v="Primer"/>
    <d v="2004-02-10T00:00:00"/>
    <x v="0"/>
    <x v="1"/>
    <s v="English"/>
    <x v="0"/>
    <s v="PG-13"/>
    <s v="Shane Carruth"/>
    <x v="1495"/>
    <n v="291"/>
    <n v="368"/>
    <n v="291"/>
    <n v="19000"/>
    <n v="7"/>
    <n v="143"/>
    <n v="77"/>
    <n v="424760"/>
    <n v="7000"/>
    <n v="417760"/>
    <n v="59.68"/>
    <n v="53.771999999999998"/>
    <x v="7"/>
    <s v="fevral"/>
    <s v="Shane Carruth"/>
    <s v="PRİMER"/>
    <s v="Normal"/>
    <s v="Medium Budget"/>
  </r>
  <r>
    <s v="Killing Zoe"/>
    <d v="1993-03-26T00:00:00"/>
    <x v="0"/>
    <x v="8"/>
    <s v="English"/>
    <x v="6"/>
    <s v="R"/>
    <s v="Eric Stoltz"/>
    <x v="1190"/>
    <n v="902"/>
    <n v="1582"/>
    <n v="675"/>
    <n v="853"/>
    <n v="6.5"/>
    <n v="37"/>
    <n v="99"/>
    <n v="418953"/>
    <n v="1500000"/>
    <n v="-1081047"/>
    <n v="-0.72069799999999995"/>
    <n v="25.797020799999999"/>
    <x v="27"/>
    <s v="mart"/>
    <s v="Roger Avary"/>
    <s v="KİLLİNG ZOE"/>
    <s v="Normal"/>
    <s v="Medium Budget"/>
  </r>
  <r>
    <s v="Bachelorette"/>
    <d v="2012-10-03T00:00:00"/>
    <x v="0"/>
    <x v="4"/>
    <s v="English"/>
    <x v="0"/>
    <s v="R"/>
    <s v="Kirsten Dunst"/>
    <x v="1496"/>
    <n v="4000"/>
    <n v="8353"/>
    <n v="21"/>
    <n v="0"/>
    <n v="5.3"/>
    <n v="156"/>
    <n v="87"/>
    <n v="418268"/>
    <n v="3000000"/>
    <n v="-2581732"/>
    <n v="-0.86057733333333331"/>
    <n v="20.855769066666667"/>
    <x v="3"/>
    <s v="oktyabr"/>
    <s v="Leslye Headland"/>
    <s v="BACHELORETTE"/>
    <s v="Normal"/>
    <s v="Medium Budget"/>
  </r>
  <r>
    <s v="Steamboy"/>
    <d v="2004-05-05T00:00:00"/>
    <x v="0"/>
    <x v="0"/>
    <s v="Japanese"/>
    <x v="10"/>
    <s v="PG-13"/>
    <s v="William Hootkins"/>
    <x v="1491"/>
    <n v="488"/>
    <n v="991"/>
    <n v="78"/>
    <n v="973"/>
    <n v="6.9"/>
    <n v="105"/>
    <n v="103"/>
    <n v="410388"/>
    <n v="2127519898"/>
    <n v="-2127109510"/>
    <n v="-0.99980710497683911"/>
    <n v="27.297377158009265"/>
    <x v="7"/>
    <s v="may"/>
    <s v="Katsuhiro Ã”tomo"/>
    <s v="STEAMBOY"/>
    <s v="Underperformer"/>
    <s v="High Budget"/>
  </r>
  <r>
    <s v="Spun"/>
    <d v="2002-09-28T00:00:00"/>
    <x v="0"/>
    <x v="4"/>
    <s v="English"/>
    <x v="0"/>
    <s v="R"/>
    <s v="Patrick Fugit"/>
    <x v="1497"/>
    <n v="835"/>
    <n v="2110"/>
    <n v="68"/>
    <n v="3000"/>
    <n v="6.8"/>
    <n v="92"/>
    <n v="106"/>
    <n v="410241"/>
    <n v="2000000"/>
    <n v="-1589759"/>
    <n v="-0.79487949999999996"/>
    <n v="27.182048200000001"/>
    <x v="12"/>
    <s v="sentyabr"/>
    <s v="Jonas Ã…kerlund"/>
    <s v="SPUN"/>
    <s v="Normal"/>
    <s v="Medium Budget"/>
  </r>
  <r>
    <s v="The Believer"/>
    <d v="2001-02-15T00:00:00"/>
    <x v="1"/>
    <x v="1"/>
    <s v="English"/>
    <x v="0"/>
    <s v="R"/>
    <s v="Ryan Gosling"/>
    <x v="1498"/>
    <n v="33000"/>
    <n v="33441"/>
    <n v="21"/>
    <n v="0"/>
    <n v="7.2"/>
    <n v="84"/>
    <n v="98"/>
    <n v="406035"/>
    <n v="1500000"/>
    <n v="-1093965"/>
    <n v="-0.72931000000000001"/>
    <n v="28.508276000000002"/>
    <x v="18"/>
    <s v="fevral"/>
    <s v="Henry Bean"/>
    <s v="THE BELİEVER"/>
    <s v="Normal"/>
    <s v="Medium Budget"/>
  </r>
  <r>
    <s v="The Claim"/>
    <d v="2000-07-19T00:00:00"/>
    <x v="0"/>
    <x v="1"/>
    <s v="English"/>
    <x v="1"/>
    <s v="R"/>
    <s v="Milla Jovovich"/>
    <x v="1130"/>
    <n v="14000"/>
    <n v="17104"/>
    <n v="187"/>
    <n v="141"/>
    <n v="6.5"/>
    <n v="71"/>
    <n v="115"/>
    <n v="403932"/>
    <n v="20000000"/>
    <n v="-19596068"/>
    <n v="-0.97980339999999999"/>
    <n v="25.622178639999998"/>
    <x v="23"/>
    <s v="iyul"/>
    <s v="Michael Winterbottom"/>
    <s v="THE CLAİM"/>
    <s v="Normal"/>
    <s v="Medium Budget"/>
  </r>
  <r>
    <s v="Jindabyne"/>
    <d v="2006-03-29T00:00:00"/>
    <x v="0"/>
    <x v="8"/>
    <s v="English"/>
    <x v="3"/>
    <s v="R"/>
    <s v="John Howard"/>
    <x v="1499"/>
    <n v="172"/>
    <n v="378"/>
    <n v="10"/>
    <n v="302"/>
    <n v="6.4"/>
    <n v="75"/>
    <n v="118"/>
    <n v="399879"/>
    <n v="15000000"/>
    <n v="-14600121"/>
    <n v="-0.97334140000000002"/>
    <n v="25.240863440000002"/>
    <x v="9"/>
    <s v="mart"/>
    <s v="Ray Lawrence"/>
    <s v="JİNDABYNE"/>
    <s v="Normal"/>
    <s v="Medium Budget"/>
  </r>
  <r>
    <s v="The Loss of Sexual Innocence"/>
    <d v="1999-03-01T00:00:00"/>
    <x v="0"/>
    <x v="1"/>
    <s v="English"/>
    <x v="0"/>
    <s v="R"/>
    <s v="Kelly Macdonald"/>
    <x v="740"/>
    <n v="2000"/>
    <n v="4343"/>
    <n v="81"/>
    <n v="111"/>
    <n v="5.4"/>
    <n v="31"/>
    <n v="106"/>
    <n v="399793"/>
    <n v="4000000"/>
    <n v="-3600207"/>
    <n v="-0.90005175000000004"/>
    <n v="21.251079300000001"/>
    <x v="5"/>
    <s v="mart"/>
    <s v="Mike Figgis"/>
    <s v="THE LOSS OF SEXUAL INNOCENCE"/>
    <s v="Normal"/>
    <s v="Medium Budget"/>
  </r>
  <r>
    <s v="The 5th Quarter"/>
    <d v="2010-11-03T00:00:00"/>
    <x v="0"/>
    <x v="5"/>
    <s v="English"/>
    <x v="0"/>
    <s v="PG"/>
    <s v="Aidan Quinn"/>
    <x v="1500"/>
    <n v="767"/>
    <n v="2370"/>
    <n v="11"/>
    <n v="0"/>
    <n v="5.7"/>
    <n v="16"/>
    <n v="90"/>
    <n v="399611"/>
    <n v="6000000"/>
    <n v="-5600389"/>
    <n v="-0.93339816666666664"/>
    <n v="22.426640733333333"/>
    <x v="11"/>
    <s v="noyabr"/>
    <s v="Rick Bieber"/>
    <s v="THE 5TH QUARTER"/>
    <s v="Normal"/>
    <s v="Medium Budget"/>
  </r>
  <r>
    <s v="Brooklyn Rules"/>
    <d v="2007-04-02T00:00:00"/>
    <x v="0"/>
    <x v="8"/>
    <s v="English"/>
    <x v="0"/>
    <s v="R"/>
    <s v="Jerry Ferrara"/>
    <x v="1171"/>
    <n v="480"/>
    <n v="1234"/>
    <n v="30"/>
    <n v="226"/>
    <n v="6.4"/>
    <n v="41"/>
    <n v="99"/>
    <n v="398420"/>
    <n v="8000000"/>
    <n v="-7601580"/>
    <n v="-0.95019750000000003"/>
    <n v="25.242521000000004"/>
    <x v="17"/>
    <s v="aprel"/>
    <s v="Michael Corrente"/>
    <s v="BROOKLYN RULES"/>
    <s v="Normal"/>
    <s v="Medium Budget"/>
  </r>
  <r>
    <s v="Yes"/>
    <d v="2004-03-19T00:00:00"/>
    <x v="0"/>
    <x v="1"/>
    <s v="English"/>
    <x v="1"/>
    <s v="R"/>
    <s v="Shirley Henderson"/>
    <x v="1501"/>
    <n v="887"/>
    <n v="2721"/>
    <n v="87"/>
    <n v="305"/>
    <n v="6.9"/>
    <n v="76"/>
    <n v="100"/>
    <n v="396035"/>
    <n v="1000000"/>
    <n v="-603965"/>
    <n v="-0.60396499999999997"/>
    <n v="27.388914"/>
    <x v="7"/>
    <s v="mart"/>
    <s v="Sally Potter"/>
    <s v="YES"/>
    <s v="Normal"/>
    <s v="Medium Budget"/>
  </r>
  <r>
    <s v="My Life Without Me"/>
    <d v="2003-07-06T00:00:00"/>
    <x v="0"/>
    <x v="1"/>
    <s v="English"/>
    <x v="12"/>
    <s v="R"/>
    <s v="Sarah Polley"/>
    <x v="1502"/>
    <n v="900"/>
    <n v="2972"/>
    <n v="148"/>
    <n v="0"/>
    <n v="7.6"/>
    <n v="72"/>
    <n v="106"/>
    <n v="395592"/>
    <n v="2000000"/>
    <n v="-1604408"/>
    <n v="-0.80220400000000003"/>
    <n v="30.079118399999999"/>
    <x v="13"/>
    <s v="iyul"/>
    <s v="Isabel Coixet"/>
    <s v="MY LİFE WİTHOUT ME"/>
    <s v="Normal"/>
    <s v="Medium Budget"/>
  </r>
  <r>
    <s v="Tiny Furniture"/>
    <d v="2010-12-07T00:00:00"/>
    <x v="0"/>
    <x v="4"/>
    <s v="English"/>
    <x v="0"/>
    <s v="Not Rated"/>
    <s v="Lena Dunham"/>
    <x v="1503"/>
    <n v="969"/>
    <n v="2530"/>
    <n v="969"/>
    <n v="0"/>
    <n v="6.3"/>
    <n v="113"/>
    <n v="98"/>
    <n v="389804"/>
    <n v="65000"/>
    <n v="324804"/>
    <n v="4.9969846153846156"/>
    <n v="27.198793846153844"/>
    <x v="11"/>
    <s v="dekabr"/>
    <s v="Lena Dunham"/>
    <s v="TİNY FURNİTURE"/>
    <s v="Normal"/>
    <s v="Medium Budget"/>
  </r>
  <r>
    <s v="Hesher"/>
    <d v="2010-03-11T00:00:00"/>
    <x v="0"/>
    <x v="1"/>
    <s v="English"/>
    <x v="0"/>
    <s v="R"/>
    <s v="Joseph Gordon-Levitt"/>
    <x v="1504"/>
    <n v="23000"/>
    <n v="44969"/>
    <n v="58"/>
    <n v="19000"/>
    <n v="7.1"/>
    <n v="134"/>
    <n v="106"/>
    <n v="382946"/>
    <n v="7000000"/>
    <n v="-6617054"/>
    <n v="-0.94529342857142862"/>
    <n v="29.921882628571424"/>
    <x v="11"/>
    <s v="mart"/>
    <s v="Spencer Susser"/>
    <s v="HESHER"/>
    <s v="Normal"/>
    <s v="Medium Budget"/>
  </r>
  <r>
    <s v="Short Cut to Nirvana: Kumbh Mela"/>
    <d v="2004-01-01T00:00:00"/>
    <x v="0"/>
    <x v="10"/>
    <s v="English"/>
    <x v="0"/>
    <s v="Unrated"/>
    <s v="The Dalai Lama"/>
    <x v="1505"/>
    <n v="66"/>
    <n v="66"/>
    <n v="0"/>
    <n v="30"/>
    <n v="7.2"/>
    <n v="15"/>
    <n v="85"/>
    <n v="381225"/>
    <n v="200000"/>
    <n v="181225"/>
    <n v="0.90612499999999996"/>
    <n v="29.16545"/>
    <x v="7"/>
    <s v="yanvar"/>
    <s v="Maurizio Benazzo"/>
    <s v="SHORT CUT TO NİRVANA: KUMBH MELA"/>
    <s v="Normal"/>
    <s v="Low Budget"/>
  </r>
  <r>
    <s v="The Quiet"/>
    <d v="2005-05-04T00:00:00"/>
    <x v="0"/>
    <x v="1"/>
    <s v="English"/>
    <x v="0"/>
    <s v="R"/>
    <s v="Katy Mixon"/>
    <x v="1357"/>
    <n v="982"/>
    <n v="3299"/>
    <n v="91"/>
    <n v="698"/>
    <n v="6.4"/>
    <n v="65"/>
    <n v="91"/>
    <n v="381186"/>
    <n v="900000"/>
    <n v="-518814"/>
    <n v="-0.57645999999999997"/>
    <n v="25.439216000000002"/>
    <x v="14"/>
    <s v="may"/>
    <s v="Jamie Babbit"/>
    <s v="THE QUİET"/>
    <s v="Normal"/>
    <s v="Medium Budget"/>
  </r>
  <r>
    <s v="The Last Sin Eater"/>
    <d v="2007-10-15T00:00:00"/>
    <x v="0"/>
    <x v="1"/>
    <s v="English"/>
    <x v="0"/>
    <s v="PG-13"/>
    <s v="Henry Thomas"/>
    <x v="1506"/>
    <n v="861"/>
    <n v="2161"/>
    <n v="84"/>
    <n v="285"/>
    <n v="5.9"/>
    <n v="18"/>
    <n v="117"/>
    <n v="379643"/>
    <n v="2200000"/>
    <n v="-1820357"/>
    <n v="-0.82743500000000003"/>
    <n v="23.297526000000001"/>
    <x v="17"/>
    <s v="oktyabr"/>
    <s v="Michael Landon Jr."/>
    <s v="THE LAST SİN EATER"/>
    <s v="Normal"/>
    <s v="Medium Budget"/>
  </r>
  <r>
    <s v="Conversations with Other Women"/>
    <d v="2005-06-07T00:00:00"/>
    <x v="0"/>
    <x v="4"/>
    <s v="English"/>
    <x v="1"/>
    <s v="R"/>
    <s v="Olivia Wilde"/>
    <x v="1507"/>
    <n v="10000"/>
    <n v="12496"/>
    <n v="3"/>
    <n v="0"/>
    <n v="7.1"/>
    <n v="365"/>
    <n v="84"/>
    <n v="379122"/>
    <n v="450000"/>
    <n v="-70878"/>
    <n v="-0.15750666666666666"/>
    <n v="28.336997333333333"/>
    <x v="14"/>
    <s v="iyun"/>
    <s v="Hans Canosa"/>
    <s v="CONVERSATİONS WİTH OTHER WOMEN"/>
    <s v="Normal"/>
    <s v="Medium Budget"/>
  </r>
  <r>
    <s v="The Second Mother"/>
    <d v="2015-02-03T00:00:00"/>
    <x v="0"/>
    <x v="4"/>
    <s v="Portuguese"/>
    <x v="27"/>
    <s v="R"/>
    <s v="Alex Huszar"/>
    <x v="1508"/>
    <n v="61"/>
    <n v="76"/>
    <n v="9"/>
    <n v="0"/>
    <n v="7.9"/>
    <n v="111"/>
    <n v="112"/>
    <n v="375723"/>
    <n v="4000000"/>
    <n v="-3624277"/>
    <n v="-0.90606925000000005"/>
    <n v="31.2375723"/>
    <x v="2"/>
    <s v="fevral"/>
    <s v="Anna Muylaert"/>
    <s v="THE SECOND MOTHER"/>
    <s v="Normal"/>
    <s v="Medium Budget"/>
  </r>
  <r>
    <s v="The Game of Their Lives"/>
    <d v="2005-04-20T00:00:00"/>
    <x v="0"/>
    <x v="1"/>
    <s v="English"/>
    <x v="0"/>
    <s v="PG"/>
    <s v="Gerard Butler"/>
    <x v="1509"/>
    <n v="18000"/>
    <n v="20354"/>
    <n v="25"/>
    <n v="445"/>
    <n v="6.2"/>
    <n v="21"/>
    <n v="101"/>
    <n v="375474"/>
    <n v="20000000"/>
    <n v="-19624526"/>
    <n v="-0.9812263"/>
    <n v="24.452009480000001"/>
    <x v="14"/>
    <s v="aprel"/>
    <s v="David Anspaugh"/>
    <s v="THE GAME OF THEİR LİVES"/>
    <s v="Normal"/>
    <s v="Medium Budget"/>
  </r>
  <r>
    <s v="Session 9"/>
    <d v="2001-12-25T00:00:00"/>
    <x v="0"/>
    <x v="7"/>
    <s v="English"/>
    <x v="0"/>
    <s v="R"/>
    <s v="Paul Guilfoyle"/>
    <x v="523"/>
    <n v="210"/>
    <n v="469"/>
    <n v="122"/>
    <n v="0"/>
    <n v="6.5"/>
    <n v="127"/>
    <n v="100"/>
    <n v="373967"/>
    <n v="1500000"/>
    <n v="-1126033"/>
    <n v="-0.75068866666666667"/>
    <n v="25.699724533333335"/>
    <x v="18"/>
    <s v="dekabr"/>
    <s v="Brad Anderson"/>
    <s v="SESSİON 9"/>
    <s v="Normal"/>
    <s v="Low Budget"/>
  </r>
  <r>
    <s v="Joe"/>
    <d v="2013-05-06T00:00:00"/>
    <x v="0"/>
    <x v="1"/>
    <s v="English"/>
    <x v="0"/>
    <s v="R"/>
    <s v="Nicolas Cage"/>
    <x v="332"/>
    <n v="12000"/>
    <n v="13607"/>
    <n v="234"/>
    <n v="11000"/>
    <n v="6.9"/>
    <n v="232"/>
    <n v="117"/>
    <n v="371897"/>
    <n v="4000000"/>
    <n v="-3628103"/>
    <n v="-0.90702574999999996"/>
    <n v="28.337189700000003"/>
    <x v="8"/>
    <s v="may"/>
    <s v="David Gordon Green"/>
    <s v="JOE"/>
    <s v="Normal"/>
    <s v="Medium Budget"/>
  </r>
  <r>
    <s v="House of D"/>
    <d v="2004-09-06T00:00:00"/>
    <x v="0"/>
    <x v="4"/>
    <s v="English"/>
    <x v="0"/>
    <s v="PG-13"/>
    <s v="Robin Williams"/>
    <x v="1510"/>
    <n v="49000"/>
    <n v="51441"/>
    <n v="0"/>
    <n v="857"/>
    <n v="7"/>
    <n v="46"/>
    <n v="96"/>
    <n v="371081"/>
    <n v="6000000"/>
    <n v="-5628919"/>
    <n v="-0.9381531666666667"/>
    <n v="27.710438733333334"/>
    <x v="7"/>
    <s v="sentyabr"/>
    <s v="David Duchovny"/>
    <s v="HOUSE OF D"/>
    <s v="Normal"/>
    <s v="Medium Budget"/>
  </r>
  <r>
    <s v="The Brown Bunny"/>
    <d v="2003-05-08T00:00:00"/>
    <x v="0"/>
    <x v="1"/>
    <s v="English"/>
    <x v="0"/>
    <s v="Not Rated"/>
    <s v="Vincent Gallo"/>
    <x v="1343"/>
    <n v="787"/>
    <n v="883"/>
    <n v="787"/>
    <n v="952"/>
    <n v="5"/>
    <n v="115"/>
    <n v="93"/>
    <n v="365734"/>
    <n v="10000000"/>
    <n v="-9634266"/>
    <n v="-0.96342660000000002"/>
    <n v="19.709829359999997"/>
    <x v="13"/>
    <s v="may"/>
    <s v="Vincent Gallo"/>
    <s v="THE BROWN BUNNY"/>
    <s v="Normal"/>
    <s v="Medium Budget"/>
  </r>
  <r>
    <s v="Prison"/>
    <d v="1987-04-06T00:00:00"/>
    <x v="0"/>
    <x v="8"/>
    <s v="English"/>
    <x v="0"/>
    <s v="R"/>
    <s v="Viggo Mortensen"/>
    <x v="236"/>
    <n v="10000"/>
    <n v="11083"/>
    <n v="212"/>
    <n v="314"/>
    <n v="5.9"/>
    <n v="68"/>
    <n v="102"/>
    <n v="354704"/>
    <n v="1300000"/>
    <n v="-945296"/>
    <n v="-0.72715076923076927"/>
    <n v="23.340539692307694"/>
    <x v="39"/>
    <s v="aprel"/>
    <s v="Renny Harlin"/>
    <s v="PRİSON"/>
    <s v="Normal"/>
    <s v="Medium Budget"/>
  </r>
  <r>
    <s v="Buffalo Soldiers"/>
    <d v="2001-03-09T00:00:00"/>
    <x v="0"/>
    <x v="4"/>
    <s v="English"/>
    <x v="1"/>
    <s v="R"/>
    <s v="Dean Stockwell"/>
    <x v="1511"/>
    <n v="936"/>
    <n v="3578"/>
    <n v="34"/>
    <n v="664"/>
    <n v="6.9"/>
    <n v="109"/>
    <n v="98"/>
    <n v="353743"/>
    <n v="15000000"/>
    <n v="-14646257"/>
    <n v="-0.97641713333333335"/>
    <n v="27.27583314666667"/>
    <x v="18"/>
    <s v="mart"/>
    <s v="Gregor Jordan"/>
    <s v="BUFFALO SOLDİERS"/>
    <s v="Normal"/>
    <s v="Medium Budget"/>
  </r>
  <r>
    <s v="Copying Beethoven"/>
    <d v="2006-02-02T00:00:00"/>
    <x v="0"/>
    <x v="5"/>
    <s v="English"/>
    <x v="0"/>
    <s v="PG-13"/>
    <s v="Phyllida Law"/>
    <x v="1512"/>
    <n v="60"/>
    <n v="150"/>
    <n v="238"/>
    <n v="0"/>
    <n v="6.8"/>
    <n v="78"/>
    <n v="104"/>
    <n v="352786"/>
    <n v="11000000"/>
    <n v="-10647214"/>
    <n v="-0.96792854545454543"/>
    <n v="26.812828581818181"/>
    <x v="9"/>
    <s v="fevral"/>
    <s v="Agnieszka Holland"/>
    <s v="COPYİNG BEETHOVEN"/>
    <s v="Normal"/>
    <s v="Medium Budget"/>
  </r>
  <r>
    <s v="Two Evil Eyes"/>
    <d v="1990-10-06T00:00:00"/>
    <x v="0"/>
    <x v="7"/>
    <s v="English"/>
    <x v="20"/>
    <s v="R"/>
    <s v="John Amos"/>
    <x v="1513"/>
    <n v="982"/>
    <n v="2942"/>
    <n v="930"/>
    <n v="375"/>
    <n v="6.1"/>
    <n v="76"/>
    <n v="120"/>
    <n v="349618"/>
    <n v="9000000"/>
    <n v="-8650382"/>
    <n v="-0.96115355555555559"/>
    <n v="24.053038577777777"/>
    <x v="22"/>
    <s v="oktyabr"/>
    <s v="Dario Argento"/>
    <s v="TWO EVİL EYES"/>
    <s v="Normal"/>
    <s v="Low Budget"/>
  </r>
  <r>
    <s v="Enter the Void"/>
    <d v="2009-05-19T00:00:00"/>
    <x v="0"/>
    <x v="1"/>
    <s v="English"/>
    <x v="6"/>
    <s v="Not Rated"/>
    <s v="Paz de la Huerta"/>
    <x v="1514"/>
    <n v="488"/>
    <n v="943"/>
    <n v="929"/>
    <n v="23000"/>
    <n v="7.3"/>
    <n v="216"/>
    <n v="161"/>
    <n v="336467"/>
    <n v="13000000"/>
    <n v="-12663533"/>
    <n v="-0.97411792307692313"/>
    <n v="31.11035283076923"/>
    <x v="0"/>
    <s v="may"/>
    <s v="Gaspar NoÃ©"/>
    <s v="ENTER THE VOİD"/>
    <s v="Normal"/>
    <s v="Medium Budget"/>
  </r>
  <r>
    <s v="The Singing Detective"/>
    <d v="2003-01-15T00:00:00"/>
    <x v="0"/>
    <x v="4"/>
    <s v="English"/>
    <x v="0"/>
    <s v="R"/>
    <s v="Robert Downey Jr."/>
    <x v="1515"/>
    <n v="21000"/>
    <n v="41645"/>
    <n v="200"/>
    <n v="494"/>
    <n v="5.6"/>
    <n v="66"/>
    <n v="109"/>
    <n v="336456"/>
    <n v="8000000"/>
    <n v="-7663544"/>
    <n v="-0.95794299999999999"/>
    <n v="22.066222799999998"/>
    <x v="13"/>
    <s v="yanvar"/>
    <s v="Keith Gordon"/>
    <s v="THE SİNGİNG DETECTİVE"/>
    <s v="Normal"/>
    <s v="Medium Budget"/>
  </r>
  <r>
    <s v="Hurricane Streets"/>
    <d v="1997-04-14T00:00:00"/>
    <x v="1"/>
    <x v="8"/>
    <s v="English"/>
    <x v="0"/>
    <s v="R"/>
    <s v="Edie Falco"/>
    <x v="1516"/>
    <n v="659"/>
    <n v="2322"/>
    <n v="204"/>
    <n v="51"/>
    <n v="6.5"/>
    <n v="17"/>
    <n v="86"/>
    <n v="334041"/>
    <n v="500000"/>
    <n v="-165959"/>
    <n v="-0.33191799999999999"/>
    <n v="25.872332799999999"/>
    <x v="1"/>
    <s v="aprel"/>
    <s v="Morgan J. Freeman"/>
    <s v="HURRİCANE STREETS"/>
    <s v="Normal"/>
    <s v="Medium Budget"/>
  </r>
  <r>
    <s v="Welcome to Collinwood"/>
    <d v="2002-02-03T00:00:00"/>
    <x v="0"/>
    <x v="4"/>
    <s v="English"/>
    <x v="0"/>
    <s v="R"/>
    <s v="Michael Jeter"/>
    <x v="48"/>
    <n v="693"/>
    <n v="1373"/>
    <n v="94"/>
    <n v="423"/>
    <n v="6.4"/>
    <n v="72"/>
    <n v="86"/>
    <n v="333976"/>
    <n v="12000000"/>
    <n v="-11666024"/>
    <n v="-0.97216866666666668"/>
    <n v="25.253432533333335"/>
    <x v="12"/>
    <s v="fevral"/>
    <s v="Anthony Russo"/>
    <s v="WELCOME TO COLLİNWOOD"/>
    <s v="Normal"/>
    <s v="Medium Budget"/>
  </r>
  <r>
    <s v="Marilyn Hotchkiss' Ballroom Dancing and Charm School"/>
    <d v="1990-01-16T00:00:00"/>
    <x v="0"/>
    <x v="4"/>
    <s v="English"/>
    <x v="0"/>
    <m/>
    <s v="William Hurt"/>
    <x v="1277"/>
    <n v="882"/>
    <n v="1967"/>
    <n v="19"/>
    <n v="16"/>
    <n v="7.1"/>
    <n v="1"/>
    <n v="34"/>
    <n v="333658"/>
    <n v="34000"/>
    <n v="299658"/>
    <n v="8.8134705882352939"/>
    <n v="31.926988235294115"/>
    <x v="22"/>
    <s v="yanvar"/>
    <s v="Randall Miller"/>
    <s v="MARİLYN HOTCHKİSS' BALLROOM DANCİNG AND CHARM SCHOOL"/>
    <s v="Normal"/>
    <s v="Medium Budget"/>
  </r>
  <r>
    <s v="This Is England"/>
    <d v="2006-08-07T00:00:00"/>
    <x v="0"/>
    <x v="8"/>
    <s v="English"/>
    <x v="1"/>
    <s v="Unrated"/>
    <s v="Stephen Graham"/>
    <x v="1517"/>
    <n v="1000"/>
    <n v="3282"/>
    <n v="222"/>
    <n v="11000"/>
    <n v="7.7"/>
    <n v="172"/>
    <n v="101"/>
    <n v="327919"/>
    <n v="1500000"/>
    <n v="-1172081"/>
    <n v="-0.78138733333333332"/>
    <n v="31.587445066666668"/>
    <x v="9"/>
    <s v="avgust"/>
    <s v="Shane Meadows"/>
    <s v="THİS IS ENGLAND"/>
    <s v="Normal"/>
    <s v="Medium Budget"/>
  </r>
  <r>
    <s v="Albino Alligator"/>
    <d v="1996-12-29T00:00:00"/>
    <x v="0"/>
    <x v="8"/>
    <s v="English"/>
    <x v="0"/>
    <s v="R"/>
    <s v="Viggo Mortensen"/>
    <x v="1203"/>
    <n v="10000"/>
    <n v="13718"/>
    <n v="18000"/>
    <n v="225"/>
    <n v="6.1"/>
    <n v="37"/>
    <n v="97"/>
    <n v="326308"/>
    <n v="5000000"/>
    <n v="-4673692"/>
    <n v="-0.93473839999999997"/>
    <n v="24.048604640000001"/>
    <x v="20"/>
    <s v="dekabr"/>
    <s v="Kevin Spacey"/>
    <s v="ALBİNO ALLİGATOR"/>
    <s v="Normal"/>
    <s v="Medium Budget"/>
  </r>
  <r>
    <s v="City of Ghosts"/>
    <d v="2002-04-24T00:00:00"/>
    <x v="0"/>
    <x v="8"/>
    <s v="English"/>
    <x v="0"/>
    <s v="R"/>
    <s v="Kirk Fox"/>
    <x v="1518"/>
    <n v="109"/>
    <n v="245"/>
    <n v="0"/>
    <n v="204"/>
    <n v="6"/>
    <n v="38"/>
    <n v="116"/>
    <n v="325491"/>
    <n v="17500000"/>
    <n v="-17174509"/>
    <n v="-0.98140051428571429"/>
    <n v="23.627839794285713"/>
    <x v="12"/>
    <s v="aprel"/>
    <s v="Matt Dillon"/>
    <s v="CİTY OF GHOSTS"/>
    <s v="Normal"/>
    <s v="Medium Budget"/>
  </r>
  <r>
    <s v="Super"/>
    <d v="2010-02-24T00:00:00"/>
    <x v="0"/>
    <x v="4"/>
    <s v="English"/>
    <x v="0"/>
    <s v="R"/>
    <s v="Linda Cardellini"/>
    <x v="24"/>
    <n v="2000"/>
    <n v="4590"/>
    <n v="571"/>
    <n v="19000"/>
    <n v="6.8"/>
    <n v="238"/>
    <n v="96"/>
    <n v="322157"/>
    <n v="2500000"/>
    <n v="-2177843"/>
    <n v="-0.87113719999999994"/>
    <n v="28.751545119999999"/>
    <x v="11"/>
    <s v="fevral"/>
    <s v="James Gunn"/>
    <s v="SUPER"/>
    <s v="Normal"/>
    <s v="Medium Budget"/>
  </r>
  <r>
    <s v="Compliance"/>
    <d v="2012-09-28T00:00:00"/>
    <x v="0"/>
    <x v="5"/>
    <s v="English"/>
    <x v="0"/>
    <s v="R"/>
    <s v="Dreama Walker"/>
    <x v="1519"/>
    <n v="601"/>
    <n v="1734"/>
    <n v="25"/>
    <n v="0"/>
    <n v="6.4"/>
    <n v="286"/>
    <n v="90"/>
    <n v="318622"/>
    <n v="270000"/>
    <n v="48622"/>
    <n v="0.18008148148148148"/>
    <n v="25.672032592592593"/>
    <x v="3"/>
    <s v="sentyabr"/>
    <s v="Craig Zobel"/>
    <s v="COMPLİANCE"/>
    <s v="Normal"/>
    <s v="Medium Budget"/>
  </r>
  <r>
    <s v="Adore"/>
    <d v="2013-04-27T00:00:00"/>
    <x v="0"/>
    <x v="1"/>
    <s v="English"/>
    <x v="3"/>
    <s v="R"/>
    <s v="Robin Wright"/>
    <x v="1204"/>
    <n v="18000"/>
    <n v="25269"/>
    <n v="105"/>
    <n v="0"/>
    <n v="6.2"/>
    <n v="141"/>
    <n v="112"/>
    <n v="317125"/>
    <n v="16000000"/>
    <n v="-15682875"/>
    <n v="-0.98017968749999995"/>
    <n v="24.407928125000002"/>
    <x v="8"/>
    <s v="aprel"/>
    <s v="Anne Fontaine"/>
    <s v="ADORE"/>
    <s v="Normal"/>
    <s v="Medium Budget"/>
  </r>
  <r>
    <s v="The Yellow Handkerchief"/>
    <d v="2008-12-12T00:00:00"/>
    <x v="0"/>
    <x v="1"/>
    <s v="English"/>
    <x v="0"/>
    <s v="PG-13"/>
    <s v="Kristen Stewart"/>
    <x v="1520"/>
    <n v="17000"/>
    <n v="30978"/>
    <n v="4"/>
    <n v="1000"/>
    <n v="6.8"/>
    <n v="60"/>
    <n v="102"/>
    <n v="317040"/>
    <n v="15500000"/>
    <n v="-15182960"/>
    <n v="-0.97954580645161293"/>
    <n v="26.908181677419357"/>
    <x v="4"/>
    <s v="dekabr"/>
    <s v="Udayan Prasad"/>
    <s v="THE YELLOW HANDKERCHİEF"/>
    <s v="Normal"/>
    <s v="Medium Budget"/>
  </r>
  <r>
    <s v="Elling"/>
    <d v="2001-08-03T00:00:00"/>
    <x v="0"/>
    <x v="4"/>
    <s v="Norwegian"/>
    <x v="38"/>
    <s v="R"/>
    <s v="JÃ¸rgen Langhelle"/>
    <x v="1521"/>
    <n v="117"/>
    <n v="155"/>
    <n v="16"/>
    <n v="0"/>
    <n v="7.6"/>
    <n v="67"/>
    <n v="89"/>
    <n v="313436"/>
    <n v="15500000"/>
    <n v="-15186564"/>
    <n v="-0.97977832258064512"/>
    <n v="30.008088670967741"/>
    <x v="18"/>
    <s v="avgust"/>
    <s v="Petter NÃ¦ss"/>
    <s v="ELLİNG"/>
    <s v="Normal"/>
    <s v="Medium Budget"/>
  </r>
  <r>
    <s v="Chairman of the Board"/>
    <d v="1998-06-27T00:00:00"/>
    <x v="0"/>
    <x v="4"/>
    <s v="English"/>
    <x v="0"/>
    <s v="PG-13"/>
    <s v="Taylor Negron"/>
    <x v="1522"/>
    <n v="1000"/>
    <n v="5213"/>
    <n v="43"/>
    <n v="724"/>
    <n v="2.2999999999999998"/>
    <n v="12"/>
    <n v="95"/>
    <n v="306715"/>
    <n v="10000000"/>
    <n v="-9693285"/>
    <n v="-0.96932850000000004"/>
    <n v="8.8846685999999995"/>
    <x v="31"/>
    <s v="iyun"/>
    <s v="Alex Zamm"/>
    <s v="CHAİRMAN OF THE BOARD"/>
    <s v="Normal"/>
    <s v="Medium Budget"/>
  </r>
  <r>
    <s v="Rapa Nui"/>
    <d v="1994-03-24T00:00:00"/>
    <x v="0"/>
    <x v="0"/>
    <s v="English"/>
    <x v="0"/>
    <s v="R"/>
    <s v="Esai Morales"/>
    <x v="132"/>
    <n v="699"/>
    <n v="1592"/>
    <n v="58"/>
    <n v="399"/>
    <n v="6.4"/>
    <n v="9"/>
    <n v="107"/>
    <n v="305070"/>
    <n v="20000000"/>
    <n v="-19694930"/>
    <n v="-0.98474649999999997"/>
    <n v="25.246001400000001"/>
    <x v="10"/>
    <s v="mart"/>
    <s v="Kevin Reynolds"/>
    <s v="RAPA NUİ"/>
    <s v="Normal"/>
    <s v="High Budget"/>
  </r>
  <r>
    <s v="The Holy Girl"/>
    <d v="2004-12-10T00:00:00"/>
    <x v="0"/>
    <x v="1"/>
    <s v="Spanish"/>
    <x v="17"/>
    <s v="R"/>
    <s v="MÃ­a Maestro"/>
    <x v="1523"/>
    <n v="341"/>
    <n v="358"/>
    <n v="33"/>
    <n v="57"/>
    <n v="6.7"/>
    <n v="78"/>
    <n v="106"/>
    <n v="304124"/>
    <n v="1400000"/>
    <n v="-1095876"/>
    <n v="-0.78276857142857148"/>
    <n v="26.492592571428574"/>
    <x v="7"/>
    <s v="dekabr"/>
    <s v="Lucrecia Martel"/>
    <s v="THE HOLY GİRL"/>
    <s v="Normal"/>
    <s v="Medium Budget"/>
  </r>
  <r>
    <s v="The Life Before Her Eyes"/>
    <d v="2007-07-13T00:00:00"/>
    <x v="0"/>
    <x v="1"/>
    <s v="English"/>
    <x v="0"/>
    <s v="R"/>
    <s v="Eva Amurri Martino"/>
    <x v="1060"/>
    <n v="797"/>
    <n v="2073"/>
    <n v="26"/>
    <n v="1000"/>
    <n v="6.4"/>
    <n v="78"/>
    <n v="90"/>
    <n v="303439"/>
    <n v="8000000"/>
    <n v="-7696561"/>
    <n v="-0.962070125"/>
    <n v="25.315171950000003"/>
    <x v="17"/>
    <s v="iyul"/>
    <s v="Vadim Perelman"/>
    <s v="THE LİFE BEFORE HER EYES"/>
    <s v="Normal"/>
    <s v="Medium Budget"/>
  </r>
  <r>
    <s v="Shooting Fish"/>
    <d v="1997-01-06T00:00:00"/>
    <x v="0"/>
    <x v="4"/>
    <s v="English"/>
    <x v="1"/>
    <s v="PG"/>
    <s v="Peter McNamara"/>
    <x v="1524"/>
    <n v="419"/>
    <n v="975"/>
    <n v="13"/>
    <n v="167"/>
    <n v="6.6"/>
    <n v="43"/>
    <n v="99"/>
    <n v="302204"/>
    <n v="3000000"/>
    <n v="-2697796"/>
    <n v="-0.89926533333333336"/>
    <n v="26.056993866666666"/>
    <x v="1"/>
    <s v="yanvar"/>
    <s v="Stefan Schwartz"/>
    <s v="SHOOTİNG FİSH"/>
    <s v="Normal"/>
    <s v="Medium Budget"/>
  </r>
  <r>
    <s v="In the Land of Blood and Honey"/>
    <d v="2011-11-23T00:00:00"/>
    <x v="0"/>
    <x v="1"/>
    <s v="Bosnian"/>
    <x v="0"/>
    <s v="R"/>
    <s v="Jelena Jovanova"/>
    <x v="248"/>
    <n v="306"/>
    <n v="796"/>
    <n v="11000"/>
    <n v="0"/>
    <n v="4.3"/>
    <n v="110"/>
    <n v="127"/>
    <n v="301305"/>
    <n v="13000000"/>
    <n v="-12698695"/>
    <n v="-0.97682269230769225"/>
    <n v="16.809270923076923"/>
    <x v="15"/>
    <s v="noyabr"/>
    <s v="Angelina Jolie Pitt"/>
    <s v="IN THE LAND OF BLOOD AND HONEY"/>
    <s v="Normal"/>
    <s v="Medium Budget"/>
  </r>
  <r>
    <s v="Fido"/>
    <d v="2006-10-24T00:00:00"/>
    <x v="1"/>
    <x v="4"/>
    <s v="English"/>
    <x v="4"/>
    <s v="R"/>
    <s v="Alexia Fast"/>
    <x v="1525"/>
    <n v="553"/>
    <n v="786"/>
    <n v="8"/>
    <n v="0"/>
    <n v="6.8"/>
    <n v="140"/>
    <n v="93"/>
    <n v="298110"/>
    <n v="8000000"/>
    <n v="-7701890"/>
    <n v="-0.96273624999999996"/>
    <n v="26.814905499999998"/>
    <x v="9"/>
    <s v="oktyabr"/>
    <s v="Andrew Currie"/>
    <s v="FİDO"/>
    <s v="Normal"/>
    <s v="Medium Budget"/>
  </r>
  <r>
    <s v="Party Monster"/>
    <d v="2003-11-19T00:00:00"/>
    <x v="0"/>
    <x v="5"/>
    <s v="English"/>
    <x v="0"/>
    <s v="R"/>
    <s v="Macaulay Culkin"/>
    <x v="1460"/>
    <n v="3000"/>
    <n v="5185"/>
    <n v="13"/>
    <n v="0"/>
    <n v="6.3"/>
    <n v="39"/>
    <n v="98"/>
    <n v="296665"/>
    <n v="5000000"/>
    <n v="-4703335"/>
    <n v="-0.94066700000000003"/>
    <n v="24.823733199999999"/>
    <x v="13"/>
    <s v="noyabr"/>
    <s v="Fenton Bailey"/>
    <s v="PARTY MONSTER"/>
    <s v="Normal"/>
    <s v="Medium Budget"/>
  </r>
  <r>
    <s v="Never Again"/>
    <d v="2001-05-24T00:00:00"/>
    <x v="0"/>
    <x v="4"/>
    <s v="English"/>
    <x v="0"/>
    <s v="R"/>
    <s v="Peter Dinklage"/>
    <x v="1526"/>
    <n v="22000"/>
    <n v="24382"/>
    <n v="71"/>
    <n v="139"/>
    <n v="6"/>
    <n v="25"/>
    <n v="98"/>
    <n v="295468"/>
    <n v="500000"/>
    <n v="-204532"/>
    <n v="-0.40906399999999998"/>
    <n v="23.8502744"/>
    <x v="18"/>
    <s v="may"/>
    <s v="Eric Schaeffer"/>
    <s v="NEVER AGAİN"/>
    <s v="Normal"/>
    <s v="Medium Budget"/>
  </r>
  <r>
    <s v="Antarctica: A Year on Ice"/>
    <d v="2013-04-21T00:00:00"/>
    <x v="0"/>
    <x v="2"/>
    <s v="English"/>
    <x v="2"/>
    <s v="PG"/>
    <s v="Josh Swanson"/>
    <x v="1527"/>
    <n v="53"/>
    <n v="86"/>
    <n v="9"/>
    <n v="0"/>
    <n v="7.6"/>
    <n v="31"/>
    <n v="91"/>
    <n v="287761"/>
    <n v="1000000"/>
    <n v="-712239"/>
    <n v="-0.71223899999999996"/>
    <n v="30.1151044"/>
    <x v="8"/>
    <s v="aprel"/>
    <s v="Anthony Powell"/>
    <s v="ANTARCTİCA: A YEAR ON ICE"/>
    <s v="Normal"/>
    <s v="High Budget"/>
  </r>
  <r>
    <s v="The Battle of Shaker Heights"/>
    <d v="2003-11-12T00:00:00"/>
    <x v="0"/>
    <x v="4"/>
    <s v="English"/>
    <x v="0"/>
    <s v="PG-13"/>
    <s v="Shiri Appleby"/>
    <x v="1528"/>
    <n v="855"/>
    <n v="2489"/>
    <n v="2"/>
    <n v="150"/>
    <n v="6.1"/>
    <n v="29"/>
    <n v="79"/>
    <n v="279282"/>
    <n v="1000000"/>
    <n v="-720718"/>
    <n v="-0.72071799999999997"/>
    <n v="24.1267128"/>
    <x v="13"/>
    <s v="noyabr"/>
    <s v="Efram Potelle"/>
    <s v="THE BATTLE OF SHAKER HEİGHTS"/>
    <s v="Normal"/>
    <s v="Medium Budget"/>
  </r>
  <r>
    <s v="Smiling Fish &amp; Goat on Fire"/>
    <d v="1999-03-11T00:00:00"/>
    <x v="0"/>
    <x v="4"/>
    <s v="English"/>
    <x v="0"/>
    <s v="R"/>
    <s v="Derick Martini"/>
    <x v="1529"/>
    <n v="20000"/>
    <n v="20814"/>
    <n v="4"/>
    <n v="0"/>
    <n v="7.6"/>
    <n v="21"/>
    <n v="90"/>
    <n v="277233"/>
    <n v="40000"/>
    <n v="237233"/>
    <n v="5.9308249999999996"/>
    <n v="32.772329999999997"/>
    <x v="5"/>
    <s v="mart"/>
    <s v="Kevin Jordan"/>
    <s v="SMİLİNG FİSH &amp; GOAT ON FİRE"/>
    <s v="Normal"/>
    <s v="Medium Budget"/>
  </r>
  <r>
    <s v="Taxi to the Dark Side"/>
    <d v="2007-12-24T00:00:00"/>
    <x v="0"/>
    <x v="8"/>
    <s v="English"/>
    <x v="0"/>
    <s v="R"/>
    <s v="Alex Gibney"/>
    <x v="1530"/>
    <n v="141"/>
    <n v="313"/>
    <n v="141"/>
    <n v="0"/>
    <n v="7.7"/>
    <n v="84"/>
    <n v="53"/>
    <n v="274661"/>
    <n v="1000000"/>
    <n v="-725339"/>
    <n v="-0.72533899999999996"/>
    <n v="30.509864400000001"/>
    <x v="17"/>
    <s v="dekabr"/>
    <s v="Alex Gibney"/>
    <s v="TAXİ TO THE DARK SİDE"/>
    <s v="Normal"/>
    <s v="Medium Budget"/>
  </r>
  <r>
    <s v="Soul Kitchen"/>
    <d v="2009-07-24T00:00:00"/>
    <x v="0"/>
    <x v="4"/>
    <s v="German"/>
    <x v="7"/>
    <m/>
    <s v="Udo Kier"/>
    <x v="1531"/>
    <n v="595"/>
    <n v="1519"/>
    <n v="766"/>
    <n v="0"/>
    <n v="7.3"/>
    <n v="115"/>
    <n v="99"/>
    <n v="274385"/>
    <n v="4000000"/>
    <n v="-3725615"/>
    <n v="-0.93140374999999997"/>
    <n v="28.8274385"/>
    <x v="0"/>
    <s v="iyul"/>
    <s v="Fatih Akin"/>
    <s v="SOUL KİTCHEN"/>
    <s v="Normal"/>
    <s v="Medium Budget"/>
  </r>
  <r>
    <s v="Amen."/>
    <d v="2002-10-04T00:00:00"/>
    <x v="0"/>
    <x v="5"/>
    <s v="English"/>
    <x v="6"/>
    <s v="Unrated"/>
    <s v="Sebastian Koch"/>
    <x v="1104"/>
    <n v="380"/>
    <n v="1429"/>
    <n v="333"/>
    <n v="0"/>
    <n v="7.3"/>
    <n v="69"/>
    <n v="132"/>
    <n v="274299"/>
    <n v="103000000"/>
    <n v="-102725701"/>
    <n v="-0.99733690291262134"/>
    <n v="28.801065238834951"/>
    <x v="12"/>
    <s v="oktyabr"/>
    <s v="Costa-Gavras"/>
    <s v="AMEN."/>
    <s v="Underperformer"/>
    <s v="Medium Budget"/>
  </r>
  <r>
    <s v="Southland Tales"/>
    <d v="2006-07-30T00:00:00"/>
    <x v="0"/>
    <x v="4"/>
    <s v="English"/>
    <x v="6"/>
    <s v="R"/>
    <s v="Janeane Garofalo"/>
    <x v="1010"/>
    <n v="1000"/>
    <n v="2340"/>
    <n v="219"/>
    <n v="0"/>
    <n v="5.5"/>
    <n v="173"/>
    <n v="160"/>
    <n v="273420"/>
    <n v="17000000"/>
    <n v="-16726580"/>
    <n v="-0.98391647058823528"/>
    <n v="21.606433411764705"/>
    <x v="9"/>
    <s v="iyul"/>
    <s v="Richard Kelly"/>
    <s v="SOUTHLAND TALES"/>
    <s v="Normal"/>
    <s v="Medium Budget"/>
  </r>
  <r>
    <s v="Seven Samurai"/>
    <d v="1954-07-02T00:00:00"/>
    <x v="1"/>
    <x v="0"/>
    <s v="Japanese"/>
    <x v="10"/>
    <s v="Unrated"/>
    <s v="Takashi Shimura"/>
    <x v="1532"/>
    <n v="304"/>
    <n v="338"/>
    <n v="0"/>
    <n v="11000"/>
    <n v="8.6999999999999993"/>
    <n v="153"/>
    <n v="202"/>
    <n v="269061"/>
    <n v="2000000"/>
    <n v="-1730939"/>
    <n v="-0.8654695"/>
    <n v="35.553812199999996"/>
    <x v="63"/>
    <s v="iyul"/>
    <s v="Akira Kurosawa"/>
    <s v="SEVEN SAMURAİ"/>
    <s v="Normal"/>
    <s v="High Budget"/>
  </r>
  <r>
    <s v="Psycho Beach Party"/>
    <d v="2000-08-28T00:00:00"/>
    <x v="0"/>
    <x v="4"/>
    <s v="English"/>
    <x v="3"/>
    <s v="Unrated"/>
    <s v="Lauren Ambrose"/>
    <x v="1533"/>
    <n v="945"/>
    <n v="2282"/>
    <n v="0"/>
    <n v="614"/>
    <n v="6.3"/>
    <n v="51"/>
    <n v="85"/>
    <n v="265107"/>
    <n v="1500000"/>
    <n v="-1234893"/>
    <n v="-0.82326200000000005"/>
    <n v="24.932095199999999"/>
    <x v="23"/>
    <s v="avgust"/>
    <s v="Robert Lee King"/>
    <s v="PSYCHO BEACH PARTY"/>
    <s v="Normal"/>
    <s v="Medium Budget"/>
  </r>
  <r>
    <s v="The Tempest"/>
    <d v="2010-12-13T00:00:00"/>
    <x v="0"/>
    <x v="4"/>
    <s v="English"/>
    <x v="0"/>
    <s v="PG-13"/>
    <s v="Djimon Hounsou"/>
    <x v="825"/>
    <n v="3000"/>
    <n v="3785"/>
    <n v="278"/>
    <n v="0"/>
    <n v="5.4"/>
    <n v="92"/>
    <n v="110"/>
    <n v="263365"/>
    <n v="20000000"/>
    <n v="-19736635"/>
    <n v="-0.98683175000000001"/>
    <n v="21.205267300000003"/>
    <x v="11"/>
    <s v="dekabr"/>
    <s v="Julie Taymor"/>
    <s v="THE TEMPEST"/>
    <s v="Normal"/>
    <s v="Medium Budget"/>
  </r>
  <r>
    <s v="2046"/>
    <d v="2004-12-04T00:00:00"/>
    <x v="1"/>
    <x v="1"/>
    <s v="Cantonese"/>
    <x v="13"/>
    <s v="R"/>
    <s v="Li Gong"/>
    <x v="1188"/>
    <n v="878"/>
    <n v="2378"/>
    <n v="0"/>
    <n v="0"/>
    <n v="7.5"/>
    <n v="194"/>
    <n v="129"/>
    <n v="261481"/>
    <n v="12000000"/>
    <n v="-11738519"/>
    <n v="-0.97820991666666668"/>
    <n v="29.608716033333334"/>
    <x v="7"/>
    <s v="dekabr"/>
    <s v="Kar-Wai Wong"/>
    <s v="2046"/>
    <s v="Normal"/>
    <s v="Medium Budget"/>
  </r>
  <r>
    <s v="Blue Ruin"/>
    <d v="2013-06-22T00:00:00"/>
    <x v="0"/>
    <x v="8"/>
    <s v="English"/>
    <x v="0"/>
    <s v="R"/>
    <s v="Devin Ratray"/>
    <x v="1305"/>
    <n v="1000"/>
    <n v="1528"/>
    <n v="57"/>
    <n v="0"/>
    <n v="7.1"/>
    <n v="279"/>
    <n v="90"/>
    <n v="258113"/>
    <n v="1066167"/>
    <n v="-808054"/>
    <n v="-0.75790565643093433"/>
    <n v="28.096837737427624"/>
    <x v="8"/>
    <s v="iyun"/>
    <s v="Jeremy Saulnier"/>
    <s v="BLUE RUİN"/>
    <s v="Normal"/>
    <s v="Medium Budget"/>
  </r>
  <r>
    <s v="Old Joy"/>
    <d v="2006-08-26T00:00:00"/>
    <x v="0"/>
    <x v="1"/>
    <s v="English"/>
    <x v="0"/>
    <s v="Unrated"/>
    <s v="Daniel London"/>
    <x v="1442"/>
    <n v="52"/>
    <n v="132"/>
    <n v="129"/>
    <n v="594"/>
    <n v="6.7"/>
    <n v="88"/>
    <n v="76"/>
    <n v="255352"/>
    <n v="300000"/>
    <n v="-44648"/>
    <n v="-0.14882666666666666"/>
    <n v="26.799869333333334"/>
    <x v="9"/>
    <s v="avgust"/>
    <s v="Kelly Reichardt"/>
    <s v="OLD JOY"/>
    <s v="Normal"/>
    <s v="Medium Budget"/>
  </r>
  <r>
    <s v="Love's Abiding Joy"/>
    <d v="2006-06-24T00:00:00"/>
    <x v="0"/>
    <x v="1"/>
    <m/>
    <x v="0"/>
    <s v="PG"/>
    <s v="William Morgan Sheppard"/>
    <x v="1506"/>
    <n v="702"/>
    <n v="2715"/>
    <n v="84"/>
    <n v="76"/>
    <n v="7.2"/>
    <n v="5"/>
    <n v="87"/>
    <n v="252726"/>
    <n v="3000000"/>
    <n v="-2747274"/>
    <n v="-0.91575799999999996"/>
    <n v="28.4412968"/>
    <x v="9"/>
    <s v="iyun"/>
    <s v="Michael Landon Jr."/>
    <s v="LOVE'S ABİDİNG JOY"/>
    <s v="Normal"/>
    <s v="Medium Budget"/>
  </r>
  <r>
    <s v="Trollhunter"/>
    <d v="2010-04-17T00:00:00"/>
    <x v="0"/>
    <x v="4"/>
    <s v="Norwegian"/>
    <x v="38"/>
    <s v="PG-13"/>
    <s v="Otto Jespersen"/>
    <x v="1534"/>
    <n v="29"/>
    <n v="44"/>
    <n v="12"/>
    <n v="38000"/>
    <n v="7"/>
    <n v="337"/>
    <n v="103"/>
    <n v="252652"/>
    <n v="19900000"/>
    <n v="-19647348"/>
    <n v="-0.98730391959798991"/>
    <n v="31.405078432160806"/>
    <x v="11"/>
    <s v="aprel"/>
    <s v="AndrÃ© Ã˜vredal"/>
    <s v="TROLLHUNTER"/>
    <s v="Normal"/>
    <s v="Medium Budget"/>
  </r>
  <r>
    <s v="The Legend of God's Gun"/>
    <d v="2007-08-13T00:00:00"/>
    <x v="0"/>
    <x v="15"/>
    <s v="English"/>
    <x v="0"/>
    <s v="R"/>
    <s v="Joseph Campanella"/>
    <x v="1535"/>
    <n v="32"/>
    <n v="72"/>
    <n v="6"/>
    <n v="13"/>
    <n v="4.0999999999999996"/>
    <n v="3"/>
    <n v="78"/>
    <n v="243768"/>
    <n v="30000"/>
    <n v="213768"/>
    <n v="7.1256000000000004"/>
    <n v="19.251539999999999"/>
    <x v="17"/>
    <s v="avgust"/>
    <s v="Mike Bruce"/>
    <s v="THE LEGEND OF GOD'S GUN"/>
    <s v="Normal"/>
    <s v="Low Budget"/>
  </r>
  <r>
    <s v="Civil Brand"/>
    <d v="2002-03-07T00:00:00"/>
    <x v="0"/>
    <x v="8"/>
    <s v="English"/>
    <x v="0"/>
    <s v="R"/>
    <s v="Monica Calhoun"/>
    <x v="1536"/>
    <n v="597"/>
    <n v="2555"/>
    <n v="21"/>
    <n v="86"/>
    <n v="5.3"/>
    <n v="11"/>
    <n v="91"/>
    <n v="243347"/>
    <n v="500000"/>
    <n v="-256653"/>
    <n v="-0.51330600000000004"/>
    <n v="21.003277600000001"/>
    <x v="12"/>
    <s v="mart"/>
    <s v="Neema Barnette"/>
    <s v="CİVİL BRAND"/>
    <s v="Normal"/>
    <s v="Medium Budget"/>
  </r>
  <r>
    <s v="George Washington"/>
    <d v="2000-03-19T00:00:00"/>
    <x v="0"/>
    <x v="1"/>
    <s v="English"/>
    <x v="0"/>
    <s v="Unrated"/>
    <s v="Paul Schneider"/>
    <x v="332"/>
    <n v="552"/>
    <n v="642"/>
    <n v="234"/>
    <n v="451"/>
    <n v="7.5"/>
    <n v="75"/>
    <n v="90"/>
    <n v="241816"/>
    <n v="42000"/>
    <n v="199816"/>
    <n v="4.7575238095238097"/>
    <n v="31.948109523809524"/>
    <x v="23"/>
    <s v="mart"/>
    <s v="David Gordon Green"/>
    <s v="GEORGE WASHİNGTON"/>
    <s v="Normal"/>
    <s v="Medium Budget"/>
  </r>
  <r>
    <s v="Monsters"/>
    <d v="2010-11-08T00:00:00"/>
    <x v="0"/>
    <x v="1"/>
    <s v="English"/>
    <x v="1"/>
    <s v="R"/>
    <s v="Scoot McNairy"/>
    <x v="1537"/>
    <n v="660"/>
    <n v="1118"/>
    <n v="380"/>
    <n v="19000"/>
    <n v="6.4"/>
    <n v="344"/>
    <n v="94"/>
    <n v="237301"/>
    <n v="500000"/>
    <n v="-262699"/>
    <n v="-0.52539800000000003"/>
    <n v="27.2898408"/>
    <x v="11"/>
    <s v="noyabr"/>
    <s v="Gareth Edwards"/>
    <s v="MONSTERS"/>
    <s v="Normal"/>
    <s v="Medium Budget"/>
  </r>
  <r>
    <s v="Gerry"/>
    <d v="2002-03-18T00:00:00"/>
    <x v="0"/>
    <x v="2"/>
    <s v="English"/>
    <x v="0"/>
    <s v="R"/>
    <s v="Matt Damon"/>
    <x v="187"/>
    <n v="13000"/>
    <n v="13000"/>
    <n v="835"/>
    <n v="0"/>
    <n v="6.2"/>
    <n v="103"/>
    <n v="103"/>
    <n v="236266"/>
    <n v="3500000"/>
    <n v="-3263734"/>
    <n v="-0.93249542857142853"/>
    <n v="24.427001828571431"/>
    <x v="12"/>
    <s v="mart"/>
    <s v="Gus Van Sant"/>
    <s v="GERRY"/>
    <s v="Normal"/>
    <s v="High Budget"/>
  </r>
  <r>
    <s v="Wah-Wah"/>
    <d v="2005-03-10T00:00:00"/>
    <x v="0"/>
    <x v="1"/>
    <s v="English"/>
    <x v="1"/>
    <s v="R"/>
    <s v="Emily Watson"/>
    <x v="1538"/>
    <n v="876"/>
    <n v="2544"/>
    <n v="554"/>
    <n v="311"/>
    <n v="6.9"/>
    <n v="49"/>
    <n v="97"/>
    <n v="233103"/>
    <n v="7000000"/>
    <n v="-6766897"/>
    <n v="-0.96669957142857144"/>
    <n v="27.244420171428573"/>
    <x v="14"/>
    <s v="mart"/>
    <s v="Richard E. Grant"/>
    <s v="WAH-WAH"/>
    <s v="Normal"/>
    <s v="Medium Budget"/>
  </r>
  <r>
    <s v="The Swindle"/>
    <d v="1997-12-27T00:00:00"/>
    <x v="0"/>
    <x v="4"/>
    <s v="French"/>
    <x v="6"/>
    <m/>
    <s v="Isabelle Huppert"/>
    <x v="1539"/>
    <n v="678"/>
    <n v="1256"/>
    <n v="324"/>
    <n v="33"/>
    <n v="6.6"/>
    <n v="34"/>
    <n v="101"/>
    <n v="231417"/>
    <n v="60000000"/>
    <n v="-59768583"/>
    <n v="-0.99614305000000003"/>
    <n v="26.004842779999997"/>
    <x v="1"/>
    <s v="dekabr"/>
    <s v="Claude Chabrol"/>
    <s v="THE SWİNDLE"/>
    <s v="Underperformer"/>
    <s v="Medium Budget"/>
  </r>
  <r>
    <s v="One Man's Hero"/>
    <d v="1999-07-06T00:00:00"/>
    <x v="0"/>
    <x v="0"/>
    <s v="English"/>
    <x v="12"/>
    <s v="R"/>
    <s v="Tom Berenger"/>
    <x v="1540"/>
    <n v="854"/>
    <n v="2705"/>
    <n v="0"/>
    <n v="271"/>
    <n v="6.2"/>
    <n v="10"/>
    <n v="121"/>
    <n v="229311"/>
    <n v="11350000"/>
    <n v="-11120689"/>
    <n v="-0.97979638766519828"/>
    <n v="24.435181444933921"/>
    <x v="5"/>
    <s v="iyul"/>
    <s v="Lance Hool"/>
    <s v="ONE MAN'S HERO"/>
    <s v="Normal"/>
    <s v="High Budget"/>
  </r>
  <r>
    <s v="Imaginary Heroes"/>
    <d v="2004-07-20T00:00:00"/>
    <x v="0"/>
    <x v="4"/>
    <s v="English"/>
    <x v="0"/>
    <s v="R"/>
    <s v="Kip Pardue"/>
    <x v="1541"/>
    <n v="374"/>
    <n v="768"/>
    <n v="24"/>
    <n v="345"/>
    <n v="7.3"/>
    <n v="73"/>
    <n v="111"/>
    <n v="228524"/>
    <n v="4000000"/>
    <n v="-3771476"/>
    <n v="-0.94286899999999996"/>
    <n v="28.8573524"/>
    <x v="7"/>
    <s v="iyul"/>
    <s v="Dan Harris"/>
    <s v="IMAGİNARY HEROES"/>
    <s v="Normal"/>
    <s v="Medium Budget"/>
  </r>
  <r>
    <s v="High Heels and Low Lifes"/>
    <d v="2001-10-17T00:00:00"/>
    <x v="0"/>
    <x v="0"/>
    <s v="English"/>
    <x v="1"/>
    <s v="R"/>
    <s v="Minnie Driver"/>
    <x v="1542"/>
    <n v="893"/>
    <n v="3049"/>
    <n v="302"/>
    <n v="117"/>
    <n v="6.2"/>
    <n v="43"/>
    <n v="86"/>
    <n v="226792"/>
    <n v="10000000"/>
    <n v="-9773208"/>
    <n v="-0.97732079999999999"/>
    <n v="24.420771680000001"/>
    <x v="18"/>
    <s v="oktyabr"/>
    <s v="Mel Smith"/>
    <s v="HİGH HEELS AND LOW LİFES"/>
    <s v="Normal"/>
    <s v="High Budget"/>
  </r>
  <r>
    <s v="Amour"/>
    <d v="2012-06-04T00:00:00"/>
    <x v="0"/>
    <x v="1"/>
    <s v="French"/>
    <x v="6"/>
    <s v="PG-13"/>
    <s v="Isabelle Huppert"/>
    <x v="1354"/>
    <n v="678"/>
    <n v="1557"/>
    <n v="0"/>
    <n v="33000"/>
    <n v="7.9"/>
    <n v="447"/>
    <n v="127"/>
    <n v="225377"/>
    <n v="8900000"/>
    <n v="-8674623"/>
    <n v="-0.97467674157303374"/>
    <n v="34.510129303370789"/>
    <x v="3"/>
    <s v="iyun"/>
    <s v="Michael Haneke"/>
    <s v="AMOUR"/>
    <s v="Normal"/>
    <s v="Medium Budget"/>
  </r>
  <r>
    <s v="Remember Me, My Love"/>
    <d v="2003-02-10T00:00:00"/>
    <x v="0"/>
    <x v="4"/>
    <s v="Italian"/>
    <x v="20"/>
    <s v="R"/>
    <s v="Laura Morante"/>
    <x v="139"/>
    <n v="60"/>
    <n v="132"/>
    <n v="125"/>
    <n v="282"/>
    <n v="6.5"/>
    <n v="36"/>
    <n v="125"/>
    <n v="223878"/>
    <n v="5000000"/>
    <n v="-4776122"/>
    <n v="-0.95522439999999997"/>
    <n v="25.646110239999999"/>
    <x v="13"/>
    <s v="fevral"/>
    <s v="Gabriele Muccino"/>
    <s v="REMEMBER ME, MY LOVE"/>
    <s v="Normal"/>
    <s v="Medium Budget"/>
  </r>
  <r>
    <s v="Fur: An Imaginary Portrait of Diane Arbus"/>
    <d v="2006-05-28T00:00:00"/>
    <x v="0"/>
    <x v="5"/>
    <s v="English"/>
    <x v="0"/>
    <s v="R"/>
    <s v="Robert Downey Jr."/>
    <x v="1276"/>
    <n v="21000"/>
    <n v="25173"/>
    <n v="30"/>
    <n v="0"/>
    <n v="6.5"/>
    <n v="105"/>
    <n v="122"/>
    <n v="220914"/>
    <n v="16800000"/>
    <n v="-16579086"/>
    <n v="-0.98685035714285718"/>
    <n v="25.605259857142858"/>
    <x v="9"/>
    <s v="may"/>
    <s v="Steven Shainberg"/>
    <s v="FUR: AN IMAGİNARY PORTRAİT OF DİANE ARBUS"/>
    <s v="Normal"/>
    <s v="Medium Budget"/>
  </r>
  <r>
    <s v="Ira &amp; Abby"/>
    <d v="2006-07-16T00:00:00"/>
    <x v="0"/>
    <x v="4"/>
    <s v="English"/>
    <x v="0"/>
    <s v="R"/>
    <s v="Frances Conroy"/>
    <x v="1543"/>
    <n v="827"/>
    <n v="3574"/>
    <n v="0"/>
    <n v="360"/>
    <n v="6.5"/>
    <n v="30"/>
    <n v="101"/>
    <n v="220234"/>
    <n v="3500000"/>
    <n v="-3279766"/>
    <n v="-0.93707600000000002"/>
    <n v="25.661169600000001"/>
    <x v="9"/>
    <s v="iyul"/>
    <s v="Robert Cary"/>
    <s v="IRA &amp; ABBY"/>
    <s v="Normal"/>
    <s v="Medium Budget"/>
  </r>
  <r>
    <s v="Call + Response"/>
    <d v="2008-09-07T00:00:00"/>
    <x v="0"/>
    <x v="10"/>
    <s v="English"/>
    <x v="0"/>
    <s v="PG-13"/>
    <s v="Matisyahu"/>
    <x v="1544"/>
    <n v="178"/>
    <n v="279"/>
    <n v="0"/>
    <n v="26"/>
    <n v="7.5"/>
    <n v="7"/>
    <n v="86"/>
    <n v="215185"/>
    <n v="200000"/>
    <n v="15185"/>
    <n v="7.5925000000000006E-2"/>
    <n v="30.032970000000002"/>
    <x v="4"/>
    <s v="sentyabr"/>
    <s v="Justin Dillon"/>
    <s v="CALL + RESPONSE"/>
    <s v="Normal"/>
    <s v="Low Budget"/>
  </r>
  <r>
    <s v="The Killer Inside Me"/>
    <d v="2010-11-15T00:00:00"/>
    <x v="0"/>
    <x v="8"/>
    <s v="English"/>
    <x v="0"/>
    <s v="R"/>
    <s v="Liam Aiken"/>
    <x v="1130"/>
    <n v="818"/>
    <n v="1813"/>
    <n v="187"/>
    <n v="0"/>
    <n v="6.1"/>
    <n v="225"/>
    <n v="109"/>
    <n v="214966"/>
    <n v="13000000"/>
    <n v="-12785034"/>
    <n v="-0.98346415384615382"/>
    <n v="24.006614338461539"/>
    <x v="11"/>
    <s v="noyabr"/>
    <s v="Michael Winterbottom"/>
    <s v="THE KİLLER INSİDE ME"/>
    <s v="Normal"/>
    <s v="Medium Budget"/>
  </r>
  <r>
    <s v="Trade"/>
    <d v="2007-02-25T00:00:00"/>
    <x v="0"/>
    <x v="8"/>
    <s v="English"/>
    <x v="7"/>
    <s v="R"/>
    <s v="Zack Ward"/>
    <x v="1545"/>
    <n v="662"/>
    <n v="1952"/>
    <n v="7"/>
    <n v="0"/>
    <n v="7.5"/>
    <n v="69"/>
    <n v="120"/>
    <n v="214202"/>
    <n v="12000000"/>
    <n v="-11785798"/>
    <n v="-0.98214983333333339"/>
    <n v="29.607140066666666"/>
    <x v="17"/>
    <s v="fevral"/>
    <s v="Marco Kreuzpaintner"/>
    <s v="TRADE"/>
    <s v="Normal"/>
    <s v="Medium Budget"/>
  </r>
  <r>
    <s v="Love and Other Catastrophes"/>
    <d v="1996-02-03T00:00:00"/>
    <x v="0"/>
    <x v="4"/>
    <s v="English"/>
    <x v="3"/>
    <s v="R"/>
    <s v="Radha Mitchell"/>
    <x v="1546"/>
    <n v="991"/>
    <n v="1661"/>
    <n v="0"/>
    <n v="46"/>
    <n v="6.4"/>
    <n v="21"/>
    <n v="76"/>
    <n v="212285"/>
    <n v="250000"/>
    <n v="-37715"/>
    <n v="-0.15085999999999999"/>
    <n v="25.544256000000001"/>
    <x v="20"/>
    <s v="fevral"/>
    <s v="Emma-Kate Croghan"/>
    <s v="LOVE AND OTHER CATASTROPHES"/>
    <s v="Normal"/>
    <s v="Medium Budget"/>
  </r>
  <r>
    <s v="Lady Vengeance"/>
    <d v="2005-07-30T00:00:00"/>
    <x v="0"/>
    <x v="8"/>
    <s v="Korean"/>
    <x v="25"/>
    <s v="R"/>
    <s v="Min-sik Choi"/>
    <x v="1358"/>
    <n v="717"/>
    <n v="907"/>
    <n v="0"/>
    <n v="4000"/>
    <n v="7.7"/>
    <n v="202"/>
    <n v="112"/>
    <n v="211667"/>
    <n v="4200000000"/>
    <n v="-4199788333"/>
    <n v="-0.99994960309523806"/>
    <n v="30.800020158761903"/>
    <x v="14"/>
    <s v="iyul"/>
    <s v="Chan-wook Park"/>
    <s v="LADY VENGEANCE"/>
    <s v="Underperformer"/>
    <s v="Medium Budget"/>
  </r>
  <r>
    <s v="Alias Betty"/>
    <d v="2001-04-24T00:00:00"/>
    <x v="0"/>
    <x v="4"/>
    <s v="French"/>
    <x v="6"/>
    <m/>
    <s v="Sandrine Kiberlain"/>
    <x v="1547"/>
    <n v="71"/>
    <n v="262"/>
    <n v="27"/>
    <n v="26"/>
    <n v="6.9"/>
    <n v="38"/>
    <n v="103"/>
    <n v="206400"/>
    <n v="50000000"/>
    <n v="-49793600"/>
    <n v="-0.99587199999999998"/>
    <n v="27.204251200000002"/>
    <x v="18"/>
    <s v="aprel"/>
    <s v="Claude Miller"/>
    <s v="ALİAS BETTY"/>
    <s v="Normal"/>
    <s v="Medium Budget"/>
  </r>
  <r>
    <s v="I Married a Strange Person!"/>
    <d v="1997-09-13T00:00:00"/>
    <x v="0"/>
    <x v="3"/>
    <s v="English"/>
    <x v="0"/>
    <s v="R"/>
    <s v="Charis Michelsen"/>
    <x v="1548"/>
    <n v="5"/>
    <n v="7"/>
    <n v="45"/>
    <n v="178"/>
    <n v="7"/>
    <n v="19"/>
    <n v="75"/>
    <n v="203134"/>
    <n v="250000"/>
    <n v="-46866"/>
    <n v="-0.18746399999999999"/>
    <n v="27.9428144"/>
    <x v="1"/>
    <s v="sentyabr"/>
    <s v="Bill Plympton"/>
    <s v="I MARRİED A STRANGE PERSON!"/>
    <s v="Normal"/>
    <s v="High Budget"/>
  </r>
  <r>
    <s v="Tim and Eric's Billion Dollar Movie"/>
    <d v="2012-03-29T00:00:00"/>
    <x v="0"/>
    <x v="4"/>
    <s v="English"/>
    <x v="0"/>
    <s v="R"/>
    <s v="Michael Gross"/>
    <x v="1549"/>
    <n v="536"/>
    <n v="1467"/>
    <n v="78"/>
    <n v="0"/>
    <n v="5.3"/>
    <n v="82"/>
    <n v="93"/>
    <n v="200803"/>
    <n v="3000000"/>
    <n v="-2799197"/>
    <n v="-0.93306566666666668"/>
    <n v="20.826773733333333"/>
    <x v="3"/>
    <s v="mart"/>
    <s v="Tim Heidecker"/>
    <s v="TİM AND ERİC'S BİLLİON DOLLAR MOVİE"/>
    <s v="Normal"/>
    <s v="Medium Budget"/>
  </r>
  <r>
    <s v="Paa"/>
    <d v="2009-11-02T00:00:00"/>
    <x v="0"/>
    <x v="4"/>
    <s v="Hindi"/>
    <x v="21"/>
    <m/>
    <s v="Vidya Balan"/>
    <x v="1550"/>
    <n v="464"/>
    <n v="1045"/>
    <n v="12"/>
    <n v="504"/>
    <n v="7.2"/>
    <n v="12"/>
    <n v="133"/>
    <n v="199228"/>
    <n v="150000000"/>
    <n v="-149800772"/>
    <n v="-0.99867181333333332"/>
    <n v="28.450931274666669"/>
    <x v="0"/>
    <s v="noyabr"/>
    <s v="R. Balki"/>
    <s v="PAA"/>
    <s v="Underperformer"/>
    <s v="Medium Budget"/>
  </r>
  <r>
    <s v="Sherrybaby"/>
    <d v="2006-10-17T00:00:00"/>
    <x v="0"/>
    <x v="1"/>
    <s v="English"/>
    <x v="0"/>
    <s v="R"/>
    <s v="Brad William Henke"/>
    <x v="1551"/>
    <n v="363"/>
    <n v="774"/>
    <n v="38"/>
    <n v="474"/>
    <n v="6.6"/>
    <n v="78"/>
    <n v="96"/>
    <n v="198407"/>
    <n v="2000000"/>
    <n v="-1801593"/>
    <n v="-0.9007965"/>
    <n v="26.087081399999999"/>
    <x v="9"/>
    <s v="oktyabr"/>
    <s v="Laurie Collyer"/>
    <s v="SHERRYBABY"/>
    <s v="Normal"/>
    <s v="Medium Budget"/>
  </r>
  <r>
    <s v="Code 46"/>
    <d v="2003-01-16T00:00:00"/>
    <x v="0"/>
    <x v="1"/>
    <s v="English"/>
    <x v="1"/>
    <s v="R"/>
    <s v="Samantha Morton"/>
    <x v="1130"/>
    <n v="631"/>
    <n v="1176"/>
    <n v="187"/>
    <n v="0"/>
    <n v="6.3"/>
    <n v="133"/>
    <n v="93"/>
    <n v="197148"/>
    <n v="7500000"/>
    <n v="-7302852"/>
    <n v="-0.97371359999999996"/>
    <n v="24.810514559999998"/>
    <x v="13"/>
    <s v="yanvar"/>
    <s v="Michael Winterbottom"/>
    <s v="CODE 46"/>
    <s v="Normal"/>
    <s v="Medium Budget"/>
  </r>
  <r>
    <s v="The Heart of Me"/>
    <d v="2002-06-18T00:00:00"/>
    <x v="0"/>
    <x v="1"/>
    <s v="English"/>
    <x v="1"/>
    <s v="R"/>
    <s v="Olivia Williams"/>
    <x v="1552"/>
    <n v="766"/>
    <n v="1251"/>
    <n v="5"/>
    <n v="97"/>
    <n v="6.7"/>
    <n v="39"/>
    <n v="96"/>
    <n v="196067"/>
    <n v="7000000"/>
    <n v="-6803933"/>
    <n v="-0.97199042857142859"/>
    <n v="26.420903828571429"/>
    <x v="12"/>
    <s v="iyun"/>
    <s v="Thaddeus O'Sullivan"/>
    <s v="THE HEART OF ME"/>
    <s v="Normal"/>
    <s v="Medium Budget"/>
  </r>
  <r>
    <s v="Fateless"/>
    <d v="2005-07-19T00:00:00"/>
    <x v="0"/>
    <x v="1"/>
    <s v="Hungarian"/>
    <x v="15"/>
    <s v="R"/>
    <s v="Marcell Nagy"/>
    <x v="1553"/>
    <n v="9"/>
    <n v="11"/>
    <n v="45"/>
    <n v="607"/>
    <n v="7.1"/>
    <n v="73"/>
    <n v="134"/>
    <n v="195888"/>
    <n v="2500000000"/>
    <n v="-2499804112"/>
    <n v="-0.99992164480000001"/>
    <n v="28.06073134208"/>
    <x v="14"/>
    <s v="iyul"/>
    <s v="Lajos Koltai"/>
    <s v="FATELESS"/>
    <s v="Underperformer"/>
    <s v="Medium Budget"/>
  </r>
  <r>
    <s v="I Want Someone to Eat Cheese With"/>
    <d v="2006-04-04T00:00:00"/>
    <x v="0"/>
    <x v="4"/>
    <s v="English"/>
    <x v="0"/>
    <s v="R"/>
    <s v="Jessy Schram"/>
    <x v="1554"/>
    <n v="813"/>
    <n v="2179"/>
    <n v="522"/>
    <n v="0"/>
    <n v="6.2"/>
    <n v="32"/>
    <n v="80"/>
    <n v="194568"/>
    <n v="1500000"/>
    <n v="-1305432"/>
    <n v="-0.87028799999999995"/>
    <n v="24.451884800000002"/>
    <x v="9"/>
    <s v="aprel"/>
    <s v="Jeff Garlin"/>
    <s v="I WANT SOMEONE TO EAT CHEESE WİTH"/>
    <s v="Normal"/>
    <s v="Medium Budget"/>
  </r>
  <r>
    <s v="The Puffy Chair"/>
    <d v="2005-10-23T00:00:00"/>
    <x v="0"/>
    <x v="4"/>
    <s v="English"/>
    <x v="0"/>
    <s v="R"/>
    <s v="Mark Duplass"/>
    <x v="1167"/>
    <n v="830"/>
    <n v="1064"/>
    <n v="157"/>
    <n v="297"/>
    <n v="6.6"/>
    <n v="51"/>
    <n v="85"/>
    <n v="192467"/>
    <n v="15000"/>
    <n v="177467"/>
    <n v="11.831133333333334"/>
    <n v="31.162153333333329"/>
    <x v="14"/>
    <s v="oktyabr"/>
    <s v="Jay Duplass"/>
    <s v="THE PUFFY CHAİR"/>
    <s v="Normal"/>
    <s v="Medium Budget"/>
  </r>
  <r>
    <s v="November"/>
    <d v="2004-04-10T00:00:00"/>
    <x v="0"/>
    <x v="1"/>
    <s v="English"/>
    <x v="0"/>
    <s v="R"/>
    <s v="Amir Talai"/>
    <x v="1410"/>
    <n v="308"/>
    <n v="1008"/>
    <n v="7"/>
    <n v="98"/>
    <n v="5.5"/>
    <n v="43"/>
    <n v="78"/>
    <n v="191309"/>
    <n v="150000"/>
    <n v="41309"/>
    <n v="0.27539333333333332"/>
    <n v="22.119957333333332"/>
    <x v="7"/>
    <s v="aprel"/>
    <s v="Greg Harrison"/>
    <s v="NOVEMBER"/>
    <s v="Normal"/>
    <s v="Medium Budget"/>
  </r>
  <r>
    <s v="The Nutcracker in 3D"/>
    <d v="2010-07-10T00:00:00"/>
    <x v="0"/>
    <x v="0"/>
    <s v="English"/>
    <x v="1"/>
    <s v="PG"/>
    <s v="Shirley Henderson"/>
    <x v="440"/>
    <n v="887"/>
    <n v="2728"/>
    <n v="96"/>
    <n v="788"/>
    <n v="4.4000000000000004"/>
    <n v="47"/>
    <n v="110"/>
    <n v="190562"/>
    <n v="90000000"/>
    <n v="-89809438"/>
    <n v="-0.99788264444444441"/>
    <n v="17.279646942222225"/>
    <x v="11"/>
    <s v="iyul"/>
    <s v="Andrey Konchalovskiy"/>
    <s v="THE NUTCRACKER İN 3D"/>
    <s v="Underperformer"/>
    <s v="High Budget"/>
  </r>
  <r>
    <s v="Stonewall"/>
    <d v="2015-01-26T00:00:00"/>
    <x v="0"/>
    <x v="1"/>
    <s v="English"/>
    <x v="0"/>
    <s v="R"/>
    <s v="Jeremy Irvine"/>
    <x v="30"/>
    <n v="25000"/>
    <n v="26176"/>
    <n v="776"/>
    <n v="0"/>
    <n v="4.5"/>
    <n v="74"/>
    <n v="129"/>
    <n v="186354"/>
    <n v="13500000"/>
    <n v="-13313646"/>
    <n v="-0.98619599999999996"/>
    <n v="17.605521599999999"/>
    <x v="2"/>
    <s v="yanvar"/>
    <s v="Roland Emmerich"/>
    <s v="STONEWALL"/>
    <s v="Normal"/>
    <s v="Medium Budget"/>
  </r>
  <r>
    <s v="The Big Tease"/>
    <d v="1999-05-13T00:00:00"/>
    <x v="0"/>
    <x v="4"/>
    <s v="English"/>
    <x v="1"/>
    <s v="R"/>
    <s v="Craig Ferguson"/>
    <x v="854"/>
    <n v="759"/>
    <n v="2805"/>
    <n v="8"/>
    <n v="182"/>
    <n v="6.3"/>
    <n v="33"/>
    <n v="86"/>
    <n v="185577"/>
    <n v="4000000"/>
    <n v="-3814423"/>
    <n v="-0.95360575000000003"/>
    <n v="24.8367577"/>
    <x v="5"/>
    <s v="may"/>
    <s v="Kevin Allen"/>
    <s v="THE BİG TEASE"/>
    <s v="Normal"/>
    <s v="Medium Budget"/>
  </r>
  <r>
    <s v="Little White Lies"/>
    <d v="2010-05-18T00:00:00"/>
    <x v="0"/>
    <x v="4"/>
    <s v="French"/>
    <x v="6"/>
    <s v="Not Rated"/>
    <s v="FranÃ§ois Cluzet"/>
    <x v="1555"/>
    <n v="541"/>
    <n v="890"/>
    <n v="0"/>
    <n v="0"/>
    <n v="7.1"/>
    <n v="118"/>
    <n v="134"/>
    <n v="183662"/>
    <n v="25000000"/>
    <n v="-24816338"/>
    <n v="-0.99265351999999996"/>
    <n v="28.002938592"/>
    <x v="11"/>
    <s v="may"/>
    <s v="Guillaume Canet"/>
    <s v="LİTTLE WHİTE LİES"/>
    <s v="Normal"/>
    <s v="Medium Budget"/>
  </r>
  <r>
    <s v="Amigo"/>
    <d v="2010-02-09T00:00:00"/>
    <x v="0"/>
    <x v="1"/>
    <s v="English"/>
    <x v="0"/>
    <s v="R"/>
    <s v="Brian Lee Franklin"/>
    <x v="1052"/>
    <n v="38"/>
    <n v="60"/>
    <n v="407"/>
    <n v="594"/>
    <n v="5.8"/>
    <n v="35"/>
    <n v="124"/>
    <n v="183490"/>
    <n v="1700000"/>
    <n v="-1516510"/>
    <n v="-0.89206470588235298"/>
    <n v="22.90257411764706"/>
    <x v="11"/>
    <s v="fevral"/>
    <s v="John Sayles"/>
    <s v="AMİGO"/>
    <s v="Normal"/>
    <s v="Medium Budget"/>
  </r>
  <r>
    <s v="Stolen"/>
    <d v="2012-05-09T00:00:00"/>
    <x v="0"/>
    <x v="0"/>
    <s v="English"/>
    <x v="0"/>
    <s v="R"/>
    <s v="Nicolas Cage"/>
    <x v="202"/>
    <n v="12000"/>
    <n v="14978"/>
    <n v="165"/>
    <n v="0"/>
    <n v="5.5"/>
    <n v="98"/>
    <n v="96"/>
    <n v="183125"/>
    <n v="35000000"/>
    <n v="-34816875"/>
    <n v="-0.99476785714285709"/>
    <n v="21.602092857142857"/>
    <x v="3"/>
    <s v="may"/>
    <s v="Simon West"/>
    <s v="STOLEN"/>
    <s v="Normal"/>
    <s v="High Budget"/>
  </r>
  <r>
    <s v="The Lucky Ones"/>
    <d v="2008-07-08T00:00:00"/>
    <x v="0"/>
    <x v="4"/>
    <s v="English"/>
    <x v="0"/>
    <s v="R"/>
    <s v="John Heard"/>
    <x v="153"/>
    <n v="697"/>
    <n v="2243"/>
    <n v="168"/>
    <n v="702"/>
    <n v="7"/>
    <n v="57"/>
    <n v="115"/>
    <n v="183088"/>
    <n v="15000000"/>
    <n v="-14816912"/>
    <n v="-0.98779413333333332"/>
    <n v="27.675082346666667"/>
    <x v="4"/>
    <s v="iyul"/>
    <s v="Neil Burger"/>
    <s v="THE LUCKY ONES"/>
    <s v="Normal"/>
    <s v="Medium Budget"/>
  </r>
  <r>
    <s v="Pink Flamingos"/>
    <d v="1972-06-16T00:00:00"/>
    <x v="0"/>
    <x v="4"/>
    <s v="English"/>
    <x v="0"/>
    <s v="NC-17"/>
    <s v="Divine"/>
    <x v="1157"/>
    <n v="462"/>
    <n v="760"/>
    <n v="0"/>
    <n v="0"/>
    <n v="6.1"/>
    <n v="73"/>
    <n v="108"/>
    <n v="180483"/>
    <n v="10000"/>
    <n v="170483"/>
    <n v="17.048300000000001"/>
    <n v="31.21932"/>
    <x v="41"/>
    <s v="iyun"/>
    <s v="John Waters"/>
    <s v="PİNK FLAMİNGOS"/>
    <s v="Normal"/>
    <s v="Medium Budget"/>
  </r>
  <r>
    <s v="Go for It!"/>
    <d v="2011-11-28T00:00:00"/>
    <x v="0"/>
    <x v="1"/>
    <s v="English"/>
    <x v="0"/>
    <s v="PG-13"/>
    <s v="Jossara Jinaro"/>
    <x v="1556"/>
    <n v="847"/>
    <n v="1668"/>
    <n v="29"/>
    <n v="566"/>
    <n v="3.9"/>
    <n v="8"/>
    <n v="105"/>
    <n v="178739"/>
    <n v="2450000"/>
    <n v="-2271261"/>
    <n v="-0.92704530612244895"/>
    <n v="15.28578187755102"/>
    <x v="15"/>
    <s v="noyabr"/>
    <s v="Carmen Marron"/>
    <s v="GO FOR IT!"/>
    <s v="Normal"/>
    <s v="Medium Budget"/>
  </r>
  <r>
    <s v="Sugar Town"/>
    <d v="1999-12-25T00:00:00"/>
    <x v="0"/>
    <x v="4"/>
    <s v="English"/>
    <x v="1"/>
    <s v="R"/>
    <s v="Ally Sheedy"/>
    <x v="1261"/>
    <n v="793"/>
    <n v="1987"/>
    <n v="99"/>
    <n v="93"/>
    <n v="6.1"/>
    <n v="29"/>
    <n v="92"/>
    <n v="177840"/>
    <n v="250000"/>
    <n v="-72160"/>
    <n v="-0.28864000000000001"/>
    <n v="24.293843999999996"/>
    <x v="5"/>
    <s v="dekabr"/>
    <s v="Allison Anders"/>
    <s v="SUGAR TOWN"/>
    <s v="Normal"/>
    <s v="Medium Budget"/>
  </r>
  <r>
    <s v="Breakfast of Champions"/>
    <d v="1999-01-27T00:00:00"/>
    <x v="0"/>
    <x v="4"/>
    <s v="English"/>
    <x v="0"/>
    <s v="R"/>
    <s v="Bruce Willis"/>
    <x v="1557"/>
    <n v="13000"/>
    <n v="17417"/>
    <n v="18"/>
    <n v="458"/>
    <n v="4.5999999999999996"/>
    <n v="42"/>
    <n v="110"/>
    <n v="175370"/>
    <n v="12000000"/>
    <n v="-11824630"/>
    <n v="-0.98538583333333329"/>
    <n v="18.051645666666666"/>
    <x v="5"/>
    <s v="yanvar"/>
    <s v="Alan Rudolph"/>
    <s v="BREAKFAST OF CHAMPİONS"/>
    <s v="Normal"/>
    <s v="Medium Budget"/>
  </r>
  <r>
    <s v="The Business of Fancydancing"/>
    <d v="2002-07-28T00:00:00"/>
    <x v="0"/>
    <x v="1"/>
    <s v="English"/>
    <x v="0"/>
    <m/>
    <s v="William Joseph Elk III"/>
    <x v="1558"/>
    <n v="96"/>
    <n v="314"/>
    <n v="18"/>
    <n v="96"/>
    <n v="6.9"/>
    <n v="12"/>
    <n v="103"/>
    <n v="174682"/>
    <n v="200000"/>
    <n v="-25318"/>
    <n v="-0.12659000000000001"/>
    <n v="27.558964"/>
    <x v="12"/>
    <s v="iyul"/>
    <s v="Sherman Alexie"/>
    <s v="THE BUSİNESS OF FANCYDANCİNG"/>
    <s v="Normal"/>
    <s v="Medium Budget"/>
  </r>
  <r>
    <s v="Fuel"/>
    <d v="2008-12-30T00:00:00"/>
    <x v="0"/>
    <x v="10"/>
    <s v="English"/>
    <x v="0"/>
    <s v="Not Rated"/>
    <s v="Larry David"/>
    <x v="1559"/>
    <n v="860"/>
    <n v="1252"/>
    <n v="9"/>
    <n v="588"/>
    <n v="7.6"/>
    <n v="14"/>
    <n v="112"/>
    <n v="173783"/>
    <n v="2500000"/>
    <n v="-2326217"/>
    <n v="-0.93048679999999995"/>
    <n v="30.086605280000001"/>
    <x v="4"/>
    <s v="dekabr"/>
    <s v="Joshua Tickell"/>
    <s v="FUEL"/>
    <s v="Normal"/>
    <s v="Low Budget"/>
  </r>
  <r>
    <s v="My Name Is Bruce"/>
    <d v="2007-03-26T00:00:00"/>
    <x v="0"/>
    <x v="4"/>
    <s v="English"/>
    <x v="0"/>
    <s v="R"/>
    <s v="Ted Raimi"/>
    <x v="1560"/>
    <n v="634"/>
    <n v="1238"/>
    <n v="0"/>
    <n v="0"/>
    <n v="6.3"/>
    <n v="100"/>
    <n v="84"/>
    <n v="173066"/>
    <n v="1500000"/>
    <n v="-1326934"/>
    <n v="-0.88462266666666667"/>
    <n v="24.846150933333334"/>
    <x v="17"/>
    <s v="mart"/>
    <s v="Bruce Campbell"/>
    <s v="MY NAME IS BRUCE"/>
    <s v="Normal"/>
    <s v="Medium Budget"/>
  </r>
  <r>
    <s v="Mercy Streets"/>
    <d v="2000-05-09T00:00:00"/>
    <x v="0"/>
    <x v="0"/>
    <s v="English"/>
    <x v="0"/>
    <s v="PG-13"/>
    <s v="Stacy Keach"/>
    <x v="1061"/>
    <n v="602"/>
    <n v="1281"/>
    <n v="16"/>
    <n v="12"/>
    <n v="5.6"/>
    <n v="15"/>
    <n v="106"/>
    <n v="171988"/>
    <n v="600000"/>
    <n v="-428012"/>
    <n v="-0.71335333333333328"/>
    <n v="22.115858666666664"/>
    <x v="23"/>
    <s v="may"/>
    <s v="Jon Gunn"/>
    <s v="MERCY STREETS"/>
    <s v="Normal"/>
    <s v="High Budget"/>
  </r>
  <r>
    <s v="Cinco de Mayo, La Batalla"/>
    <d v="2013-03-14T00:00:00"/>
    <x v="0"/>
    <x v="1"/>
    <s v="Spanish"/>
    <x v="14"/>
    <s v="R"/>
    <s v="Jorge Luis Moreno"/>
    <x v="1561"/>
    <n v="78"/>
    <n v="221"/>
    <n v="21"/>
    <n v="874"/>
    <n v="6.2"/>
    <n v="12"/>
    <n v="125"/>
    <n v="169379"/>
    <n v="10000000"/>
    <n v="-9830621"/>
    <n v="-0.98306210000000005"/>
    <n v="24.494175160000001"/>
    <x v="8"/>
    <s v="mart"/>
    <s v="Rafa Lara"/>
    <s v="CİNCO DE MAYO, LA BATALLA"/>
    <s v="Normal"/>
    <s v="Medium Budget"/>
  </r>
  <r>
    <s v="The Last Godfather"/>
    <d v="2010-09-25T00:00:00"/>
    <x v="0"/>
    <x v="4"/>
    <s v="English"/>
    <x v="25"/>
    <s v="PG-13"/>
    <s v="Jason Mewes"/>
    <x v="1098"/>
    <n v="898"/>
    <n v="2895"/>
    <n v="26"/>
    <n v="502"/>
    <n v="3.6"/>
    <n v="4"/>
    <n v="100"/>
    <n v="163591"/>
    <n v="13400000"/>
    <n v="-13236409"/>
    <n v="-0.98779171641791041"/>
    <n v="14.055083313432837"/>
    <x v="11"/>
    <s v="sentyabr"/>
    <s v="Hyung-rae Shim"/>
    <s v="THE LAST GODFATHER"/>
    <s v="Normal"/>
    <s v="Medium Budget"/>
  </r>
  <r>
    <s v="Modern Times"/>
    <d v="1936-10-07T00:00:00"/>
    <x v="1"/>
    <x v="4"/>
    <s v="English"/>
    <x v="0"/>
    <s v="G"/>
    <s v="Paulette Goddard"/>
    <x v="1562"/>
    <n v="309"/>
    <n v="352"/>
    <n v="0"/>
    <n v="0"/>
    <n v="8.6"/>
    <n v="120"/>
    <n v="87"/>
    <n v="163245"/>
    <n v="1500000"/>
    <n v="-1336755"/>
    <n v="-0.89117000000000002"/>
    <n v="34.043531999999999"/>
    <x v="71"/>
    <s v="oktyabr"/>
    <s v="Charles Chaplin"/>
    <s v="MODERN TİMES"/>
    <s v="Normal"/>
    <s v="Medium Budget"/>
  </r>
  <r>
    <s v="The Horse Boy"/>
    <d v="2009-11-21T00:00:00"/>
    <x v="0"/>
    <x v="10"/>
    <s v="English"/>
    <x v="0"/>
    <s v="Unrated"/>
    <s v="Temple Grandin"/>
    <x v="1563"/>
    <n v="58"/>
    <n v="62"/>
    <n v="0"/>
    <n v="0"/>
    <n v="7.4"/>
    <n v="29"/>
    <n v="93"/>
    <n v="155984"/>
    <n v="160000"/>
    <n v="-4016"/>
    <n v="-2.5100000000000001E-2"/>
    <n v="29.589960000000001"/>
    <x v="0"/>
    <s v="noyabr"/>
    <s v="Michel Orion Scott"/>
    <s v="THE HORSE BOY"/>
    <s v="Normal"/>
    <s v="Low Budget"/>
  </r>
  <r>
    <s v="The Bubble"/>
    <d v="2006-12-08T00:00:00"/>
    <x v="0"/>
    <x v="4"/>
    <s v="Hebrew"/>
    <x v="35"/>
    <s v="Unrated"/>
    <s v="Ohad Knoller"/>
    <x v="1564"/>
    <n v="53"/>
    <n v="137"/>
    <n v="21"/>
    <n v="0"/>
    <n v="7.3"/>
    <n v="51"/>
    <n v="90"/>
    <n v="155972"/>
    <n v="1500000"/>
    <n v="-1344028"/>
    <n v="-0.89601866666666663"/>
    <n v="28.841592533333333"/>
    <x v="9"/>
    <s v="dekabr"/>
    <s v="Eytan Fox"/>
    <s v="THE BUBBLE"/>
    <s v="Normal"/>
    <s v="Medium Budget"/>
  </r>
  <r>
    <s v="Lonesome Jim"/>
    <d v="2005-02-26T00:00:00"/>
    <x v="0"/>
    <x v="4"/>
    <s v="English"/>
    <x v="0"/>
    <s v="R"/>
    <s v="Kevin Corrigan"/>
    <x v="1454"/>
    <n v="778"/>
    <n v="1440"/>
    <n v="12000"/>
    <n v="238"/>
    <n v="6.6"/>
    <n v="81"/>
    <n v="91"/>
    <n v="154077"/>
    <n v="500000"/>
    <n v="-345923"/>
    <n v="-0.69184599999999996"/>
    <n v="26.147061600000001"/>
    <x v="14"/>
    <s v="fevral"/>
    <s v="Steve Buscemi"/>
    <s v="LONESOME JİM"/>
    <s v="Normal"/>
    <s v="Medium Budget"/>
  </r>
  <r>
    <s v="Deceptive Practice: The Mysteries and Mentors of Ricky Jay"/>
    <d v="2012-02-12T00:00:00"/>
    <x v="0"/>
    <x v="10"/>
    <s v="English"/>
    <x v="0"/>
    <m/>
    <s v="David Mamet"/>
    <x v="1565"/>
    <n v="342"/>
    <n v="483"/>
    <n v="0"/>
    <n v="590"/>
    <n v="7.1"/>
    <n v="39"/>
    <n v="88"/>
    <n v="151389"/>
    <n v="500000"/>
    <n v="-348611"/>
    <n v="-0.69722200000000001"/>
    <n v="28.180111199999999"/>
    <x v="3"/>
    <s v="fevral"/>
    <s v="Molly Bernstein"/>
    <s v="DECEPTİVE PRACTİCE: THE MYSTERİES AND MENTORS OF RİCKY JAY"/>
    <s v="Normal"/>
    <s v="Low Budget"/>
  </r>
  <r>
    <s v="Mondays in the Sun"/>
    <d v="2002-05-11T00:00:00"/>
    <x v="0"/>
    <x v="4"/>
    <s v="Spanish"/>
    <x v="12"/>
    <s v="R"/>
    <s v="Luis Tosar"/>
    <x v="1566"/>
    <n v="331"/>
    <n v="387"/>
    <n v="58"/>
    <n v="0"/>
    <n v="7.7"/>
    <n v="64"/>
    <n v="113"/>
    <n v="146402"/>
    <n v="4000000"/>
    <n v="-3853598"/>
    <n v="-0.96339949999999996"/>
    <n v="30.414640200000001"/>
    <x v="12"/>
    <s v="may"/>
    <s v="Fernando LeÃ³n de Aranoa"/>
    <s v="MONDAYS İN THE SUN"/>
    <s v="Normal"/>
    <s v="Medium Budget"/>
  </r>
  <r>
    <s v="Les couloirs du temps: Les visiteurs II"/>
    <d v="1998-08-12T00:00:00"/>
    <x v="0"/>
    <x v="4"/>
    <s v="French"/>
    <x v="6"/>
    <m/>
    <s v="Christian Clavier"/>
    <x v="1246"/>
    <n v="106"/>
    <n v="182"/>
    <n v="8"/>
    <n v="136"/>
    <n v="6"/>
    <n v="8"/>
    <n v="118"/>
    <n v="146072"/>
    <n v="140000000"/>
    <n v="-139853928"/>
    <n v="-0.99895662857142853"/>
    <n v="23.61401734857143"/>
    <x v="31"/>
    <s v="avgust"/>
    <s v="Jean-Marie PoirÃ©"/>
    <s v="LES COULOİRS DU TEMPS: LES VİSİTEURS II"/>
    <s v="Underperformer"/>
    <s v="Medium Budget"/>
  </r>
  <r>
    <s v="May"/>
    <d v="2002-03-16T00:00:00"/>
    <x v="0"/>
    <x v="1"/>
    <s v="English"/>
    <x v="0"/>
    <s v="R"/>
    <s v="James Duval"/>
    <x v="1567"/>
    <n v="701"/>
    <n v="2489"/>
    <n v="75"/>
    <n v="0"/>
    <n v="6.7"/>
    <n v="114"/>
    <n v="93"/>
    <n v="145540"/>
    <n v="500000"/>
    <n v="-354460"/>
    <n v="-0.70891999999999999"/>
    <n v="26.516432000000002"/>
    <x v="12"/>
    <s v="mart"/>
    <s v="Lucky McKee"/>
    <s v="MAY"/>
    <s v="Normal"/>
    <s v="Medium Budget"/>
  </r>
  <r>
    <s v="Flame and Citron"/>
    <d v="2008-04-15T00:00:00"/>
    <x v="0"/>
    <x v="1"/>
    <s v="Danish"/>
    <x v="33"/>
    <s v="Not Rated"/>
    <s v="Lars Mikkelsen"/>
    <x v="1568"/>
    <n v="573"/>
    <n v="1098"/>
    <n v="28"/>
    <n v="0"/>
    <n v="7.3"/>
    <n v="80"/>
    <n v="45"/>
    <n v="145109"/>
    <n v="45000000"/>
    <n v="-44854891"/>
    <n v="-0.99677535555555552"/>
    <n v="28.801289857777778"/>
    <x v="4"/>
    <s v="aprel"/>
    <s v="Ole Christian Madsen"/>
    <s v="FLAME AND CİTRON"/>
    <s v="Normal"/>
    <s v="Medium Budget"/>
  </r>
  <r>
    <s v="Deterrence"/>
    <d v="1999-08-11T00:00:00"/>
    <x v="0"/>
    <x v="1"/>
    <s v="English"/>
    <x v="6"/>
    <s v="R"/>
    <s v="Kevin Pollak"/>
    <x v="938"/>
    <n v="574"/>
    <n v="1983"/>
    <n v="37"/>
    <n v="130"/>
    <n v="6.5"/>
    <n v="29"/>
    <n v="104"/>
    <n v="144583"/>
    <n v="800000"/>
    <n v="-655417"/>
    <n v="-0.81927125000000001"/>
    <n v="25.685291500000002"/>
    <x v="5"/>
    <s v="avgust"/>
    <s v="Rod Lurie"/>
    <s v="DETERRENCE"/>
    <s v="Normal"/>
    <s v="Medium Budget"/>
  </r>
  <r>
    <s v="Once in a Lifetime: The Extraordinary Story of the New York Cosmos"/>
    <d v="2006-01-28T00:00:00"/>
    <x v="0"/>
    <x v="10"/>
    <s v="English"/>
    <x v="1"/>
    <s v="PG-13"/>
    <s v="PelÃ©"/>
    <x v="1569"/>
    <n v="102"/>
    <n v="118"/>
    <n v="10"/>
    <n v="587"/>
    <n v="7.3"/>
    <n v="40"/>
    <n v="97"/>
    <n v="144431"/>
    <n v="1000000"/>
    <n v="-855569"/>
    <n v="-0.85556900000000002"/>
    <n v="28.9164724"/>
    <x v="9"/>
    <s v="yanvar"/>
    <s v="Paul Crowder"/>
    <s v="ONCE İN A LİFETİME: THE EXTRAORDİNARY STORY OF THE NEW YORK COSMOS"/>
    <s v="Normal"/>
    <s v="Low Budget"/>
  </r>
  <r>
    <s v="Desert Dancer"/>
    <d v="2014-10-02T00:00:00"/>
    <x v="0"/>
    <x v="5"/>
    <s v="English"/>
    <x v="1"/>
    <s v="PG-13"/>
    <s v="Tom Cullen"/>
    <x v="1570"/>
    <n v="507"/>
    <n v="1281"/>
    <n v="10"/>
    <n v="0"/>
    <n v="6"/>
    <n v="31"/>
    <n v="104"/>
    <n v="143653"/>
    <n v="4000000"/>
    <n v="-3856347"/>
    <n v="-0.96408674999999999"/>
    <n v="23.614365299999999"/>
    <x v="16"/>
    <s v="oktyabr"/>
    <s v="Richard Raymond"/>
    <s v="DESERT DANCER"/>
    <s v="Normal"/>
    <s v="Medium Budget"/>
  </r>
  <r>
    <s v="Chain Letter"/>
    <d v="2009-12-15T00:00:00"/>
    <x v="0"/>
    <x v="7"/>
    <s v="English"/>
    <x v="0"/>
    <s v="R"/>
    <s v="Matt Cohen"/>
    <x v="1571"/>
    <n v="487"/>
    <n v="1495"/>
    <n v="26"/>
    <n v="0"/>
    <n v="4.0999999999999996"/>
    <n v="63"/>
    <n v="88"/>
    <n v="143000"/>
    <n v="5000000"/>
    <n v="-4857000"/>
    <n v="-0.97140000000000004"/>
    <n v="16.01144"/>
    <x v="0"/>
    <s v="dekabr"/>
    <s v="Deon Taylor"/>
    <s v="CHAİN LETTER"/>
    <s v="Normal"/>
    <s v="Low Budget"/>
  </r>
  <r>
    <s v="Critical Care"/>
    <d v="1997-03-07T00:00:00"/>
    <x v="0"/>
    <x v="4"/>
    <s v="English"/>
    <x v="3"/>
    <s v="R"/>
    <s v="Kyra Sedgwick"/>
    <x v="507"/>
    <n v="941"/>
    <n v="3099"/>
    <n v="0"/>
    <n v="88"/>
    <n v="6"/>
    <n v="25"/>
    <n v="107"/>
    <n v="141853"/>
    <n v="12000000"/>
    <n v="-11858147"/>
    <n v="-0.98817891666666668"/>
    <n v="23.613528433333332"/>
    <x v="1"/>
    <s v="mart"/>
    <s v="Sidney Lumet"/>
    <s v="CRİTİCAL CARE"/>
    <s v="Normal"/>
    <s v="Medium Budget"/>
  </r>
  <r>
    <s v="Repo! The Genetic Opera"/>
    <d v="2008-02-13T00:00:00"/>
    <x v="0"/>
    <x v="7"/>
    <s v="English"/>
    <x v="0"/>
    <s v="R"/>
    <s v="Alexa PenaVega"/>
    <x v="333"/>
    <n v="2000"/>
    <n v="4168"/>
    <n v="163"/>
    <n v="8000"/>
    <n v="6.7"/>
    <n v="147"/>
    <n v="150"/>
    <n v="140244"/>
    <n v="8500000"/>
    <n v="-8359756"/>
    <n v="-0.98350070588235294"/>
    <n v="27.206599717647059"/>
    <x v="4"/>
    <s v="fevral"/>
    <s v="Darren Lynn Bousman"/>
    <s v="REPO! THE GENETİC OPERA"/>
    <s v="Normal"/>
    <s v="Low Budget"/>
  </r>
  <r>
    <s v="Severance"/>
    <d v="2006-10-13T00:00:00"/>
    <x v="0"/>
    <x v="4"/>
    <s v="English"/>
    <x v="1"/>
    <s v="R"/>
    <s v="Danny Dyer"/>
    <x v="1572"/>
    <n v="798"/>
    <n v="2217"/>
    <n v="76"/>
    <n v="0"/>
    <n v="6.6"/>
    <n v="200"/>
    <n v="90"/>
    <n v="136432"/>
    <n v="5000000"/>
    <n v="-4863568"/>
    <n v="-0.97271359999999996"/>
    <n v="26.01091456"/>
    <x v="9"/>
    <s v="oktyabr"/>
    <s v="Christopher Smith"/>
    <s v="SEVERANCE"/>
    <s v="Normal"/>
    <s v="Medium Budget"/>
  </r>
  <r>
    <s v="Clean"/>
    <d v="2004-10-30T00:00:00"/>
    <x v="0"/>
    <x v="1"/>
    <s v="French"/>
    <x v="6"/>
    <s v="R"/>
    <s v="Maggie Cheung"/>
    <x v="1244"/>
    <n v="576"/>
    <n v="776"/>
    <n v="107"/>
    <n v="171"/>
    <n v="6.9"/>
    <n v="81"/>
    <n v="110"/>
    <n v="136007"/>
    <n v="4500"/>
    <n v="131507"/>
    <n v="29.223777777777777"/>
    <n v="39.30661111111111"/>
    <x v="7"/>
    <s v="oktyabr"/>
    <s v="Olivier Assayas"/>
    <s v="CLEAN"/>
    <s v="Normal"/>
    <s v="Medium Budget"/>
  </r>
  <r>
    <s v="Love Ranch"/>
    <d v="2010-01-12T00:00:00"/>
    <x v="0"/>
    <x v="4"/>
    <s v="English"/>
    <x v="0"/>
    <s v="R"/>
    <s v="Scout Taylor-Compton"/>
    <x v="383"/>
    <n v="908"/>
    <n v="3204"/>
    <n v="138"/>
    <n v="636"/>
    <n v="5.7"/>
    <n v="49"/>
    <n v="117"/>
    <n v="134904"/>
    <n v="25000000"/>
    <n v="-24865096"/>
    <n v="-0.99460384000000002"/>
    <n v="22.465758464"/>
    <x v="11"/>
    <s v="yanvar"/>
    <s v="Taylor Hackford"/>
    <s v="LOVE RANCH"/>
    <s v="Normal"/>
    <s v="Medium Budget"/>
  </r>
  <r>
    <s v="The Other Dream Team"/>
    <d v="2012-07-06T00:00:00"/>
    <x v="0"/>
    <x v="10"/>
    <s v="English"/>
    <x v="0"/>
    <s v="Not Rated"/>
    <s v="Tommy Sheppard"/>
    <x v="1573"/>
    <n v="14"/>
    <n v="44"/>
    <n v="6"/>
    <n v="0"/>
    <n v="8.4"/>
    <n v="26"/>
    <n v="89"/>
    <n v="133778"/>
    <n v="500000"/>
    <n v="-366222"/>
    <n v="-0.73244399999999998"/>
    <n v="33.307022400000001"/>
    <x v="3"/>
    <s v="iyul"/>
    <s v="Marius A. Markevicius"/>
    <s v="THE OTHER DREAM TEAM"/>
    <s v="Normal"/>
    <s v="Low Budget"/>
  </r>
  <r>
    <s v="Edmond"/>
    <d v="2005-10-03T00:00:00"/>
    <x v="0"/>
    <x v="1"/>
    <s v="English"/>
    <x v="0"/>
    <s v="R"/>
    <s v="Joe Mantegna"/>
    <x v="1183"/>
    <n v="1000"/>
    <n v="5761"/>
    <n v="216"/>
    <n v="661"/>
    <n v="6.3"/>
    <n v="79"/>
    <n v="82"/>
    <n v="131617"/>
    <n v="10000000"/>
    <n v="-9868383"/>
    <n v="-0.98683829999999995"/>
    <n v="24.871364679999999"/>
    <x v="14"/>
    <s v="oktyabr"/>
    <s v="Stuart Gordon"/>
    <s v="EDMOND"/>
    <s v="Normal"/>
    <s v="Medium Budget"/>
  </r>
  <r>
    <s v="Maggie"/>
    <d v="2015-11-12T00:00:00"/>
    <x v="0"/>
    <x v="1"/>
    <s v="English"/>
    <x v="0"/>
    <s v="PG-13"/>
    <s v="Joely Richardson"/>
    <x v="1574"/>
    <n v="584"/>
    <n v="1885"/>
    <n v="9"/>
    <n v="22000"/>
    <n v="5.6"/>
    <n v="256"/>
    <n v="95"/>
    <n v="131175"/>
    <n v="8500000"/>
    <n v="-8368825"/>
    <n v="-0.98456764705882349"/>
    <n v="24.206172941176469"/>
    <x v="2"/>
    <s v="noyabr"/>
    <s v="Henry Hobson"/>
    <s v="MAGGİE"/>
    <s v="Normal"/>
    <s v="Medium Budget"/>
  </r>
  <r>
    <s v="Dil Jo Bhi Kahey..."/>
    <d v="2005-05-11T00:00:00"/>
    <x v="0"/>
    <x v="14"/>
    <s v="English"/>
    <x v="21"/>
    <m/>
    <s v="Annabelle Wallis"/>
    <x v="1575"/>
    <n v="421"/>
    <n v="622"/>
    <n v="0"/>
    <n v="9"/>
    <n v="5.0999999999999996"/>
    <n v="4"/>
    <m/>
    <n v="129319"/>
    <n v="70000000"/>
    <n v="-69870681"/>
    <n v="-0.99815258571428567"/>
    <n v="20.001638965714285"/>
    <x v="14"/>
    <s v="may"/>
    <s v="Romesh Sharma"/>
    <s v="DİL JO BHİ KAHEY..."/>
    <s v="Underperformer"/>
    <s v="Medium Budget"/>
  </r>
  <r>
    <s v="Kung Fu Killer"/>
    <d v="2014-09-24T00:00:00"/>
    <x v="0"/>
    <x v="0"/>
    <s v="Cantonese"/>
    <x v="5"/>
    <m/>
    <s v="Siu-Wong Fan"/>
    <x v="1576"/>
    <n v="79"/>
    <n v="285"/>
    <n v="3"/>
    <n v="0"/>
    <n v="6.5"/>
    <n v="65"/>
    <n v="100"/>
    <n v="129115"/>
    <n v="25000000"/>
    <n v="-24870885"/>
    <n v="-0.99483540000000004"/>
    <n v="25.602065840000002"/>
    <x v="16"/>
    <s v="sentyabr"/>
    <s v="Teddy Chan"/>
    <s v="KUNG FU KİLLER"/>
    <s v="Normal"/>
    <s v="High Budget"/>
  </r>
  <r>
    <s v="The Warlords"/>
    <d v="2007-04-15T00:00:00"/>
    <x v="0"/>
    <x v="0"/>
    <s v="Mandarin"/>
    <x v="13"/>
    <s v="R"/>
    <s v="Jet Li"/>
    <x v="1577"/>
    <n v="5000"/>
    <n v="6267"/>
    <n v="31"/>
    <n v="0"/>
    <n v="7.1"/>
    <n v="106"/>
    <n v="113"/>
    <n v="128978"/>
    <n v="40000000"/>
    <n v="-39871022"/>
    <n v="-0.99677554999999995"/>
    <n v="28.001289779999997"/>
    <x v="17"/>
    <s v="aprel"/>
    <s v="Peter Ho-Sun Chan"/>
    <s v="THE WARLORDS"/>
    <s v="Normal"/>
    <s v="High Budget"/>
  </r>
  <r>
    <s v="The Good, the Bad, the Weird"/>
    <d v="2008-04-05T00:00:00"/>
    <x v="0"/>
    <x v="0"/>
    <s v="Korean"/>
    <x v="25"/>
    <s v="R"/>
    <s v="Kang-ho Song"/>
    <x v="1076"/>
    <n v="398"/>
    <n v="569"/>
    <n v="419"/>
    <n v="0"/>
    <n v="7.3"/>
    <n v="152"/>
    <n v="135"/>
    <n v="128486"/>
    <n v="10000000"/>
    <n v="-9871514"/>
    <n v="-0.98715140000000001"/>
    <n v="28.805139439999998"/>
    <x v="4"/>
    <s v="aprel"/>
    <s v="Jee-woon Kim"/>
    <s v="THE GOOD, THE BAD, THE WEİRD"/>
    <s v="Normal"/>
    <s v="High Budget"/>
  </r>
  <r>
    <s v="1911"/>
    <d v="2011-11-11T00:00:00"/>
    <x v="0"/>
    <x v="0"/>
    <s v="Mandarin"/>
    <x v="5"/>
    <s v="R"/>
    <s v="Bingbing Li"/>
    <x v="1578"/>
    <n v="974"/>
    <n v="1887"/>
    <n v="0"/>
    <n v="0"/>
    <n v="6"/>
    <n v="63"/>
    <n v="121"/>
    <n v="127437"/>
    <n v="18000000"/>
    <n v="-17872563"/>
    <n v="-0.99292016666666671"/>
    <n v="23.602831933333334"/>
    <x v="15"/>
    <s v="noyabr"/>
    <s v="Li Zhang"/>
    <s v="1911"/>
    <s v="Normal"/>
    <s v="High Budget"/>
  </r>
  <r>
    <s v="The Wendell Baker Story"/>
    <d v="2005-09-09T00:00:00"/>
    <x v="0"/>
    <x v="4"/>
    <s v="English"/>
    <x v="0"/>
    <s v="PG-13"/>
    <s v="Will Ferrell"/>
    <x v="1579"/>
    <n v="8000"/>
    <n v="9608"/>
    <n v="387"/>
    <n v="143"/>
    <n v="5.5"/>
    <n v="32"/>
    <n v="99"/>
    <n v="127144"/>
    <n v="8000000"/>
    <n v="-7872856"/>
    <n v="-0.98410699999999995"/>
    <n v="21.6206572"/>
    <x v="14"/>
    <s v="sentyabr"/>
    <s v="Andrew Wilson"/>
    <s v="THE WENDELL BAKER STORY"/>
    <s v="Normal"/>
    <s v="Medium Budget"/>
  </r>
  <r>
    <s v="The Beyond"/>
    <d v="1981-12-07T00:00:00"/>
    <x v="1"/>
    <x v="7"/>
    <s v="Italian"/>
    <x v="20"/>
    <s v="X"/>
    <s v="Catriona MacColl"/>
    <x v="1580"/>
    <n v="48"/>
    <n v="123"/>
    <n v="385"/>
    <n v="2000"/>
    <n v="6.9"/>
    <n v="203"/>
    <n v="82"/>
    <n v="126387"/>
    <n v="400000"/>
    <n v="-273613"/>
    <n v="-0.68403250000000004"/>
    <n v="27.526387"/>
    <x v="45"/>
    <s v="dekabr"/>
    <s v="Lucio Fulci"/>
    <s v="THE BEYOND"/>
    <s v="Normal"/>
    <s v="Low Budget"/>
  </r>
  <r>
    <s v="Police Academy: Mission to Moscow"/>
    <d v="1994-07-05T00:00:00"/>
    <x v="0"/>
    <x v="4"/>
    <s v="English"/>
    <x v="0"/>
    <s v="PG"/>
    <s v="Christopher Lee"/>
    <x v="1581"/>
    <n v="16000"/>
    <n v="17469"/>
    <n v="3"/>
    <n v="321"/>
    <n v="3.3"/>
    <n v="17"/>
    <n v="83"/>
    <n v="126247"/>
    <n v="6200000"/>
    <n v="-6073753"/>
    <n v="-0.97963758064516127"/>
    <n v="12.840244967741935"/>
    <x v="10"/>
    <s v="iyul"/>
    <s v="Alan Metter"/>
    <s v="POLİCE ACADEMY: MİSSİON TO MOSCOW"/>
    <s v="Normal"/>
    <s v="Medium Budget"/>
  </r>
  <r>
    <s v="There Goes My Baby"/>
    <d v="1994-03-28T00:00:00"/>
    <x v="0"/>
    <x v="4"/>
    <s v="English"/>
    <x v="0"/>
    <s v="R"/>
    <s v="Ricky Schroder"/>
    <x v="1582"/>
    <n v="665"/>
    <n v="2272"/>
    <n v="11"/>
    <n v="119"/>
    <n v="6.4"/>
    <n v="5"/>
    <n v="99"/>
    <n v="125169"/>
    <n v="10500000"/>
    <n v="-10374831"/>
    <n v="-0.98807914285714282"/>
    <n v="25.216668342857144"/>
    <x v="10"/>
    <s v="mart"/>
    <s v="Floyd Mutrux"/>
    <s v="THERE GOES MY BABY"/>
    <s v="Normal"/>
    <s v="Medium Budget"/>
  </r>
  <r>
    <s v="Lovely, Still"/>
    <d v="2008-09-25T00:00:00"/>
    <x v="0"/>
    <x v="1"/>
    <s v="English"/>
    <x v="0"/>
    <s v="PG"/>
    <s v="Adam Scott"/>
    <x v="1583"/>
    <n v="3000"/>
    <n v="4987"/>
    <n v="6"/>
    <n v="777"/>
    <n v="7.3"/>
    <n v="27"/>
    <n v="90"/>
    <n v="124720"/>
    <n v="5000000"/>
    <n v="-4875280"/>
    <n v="-0.97505600000000003"/>
    <n v="28.8876776"/>
    <x v="4"/>
    <s v="sentyabr"/>
    <s v="Nicholas Fackler"/>
    <s v="LOVELY, STİLL"/>
    <s v="Normal"/>
    <s v="Medium Budget"/>
  </r>
  <r>
    <s v="Six-String Samurai"/>
    <d v="1998-10-01T00:00:00"/>
    <x v="0"/>
    <x v="0"/>
    <s v="English"/>
    <x v="0"/>
    <s v="PG-13"/>
    <s v="Jeffrey Falcon"/>
    <x v="1584"/>
    <n v="33"/>
    <n v="36"/>
    <n v="4"/>
    <n v="0"/>
    <n v="6.7"/>
    <n v="51"/>
    <n v="91"/>
    <n v="124494"/>
    <n v="2000000"/>
    <n v="-1875506"/>
    <n v="-0.93775299999999995"/>
    <n v="26.424898800000001"/>
    <x v="31"/>
    <s v="oktyabr"/>
    <s v="Lance Mungia"/>
    <s v="SİX-STRİNG SAMURAİ"/>
    <s v="Normal"/>
    <s v="High Budget"/>
  </r>
  <r>
    <s v="People I Know"/>
    <d v="2002-01-24T00:00:00"/>
    <x v="0"/>
    <x v="8"/>
    <s v="English"/>
    <x v="0"/>
    <s v="R"/>
    <s v="Al Pacino"/>
    <x v="1585"/>
    <n v="14000"/>
    <n v="15612"/>
    <n v="3"/>
    <n v="217"/>
    <n v="5.5"/>
    <n v="42"/>
    <n v="100"/>
    <n v="121972"/>
    <n v="22000000"/>
    <n v="-21878028"/>
    <n v="-0.99445581818181816"/>
    <n v="21.623917672727273"/>
    <x v="12"/>
    <s v="yanvar"/>
    <s v="Daniel Algrant"/>
    <s v="PEOPLE I KNOW"/>
    <s v="Normal"/>
    <s v="Medium Budget"/>
  </r>
  <r>
    <s v="City of Life and Death"/>
    <d v="2009-01-02T00:00:00"/>
    <x v="1"/>
    <x v="1"/>
    <s v="Mandarin"/>
    <x v="5"/>
    <s v="R"/>
    <s v="Ye Liu"/>
    <x v="1586"/>
    <n v="52"/>
    <n v="91"/>
    <n v="14"/>
    <n v="0"/>
    <n v="7.7"/>
    <n v="149"/>
    <n v="132"/>
    <n v="119922"/>
    <n v="12000000"/>
    <n v="-11880078"/>
    <n v="-0.99000650000000001"/>
    <n v="30.403997400000002"/>
    <x v="0"/>
    <s v="yanvar"/>
    <s v="Chuan Lu"/>
    <s v="CİTY OF LİFE AND DEATH"/>
    <s v="Normal"/>
    <s v="Medium Budget"/>
  </r>
  <r>
    <s v="Stolen Summer"/>
    <d v="2002-05-14T00:00:00"/>
    <x v="0"/>
    <x v="1"/>
    <s v="English"/>
    <x v="0"/>
    <s v="PG"/>
    <s v="Brian Dennehy"/>
    <x v="1587"/>
    <n v="954"/>
    <n v="3901"/>
    <n v="18"/>
    <n v="304"/>
    <n v="6.5"/>
    <n v="31"/>
    <n v="91"/>
    <n v="119841"/>
    <n v="1500000"/>
    <n v="-1380159"/>
    <n v="-0.92010599999999998"/>
    <n v="25.6623576"/>
    <x v="12"/>
    <s v="may"/>
    <s v="Pete Jones"/>
    <s v="STOLEN SUMMER"/>
    <s v="Normal"/>
    <s v="Medium Budget"/>
  </r>
  <r>
    <s v="Valley of the Heart's Delight"/>
    <d v="2006-09-16T00:00:00"/>
    <x v="0"/>
    <x v="1"/>
    <s v="English"/>
    <x v="0"/>
    <m/>
    <s v="Bruce McGill"/>
    <x v="1588"/>
    <n v="655"/>
    <n v="1064"/>
    <n v="10"/>
    <n v="144"/>
    <n v="6.6"/>
    <n v="3"/>
    <n v="100"/>
    <n v="118666"/>
    <n v="2500000"/>
    <n v="-2381334"/>
    <n v="-0.95253359999999998"/>
    <n v="26.033386559999997"/>
    <x v="9"/>
    <s v="sentyabr"/>
    <s v="Tim Boxell"/>
    <s v="VALLEY OF THE HEART'S DELİGHT"/>
    <s v="Normal"/>
    <s v="Medium Budget"/>
  </r>
  <r>
    <s v="Come Early Morning"/>
    <d v="2006-09-10T00:00:00"/>
    <x v="0"/>
    <x v="1"/>
    <s v="English"/>
    <x v="0"/>
    <s v="R"/>
    <s v="Tim Blake Nelson"/>
    <x v="1589"/>
    <n v="596"/>
    <n v="1081"/>
    <n v="781"/>
    <n v="224"/>
    <n v="6.2"/>
    <n v="36"/>
    <n v="97"/>
    <n v="117560"/>
    <n v="6000000"/>
    <n v="-5882440"/>
    <n v="-0.98040666666666665"/>
    <n v="24.430237333333334"/>
    <x v="9"/>
    <s v="sentyabr"/>
    <s v="Joey Lauren Adams"/>
    <s v="COME EARLY MORNİNG"/>
    <s v="Normal"/>
    <s v="Medium Budget"/>
  </r>
  <r>
    <s v="Wild Target"/>
    <d v="2010-05-23T00:00:00"/>
    <x v="0"/>
    <x v="0"/>
    <s v="English"/>
    <x v="1"/>
    <s v="PG-13"/>
    <s v="Rupert Grint"/>
    <x v="476"/>
    <n v="10000"/>
    <n v="11770"/>
    <n v="36"/>
    <n v="0"/>
    <n v="6.9"/>
    <n v="68"/>
    <n v="98"/>
    <n v="117190"/>
    <n v="8000000"/>
    <n v="-7882810"/>
    <n v="-0.98535125000000001"/>
    <n v="27.205859500000003"/>
    <x v="11"/>
    <s v="may"/>
    <s v="Jonathan Lynn"/>
    <s v="WİLD TARGET"/>
    <s v="Normal"/>
    <s v="High Budget"/>
  </r>
  <r>
    <s v="The Greatest"/>
    <d v="2009-09-24T00:00:00"/>
    <x v="0"/>
    <x v="1"/>
    <s v="English"/>
    <x v="0"/>
    <s v="R"/>
    <s v="Jennifer Ehle"/>
    <x v="853"/>
    <n v="1000"/>
    <n v="2163"/>
    <n v="19"/>
    <n v="0"/>
    <n v="6.7"/>
    <n v="63"/>
    <n v="96"/>
    <n v="115862"/>
    <n v="6000000"/>
    <n v="-5884138"/>
    <n v="-0.98068966666666668"/>
    <n v="26.407724133333335"/>
    <x v="0"/>
    <s v="sentyabr"/>
    <s v="Shana Feste"/>
    <s v="THE GREATEST"/>
    <s v="Normal"/>
    <s v="Medium Budget"/>
  </r>
  <r>
    <s v="The Other End of the Line"/>
    <d v="2008-12-24T00:00:00"/>
    <x v="0"/>
    <x v="4"/>
    <s v="English"/>
    <x v="1"/>
    <s v="PG-13"/>
    <s v="Larry Miller"/>
    <x v="1590"/>
    <n v="611"/>
    <n v="1739"/>
    <n v="8"/>
    <n v="0"/>
    <n v="6.2"/>
    <n v="22"/>
    <n v="106"/>
    <n v="115504"/>
    <n v="14000000"/>
    <n v="-13884496"/>
    <n v="-0.99174971428571423"/>
    <n v="24.403300114285717"/>
    <x v="4"/>
    <s v="dekabr"/>
    <s v="James Dodson"/>
    <s v="THE OTHER END OF THE LİNE"/>
    <s v="Normal"/>
    <s v="Medium Budget"/>
  </r>
  <r>
    <s v="All or Nothing"/>
    <d v="2002-07-01T00:00:00"/>
    <x v="0"/>
    <x v="1"/>
    <s v="English"/>
    <x v="1"/>
    <s v="R"/>
    <s v="Lesley Manville"/>
    <x v="1200"/>
    <n v="149"/>
    <n v="251"/>
    <n v="608"/>
    <n v="484"/>
    <n v="7.6"/>
    <n v="81"/>
    <n v="121"/>
    <n v="112935"/>
    <n v="9000000"/>
    <n v="-8887065"/>
    <n v="-0.98745166666666662"/>
    <n v="30.053419333333334"/>
    <x v="12"/>
    <s v="iyul"/>
    <s v="Mike Leigh"/>
    <s v="ALL OR NOTHİNG"/>
    <s v="Normal"/>
    <s v="Medium Budget"/>
  </r>
  <r>
    <s v="Burn"/>
    <d v="2012-11-11T00:00:00"/>
    <x v="0"/>
    <x v="10"/>
    <s v="English"/>
    <x v="0"/>
    <s v="Not Rated"/>
    <s v="Brendan Doogie Milewski"/>
    <x v="1591"/>
    <n v="2"/>
    <n v="2"/>
    <n v="15"/>
    <n v="801"/>
    <n v="7.5"/>
    <n v="22"/>
    <n v="86"/>
    <n v="111300"/>
    <n v="225000"/>
    <n v="-113700"/>
    <n v="-0.5053333333333333"/>
    <n v="29.877966666666669"/>
    <x v="3"/>
    <s v="noyabr"/>
    <s v="Tom Putnam"/>
    <s v="BURN"/>
    <s v="Normal"/>
    <s v="Low Budget"/>
  </r>
  <r>
    <s v="The Woman Chaser"/>
    <d v="1999-02-19T00:00:00"/>
    <x v="1"/>
    <x v="4"/>
    <s v="English"/>
    <x v="0"/>
    <m/>
    <s v="Marilyn Rising"/>
    <x v="1592"/>
    <n v="142"/>
    <n v="168"/>
    <n v="14"/>
    <n v="73"/>
    <n v="7.3"/>
    <n v="18"/>
    <n v="88"/>
    <n v="110720"/>
    <n v="1200000"/>
    <n v="-1089280"/>
    <n v="-0.90773333333333328"/>
    <n v="28.844206666666668"/>
    <x v="5"/>
    <s v="fevral"/>
    <s v="Robinson Devor"/>
    <s v="THE WOMAN CHASER"/>
    <s v="Normal"/>
    <s v="Medium Budget"/>
  </r>
  <r>
    <s v="The Lost Skeleton of Cadavra"/>
    <d v="2001-05-04T00:00:00"/>
    <x v="1"/>
    <x v="4"/>
    <s v="English"/>
    <x v="0"/>
    <s v="PG"/>
    <s v="Fay Masterson"/>
    <x v="1593"/>
    <n v="126"/>
    <n v="284"/>
    <n v="56"/>
    <n v="0"/>
    <n v="7"/>
    <n v="88"/>
    <n v="90"/>
    <n v="110536"/>
    <n v="40000"/>
    <n v="70536"/>
    <n v="1.7634000000000001"/>
    <n v="28.705359999999999"/>
    <x v="18"/>
    <s v="may"/>
    <s v="Larry Blamire"/>
    <s v="THE LOST SKELETON OF CADAVRA"/>
    <s v="Normal"/>
    <s v="Medium Budget"/>
  </r>
  <r>
    <s v="Bran Nue Dae"/>
    <d v="2009-08-17T00:00:00"/>
    <x v="0"/>
    <x v="4"/>
    <s v="English"/>
    <x v="3"/>
    <s v="PG-13"/>
    <s v="Deborah Mailman"/>
    <x v="1594"/>
    <n v="46"/>
    <n v="225"/>
    <n v="3"/>
    <n v="479"/>
    <n v="6.3"/>
    <n v="33"/>
    <n v="88"/>
    <n v="110029"/>
    <n v="6500000"/>
    <n v="-6389971"/>
    <n v="-0.98307246153846151"/>
    <n v="24.854671015384614"/>
    <x v="0"/>
    <s v="avgust"/>
    <s v="Rachel Perkins"/>
    <s v="BRAN NUE DAE"/>
    <s v="Normal"/>
    <s v="Medium Budget"/>
  </r>
  <r>
    <s v="Pathology"/>
    <d v="2008-05-02T00:00:00"/>
    <x v="0"/>
    <x v="8"/>
    <s v="English"/>
    <x v="0"/>
    <s v="R"/>
    <s v="John de Lancie"/>
    <x v="1595"/>
    <n v="905"/>
    <n v="3185"/>
    <n v="3"/>
    <n v="3000"/>
    <n v="6"/>
    <n v="79"/>
    <n v="95"/>
    <n v="108662"/>
    <n v="8000000"/>
    <n v="-7891338"/>
    <n v="-0.98641725000000002"/>
    <n v="23.9054331"/>
    <x v="4"/>
    <s v="may"/>
    <s v="Marc SchÃ¶lermann"/>
    <s v="PATHOLOGY"/>
    <s v="Normal"/>
    <s v="Medium Budget"/>
  </r>
  <r>
    <s v="After.Life"/>
    <d v="2009-03-03T00:00:00"/>
    <x v="0"/>
    <x v="1"/>
    <s v="English"/>
    <x v="0"/>
    <s v="R"/>
    <s v="Liam Neeson"/>
    <x v="1596"/>
    <n v="14000"/>
    <n v="15860"/>
    <n v="0"/>
    <n v="7000"/>
    <n v="5.9"/>
    <n v="138"/>
    <n v="104"/>
    <n v="108229"/>
    <n v="4500000"/>
    <n v="-4391771"/>
    <n v="-0.97594911111111116"/>
    <n v="23.909620355555557"/>
    <x v="0"/>
    <s v="mart"/>
    <s v="Agnieszka Wojtowicz-Vosloo"/>
    <s v="AFTER.LİFE"/>
    <s v="Normal"/>
    <s v="Medium Budget"/>
  </r>
  <r>
    <s v="Escobar: Paradise Lost"/>
    <d v="2014-12-04T00:00:00"/>
    <x v="0"/>
    <x v="8"/>
    <s v="English"/>
    <x v="6"/>
    <s v="R"/>
    <s v="Josh Hutcherson"/>
    <x v="1597"/>
    <n v="14000"/>
    <n v="14492"/>
    <n v="30"/>
    <n v="0"/>
    <n v="6.6"/>
    <n v="106"/>
    <n v="120"/>
    <n v="106869"/>
    <n v="17000000"/>
    <n v="-16893131"/>
    <n v="-0.9937135882352941"/>
    <n v="26.00251456470588"/>
    <x v="16"/>
    <s v="dekabr"/>
    <s v="Andrea Di Stefano"/>
    <s v="ESCOBAR: PARADİSE LOST"/>
    <s v="Normal"/>
    <s v="Medium Budget"/>
  </r>
  <r>
    <s v="Road Hard"/>
    <d v="2015-11-03T00:00:00"/>
    <x v="0"/>
    <x v="4"/>
    <s v="English"/>
    <x v="0"/>
    <m/>
    <s v="Jay Mohr"/>
    <x v="1598"/>
    <n v="563"/>
    <n v="2628"/>
    <n v="102"/>
    <n v="212"/>
    <n v="6.1"/>
    <n v="14"/>
    <n v="98"/>
    <n v="105943"/>
    <n v="1500000"/>
    <n v="-1394057"/>
    <n v="-0.92937133333333333"/>
    <n v="24.049451466666664"/>
    <x v="2"/>
    <s v="noyabr"/>
    <s v="Adam Carolla"/>
    <s v="ROAD HARD"/>
    <s v="Normal"/>
    <s v="Medium Budget"/>
  </r>
  <r>
    <s v="Human Traffic"/>
    <d v="1999-11-09T00:00:00"/>
    <x v="0"/>
    <x v="4"/>
    <s v="English"/>
    <x v="1"/>
    <s v="R"/>
    <s v="Danny Dyer"/>
    <x v="1599"/>
    <n v="798"/>
    <n v="1430"/>
    <n v="8"/>
    <n v="0"/>
    <n v="7.1"/>
    <n v="47"/>
    <n v="99"/>
    <n v="104257"/>
    <n v="2200000"/>
    <n v="-2095743"/>
    <n v="-0.95261045454545457"/>
    <n v="28.018955818181816"/>
    <x v="5"/>
    <s v="noyabr"/>
    <s v="Justin Kerrigan"/>
    <s v="HUMAN TRAFFİC"/>
    <s v="Normal"/>
    <s v="Medium Budget"/>
  </r>
  <r>
    <s v="Wristcutters: A Love Story"/>
    <d v="2006-03-05T00:00:00"/>
    <x v="0"/>
    <x v="4"/>
    <s v="English"/>
    <x v="0"/>
    <s v="R"/>
    <s v="Leslie Bibb"/>
    <x v="1600"/>
    <n v="1000"/>
    <n v="4720"/>
    <n v="21"/>
    <n v="11000"/>
    <n v="7.4"/>
    <n v="117"/>
    <n v="88"/>
    <n v="104077"/>
    <n v="1000000"/>
    <n v="-895923"/>
    <n v="-0.89592300000000002"/>
    <n v="30.341630800000004"/>
    <x v="9"/>
    <s v="mart"/>
    <s v="Goran Dukic"/>
    <s v="WRİSTCUTTERS: A LOVE STORY"/>
    <s v="Normal"/>
    <s v="Medium Budget"/>
  </r>
  <r>
    <s v="Ong-bak 2"/>
    <d v="2008-01-16T00:00:00"/>
    <x v="0"/>
    <x v="0"/>
    <s v="Thai"/>
    <x v="23"/>
    <s v="R"/>
    <s v="Nirut Sirichanya"/>
    <x v="1601"/>
    <n v="64"/>
    <n v="134"/>
    <n v="0"/>
    <n v="0"/>
    <n v="6.2"/>
    <n v="110"/>
    <n v="110"/>
    <n v="102055"/>
    <n v="300000000"/>
    <n v="-299897945"/>
    <n v="-0.9996598166666667"/>
    <n v="24.400136073333336"/>
    <x v="4"/>
    <s v="yanvar"/>
    <s v="Tony Jaa"/>
    <s v="ONG-BAK 2"/>
    <s v="Underperformer"/>
    <s v="High Budget"/>
  </r>
  <r>
    <s v="Winter Passing"/>
    <d v="2005-06-07T00:00:00"/>
    <x v="0"/>
    <x v="4"/>
    <s v="English"/>
    <x v="0"/>
    <s v="R"/>
    <s v="Zooey Deschanel"/>
    <x v="1602"/>
    <n v="11000"/>
    <n v="20009"/>
    <n v="9"/>
    <n v="414"/>
    <n v="6.4"/>
    <n v="50"/>
    <n v="98"/>
    <n v="101228"/>
    <n v="3500000"/>
    <n v="-3398772"/>
    <n v="-0.97107771428571432"/>
    <n v="25.252968914285717"/>
    <x v="14"/>
    <s v="iyun"/>
    <s v="Adam Rapp"/>
    <s v="WİNTER PASSİNG"/>
    <s v="Normal"/>
    <s v="Medium Budget"/>
  </r>
  <r>
    <s v="Survival of the Dead"/>
    <d v="2009-02-19T00:00:00"/>
    <x v="0"/>
    <x v="7"/>
    <s v="English"/>
    <x v="0"/>
    <s v="R"/>
    <s v="Julian Richings"/>
    <x v="901"/>
    <n v="648"/>
    <n v="1951"/>
    <n v="0"/>
    <n v="0"/>
    <n v="5"/>
    <n v="274"/>
    <n v="90"/>
    <n v="101055"/>
    <n v="4000000"/>
    <n v="-3898945"/>
    <n v="-0.97473624999999997"/>
    <n v="19.6101055"/>
    <x v="0"/>
    <s v="fevral"/>
    <s v="George A. Romero"/>
    <s v="SURVİVAL OF THE DEAD"/>
    <s v="Normal"/>
    <s v="Low Budget"/>
  </r>
  <r>
    <s v="Freakonomics"/>
    <d v="2010-10-05T00:00:00"/>
    <x v="0"/>
    <x v="10"/>
    <s v="English"/>
    <x v="0"/>
    <s v="PG-13"/>
    <s v="Greg Crowe"/>
    <x v="1603"/>
    <n v="875"/>
    <n v="2305"/>
    <n v="4"/>
    <n v="0"/>
    <n v="6.4"/>
    <n v="73"/>
    <n v="93"/>
    <n v="100675"/>
    <n v="3000000"/>
    <n v="-2899325"/>
    <n v="-0.96644166666666664"/>
    <n v="25.213423333333335"/>
    <x v="11"/>
    <s v="oktyabr"/>
    <s v="Heidi Ewing"/>
    <s v="FREAKONOMİCS"/>
    <s v="Normal"/>
    <s v="Low Budget"/>
  </r>
  <r>
    <s v="Saint John of Las Vegas"/>
    <d v="2009-03-16T00:00:00"/>
    <x v="0"/>
    <x v="4"/>
    <s v="English"/>
    <x v="0"/>
    <s v="R"/>
    <s v="Peter Dinklage"/>
    <x v="1604"/>
    <n v="22000"/>
    <n v="36885"/>
    <n v="0"/>
    <n v="407"/>
    <n v="5.8"/>
    <n v="45"/>
    <n v="85"/>
    <n v="100669"/>
    <n v="3800000"/>
    <n v="-3699331"/>
    <n v="-0.97350815789473688"/>
    <n v="22.851296736842105"/>
    <x v="0"/>
    <s v="mart"/>
    <s v="Hue Rhodes"/>
    <s v="SAİNT JOHN OF LAS VEGAS"/>
    <s v="Normal"/>
    <s v="Medium Budget"/>
  </r>
  <r>
    <s v="The House of the Devil"/>
    <d v="2009-05-25T00:00:00"/>
    <x v="0"/>
    <x v="7"/>
    <s v="English"/>
    <x v="0"/>
    <s v="R"/>
    <s v="Lena Dunham"/>
    <x v="1605"/>
    <n v="969"/>
    <n v="3833"/>
    <n v="243"/>
    <n v="0"/>
    <n v="6.4"/>
    <n v="238"/>
    <n v="95"/>
    <n v="100659"/>
    <n v="900000"/>
    <n v="-799341"/>
    <n v="-0.88815666666666671"/>
    <n v="25.244737333333333"/>
    <x v="0"/>
    <s v="may"/>
    <s v="Ti West"/>
    <s v="THE HOUSE OF THE DEVİL"/>
    <s v="Normal"/>
    <s v="Low Budget"/>
  </r>
  <r>
    <s v="The Good Guy"/>
    <d v="2009-12-12T00:00:00"/>
    <x v="0"/>
    <x v="4"/>
    <s v="English"/>
    <x v="0"/>
    <s v="R"/>
    <s v="Adrian Martinez"/>
    <x v="1606"/>
    <n v="806"/>
    <n v="3124"/>
    <n v="0"/>
    <n v="1000"/>
    <n v="5.9"/>
    <n v="22"/>
    <n v="90"/>
    <n v="100503"/>
    <n v="8000000"/>
    <n v="-7899497"/>
    <n v="-0.98743712500000003"/>
    <n v="23.305025150000002"/>
    <x v="0"/>
    <s v="dekabr"/>
    <s v="Julio DePietro"/>
    <s v="THE GOOD GUY"/>
    <s v="Normal"/>
    <s v="Medium Budget"/>
  </r>
  <r>
    <s v="Buen DÃ­a, RamÃ³n"/>
    <d v="2013-06-11T00:00:00"/>
    <x v="0"/>
    <x v="1"/>
    <s v="German"/>
    <x v="14"/>
    <s v="PG-13"/>
    <s v="Hector Kotsifakis"/>
    <x v="1607"/>
    <n v="623"/>
    <n v="824"/>
    <n v="45"/>
    <n v="0"/>
    <n v="7.7"/>
    <n v="26"/>
    <n v="120"/>
    <n v="100412"/>
    <n v="4000000"/>
    <n v="-3899588"/>
    <n v="-0.97489700000000001"/>
    <n v="30.410041200000002"/>
    <x v="8"/>
    <s v="iyun"/>
    <s v="Jorge RamÃ­rez SuÃ¡rez"/>
    <s v="BUEN DÃ­A, RAMÃ³N"/>
    <s v="Normal"/>
    <s v="Medium Budget"/>
  </r>
  <r>
    <s v="Neal 'N' Nikki"/>
    <d v="2005-11-05T00:00:00"/>
    <x v="0"/>
    <x v="4"/>
    <s v="English"/>
    <x v="21"/>
    <m/>
    <s v="Abhishek Bachchan"/>
    <x v="1608"/>
    <n v="374"/>
    <n v="602"/>
    <n v="0"/>
    <n v="66"/>
    <n v="3.3"/>
    <n v="5"/>
    <n v="97"/>
    <n v="100358"/>
    <n v="1500000"/>
    <n v="-1399642"/>
    <n v="-0.93309466666666663"/>
    <n v="12.833362133333333"/>
    <x v="14"/>
    <s v="noyabr"/>
    <s v="Arjun Sablok"/>
    <s v="NEAL 'N' NİKKİ"/>
    <s v="Normal"/>
    <s v="Medium Budget"/>
  </r>
  <r>
    <s v="A Lego Brickumentary"/>
    <d v="2014-11-23T00:00:00"/>
    <x v="0"/>
    <x v="10"/>
    <s v="English"/>
    <x v="33"/>
    <s v="G"/>
    <s v="G.W. Krauss"/>
    <x v="1609"/>
    <n v="20"/>
    <n v="28"/>
    <n v="0"/>
    <n v="0"/>
    <n v="6.8"/>
    <n v="43"/>
    <n v="93"/>
    <n v="100240"/>
    <n v="1000000"/>
    <n v="-899760"/>
    <n v="-0.89976"/>
    <n v="26.840095999999999"/>
    <x v="16"/>
    <s v="noyabr"/>
    <s v="Kief Davidson"/>
    <s v="A LEGO BRİCKUMENTARY"/>
    <s v="Normal"/>
    <s v="Low Budget"/>
  </r>
  <r>
    <s v="8: The Mormon Proposition"/>
    <d v="2010-01-12T00:00:00"/>
    <x v="0"/>
    <x v="10"/>
    <s v="English"/>
    <x v="0"/>
    <s v="R"/>
    <s v="Dustin Lance Black"/>
    <x v="1610"/>
    <n v="191"/>
    <n v="210"/>
    <n v="0"/>
    <n v="0"/>
    <n v="7.1"/>
    <n v="28"/>
    <n v="80"/>
    <n v="99851"/>
    <n v="2500000"/>
    <n v="-2400149"/>
    <n v="-0.96005960000000001"/>
    <n v="28.015976159999997"/>
    <x v="11"/>
    <s v="yanvar"/>
    <s v="Reed Cowan"/>
    <s v="8: THE MORMON PROPOSİTİON"/>
    <s v="Normal"/>
    <s v="Low Budget"/>
  </r>
  <r>
    <s v="The Young and Prodigious T.S. Spivet"/>
    <d v="2013-07-23T00:00:00"/>
    <x v="0"/>
    <x v="0"/>
    <s v="English"/>
    <x v="6"/>
    <s v="PG"/>
    <s v="Callum Rennie"/>
    <x v="571"/>
    <n v="716"/>
    <n v="1843"/>
    <n v="0"/>
    <n v="5000"/>
    <n v="7.1"/>
    <n v="122"/>
    <n v="105"/>
    <n v="99462"/>
    <n v="33000000"/>
    <n v="-32900538"/>
    <n v="-0.99698600000000004"/>
    <n v="28.501205599999999"/>
    <x v="8"/>
    <s v="iyul"/>
    <s v="Jean-Pierre Jeunet"/>
    <s v="THE YOUNG AND PRODİGİOUS T.S. SPİVET"/>
    <s v="Normal"/>
    <s v="High Budget"/>
  </r>
  <r>
    <s v="Desert Blue"/>
    <d v="1998-07-03T00:00:00"/>
    <x v="0"/>
    <x v="1"/>
    <s v="English"/>
    <x v="0"/>
    <s v="R"/>
    <s v="Ethan Suplee"/>
    <x v="1516"/>
    <n v="1000"/>
    <n v="3207"/>
    <n v="204"/>
    <n v="69"/>
    <n v="6.2"/>
    <n v="31"/>
    <n v="90"/>
    <n v="99147"/>
    <n v="2000000"/>
    <n v="-1900853"/>
    <n v="-0.95042649999999995"/>
    <n v="24.426729400000003"/>
    <x v="31"/>
    <s v="iyul"/>
    <s v="Morgan J. Freeman"/>
    <s v="DESERT BLUE"/>
    <s v="Normal"/>
    <s v="Medium Budget"/>
  </r>
  <r>
    <s v="Rubber"/>
    <d v="2010-08-12T00:00:00"/>
    <x v="0"/>
    <x v="4"/>
    <s v="English"/>
    <x v="6"/>
    <s v="R"/>
    <s v="Haley Ramm"/>
    <x v="1611"/>
    <n v="353"/>
    <n v="1498"/>
    <n v="248"/>
    <n v="46000"/>
    <n v="5.8"/>
    <n v="230"/>
    <n v="82"/>
    <n v="98017"/>
    <n v="500000"/>
    <n v="-401983"/>
    <n v="-0.80396599999999996"/>
    <n v="27.478413599999996"/>
    <x v="11"/>
    <s v="avgust"/>
    <s v="Quentin Dupieux"/>
    <s v="RUBBER"/>
    <s v="Normal"/>
    <s v="Medium Budget"/>
  </r>
  <r>
    <s v="D.E.B.S."/>
    <d v="2004-10-19T00:00:00"/>
    <x v="0"/>
    <x v="0"/>
    <s v="English"/>
    <x v="0"/>
    <s v="PG-13"/>
    <s v="Jordana Brewster"/>
    <x v="429"/>
    <n v="4000"/>
    <n v="6380"/>
    <n v="23"/>
    <n v="1000"/>
    <n v="5.3"/>
    <n v="50"/>
    <n v="91"/>
    <n v="96793"/>
    <n v="3500000"/>
    <n v="-3403207"/>
    <n v="-0.97234485714285712"/>
    <n v="20.911062057142857"/>
    <x v="7"/>
    <s v="oktyabr"/>
    <s v="Angela Robinson"/>
    <s v="D.E.B.S."/>
    <s v="Normal"/>
    <s v="High Budget"/>
  </r>
  <r>
    <s v="Hardflip"/>
    <d v="2012-08-17T00:00:00"/>
    <x v="0"/>
    <x v="0"/>
    <s v="English"/>
    <x v="0"/>
    <s v="PG-13"/>
    <s v="Matthew Ziff"/>
    <x v="1612"/>
    <n v="260000"/>
    <n v="263584"/>
    <n v="74"/>
    <n v="706"/>
    <n v="5.6"/>
    <n v="2"/>
    <n v="112"/>
    <n v="96734"/>
    <n v="1000000"/>
    <n v="-903266"/>
    <n v="-0.90326600000000001"/>
    <n v="22.109293599999997"/>
    <x v="3"/>
    <s v="avgust"/>
    <s v="Johnny Remo"/>
    <s v="HARDFLİP"/>
    <s v="Normal"/>
    <s v="High Budget"/>
  </r>
  <r>
    <s v="Summer Storm"/>
    <d v="2004-07-18T00:00:00"/>
    <x v="0"/>
    <x v="4"/>
    <s v="German"/>
    <x v="7"/>
    <s v="R"/>
    <s v="Alicja Bachleda"/>
    <x v="1545"/>
    <n v="289"/>
    <n v="362"/>
    <n v="7"/>
    <n v="442"/>
    <n v="7.4"/>
    <n v="40"/>
    <n v="98"/>
    <n v="95016"/>
    <n v="2700000"/>
    <n v="-2604984"/>
    <n v="-0.96480888888888894"/>
    <n v="29.258276444444444"/>
    <x v="7"/>
    <s v="iyul"/>
    <s v="Marco Kreuzpaintner"/>
    <s v="SUMMER STORM"/>
    <s v="Normal"/>
    <s v="Medium Budget"/>
  </r>
  <r>
    <s v="The Cure"/>
    <d v="1997-12-08T00:00:00"/>
    <x v="0"/>
    <x v="8"/>
    <s v="Japanese"/>
    <x v="10"/>
    <m/>
    <s v="KÃ´ji Yakusho"/>
    <x v="1613"/>
    <n v="89"/>
    <n v="115"/>
    <n v="62"/>
    <n v="817"/>
    <n v="7.4"/>
    <n v="78"/>
    <n v="111"/>
    <n v="94596"/>
    <n v="1000000"/>
    <n v="-905404"/>
    <n v="-0.90540399999999999"/>
    <n v="29.319538400000003"/>
    <x v="1"/>
    <s v="dekabr"/>
    <s v="Kiyoshi Kurosawa"/>
    <s v="THE CURE"/>
    <s v="Normal"/>
    <s v="Medium Budget"/>
  </r>
  <r>
    <s v="Motherhood"/>
    <d v="2009-04-04T00:00:00"/>
    <x v="0"/>
    <x v="4"/>
    <s v="English"/>
    <x v="0"/>
    <s v="PG-13"/>
    <s v="Stephanie Szostak"/>
    <x v="1614"/>
    <n v="1000"/>
    <n v="3146"/>
    <n v="8"/>
    <n v="546"/>
    <n v="4.7"/>
    <n v="43"/>
    <n v="90"/>
    <n v="92900"/>
    <n v="5000000"/>
    <n v="-4907100"/>
    <n v="-0.98141999999999996"/>
    <n v="18.462032000000001"/>
    <x v="0"/>
    <s v="aprel"/>
    <s v="Katherine Dieckmann"/>
    <s v="MOTHERHOOD"/>
    <s v="Normal"/>
    <s v="Medium Budget"/>
  </r>
  <r>
    <s v="I Spit on Your Grave"/>
    <d v="2010-02-22T00:00:00"/>
    <x v="0"/>
    <x v="7"/>
    <s v="English"/>
    <x v="0"/>
    <s v="R"/>
    <s v="Sarah Butler"/>
    <x v="1615"/>
    <n v="635"/>
    <n v="2423"/>
    <n v="68"/>
    <n v="17000"/>
    <n v="6.3"/>
    <n v="225"/>
    <n v="105"/>
    <n v="92401"/>
    <n v="2000000"/>
    <n v="-1907599"/>
    <n v="-0.95379950000000002"/>
    <n v="26.518480199999999"/>
    <x v="11"/>
    <s v="fevral"/>
    <s v="Steven R. Monroe"/>
    <s v="I SPİT ON YOUR GRAVE"/>
    <s v="Normal"/>
    <s v="Low Budget"/>
  </r>
  <r>
    <s v="The Salon"/>
    <d v="2005-10-03T00:00:00"/>
    <x v="0"/>
    <x v="4"/>
    <s v="English"/>
    <x v="0"/>
    <s v="PG-13"/>
    <s v="Vivica A. Fox"/>
    <x v="873"/>
    <n v="890"/>
    <n v="3138"/>
    <n v="7"/>
    <n v="68"/>
    <n v="4.3"/>
    <n v="14"/>
    <n v="90"/>
    <n v="92362"/>
    <n v="1500000"/>
    <n v="-1407638"/>
    <n v="-0.93842533333333333"/>
    <n v="16.831429866666664"/>
    <x v="14"/>
    <s v="oktyabr"/>
    <s v="Mark Brown"/>
    <s v="THE SALON"/>
    <s v="Normal"/>
    <s v="Medium Budget"/>
  </r>
  <r>
    <s v="Mean Machine"/>
    <d v="2001-04-05T00:00:00"/>
    <x v="0"/>
    <x v="4"/>
    <s v="English"/>
    <x v="1"/>
    <s v="R"/>
    <s v="Jason Statham"/>
    <x v="1616"/>
    <n v="26000"/>
    <n v="29325"/>
    <n v="0"/>
    <n v="0"/>
    <n v="6.5"/>
    <n v="54"/>
    <n v="99"/>
    <n v="92191"/>
    <n v="2500000"/>
    <n v="-2407809"/>
    <n v="-0.96312359999999997"/>
    <n v="25.614750560000001"/>
    <x v="18"/>
    <s v="aprel"/>
    <s v="Barry Skolnick"/>
    <s v="MEAN MACHİNE"/>
    <s v="Normal"/>
    <s v="Medium Budget"/>
  </r>
  <r>
    <s v="The Best Offer"/>
    <d v="2013-11-04T00:00:00"/>
    <x v="0"/>
    <x v="8"/>
    <s v="English"/>
    <x v="20"/>
    <s v="R"/>
    <s v="Jim Sturgess"/>
    <x v="1617"/>
    <n v="5000"/>
    <n v="5954"/>
    <n v="911"/>
    <n v="31000"/>
    <n v="7.8"/>
    <n v="124"/>
    <n v="131"/>
    <n v="85433"/>
    <n v="13500000"/>
    <n v="-13414567"/>
    <n v="-0.99367162962962963"/>
    <n v="33.902531348148145"/>
    <x v="8"/>
    <s v="noyabr"/>
    <s v="Giuseppe Tornatore"/>
    <s v="THE BEST OFFER"/>
    <s v="Normal"/>
    <s v="Medium Budget"/>
  </r>
  <r>
    <s v="My Date with Drew"/>
    <d v="2004-01-14T00:00:00"/>
    <x v="0"/>
    <x v="10"/>
    <s v="English"/>
    <x v="0"/>
    <s v="PG"/>
    <s v="John August"/>
    <x v="1061"/>
    <n v="86"/>
    <n v="163"/>
    <n v="16"/>
    <n v="456"/>
    <n v="6.6"/>
    <n v="43"/>
    <n v="90"/>
    <n v="85222"/>
    <n v="1100"/>
    <n v="84122"/>
    <n v="76.474545454545449"/>
    <n v="57.03541818181818"/>
    <x v="7"/>
    <s v="yanvar"/>
    <s v="Jon Gunn"/>
    <s v="MY DATE WİTH DREW"/>
    <s v="Normal"/>
    <s v="Low Budget"/>
  </r>
  <r>
    <s v="Hero"/>
    <d v="2002-01-10T00:00:00"/>
    <x v="1"/>
    <x v="0"/>
    <s v="Mandarin"/>
    <x v="5"/>
    <s v="PG-13"/>
    <s v="Jet Li"/>
    <x v="1096"/>
    <n v="5000"/>
    <n v="6229"/>
    <n v="611"/>
    <n v="0"/>
    <n v="7.9"/>
    <n v="283"/>
    <n v="80"/>
    <n v="84961"/>
    <n v="31000000"/>
    <n v="-30915039"/>
    <n v="-0.9972593225806452"/>
    <n v="31.201096270967742"/>
    <x v="12"/>
    <s v="yanvar"/>
    <s v="Yimou Zhang"/>
    <s v="HERO"/>
    <s v="Normal"/>
    <s v="High Budget"/>
  </r>
  <r>
    <s v="Wasabi"/>
    <d v="2001-01-04T00:00:00"/>
    <x v="0"/>
    <x v="0"/>
    <s v="French"/>
    <x v="6"/>
    <s v="R"/>
    <s v="Carole Bouquet"/>
    <x v="1618"/>
    <n v="235"/>
    <n v="303"/>
    <n v="7"/>
    <n v="0"/>
    <n v="6.6"/>
    <n v="40"/>
    <n v="94"/>
    <n v="81525"/>
    <n v="15300000"/>
    <n v="-15218475"/>
    <n v="-0.99467156862745099"/>
    <n v="26.00213137254902"/>
    <x v="18"/>
    <s v="yanvar"/>
    <s v="GÃ©rard Krawczyk"/>
    <s v="WASABİ"/>
    <s v="Normal"/>
    <s v="High Budget"/>
  </r>
  <r>
    <s v="Middle of Nowhere"/>
    <d v="2012-01-15T00:00:00"/>
    <x v="0"/>
    <x v="1"/>
    <s v="English"/>
    <x v="0"/>
    <s v="R"/>
    <s v="Omari Hardwick"/>
    <x v="520"/>
    <n v="1000"/>
    <n v="3021"/>
    <n v="151"/>
    <n v="569"/>
    <n v="6.5"/>
    <n v="37"/>
    <n v="97"/>
    <n v="78030"/>
    <n v="200000"/>
    <n v="-121970"/>
    <n v="-0.60985"/>
    <n v="25.81296"/>
    <x v="3"/>
    <s v="yanvar"/>
    <s v="Ava DuVernay"/>
    <s v="MİDDLE OF NOWHERE"/>
    <s v="Normal"/>
    <s v="Medium Budget"/>
  </r>
  <r>
    <s v="The Innkeepers"/>
    <d v="2011-06-10T00:00:00"/>
    <x v="0"/>
    <x v="7"/>
    <s v="English"/>
    <x v="0"/>
    <s v="R"/>
    <s v="Lena Dunham"/>
    <x v="1605"/>
    <n v="969"/>
    <n v="1252"/>
    <n v="243"/>
    <n v="0"/>
    <n v="5.5"/>
    <n v="292"/>
    <n v="101"/>
    <n v="77501"/>
    <n v="750000"/>
    <n v="-672499"/>
    <n v="-0.89666533333333331"/>
    <n v="21.641333866666667"/>
    <x v="15"/>
    <s v="iyun"/>
    <s v="Ti West"/>
    <s v="THE INNKEEPERS"/>
    <s v="Normal"/>
    <s v="Low Budget"/>
  </r>
  <r>
    <s v="Nomad: The Warrior"/>
    <d v="2005-09-22T00:00:00"/>
    <x v="0"/>
    <x v="1"/>
    <s v="Kazakh"/>
    <x v="6"/>
    <s v="R"/>
    <s v="Jay Hernandez"/>
    <x v="957"/>
    <n v="1000"/>
    <n v="2115"/>
    <n v="44"/>
    <n v="265"/>
    <n v="6"/>
    <n v="30"/>
    <n v="112"/>
    <n v="77231"/>
    <n v="25000000"/>
    <n v="-24922769"/>
    <n v="-0.99691076000000001"/>
    <n v="23.627735695999998"/>
    <x v="14"/>
    <s v="sentyabr"/>
    <s v="Sergey Bodrov"/>
    <s v="NOMAD: THE WARRİOR"/>
    <s v="Normal"/>
    <s v="Medium Budget"/>
  </r>
  <r>
    <s v="Breaking Upwards"/>
    <d v="2009-06-03T00:00:00"/>
    <x v="0"/>
    <x v="14"/>
    <s v="English"/>
    <x v="0"/>
    <m/>
    <s v="Zoe Lister-Jones"/>
    <x v="1619"/>
    <n v="331"/>
    <n v="1546"/>
    <n v="38"/>
    <n v="324"/>
    <n v="6.2"/>
    <n v="22"/>
    <n v="88"/>
    <n v="76382"/>
    <n v="15000"/>
    <n v="61382"/>
    <n v="4.092133333333333"/>
    <n v="26.469253333333334"/>
    <x v="0"/>
    <s v="iyun"/>
    <s v="Daryl Wein"/>
    <s v="BREAKİNG UPWARDS"/>
    <s v="Normal"/>
    <s v="Medium Budget"/>
  </r>
  <r>
    <s v="Sleep Dealer"/>
    <d v="2008-06-09T00:00:00"/>
    <x v="0"/>
    <x v="1"/>
    <s v="Spanish"/>
    <x v="0"/>
    <s v="PG-13"/>
    <s v="Leonor Varela"/>
    <x v="1620"/>
    <n v="426"/>
    <n v="862"/>
    <n v="8"/>
    <n v="0"/>
    <n v="5.9"/>
    <n v="47"/>
    <n v="90"/>
    <n v="75727"/>
    <n v="2500000"/>
    <n v="-2424273"/>
    <n v="-0.96970920000000005"/>
    <n v="23.21211632"/>
    <x v="4"/>
    <s v="iyun"/>
    <s v="Alex Rivera"/>
    <s v="SLEEP DEALER"/>
    <s v="Normal"/>
    <s v="Medium Budget"/>
  </r>
  <r>
    <s v="An Everlasting Piece"/>
    <d v="2000-11-07T00:00:00"/>
    <x v="0"/>
    <x v="4"/>
    <s v="English"/>
    <x v="0"/>
    <s v="R"/>
    <s v="Anna Friel"/>
    <x v="122"/>
    <n v="736"/>
    <n v="1403"/>
    <n v="272"/>
    <n v="132"/>
    <n v="6.3"/>
    <n v="34"/>
    <n v="103"/>
    <n v="75078"/>
    <n v="14000000"/>
    <n v="-13924922"/>
    <n v="-0.99463728571428567"/>
    <n v="24.815345085714288"/>
    <x v="23"/>
    <s v="noyabr"/>
    <s v="Barry Levinson"/>
    <s v="AN EVERLASTİNG PİECE"/>
    <s v="Normal"/>
    <s v="Medium Budget"/>
  </r>
  <r>
    <s v="Manderlay"/>
    <d v="2005-04-24T00:00:00"/>
    <x v="0"/>
    <x v="1"/>
    <s v="English"/>
    <x v="33"/>
    <s v="Not Rated"/>
    <s v="Bryce Dallas Howard"/>
    <x v="1269"/>
    <n v="3000"/>
    <n v="4211"/>
    <n v="3000"/>
    <n v="1000"/>
    <n v="7.4"/>
    <n v="140"/>
    <n v="139"/>
    <n v="74205"/>
    <n v="14200000"/>
    <n v="-14125795"/>
    <n v="-0.99477429577464793"/>
    <n v="29.302090281690145"/>
    <x v="14"/>
    <s v="aprel"/>
    <s v="Lars von Trier"/>
    <s v="MANDERLAY"/>
    <s v="Normal"/>
    <s v="Medium Budget"/>
  </r>
  <r>
    <s v="Fort McCoy"/>
    <d v="2011-12-14T00:00:00"/>
    <x v="0"/>
    <x v="1"/>
    <s v="English"/>
    <x v="0"/>
    <s v="R"/>
    <s v="Johnny Pacar"/>
    <x v="1621"/>
    <n v="1000"/>
    <n v="4374"/>
    <n v="27"/>
    <n v="348"/>
    <n v="5.9"/>
    <n v="8"/>
    <n v="100"/>
    <n v="73678"/>
    <n v="3000000"/>
    <n v="-2926322"/>
    <n v="-0.97544066666666662"/>
    <n v="23.244623733333334"/>
    <x v="15"/>
    <s v="dekabr"/>
    <s v="Kate Connor"/>
    <s v="FORT MCCOY"/>
    <s v="Normal"/>
    <s v="Medium Budget"/>
  </r>
  <r>
    <s v="The Midnight Meat Train"/>
    <d v="2008-06-22T00:00:00"/>
    <x v="0"/>
    <x v="11"/>
    <s v="English"/>
    <x v="0"/>
    <s v="R"/>
    <s v="Bradley Cooper"/>
    <x v="1622"/>
    <n v="14000"/>
    <n v="18639"/>
    <n v="129"/>
    <n v="0"/>
    <n v="6.1"/>
    <n v="177"/>
    <n v="103"/>
    <n v="73548"/>
    <n v="15000000"/>
    <n v="-14926452"/>
    <n v="-0.9950968"/>
    <n v="24.00196128"/>
    <x v="4"/>
    <s v="iyun"/>
    <s v="RyÃ»hei Kitamura"/>
    <s v="THE MİDNİGHT MEAT TRAİN"/>
    <s v="Normal"/>
    <s v="Low Budget"/>
  </r>
  <r>
    <s v="Dragon Blade"/>
    <d v="2015-08-19T00:00:00"/>
    <x v="0"/>
    <x v="0"/>
    <s v="Mandarin"/>
    <x v="5"/>
    <s v="R"/>
    <s v="Si Won Choi"/>
    <x v="1623"/>
    <n v="21"/>
    <n v="58"/>
    <n v="10"/>
    <n v="0"/>
    <n v="6.1"/>
    <n v="68"/>
    <n v="103"/>
    <n v="72413"/>
    <n v="65000000"/>
    <n v="-64927587"/>
    <n v="-0.99888595384615386"/>
    <n v="24.000445618461537"/>
    <x v="2"/>
    <s v="avgust"/>
    <s v="Daniel Lee"/>
    <s v="DRAGON BLADE"/>
    <s v="Underperformer"/>
    <s v="High Budget"/>
  </r>
  <r>
    <s v="Eye of the Dolphin"/>
    <d v="2006-04-12T00:00:00"/>
    <x v="0"/>
    <x v="4"/>
    <s v="English"/>
    <x v="0"/>
    <s v="PG-13"/>
    <s v="Katharine Ross"/>
    <x v="1624"/>
    <n v="640"/>
    <n v="1491"/>
    <n v="0"/>
    <n v="140"/>
    <n v="5.7"/>
    <n v="18"/>
    <n v="100"/>
    <n v="71904"/>
    <n v="2500000"/>
    <n v="-2428096"/>
    <n v="-0.97123839999999995"/>
    <n v="22.42550464"/>
    <x v="9"/>
    <s v="aprel"/>
    <s v="Michael D. Sellers"/>
    <s v="EYE OF THE DOLPHİN"/>
    <s v="Normal"/>
    <s v="Medium Budget"/>
  </r>
  <r>
    <s v="Ernest &amp; Celestine"/>
    <d v="2012-10-22T00:00:00"/>
    <x v="0"/>
    <x v="3"/>
    <s v="French"/>
    <x v="6"/>
    <s v="PG"/>
    <s v="Mackenzie Foy"/>
    <x v="1625"/>
    <n v="6000"/>
    <n v="6829"/>
    <n v="2"/>
    <n v="0"/>
    <n v="7.9"/>
    <n v="99"/>
    <n v="80"/>
    <n v="71442"/>
    <n v="9600000"/>
    <n v="-9528558"/>
    <n v="-0.99255812499999996"/>
    <n v="31.202976750000001"/>
    <x v="3"/>
    <s v="oktyabr"/>
    <s v="StÃ©phane Aubier"/>
    <s v="ERNEST &amp; CELESTİNE"/>
    <s v="Normal"/>
    <s v="High Budget"/>
  </r>
  <r>
    <s v="Eulogy"/>
    <d v="2004-09-14T00:00:00"/>
    <x v="0"/>
    <x v="4"/>
    <s v="English"/>
    <x v="0"/>
    <s v="R"/>
    <s v="Zooey Deschanel"/>
    <x v="1626"/>
    <n v="11000"/>
    <n v="14656"/>
    <n v="0"/>
    <n v="376"/>
    <n v="6.7"/>
    <n v="27"/>
    <n v="85"/>
    <n v="70527"/>
    <n v="6500000"/>
    <n v="-6429473"/>
    <n v="-0.98914969230769234"/>
    <n v="26.441940123076925"/>
    <x v="7"/>
    <s v="sentyabr"/>
    <s v="Michael Clancy"/>
    <s v="EULOGY"/>
    <s v="Normal"/>
    <s v="Medium Budget"/>
  </r>
  <r>
    <s v="Cavite"/>
    <d v="2005-07-22T00:00:00"/>
    <x v="0"/>
    <x v="16"/>
    <s v="English"/>
    <x v="42"/>
    <s v="Not Rated"/>
    <s v="Ian Gamazon"/>
    <x v="1627"/>
    <n v="0"/>
    <n v="0"/>
    <n v="0"/>
    <n v="74"/>
    <n v="6.3"/>
    <n v="35"/>
    <n v="80"/>
    <n v="70071"/>
    <n v="7000"/>
    <n v="63071"/>
    <n v="9.0101428571428563"/>
    <n v="28.811457142857144"/>
    <x v="14"/>
    <s v="iyul"/>
    <s v="Neill Dela Llana"/>
    <s v="CAVİTE"/>
    <s v="Normal"/>
    <s v="Low Budget"/>
  </r>
  <r>
    <s v="The Messenger"/>
    <d v="2009-12-15T00:00:00"/>
    <x v="0"/>
    <x v="1"/>
    <s v="English"/>
    <x v="0"/>
    <s v="R"/>
    <s v="Steve Buscemi"/>
    <x v="1628"/>
    <n v="12000"/>
    <n v="14462"/>
    <n v="38"/>
    <n v="0"/>
    <n v="7.2"/>
    <n v="217"/>
    <n v="105"/>
    <n v="66637"/>
    <n v="6500000"/>
    <n v="-6433363"/>
    <n v="-0.98974815384615389"/>
    <n v="28.40410073846154"/>
    <x v="0"/>
    <s v="dekabr"/>
    <s v="Oren Moverman"/>
    <s v="THE MESSENGER"/>
    <s v="Normal"/>
    <s v="Medium Budget"/>
  </r>
  <r>
    <s v="Deadfall"/>
    <d v="2012-06-10T00:00:00"/>
    <x v="0"/>
    <x v="8"/>
    <s v="English"/>
    <x v="0"/>
    <s v="R"/>
    <s v="Charlie Hunnam"/>
    <x v="1629"/>
    <n v="16000"/>
    <n v="27575"/>
    <n v="24"/>
    <n v="0"/>
    <n v="6.3"/>
    <n v="162"/>
    <n v="95"/>
    <n v="65804"/>
    <n v="12000000"/>
    <n v="-11934196"/>
    <n v="-0.99451633333333334"/>
    <n v="24.802193466666665"/>
    <x v="3"/>
    <s v="iyun"/>
    <s v="Stefan Ruzowitzky"/>
    <s v="DEADFALL"/>
    <s v="Normal"/>
    <s v="Medium Budget"/>
  </r>
  <r>
    <s v="Redacted"/>
    <d v="2007-10-22T00:00:00"/>
    <x v="0"/>
    <x v="8"/>
    <s v="English"/>
    <x v="0"/>
    <s v="R"/>
    <s v="Mike Figueroa"/>
    <x v="109"/>
    <n v="343"/>
    <n v="408"/>
    <n v="0"/>
    <n v="559"/>
    <n v="6.2"/>
    <n v="133"/>
    <n v="90"/>
    <n v="65087"/>
    <n v="5000000"/>
    <n v="-4934913"/>
    <n v="-0.98698260000000004"/>
    <n v="24.461106960000002"/>
    <x v="17"/>
    <s v="oktyabr"/>
    <s v="Brian De Palma"/>
    <s v="REDACTED"/>
    <s v="Normal"/>
    <s v="Medium Budget"/>
  </r>
  <r>
    <s v="Among Giants"/>
    <d v="1998-06-12T00:00:00"/>
    <x v="0"/>
    <x v="4"/>
    <s v="English"/>
    <x v="1"/>
    <s v="R"/>
    <s v="Rachel Griffiths"/>
    <x v="515"/>
    <n v="578"/>
    <n v="643"/>
    <n v="12"/>
    <n v="108"/>
    <n v="5.9"/>
    <n v="31"/>
    <n v="93"/>
    <n v="64359"/>
    <n v="2500000"/>
    <n v="-2435641"/>
    <n v="-0.97425640000000002"/>
    <n v="23.221097440000001"/>
    <x v="31"/>
    <s v="iyun"/>
    <s v="Sam Miller"/>
    <s v="AMONG GİANTS"/>
    <s v="Normal"/>
    <s v="Medium Budget"/>
  </r>
  <r>
    <s v="The Notebook"/>
    <d v="2004-09-09T00:00:00"/>
    <x v="0"/>
    <x v="1"/>
    <s v="English"/>
    <x v="0"/>
    <s v="PG-13"/>
    <s v="Ryan Gosling"/>
    <x v="343"/>
    <n v="33000"/>
    <n v="34495"/>
    <n v="415"/>
    <n v="57000"/>
    <n v="7.9"/>
    <n v="177"/>
    <n v="123"/>
    <n v="64286"/>
    <n v="29000000"/>
    <n v="-28935714"/>
    <n v="-0.99778324137931029"/>
    <n v="36.900886703448279"/>
    <x v="7"/>
    <s v="sentyabr"/>
    <s v="Nick Cassavetes"/>
    <s v="THE NOTEBOOK"/>
    <s v="Normal"/>
    <s v="Medium Budget"/>
  </r>
  <r>
    <s v="Aberdeen"/>
    <d v="2000-02-11T00:00:00"/>
    <x v="0"/>
    <x v="1"/>
    <s v="English"/>
    <x v="1"/>
    <m/>
    <s v="Charlotte Rampling"/>
    <x v="1630"/>
    <n v="844"/>
    <n v="846"/>
    <n v="19"/>
    <n v="260"/>
    <n v="7.3"/>
    <n v="28"/>
    <n v="106"/>
    <n v="64148"/>
    <n v="6500000"/>
    <n v="-6435852"/>
    <n v="-0.99013107692307689"/>
    <n v="28.829947569230768"/>
    <x v="23"/>
    <s v="fevral"/>
    <s v="Hans Petter Moland"/>
    <s v="ABERDEEN"/>
    <s v="Normal"/>
    <s v="Medium Budget"/>
  </r>
  <r>
    <s v="Renaissance"/>
    <d v="2006-03-03T00:00:00"/>
    <x v="0"/>
    <x v="0"/>
    <s v="English"/>
    <x v="6"/>
    <s v="R"/>
    <s v="Romola Garai"/>
    <x v="1631"/>
    <n v="805"/>
    <n v="1185"/>
    <n v="2"/>
    <n v="0"/>
    <n v="6.7"/>
    <n v="112"/>
    <n v="105"/>
    <n v="63260"/>
    <n v="14000000"/>
    <n v="-13936740"/>
    <n v="-0.99548142857142852"/>
    <n v="26.401807428571431"/>
    <x v="9"/>
    <s v="mart"/>
    <s v="Christian Volckman"/>
    <s v="RENAİSSANCE"/>
    <s v="Normal"/>
    <s v="High Budget"/>
  </r>
  <r>
    <s v="Creative Control"/>
    <d v="2015-09-01T00:00:00"/>
    <x v="0"/>
    <x v="1"/>
    <s v="English"/>
    <x v="0"/>
    <s v="R"/>
    <s v="Nora Zehetner"/>
    <x v="1632"/>
    <n v="446"/>
    <n v="928"/>
    <n v="4"/>
    <n v="793"/>
    <n v="5.5"/>
    <n v="36"/>
    <n v="97"/>
    <n v="62480"/>
    <n v="1000000"/>
    <n v="-937520"/>
    <n v="-0.93752000000000002"/>
    <n v="21.704291999999999"/>
    <x v="2"/>
    <s v="sentyabr"/>
    <s v="Benjamin Dickinson"/>
    <s v="CREATİVE CONTROL"/>
    <s v="Normal"/>
    <s v="Medium Budget"/>
  </r>
  <r>
    <s v="Cheap Thrills"/>
    <d v="2013-12-19T00:00:00"/>
    <x v="0"/>
    <x v="4"/>
    <s v="English"/>
    <x v="0"/>
    <s v="Not Rated"/>
    <s v="Brighton Sharbino"/>
    <x v="1633"/>
    <n v="3000"/>
    <n v="4729"/>
    <n v="3"/>
    <n v="0"/>
    <n v="6.8"/>
    <n v="193"/>
    <n v="88"/>
    <n v="59379"/>
    <n v="200000"/>
    <n v="-140621"/>
    <n v="-0.70310499999999998"/>
    <n v="26.918758"/>
    <x v="8"/>
    <s v="dekabr"/>
    <s v="E.L. Katz"/>
    <s v="CHEAP THRİLLS"/>
    <s v="Normal"/>
    <s v="Medium Budget"/>
  </r>
  <r>
    <s v="Down and Out with the Dolls"/>
    <d v="2001-11-18T00:00:00"/>
    <x v="0"/>
    <x v="4"/>
    <s v="English"/>
    <x v="0"/>
    <s v="R"/>
    <s v="Lemmy"/>
    <x v="1634"/>
    <n v="268"/>
    <n v="318"/>
    <n v="0"/>
    <n v="27"/>
    <n v="6.1"/>
    <n v="12"/>
    <n v="88"/>
    <n v="58936"/>
    <n v="1200000"/>
    <n v="-1141064"/>
    <n v="-0.95088666666666666"/>
    <n v="24.022345333333334"/>
    <x v="18"/>
    <s v="noyabr"/>
    <s v="Kurt Voss"/>
    <s v="DOWN AND OUT WİTH THE DOLLS"/>
    <s v="Normal"/>
    <s v="Medium Budget"/>
  </r>
  <r>
    <s v="Trust"/>
    <d v="2010-02-28T00:00:00"/>
    <x v="0"/>
    <x v="8"/>
    <s v="English"/>
    <x v="0"/>
    <s v="R"/>
    <s v="Noah Emmerich"/>
    <x v="1635"/>
    <n v="617"/>
    <n v="916"/>
    <n v="0"/>
    <n v="10000"/>
    <n v="7"/>
    <n v="109"/>
    <n v="106"/>
    <n v="58214"/>
    <n v="9500000"/>
    <n v="-9441786"/>
    <n v="-0.9938722105263158"/>
    <n v="28.602451115789474"/>
    <x v="11"/>
    <s v="fevral"/>
    <s v="David Schwimmer"/>
    <s v="TRUST"/>
    <s v="Normal"/>
    <s v="Medium Budget"/>
  </r>
  <r>
    <s v="The Road"/>
    <d v="2009-04-13T00:00:00"/>
    <x v="0"/>
    <x v="2"/>
    <s v="English"/>
    <x v="0"/>
    <s v="R"/>
    <s v="Viggo Mortensen"/>
    <x v="1376"/>
    <n v="10000"/>
    <n v="23566"/>
    <n v="214"/>
    <n v="32000"/>
    <n v="7.3"/>
    <n v="355"/>
    <n v="111"/>
    <n v="56692"/>
    <n v="25000000"/>
    <n v="-24943308"/>
    <n v="-0.99773232000000001"/>
    <n v="32.000907071999997"/>
    <x v="0"/>
    <s v="aprel"/>
    <s v="John Hillcoat"/>
    <s v="THE ROAD"/>
    <s v="Normal"/>
    <s v="High Budget"/>
  </r>
  <r>
    <s v="Beyond the Black Rainbow"/>
    <d v="2010-04-13T00:00:00"/>
    <x v="0"/>
    <x v="13"/>
    <s v="English"/>
    <x v="4"/>
    <s v="R"/>
    <s v="Chris Gauthier"/>
    <x v="1636"/>
    <n v="434"/>
    <n v="645"/>
    <n v="22"/>
    <n v="0"/>
    <n v="6.1"/>
    <n v="97"/>
    <n v="110"/>
    <n v="56129"/>
    <n v="1100000"/>
    <n v="-1043871"/>
    <n v="-0.94897363636363641"/>
    <n v="24.020410545454546"/>
    <x v="11"/>
    <s v="aprel"/>
    <s v="Panos Cosmatos"/>
    <s v="BEYOND THE BLACK RAİNBOW"/>
    <s v="Normal"/>
    <s v="Medium Budget"/>
  </r>
  <r>
    <s v="Harvard Man"/>
    <d v="2001-09-09T00:00:00"/>
    <x v="0"/>
    <x v="4"/>
    <s v="English"/>
    <x v="0"/>
    <s v="R"/>
    <s v="Sarah Michelle Gellar"/>
    <x v="1373"/>
    <n v="4000"/>
    <n v="6776"/>
    <n v="56"/>
    <n v="113"/>
    <n v="4.9000000000000004"/>
    <n v="27"/>
    <n v="99"/>
    <n v="56007"/>
    <n v="5500000"/>
    <n v="-5443993"/>
    <n v="-0.98981690909090914"/>
    <n v="19.215373236363636"/>
    <x v="18"/>
    <s v="sentyabr"/>
    <s v="James Toback"/>
    <s v="HARVARD MAN"/>
    <s v="Normal"/>
    <s v="Medium Budget"/>
  </r>
  <r>
    <s v="Lucky Break"/>
    <d v="2001-07-20T00:00:00"/>
    <x v="0"/>
    <x v="4"/>
    <s v="English"/>
    <x v="1"/>
    <s v="PG-13"/>
    <s v="James Nesbitt"/>
    <x v="585"/>
    <n v="773"/>
    <n v="2440"/>
    <n v="11"/>
    <n v="30"/>
    <n v="6.2"/>
    <n v="47"/>
    <n v="107"/>
    <n v="54606"/>
    <n v="6000000"/>
    <n v="-5945394"/>
    <n v="-0.99089899999999997"/>
    <n v="24.406640400000001"/>
    <x v="18"/>
    <s v="iyul"/>
    <s v="Peter Cattaneo"/>
    <s v="LUCKY BREAK"/>
    <s v="Normal"/>
    <s v="Medium Budget"/>
  </r>
  <r>
    <s v="10th &amp; Wolf"/>
    <d v="2006-05-13T00:00:00"/>
    <x v="0"/>
    <x v="8"/>
    <s v="English"/>
    <x v="0"/>
    <s v="R"/>
    <s v="Brian Dennehy"/>
    <x v="1637"/>
    <n v="954"/>
    <n v="2512"/>
    <n v="53"/>
    <n v="294"/>
    <n v="6.4"/>
    <n v="26"/>
    <n v="107"/>
    <n v="53481"/>
    <n v="8000000"/>
    <n v="-7946519"/>
    <n v="-0.99331487500000004"/>
    <n v="25.232074050000001"/>
    <x v="9"/>
    <s v="may"/>
    <s v="Robert Moresco"/>
    <s v="10TH &amp; WOLF"/>
    <s v="Normal"/>
    <s v="Medium Budget"/>
  </r>
  <r>
    <s v="Aloft"/>
    <d v="2014-12-13T00:00:00"/>
    <x v="0"/>
    <x v="1"/>
    <s v="English"/>
    <x v="12"/>
    <s v="R"/>
    <s v="Ian Tracey"/>
    <x v="1638"/>
    <n v="144"/>
    <n v="326"/>
    <n v="43"/>
    <n v="675"/>
    <n v="5.3"/>
    <n v="56"/>
    <n v="97"/>
    <n v="52961"/>
    <n v="8000000"/>
    <n v="-7947039"/>
    <n v="-0.99337987500000002"/>
    <n v="20.870148049999997"/>
    <x v="16"/>
    <s v="dekabr"/>
    <s v="Claudia Llosa"/>
    <s v="ALOFT"/>
    <s v="Normal"/>
    <s v="Medium Budget"/>
  </r>
  <r>
    <s v="Finishing the Game: The Search for a New Bruce Lee"/>
    <d v="2007-07-19T00:00:00"/>
    <x v="0"/>
    <x v="4"/>
    <s v="English"/>
    <x v="0"/>
    <s v="Not Rated"/>
    <s v="Monique Gabriela Curnen"/>
    <x v="78"/>
    <n v="239"/>
    <n v="734"/>
    <n v="681"/>
    <n v="155"/>
    <n v="6.2"/>
    <n v="35"/>
    <n v="84"/>
    <n v="52850"/>
    <n v="500000"/>
    <n v="-447150"/>
    <n v="-0.89429999999999998"/>
    <n v="24.45778"/>
    <x v="17"/>
    <s v="iyul"/>
    <s v="Justin Lin"/>
    <s v="FİNİSHİNG THE GAME: THE SEARCH FOR A NEW BRUCE LEE"/>
    <s v="Normal"/>
    <s v="Medium Budget"/>
  </r>
  <r>
    <s v="Trucker"/>
    <d v="2008-06-20T00:00:00"/>
    <x v="0"/>
    <x v="1"/>
    <s v="English"/>
    <x v="0"/>
    <s v="R"/>
    <s v="Jimmy Bennett"/>
    <x v="1639"/>
    <n v="87000"/>
    <n v="89263"/>
    <n v="7"/>
    <n v="371"/>
    <n v="6.7"/>
    <n v="46"/>
    <n v="90"/>
    <n v="52166"/>
    <n v="2000000"/>
    <n v="-1947834"/>
    <n v="-0.97391700000000003"/>
    <n v="26.447533199999999"/>
    <x v="4"/>
    <s v="iyun"/>
    <s v="James Mottern"/>
    <s v="TRUCKER"/>
    <s v="Normal"/>
    <s v="Medium Budget"/>
  </r>
  <r>
    <s v="The Chumscrubber"/>
    <d v="2005-07-10T00:00:00"/>
    <x v="0"/>
    <x v="4"/>
    <s v="English"/>
    <x v="0"/>
    <s v="R"/>
    <s v="Rory Culkin"/>
    <x v="1640"/>
    <n v="710"/>
    <n v="2119"/>
    <n v="3"/>
    <n v="1000"/>
    <n v="7"/>
    <n v="74"/>
    <n v="108"/>
    <n v="49526"/>
    <n v="6800000"/>
    <n v="-6750474"/>
    <n v="-0.99271676470588233"/>
    <n v="27.70291329411765"/>
    <x v="14"/>
    <s v="iyul"/>
    <s v="Arie Posin"/>
    <s v="THE CHUMSCRUBBER"/>
    <s v="Normal"/>
    <s v="Medium Budget"/>
  </r>
  <r>
    <s v="The Canyons"/>
    <d v="2013-11-12T00:00:00"/>
    <x v="0"/>
    <x v="1"/>
    <s v="English"/>
    <x v="0"/>
    <s v="R"/>
    <s v="Nolan Gerard Funk"/>
    <x v="1363"/>
    <n v="924"/>
    <n v="2862"/>
    <n v="261"/>
    <n v="0"/>
    <n v="3.9"/>
    <n v="162"/>
    <n v="99"/>
    <n v="49494"/>
    <n v="250000"/>
    <n v="-200506"/>
    <n v="-0.80202399999999996"/>
    <n v="15.279190399999999"/>
    <x v="8"/>
    <s v="noyabr"/>
    <s v="Paul Schrader"/>
    <s v="THE CANYONS"/>
    <s v="Normal"/>
    <s v="Medium Budget"/>
  </r>
  <r>
    <s v="Exiled"/>
    <d v="2006-11-19T00:00:00"/>
    <x v="0"/>
    <x v="0"/>
    <s v="Cantonese"/>
    <x v="13"/>
    <s v="R"/>
    <s v="Simon Yam"/>
    <x v="1641"/>
    <n v="155"/>
    <n v="398"/>
    <n v="143"/>
    <n v="528"/>
    <n v="7.3"/>
    <n v="98"/>
    <n v="110"/>
    <n v="49413"/>
    <n v="35000000"/>
    <n v="-34950587"/>
    <n v="-0.99858820000000004"/>
    <n v="28.853364720000002"/>
    <x v="9"/>
    <s v="noyabr"/>
    <s v="Johnnie To"/>
    <s v="EXİLED"/>
    <s v="Normal"/>
    <s v="High Budget"/>
  </r>
  <r>
    <s v="Chocolate: Deep Dark Secrets"/>
    <d v="2005-03-14T00:00:00"/>
    <x v="0"/>
    <x v="16"/>
    <s v="Hindi"/>
    <x v="21"/>
    <m/>
    <s v="Emraan Hashmi"/>
    <x v="1642"/>
    <n v="724"/>
    <n v="2024"/>
    <n v="5"/>
    <n v="31"/>
    <n v="4.8"/>
    <n v="4"/>
    <n v="160"/>
    <n v="49000"/>
    <n v="1500000"/>
    <n v="-1451000"/>
    <n v="-0.96733333333333338"/>
    <n v="18.816166666666664"/>
    <x v="14"/>
    <s v="mart"/>
    <s v="Vivek Agnihotri"/>
    <s v="CHOCOLATE: DEEP DARK SECRETS"/>
    <s v="Normal"/>
    <s v="Low Budget"/>
  </r>
  <r>
    <s v="Madadayo"/>
    <d v="1993-09-05T00:00:00"/>
    <x v="0"/>
    <x v="1"/>
    <s v="Japanese"/>
    <x v="10"/>
    <m/>
    <s v="Tatsuo Matsumura"/>
    <x v="1532"/>
    <n v="15"/>
    <n v="30"/>
    <n v="0"/>
    <n v="355"/>
    <n v="7.5"/>
    <n v="25"/>
    <n v="134"/>
    <n v="48856"/>
    <n v="11900000"/>
    <n v="-11851144"/>
    <n v="-0.99589445378151265"/>
    <n v="29.637142218487394"/>
    <x v="27"/>
    <s v="sentyabr"/>
    <s v="Akira Kurosawa"/>
    <s v="MADADAYO"/>
    <s v="Normal"/>
    <s v="Medium Budget"/>
  </r>
  <r>
    <s v="The Perfect Host"/>
    <d v="2010-04-06T00:00:00"/>
    <x v="0"/>
    <x v="4"/>
    <s v="English"/>
    <x v="0"/>
    <s v="R"/>
    <s v="David Hyde Pierce"/>
    <x v="1643"/>
    <n v="443"/>
    <n v="1452"/>
    <n v="11"/>
    <n v="0"/>
    <n v="6.8"/>
    <n v="112"/>
    <n v="93"/>
    <n v="48430"/>
    <n v="500000"/>
    <n v="-451570"/>
    <n v="-0.90314000000000005"/>
    <n v="26.838743999999998"/>
    <x v="11"/>
    <s v="aprel"/>
    <s v="Nick Tomnay"/>
    <s v="THE PERFECT HOST"/>
    <s v="Normal"/>
    <s v="Medium Budget"/>
  </r>
  <r>
    <s v="Interview with the Assassin"/>
    <d v="2002-01-25T00:00:00"/>
    <x v="0"/>
    <x v="1"/>
    <s v="English"/>
    <x v="0"/>
    <s v="R"/>
    <s v="Raymond J. Barry"/>
    <x v="153"/>
    <n v="108"/>
    <n v="243"/>
    <n v="168"/>
    <n v="163"/>
    <n v="6.6"/>
    <n v="31"/>
    <n v="88"/>
    <n v="47329"/>
    <n v="750000"/>
    <n v="-702671"/>
    <n v="-0.93689466666666665"/>
    <n v="26.041542133333333"/>
    <x v="12"/>
    <s v="yanvar"/>
    <s v="Neil Burger"/>
    <s v="INTERVİEW WİTH THE ASSASSİN"/>
    <s v="Normal"/>
    <s v="Medium Budget"/>
  </r>
  <r>
    <s v="Margaret"/>
    <d v="2011-08-20T00:00:00"/>
    <x v="0"/>
    <x v="1"/>
    <s v="English"/>
    <x v="0"/>
    <s v="R"/>
    <s v="Matt Damon"/>
    <x v="1128"/>
    <n v="13000"/>
    <n v="14638"/>
    <n v="50"/>
    <n v="0"/>
    <n v="6.5"/>
    <n v="116"/>
    <n v="186"/>
    <n v="46495"/>
    <n v="14000000"/>
    <n v="-13953505"/>
    <n v="-0.99667892857142859"/>
    <n v="25.601328428571428"/>
    <x v="15"/>
    <s v="avgust"/>
    <s v="Kenneth Lonergan"/>
    <s v="MARGARET"/>
    <s v="Normal"/>
    <s v="Medium Budget"/>
  </r>
  <r>
    <s v="Ca$h"/>
    <d v="2010-03-05T00:00:00"/>
    <x v="0"/>
    <x v="4"/>
    <s v="English"/>
    <x v="0"/>
    <s v="R"/>
    <s v="Chris Hemsworth"/>
    <x v="1644"/>
    <n v="26000"/>
    <n v="27756"/>
    <n v="0"/>
    <n v="694"/>
    <n v="6"/>
    <n v="27"/>
    <n v="118"/>
    <n v="46451"/>
    <n v="7000000"/>
    <n v="-6953549"/>
    <n v="-0.99336414285714281"/>
    <n v="23.672054342857145"/>
    <x v="11"/>
    <s v="mart"/>
    <s v="Stephen Milburn Anderson"/>
    <s v="CA$H"/>
    <s v="Normal"/>
    <s v="Medium Budget"/>
  </r>
  <r>
    <s v="Raging Bull"/>
    <d v="1980-07-28T00:00:00"/>
    <x v="1"/>
    <x v="5"/>
    <s v="English"/>
    <x v="0"/>
    <s v="R"/>
    <s v="Robert De Niro"/>
    <x v="200"/>
    <n v="22000"/>
    <n v="23008"/>
    <n v="17000"/>
    <n v="0"/>
    <n v="8.3000000000000007"/>
    <n v="151"/>
    <n v="121"/>
    <n v="45250"/>
    <n v="18000000"/>
    <n v="-17954750"/>
    <n v="-0.99748611111111107"/>
    <n v="32.801005555555555"/>
    <x v="21"/>
    <s v="iyul"/>
    <s v="Martin Scorsese"/>
    <s v="RAGİNG BULL"/>
    <s v="Normal"/>
    <s v="Medium Budget"/>
  </r>
  <r>
    <s v="The Bridge of San Luis Rey"/>
    <d v="2004-09-11T00:00:00"/>
    <x v="0"/>
    <x v="1"/>
    <s v="English"/>
    <x v="1"/>
    <s v="PG"/>
    <s v="Robert De Niro"/>
    <x v="1645"/>
    <n v="22000"/>
    <n v="23769"/>
    <n v="6"/>
    <n v="181"/>
    <n v="5.0999999999999996"/>
    <n v="16"/>
    <n v="120"/>
    <n v="42880"/>
    <n v="24000000"/>
    <n v="-23957120"/>
    <n v="-0.99821333333333329"/>
    <n v="20.018814666666664"/>
    <x v="7"/>
    <s v="sentyabr"/>
    <s v="Mary McGuckian"/>
    <s v="THE BRİDGE OF SAN LUİS REY"/>
    <s v="Normal"/>
    <s v="Medium Budget"/>
  </r>
  <r>
    <s v="Dead Snow"/>
    <d v="2009-02-16T00:00:00"/>
    <x v="0"/>
    <x v="4"/>
    <s v="Norwegian"/>
    <x v="38"/>
    <s v="Not Rated"/>
    <s v="BjÃ¸rn Sundquist"/>
    <x v="494"/>
    <n v="35"/>
    <n v="116"/>
    <n v="75"/>
    <n v="23000"/>
    <n v="6.4"/>
    <n v="224"/>
    <n v="91"/>
    <n v="41709"/>
    <n v="800000"/>
    <n v="-758291"/>
    <n v="-0.94786375"/>
    <n v="27.520854500000002"/>
    <x v="0"/>
    <s v="fevral"/>
    <s v="Tommy Wirkola"/>
    <s v="DEAD SNOW"/>
    <s v="Normal"/>
    <s v="Medium Budget"/>
  </r>
  <r>
    <s v="Blood Ties"/>
    <d v="2013-01-17T00:00:00"/>
    <x v="0"/>
    <x v="8"/>
    <s v="English"/>
    <x v="6"/>
    <s v="R"/>
    <s v="Mila Kunis"/>
    <x v="1555"/>
    <n v="15000"/>
    <n v="18442"/>
    <n v="0"/>
    <n v="0"/>
    <n v="6.5"/>
    <n v="91"/>
    <n v="144"/>
    <n v="41229"/>
    <n v="25500000"/>
    <n v="-25458771"/>
    <n v="-0.99838317647058827"/>
    <n v="25.600646729411764"/>
    <x v="8"/>
    <s v="yanvar"/>
    <s v="Guillaume Canet"/>
    <s v="BLOOD TİES"/>
    <s v="Normal"/>
    <s v="Medium Budget"/>
  </r>
  <r>
    <s v="The FP"/>
    <d v="2011-03-10T00:00:00"/>
    <x v="0"/>
    <x v="4"/>
    <s v="English"/>
    <x v="0"/>
    <s v="R"/>
    <s v="Clifton Collins Jr."/>
    <x v="1646"/>
    <n v="968"/>
    <n v="2046"/>
    <n v="32"/>
    <n v="0"/>
    <n v="5.6"/>
    <n v="66"/>
    <n v="82"/>
    <n v="40557"/>
    <n v="60000"/>
    <n v="-19443"/>
    <n v="-0.32405"/>
    <n v="22.270379999999999"/>
    <x v="15"/>
    <s v="mart"/>
    <s v="Brandon Trost"/>
    <s v="THE FP"/>
    <s v="Normal"/>
    <s v="Medium Budget"/>
  </r>
  <r>
    <s v="First Love, Last Rites"/>
    <d v="1997-03-23T00:00:00"/>
    <x v="0"/>
    <x v="1"/>
    <s v="English"/>
    <x v="0"/>
    <s v="R"/>
    <s v="Robert John Burke"/>
    <x v="842"/>
    <n v="318"/>
    <n v="751"/>
    <n v="37"/>
    <n v="26"/>
    <n v="5.5"/>
    <n v="16"/>
    <n v="94"/>
    <n v="40542"/>
    <n v="300000"/>
    <n v="-259458"/>
    <n v="-0.86485999999999996"/>
    <n v="21.656656000000002"/>
    <x v="1"/>
    <s v="mart"/>
    <s v="Jesse Peretz"/>
    <s v="FİRST LOVE, LAST RİTES"/>
    <s v="Normal"/>
    <s v="Medium Budget"/>
  </r>
  <r>
    <s v="Just Looking"/>
    <d v="1999-02-15T00:00:00"/>
    <x v="0"/>
    <x v="4"/>
    <s v="English"/>
    <x v="0"/>
    <s v="R"/>
    <s v="Gretchen Mol"/>
    <x v="1647"/>
    <n v="599"/>
    <n v="1030"/>
    <n v="700"/>
    <n v="117"/>
    <n v="6.7"/>
    <n v="20"/>
    <n v="97"/>
    <n v="39852"/>
    <n v="3000000"/>
    <n v="-2960148"/>
    <n v="-0.98671600000000004"/>
    <n v="26.417013600000001"/>
    <x v="5"/>
    <s v="fevral"/>
    <s v="Jason Alexander"/>
    <s v="JUST LOOKİNG"/>
    <s v="Normal"/>
    <s v="Medium Budget"/>
  </r>
  <r>
    <s v="Dracula: Pages from a Virgin's Diary"/>
    <d v="2002-03-27T00:00:00"/>
    <x v="1"/>
    <x v="4"/>
    <s v="English"/>
    <x v="4"/>
    <m/>
    <s v="Sarah Murphy-Dyson"/>
    <x v="1648"/>
    <n v="14"/>
    <n v="21"/>
    <n v="126"/>
    <n v="131"/>
    <n v="7"/>
    <n v="58"/>
    <n v="73"/>
    <n v="39659"/>
    <n v="1600000"/>
    <n v="-1560341"/>
    <n v="-0.97521312500000001"/>
    <n v="27.623014750000003"/>
    <x v="12"/>
    <s v="mart"/>
    <s v="Guy Maddin"/>
    <s v="DRACULA: PAGES FROM A VİRGİN'S DİARY"/>
    <s v="Normal"/>
    <s v="Medium Budget"/>
  </r>
  <r>
    <s v="Timecrimes"/>
    <d v="2007-06-20T00:00:00"/>
    <x v="0"/>
    <x v="7"/>
    <s v="Spanish"/>
    <x v="12"/>
    <s v="R"/>
    <s v="Karra Elejalde"/>
    <x v="1649"/>
    <n v="123"/>
    <n v="239"/>
    <n v="76"/>
    <n v="0"/>
    <n v="7.2"/>
    <n v="173"/>
    <n v="66"/>
    <n v="38108"/>
    <n v="2600000"/>
    <n v="-2561892"/>
    <n v="-0.98534307692307688"/>
    <n v="28.405862769230769"/>
    <x v="17"/>
    <s v="iyun"/>
    <s v="Nacho Vigalondo"/>
    <s v="TİMECRİMES"/>
    <s v="Normal"/>
    <s v="Low Budget"/>
  </r>
  <r>
    <s v="Defendor"/>
    <d v="2009-07-15T00:00:00"/>
    <x v="0"/>
    <x v="4"/>
    <s v="English"/>
    <x v="4"/>
    <s v="R"/>
    <s v="Michael Kelly"/>
    <x v="1650"/>
    <n v="963"/>
    <n v="2658"/>
    <n v="89"/>
    <n v="0"/>
    <n v="6.8"/>
    <n v="78"/>
    <n v="95"/>
    <n v="37606"/>
    <n v="3500000"/>
    <n v="-3462394"/>
    <n v="-0.98925542857142856"/>
    <n v="26.804297828571428"/>
    <x v="0"/>
    <s v="iyul"/>
    <s v="Peter Stebbings"/>
    <s v="DEFENDOR"/>
    <s v="Normal"/>
    <s v="Medium Budget"/>
  </r>
  <r>
    <s v="Rudderless"/>
    <d v="2014-09-12T00:00:00"/>
    <x v="0"/>
    <x v="4"/>
    <s v="English"/>
    <x v="0"/>
    <s v="R"/>
    <s v="Billy Crudup"/>
    <x v="1651"/>
    <n v="745"/>
    <n v="1986"/>
    <n v="0"/>
    <n v="0"/>
    <n v="7.5"/>
    <n v="44"/>
    <n v="105"/>
    <n v="37440"/>
    <n v="5000000"/>
    <n v="-4962560"/>
    <n v="-0.99251199999999995"/>
    <n v="29.602995199999999"/>
    <x v="16"/>
    <s v="sentyabr"/>
    <s v="William H. Macy"/>
    <s v="RUDDERLESS"/>
    <s v="Normal"/>
    <s v="Medium Budget"/>
  </r>
  <r>
    <s v="Incident at Loch Ness"/>
    <d v="2004-08-09T00:00:00"/>
    <x v="0"/>
    <x v="2"/>
    <s v="English"/>
    <x v="1"/>
    <s v="PG-13"/>
    <s v="Zak Penn"/>
    <x v="1652"/>
    <n v="87"/>
    <n v="256"/>
    <n v="87"/>
    <n v="400"/>
    <n v="6.6"/>
    <n v="60"/>
    <n v="94"/>
    <n v="36830"/>
    <n v="1400000"/>
    <n v="-1363170"/>
    <n v="-0.97369285714285714"/>
    <n v="26.050522857142855"/>
    <x v="7"/>
    <s v="avgust"/>
    <s v="Zak Penn"/>
    <s v="INCİDENT AT LOCH NESS"/>
    <s v="Normal"/>
    <s v="High Budget"/>
  </r>
  <r>
    <s v="Surfer, Dude"/>
    <d v="2008-05-18T00:00:00"/>
    <x v="0"/>
    <x v="4"/>
    <s v="English"/>
    <x v="0"/>
    <s v="R"/>
    <s v="Matthew McConaughey"/>
    <x v="1653"/>
    <n v="11000"/>
    <n v="14599"/>
    <n v="0"/>
    <n v="850"/>
    <n v="4.7"/>
    <n v="26"/>
    <n v="85"/>
    <n v="36497"/>
    <n v="6000000"/>
    <n v="-5963503"/>
    <n v="-0.99391716666666663"/>
    <n v="18.487433133333337"/>
    <x v="4"/>
    <s v="may"/>
    <s v="S.R. Bindler"/>
    <s v="SURFER, DUDE"/>
    <s v="Normal"/>
    <s v="Medium Budget"/>
  </r>
  <r>
    <s v="Not Cool"/>
    <d v="2014-01-10T00:00:00"/>
    <x v="0"/>
    <x v="4"/>
    <s v="English"/>
    <x v="0"/>
    <s v="Not Rated"/>
    <s v="Shane Dawson"/>
    <x v="1654"/>
    <n v="247"/>
    <n v="954"/>
    <n v="247"/>
    <n v="0"/>
    <n v="5.0999999999999996"/>
    <n v="6"/>
    <n v="93"/>
    <n v="35688"/>
    <n v="600000"/>
    <n v="-564312"/>
    <n v="-0.94052000000000002"/>
    <n v="20.023792"/>
    <x v="16"/>
    <s v="yanvar"/>
    <s v="Shane Dawson"/>
    <s v="NOT COOL"/>
    <s v="Normal"/>
    <s v="Medium Budget"/>
  </r>
  <r>
    <s v="Censored Voices"/>
    <d v="2015-09-29T00:00:00"/>
    <x v="0"/>
    <x v="10"/>
    <s v="Hebrew"/>
    <x v="35"/>
    <m/>
    <s v="Amos Oz"/>
    <x v="1655"/>
    <n v="3"/>
    <n v="3"/>
    <n v="0"/>
    <n v="111"/>
    <n v="7.2"/>
    <n v="23"/>
    <n v="84"/>
    <n v="34151"/>
    <n v="450000"/>
    <n v="-415849"/>
    <n v="-0.92410888888888887"/>
    <n v="28.441456444444444"/>
    <x v="2"/>
    <s v="sentyabr"/>
    <s v="Mor Loushy"/>
    <s v="CENSORED VOİCES"/>
    <s v="Normal"/>
    <s v="Low Budget"/>
  </r>
  <r>
    <s v="Mean Streets"/>
    <d v="1973-10-30T00:00:00"/>
    <x v="0"/>
    <x v="8"/>
    <s v="English"/>
    <x v="0"/>
    <s v="R"/>
    <s v="Robert De Niro"/>
    <x v="200"/>
    <n v="22000"/>
    <n v="23737"/>
    <n v="17000"/>
    <n v="0"/>
    <n v="7.4"/>
    <n v="112"/>
    <n v="112"/>
    <n v="32645"/>
    <n v="500000"/>
    <n v="-467355"/>
    <n v="-0.93471000000000004"/>
    <n v="29.226116000000001"/>
    <x v="30"/>
    <s v="oktyabr"/>
    <s v="Martin Scorsese"/>
    <s v="MEAN STREETS"/>
    <s v="Normal"/>
    <s v="Medium Budget"/>
  </r>
  <r>
    <s v="Kiss the Bride"/>
    <d v="2007-12-06T00:00:00"/>
    <x v="0"/>
    <x v="4"/>
    <s v="English"/>
    <x v="0"/>
    <s v="R"/>
    <s v="Tori Spelling"/>
    <x v="1444"/>
    <n v="396"/>
    <n v="2310"/>
    <n v="6"/>
    <n v="60"/>
    <n v="5.7"/>
    <n v="9"/>
    <n v="100"/>
    <n v="31937"/>
    <n v="500000"/>
    <n v="-468063"/>
    <n v="-0.93612600000000001"/>
    <n v="22.4315496"/>
    <x v="17"/>
    <s v="dekabr"/>
    <s v="C. Jay Cox"/>
    <s v="KİSS THE BRİDE"/>
    <s v="Normal"/>
    <s v="Medium Budget"/>
  </r>
  <r>
    <s v="Happy Christmas"/>
    <d v="2014-08-01T00:00:00"/>
    <x v="0"/>
    <x v="4"/>
    <s v="English"/>
    <x v="0"/>
    <s v="R"/>
    <s v="Anna Kendrick"/>
    <x v="1656"/>
    <n v="10000"/>
    <n v="11642"/>
    <n v="217"/>
    <n v="812"/>
    <n v="5.6"/>
    <n v="65"/>
    <n v="82"/>
    <n v="30084"/>
    <n v="70000"/>
    <n v="-39916"/>
    <n v="-0.57022857142857142"/>
    <n v="22.253108571428569"/>
    <x v="16"/>
    <s v="avgust"/>
    <s v="Joe Swanberg"/>
    <s v="HAPPY CHRİSTMAS"/>
    <s v="Normal"/>
    <s v="Medium Budget"/>
  </r>
  <r>
    <s v="Time to Choose"/>
    <d v="2015-04-27T00:00:00"/>
    <x v="0"/>
    <x v="10"/>
    <s v="English"/>
    <x v="0"/>
    <m/>
    <s v="Jane Goodall"/>
    <x v="1396"/>
    <n v="21"/>
    <n v="24"/>
    <n v="117"/>
    <n v="121"/>
    <n v="7"/>
    <n v="6"/>
    <n v="100"/>
    <n v="29233"/>
    <n v="3500000"/>
    <n v="-3470767"/>
    <n v="-0.9916477142857143"/>
    <n v="27.615440914285713"/>
    <x v="2"/>
    <s v="aprel"/>
    <s v="Charles Ferguson"/>
    <s v="TİME TO CHOOSE"/>
    <s v="Normal"/>
    <s v="Low Budget"/>
  </r>
  <r>
    <s v="Time to Choose"/>
    <d v="2015-04-27T00:00:00"/>
    <x v="0"/>
    <x v="10"/>
    <s v="English"/>
    <x v="0"/>
    <m/>
    <s v="Jane Goodall"/>
    <x v="1396"/>
    <n v="21"/>
    <n v="24"/>
    <n v="117"/>
    <n v="121"/>
    <n v="7"/>
    <n v="6"/>
    <n v="100"/>
    <n v="29233"/>
    <n v="3500000"/>
    <n v="-3470767"/>
    <n v="-0.9916477142857143"/>
    <n v="27.615440914285713"/>
    <x v="2"/>
    <s v="aprel"/>
    <s v="Charles Ferguson"/>
    <s v="TİME TO CHOOSE"/>
    <s v="Normal"/>
    <s v="Low Budget"/>
  </r>
  <r>
    <s v="The Son of No One"/>
    <d v="2011-04-19T00:00:00"/>
    <x v="0"/>
    <x v="8"/>
    <s v="English"/>
    <x v="0"/>
    <s v="R"/>
    <s v="Channing Tatum"/>
    <x v="1657"/>
    <n v="17000"/>
    <n v="32814"/>
    <n v="68"/>
    <n v="0"/>
    <n v="5.0999999999999996"/>
    <n v="62"/>
    <n v="90"/>
    <n v="28870"/>
    <n v="15000000"/>
    <n v="-14971130"/>
    <n v="-0.99807533333333331"/>
    <n v="20.000769866666666"/>
    <x v="15"/>
    <s v="aprel"/>
    <s v="Dito Montiel"/>
    <s v="THE SON OF NO ONE"/>
    <s v="Normal"/>
    <s v="Medium Budget"/>
  </r>
  <r>
    <s v="Salvation Boulevard"/>
    <d v="2011-12-26T00:00:00"/>
    <x v="0"/>
    <x v="0"/>
    <s v="English"/>
    <x v="0"/>
    <s v="R"/>
    <s v="Jim Gaffigan"/>
    <x v="1658"/>
    <n v="472"/>
    <n v="561"/>
    <n v="3"/>
    <n v="1000"/>
    <n v="5.3"/>
    <n v="48"/>
    <n v="96"/>
    <n v="27445"/>
    <n v="9000000"/>
    <n v="-8972555"/>
    <n v="-0.99695055555555556"/>
    <n v="20.901219777777779"/>
    <x v="15"/>
    <s v="dekabr"/>
    <s v="George Ratliff"/>
    <s v="SALVATİON BOULEVARD"/>
    <s v="Normal"/>
    <s v="High Budget"/>
  </r>
  <r>
    <s v="[Rec] 2"/>
    <d v="2009-04-18T00:00:00"/>
    <x v="0"/>
    <x v="7"/>
    <s v="Spanish"/>
    <x v="12"/>
    <s v="R"/>
    <s v="Jonathan D. Mellor"/>
    <x v="877"/>
    <n v="37"/>
    <n v="73"/>
    <n v="57"/>
    <n v="4000"/>
    <n v="6.6"/>
    <n v="222"/>
    <n v="85"/>
    <n v="27024"/>
    <n v="5600000"/>
    <n v="-5572976"/>
    <n v="-0.99517428571428568"/>
    <n v="26.401930285714283"/>
    <x v="0"/>
    <s v="aprel"/>
    <s v="Jaume BalaguerÃ³"/>
    <s v="[REC] 2"/>
    <s v="Normal"/>
    <s v="Low Budget"/>
  </r>
  <r>
    <s v="Mississippi Mermaid"/>
    <d v="1969-10-13T00:00:00"/>
    <x v="0"/>
    <x v="8"/>
    <s v="French"/>
    <x v="6"/>
    <s v="R"/>
    <s v="Catherine Deneuve"/>
    <x v="1659"/>
    <n v="963"/>
    <n v="1694"/>
    <n v="0"/>
    <n v="278"/>
    <n v="7.2"/>
    <n v="35"/>
    <n v="123"/>
    <n v="26893"/>
    <n v="1600000"/>
    <n v="-1573107"/>
    <n v="-0.98319187500000005"/>
    <n v="28.434523249999998"/>
    <x v="46"/>
    <s v="oktyabr"/>
    <s v="FranÃ§ois Truffaut"/>
    <s v="MİSSİSSİPPİ MERMAİD"/>
    <s v="Normal"/>
    <s v="Medium Budget"/>
  </r>
  <r>
    <s v="Spy Game"/>
    <d v="2001-12-29T00:00:00"/>
    <x v="0"/>
    <x v="0"/>
    <s v="English"/>
    <x v="7"/>
    <s v="R"/>
    <s v="Brad Pitt"/>
    <x v="116"/>
    <n v="11000"/>
    <n v="12499"/>
    <n v="12000"/>
    <n v="0"/>
    <n v="7"/>
    <n v="142"/>
    <n v="114"/>
    <n v="26871"/>
    <n v="92000000"/>
    <n v="-91973129"/>
    <n v="-0.99970792391304353"/>
    <n v="27.600116830434782"/>
    <x v="18"/>
    <s v="dekabr"/>
    <s v="Tony Scott"/>
    <s v="SPY GAME"/>
    <s v="Underperformer"/>
    <s v="High Budget"/>
  </r>
  <r>
    <s v="Metropolis"/>
    <d v="1927-01-26T00:00:00"/>
    <x v="1"/>
    <x v="1"/>
    <s v="German"/>
    <x v="7"/>
    <s v="Not Rated"/>
    <s v="Brigitte Helm"/>
    <x v="1660"/>
    <n v="136"/>
    <n v="203"/>
    <n v="756"/>
    <n v="12000"/>
    <n v="8.3000000000000007"/>
    <n v="260"/>
    <n v="145"/>
    <n v="26435"/>
    <n v="6000000"/>
    <n v="-5973565"/>
    <n v="-0.99559416666666667"/>
    <n v="34.001762333333339"/>
    <x v="72"/>
    <s v="yanvar"/>
    <s v="Fritz Lang"/>
    <s v="METROPOLİS"/>
    <s v="Normal"/>
    <s v="Medium Budget"/>
  </r>
  <r>
    <s v="The Sweeney"/>
    <d v="2012-07-11T00:00:00"/>
    <x v="0"/>
    <x v="0"/>
    <s v="English"/>
    <x v="1"/>
    <s v="R"/>
    <s v="Hayley Atwell"/>
    <x v="1661"/>
    <n v="2000"/>
    <n v="4810"/>
    <n v="63"/>
    <n v="0"/>
    <n v="6.1"/>
    <n v="111"/>
    <n v="112"/>
    <n v="26345"/>
    <n v="3000000"/>
    <n v="-2973655"/>
    <n v="-0.99121833333333331"/>
    <n v="24.003512666666666"/>
    <x v="3"/>
    <s v="iyul"/>
    <s v="Nick Love"/>
    <s v="THE SWEENEY"/>
    <s v="Normal"/>
    <s v="High Budget"/>
  </r>
  <r>
    <s v="Kill List"/>
    <d v="2011-06-11T00:00:00"/>
    <x v="0"/>
    <x v="8"/>
    <s v="English"/>
    <x v="1"/>
    <s v="Not Rated"/>
    <s v="MyAnna Buring"/>
    <x v="1662"/>
    <n v="513"/>
    <n v="1269"/>
    <n v="214"/>
    <n v="0"/>
    <n v="6.3"/>
    <n v="255"/>
    <n v="95"/>
    <n v="26297"/>
    <n v="500000"/>
    <n v="-473703"/>
    <n v="-0.94740599999999997"/>
    <n v="24.8210376"/>
    <x v="15"/>
    <s v="iyun"/>
    <s v="Ben Wheatley"/>
    <s v="KİLL LİST"/>
    <s v="Normal"/>
    <s v="Medium Budget"/>
  </r>
  <r>
    <s v="Pink Ribbons, Inc."/>
    <d v="2011-10-12T00:00:00"/>
    <x v="0"/>
    <x v="10"/>
    <s v="English"/>
    <x v="4"/>
    <s v="Not Rated"/>
    <m/>
    <x v="1663"/>
    <m/>
    <n v="0"/>
    <n v="4"/>
    <n v="5000"/>
    <n v="7.4"/>
    <n v="23"/>
    <n v="97"/>
    <n v="24784"/>
    <n v="1200000"/>
    <n v="-1175216"/>
    <n v="-0.9793466666666667"/>
    <n v="29.708261333333336"/>
    <x v="15"/>
    <s v="oktyabr"/>
    <s v="LÃ©a Pool"/>
    <s v="PİNK RİBBONS, INC."/>
    <s v="Normal"/>
    <s v="Low Budget"/>
  </r>
  <r>
    <s v="The Butterfly Effect"/>
    <d v="2004-12-26T00:00:00"/>
    <x v="0"/>
    <x v="13"/>
    <s v="English"/>
    <x v="0"/>
    <s v="R"/>
    <s v="Logan Lerman"/>
    <x v="1664"/>
    <n v="8000"/>
    <n v="12755"/>
    <n v="19"/>
    <n v="15000"/>
    <n v="7.7"/>
    <n v="185"/>
    <n v="120"/>
    <n v="23947"/>
    <n v="13000000"/>
    <n v="-12976053"/>
    <n v="-0.99815792307692308"/>
    <n v="31.900736830769233"/>
    <x v="7"/>
    <s v="dekabr"/>
    <s v="Eric Bress"/>
    <s v="THE BUTTERFLY EFFECT"/>
    <s v="Normal"/>
    <s v="Medium Budget"/>
  </r>
  <r>
    <s v="The Last Days on Mars"/>
    <d v="2013-05-26T00:00:00"/>
    <x v="0"/>
    <x v="7"/>
    <s v="English"/>
    <x v="1"/>
    <s v="R"/>
    <s v="Romola Garai"/>
    <x v="1665"/>
    <n v="805"/>
    <n v="2271"/>
    <n v="7"/>
    <n v="0"/>
    <n v="5.5"/>
    <n v="120"/>
    <n v="98"/>
    <n v="23838"/>
    <n v="7000000"/>
    <n v="-6976162"/>
    <n v="-0.99659457142857144"/>
    <n v="21.601362171428573"/>
    <x v="8"/>
    <s v="may"/>
    <s v="Ruairi Robinson"/>
    <s v="THE LAST DAYS ON MARS"/>
    <s v="Normal"/>
    <s v="Low Budget"/>
  </r>
  <r>
    <s v="Arnolds Park"/>
    <d v="2007-08-28T00:00:00"/>
    <x v="0"/>
    <x v="6"/>
    <s v="English"/>
    <x v="0"/>
    <s v="PG-13"/>
    <s v="Kendyl Joi"/>
    <x v="1666"/>
    <n v="23"/>
    <n v="85"/>
    <n v="0"/>
    <n v="11"/>
    <n v="5.6"/>
    <m/>
    <n v="103"/>
    <n v="23616"/>
    <n v="600000"/>
    <n v="-576384"/>
    <n v="-0.96064000000000005"/>
    <n v="22.016843999999999"/>
    <x v="17"/>
    <s v="avgust"/>
    <s v="Gene Teigland"/>
    <s v="ARNOLDS PARK"/>
    <s v="Normal"/>
    <s v="Medium Budget"/>
  </r>
  <r>
    <s v="Dear Wendy"/>
    <d v="2004-01-26T00:00:00"/>
    <x v="0"/>
    <x v="4"/>
    <s v="English"/>
    <x v="20"/>
    <s v="Unrated"/>
    <s v="Michael Angarano"/>
    <x v="1387"/>
    <n v="947"/>
    <n v="2572"/>
    <n v="346"/>
    <n v="532"/>
    <n v="6.6"/>
    <n v="100"/>
    <n v="102"/>
    <n v="23106"/>
    <n v="50000000"/>
    <n v="-49976894"/>
    <n v="-0.99953787999999999"/>
    <n v="26.053384848"/>
    <x v="7"/>
    <s v="yanvar"/>
    <s v="Thomas Vinterberg"/>
    <s v="DEAR WENDY"/>
    <s v="Normal"/>
    <s v="Medium Budget"/>
  </r>
  <r>
    <s v="Good"/>
    <d v="2008-02-23T00:00:00"/>
    <x v="0"/>
    <x v="1"/>
    <s v="English"/>
    <x v="1"/>
    <s v="R"/>
    <s v="Viggo Mortensen"/>
    <x v="1667"/>
    <n v="10000"/>
    <n v="11091"/>
    <n v="6"/>
    <n v="921"/>
    <n v="6.2"/>
    <n v="67"/>
    <n v="92"/>
    <n v="23091"/>
    <n v="15000000"/>
    <n v="-14976909"/>
    <n v="-0.99846060000000003"/>
    <n v="24.492715759999999"/>
    <x v="4"/>
    <s v="fevral"/>
    <s v="Vicente Amorim"/>
    <s v="GOOD"/>
    <s v="Normal"/>
    <s v="Medium Budget"/>
  </r>
  <r>
    <s v="Poultrygeist: Night of the Chicken Dead"/>
    <d v="2006-05-02T00:00:00"/>
    <x v="0"/>
    <x v="4"/>
    <s v="English"/>
    <x v="0"/>
    <s v="Unrated"/>
    <s v="John Karyus"/>
    <x v="1668"/>
    <n v="907"/>
    <n v="1411"/>
    <n v="365"/>
    <n v="0"/>
    <n v="6.2"/>
    <n v="88"/>
    <n v="103"/>
    <n v="23000"/>
    <n v="500000"/>
    <n v="-477000"/>
    <n v="-0.95399999999999996"/>
    <n v="24.418400000000002"/>
    <x v="9"/>
    <s v="may"/>
    <s v="Lloyd Kaufman"/>
    <s v="POULTRYGEİST: NİGHT OF THE CHİCKEN DEAD"/>
    <s v="Normal"/>
    <s v="Medium Budget"/>
  </r>
  <r>
    <s v="R100"/>
    <d v="2013-12-21T00:00:00"/>
    <x v="0"/>
    <x v="4"/>
    <s v="Japanese"/>
    <x v="10"/>
    <s v="Unrated"/>
    <s v="Lindsay Kay Hayward"/>
    <x v="1669"/>
    <n v="31"/>
    <n v="81"/>
    <n v="17"/>
    <n v="543"/>
    <n v="6.1"/>
    <n v="72"/>
    <n v="99"/>
    <n v="22770"/>
    <n v="5500000"/>
    <n v="-5477230"/>
    <n v="-0.99585999999999997"/>
    <n v="24.055955999999998"/>
    <x v="8"/>
    <s v="dekabr"/>
    <s v="Hitoshi Matsumoto"/>
    <s v="R100"/>
    <s v="Normal"/>
    <s v="Medium Budget"/>
  </r>
  <r>
    <s v="All the Queen's Men"/>
    <d v="2001-12-18T00:00:00"/>
    <x v="0"/>
    <x v="0"/>
    <s v="English"/>
    <x v="7"/>
    <s v="PG-13"/>
    <s v="Eddie Izzard"/>
    <x v="1629"/>
    <n v="776"/>
    <n v="1732"/>
    <n v="24"/>
    <n v="193"/>
    <n v="4.5"/>
    <n v="19"/>
    <n v="105"/>
    <n v="22723"/>
    <n v="25000000"/>
    <n v="-24977277"/>
    <n v="-0.99909108000000002"/>
    <n v="17.619663568"/>
    <x v="18"/>
    <s v="dekabr"/>
    <s v="Stefan Ruzowitzky"/>
    <s v="ALL THE QUEEN'S MEN"/>
    <s v="Normal"/>
    <s v="High Budget"/>
  </r>
  <r>
    <s v="Winter's Tale"/>
    <d v="2014-04-04T00:00:00"/>
    <x v="0"/>
    <x v="1"/>
    <s v="English"/>
    <x v="0"/>
    <s v="PG-13"/>
    <s v="Matt Bomer"/>
    <x v="1670"/>
    <n v="20000"/>
    <n v="22447"/>
    <n v="167"/>
    <n v="17000"/>
    <n v="6.2"/>
    <n v="189"/>
    <n v="118"/>
    <n v="22451"/>
    <n v="60000000"/>
    <n v="-59977549"/>
    <n v="-0.99962581666666672"/>
    <n v="26.100149673333334"/>
    <x v="16"/>
    <s v="aprel"/>
    <s v="Akiva Goldsman"/>
    <s v="WİNTER'S TALE"/>
    <s v="Underperformer"/>
    <s v="Medium Budget"/>
  </r>
  <r>
    <s v="The Divide"/>
    <d v="2011-07-15T00:00:00"/>
    <x v="0"/>
    <x v="1"/>
    <s v="English"/>
    <x v="7"/>
    <s v="R"/>
    <s v="Michael Biehn"/>
    <x v="641"/>
    <n v="2000"/>
    <n v="4920"/>
    <n v="87"/>
    <n v="0"/>
    <n v="5.8"/>
    <n v="174"/>
    <n v="122"/>
    <n v="22000"/>
    <n v="3000000"/>
    <n v="-2978000"/>
    <n v="-0.9926666666666667"/>
    <n v="22.802933333333332"/>
    <x v="15"/>
    <s v="iyul"/>
    <s v="Xavier Gens"/>
    <s v="THE DİVİDE"/>
    <s v="Normal"/>
    <s v="Medium Budget"/>
  </r>
  <r>
    <s v="Safe Men"/>
    <d v="1998-08-08T00:00:00"/>
    <x v="0"/>
    <x v="4"/>
    <s v="English"/>
    <x v="0"/>
    <s v="R"/>
    <s v="Harvey Fierstein"/>
    <x v="330"/>
    <n v="499"/>
    <n v="1141"/>
    <n v="29"/>
    <n v="157"/>
    <n v="6.1"/>
    <n v="33"/>
    <n v="88"/>
    <n v="21210"/>
    <n v="1000000"/>
    <n v="-978790"/>
    <n v="-0.97879000000000005"/>
    <n v="24.024183999999998"/>
    <x v="31"/>
    <s v="avgust"/>
    <s v="John Hamburg"/>
    <s v="SAFE MEN"/>
    <s v="Normal"/>
    <s v="Medium Budget"/>
  </r>
  <r>
    <s v="Born to Fly: Elizabeth Streb vs. Gravity"/>
    <d v="2014-08-03T00:00:00"/>
    <x v="0"/>
    <x v="0"/>
    <s v="English"/>
    <x v="0"/>
    <m/>
    <s v="Elizabeth Streb"/>
    <x v="1671"/>
    <n v="0"/>
    <n v="0"/>
    <n v="0"/>
    <n v="44"/>
    <n v="6.8"/>
    <n v="10"/>
    <n v="82"/>
    <n v="21199"/>
    <n v="500000"/>
    <n v="-478801"/>
    <n v="-0.95760199999999995"/>
    <n v="26.8213592"/>
    <x v="16"/>
    <s v="avgust"/>
    <s v="Catherine Gund"/>
    <s v="BORN TO FLY: ELİZABETH STREB VS. GRAVİTY"/>
    <s v="Normal"/>
    <s v="High Budget"/>
  </r>
  <r>
    <s v="The Good Night"/>
    <d v="2007-03-24T00:00:00"/>
    <x v="0"/>
    <x v="4"/>
    <s v="English"/>
    <x v="0"/>
    <s v="R"/>
    <s v="Stephen Graham"/>
    <x v="1672"/>
    <n v="1000"/>
    <n v="1245"/>
    <n v="17"/>
    <n v="445"/>
    <n v="5.9"/>
    <n v="50"/>
    <n v="93"/>
    <n v="20380"/>
    <n v="15000000"/>
    <n v="-14979620"/>
    <n v="-0.99864133333333338"/>
    <n v="23.245043466666669"/>
    <x v="17"/>
    <s v="mart"/>
    <s v="Jake Paltrow"/>
    <s v="THE GOOD NİGHT"/>
    <s v="Normal"/>
    <s v="Medium Budget"/>
  </r>
  <r>
    <s v="Futuro Beach"/>
    <d v="2014-11-26T00:00:00"/>
    <x v="0"/>
    <x v="1"/>
    <s v="Portuguese"/>
    <x v="27"/>
    <s v="Unrated"/>
    <s v="Wagner Moura"/>
    <x v="1673"/>
    <n v="585"/>
    <n v="629"/>
    <n v="19"/>
    <n v="278"/>
    <n v="6.1"/>
    <n v="70"/>
    <n v="106"/>
    <n v="20262"/>
    <n v="4000000"/>
    <n v="-3979738"/>
    <n v="-0.99493450000000005"/>
    <n v="24.029826199999999"/>
    <x v="16"/>
    <s v="noyabr"/>
    <s v="Karim AÃ¯nouz"/>
    <s v="FUTURO BEACH"/>
    <s v="Normal"/>
    <s v="Medium Budget"/>
  </r>
  <r>
    <s v="Double Take"/>
    <d v="2001-06-09T00:00:00"/>
    <x v="0"/>
    <x v="0"/>
    <s v="English"/>
    <x v="0"/>
    <s v="PG-13"/>
    <s v="Daniel Roebuck"/>
    <x v="1353"/>
    <n v="1000"/>
    <n v="2557"/>
    <n v="269"/>
    <n v="204"/>
    <n v="5.3"/>
    <n v="45"/>
    <n v="88"/>
    <n v="20218"/>
    <n v="24000000"/>
    <n v="-23979782"/>
    <n v="-0.99915758333333338"/>
    <n v="20.820736966666665"/>
    <x v="18"/>
    <s v="iyun"/>
    <s v="George Gallo"/>
    <s v="DOUBLE TAKE"/>
    <s v="Normal"/>
    <s v="High Budget"/>
  </r>
  <r>
    <s v="Song One"/>
    <d v="2014-07-03T00:00:00"/>
    <x v="0"/>
    <x v="1"/>
    <s v="English"/>
    <x v="0"/>
    <s v="PG-13"/>
    <s v="Anne Hathaway"/>
    <x v="1674"/>
    <n v="11000"/>
    <n v="12772"/>
    <n v="4"/>
    <n v="0"/>
    <n v="5.8"/>
    <n v="43"/>
    <n v="86"/>
    <n v="20200"/>
    <n v="6000000"/>
    <n v="-5979800"/>
    <n v="-0.99663333333333337"/>
    <n v="22.801346666666667"/>
    <x v="16"/>
    <s v="iyul"/>
    <s v="Kate Barker-Froyland"/>
    <s v="SONG ONE"/>
    <s v="Normal"/>
    <s v="Medium Budget"/>
  </r>
  <r>
    <s v="L!fe Happens"/>
    <d v="2011-10-09T00:00:00"/>
    <x v="0"/>
    <x v="4"/>
    <s v="English"/>
    <x v="0"/>
    <s v="R"/>
    <s v="Justin Kirk"/>
    <x v="1675"/>
    <n v="945"/>
    <n v="2924"/>
    <n v="28"/>
    <n v="995"/>
    <n v="5.7"/>
    <n v="18"/>
    <n v="100"/>
    <n v="20186"/>
    <n v="930000"/>
    <n v="-909814"/>
    <n v="-0.97829462365591402"/>
    <n v="22.508182150537635"/>
    <x v="15"/>
    <s v="oktyabr"/>
    <s v="Kat Coiro"/>
    <s v="L!FE HAPPENS"/>
    <s v="Normal"/>
    <s v="Medium Budget"/>
  </r>
  <r>
    <s v="The Good Heart"/>
    <d v="2009-09-27T00:00:00"/>
    <x v="0"/>
    <x v="1"/>
    <s v="English"/>
    <x v="43"/>
    <s v="R"/>
    <s v="Alice Olivia Clarke"/>
    <x v="1676"/>
    <n v="117"/>
    <n v="298"/>
    <n v="29"/>
    <n v="0"/>
    <n v="6.9"/>
    <n v="61"/>
    <n v="99"/>
    <n v="19959"/>
    <n v="3800000"/>
    <n v="-3780041"/>
    <n v="-0.99474763157894741"/>
    <n v="27.202100947368422"/>
    <x v="0"/>
    <s v="sentyabr"/>
    <s v="Dagur KÃ¡ri"/>
    <s v="THE GOOD HEART"/>
    <s v="Normal"/>
    <s v="Medium Budget"/>
  </r>
  <r>
    <s v="The Hebrew Hammer"/>
    <d v="2003-11-09T00:00:00"/>
    <x v="1"/>
    <x v="4"/>
    <s v="English"/>
    <x v="0"/>
    <s v="R"/>
    <s v="Judy Greer"/>
    <x v="1677"/>
    <n v="2000"/>
    <n v="6227"/>
    <n v="4"/>
    <n v="3000"/>
    <n v="6.2"/>
    <n v="35"/>
    <n v="87"/>
    <n v="19539"/>
    <n v="1000000"/>
    <n v="-980461"/>
    <n v="-0.98046100000000003"/>
    <n v="24.7078156"/>
    <x v="13"/>
    <s v="noyabr"/>
    <s v="Jonathan Kesselman"/>
    <s v="THE HEBREW HAMMER"/>
    <s v="Normal"/>
    <s v="Medium Budget"/>
  </r>
  <r>
    <s v="The Open Road"/>
    <d v="2009-07-10T00:00:00"/>
    <x v="0"/>
    <x v="4"/>
    <s v="English"/>
    <x v="0"/>
    <s v="PG-13"/>
    <s v="Jeff Bridges"/>
    <x v="1678"/>
    <n v="12000"/>
    <n v="16118"/>
    <n v="7"/>
    <n v="370"/>
    <n v="5.5"/>
    <n v="23"/>
    <n v="91"/>
    <n v="19348"/>
    <n v="10000000"/>
    <n v="-9980652"/>
    <n v="-0.99806519999999999"/>
    <n v="21.637773920000001"/>
    <x v="0"/>
    <s v="iyul"/>
    <s v="Michael Meredith"/>
    <s v="THE OPEN ROAD"/>
    <s v="Normal"/>
    <s v="Medium Budget"/>
  </r>
  <r>
    <s v="Stake Land"/>
    <d v="2010-05-05T00:00:00"/>
    <x v="0"/>
    <x v="1"/>
    <s v="English"/>
    <x v="0"/>
    <s v="R"/>
    <s v="Connor Paolo"/>
    <x v="1679"/>
    <n v="530"/>
    <n v="1038"/>
    <n v="53"/>
    <n v="0"/>
    <n v="6.5"/>
    <n v="215"/>
    <n v="98"/>
    <n v="18469"/>
    <n v="650000"/>
    <n v="-631531"/>
    <n v="-0.97158615384615388"/>
    <n v="25.611365538461538"/>
    <x v="11"/>
    <s v="may"/>
    <s v="Jim Mickle"/>
    <s v="STAKE LAND"/>
    <s v="Normal"/>
    <s v="Medium Budget"/>
  </r>
  <r>
    <s v="One to Another"/>
    <d v="2006-02-28T00:00:00"/>
    <x v="0"/>
    <x v="1"/>
    <s v="French"/>
    <x v="6"/>
    <s v="Unrated"/>
    <s v="Karl E. Landler"/>
    <x v="1680"/>
    <n v="533"/>
    <n v="1082"/>
    <n v="0"/>
    <n v="104"/>
    <n v="5.8"/>
    <n v="14"/>
    <n v="95"/>
    <n v="18435"/>
    <n v="1400000"/>
    <n v="-1381565"/>
    <n v="-0.98683214285714282"/>
    <n v="22.815667142857144"/>
    <x v="9"/>
    <s v="fevral"/>
    <s v="Pascal Arnold"/>
    <s v="ONE TO ANOTHER"/>
    <s v="Normal"/>
    <s v="Medium Budget"/>
  </r>
  <r>
    <s v="Donkey Punch"/>
    <d v="2008-10-29T00:00:00"/>
    <x v="0"/>
    <x v="8"/>
    <s v="English"/>
    <x v="1"/>
    <s v="R"/>
    <s v="Julian Morris"/>
    <x v="1681"/>
    <n v="1000"/>
    <n v="1558"/>
    <n v="4"/>
    <n v="0"/>
    <n v="5.2"/>
    <n v="114"/>
    <n v="99"/>
    <n v="18378"/>
    <n v="900000"/>
    <n v="-881622"/>
    <n v="-0.97958000000000001"/>
    <n v="20.408168"/>
    <x v="4"/>
    <s v="oktyabr"/>
    <s v="Oliver Blackburn"/>
    <s v="DONKEY PUNCH"/>
    <s v="Normal"/>
    <s v="Medium Budget"/>
  </r>
  <r>
    <s v="The Sticky Fingers of Time"/>
    <d v="1997-12-17T00:00:00"/>
    <x v="1"/>
    <x v="13"/>
    <s v="English"/>
    <x v="0"/>
    <m/>
    <s v="James Urbaniak"/>
    <x v="1682"/>
    <n v="119"/>
    <n v="154"/>
    <n v="0"/>
    <n v="67"/>
    <n v="6.3"/>
    <n v="8"/>
    <n v="81"/>
    <n v="18195"/>
    <n v="250000"/>
    <n v="-231805"/>
    <n v="-0.92722000000000004"/>
    <n v="24.835811999999997"/>
    <x v="1"/>
    <s v="dekabr"/>
    <s v="Hilary Brougher"/>
    <s v="THE STİCKY FİNGERS OF TİME"/>
    <s v="Normal"/>
    <s v="Medium Budget"/>
  </r>
  <r>
    <s v="The Missing Person"/>
    <d v="2009-12-18T00:00:00"/>
    <x v="0"/>
    <x v="1"/>
    <s v="English"/>
    <x v="0"/>
    <m/>
    <s v="Merritt Wever"/>
    <x v="1683"/>
    <n v="529"/>
    <n v="2749"/>
    <n v="8"/>
    <n v="195"/>
    <n v="6.2"/>
    <n v="66"/>
    <n v="95"/>
    <n v="17580"/>
    <n v="1500000"/>
    <n v="-1482420"/>
    <n v="-0.98828000000000005"/>
    <n v="24.424188000000001"/>
    <x v="0"/>
    <s v="dekabr"/>
    <s v="Noah Buschel"/>
    <s v="THE MİSSİNG PERSON"/>
    <s v="Normal"/>
    <s v="Medium Budget"/>
  </r>
  <r>
    <s v="5 Days of War"/>
    <d v="2011-11-24T00:00:00"/>
    <x v="0"/>
    <x v="0"/>
    <s v="English"/>
    <x v="44"/>
    <s v="R"/>
    <s v="Richard Coyle"/>
    <x v="236"/>
    <n v="567"/>
    <n v="708"/>
    <n v="212"/>
    <n v="0"/>
    <n v="5.6"/>
    <n v="74"/>
    <n v="113"/>
    <n v="17149"/>
    <n v="20000000"/>
    <n v="-19982851"/>
    <n v="-0.99914254999999996"/>
    <n v="22.000342979999999"/>
    <x v="15"/>
    <s v="noyabr"/>
    <s v="Renny Harlin"/>
    <s v="5 DAYS OF WAR"/>
    <s v="Normal"/>
    <s v="High Budget"/>
  </r>
  <r>
    <s v="Ayurveda: Art of Being"/>
    <d v="2001-09-04T00:00:00"/>
    <x v="0"/>
    <x v="10"/>
    <s v="English"/>
    <x v="21"/>
    <m/>
    <m/>
    <x v="1684"/>
    <m/>
    <n v="0"/>
    <n v="95"/>
    <n v="379"/>
    <n v="7.6"/>
    <n v="15"/>
    <n v="102"/>
    <n v="16892"/>
    <n v="300000"/>
    <n v="-283108"/>
    <n v="-0.94369333333333338"/>
    <n v="30.060422666666664"/>
    <x v="18"/>
    <s v="sentyabr"/>
    <s v="Pan Nalin"/>
    <s v="AYURVEDA: ART OF BEİNG"/>
    <s v="Normal"/>
    <s v="Low Budget"/>
  </r>
  <r>
    <s v="Fascination"/>
    <d v="2004-03-04T00:00:00"/>
    <x v="0"/>
    <x v="6"/>
    <s v="English"/>
    <x v="7"/>
    <s v="R"/>
    <s v="Adam Garcia"/>
    <x v="1685"/>
    <n v="811"/>
    <n v="1789"/>
    <n v="34"/>
    <n v="40"/>
    <n v="3.3"/>
    <n v="13"/>
    <n v="103"/>
    <n v="16066"/>
    <n v="5000000"/>
    <n v="-4983934"/>
    <n v="-0.99678679999999997"/>
    <n v="12.80528528"/>
    <x v="7"/>
    <s v="mart"/>
    <s v="Klaus Menzel"/>
    <s v="FASCİNATİON"/>
    <s v="Normal"/>
    <s v="Medium Budget"/>
  </r>
  <r>
    <s v="Molly"/>
    <d v="1999-08-22T00:00:00"/>
    <x v="0"/>
    <x v="4"/>
    <s v="English"/>
    <x v="0"/>
    <s v="PG-13"/>
    <s v="Elaine Hendrix"/>
    <x v="1686"/>
    <n v="670"/>
    <n v="1562"/>
    <n v="18"/>
    <n v="284"/>
    <n v="5.8"/>
    <n v="16"/>
    <n v="102"/>
    <n v="15593"/>
    <n v="21000000"/>
    <n v="-20984407"/>
    <n v="-0.99925747619047622"/>
    <n v="22.828697009523811"/>
    <x v="5"/>
    <s v="avgust"/>
    <s v="John Duigan"/>
    <s v="MOLLY"/>
    <s v="Normal"/>
    <s v="Medium Budget"/>
  </r>
  <r>
    <s v="An Alan Smithee Film: Burn Hollywood Burn"/>
    <d v="1997-05-08T00:00:00"/>
    <x v="0"/>
    <x v="4"/>
    <s v="English"/>
    <x v="0"/>
    <s v="R"/>
    <s v="Eric Idle"/>
    <x v="1687"/>
    <n v="795"/>
    <n v="2655"/>
    <n v="71"/>
    <n v="89"/>
    <n v="3.5"/>
    <n v="29"/>
    <n v="86"/>
    <n v="15447"/>
    <n v="10000000"/>
    <n v="-9984553"/>
    <n v="-0.99845530000000005"/>
    <n v="13.60951788"/>
    <x v="1"/>
    <s v="may"/>
    <s v="Arthur Hiller"/>
    <s v="AN ALAN SMİTHEE FİLM: BURN HOLLYWOOD BURN"/>
    <s v="Normal"/>
    <s v="Medium Budget"/>
  </r>
  <r>
    <s v="Time Changer"/>
    <d v="2002-10-13T00:00:00"/>
    <x v="0"/>
    <x v="1"/>
    <s v="English"/>
    <x v="0"/>
    <s v="PG"/>
    <s v="Gavin MacLeod"/>
    <x v="1688"/>
    <n v="284"/>
    <n v="1185"/>
    <n v="14"/>
    <n v="409"/>
    <n v="5.6"/>
    <n v="16"/>
    <n v="95"/>
    <n v="15278"/>
    <n v="825000"/>
    <n v="-809722"/>
    <n v="-0.98148121212121209"/>
    <n v="22.048307515151514"/>
    <x v="12"/>
    <s v="oktyabr"/>
    <s v="Rich Christiano"/>
    <s v="TİME CHANGER"/>
    <s v="Normal"/>
    <s v="Medium Budget"/>
  </r>
  <r>
    <s v="Major Dundee"/>
    <d v="1965-11-25T00:00:00"/>
    <x v="0"/>
    <x v="2"/>
    <s v="English"/>
    <x v="0"/>
    <s v="Approved"/>
    <s v="James Coburn"/>
    <x v="1689"/>
    <n v="773"/>
    <n v="2888"/>
    <n v="541"/>
    <n v="251"/>
    <n v="6.8"/>
    <n v="53"/>
    <n v="152"/>
    <n v="14873"/>
    <n v="3800000"/>
    <n v="-3785127"/>
    <n v="-0.9960860526315789"/>
    <n v="26.826665578947367"/>
    <x v="40"/>
    <s v="noyabr"/>
    <s v="Sam Peckinpah"/>
    <s v="MAJOR DUNDEE"/>
    <s v="Normal"/>
    <s v="High Budget"/>
  </r>
  <r>
    <s v="10 Days in a Madhouse"/>
    <d v="2015-05-06T00:00:00"/>
    <x v="0"/>
    <x v="1"/>
    <s v="English"/>
    <x v="0"/>
    <s v="R"/>
    <s v="Christopher Lambert"/>
    <x v="1690"/>
    <n v="1000"/>
    <n v="2059"/>
    <n v="0"/>
    <n v="26000"/>
    <n v="7.5"/>
    <n v="1"/>
    <n v="111"/>
    <n v="14616"/>
    <n v="12000000"/>
    <n v="-11985384"/>
    <n v="-0.99878199999999995"/>
    <n v="32.200487199999998"/>
    <x v="2"/>
    <s v="may"/>
    <s v="Timothy Hines"/>
    <s v="10 DAYS İN A MADHOUSE"/>
    <s v="Normal"/>
    <s v="Medium Budget"/>
  </r>
  <r>
    <s v="Opal Dream"/>
    <d v="2006-04-22T00:00:00"/>
    <x v="0"/>
    <x v="1"/>
    <s v="English"/>
    <x v="3"/>
    <s v="PG"/>
    <s v="Jacqueline McKenzie"/>
    <x v="585"/>
    <n v="185"/>
    <n v="299"/>
    <n v="11"/>
    <n v="135"/>
    <n v="6.6"/>
    <n v="24"/>
    <n v="86"/>
    <n v="13751"/>
    <n v="11400000"/>
    <n v="-11386249"/>
    <n v="-0.99879377192982455"/>
    <n v="26.01398249122807"/>
    <x v="9"/>
    <s v="aprel"/>
    <s v="Peter Cattaneo"/>
    <s v="OPAL DREAM"/>
    <s v="Normal"/>
    <s v="Medium Budget"/>
  </r>
  <r>
    <s v="Broken Vessels"/>
    <d v="1998-01-09T00:00:00"/>
    <x v="0"/>
    <x v="1"/>
    <s v="English"/>
    <x v="0"/>
    <s v="R"/>
    <s v="William Smith"/>
    <x v="1691"/>
    <n v="919"/>
    <n v="2288"/>
    <n v="4"/>
    <n v="51"/>
    <n v="6.6"/>
    <n v="18"/>
    <n v="90"/>
    <n v="13493"/>
    <n v="600000"/>
    <n v="-586507"/>
    <n v="-0.97751166666666667"/>
    <n v="26.01409533333333"/>
    <x v="31"/>
    <s v="yanvar"/>
    <s v="Scott Ziehl"/>
    <s v="BROKEN VESSELS"/>
    <s v="Normal"/>
    <s v="Medium Budget"/>
  </r>
  <r>
    <s v="The Slaughter Rule"/>
    <d v="2002-08-15T00:00:00"/>
    <x v="0"/>
    <x v="1"/>
    <s v="English"/>
    <x v="0"/>
    <s v="R"/>
    <s v="Ryan Gosling"/>
    <x v="1692"/>
    <n v="33000"/>
    <n v="35294"/>
    <n v="12"/>
    <n v="183"/>
    <n v="6.1"/>
    <n v="17"/>
    <n v="112"/>
    <n v="13134"/>
    <n v="500000"/>
    <n v="-486866"/>
    <n v="-0.97373200000000004"/>
    <n v="24.028807199999999"/>
    <x v="12"/>
    <s v="avgust"/>
    <s v="Alex Smith"/>
    <s v="THE SLAUGHTER RULE"/>
    <s v="Normal"/>
    <s v="Medium Budget"/>
  </r>
  <r>
    <s v="The Specials"/>
    <d v="2000-06-28T00:00:00"/>
    <x v="0"/>
    <x v="0"/>
    <s v="English"/>
    <x v="0"/>
    <s v="R"/>
    <s v="Judy Greer"/>
    <x v="822"/>
    <n v="2000"/>
    <n v="3905"/>
    <n v="82"/>
    <n v="210"/>
    <n v="6"/>
    <n v="29"/>
    <n v="82"/>
    <n v="12996"/>
    <n v="1000000"/>
    <n v="-987004"/>
    <n v="-0.98700399999999999"/>
    <n v="23.6261984"/>
    <x v="23"/>
    <s v="iyun"/>
    <s v="Craig Mazin"/>
    <s v="THE SPECİALS"/>
    <s v="Normal"/>
    <s v="High Budget"/>
  </r>
  <r>
    <s v="Maniac"/>
    <d v="2012-01-23T00:00:00"/>
    <x v="0"/>
    <x v="7"/>
    <s v="English"/>
    <x v="6"/>
    <s v="Not Rated"/>
    <s v="America Olivo"/>
    <x v="1693"/>
    <n v="470"/>
    <n v="1233"/>
    <n v="33"/>
    <n v="0"/>
    <n v="6.1"/>
    <n v="279"/>
    <n v="89"/>
    <n v="12843"/>
    <n v="6000000"/>
    <n v="-5987157"/>
    <n v="-0.99785950000000001"/>
    <n v="24.000856199999998"/>
    <x v="3"/>
    <s v="yanvar"/>
    <s v="Franck Khalfoun"/>
    <s v="MANİAC"/>
    <s v="Normal"/>
    <s v="Low Budget"/>
  </r>
  <r>
    <s v="The Last Time I Committed Suicide"/>
    <d v="1997-09-04T00:00:00"/>
    <x v="0"/>
    <x v="5"/>
    <s v="English"/>
    <x v="0"/>
    <s v="R"/>
    <s v="Keanu Reeves"/>
    <x v="581"/>
    <n v="18000"/>
    <n v="20135"/>
    <n v="19"/>
    <n v="161"/>
    <n v="5.8"/>
    <n v="12"/>
    <n v="92"/>
    <n v="12836"/>
    <n v="4000000"/>
    <n v="-3987164"/>
    <n v="-0.99679099999999998"/>
    <n v="22.817383599999999"/>
    <x v="1"/>
    <s v="sentyabr"/>
    <s v="Stephen Kay"/>
    <s v="THE LAST TİME I COMMİTTED SUİCİDE"/>
    <s v="Normal"/>
    <s v="Medium Budget"/>
  </r>
  <r>
    <s v="London"/>
    <d v="2005-10-14T00:00:00"/>
    <x v="0"/>
    <x v="1"/>
    <s v="English"/>
    <x v="1"/>
    <s v="R"/>
    <s v="Jason Statham"/>
    <x v="1694"/>
    <n v="26000"/>
    <n v="39518"/>
    <n v="11"/>
    <n v="0"/>
    <n v="6.6"/>
    <n v="34"/>
    <n v="92"/>
    <n v="12667"/>
    <n v="14000"/>
    <n v="-1333"/>
    <n v="-9.521428571428571E-2"/>
    <n v="26.361914285714285"/>
    <x v="14"/>
    <s v="oktyabr"/>
    <s v="Hunter Richards"/>
    <s v="LONDON"/>
    <s v="Normal"/>
    <s v="Medium Budget"/>
  </r>
  <r>
    <s v="Leap Year"/>
    <d v="2010-02-25T00:00:00"/>
    <x v="0"/>
    <x v="4"/>
    <s v="English"/>
    <x v="0"/>
    <s v="PG"/>
    <s v="Adam Scott"/>
    <x v="1415"/>
    <n v="3000"/>
    <n v="4094"/>
    <n v="14"/>
    <n v="13000"/>
    <n v="6.4"/>
    <n v="134"/>
    <n v="100"/>
    <n v="12561"/>
    <n v="19000000"/>
    <n v="-18987439"/>
    <n v="-0.99933889473684212"/>
    <n v="26.500264442105266"/>
    <x v="11"/>
    <s v="fevral"/>
    <s v="Anand Tucker"/>
    <s v="LEAP YEAR"/>
    <s v="Normal"/>
    <s v="Medium Budget"/>
  </r>
  <r>
    <s v="Nothing But a Man"/>
    <d v="1964-04-09T00:00:00"/>
    <x v="1"/>
    <x v="1"/>
    <s v="English"/>
    <x v="0"/>
    <s v="Not Rated"/>
    <s v="Yaphet Kotto"/>
    <x v="1695"/>
    <n v="581"/>
    <n v="835"/>
    <n v="0"/>
    <n v="363"/>
    <n v="8.1"/>
    <n v="24"/>
    <n v="95"/>
    <n v="12438"/>
    <n v="160000"/>
    <n v="-147562"/>
    <n v="-0.92226249999999999"/>
    <n v="32.067394999999998"/>
    <x v="47"/>
    <s v="aprel"/>
    <s v="Michael Roemer"/>
    <s v="NOTHİNG BUT A MAN"/>
    <s v="Normal"/>
    <s v="Medium Budget"/>
  </r>
  <r>
    <s v="The Living Wake"/>
    <d v="2007-08-22T00:00:00"/>
    <x v="0"/>
    <x v="4"/>
    <s v="English"/>
    <x v="0"/>
    <s v="PG-13"/>
    <s v="Jim Gaffigan"/>
    <x v="1696"/>
    <n v="472"/>
    <n v="1047"/>
    <n v="0"/>
    <n v="339"/>
    <n v="6.5"/>
    <n v="28"/>
    <n v="91"/>
    <n v="12055"/>
    <n v="500000"/>
    <n v="-487945"/>
    <n v="-0.97589000000000004"/>
    <n v="25.643543999999999"/>
    <x v="17"/>
    <s v="avgust"/>
    <s v="Sol Tryon"/>
    <s v="THE LİVİNG WAKE"/>
    <s v="Normal"/>
    <s v="Medium Budget"/>
  </r>
  <r>
    <s v="Of Horses and Men"/>
    <d v="2013-06-12T00:00:00"/>
    <x v="0"/>
    <x v="4"/>
    <s v="Icelandic"/>
    <x v="43"/>
    <m/>
    <s v="Ingvar Eggert SigurÃ°sson"/>
    <x v="1697"/>
    <n v="63"/>
    <n v="81"/>
    <n v="4"/>
    <n v="1000"/>
    <n v="6.9"/>
    <n v="66"/>
    <n v="81"/>
    <n v="11835"/>
    <n v="10000000"/>
    <n v="-9988165"/>
    <n v="-0.9988165"/>
    <n v="27.300473400000001"/>
    <x v="8"/>
    <s v="iyun"/>
    <s v="Benedikt Erlingsson"/>
    <s v="OF HORSES AND MEN"/>
    <s v="Normal"/>
    <s v="Medium Budget"/>
  </r>
  <r>
    <s v="Gory Gory Hallelujah"/>
    <d v="2003-11-27T00:00:00"/>
    <x v="0"/>
    <x v="4"/>
    <s v="English"/>
    <x v="0"/>
    <m/>
    <s v="Tony Doupe"/>
    <x v="1698"/>
    <n v="361"/>
    <n v="387"/>
    <n v="14"/>
    <n v="39"/>
    <n v="4.7"/>
    <n v="8"/>
    <n v="96"/>
    <n v="11798"/>
    <n v="100000"/>
    <n v="-88202"/>
    <n v="-0.88202000000000003"/>
    <n v="18.451092000000003"/>
    <x v="13"/>
    <s v="noyabr"/>
    <s v="Sue Corcoran"/>
    <s v="GORY GORY HALLELUJAH"/>
    <s v="Normal"/>
    <s v="Medium Budget"/>
  </r>
  <r>
    <s v="The Amazing Catfish"/>
    <d v="2013-11-23T00:00:00"/>
    <x v="0"/>
    <x v="4"/>
    <s v="Spanish"/>
    <x v="14"/>
    <m/>
    <s v="Ximena Ayala"/>
    <x v="1699"/>
    <n v="31"/>
    <n v="58"/>
    <n v="0"/>
    <n v="407"/>
    <n v="7"/>
    <n v="50"/>
    <n v="89"/>
    <n v="11278"/>
    <n v="1300000"/>
    <n v="-1288722"/>
    <n v="-0.99132461538461536"/>
    <n v="27.644170153846154"/>
    <x v="8"/>
    <s v="noyabr"/>
    <s v="Claudia Sainte-Luce"/>
    <s v="THE AMAZİNG CATFİSH"/>
    <s v="Normal"/>
    <s v="Medium Budget"/>
  </r>
  <r>
    <s v="Shade"/>
    <d v="2003-06-19T00:00:00"/>
    <x v="0"/>
    <x v="8"/>
    <s v="English"/>
    <x v="0"/>
    <s v="R"/>
    <s v="Glenn Plummer"/>
    <x v="1700"/>
    <n v="240"/>
    <n v="490"/>
    <n v="0"/>
    <n v="413"/>
    <n v="6.4"/>
    <n v="25"/>
    <n v="101"/>
    <n v="10696"/>
    <n v="6800000"/>
    <n v="-6789304"/>
    <n v="-0.99842705882352945"/>
    <n v="25.241929176470588"/>
    <x v="13"/>
    <s v="iyun"/>
    <s v="Damian Nieman"/>
    <s v="SHADE"/>
    <s v="Normal"/>
    <s v="Medium Budget"/>
  </r>
  <r>
    <s v="Naturally Native"/>
    <d v="1998-02-24T00:00:00"/>
    <x v="0"/>
    <x v="1"/>
    <s v="English"/>
    <x v="0"/>
    <s v="PG-13"/>
    <s v="Irene Bedard"/>
    <x v="1701"/>
    <n v="752"/>
    <n v="1763"/>
    <n v="0"/>
    <n v="102"/>
    <n v="6.5"/>
    <n v="2"/>
    <n v="107"/>
    <n v="10508"/>
    <n v="700000"/>
    <n v="-689492"/>
    <n v="-0.98498857142857144"/>
    <n v="25.616204571428572"/>
    <x v="31"/>
    <s v="fevral"/>
    <s v="Jennifer Wynne Farmer"/>
    <s v="NATURALLY NATİVE"/>
    <s v="Normal"/>
    <s v="Medium Budget"/>
  </r>
  <r>
    <s v="Alone with Her"/>
    <d v="2006-12-14T00:00:00"/>
    <x v="1"/>
    <x v="8"/>
    <s v="English"/>
    <x v="0"/>
    <s v="Not Rated"/>
    <s v="Jordana Spiro"/>
    <x v="1702"/>
    <n v="262"/>
    <n v="509"/>
    <n v="0"/>
    <n v="244"/>
    <n v="6.1"/>
    <n v="71"/>
    <n v="78"/>
    <n v="10018"/>
    <n v="1000000"/>
    <n v="-989982"/>
    <n v="-0.98998200000000003"/>
    <n v="24.0284072"/>
    <x v="9"/>
    <s v="dekabr"/>
    <s v="Eric Nicholas"/>
    <s v="ALONE WİTH HER"/>
    <s v="Normal"/>
    <s v="Medium Budget"/>
  </r>
  <r>
    <s v="As It Is in Heaven"/>
    <d v="2004-05-10T00:00:00"/>
    <x v="0"/>
    <x v="4"/>
    <s v="Swedish"/>
    <x v="45"/>
    <m/>
    <s v="Michael Nyqvist"/>
    <x v="1703"/>
    <n v="690"/>
    <n v="774"/>
    <n v="10"/>
    <n v="0"/>
    <n v="7.6"/>
    <n v="34"/>
    <n v="133"/>
    <n v="9910"/>
    <n v="25000000"/>
    <n v="-24990090"/>
    <n v="-0.99960360000000004"/>
    <n v="30.000158559999999"/>
    <x v="7"/>
    <s v="may"/>
    <s v="Kay Pollak"/>
    <s v="AS IT IS İN HEAVEN"/>
    <s v="Normal"/>
    <s v="Medium Budget"/>
  </r>
  <r>
    <s v="The Flowers of War"/>
    <d v="2011-12-04T00:00:00"/>
    <x v="0"/>
    <x v="1"/>
    <s v="Mandarin"/>
    <x v="5"/>
    <s v="R"/>
    <s v="Christian Bale"/>
    <x v="1096"/>
    <n v="23000"/>
    <n v="23240"/>
    <n v="611"/>
    <n v="13000"/>
    <n v="7.6"/>
    <n v="136"/>
    <n v="146"/>
    <n v="9213"/>
    <n v="94000000"/>
    <n v="-93990787"/>
    <n v="-0.99990198936170216"/>
    <n v="31.300039204255317"/>
    <x v="15"/>
    <s v="dekabr"/>
    <s v="Yimou Zhang"/>
    <s v="THE FLOWERS OF WAR"/>
    <s v="Underperformer"/>
    <s v="Medium Budget"/>
  </r>
  <r>
    <s v="Falcon Rising"/>
    <d v="2014-03-25T00:00:00"/>
    <x v="0"/>
    <x v="0"/>
    <s v="English"/>
    <x v="0"/>
    <s v="R"/>
    <s v="Michael Jai White"/>
    <x v="1704"/>
    <n v="2000"/>
    <n v="3089"/>
    <n v="249"/>
    <n v="0"/>
    <n v="5.8"/>
    <n v="29"/>
    <n v="103"/>
    <n v="8691"/>
    <n v="4500000"/>
    <n v="-4491309"/>
    <n v="-0.99806866666666672"/>
    <n v="22.800772533333333"/>
    <x v="16"/>
    <s v="mart"/>
    <s v="Ernie Barbarash"/>
    <s v="FALCON RİSİNG"/>
    <s v="Normal"/>
    <s v="High Budget"/>
  </r>
  <r>
    <s v="Pink Narcissus"/>
    <d v="1971-05-30T00:00:00"/>
    <x v="0"/>
    <x v="1"/>
    <s v="English"/>
    <x v="0"/>
    <s v="Not Rated"/>
    <s v="Don Brooks"/>
    <x v="1705"/>
    <n v="0"/>
    <n v="0"/>
    <n v="0"/>
    <n v="85"/>
    <n v="6.7"/>
    <n v="8"/>
    <n v="65"/>
    <n v="8231"/>
    <n v="27000"/>
    <n v="-18769"/>
    <n v="-0.69514814814814818"/>
    <n v="26.530440740740744"/>
    <x v="52"/>
    <s v="may"/>
    <s v="James Bidgood"/>
    <s v="PİNK NARCİSSUS"/>
    <s v="Normal"/>
    <s v="Medium Budget"/>
  </r>
  <r>
    <s v="Elite Squad"/>
    <d v="2007-03-09T00:00:00"/>
    <x v="0"/>
    <x v="0"/>
    <s v="Portuguese"/>
    <x v="27"/>
    <s v="R"/>
    <s v="Wagner Moura"/>
    <x v="467"/>
    <n v="585"/>
    <n v="666"/>
    <n v="294"/>
    <n v="11000"/>
    <n v="8.1"/>
    <n v="142"/>
    <n v="115"/>
    <n v="8060"/>
    <n v="4000000"/>
    <n v="-3991940"/>
    <n v="-0.99798500000000001"/>
    <n v="33.100805999999999"/>
    <x v="17"/>
    <s v="mart"/>
    <s v="JosÃ© Padilha"/>
    <s v="ELİTE SQUAD"/>
    <s v="Normal"/>
    <s v="High Budget"/>
  </r>
  <r>
    <s v="The Lady from Shanghai"/>
    <d v="1947-12-07T00:00:00"/>
    <x v="1"/>
    <x v="8"/>
    <s v="English"/>
    <x v="0"/>
    <s v="Not Rated"/>
    <s v="Rita Hayworth"/>
    <x v="1706"/>
    <n v="1000"/>
    <n v="1055"/>
    <n v="0"/>
    <n v="0"/>
    <n v="7.7"/>
    <n v="90"/>
    <n v="92"/>
    <n v="7927"/>
    <n v="2300000"/>
    <n v="-2292073"/>
    <n v="-0.9965534782608696"/>
    <n v="30.401378608695651"/>
    <x v="73"/>
    <s v="dekabr"/>
    <s v="Orson Welles"/>
    <s v="THE LADY FROM SHANGHAİ"/>
    <s v="Normal"/>
    <s v="Medium Budget"/>
  </r>
  <r>
    <s v="Certifiably Jonathan"/>
    <d v="2007-08-30T00:00:00"/>
    <x v="0"/>
    <x v="4"/>
    <s v="English"/>
    <x v="0"/>
    <m/>
    <s v="Robin Williams"/>
    <x v="1707"/>
    <n v="49000"/>
    <n v="54484"/>
    <n v="0"/>
    <n v="87"/>
    <n v="6.2"/>
    <n v="17"/>
    <n v="85"/>
    <n v="7826"/>
    <n v="1200000"/>
    <n v="-1192174"/>
    <n v="-0.99347833333333335"/>
    <n v="24.411308666666667"/>
    <x v="17"/>
    <s v="avgust"/>
    <s v="James David Pasternak"/>
    <s v="CERTİFİABLY JONATHAN"/>
    <s v="Normal"/>
    <s v="Medium Budget"/>
  </r>
  <r>
    <s v="Dreaming of Joseph Lees"/>
    <d v="1999-03-18T00:00:00"/>
    <x v="0"/>
    <x v="1"/>
    <s v="English"/>
    <x v="0"/>
    <s v="R"/>
    <s v="Samantha Morton"/>
    <x v="1708"/>
    <n v="631"/>
    <n v="2020"/>
    <n v="4"/>
    <n v="100"/>
    <n v="6.4"/>
    <n v="16"/>
    <n v="92"/>
    <n v="7680"/>
    <n v="2000000"/>
    <n v="-1992320"/>
    <n v="-0.99616000000000005"/>
    <n v="25.211536000000002"/>
    <x v="5"/>
    <s v="mart"/>
    <s v="Eric Styles"/>
    <s v="DREAMİNG OF JOSEPH LEES"/>
    <s v="Normal"/>
    <s v="Medium Budget"/>
  </r>
  <r>
    <s v="The Brass Teapot"/>
    <d v="2012-02-24T00:00:00"/>
    <x v="0"/>
    <x v="4"/>
    <s v="English"/>
    <x v="0"/>
    <s v="R"/>
    <s v="Jack McBrayer"/>
    <x v="1709"/>
    <n v="975"/>
    <n v="4184"/>
    <n v="6"/>
    <n v="0"/>
    <n v="6.4"/>
    <n v="62"/>
    <n v="101"/>
    <n v="6643"/>
    <n v="900000"/>
    <n v="-893357"/>
    <n v="-0.99261888888888894"/>
    <n v="25.202952444444445"/>
    <x v="3"/>
    <s v="fevral"/>
    <s v="Ramaa Mosley"/>
    <s v="THE BRASS TEAPOT"/>
    <s v="Normal"/>
    <s v="Medium Budget"/>
  </r>
  <r>
    <s v="Special"/>
    <d v="2006-04-21T00:00:00"/>
    <x v="0"/>
    <x v="4"/>
    <s v="English"/>
    <x v="0"/>
    <s v="R"/>
    <s v="Michael Rapaport"/>
    <x v="1710"/>
    <n v="975"/>
    <n v="2694"/>
    <n v="0"/>
    <n v="0"/>
    <n v="6.9"/>
    <n v="56"/>
    <n v="81"/>
    <n v="6387"/>
    <n v="1000000"/>
    <n v="-993613"/>
    <n v="-0.99361299999999997"/>
    <n v="27.202554800000001"/>
    <x v="9"/>
    <s v="aprel"/>
    <s v="Hal Haberman"/>
    <s v="SPECİAL"/>
    <s v="Normal"/>
    <s v="Medium Budget"/>
  </r>
  <r>
    <s v="Dead Man's Shoes"/>
    <d v="2004-08-23T00:00:00"/>
    <x v="1"/>
    <x v="8"/>
    <s v="English"/>
    <x v="1"/>
    <m/>
    <s v="Paddy Considine"/>
    <x v="1517"/>
    <n v="680"/>
    <n v="1311"/>
    <n v="222"/>
    <n v="0"/>
    <n v="7.7"/>
    <n v="99"/>
    <n v="90"/>
    <n v="6013"/>
    <n v="695393"/>
    <n v="-689380"/>
    <n v="-0.99135309098596047"/>
    <n v="30.403458763605617"/>
    <x v="7"/>
    <s v="avgust"/>
    <s v="Shane Meadows"/>
    <s v="DEAD MAN'S SHOES"/>
    <s v="Normal"/>
    <s v="Medium Budget"/>
  </r>
  <r>
    <s v="Top Spin"/>
    <d v="2014-03-15T00:00:00"/>
    <x v="0"/>
    <x v="10"/>
    <s v="English"/>
    <x v="0"/>
    <m/>
    <s v="Ariel Hsing"/>
    <x v="1711"/>
    <n v="0"/>
    <n v="0"/>
    <n v="0"/>
    <n v="116"/>
    <n v="7.1"/>
    <n v="18"/>
    <n v="80"/>
    <n v="5858"/>
    <n v="150000"/>
    <n v="-144142"/>
    <n v="-0.96094666666666662"/>
    <n v="28.027221333333333"/>
    <x v="16"/>
    <s v="mart"/>
    <s v="Sara Newens"/>
    <s v="TOP SPİN"/>
    <s v="Normal"/>
    <s v="Low Budget"/>
  </r>
  <r>
    <s v="Anatomy"/>
    <d v="2000-07-02T00:00:00"/>
    <x v="0"/>
    <x v="7"/>
    <s v="German"/>
    <x v="7"/>
    <s v="R"/>
    <s v="Benno FÃ¼rmann"/>
    <x v="1629"/>
    <n v="127"/>
    <n v="163"/>
    <n v="24"/>
    <n v="560"/>
    <n v="6.1"/>
    <n v="62"/>
    <n v="103"/>
    <n v="5725"/>
    <n v="8400000"/>
    <n v="-8394275"/>
    <n v="-0.9993184523809524"/>
    <n v="24.056272619047618"/>
    <x v="23"/>
    <s v="iyul"/>
    <s v="Stefan Ruzowitzky"/>
    <s v="ANATOMY"/>
    <s v="Normal"/>
    <s v="Low Budget"/>
  </r>
  <r>
    <s v="Blonde Ambition"/>
    <d v="2007-04-18T00:00:00"/>
    <x v="0"/>
    <x v="4"/>
    <s v="English"/>
    <x v="0"/>
    <s v="PG-13"/>
    <s v="Drew Fuller"/>
    <x v="1712"/>
    <n v="906"/>
    <n v="4725"/>
    <n v="7"/>
    <n v="160"/>
    <n v="3.9"/>
    <n v="20"/>
    <n v="93"/>
    <n v="5561"/>
    <n v="10000000"/>
    <n v="-9994439"/>
    <n v="-0.99944390000000005"/>
    <n v="15.216222439999999"/>
    <x v="17"/>
    <s v="aprel"/>
    <s v="Scott Marshall"/>
    <s v="BLONDE AMBİTİON"/>
    <s v="Normal"/>
    <s v="Medium Budget"/>
  </r>
  <r>
    <s v="Fighting Tommy Riley"/>
    <d v="2004-06-10T00:00:00"/>
    <x v="0"/>
    <x v="1"/>
    <s v="English"/>
    <x v="0"/>
    <s v="R"/>
    <s v="Don Wallace"/>
    <x v="1713"/>
    <n v="54"/>
    <n v="185"/>
    <n v="3"/>
    <n v="30"/>
    <n v="6.6"/>
    <n v="13"/>
    <n v="109"/>
    <n v="5199"/>
    <n v="200000"/>
    <n v="-194801"/>
    <n v="-0.97400500000000001"/>
    <n v="26.013397999999999"/>
    <x v="7"/>
    <s v="iyun"/>
    <s v="Eddie O'Flaherty"/>
    <s v="FİGHTİNG TOMMY RİLEY"/>
    <s v="Normal"/>
    <s v="Medium Budget"/>
  </r>
  <r>
    <s v="Tanner Hall"/>
    <d v="2009-01-15T00:00:00"/>
    <x v="0"/>
    <x v="1"/>
    <s v="English"/>
    <x v="0"/>
    <s v="R"/>
    <s v="Tom Everett Scott"/>
    <x v="1714"/>
    <n v="433"/>
    <n v="1929"/>
    <n v="15"/>
    <n v="448"/>
    <n v="5.9"/>
    <n v="21"/>
    <n v="96"/>
    <n v="5005"/>
    <n v="3000000"/>
    <n v="-2994995"/>
    <n v="-0.99833166666666662"/>
    <n v="23.245467333333334"/>
    <x v="0"/>
    <s v="yanvar"/>
    <s v="Francesca Gregorini"/>
    <s v="TANNER HALL"/>
    <s v="Normal"/>
    <s v="Medium Budget"/>
  </r>
  <r>
    <s v="Gangster's Paradise: Jerusalema"/>
    <d v="2008-05-30T00:00:00"/>
    <x v="0"/>
    <x v="0"/>
    <s v="English"/>
    <x v="9"/>
    <s v="R"/>
    <s v="Rapulana Seiphemo"/>
    <x v="1715"/>
    <n v="29"/>
    <n v="86"/>
    <n v="5"/>
    <n v="1000"/>
    <n v="7.8"/>
    <n v="30"/>
    <n v="119"/>
    <n v="4958"/>
    <n v="2000000"/>
    <n v="-1995042"/>
    <n v="-0.99752099999999999"/>
    <n v="30.900991600000001"/>
    <x v="4"/>
    <s v="may"/>
    <s v="Ralph Ziman"/>
    <s v="GANGSTER'S PARADİSE: JERUSALEMA"/>
    <s v="Normal"/>
    <s v="High Budget"/>
  </r>
  <r>
    <s v="Antarctic Edge: 70Â° South"/>
    <d v="2015-02-22T00:00:00"/>
    <x v="0"/>
    <x v="2"/>
    <s v="English"/>
    <x v="0"/>
    <m/>
    <s v="Naderev Sano"/>
    <x v="1716"/>
    <n v="0"/>
    <n v="0"/>
    <n v="0"/>
    <n v="215"/>
    <n v="7"/>
    <n v="5"/>
    <n v="72"/>
    <n v="4914"/>
    <n v="150000"/>
    <n v="-145086"/>
    <n v="-0.96723999999999999"/>
    <n v="27.634604"/>
    <x v="2"/>
    <s v="fevral"/>
    <s v="Dena Seidel"/>
    <s v="ANTARCTİC EDGE: 70Â° SOUTH"/>
    <s v="Normal"/>
    <s v="High Budget"/>
  </r>
  <r>
    <s v="The Adventurer: The Curse of the Midas Box"/>
    <d v="2013-03-25T00:00:00"/>
    <x v="0"/>
    <x v="2"/>
    <s v="English"/>
    <x v="1"/>
    <s v="PG"/>
    <s v="Ioan Gruffudd"/>
    <x v="1717"/>
    <n v="2000"/>
    <n v="2450"/>
    <n v="3"/>
    <n v="0"/>
    <n v="5.4"/>
    <n v="28"/>
    <n v="100"/>
    <n v="4756"/>
    <n v="25000000"/>
    <n v="-24995244"/>
    <n v="-0.99980975999999999"/>
    <n v="21.200076096"/>
    <x v="8"/>
    <s v="mart"/>
    <s v="Jonathan Newman"/>
    <s v="THE ADVENTURER: THE CURSE OF THE MİDAS BOX"/>
    <s v="Normal"/>
    <s v="High Budget"/>
  </r>
  <r>
    <s v="Newlyweds"/>
    <d v="2011-10-26T00:00:00"/>
    <x v="0"/>
    <x v="4"/>
    <s v="English"/>
    <x v="0"/>
    <s v="Not Rated"/>
    <s v="Kerry BishÃ©"/>
    <x v="1112"/>
    <n v="296"/>
    <n v="690"/>
    <n v="0"/>
    <n v="413"/>
    <n v="6.4"/>
    <n v="14"/>
    <n v="95"/>
    <n v="4584"/>
    <n v="9000"/>
    <n v="-4416"/>
    <n v="-0.49066666666666664"/>
    <n v="25.445033333333335"/>
    <x v="15"/>
    <s v="oktyabr"/>
    <s v="Edward Burns"/>
    <s v="NEWLYWEDS"/>
    <s v="Normal"/>
    <s v="Medium Budget"/>
  </r>
  <r>
    <s v="Thunder and the House of Magic"/>
    <d v="2013-06-24T00:00:00"/>
    <x v="0"/>
    <x v="2"/>
    <s v="English"/>
    <x v="37"/>
    <m/>
    <s v="Kyle Hebert"/>
    <x v="1718"/>
    <n v="324"/>
    <n v="369"/>
    <n v="0"/>
    <n v="0"/>
    <n v="6.3"/>
    <n v="60"/>
    <n v="85"/>
    <n v="4091"/>
    <n v="34000000"/>
    <n v="-33995909"/>
    <n v="-0.99987967647058829"/>
    <n v="24.800048129411763"/>
    <x v="8"/>
    <s v="iyun"/>
    <s v="Jeremy Degruson"/>
    <s v="THUNDER AND THE HOUSE OF MAGİC"/>
    <s v="Normal"/>
    <s v="High Budget"/>
  </r>
  <r>
    <s v="Inescapable"/>
    <d v="2012-12-21T00:00:00"/>
    <x v="0"/>
    <x v="1"/>
    <s v="English"/>
    <x v="4"/>
    <s v="R"/>
    <s v="Saad Siddiqui"/>
    <x v="1719"/>
    <n v="223"/>
    <n v="242"/>
    <n v="55"/>
    <n v="657"/>
    <n v="5.2"/>
    <n v="36"/>
    <n v="93"/>
    <n v="4063"/>
    <n v="4000000"/>
    <n v="-3995937"/>
    <n v="-0.99898425000000002"/>
    <n v="20.4661063"/>
    <x v="3"/>
    <s v="dekabr"/>
    <s v="Ruba Nadda"/>
    <s v="INESCAPABLE"/>
    <s v="Normal"/>
    <s v="Medium Budget"/>
  </r>
  <r>
    <s v="The Knife of Don Juan"/>
    <d v="2013-04-24T00:00:00"/>
    <x v="0"/>
    <x v="4"/>
    <s v="Spanish"/>
    <x v="0"/>
    <m/>
    <s v="Nataniel SÃ¡nchez"/>
    <x v="1720"/>
    <n v="3"/>
    <n v="5"/>
    <n v="0"/>
    <n v="75"/>
    <n v="7.2"/>
    <n v="1"/>
    <n v="110"/>
    <n v="3830"/>
    <n v="1200000"/>
    <n v="-1196170"/>
    <n v="-0.9968083333333333"/>
    <n v="28.408776666666668"/>
    <x v="8"/>
    <s v="aprel"/>
    <s v="Tom Sanchez"/>
    <s v="THE KNİFE OF DON JUAN"/>
    <s v="Normal"/>
    <s v="Medium Budget"/>
  </r>
  <r>
    <s v="The Oxford Murders"/>
    <d v="2008-12-24T00:00:00"/>
    <x v="0"/>
    <x v="8"/>
    <s v="English"/>
    <x v="12"/>
    <s v="R"/>
    <s v="Jim Carter"/>
    <x v="1721"/>
    <n v="439"/>
    <n v="940"/>
    <n v="275"/>
    <n v="0"/>
    <n v="6.1"/>
    <n v="71"/>
    <n v="104"/>
    <n v="3607"/>
    <n v="10000000"/>
    <n v="-9996393"/>
    <n v="-0.99963930000000001"/>
    <n v="24.000144279999997"/>
    <x v="4"/>
    <s v="dekabr"/>
    <s v="Ãlex de la Iglesia"/>
    <s v="THE OXFORD MURDERS"/>
    <s v="Normal"/>
    <s v="Medium Budget"/>
  </r>
  <r>
    <s v="Pontypool"/>
    <d v="2008-01-09T00:00:00"/>
    <x v="0"/>
    <x v="11"/>
    <s v="English"/>
    <x v="4"/>
    <s v="Not Rated"/>
    <s v="Stephen McHattie"/>
    <x v="1722"/>
    <n v="413"/>
    <n v="721"/>
    <n v="49"/>
    <n v="0"/>
    <n v="6.7"/>
    <n v="178"/>
    <n v="95"/>
    <n v="3478"/>
    <n v="1500000"/>
    <n v="-1496522"/>
    <n v="-0.99768133333333331"/>
    <n v="26.400927466666666"/>
    <x v="4"/>
    <s v="yanvar"/>
    <s v="Bruce McDonald"/>
    <s v="PONTYPOOL"/>
    <s v="Normal"/>
    <s v="Low Budget"/>
  </r>
  <r>
    <s v="Mi America"/>
    <d v="2015-08-08T00:00:00"/>
    <x v="0"/>
    <x v="8"/>
    <s v="English"/>
    <x v="0"/>
    <s v="R"/>
    <s v="Michael Derek"/>
    <x v="1723"/>
    <n v="128"/>
    <n v="214"/>
    <n v="7"/>
    <n v="305"/>
    <n v="7.2"/>
    <n v="4"/>
    <n v="125"/>
    <n v="3330"/>
    <n v="2100000"/>
    <n v="-2096670"/>
    <n v="-0.9984142857142857"/>
    <n v="28.431134285714286"/>
    <x v="2"/>
    <s v="avgust"/>
    <s v="Robert Fontaine"/>
    <s v="Mİ AMERİCA"/>
    <s v="Normal"/>
    <s v="Medium Budget"/>
  </r>
  <r>
    <s v="Vamps"/>
    <d v="2012-06-12T00:00:00"/>
    <x v="0"/>
    <x v="4"/>
    <s v="English"/>
    <x v="0"/>
    <s v="PG-13"/>
    <s v="Taylor Negron"/>
    <x v="485"/>
    <n v="1000"/>
    <n v="3086"/>
    <n v="143"/>
    <n v="0"/>
    <n v="5.0999999999999996"/>
    <n v="54"/>
    <n v="92"/>
    <n v="2964"/>
    <n v="16000000"/>
    <n v="-15997036"/>
    <n v="-0.99981474999999997"/>
    <n v="20.000074099999999"/>
    <x v="3"/>
    <s v="iyun"/>
    <s v="Amy Heckerling"/>
    <s v="VAMPS"/>
    <s v="Normal"/>
    <s v="Medium Budget"/>
  </r>
  <r>
    <s v="I Love Your Work"/>
    <d v="2003-09-11T00:00:00"/>
    <x v="0"/>
    <x v="1"/>
    <s v="English"/>
    <x v="0"/>
    <s v="R"/>
    <s v="Judy Greer"/>
    <x v="1724"/>
    <n v="2000"/>
    <n v="2564"/>
    <n v="1000"/>
    <n v="63"/>
    <n v="5.4"/>
    <n v="22"/>
    <n v="111"/>
    <n v="2580"/>
    <n v="1650000"/>
    <n v="-1647420"/>
    <n v="-0.99843636363636368"/>
    <n v="21.206925454545456"/>
    <x v="13"/>
    <s v="sentyabr"/>
    <s v="Adam Goldberg"/>
    <s v="I LOVE YOUR WORK"/>
    <s v="Normal"/>
    <s v="Medium Budget"/>
  </r>
  <r>
    <s v="Locker 13"/>
    <d v="2014-11-28T00:00:00"/>
    <x v="0"/>
    <x v="16"/>
    <s v="English"/>
    <x v="0"/>
    <s v="R"/>
    <s v="Tatyana Ali"/>
    <x v="1725"/>
    <n v="685"/>
    <n v="2048"/>
    <n v="0"/>
    <n v="261"/>
    <n v="4.8"/>
    <n v="10"/>
    <n v="95"/>
    <n v="2468"/>
    <n v="300000"/>
    <n v="-297532"/>
    <n v="-0.99177333333333328"/>
    <n v="18.829390666666665"/>
    <x v="16"/>
    <s v="noyabr"/>
    <s v="Bruce Dellis"/>
    <s v="LOCKER 13"/>
    <s v="Normal"/>
    <s v="Low Budget"/>
  </r>
  <r>
    <s v="The Ghastly Love of Johnny X"/>
    <d v="2012-07-21T00:00:00"/>
    <x v="1"/>
    <x v="4"/>
    <s v="English"/>
    <x v="0"/>
    <s v="Not Rated"/>
    <s v="Kate Maberly"/>
    <x v="1726"/>
    <n v="416"/>
    <n v="1611"/>
    <n v="5"/>
    <n v="655"/>
    <n v="5.7"/>
    <n v="94"/>
    <n v="106"/>
    <n v="2436"/>
    <n v="2000000"/>
    <n v="-1997564"/>
    <n v="-0.99878199999999995"/>
    <n v="22.465987200000001"/>
    <x v="3"/>
    <s v="iyul"/>
    <s v="Paul Bunnell"/>
    <s v="THE GHASTLY LOVE OF JOHNNY X"/>
    <s v="Normal"/>
    <s v="Medium Budget"/>
  </r>
  <r>
    <s v="The Harvest/La Cosecha"/>
    <d v="2011-03-22T00:00:00"/>
    <x v="0"/>
    <x v="10"/>
    <s v="English"/>
    <x v="0"/>
    <m/>
    <m/>
    <x v="1727"/>
    <m/>
    <n v="0"/>
    <n v="6"/>
    <n v="88"/>
    <n v="7.2"/>
    <n v="3"/>
    <n v="80"/>
    <n v="2245"/>
    <n v="560000"/>
    <n v="-557755"/>
    <n v="-0.99599107142857146"/>
    <n v="28.410403571428574"/>
    <x v="15"/>
    <s v="mart"/>
    <s v="U. Roberto Romano"/>
    <s v="THE HARVEST/LA COSECHA"/>
    <s v="Normal"/>
    <s v="Low Budget"/>
  </r>
  <r>
    <s v="Eddie: The Sleepwalking Cannibal"/>
    <d v="2012-07-29T00:00:00"/>
    <x v="0"/>
    <x v="4"/>
    <s v="English"/>
    <x v="4"/>
    <s v="Not Rated"/>
    <s v="Stephen McHattie"/>
    <x v="1728"/>
    <n v="413"/>
    <n v="843"/>
    <n v="5"/>
    <n v="932"/>
    <n v="5.7"/>
    <n v="56"/>
    <n v="83"/>
    <n v="1521"/>
    <n v="1500000"/>
    <n v="-1498479"/>
    <n v="-0.99898600000000004"/>
    <n v="22.493605599999999"/>
    <x v="3"/>
    <s v="iyul"/>
    <s v="Boris Rodriguez"/>
    <s v="EDDİE: THE SLEEPWALKİNG CANNİBAL"/>
    <s v="Normal"/>
    <s v="Medium Budget"/>
  </r>
  <r>
    <s v="Detention of the Dead"/>
    <d v="2012-09-01T00:00:00"/>
    <x v="0"/>
    <x v="4"/>
    <s v="English"/>
    <x v="0"/>
    <s v="Not Rated"/>
    <s v="Justin Chon"/>
    <x v="1729"/>
    <n v="552"/>
    <n v="2251"/>
    <n v="38"/>
    <n v="898"/>
    <n v="4.5999999999999996"/>
    <n v="29"/>
    <n v="87"/>
    <n v="1332"/>
    <n v="500000"/>
    <n v="-498668"/>
    <n v="-0.997336"/>
    <n v="18.090865599999997"/>
    <x v="3"/>
    <s v="sentyabr"/>
    <s v="Alex Craig Mann"/>
    <s v="DETENTİON OF THE DEAD"/>
    <s v="Normal"/>
    <s v="Medium Budget"/>
  </r>
  <r>
    <s v="The Trials of Darryl Hunt"/>
    <d v="2006-02-26T00:00:00"/>
    <x v="0"/>
    <x v="8"/>
    <s v="English"/>
    <x v="0"/>
    <s v="PG-13"/>
    <s v="Darryl Hunt"/>
    <x v="1730"/>
    <n v="2"/>
    <n v="2"/>
    <n v="15"/>
    <n v="246"/>
    <n v="7.7"/>
    <n v="11"/>
    <n v="106"/>
    <n v="1111"/>
    <n v="200000"/>
    <n v="-198889"/>
    <n v="-0.99444500000000002"/>
    <n v="30.426822000000001"/>
    <x v="9"/>
    <s v="fevral"/>
    <s v="Ricki Stern"/>
    <s v="THE TRİALS OF DARRYL HUNT"/>
    <s v="Normal"/>
    <s v="Medium Budget"/>
  </r>
  <r>
    <s v="In Her Line of Fire"/>
    <d v="2006-09-25T00:00:00"/>
    <x v="0"/>
    <x v="0"/>
    <s v="English"/>
    <x v="7"/>
    <s v="R"/>
    <s v="David Keith"/>
    <x v="1210"/>
    <n v="563"/>
    <n v="1284"/>
    <n v="53"/>
    <n v="42"/>
    <n v="4.0999999999999996"/>
    <n v="8"/>
    <n v="88"/>
    <n v="721"/>
    <n v="1000000"/>
    <n v="-999279"/>
    <n v="-0.99927900000000003"/>
    <n v="16.0044884"/>
    <x v="9"/>
    <s v="sentyabr"/>
    <s v="Brian Trenchard-Smith"/>
    <s v="IN HER LİNE OF FİRE"/>
    <s v="Normal"/>
    <s v="High Budget"/>
  </r>
  <r>
    <s v="The Jimmy Show"/>
    <d v="2001-07-04T00:00:00"/>
    <x v="0"/>
    <x v="4"/>
    <s v="English"/>
    <x v="0"/>
    <s v="R"/>
    <s v="Lynn Cohen"/>
    <x v="1731"/>
    <n v="474"/>
    <n v="920"/>
    <n v="436"/>
    <n v="47"/>
    <n v="5.4"/>
    <n v="9"/>
    <n v="96"/>
    <n v="703"/>
    <n v="1500000"/>
    <n v="-1499297"/>
    <n v="-0.99953133333333333"/>
    <n v="21.204887466666669"/>
    <x v="18"/>
    <s v="iyul"/>
    <s v="Frank Whaley"/>
    <s v="THE JİMMY SHOW"/>
    <s v="Normal"/>
    <s v="Medium Budget"/>
  </r>
  <r>
    <s v="Skin Trade"/>
    <d v="2014-09-02T00:00:00"/>
    <x v="0"/>
    <x v="0"/>
    <s v="English"/>
    <x v="23"/>
    <s v="R"/>
    <s v="Michael Jai White"/>
    <x v="1732"/>
    <n v="2000"/>
    <n v="2802"/>
    <n v="3"/>
    <n v="0"/>
    <n v="5.7"/>
    <n v="66"/>
    <n v="96"/>
    <n v="162"/>
    <n v="9000000"/>
    <n v="-8999838"/>
    <n v="-0.99998200000000004"/>
    <n v="22.400007200000001"/>
    <x v="16"/>
    <s v="sentyabr"/>
    <s v="Ekachai Uekrongtham"/>
    <s v="SKİN TRADE"/>
    <s v="Normal"/>
    <s v="High Bud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D0B5C9-5128-48B2-82C1-703A37EDF34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4:H55" firstHeaderRow="0" firstDataRow="1" firstDataCol="1"/>
  <pivotFields count="29">
    <pivotField showAll="0"/>
    <pivotField numFmtId="14" showAll="0"/>
    <pivotField showAll="0"/>
    <pivotField showAll="0"/>
    <pivotField showAll="0"/>
    <pivotField showAll="0"/>
    <pivotField showAll="0"/>
    <pivotField showAll="0"/>
    <pivotField showAll="0"/>
    <pivotField showAll="0"/>
    <pivotField numFmtId="43" showAll="0"/>
    <pivotField numFmtId="43" showAll="0"/>
    <pivotField dataField="1" numFmtId="43" showAll="0"/>
    <pivotField dataField="1" numFmtId="43" showAll="0"/>
    <pivotField showAll="0"/>
    <pivotField showAll="0"/>
    <pivotField dataField="1" numFmtId="165" showAll="0"/>
    <pivotField numFmtId="165" showAll="0"/>
    <pivotField numFmtId="165" showAll="0"/>
    <pivotField numFmtId="10" showAll="0"/>
    <pivotField numFmtId="167" showAll="0"/>
    <pivotField showAll="0"/>
    <pivotField showAll="0"/>
    <pivotField showAll="0"/>
    <pivotField axis="axisRow" showAll="0" measureFilter="1">
      <items count="3726">
        <item x="2516"/>
        <item x="1303"/>
        <item x="710"/>
        <item x="770"/>
        <item x="1656"/>
        <item x="3148"/>
        <item x="569"/>
        <item x="1820"/>
        <item x="1727"/>
        <item x="436"/>
        <item x="2330"/>
        <item x="3186"/>
        <item x="2052"/>
        <item x="2947"/>
        <item x="1314"/>
        <item x="645"/>
        <item x="2278"/>
        <item x="767"/>
        <item x="3019"/>
        <item x="1350"/>
        <item x="3095"/>
        <item x="1426"/>
        <item x="556"/>
        <item x="2639"/>
        <item x="1904"/>
        <item x="553"/>
        <item x="562"/>
        <item x="3390"/>
        <item x="1754"/>
        <item x="1346"/>
        <item x="2421"/>
        <item x="1940"/>
        <item x="2325"/>
        <item x="3542"/>
        <item x="167"/>
        <item x="670"/>
        <item x="145"/>
        <item x="841"/>
        <item x="2440"/>
        <item x="2694"/>
        <item x="3254"/>
        <item x="2138"/>
        <item x="2884"/>
        <item x="1650"/>
        <item x="920"/>
        <item x="913"/>
        <item x="2959"/>
        <item x="3303"/>
        <item x="1032"/>
        <item x="2731"/>
        <item x="2995"/>
        <item x="3647"/>
        <item x="2784"/>
        <item x="3544"/>
        <item x="3347"/>
        <item x="1866"/>
        <item x="2555"/>
        <item x="2518"/>
        <item x="1406"/>
        <item x="2254"/>
        <item x="2261"/>
        <item x="2761"/>
        <item x="445"/>
        <item x="1782"/>
        <item x="3529"/>
        <item x="1499"/>
        <item x="2466"/>
        <item x="1089"/>
        <item x="995"/>
        <item x="2846"/>
        <item x="3177"/>
        <item x="2588"/>
        <item x="2585"/>
        <item x="2275"/>
        <item x="1075"/>
        <item x="799"/>
        <item x="1595"/>
        <item x="860"/>
        <item x="2958"/>
        <item x="2450"/>
        <item x="2455"/>
        <item x="2717"/>
        <item x="748"/>
        <item x="3289"/>
        <item x="1628"/>
        <item x="1766"/>
        <item x="3180"/>
        <item x="596"/>
        <item x="3249"/>
        <item x="1246"/>
        <item x="2400"/>
        <item x="1693"/>
        <item x="2642"/>
        <item x="2871"/>
        <item x="2659"/>
        <item x="182"/>
        <item x="1400"/>
        <item x="2799"/>
        <item x="254"/>
        <item x="3246"/>
        <item x="712"/>
        <item x="1087"/>
        <item x="1560"/>
        <item x="2091"/>
        <item x="1339"/>
        <item x="265"/>
        <item x="2568"/>
        <item x="3294"/>
        <item x="2906"/>
        <item x="2370"/>
        <item x="3411"/>
        <item x="1375"/>
        <item x="3366"/>
        <item x="739"/>
        <item x="1810"/>
        <item x="3168"/>
        <item x="2994"/>
        <item x="1343"/>
        <item x="397"/>
        <item x="635"/>
        <item x="1020"/>
        <item x="485"/>
        <item x="3568"/>
        <item x="2791"/>
        <item x="2417"/>
        <item x="901"/>
        <item x="2979"/>
        <item x="2646"/>
        <item x="727"/>
        <item x="3342"/>
        <item x="25"/>
        <item x="104"/>
        <item x="2024"/>
        <item x="326"/>
        <item x="3109"/>
        <item x="114"/>
        <item x="1143"/>
        <item x="1334"/>
        <item x="1553"/>
        <item x="1288"/>
        <item x="3213"/>
        <item x="409"/>
        <item x="2187"/>
        <item x="1955"/>
        <item x="2153"/>
        <item x="2294"/>
        <item x="3063"/>
        <item x="3450"/>
        <item x="1354"/>
        <item x="1916"/>
        <item x="1255"/>
        <item x="1976"/>
        <item x="2837"/>
        <item x="1995"/>
        <item x="2615"/>
        <item x="867"/>
        <item x="3187"/>
        <item x="2985"/>
        <item x="3060"/>
        <item x="1135"/>
        <item x="809"/>
        <item x="2291"/>
        <item x="542"/>
        <item x="2078"/>
        <item x="3714"/>
        <item x="1543"/>
        <item x="2113"/>
        <item x="2121"/>
        <item x="3527"/>
        <item x="678"/>
        <item x="2134"/>
        <item x="463"/>
        <item x="2102"/>
        <item x="1016"/>
        <item x="834"/>
        <item x="3264"/>
        <item x="2058"/>
        <item x="1491"/>
        <item x="669"/>
        <item x="1179"/>
        <item x="55"/>
        <item x="1806"/>
        <item x="698"/>
        <item x="1959"/>
        <item x="976"/>
        <item x="2577"/>
        <item x="1726"/>
        <item x="1720"/>
        <item x="536"/>
        <item x="2591"/>
        <item x="1137"/>
        <item x="2484"/>
        <item x="3258"/>
        <item x="1291"/>
        <item x="965"/>
        <item x="964"/>
        <item x="1166"/>
        <item x="1480"/>
        <item x="2850"/>
        <item x="1340"/>
        <item x="2668"/>
        <item x="1207"/>
        <item x="439"/>
        <item x="576"/>
        <item x="2269"/>
        <item x="2177"/>
        <item x="2648"/>
        <item x="2809"/>
        <item x="749"/>
        <item x="592"/>
        <item x="3027"/>
        <item x="3152"/>
        <item x="3407"/>
        <item x="2036"/>
        <item x="2159"/>
        <item x="95"/>
        <item x="457"/>
        <item x="3272"/>
        <item x="1785"/>
        <item x="164"/>
        <item x="3159"/>
        <item x="2526"/>
        <item x="680"/>
        <item x="3212"/>
        <item x="2148"/>
        <item x="3061"/>
        <item x="3189"/>
        <item x="3593"/>
        <item x="2488"/>
        <item x="282"/>
        <item x="217"/>
        <item x="3601"/>
        <item x="336"/>
        <item x="464"/>
        <item x="2667"/>
        <item x="215"/>
        <item x="3444"/>
        <item x="3217"/>
        <item x="2268"/>
        <item x="3331"/>
        <item x="3313"/>
        <item x="1486"/>
        <item x="3358"/>
        <item x="3119"/>
        <item x="1352"/>
        <item x="18"/>
        <item x="27"/>
        <item x="91"/>
        <item x="38"/>
        <item x="2004"/>
        <item x="2650"/>
        <item x="3104"/>
        <item x="468"/>
        <item x="2272"/>
        <item x="758"/>
        <item x="389"/>
        <item x="3461"/>
        <item x="14"/>
        <item x="90"/>
        <item x="161"/>
        <item x="2772"/>
        <item x="741"/>
        <item x="412"/>
        <item x="2072"/>
        <item x="2368"/>
        <item x="2803"/>
        <item x="3699"/>
        <item x="3049"/>
        <item x="202"/>
        <item x="1927"/>
        <item x="200"/>
        <item x="590"/>
        <item x="379"/>
        <item x="2426"/>
        <item x="1062"/>
        <item x="2984"/>
        <item x="2266"/>
        <item x="2070"/>
        <item x="1110"/>
        <item x="1"/>
        <item x="2015"/>
        <item x="3392"/>
        <item x="1974"/>
        <item x="1118"/>
        <item x="2132"/>
        <item x="3619"/>
        <item x="1325"/>
        <item x="3629"/>
        <item x="3669"/>
        <item x="1370"/>
        <item x="3466"/>
        <item x="2766"/>
        <item x="945"/>
        <item x="3708"/>
        <item x="3203"/>
        <item x="2569"/>
        <item x="982"/>
        <item x="2883"/>
        <item x="3274"/>
        <item x="139"/>
        <item x="188"/>
        <item x="2305"/>
        <item x="1096"/>
        <item x="1614"/>
        <item x="531"/>
        <item x="815"/>
        <item x="3413"/>
        <item x="875"/>
        <item x="1224"/>
        <item x="1603"/>
        <item x="3014"/>
        <item x="2918"/>
        <item x="1384"/>
        <item x="2333"/>
        <item x="916"/>
        <item x="600"/>
        <item x="3069"/>
        <item x="3354"/>
        <item x="2457"/>
        <item x="2474"/>
        <item x="205"/>
        <item x="1418"/>
        <item x="3521"/>
        <item x="3250"/>
        <item x="2545"/>
        <item x="3554"/>
        <item x="3419"/>
        <item x="3284"/>
        <item x="1883"/>
        <item x="3001"/>
        <item x="2879"/>
        <item x="1891"/>
        <item x="369"/>
        <item x="3140"/>
        <item x="3009"/>
        <item x="2527"/>
        <item x="1941"/>
        <item x="1859"/>
        <item x="1103"/>
        <item x="3534"/>
        <item x="338"/>
        <item x="967"/>
        <item x="428"/>
        <item x="2037"/>
        <item x="2459"/>
        <item x="1934"/>
        <item x="1431"/>
        <item x="3039"/>
        <item x="2276"/>
        <item x="1047"/>
        <item x="3114"/>
        <item x="3178"/>
        <item x="3518"/>
        <item x="989"/>
        <item x="1717"/>
        <item x="2483"/>
        <item x="2054"/>
        <item x="2816"/>
        <item x="243"/>
        <item x="2954"/>
        <item x="1798"/>
        <item x="1609"/>
        <item x="2604"/>
        <item x="2848"/>
        <item x="3515"/>
        <item x="2599"/>
        <item x="3132"/>
        <item x="383"/>
        <item x="2963"/>
        <item x="919"/>
        <item x="3350"/>
        <item x="2900"/>
        <item x="443"/>
        <item x="1113"/>
        <item x="3170"/>
        <item x="1991"/>
        <item x="2165"/>
        <item x="757"/>
        <item x="1362"/>
        <item x="630"/>
        <item x="53"/>
        <item x="52"/>
        <item x="57"/>
        <item x="1201"/>
        <item x="376"/>
        <item x="2753"/>
        <item x="3721"/>
        <item x="2439"/>
        <item x="2299"/>
        <item x="1926"/>
        <item x="597"/>
        <item x="874"/>
        <item x="3301"/>
        <item x="3004"/>
        <item x="948"/>
        <item x="1058"/>
        <item x="1294"/>
        <item x="2105"/>
        <item x="859"/>
        <item x="2321"/>
        <item x="2410"/>
        <item x="1547"/>
        <item x="1563"/>
        <item x="1473"/>
        <item x="126"/>
        <item x="3305"/>
        <item x="3439"/>
        <item x="1443"/>
        <item x="2695"/>
        <item x="1742"/>
        <item x="701"/>
        <item x="1184"/>
        <item x="914"/>
        <item x="2428"/>
        <item x="1830"/>
        <item x="3451"/>
        <item x="1962"/>
        <item x="2942"/>
        <item x="3636"/>
        <item x="418"/>
        <item x="2805"/>
        <item x="1853"/>
        <item x="248"/>
        <item x="3662"/>
        <item x="1009"/>
        <item x="2840"/>
        <item x="3306"/>
        <item x="1274"/>
        <item x="1970"/>
        <item x="653"/>
        <item x="241"/>
        <item x="2124"/>
        <item x="825"/>
        <item x="2762"/>
        <item x="3675"/>
        <item x="1045"/>
        <item x="2592"/>
        <item x="235"/>
        <item x="954"/>
        <item x="3630"/>
        <item x="1711"/>
        <item x="565"/>
        <item x="829"/>
        <item x="296"/>
        <item x="3674"/>
        <item x="2732"/>
        <item x="1590"/>
        <item x="1249"/>
        <item x="1460"/>
        <item x="3216"/>
        <item x="3409"/>
        <item x="181"/>
        <item x="348"/>
        <item x="54"/>
        <item x="1405"/>
        <item x="2529"/>
        <item x="1816"/>
        <item x="975"/>
        <item x="1694"/>
        <item x="2822"/>
        <item x="1550"/>
        <item x="3314"/>
        <item x="1029"/>
        <item x="1501"/>
        <item x="2115"/>
        <item x="3398"/>
        <item x="1655"/>
        <item x="3131"/>
        <item x="620"/>
        <item x="826"/>
        <item x="695"/>
        <item x="2580"/>
        <item x="309"/>
        <item x="286"/>
        <item x="3315"/>
        <item x="3563"/>
        <item x="973"/>
        <item x="1485"/>
        <item x="1252"/>
        <item x="2996"/>
        <item x="2785"/>
        <item x="2226"/>
        <item x="543"/>
        <item x="1146"/>
        <item x="1790"/>
        <item x="1525"/>
        <item x="769"/>
        <item x="2793"/>
        <item x="332"/>
        <item x="1559"/>
        <item x="1187"/>
        <item x="3594"/>
        <item x="1273"/>
        <item x="1657"/>
        <item x="2055"/>
        <item x="178"/>
        <item x="1313"/>
        <item x="2158"/>
        <item x="2005"/>
        <item x="1624"/>
        <item x="2629"/>
        <item x="1936"/>
        <item x="2988"/>
        <item x="1616"/>
        <item x="2301"/>
        <item x="1290"/>
        <item x="2931"/>
        <item x="2961"/>
        <item x="2207"/>
        <item x="3239"/>
        <item x="240"/>
        <item x="817"/>
        <item x="932"/>
        <item x="1631"/>
        <item x="3473"/>
        <item x="2502"/>
        <item x="3155"/>
        <item x="233"/>
        <item x="2293"/>
        <item x="3319"/>
        <item x="2139"/>
        <item x="573"/>
        <item x="479"/>
        <item x="1743"/>
        <item x="505"/>
        <item x="3318"/>
        <item x="782"/>
        <item x="534"/>
        <item x="1131"/>
        <item x="2217"/>
        <item x="1223"/>
        <item x="3320"/>
        <item x="2125"/>
        <item x="2002"/>
        <item x="2062"/>
        <item x="1738"/>
        <item x="2473"/>
        <item x="3055"/>
        <item x="692"/>
        <item x="1422"/>
        <item x="1678"/>
        <item x="1172"/>
        <item x="2232"/>
        <item x="2209"/>
        <item x="183"/>
        <item x="2286"/>
        <item x="3607"/>
        <item x="3245"/>
        <item x="3074"/>
        <item x="540"/>
        <item x="351"/>
        <item x="1397"/>
        <item x="449"/>
        <item x="3359"/>
        <item x="2693"/>
        <item x="451"/>
        <item x="1908"/>
        <item x="1811"/>
        <item x="566"/>
        <item x="667"/>
        <item x="2909"/>
        <item x="413"/>
        <item x="3531"/>
        <item x="3510"/>
        <item x="1863"/>
        <item x="2742"/>
        <item x="1484"/>
        <item x="2715"/>
        <item x="3658"/>
        <item x="3252"/>
        <item x="1331"/>
        <item x="2476"/>
        <item x="3711"/>
        <item x="1156"/>
        <item x="1793"/>
        <item x="356"/>
        <item x="3475"/>
        <item x="3129"/>
        <item x="936"/>
        <item x="1585"/>
        <item x="1948"/>
        <item x="3587"/>
        <item x="2168"/>
        <item x="2708"/>
        <item x="2586"/>
        <item x="2472"/>
        <item x="1796"/>
        <item x="1191"/>
        <item x="2074"/>
        <item x="2348"/>
        <item x="1321"/>
        <item x="1510"/>
        <item x="3356"/>
        <item x="643"/>
        <item x="1854"/>
        <item x="2517"/>
        <item x="633"/>
        <item x="1846"/>
        <item x="524"/>
        <item x="146"/>
        <item x="1579"/>
        <item x="1732"/>
        <item x="740"/>
        <item x="1909"/>
        <item x="3663"/>
        <item x="1398"/>
        <item x="3157"/>
        <item x="1189"/>
        <item x="3577"/>
        <item x="2388"/>
        <item x="3583"/>
        <item x="2986"/>
        <item x="1680"/>
        <item x="888"/>
        <item x="2043"/>
        <item x="1792"/>
        <item x="521"/>
        <item x="308"/>
        <item x="66"/>
        <item x="216"/>
        <item x="2479"/>
        <item x="1413"/>
        <item x="2274"/>
        <item x="585"/>
        <item x="406"/>
        <item x="109"/>
        <item x="2163"/>
        <item x="906"/>
        <item x="2315"/>
        <item x="2079"/>
        <item x="2409"/>
        <item x="1052"/>
        <item x="1299"/>
        <item x="2678"/>
        <item x="1829"/>
        <item x="2017"/>
        <item x="3247"/>
        <item x="2952"/>
        <item x="3481"/>
        <item x="988"/>
        <item x="1329"/>
        <item x="1687"/>
        <item x="41"/>
        <item x="3535"/>
        <item x="3090"/>
        <item x="3387"/>
        <item x="1985"/>
        <item x="3233"/>
        <item x="30"/>
        <item x="22"/>
        <item x="42"/>
        <item x="2524"/>
        <item x="251"/>
        <item x="1521"/>
        <item x="1648"/>
        <item x="626"/>
        <item x="1359"/>
        <item x="3681"/>
        <item x="1173"/>
        <item x="2531"/>
        <item x="2427"/>
        <item x="3202"/>
        <item x="13"/>
        <item x="1034"/>
        <item x="3024"/>
        <item x="2130"/>
        <item x="3424"/>
        <item x="1979"/>
        <item x="79"/>
        <item x="1300"/>
        <item x="2698"/>
        <item x="3369"/>
        <item x="2164"/>
        <item x="3445"/>
        <item x="2520"/>
        <item x="1744"/>
        <item x="899"/>
        <item x="1901"/>
        <item x="1692"/>
        <item x="1842"/>
        <item x="3677"/>
        <item x="2676"/>
        <item x="2777"/>
        <item x="2499"/>
        <item x="956"/>
        <item x="3396"/>
        <item x="462"/>
        <item x="806"/>
        <item x="2825"/>
        <item x="2215"/>
        <item x="1667"/>
        <item x="3491"/>
        <item x="1328"/>
        <item x="2336"/>
        <item x="1402"/>
        <item x="1659"/>
        <item x="3640"/>
        <item x="2193"/>
        <item x="345"/>
        <item x="1240"/>
        <item x="1147"/>
        <item x="1436"/>
        <item x="3693"/>
        <item x="2423"/>
        <item x="2461"/>
        <item x="3395"/>
        <item x="2170"/>
        <item x="1064"/>
        <item x="3710"/>
        <item x="2308"/>
        <item x="310"/>
        <item x="1256"/>
        <item x="3460"/>
        <item x="2089"/>
        <item x="857"/>
        <item x="609"/>
        <item x="1311"/>
        <item x="1245"/>
        <item x="1264"/>
        <item x="3196"/>
        <item x="3723"/>
        <item x="2798"/>
        <item x="1094"/>
        <item x="496"/>
        <item x="1835"/>
        <item x="1565"/>
        <item x="1779"/>
        <item x="1998"/>
        <item x="2180"/>
        <item x="2342"/>
        <item x="2813"/>
        <item x="805"/>
        <item x="1317"/>
        <item x="1920"/>
        <item x="777"/>
        <item x="1797"/>
        <item x="3570"/>
        <item x="1649"/>
        <item x="1568"/>
        <item x="3149"/>
        <item x="74"/>
        <item x="328"/>
        <item x="2021"/>
        <item x="2874"/>
        <item x="2156"/>
        <item x="2675"/>
        <item x="3146"/>
        <item x="606"/>
        <item x="2714"/>
        <item x="1432"/>
        <item x="1404"/>
        <item x="3154"/>
        <item x="2706"/>
        <item x="2083"/>
        <item x="668"/>
        <item x="2312"/>
        <item x="1193"/>
        <item x="3286"/>
        <item x="1615"/>
        <item x="395"/>
        <item x="3335"/>
        <item x="65"/>
        <item x="31"/>
        <item x="11"/>
        <item x="16"/>
        <item x="1105"/>
        <item x="555"/>
        <item x="3065"/>
        <item x="2198"/>
        <item x="3548"/>
        <item x="3043"/>
        <item x="1236"/>
        <item x="1389"/>
        <item x="2881"/>
        <item x="3120"/>
        <item x="773"/>
        <item x="3493"/>
        <item x="3093"/>
        <item x="3423"/>
        <item x="953"/>
        <item x="78"/>
        <item x="83"/>
        <item x="50"/>
        <item x="2743"/>
        <item x="1180"/>
        <item x="3083"/>
        <item x="2090"/>
        <item x="1387"/>
        <item x="220"/>
        <item x="3657"/>
        <item x="249"/>
        <item x="3470"/>
        <item x="2437"/>
        <item x="605"/>
        <item x="761"/>
        <item x="1111"/>
        <item x="3718"/>
        <item x="930"/>
        <item x="84"/>
        <item x="68"/>
        <item x="3374"/>
        <item x="3044"/>
        <item x="2562"/>
        <item x="1528"/>
        <item x="2866"/>
        <item x="1456"/>
        <item x="467"/>
        <item x="1164"/>
        <item x="320"/>
        <item x="2741"/>
        <item x="560"/>
        <item x="2697"/>
        <item x="1558"/>
        <item x="3324"/>
        <item x="3530"/>
        <item x="2595"/>
        <item x="287"/>
        <item x="1761"/>
        <item x="3072"/>
        <item x="2779"/>
        <item x="1011"/>
        <item x="3094"/>
        <item x="3516"/>
        <item x="2814"/>
        <item x="3000"/>
        <item x="3651"/>
        <item x="3656"/>
        <item x="3549"/>
        <item x="2396"/>
        <item x="3207"/>
        <item x="848"/>
        <item x="725"/>
        <item x="891"/>
        <item x="1046"/>
        <item x="325"/>
        <item x="2100"/>
        <item x="2199"/>
        <item x="1304"/>
        <item x="520"/>
        <item x="2363"/>
        <item x="1338"/>
        <item x="2319"/>
        <item x="1466"/>
        <item x="3717"/>
        <item x="518"/>
        <item x="613"/>
        <item x="3399"/>
        <item x="1235"/>
        <item x="1633"/>
        <item x="2014"/>
        <item x="3221"/>
        <item x="1289"/>
        <item x="177"/>
        <item x="3615"/>
        <item x="1919"/>
        <item x="2188"/>
        <item x="2598"/>
        <item x="2767"/>
        <item x="1942"/>
        <item x="2064"/>
        <item x="3689"/>
        <item x="1578"/>
        <item x="349"/>
        <item x="1807"/>
        <item x="1383"/>
        <item x="499"/>
        <item x="250"/>
        <item x="898"/>
        <item x="588"/>
        <item x="3018"/>
        <item x="946"/>
        <item x="386"/>
        <item x="962"/>
        <item x="290"/>
        <item x="2175"/>
        <item x="2815"/>
        <item x="762"/>
        <item x="1427"/>
        <item x="1728"/>
        <item x="737"/>
        <item x="2560"/>
        <item x="625"/>
        <item x="2394"/>
        <item x="530"/>
        <item x="3370"/>
        <item x="2625"/>
        <item x="1449"/>
        <item x="656"/>
        <item x="516"/>
        <item x="143"/>
        <item x="779"/>
        <item x="3111"/>
        <item x="713"/>
        <item x="1621"/>
        <item x="2408"/>
        <item x="1580"/>
        <item x="3648"/>
        <item x="1232"/>
        <item x="1007"/>
        <item x="3195"/>
        <item x="2259"/>
        <item x="1356"/>
        <item x="3200"/>
        <item x="977"/>
        <item x="387"/>
        <item x="1127"/>
        <item x="1890"/>
        <item x="684"/>
        <item x="340"/>
        <item x="2434"/>
        <item x="1734"/>
        <item x="729"/>
        <item x="172"/>
        <item x="2059"/>
        <item x="8"/>
        <item x="4"/>
        <item x="3163"/>
        <item x="3371"/>
        <item x="121"/>
        <item x="1070"/>
        <item x="2723"/>
        <item x="364"/>
        <item x="3560"/>
        <item x="961"/>
        <item x="1192"/>
        <item x="170"/>
        <item x="1815"/>
        <item x="2456"/>
        <item x="1457"/>
        <item x="1950"/>
        <item x="1990"/>
        <item x="2252"/>
        <item x="1106"/>
        <item x="2253"/>
        <item x="1895"/>
        <item x="2334"/>
        <item x="1736"/>
        <item x="2681"/>
        <item x="2202"/>
        <item x="1637"/>
        <item x="2521"/>
        <item x="318"/>
        <item x="567"/>
        <item x="1148"/>
        <item x="2764"/>
        <item x="2987"/>
        <item x="598"/>
        <item x="3151"/>
        <item x="3385"/>
        <item x="3316"/>
        <item x="3602"/>
        <item x="1040"/>
        <item x="504"/>
        <item x="59"/>
        <item x="297"/>
        <item x="2992"/>
        <item x="3263"/>
        <item x="1531"/>
        <item x="974"/>
        <item x="3181"/>
        <item x="2353"/>
        <item x="546"/>
        <item x="3603"/>
        <item x="644"/>
        <item x="1155"/>
        <item x="993"/>
        <item x="1379"/>
        <item x="3639"/>
        <item x="3486"/>
        <item x="589"/>
        <item x="3494"/>
        <item x="3403"/>
        <item x="3281"/>
        <item x="2589"/>
        <item x="1496"/>
        <item x="2999"/>
        <item x="1838"/>
        <item x="3167"/>
        <item x="3076"/>
        <item x="830"/>
        <item x="1848"/>
        <item x="3612"/>
        <item x="416"/>
        <item x="3696"/>
        <item x="1573"/>
        <item x="2649"/>
        <item x="112"/>
        <item x="207"/>
        <item x="450"/>
        <item x="398"/>
        <item x="884"/>
        <item x="2662"/>
        <item x="2030"/>
        <item x="2587"/>
        <item x="2056"/>
        <item x="3243"/>
        <item x="1203"/>
        <item x="578"/>
        <item x="896"/>
        <item x="1186"/>
        <item x="2345"/>
        <item x="396"/>
        <item x="1109"/>
        <item x="3285"/>
        <item x="82"/>
        <item x="303"/>
        <item x="2022"/>
        <item x="2740"/>
        <item x="2048"/>
        <item x="3477"/>
        <item x="842"/>
        <item x="2225"/>
        <item x="1855"/>
        <item x="2790"/>
        <item x="3519"/>
        <item x="1983"/>
        <item x="3565"/>
        <item x="1865"/>
        <item x="835"/>
        <item x="1620"/>
        <item x="856"/>
        <item x="1281"/>
        <item x="1039"/>
        <item x="3384"/>
        <item x="3275"/>
        <item x="2889"/>
        <item x="1434"/>
        <item x="3431"/>
        <item x="3336"/>
        <item x="3298"/>
        <item x="3006"/>
        <item x="1774"/>
        <item x="1758"/>
        <item x="3310"/>
        <item x="1517"/>
        <item x="3364"/>
        <item x="519"/>
        <item x="3"/>
        <item x="2561"/>
        <item x="2544"/>
        <item x="2978"/>
        <item x="3332"/>
        <item x="1316"/>
        <item x="1764"/>
        <item x="2894"/>
        <item x="2093"/>
        <item x="1818"/>
        <item x="1079"/>
        <item x="935"/>
        <item x="923"/>
        <item x="1569"/>
        <item x="144"/>
        <item x="72"/>
        <item x="3684"/>
        <item x="2028"/>
        <item x="1699"/>
        <item x="1367"/>
        <item x="184"/>
        <item x="1454"/>
        <item x="1892"/>
        <item x="2934"/>
        <item x="2340"/>
        <item x="1975"/>
        <item x="2060"/>
        <item x="2515"/>
        <item x="3706"/>
        <item x="963"/>
        <item x="448"/>
        <item x="3362"/>
        <item x="1107"/>
        <item x="1604"/>
        <item x="3388"/>
        <item x="474"/>
        <item x="2494"/>
        <item x="1669"/>
        <item x="1536"/>
        <item x="1900"/>
        <item x="1889"/>
        <item x="1954"/>
        <item x="380"/>
        <item x="623"/>
        <item x="266"/>
        <item x="142"/>
        <item x="3328"/>
        <item x="1610"/>
        <item x="1360"/>
        <item x="736"/>
        <item x="165"/>
        <item x="2703"/>
        <item x="703"/>
        <item x="118"/>
        <item x="1345"/>
        <item x="1665"/>
        <item x="2788"/>
        <item x="2377"/>
        <item x="3340"/>
        <item x="3703"/>
        <item x="2964"/>
        <item x="949"/>
        <item x="3175"/>
        <item x="149"/>
        <item x="658"/>
        <item x="277"/>
        <item x="3003"/>
        <item x="2509"/>
        <item x="2075"/>
        <item x="2727"/>
        <item x="1038"/>
        <item x="627"/>
        <item x="307"/>
        <item x="285"/>
        <item x="1597"/>
        <item x="3169"/>
        <item x="2758"/>
        <item x="3433"/>
        <item x="3241"/>
        <item x="3064"/>
        <item x="3287"/>
        <item x="1185"/>
        <item x="3032"/>
        <item x="2512"/>
        <item x="855"/>
        <item x="2789"/>
        <item x="2924"/>
        <item x="2282"/>
        <item x="1809"/>
        <item x="3338"/>
        <item x="2332"/>
        <item x="1932"/>
        <item x="365"/>
        <item x="2660"/>
        <item x="3545"/>
        <item x="1468"/>
        <item x="1017"/>
        <item x="3623"/>
        <item x="1750"/>
        <item x="2385"/>
        <item x="151"/>
        <item x="2313"/>
        <item x="1000"/>
        <item x="480"/>
        <item x="330"/>
        <item x="1896"/>
        <item x="399"/>
        <item x="2645"/>
        <item x="2178"/>
        <item x="2523"/>
        <item x="2087"/>
        <item x="368"/>
        <item x="3416"/>
        <item x="3037"/>
        <item x="2498"/>
        <item x="2989"/>
        <item x="3559"/>
        <item x="2143"/>
        <item x="2126"/>
        <item x="3484"/>
        <item x="2190"/>
        <item x="1548"/>
        <item x="1627"/>
        <item x="927"/>
        <item x="306"/>
        <item x="1664"/>
        <item x="654"/>
        <item x="1876"/>
        <item x="2658"/>
        <item x="1641"/>
        <item x="2583"/>
        <item x="1423"/>
        <item x="2782"/>
        <item x="245"/>
        <item x="3080"/>
        <item x="2549"/>
        <item x="3476"/>
        <item x="2636"/>
        <item x="3161"/>
        <item x="972"/>
        <item x="3526"/>
        <item x="3480"/>
        <item x="3172"/>
        <item x="2073"/>
        <item x="2167"/>
        <item x="1205"/>
        <item x="2208"/>
        <item x="608"/>
        <item x="1586"/>
        <item x="1369"/>
        <item x="1033"/>
        <item x="915"/>
        <item x="544"/>
        <item x="3176"/>
        <item x="3382"/>
        <item x="1709"/>
        <item x="2401"/>
        <item x="2000"/>
        <item x="636"/>
        <item x="1098"/>
        <item x="1476"/>
        <item x="46"/>
        <item x="61"/>
        <item x="6"/>
        <item x="21"/>
        <item x="44"/>
        <item x="5"/>
        <item x="690"/>
        <item x="1349"/>
        <item x="845"/>
        <item x="764"/>
        <item x="599"/>
        <item x="781"/>
        <item x="1088"/>
        <item x="471"/>
        <item x="108"/>
        <item x="755"/>
        <item x="731"/>
        <item x="80"/>
        <item x="1149"/>
        <item x="3659"/>
        <item x="1327"/>
        <item x="1469"/>
        <item x="458"/>
        <item x="651"/>
        <item x="454"/>
        <item x="1857"/>
        <item x="3634"/>
        <item x="3383"/>
        <item x="2389"/>
        <item x="1307"/>
        <item x="2862"/>
        <item x="2250"/>
        <item x="854"/>
        <item x="2607"/>
        <item x="797"/>
        <item x="32"/>
        <item x="23"/>
        <item x="17"/>
        <item x="3183"/>
        <item x="1789"/>
        <item x="3297"/>
        <item x="1535"/>
        <item x="1330"/>
        <item x="1241"/>
        <item x="400"/>
        <item x="150"/>
        <item x="997"/>
        <item x="3697"/>
        <item x="1093"/>
        <item x="1964"/>
        <item x="1378"/>
        <item x="2327"/>
        <item x="1487"/>
        <item x="617"/>
        <item x="616"/>
        <item x="1767"/>
        <item x="1144"/>
        <item x="3436"/>
        <item x="1153"/>
        <item x="1099"/>
        <item x="3030"/>
        <item x="1333"/>
        <item x="2402"/>
        <item x="3434"/>
        <item x="1344"/>
        <item x="2501"/>
        <item x="2593"/>
        <item x="3040"/>
        <item x="3654"/>
        <item x="2248"/>
        <item x="1006"/>
        <item x="3164"/>
        <item x="388"/>
        <item x="1458"/>
        <item x="1843"/>
        <item x="1946"/>
        <item x="2937"/>
        <item x="2365"/>
        <item x="2920"/>
        <item x="174"/>
        <item x="256"/>
        <item x="3201"/>
        <item x="2373"/>
        <item x="706"/>
        <item x="999"/>
        <item x="1355"/>
        <item x="1769"/>
        <item x="1622"/>
        <item x="1084"/>
        <item x="1567"/>
        <item x="2771"/>
        <item x="3115"/>
        <item x="3432"/>
        <item x="2246"/>
        <item x="1115"/>
        <item x="2860"/>
        <item x="301"/>
        <item x="3231"/>
        <item x="2709"/>
        <item x="1960"/>
        <item x="2504"/>
        <item x="2691"/>
        <item x="1126"/>
        <item x="3573"/>
        <item x="3273"/>
        <item x="2904"/>
        <item x="3220"/>
        <item x="2065"/>
        <item x="49"/>
        <item x="941"/>
        <item x="1502"/>
        <item x="3724"/>
        <item x="1831"/>
        <item x="1242"/>
        <item x="1881"/>
        <item x="2414"/>
        <item x="789"/>
        <item x="2936"/>
        <item x="2191"/>
        <item x="1653"/>
        <item x="342"/>
        <item x="2480"/>
        <item x="2220"/>
        <item x="1269"/>
        <item x="3523"/>
        <item x="786"/>
        <item x="110"/>
        <item x="818"/>
        <item x="1688"/>
        <item x="1958"/>
        <item x="1271"/>
        <item x="362"/>
        <item x="1894"/>
        <item x="37"/>
        <item x="99"/>
        <item x="9"/>
        <item x="71"/>
        <item x="2106"/>
        <item x="3110"/>
        <item x="2086"/>
        <item x="3147"/>
        <item x="3394"/>
        <item x="3425"/>
        <item x="1270"/>
        <item x="3279"/>
        <item x="1564"/>
        <item x="2630"/>
        <item x="1629"/>
        <item x="1718"/>
        <item x="2745"/>
        <item x="950"/>
        <item x="3468"/>
        <item x="171"/>
        <item x="135"/>
        <item x="2429"/>
        <item x="3118"/>
        <item x="246"/>
        <item x="2162"/>
        <item x="3361"/>
        <item x="3105"/>
        <item x="1051"/>
        <item x="987"/>
        <item x="2973"/>
        <item x="832"/>
        <item x="1035"/>
        <item x="551"/>
        <item x="839"/>
        <item x="1899"/>
        <item x="2680"/>
        <item x="3125"/>
        <item x="3685"/>
        <item x="1755"/>
        <item x="3507"/>
        <item x="2239"/>
        <item x="1495"/>
        <item x="3437"/>
        <item x="2347"/>
        <item x="852"/>
        <item x="1555"/>
        <item x="3400"/>
        <item x="2257"/>
        <item x="2704"/>
        <item x="1925"/>
        <item x="1213"/>
        <item x="3251"/>
        <item x="1358"/>
        <item x="1639"/>
        <item x="1152"/>
        <item x="2489"/>
        <item x="1571"/>
        <item x="1956"/>
        <item x="1467"/>
        <item x="2674"/>
        <item x="571"/>
        <item x="2776"/>
        <item x="2247"/>
        <item x="1646"/>
        <item x="2966"/>
        <item x="1005"/>
        <item x="1250"/>
        <item x="1393"/>
        <item x="404"/>
        <item x="2962"/>
        <item x="1022"/>
        <item x="554"/>
        <item x="991"/>
        <item x="2757"/>
        <item x="1482"/>
        <item x="628"/>
        <item x="532"/>
        <item x="515"/>
        <item x="1723"/>
        <item x="2571"/>
        <item x="663"/>
        <item x="261"/>
        <item x="702"/>
        <item x="2203"/>
        <item x="2367"/>
        <item x="1326"/>
        <item x="1697"/>
        <item x="611"/>
        <item x="469"/>
        <item x="824"/>
        <item x="1315"/>
        <item x="2856"/>
        <item x="1833"/>
        <item x="1054"/>
        <item x="951"/>
        <item x="716"/>
        <item x="642"/>
        <item x="1292"/>
        <item x="1090"/>
        <item x="2140"/>
        <item x="1258"/>
        <item x="676"/>
        <item x="2657"/>
        <item x="607"/>
        <item x="1260"/>
        <item x="3376"/>
        <item x="2713"/>
        <item x="2001"/>
        <item x="255"/>
        <item x="3085"/>
        <item x="3631"/>
        <item x="419"/>
        <item x="3205"/>
        <item x="3300"/>
        <item x="3547"/>
        <item x="864"/>
        <item x="2969"/>
        <item x="3649"/>
        <item x="375"/>
        <item x="822"/>
        <item x="2241"/>
        <item x="2572"/>
        <item x="431"/>
        <item x="2245"/>
        <item x="305"/>
        <item x="113"/>
        <item x="1858"/>
        <item x="2768"/>
        <item x="2760"/>
        <item x="2141"/>
        <item x="262"/>
        <item x="2736"/>
        <item x="1874"/>
        <item x="1684"/>
        <item x="753"/>
        <item x="1447"/>
        <item x="3621"/>
        <item x="3268"/>
        <item x="3556"/>
        <item x="2008"/>
        <item x="3031"/>
        <item x="2358"/>
        <item x="1388"/>
        <item x="1073"/>
        <item x="3015"/>
        <item x="1283"/>
        <item x="2157"/>
        <item x="879"/>
        <item x="2774"/>
        <item x="840"/>
        <item x="425"/>
        <item x="2845"/>
        <item x="2251"/>
        <item x="1470"/>
        <item x="359"/>
        <item x="3012"/>
        <item x="2559"/>
        <item x="1021"/>
        <item x="230"/>
        <item x="502"/>
        <item x="1714"/>
        <item x="3142"/>
        <item x="866"/>
        <item x="508"/>
        <item x="1773"/>
        <item x="3540"/>
        <item x="2917"/>
        <item x="203"/>
        <item x="512"/>
        <item x="346"/>
        <item x="293"/>
        <item x="1425"/>
        <item x="1781"/>
        <item x="3326"/>
        <item x="331"/>
        <item x="1381"/>
        <item x="3086"/>
        <item x="1489"/>
        <item x="2009"/>
        <item x="3077"/>
        <item x="1233"/>
        <item x="1670"/>
        <item x="3025"/>
        <item x="1371"/>
        <item x="1194"/>
        <item x="1190"/>
        <item x="994"/>
        <item x="1441"/>
        <item x="3075"/>
        <item x="2858"/>
        <item x="3506"/>
        <item x="2412"/>
        <item x="1794"/>
        <item x="2103"/>
        <item x="2620"/>
        <item x="1968"/>
        <item x="3589"/>
        <item x="437"/>
        <item x="3456"/>
        <item x="2155"/>
        <item x="2460"/>
        <item x="2993"/>
        <item x="1988"/>
        <item x="2129"/>
        <item x="1353"/>
        <item x="3100"/>
        <item x="3585"/>
        <item x="1214"/>
        <item x="1508"/>
        <item x="2224"/>
        <item x="1036"/>
        <item x="595"/>
        <item x="3327"/>
        <item x="1128"/>
        <item x="618"/>
        <item x="1541"/>
        <item x="2834"/>
        <item x="652"/>
        <item x="2485"/>
        <item x="775"/>
        <item x="3135"/>
        <item x="138"/>
        <item x="1061"/>
        <item x="3422"/>
        <item x="321"/>
        <item x="392"/>
        <item x="1737"/>
        <item x="1886"/>
        <item x="264"/>
        <item x="1121"/>
        <item x="3133"/>
        <item x="1516"/>
        <item x="2066"/>
        <item x="2579"/>
        <item x="2755"/>
        <item x="212"/>
        <item x="807"/>
        <item x="3611"/>
        <item x="2916"/>
        <item x="2357"/>
        <item x="1150"/>
        <item x="883"/>
        <item x="2808"/>
        <item x="3116"/>
        <item x="3645"/>
        <item x="1634"/>
        <item x="271"/>
        <item x="2673"/>
        <item x="2700"/>
        <item x="2205"/>
        <item x="2110"/>
        <item x="482"/>
        <item x="564"/>
        <item x="3438"/>
        <item x="1700"/>
        <item x="1674"/>
        <item x="2721"/>
        <item x="373"/>
        <item x="1335"/>
        <item x="2603"/>
        <item x="1097"/>
        <item x="2031"/>
        <item x="853"/>
        <item x="978"/>
        <item x="3404"/>
        <item x="3108"/>
        <item x="3283"/>
        <item x="610"/>
        <item x="3379"/>
        <item x="1461"/>
        <item x="1791"/>
        <item x="2311"/>
        <item x="1474"/>
        <item x="196"/>
        <item x="1247"/>
        <item x="2109"/>
        <item x="3352"/>
        <item x="1154"/>
        <item x="1747"/>
        <item x="1004"/>
        <item x="1254"/>
        <item x="1277"/>
        <item x="3644"/>
        <item x="2796"/>
        <item x="981"/>
        <item x="498"/>
        <item x="3013"/>
        <item x="3344"/>
        <item x="2196"/>
        <item x="2341"/>
        <item x="3712"/>
        <item x="1994"/>
        <item x="2390"/>
        <item x="752"/>
        <item x="2663"/>
        <item x="3520"/>
        <item x="704"/>
        <item x="1802"/>
        <item x="1837"/>
        <item x="298"/>
        <item x="2449"/>
        <item x="2672"/>
        <item x="315"/>
        <item x="191"/>
        <item x="1374"/>
        <item x="179"/>
        <item x="924"/>
        <item x="1452"/>
        <item x="48"/>
        <item x="98"/>
        <item x="12"/>
        <item x="45"/>
        <item x="1944"/>
        <item x="660"/>
        <item x="3638"/>
        <item x="3691"/>
        <item x="3482"/>
        <item x="640"/>
        <item x="734"/>
        <item x="3098"/>
        <item x="3021"/>
        <item x="1278"/>
        <item x="1506"/>
        <item x="746"/>
        <item x="503"/>
        <item x="2749"/>
        <item x="2734"/>
        <item x="1042"/>
        <item x="2929"/>
        <item x="3117"/>
        <item x="865"/>
        <item x="631"/>
        <item x="3524"/>
        <item x="675"/>
        <item x="1395"/>
        <item x="2644"/>
        <item x="153"/>
        <item x="3255"/>
        <item x="2940"/>
        <item x="1120"/>
        <item x="699"/>
        <item x="1638"/>
        <item x="827"/>
        <item x="2088"/>
        <item x="1522"/>
        <item x="677"/>
        <item x="3537"/>
        <item x="324"/>
        <item x="3428"/>
        <item x="2214"/>
        <item x="2901"/>
        <item x="747"/>
        <item x="1072"/>
        <item x="1679"/>
        <item x="1116"/>
        <item x="509"/>
        <item x="657"/>
        <item x="483"/>
        <item x="1701"/>
        <item x="2310"/>
        <item x="1509"/>
        <item x="572"/>
        <item x="2582"/>
        <item x="1592"/>
        <item x="1394"/>
        <item x="1215"/>
        <item x="759"/>
        <item x="526"/>
        <item x="3467"/>
        <item x="1122"/>
        <item x="101"/>
        <item x="3266"/>
        <item x="3048"/>
        <item x="257"/>
        <item x="2719"/>
        <item x="2733"/>
        <item x="873"/>
        <item x="1407"/>
        <item x="2530"/>
        <item x="1523"/>
        <item x="641"/>
        <item x="2403"/>
        <item x="1952"/>
        <item x="2112"/>
        <item x="2756"/>
        <item x="1183"/>
        <item x="2422"/>
        <item x="3191"/>
        <item x="3237"/>
        <item x="2284"/>
        <item x="3341"/>
        <item x="1095"/>
        <item x="1753"/>
        <item x="659"/>
        <item x="1026"/>
        <item x="3672"/>
        <item x="3017"/>
        <item x="3302"/>
        <item x="3543"/>
        <item x="1996"/>
        <item x="3660"/>
        <item x="2432"/>
        <item x="1860"/>
        <item x="3452"/>
        <item x="1716"/>
        <item x="1877"/>
        <item x="456"/>
        <item x="1799"/>
        <item x="2411"/>
        <item x="3345"/>
        <item x="1076"/>
        <item x="2872"/>
        <item x="3502"/>
        <item x="2631"/>
        <item x="2624"/>
        <item x="3308"/>
        <item x="2939"/>
        <item x="2012"/>
        <item x="1465"/>
        <item x="559"/>
        <item x="2262"/>
        <item x="3145"/>
        <item x="3123"/>
        <item x="783"/>
        <item x="3442"/>
        <item x="1219"/>
        <item x="2551"/>
        <item x="3682"/>
        <item x="2977"/>
        <item x="1832"/>
        <item x="872"/>
        <item x="378"/>
        <item x="427"/>
        <item x="180"/>
        <item x="2137"/>
        <item x="1981"/>
        <item x="629"/>
        <item x="1296"/>
        <item x="2300"/>
        <item x="391"/>
        <item x="1933"/>
        <item x="2040"/>
        <item x="2806"/>
        <item x="421"/>
        <item x="3139"/>
        <item x="434"/>
        <item x="1324"/>
        <item x="3680"/>
        <item x="2222"/>
        <item x="2563"/>
        <item x="3624"/>
        <item x="1497"/>
        <item x="3198"/>
        <item x="2185"/>
        <item x="603"/>
        <item x="3571"/>
        <item x="535"/>
        <item x="833"/>
        <item x="1351"/>
        <item x="1141"/>
        <item x="1845"/>
        <item x="3197"/>
        <item x="787"/>
        <item x="1488"/>
        <item x="3222"/>
        <item x="2128"/>
        <item x="1244"/>
        <item x="2425"/>
        <item x="1685"/>
        <item x="3194"/>
        <item x="446"/>
        <item x="199"/>
        <item x="87"/>
        <item x="1725"/>
        <item x="3206"/>
        <item x="3707"/>
        <item x="2554"/>
        <item x="2395"/>
        <item x="1101"/>
        <item x="2195"/>
        <item x="2265"/>
        <item x="1085"/>
        <item x="3096"/>
        <item x="1951"/>
        <item x="3429"/>
        <item x="270"/>
        <item x="3008"/>
        <item x="1048"/>
        <item x="2610"/>
        <item x="1342"/>
        <item x="2213"/>
        <item x="3551"/>
        <item x="3686"/>
        <item x="211"/>
        <item x="971"/>
        <item x="2575"/>
        <item x="1320"/>
        <item x="1795"/>
        <item x="1263"/>
        <item x="1911"/>
        <item x="1175"/>
        <item x="714"/>
        <item x="621"/>
        <item x="2468"/>
        <item x="2654"/>
        <item x="1783"/>
        <item x="2362"/>
        <item x="2020"/>
        <item x="3271"/>
        <item x="2405"/>
        <item x="2360"/>
        <item x="1222"/>
        <item x="2794"/>
        <item x="2968"/>
        <item x="3488"/>
        <item x="3391"/>
        <item x="2661"/>
        <item x="1003"/>
        <item x="2033"/>
        <item x="1539"/>
        <item x="813"/>
        <item x="1618"/>
        <item x="3566"/>
        <item x="1134"/>
        <item x="2317"/>
        <item x="3291"/>
        <item x="1165"/>
        <item x="96"/>
        <item x="370"/>
        <item x="2149"/>
        <item x="1332"/>
        <item x="3190"/>
        <item x="1704"/>
        <item x="1174"/>
        <item x="2281"/>
        <item x="232"/>
        <item x="2921"/>
        <item x="2117"/>
        <item x="2739"/>
        <item x="402"/>
        <item x="2049"/>
        <item x="2018"/>
        <item x="2606"/>
        <item x="117"/>
        <item x="2540"/>
        <item x="2975"/>
        <item x="869"/>
        <item x="461"/>
        <item x="686"/>
        <item x="374"/>
        <item x="1675"/>
        <item x="173"/>
        <item x="2047"/>
        <item x="2656"/>
        <item x="1043"/>
        <item x="3561"/>
        <item x="3240"/>
        <item x="2716"/>
        <item x="1561"/>
        <item x="838"/>
        <item x="1739"/>
        <item x="1295"/>
        <item x="958"/>
        <item x="2765"/>
        <item x="2885"/>
        <item x="3219"/>
        <item x="1997"/>
        <item x="63"/>
        <item x="154"/>
        <item x="70"/>
        <item x="1729"/>
        <item x="3448"/>
        <item x="682"/>
        <item x="793"/>
        <item x="1608"/>
        <item x="2404"/>
        <item x="2863"/>
        <item x="2844"/>
        <item x="766"/>
        <item x="1574"/>
        <item x="1401"/>
        <item x="3497"/>
        <item x="944"/>
        <item x="2578"/>
        <item x="3667"/>
        <item x="3325"/>
        <item x="3492"/>
        <item x="2290"/>
        <item x="3633"/>
        <item x="334"/>
        <item x="127"/>
        <item x="159"/>
        <item x="134"/>
        <item x="189"/>
        <item x="979"/>
        <item x="3051"/>
        <item x="2922"/>
        <item x="1231"/>
        <item x="490"/>
        <item x="1745"/>
        <item x="3292"/>
        <item x="926"/>
        <item x="2702"/>
        <item x="933"/>
        <item x="358"/>
        <item x="33"/>
        <item x="2927"/>
        <item x="547"/>
        <item x="1546"/>
        <item x="1705"/>
        <item x="1195"/>
        <item x="1472"/>
        <item x="1938"/>
        <item x="1053"/>
        <item x="3569"/>
        <item x="3215"/>
        <item x="1625"/>
        <item x="2541"/>
        <item x="1225"/>
        <item x="3713"/>
        <item x="3058"/>
        <item x="3635"/>
        <item x="1136"/>
        <item x="3489"/>
        <item x="1661"/>
        <item x="1826"/>
        <item x="2949"/>
        <item x="1227"/>
        <item x="166"/>
        <item x="195"/>
        <item x="88"/>
        <item x="2376"/>
        <item x="1050"/>
        <item x="1914"/>
        <item x="3045"/>
        <item x="2823"/>
        <item x="275"/>
        <item x="2869"/>
        <item x="1479"/>
        <item x="227"/>
        <item x="67"/>
        <item x="2941"/>
        <item x="1318"/>
        <item x="2508"/>
        <item x="1297"/>
        <item x="3626"/>
        <item x="3564"/>
        <item x="647"/>
        <item x="3337"/>
        <item x="614"/>
        <item x="2981"/>
        <item x="3228"/>
        <item x="1322"/>
        <item x="3028"/>
        <item x="1999"/>
        <item x="583"/>
        <item x="2851"/>
        <item x="523"/>
        <item x="2471"/>
        <item x="2145"/>
        <item x="2724"/>
        <item x="2063"/>
        <item x="1503"/>
        <item x="3192"/>
        <item x="1632"/>
        <item x="295"/>
        <item x="3412"/>
        <item x="2303"/>
        <item x="2786"/>
        <item x="2867"/>
        <item x="3609"/>
        <item x="3182"/>
        <item x="3269"/>
        <item x="745"/>
        <item x="3676"/>
        <item x="3575"/>
        <item x="2679"/>
        <item x="3054"/>
        <item x="1602"/>
        <item x="742"/>
        <item x="2172"/>
        <item x="1520"/>
        <item x="2150"/>
        <item x="60"/>
        <item x="292"/>
        <item x="2802"/>
        <item x="816"/>
        <item x="3038"/>
        <item x="3128"/>
        <item x="1611"/>
        <item x="97"/>
        <item x="1237"/>
        <item x="1217"/>
        <item x="3670"/>
        <item x="584"/>
        <item x="2393"/>
        <item x="1409"/>
        <item x="2233"/>
        <item x="1361"/>
        <item x="2026"/>
        <item x="904"/>
        <item x="447"/>
        <item x="3512"/>
        <item x="910"/>
        <item x="952"/>
        <item x="1286"/>
        <item x="3244"/>
        <item x="2870"/>
        <item x="192"/>
        <item x="125"/>
        <item x="160"/>
        <item x="3606"/>
        <item x="2094"/>
        <item x="259"/>
        <item x="1552"/>
        <item x="2651"/>
        <item x="2567"/>
        <item x="3348"/>
        <item x="2735"/>
        <item x="1868"/>
        <item x="2669"/>
        <item x="3377"/>
        <item x="372"/>
        <item x="2838"/>
        <item x="2611"/>
        <item x="2023"/>
        <item x="3597"/>
        <item x="3443"/>
        <item x="3522"/>
        <item x="2955"/>
        <item x="1882"/>
        <item x="3078"/>
        <item x="3509"/>
        <item x="2482"/>
        <item x="2919"/>
        <item x="2006"/>
        <item x="3462"/>
        <item x="1010"/>
        <item x="1683"/>
        <item x="1839"/>
        <item x="2263"/>
        <item x="1319"/>
        <item x="861"/>
        <item x="2323"/>
        <item x="2542"/>
        <item x="1973"/>
        <item x="897"/>
        <item x="2085"/>
        <item x="3495"/>
        <item x="2492"/>
        <item x="382"/>
        <item x="2441"/>
        <item x="3678"/>
        <item x="1945"/>
        <item x="2382"/>
        <item x="3716"/>
        <item x="2990"/>
        <item x="1823"/>
        <item x="2464"/>
        <item x="327"/>
        <item x="1572"/>
        <item x="1028"/>
        <item x="1210"/>
        <item x="3478"/>
        <item x="1463"/>
        <item x="1445"/>
        <item x="1002"/>
        <item x="274"/>
        <item x="2861"/>
        <item x="2792"/>
        <item x="2099"/>
        <item x="2346"/>
        <item x="156"/>
        <item x="3143"/>
        <item x="283"/>
        <item x="1168"/>
        <item x="3007"/>
        <item x="3242"/>
        <item x="2832"/>
        <item x="2371"/>
        <item x="384"/>
        <item x="2316"/>
        <item x="1337"/>
        <item x="1599"/>
        <item x="185"/>
        <item x="1132"/>
        <item x="3070"/>
        <item x="2413"/>
        <item x="688"/>
        <item x="355"/>
        <item x="289"/>
        <item x="2496"/>
        <item x="3312"/>
        <item x="272"/>
        <item x="3498"/>
        <item x="1421"/>
        <item x="894"/>
        <item x="2670"/>
        <item x="1082"/>
        <item x="3158"/>
        <item x="622"/>
        <item x="574"/>
        <item x="1216"/>
        <item x="2399"/>
        <item x="432"/>
        <item x="1702"/>
        <item x="1730"/>
        <item x="3679"/>
        <item x="3333"/>
        <item x="3101"/>
        <item x="2200"/>
        <item x="2821"/>
        <item x="795"/>
        <item x="2980"/>
        <item x="3296"/>
        <item x="942"/>
        <item x="3103"/>
        <item x="1475"/>
        <item x="1208"/>
        <item x="2824"/>
        <item x="2314"/>
        <item x="1570"/>
        <item x="347"/>
        <item x="909"/>
        <item x="1220"/>
        <item x="2098"/>
        <item x="1450"/>
        <item x="1707"/>
        <item x="3463"/>
        <item x="3171"/>
        <item x="1373"/>
        <item x="784"/>
        <item x="2436"/>
        <item x="3282"/>
        <item x="1108"/>
        <item x="3235"/>
        <item x="928"/>
        <item x="3655"/>
        <item x="3174"/>
        <item x="2748"/>
        <item x="2061"/>
        <item x="1757"/>
        <item x="2182"/>
        <item x="1710"/>
        <item x="223"/>
        <item x="2298"/>
        <item x="231"/>
        <item x="128"/>
        <item x="3514"/>
        <item x="2243"/>
        <item x="2854"/>
        <item x="1365"/>
        <item x="1202"/>
        <item x="723"/>
        <item x="273"/>
        <item x="2605"/>
        <item x="754"/>
        <item x="3185"/>
        <item x="2212"/>
        <item x="2750"/>
        <item x="986"/>
        <item x="3627"/>
        <item x="1538"/>
        <item x="2350"/>
        <item x="2950"/>
        <item x="2590"/>
        <item x="2970"/>
        <item x="1949"/>
        <item x="2249"/>
        <item x="1257"/>
        <item x="119"/>
        <item x="601"/>
        <item x="3380"/>
        <item x="2351"/>
        <item x="1267"/>
        <item x="3144"/>
        <item x="1937"/>
        <item x="3092"/>
        <item x="3637"/>
        <item x="903"/>
        <item x="847"/>
        <item x="2729"/>
        <item x="1140"/>
        <item x="1803"/>
        <item x="1243"/>
        <item x="1686"/>
        <item x="1530"/>
        <item x="1930"/>
        <item x="1265"/>
        <item x="3209"/>
        <item x="890"/>
        <item x="2960"/>
        <item x="3016"/>
        <item x="1581"/>
        <item x="2424"/>
        <item x="802"/>
        <item x="2905"/>
        <item x="2229"/>
        <item x="1067"/>
        <item x="3617"/>
        <item x="1234"/>
        <item x="514"/>
        <item x="2"/>
        <item x="187"/>
        <item x="744"/>
        <item x="1259"/>
        <item x="294"/>
        <item x="1526"/>
        <item x="715"/>
        <item x="581"/>
        <item x="1741"/>
        <item x="3257"/>
        <item x="2045"/>
        <item x="1063"/>
        <item x="528"/>
        <item x="3323"/>
        <item x="510"/>
        <item x="2383"/>
        <item x="1912"/>
        <item x="2570"/>
        <item x="1731"/>
        <item x="2683"/>
        <item x="1824"/>
        <item x="828"/>
        <item x="800"/>
        <item x="2013"/>
        <item x="1852"/>
        <item x="3401"/>
        <item x="983"/>
        <item x="3386"/>
        <item x="708"/>
        <item x="837"/>
        <item x="3211"/>
        <item x="1928"/>
        <item x="1266"/>
        <item x="260"/>
        <item x="2288"/>
        <item x="3091"/>
        <item x="2948"/>
        <item x="1583"/>
        <item x="1519"/>
        <item x="1772"/>
        <item x="2092"/>
        <item x="517"/>
        <item x="738"/>
        <item x="3036"/>
        <item x="2133"/>
        <item x="2475"/>
        <item x="2304"/>
        <item x="959"/>
        <item x="2892"/>
        <item x="2616"/>
        <item x="1438"/>
        <item x="934"/>
        <item x="426"/>
        <item x="918"/>
        <item x="1196"/>
        <item x="719"/>
        <item x="788"/>
        <item x="3042"/>
        <item x="1524"/>
        <item x="2797"/>
        <item x="453"/>
        <item x="1284"/>
        <item x="2359"/>
        <item x="3057"/>
        <item x="2374"/>
        <item x="15"/>
        <item x="43"/>
        <item x="39"/>
        <item x="3210"/>
        <item x="3458"/>
        <item x="3127"/>
        <item x="1518"/>
        <item x="2898"/>
        <item x="1584"/>
        <item x="361"/>
        <item x="2183"/>
        <item x="1253"/>
        <item x="2179"/>
        <item x="500"/>
        <item x="3608"/>
        <item x="168"/>
        <item x="354"/>
        <item x="1323"/>
        <item x="1619"/>
        <item x="563"/>
        <item x="880"/>
        <item x="1151"/>
        <item x="671"/>
        <item x="1114"/>
        <item x="26"/>
        <item x="634"/>
        <item x="2445"/>
        <item x="3321"/>
        <item x="2234"/>
        <item x="2689"/>
        <item x="403"/>
        <item x="3234"/>
        <item x="3709"/>
        <item x="343"/>
        <item x="750"/>
        <item x="10"/>
        <item x="47"/>
        <item x="3622"/>
        <item x="56"/>
        <item x="2759"/>
        <item x="2397"/>
        <item x="1514"/>
        <item x="3236"/>
        <item x="2923"/>
        <item x="2538"/>
        <item x="3426"/>
        <item x="1947"/>
        <item x="2910"/>
        <item x="3067"/>
        <item x="1562"/>
        <item x="3722"/>
        <item x="1298"/>
        <item x="2503"/>
        <item x="2711"/>
        <item x="943"/>
        <item x="2811"/>
        <item x="673"/>
        <item x="2296"/>
        <item x="3317"/>
        <item x="3453"/>
        <item x="2972"/>
        <item x="2915"/>
        <item x="1197"/>
        <item x="2481"/>
        <item x="2971"/>
        <item x="329"/>
        <item x="1167"/>
        <item x="158"/>
        <item x="157"/>
        <item x="244"/>
        <item x="206"/>
        <item x="288"/>
        <item x="2154"/>
        <item x="3378"/>
        <item x="3472"/>
        <item x="1430"/>
        <item x="1654"/>
        <item x="3562"/>
        <item x="3330"/>
        <item x="3465"/>
        <item x="3715"/>
        <item x="821"/>
        <item x="2356"/>
        <item x="3138"/>
        <item x="810"/>
        <item x="2469"/>
        <item x="2584"/>
        <item x="2783"/>
        <item x="2622"/>
        <item x="1161"/>
        <item x="1415"/>
        <item x="1091"/>
        <item x="2887"/>
        <item x="81"/>
        <item x="103"/>
        <item x="281"/>
        <item x="105"/>
        <item x="193"/>
        <item x="129"/>
        <item x="252"/>
        <item x="1888"/>
        <item x="302"/>
        <item x="2038"/>
        <item x="3410"/>
        <item x="3541"/>
        <item x="341"/>
        <item x="791"/>
        <item x="2238"/>
        <item x="2911"/>
        <item x="2280"/>
        <item x="201"/>
        <item x="122"/>
        <item x="3079"/>
        <item x="497"/>
        <item x="2391"/>
        <item x="75"/>
        <item x="1507"/>
        <item x="1733"/>
        <item x="1763"/>
        <item x="2144"/>
        <item x="1408"/>
        <item x="1696"/>
        <item x="2458"/>
        <item x="2539"/>
        <item x="3402"/>
        <item x="2477"/>
        <item x="1713"/>
        <item x="221"/>
        <item x="276"/>
        <item x="1986"/>
        <item x="801"/>
        <item x="2487"/>
        <item x="1200"/>
        <item x="1607"/>
        <item x="1984"/>
        <item x="2218"/>
        <item x="1262"/>
        <item x="1600"/>
        <item x="1102"/>
        <item x="424"/>
        <item x="947"/>
        <item x="998"/>
        <item x="481"/>
        <item x="2690"/>
        <item x="2707"/>
        <item x="76"/>
        <item x="1178"/>
        <item x="2601"/>
        <item x="1762"/>
        <item x="2123"/>
        <item x="3066"/>
        <item x="1206"/>
        <item x="2576"/>
        <item x="2221"/>
        <item x="209"/>
        <item x="64"/>
        <item x="198"/>
        <item x="2497"/>
        <item x="2873"/>
        <item x="1775"/>
        <item x="2902"/>
        <item x="798"/>
        <item x="877"/>
        <item x="1969"/>
        <item x="1442"/>
        <item x="3311"/>
        <item x="1437"/>
        <item x="197"/>
        <item x="2415"/>
        <item x="2407"/>
        <item x="2467"/>
        <item x="2827"/>
        <item x="2991"/>
        <item x="615"/>
        <item x="3454"/>
        <item x="1847"/>
        <item x="1390"/>
        <item x="1177"/>
        <item x="878"/>
        <item x="2416"/>
        <item x="3393"/>
        <item x="582"/>
        <item x="3567"/>
        <item x="1666"/>
        <item x="2574"/>
        <item x="1301"/>
        <item x="803"/>
        <item x="905"/>
        <item x="1913"/>
        <item x="2596"/>
        <item x="2366"/>
        <item x="763"/>
        <item x="1013"/>
        <item x="2914"/>
        <item x="3046"/>
        <item x="3193"/>
        <item x="3041"/>
        <item x="602"/>
        <item x="1971"/>
        <item x="1414"/>
        <item x="3226"/>
        <item x="2581"/>
        <item x="1500"/>
        <item x="2053"/>
        <item x="2160"/>
        <item x="3106"/>
        <item x="3596"/>
        <item x="2152"/>
        <item x="3010"/>
        <item x="40"/>
        <item x="89"/>
        <item x="58"/>
        <item x="51"/>
        <item x="62"/>
        <item x="73"/>
        <item x="3160"/>
        <item x="1869"/>
        <item x="2192"/>
        <item x="1490"/>
        <item x="2728"/>
        <item x="3558"/>
        <item x="1417"/>
        <item x="2122"/>
        <item x="3267"/>
        <item x="3153"/>
        <item x="1464"/>
        <item x="940"/>
        <item x="155"/>
        <item x="3628"/>
        <item x="3050"/>
        <item x="2320"/>
        <item x="1081"/>
        <item x="1834"/>
        <item x="728"/>
        <item x="1416"/>
        <item x="1556"/>
        <item x="111"/>
        <item x="2899"/>
        <item x="2933"/>
        <item x="2338"/>
        <item x="1760"/>
        <item x="2372"/>
        <item x="1645"/>
        <item x="2514"/>
        <item x="2206"/>
        <item x="1268"/>
        <item x="1306"/>
        <item x="2328"/>
        <item x="3084"/>
        <item x="2235"/>
        <item x="415"/>
        <item x="2718"/>
        <item x="3184"/>
        <item x="1357"/>
        <item x="871"/>
        <item x="35"/>
        <item x="1780"/>
        <item x="333"/>
        <item x="242"/>
        <item x="831"/>
        <item x="1822"/>
        <item x="3238"/>
        <item x="1943"/>
        <item x="1471"/>
        <item x="1392"/>
        <item x="278"/>
        <item x="1589"/>
        <item x="3020"/>
        <item x="433"/>
        <item x="186"/>
        <item x="69"/>
        <item x="279"/>
        <item x="3056"/>
        <item x="1008"/>
        <item x="2880"/>
        <item x="1396"/>
        <item x="3683"/>
        <item x="720"/>
        <item x="1272"/>
        <item x="314"/>
        <item x="1722"/>
        <item x="390"/>
        <item x="1591"/>
        <item x="2965"/>
        <item x="1513"/>
        <item x="3643"/>
        <item x="152"/>
        <item x="529"/>
        <item x="225"/>
        <item x="1176"/>
        <item x="493"/>
        <item x="2204"/>
        <item x="2609"/>
        <item x="2380"/>
        <item x="2795"/>
        <item x="2465"/>
        <item x="2945"/>
        <item x="3483"/>
        <item x="2260"/>
        <item x="1862"/>
        <item x="2946"/>
        <item x="2556"/>
        <item x="2505"/>
        <item x="169"/>
        <item x="1800"/>
        <item x="2897"/>
        <item x="2849"/>
        <item x="2453"/>
        <item x="2671"/>
        <item x="2804"/>
        <item x="2446"/>
        <item x="1770"/>
        <item x="1158"/>
        <item x="435"/>
        <item x="120"/>
        <item x="411"/>
        <item x="2553"/>
        <item x="2573"/>
        <item x="350"/>
        <item x="812"/>
        <item x="1740"/>
        <item x="2519"/>
        <item x="1752"/>
        <item x="2841"/>
        <item x="2640"/>
        <item x="619"/>
        <item x="2349"/>
        <item x="3449"/>
        <item x="2161"/>
        <item x="3447"/>
        <item x="501"/>
        <item x="2486"/>
        <item x="774"/>
        <item x="1864"/>
        <item x="3704"/>
        <item x="1287"/>
        <item x="743"/>
        <item x="2097"/>
        <item x="820"/>
        <item x="268"/>
        <item x="393"/>
        <item x="1238"/>
        <item x="3652"/>
        <item x="650"/>
        <item x="2216"/>
        <item x="29"/>
        <item x="3457"/>
        <item x="1157"/>
        <item x="3208"/>
        <item x="465"/>
        <item x="2633"/>
        <item x="3089"/>
        <item x="3487"/>
        <item x="2295"/>
        <item x="3088"/>
        <item x="19"/>
        <item x="2174"/>
        <item x="1953"/>
        <item x="1989"/>
        <item x="2895"/>
        <item x="1715"/>
        <item x="1903"/>
        <item x="3199"/>
        <item x="2189"/>
        <item x="2435"/>
        <item x="1078"/>
        <item x="1673"/>
        <item x="2067"/>
        <item x="2378"/>
        <item x="2147"/>
        <item x="1551"/>
        <item x="2151"/>
        <item x="1660"/>
        <item x="1902"/>
        <item x="1308"/>
        <item x="3351"/>
        <item x="1544"/>
        <item x="1080"/>
        <item x="1594"/>
        <item x="693"/>
        <item x="2384"/>
        <item x="466"/>
        <item x="3546"/>
        <item x="1575"/>
        <item x="2448"/>
        <item x="1138"/>
        <item x="2943"/>
        <item x="405"/>
        <item x="785"/>
        <item x="2769"/>
        <item x="3576"/>
        <item x="36"/>
        <item x="2876"/>
        <item x="957"/>
        <item x="966"/>
        <item x="2853"/>
        <item x="1582"/>
        <item x="2847"/>
        <item x="3218"/>
        <item x="722"/>
        <item x="843"/>
        <item x="2818"/>
        <item x="1119"/>
        <item x="2451"/>
        <item x="931"/>
        <item x="594"/>
        <item x="2352"/>
        <item x="2118"/>
        <item x="3166"/>
        <item x="624"/>
        <item x="2077"/>
        <item x="2364"/>
        <item x="586"/>
        <item x="2081"/>
        <item x="2244"/>
        <item x="2926"/>
        <item x="970"/>
        <item x="577"/>
        <item x="2951"/>
        <item x="3500"/>
        <item x="1636"/>
        <item x="3334"/>
        <item x="3616"/>
        <item x="1511"/>
        <item x="1228"/>
        <item x="2339"/>
        <item x="1640"/>
        <item x="1276"/>
        <item x="3600"/>
        <item x="1162"/>
        <item x="20"/>
        <item x="1159"/>
        <item x="3232"/>
        <item x="1689"/>
        <item x="1366"/>
        <item x="1112"/>
        <item x="1279"/>
        <item x="1125"/>
        <item x="3073"/>
        <item x="3702"/>
        <item x="1533"/>
        <item x="228"/>
        <item x="3427"/>
        <item x="1211"/>
        <item x="1376"/>
        <item x="2780"/>
        <item x="2447"/>
        <item x="2565"/>
        <item x="3471"/>
        <item x="253"/>
        <item x="1239"/>
        <item x="1992"/>
        <item x="133"/>
        <item x="3666"/>
        <item x="2306"/>
        <item x="2080"/>
        <item x="1068"/>
        <item x="344"/>
        <item x="985"/>
        <item x="756"/>
        <item x="2025"/>
        <item x="3690"/>
        <item x="3130"/>
        <item x="2626"/>
        <item x="632"/>
        <item x="414"/>
        <item x="3179"/>
        <item x="2594"/>
        <item x="455"/>
        <item x="1083"/>
        <item x="3579"/>
        <item x="2273"/>
        <item x="1129"/>
        <item x="1212"/>
        <item x="2826"/>
        <item x="1104"/>
        <item x="2355"/>
        <item x="3081"/>
        <item x="2617"/>
        <item x="2655"/>
        <item x="1348"/>
        <item x="908"/>
        <item x="1867"/>
        <item x="550"/>
        <item x="2210"/>
        <item x="3581"/>
        <item x="1617"/>
        <item x="3539"/>
        <item x="1935"/>
        <item x="1049"/>
        <item x="1929"/>
        <item x="1922"/>
        <item x="1545"/>
        <item x="3580"/>
        <item x="377"/>
        <item x="533"/>
        <item x="780"/>
        <item x="1435"/>
        <item x="484"/>
        <item x="2495"/>
        <item x="638"/>
        <item x="3408"/>
        <item x="2219"/>
        <item x="1455"/>
        <item x="460"/>
        <item x="1170"/>
        <item x="1987"/>
        <item x="968"/>
        <item x="1403"/>
        <item x="2511"/>
        <item x="887"/>
        <item x="363"/>
        <item x="1814"/>
        <item x="593"/>
        <item x="3420"/>
        <item x="2007"/>
        <item x="1861"/>
        <item x="2283"/>
        <item x="1776"/>
        <item x="3692"/>
        <item x="210"/>
        <item x="1963"/>
        <item x="2354"/>
        <item x="3137"/>
        <item x="2842"/>
        <item x="3227"/>
        <item x="2236"/>
        <item x="697"/>
        <item x="1706"/>
        <item x="2903"/>
        <item x="2231"/>
        <item x="2506"/>
        <item x="2552"/>
        <item x="2878"/>
        <item x="1385"/>
        <item x="922"/>
        <item x="1160"/>
        <item x="3071"/>
        <item x="3604"/>
        <item x="863"/>
        <item x="3224"/>
        <item x="1921"/>
        <item x="1066"/>
        <item x="2029"/>
        <item x="3511"/>
        <item x="552"/>
        <item x="1347"/>
        <item x="3719"/>
        <item x="2830"/>
        <item x="709"/>
        <item x="1024"/>
        <item x="2242"/>
        <item x="2956"/>
        <item x="1462"/>
        <item x="537"/>
        <item x="580"/>
        <item x="3113"/>
        <item x="3230"/>
        <item x="1411"/>
        <item x="2621"/>
        <item x="1840"/>
        <item x="1887"/>
        <item x="646"/>
        <item x="366"/>
        <item x="3293"/>
        <item x="2908"/>
        <item x="2101"/>
        <item x="545"/>
        <item x="2619"/>
        <item x="1275"/>
        <item x="1065"/>
        <item x="2324"/>
        <item x="2566"/>
        <item x="494"/>
        <item x="1672"/>
        <item x="2201"/>
        <item x="2558"/>
        <item x="1587"/>
        <item x="1663"/>
        <item x="1703"/>
        <item x="2430"/>
        <item x="3695"/>
        <item x="513"/>
        <item x="1668"/>
        <item x="1630"/>
        <item x="3367"/>
        <item x="2068"/>
        <item x="2820"/>
        <item x="1171"/>
        <item x="1771"/>
        <item x="2635"/>
        <item x="2547"/>
        <item x="3578"/>
        <item x="1377"/>
        <item x="1801"/>
        <item x="3618"/>
        <item x="1074"/>
        <item x="1658"/>
        <item x="2297"/>
        <item x="452"/>
        <item x="2857"/>
        <item x="2119"/>
        <item x="937"/>
        <item x="3343"/>
        <item x="3592"/>
        <item x="2136"/>
        <item x="1643"/>
        <item x="3653"/>
        <item x="429"/>
        <item x="1768"/>
        <item x="2223"/>
        <item x="2548"/>
        <item x="1821"/>
        <item x="2730"/>
        <item x="1092"/>
        <item x="1978"/>
        <item x="3307"/>
        <item x="1382"/>
        <item x="3661"/>
        <item x="2039"/>
        <item x="1961"/>
        <item x="2600"/>
        <item x="1302"/>
        <item x="2722"/>
        <item x="1380"/>
        <item x="808"/>
        <item x="1749"/>
        <item x="442"/>
        <item x="459"/>
        <item x="291"/>
        <item x="3363"/>
        <item x="2462"/>
        <item x="1836"/>
        <item x="238"/>
        <item x="858"/>
        <item x="263"/>
        <item x="2227"/>
        <item x="717"/>
        <item x="3225"/>
        <item x="438"/>
        <item x="681"/>
        <item x="2387"/>
        <item x="2612"/>
        <item x="2686"/>
        <item x="317"/>
        <item x="2392"/>
        <item x="3513"/>
        <item x="2623"/>
        <item x="557"/>
        <item x="423"/>
        <item x="700"/>
        <item x="247"/>
        <item x="1784"/>
        <item x="2016"/>
        <item x="511"/>
        <item x="2801"/>
        <item x="3276"/>
        <item x="1139"/>
        <item x="1226"/>
        <item x="939"/>
        <item x="1198"/>
        <item x="1336"/>
        <item x="2307"/>
        <item x="1635"/>
        <item x="2817"/>
        <item x="912"/>
        <item x="2034"/>
        <item x="2953"/>
        <item x="3501"/>
        <item x="3720"/>
        <item x="24"/>
        <item x="85"/>
        <item x="1906"/>
        <item x="3503"/>
        <item x="3555"/>
        <item x="1557"/>
        <item x="2438"/>
        <item x="1748"/>
        <item x="1751"/>
        <item x="3357"/>
        <item x="3620"/>
        <item x="2535"/>
        <item x="304"/>
        <item x="794"/>
        <item x="2564"/>
        <item x="3496"/>
        <item x="2677"/>
        <item x="2627"/>
        <item x="1554"/>
        <item x="1023"/>
        <item x="2665"/>
        <item x="3642"/>
        <item x="721"/>
        <item x="3584"/>
        <item x="3613"/>
        <item x="568"/>
        <item x="3698"/>
        <item x="1459"/>
        <item x="2343"/>
        <item x="2550"/>
        <item x="2699"/>
        <item x="683"/>
        <item x="1662"/>
        <item x="1778"/>
        <item x="136"/>
        <item x="1015"/>
        <item x="2513"/>
        <item x="561"/>
        <item x="1230"/>
        <item x="2528"/>
        <item x="2890"/>
        <item x="1690"/>
        <item x="2042"/>
        <item x="1918"/>
        <item x="726"/>
        <item x="2379"/>
        <item x="2647"/>
        <item x="882"/>
        <item x="2868"/>
        <item x="1598"/>
        <item x="175"/>
        <item x="2957"/>
        <item x="1907"/>
        <item x="1844"/>
        <item x="267"/>
        <item x="507"/>
        <item x="2444"/>
        <item x="3557"/>
        <item x="2726"/>
        <item x="2543"/>
        <item x="2142"/>
        <item x="2781"/>
        <item x="1025"/>
        <item x="3360"/>
        <item x="2608"/>
        <item x="2828"/>
        <item x="1481"/>
        <item x="360"/>
        <item x="1527"/>
        <item x="2752"/>
        <item x="2419"/>
        <item x="1910"/>
        <item x="473"/>
        <item x="208"/>
        <item x="3505"/>
        <item x="604"/>
        <item x="2398"/>
        <item x="472"/>
        <item x="3590"/>
        <item x="2258"/>
        <item x="662"/>
        <item x="3150"/>
        <item x="1444"/>
        <item x="1100"/>
        <item x="2420"/>
        <item x="1828"/>
        <item x="3062"/>
        <item x="1601"/>
        <item x="980"/>
        <item x="1606"/>
        <item x="1014"/>
        <item x="3112"/>
        <item x="475"/>
        <item x="2114"/>
        <item x="1124"/>
        <item x="1982"/>
        <item x="776"/>
        <item x="3406"/>
        <item x="1695"/>
        <item x="1310"/>
        <item x="1309"/>
        <item x="862"/>
        <item x="3397"/>
        <item x="3288"/>
        <item x="895"/>
        <item x="765"/>
        <item x="539"/>
        <item x="760"/>
        <item x="2692"/>
        <item x="707"/>
        <item x="2491"/>
        <item x="1788"/>
        <item x="1605"/>
        <item x="1878"/>
        <item x="1512"/>
        <item x="538"/>
        <item x="3417"/>
        <item x="3528"/>
        <item x="1542"/>
        <item x="2913"/>
        <item x="1428"/>
        <item x="558"/>
        <item x="570"/>
        <item x="2688"/>
        <item x="3469"/>
        <item x="2812"/>
        <item x="881"/>
        <item x="1060"/>
        <item x="2891"/>
        <item x="718"/>
        <item x="407"/>
        <item x="385"/>
        <item x="1851"/>
        <item x="1623"/>
        <item x="408"/>
        <item x="1534"/>
        <item x="665"/>
        <item x="319"/>
        <item x="1972"/>
        <item x="3026"/>
        <item x="1037"/>
        <item x="394"/>
        <item x="3508"/>
        <item x="3162"/>
        <item x="236"/>
        <item x="3446"/>
        <item x="3525"/>
        <item x="2720"/>
        <item x="3415"/>
        <item x="2705"/>
        <item x="735"/>
        <item x="2775"/>
        <item x="2107"/>
        <item x="2027"/>
        <item x="2406"/>
        <item x="969"/>
        <item x="148"/>
        <item x="3490"/>
        <item x="3256"/>
        <item x="929"/>
        <item x="792"/>
        <item x="3059"/>
        <item x="3605"/>
        <item x="823"/>
        <item x="3034"/>
        <item x="2532"/>
        <item x="1813"/>
        <item x="1651"/>
        <item x="1576"/>
        <item x="3278"/>
        <item x="3223"/>
        <item x="491"/>
        <item x="323"/>
        <item x="219"/>
        <item x="2194"/>
        <item x="685"/>
        <item x="311"/>
        <item x="3591"/>
        <item x="2819"/>
        <item x="2493"/>
        <item x="2500"/>
        <item x="541"/>
        <item x="381"/>
        <item x="892"/>
        <item x="1735"/>
        <item x="2976"/>
        <item x="137"/>
        <item x="1018"/>
        <item x="3309"/>
        <item x="1719"/>
        <item x="889"/>
        <item x="1566"/>
        <item x="3421"/>
        <item x="2096"/>
        <item x="3504"/>
        <item x="3082"/>
        <item x="3694"/>
        <item x="2852"/>
        <item x="2240"/>
        <item x="3625"/>
        <item x="1698"/>
        <item x="2882"/>
        <item x="3214"/>
        <item x="3582"/>
        <item x="1420"/>
        <item x="2997"/>
        <item x="1341"/>
        <item x="591"/>
        <item x="2264"/>
        <item x="724"/>
        <item x="2944"/>
        <item x="106"/>
        <item x="548"/>
        <item x="226"/>
        <item x="3260"/>
        <item x="1368"/>
        <item x="2443"/>
        <item x="2829"/>
        <item x="163"/>
        <item x="92"/>
        <item x="1577"/>
        <item x="3270"/>
        <item x="3253"/>
        <item x="3087"/>
        <item x="488"/>
        <item x="1915"/>
        <item x="77"/>
        <item x="204"/>
        <item x="1804"/>
        <item x="730"/>
        <item x="3141"/>
        <item x="1924"/>
        <item x="3459"/>
        <item x="2682"/>
        <item x="1433"/>
        <item x="3610"/>
        <item x="3353"/>
        <item x="522"/>
        <item x="3121"/>
        <item x="2418"/>
        <item x="990"/>
        <item x="3533"/>
        <item x="1446"/>
        <item x="3262"/>
        <item x="1871"/>
        <item x="2433"/>
        <item x="2003"/>
        <item x="2628"/>
        <item x="3405"/>
        <item x="3097"/>
        <item x="3550"/>
        <item x="3102"/>
        <item x="2888"/>
        <item x="93"/>
        <item x="1841"/>
        <item x="1812"/>
        <item x="3373"/>
        <item x="3372"/>
        <item x="1849"/>
        <item x="3389"/>
        <item x="1477"/>
        <item x="3673"/>
        <item x="2127"/>
        <item x="836"/>
        <item x="2602"/>
        <item x="679"/>
        <item x="2270"/>
        <item x="339"/>
        <item x="868"/>
        <item x="2930"/>
        <item x="2292"/>
        <item x="3299"/>
        <item x="819"/>
        <item x="1419"/>
        <item x="691"/>
        <item x="194"/>
        <item x="222"/>
        <item x="1019"/>
        <item x="1682"/>
        <item x="2778"/>
        <item x="2108"/>
        <item x="3572"/>
        <item x="3485"/>
        <item x="1204"/>
        <item x="2613"/>
        <item x="768"/>
        <item x="100"/>
        <item x="3536"/>
        <item x="687"/>
        <item x="1001"/>
        <item x="1041"/>
        <item x="2522"/>
        <item x="2095"/>
        <item x="3029"/>
        <item x="1923"/>
        <item x="2069"/>
        <item x="900"/>
        <item x="2983"/>
        <item x="2967"/>
        <item x="3259"/>
        <item x="3650"/>
        <item x="850"/>
        <item x="357"/>
        <item x="846"/>
        <item x="1875"/>
        <item x="1880"/>
        <item x="1282"/>
        <item x="3099"/>
        <item x="444"/>
        <item x="2255"/>
        <item x="2938"/>
        <item x="1448"/>
        <item x="2533"/>
        <item x="2664"/>
        <item x="2618"/>
        <item x="870"/>
        <item x="3441"/>
        <item x="3339"/>
        <item x="1644"/>
        <item x="1424"/>
        <item x="3368"/>
        <item x="1133"/>
        <item x="3304"/>
        <item x="2507"/>
        <item x="3188"/>
        <item x="1884"/>
        <item x="3614"/>
        <item x="2925"/>
        <item x="1044"/>
        <item x="3248"/>
        <item x="3701"/>
        <item x="3035"/>
        <item x="1787"/>
        <item x="1285"/>
        <item x="410"/>
        <item x="1873"/>
        <item x="420"/>
        <item x="1145"/>
        <item x="1856"/>
        <item x="696"/>
        <item x="851"/>
        <item x="2747"/>
        <item x="489"/>
        <item x="2634"/>
        <item x="1293"/>
        <item x="2050"/>
        <item x="2751"/>
        <item x="960"/>
        <item x="1642"/>
        <item x="477"/>
        <item x="2287"/>
        <item x="2935"/>
        <item x="2896"/>
        <item x="2886"/>
        <item x="1372"/>
        <item x="2044"/>
        <item x="1412"/>
        <item x="1492"/>
        <item x="2537"/>
        <item x="2737"/>
        <item x="1494"/>
        <item x="844"/>
        <item x="422"/>
        <item x="2116"/>
        <item x="115"/>
        <item x="902"/>
        <item x="1248"/>
        <item x="2369"/>
        <item x="234"/>
        <item x="441"/>
        <item x="1030"/>
        <item x="2652"/>
        <item x="2810"/>
        <item x="3136"/>
        <item x="2361"/>
        <item x="3595"/>
        <item x="2932"/>
        <item x="1364"/>
        <item x="258"/>
        <item x="102"/>
        <item x="579"/>
        <item x="2982"/>
        <item x="2171"/>
        <item x="2637"/>
        <item x="694"/>
        <item x="1440"/>
        <item x="1676"/>
        <item x="2011"/>
        <item x="2687"/>
        <item x="2712"/>
        <item x="2010"/>
        <item x="1012"/>
        <item x="2836"/>
        <item x="2289"/>
        <item x="2835"/>
        <item x="2864"/>
        <item x="2685"/>
        <item x="3052"/>
        <item x="796"/>
        <item x="2146"/>
        <item x="3365"/>
        <item x="371"/>
        <item x="470"/>
        <item x="1498"/>
        <item x="2166"/>
        <item x="1671"/>
        <item x="955"/>
        <item x="2135"/>
        <item x="2470"/>
        <item x="3290"/>
        <item x="1827"/>
        <item x="2534"/>
        <item x="1077"/>
        <item x="917"/>
        <item x="2057"/>
        <item x="2653"/>
        <item x="672"/>
        <item x="2597"/>
        <item x="237"/>
        <item x="176"/>
        <item x="141"/>
        <item x="487"/>
        <item x="86"/>
        <item x="3053"/>
        <item x="2833"/>
        <item x="1870"/>
        <item x="804"/>
        <item x="2536"/>
        <item x="925"/>
        <item x="778"/>
        <item x="2331"/>
        <item x="2875"/>
        <item x="1391"/>
        <item x="3122"/>
        <item x="2381"/>
        <item x="2051"/>
        <item x="2710"/>
        <item x="549"/>
        <item x="996"/>
        <item x="3173"/>
        <item x="525"/>
        <item x="1765"/>
        <item x="313"/>
        <item x="907"/>
        <item x="639"/>
        <item x="417"/>
        <item x="131"/>
        <item x="3381"/>
        <item x="2267"/>
        <item x="2019"/>
        <item x="992"/>
        <item x="1850"/>
        <item x="1805"/>
        <item x="1612"/>
        <item x="2186"/>
        <item x="893"/>
        <item x="2787"/>
        <item x="3665"/>
        <item x="2632"/>
        <item x="2375"/>
        <item x="711"/>
        <item x="7"/>
        <item x="0"/>
        <item x="1504"/>
        <item x="3134"/>
        <item x="1218"/>
        <item x="140"/>
        <item x="1117"/>
        <item x="130"/>
        <item x="1505"/>
        <item x="1712"/>
        <item x="3265"/>
        <item x="1181"/>
        <item x="3295"/>
        <item x="3011"/>
        <item x="666"/>
        <item x="2032"/>
        <item x="2131"/>
        <item x="2120"/>
        <item x="1759"/>
        <item x="3688"/>
        <item x="280"/>
        <item x="2071"/>
        <item x="1280"/>
        <item x="2337"/>
        <item x="1980"/>
        <item x="3641"/>
        <item x="2525"/>
        <item x="2302"/>
        <item x="147"/>
        <item x="1966"/>
        <item x="322"/>
        <item x="689"/>
        <item x="2701"/>
        <item x="1130"/>
        <item x="2463"/>
        <item x="2211"/>
        <item x="214"/>
        <item x="1182"/>
        <item x="733"/>
        <item x="2169"/>
        <item x="3023"/>
        <item x="772"/>
        <item x="612"/>
        <item x="2076"/>
        <item x="190"/>
        <item x="2546"/>
        <item x="3430"/>
        <item x="3705"/>
        <item x="3022"/>
        <item x="3204"/>
        <item x="2928"/>
        <item x="3005"/>
        <item x="1453"/>
        <item x="2696"/>
        <item x="648"/>
        <item x="661"/>
        <item x="1451"/>
        <item x="299"/>
        <item x="335"/>
        <item x="2454"/>
        <item x="1977"/>
        <item x="2335"/>
        <item x="664"/>
        <item x="3124"/>
        <item x="3700"/>
        <item x="1027"/>
        <item x="492"/>
        <item x="1691"/>
        <item x="1721"/>
        <item x="911"/>
        <item x="2666"/>
        <item x="2176"/>
        <item x="3574"/>
        <item x="2478"/>
        <item x="2279"/>
        <item x="2754"/>
        <item x="3668"/>
        <item x="3455"/>
        <item x="2865"/>
        <item x="3586"/>
        <item x="107"/>
        <item x="3479"/>
        <item x="587"/>
        <item x="506"/>
        <item x="28"/>
        <item x="1055"/>
        <item x="2344"/>
        <item x="284"/>
        <item x="527"/>
        <item x="2442"/>
        <item x="2974"/>
        <item x="269"/>
        <item x="2773"/>
        <item x="440"/>
        <item x="352"/>
        <item x="2744"/>
        <item x="3280"/>
        <item x="353"/>
        <item x="3435"/>
        <item x="1163"/>
        <item x="1652"/>
        <item x="116"/>
        <item x="649"/>
        <item x="337"/>
        <item x="124"/>
        <item x="1939"/>
        <item x="637"/>
        <item x="790"/>
        <item x="3687"/>
        <item x="2877"/>
        <item x="2082"/>
        <item x="3599"/>
        <item x="1677"/>
        <item x="3346"/>
        <item x="2318"/>
        <item x="3646"/>
        <item x="2738"/>
        <item x="3532"/>
        <item x="2800"/>
        <item x="1917"/>
        <item x="1626"/>
        <item x="1540"/>
        <item x="1386"/>
        <item x="1931"/>
        <item x="655"/>
        <item x="1251"/>
        <item x="1086"/>
        <item x="732"/>
        <item x="34"/>
        <item x="3464"/>
        <item x="1031"/>
        <item x="2431"/>
        <item x="885"/>
        <item x="1613"/>
        <item x="3322"/>
        <item x="1897"/>
        <item x="2386"/>
        <item x="3414"/>
        <item x="3047"/>
        <item x="123"/>
        <item x="2173"/>
        <item x="2855"/>
        <item x="3375"/>
        <item x="674"/>
        <item x="3068"/>
        <item x="213"/>
        <item x="1957"/>
        <item x="3277"/>
        <item x="3329"/>
        <item x="1993"/>
        <item x="1261"/>
        <item x="2831"/>
        <item x="3538"/>
        <item x="1817"/>
        <item x="984"/>
        <item x="3418"/>
        <item x="2197"/>
        <item x="2228"/>
        <item x="2035"/>
        <item x="2111"/>
        <item x="849"/>
        <item x="1967"/>
        <item x="478"/>
        <item x="811"/>
        <item x="1209"/>
        <item x="1515"/>
        <item x="2329"/>
        <item x="921"/>
        <item x="1229"/>
        <item x="1410"/>
        <item x="3588"/>
        <item x="1819"/>
        <item x="2557"/>
        <item x="1898"/>
        <item x="94"/>
        <item x="1399"/>
        <item x="2907"/>
        <item x="1893"/>
        <item x="1199"/>
        <item x="2807"/>
        <item x="1588"/>
        <item x="476"/>
        <item x="2181"/>
        <item x="1596"/>
        <item x="3156"/>
        <item x="2643"/>
        <item x="2684"/>
        <item x="2277"/>
        <item x="2638"/>
        <item x="2746"/>
        <item x="2859"/>
        <item x="2084"/>
        <item x="2104"/>
        <item x="2322"/>
        <item x="1879"/>
        <item x="2041"/>
        <item x="1221"/>
        <item x="1312"/>
        <item x="1777"/>
        <item x="1872"/>
        <item x="1756"/>
        <item x="2237"/>
        <item x="2839"/>
        <item x="1363"/>
        <item x="2641"/>
        <item x="1885"/>
        <item x="1142"/>
        <item x="1786"/>
        <item x="2046"/>
        <item x="3552"/>
        <item x="486"/>
        <item x="1069"/>
        <item x="3261"/>
        <item x="1724"/>
        <item x="2230"/>
        <item x="1429"/>
        <item x="3355"/>
        <item x="2326"/>
        <item x="2725"/>
        <item x="876"/>
        <item x="3002"/>
        <item x="300"/>
        <item x="3126"/>
        <item x="2843"/>
        <item x="1057"/>
        <item x="1169"/>
        <item x="316"/>
        <item x="239"/>
        <item x="1188"/>
        <item x="3165"/>
        <item x="218"/>
        <item x="2770"/>
        <item x="2912"/>
        <item x="1708"/>
        <item x="1549"/>
        <item x="2256"/>
        <item x="3553"/>
        <item x="3033"/>
        <item x="430"/>
        <item x="2998"/>
        <item x="2271"/>
        <item x="1681"/>
        <item x="1593"/>
        <item x="401"/>
        <item x="3664"/>
        <item x="1478"/>
        <item x="3107"/>
        <item x="575"/>
        <item x="1493"/>
        <item x="3229"/>
        <item x="2309"/>
        <item x="495"/>
        <item x="132"/>
        <item x="1529"/>
        <item x="1439"/>
        <item x="1123"/>
        <item x="2614"/>
        <item x="2510"/>
        <item x="224"/>
        <item x="1746"/>
        <item x="1808"/>
        <item x="1305"/>
        <item x="1532"/>
        <item x="751"/>
        <item x="2452"/>
        <item x="162"/>
        <item x="312"/>
        <item x="2285"/>
        <item x="1905"/>
        <item x="705"/>
        <item x="3440"/>
        <item x="1647"/>
        <item x="229"/>
        <item x="1056"/>
        <item x="2763"/>
        <item x="2893"/>
        <item x="3349"/>
        <item x="771"/>
        <item x="367"/>
        <item x="3517"/>
        <item x="938"/>
        <item x="1537"/>
        <item x="1965"/>
        <item x="814"/>
        <item x="1071"/>
        <item x="2184"/>
        <item x="1059"/>
        <item x="2490"/>
        <item x="3598"/>
        <item x="886"/>
        <item x="1483"/>
        <item x="3671"/>
        <item x="3632"/>
        <item x="1825"/>
        <item x="3474"/>
        <item x="3499"/>
        <item t="default"/>
      </items>
    </pivotField>
    <pivotField showAll="0"/>
    <pivotField showAll="0"/>
    <pivotField showAll="0">
      <items count="3">
        <item x="0"/>
        <item x="1"/>
        <item t="default"/>
      </items>
    </pivotField>
    <pivotField showAll="0"/>
  </pivotFields>
  <rowFields count="1">
    <field x="24"/>
  </rowFields>
  <rowItems count="11">
    <i>
      <x v="495"/>
    </i>
    <i>
      <x v="625"/>
    </i>
    <i>
      <x v="747"/>
    </i>
    <i>
      <x v="782"/>
    </i>
    <i>
      <x v="914"/>
    </i>
    <i>
      <x v="2044"/>
    </i>
    <i>
      <x v="2233"/>
    </i>
    <i>
      <x v="2313"/>
    </i>
    <i>
      <x v="2336"/>
    </i>
    <i>
      <x v="2931"/>
    </i>
    <i t="grand">
      <x/>
    </i>
  </rowItems>
  <colFields count="1">
    <field x="-2"/>
  </colFields>
  <colItems count="3">
    <i>
      <x/>
    </i>
    <i i="1">
      <x v="1"/>
    </i>
    <i i="2">
      <x v="2"/>
    </i>
  </colItems>
  <dataFields count="3">
    <dataField name="Sum of Movie FB Likes" fld="12" baseField="0" baseItem="0" numFmtId="43"/>
    <dataField name="Average of IMDb Score (1-10)" fld="13" subtotal="average" baseField="24" baseItem="0" numFmtId="43"/>
    <dataField name="Sum of Gross Revenue" fld="16" baseField="0" baseItem="0" numFmtId="165"/>
  </dataFields>
  <formats count="24">
    <format dxfId="25">
      <pivotArea type="all" dataOnly="0" outline="0" fieldPosition="0"/>
    </format>
    <format dxfId="24">
      <pivotArea outline="0" collapsedLevelsAreSubtotals="1" fieldPosition="0"/>
    </format>
    <format dxfId="23">
      <pivotArea field="24" type="button" dataOnly="0" labelOnly="1" outline="0" axis="axisRow" fieldPosition="0"/>
    </format>
    <format dxfId="22">
      <pivotArea dataOnly="0" labelOnly="1" fieldPosition="0">
        <references count="1">
          <reference field="24" count="10">
            <x v="495"/>
            <x v="625"/>
            <x v="747"/>
            <x v="782"/>
            <x v="914"/>
            <x v="2044"/>
            <x v="2233"/>
            <x v="2313"/>
            <x v="2336"/>
            <x v="2931"/>
          </reference>
        </references>
      </pivotArea>
    </format>
    <format dxfId="21">
      <pivotArea dataOnly="0" labelOnly="1" grandRow="1" outline="0" fieldPosition="0"/>
    </format>
    <format dxfId="20">
      <pivotArea dataOnly="0" labelOnly="1" outline="0" fieldPosition="0">
        <references count="1">
          <reference field="4294967294" count="3">
            <x v="0"/>
            <x v="1"/>
            <x v="2"/>
          </reference>
        </references>
      </pivotArea>
    </format>
    <format dxfId="19">
      <pivotArea type="all" dataOnly="0" outline="0" fieldPosition="0"/>
    </format>
    <format dxfId="18">
      <pivotArea outline="0" collapsedLevelsAreSubtotals="1" fieldPosition="0"/>
    </format>
    <format dxfId="17">
      <pivotArea field="24" type="button" dataOnly="0" labelOnly="1" outline="0" axis="axisRow" fieldPosition="0"/>
    </format>
    <format dxfId="16">
      <pivotArea dataOnly="0" labelOnly="1" fieldPosition="0">
        <references count="1">
          <reference field="24" count="10">
            <x v="495"/>
            <x v="625"/>
            <x v="747"/>
            <x v="782"/>
            <x v="914"/>
            <x v="2044"/>
            <x v="2233"/>
            <x v="2313"/>
            <x v="2336"/>
            <x v="2931"/>
          </reference>
        </references>
      </pivotArea>
    </format>
    <format dxfId="15">
      <pivotArea dataOnly="0" labelOnly="1" grandRow="1" outline="0" fieldPosition="0"/>
    </format>
    <format dxfId="14">
      <pivotArea dataOnly="0" labelOnly="1" outline="0" fieldPosition="0">
        <references count="1">
          <reference field="4294967294" count="3">
            <x v="0"/>
            <x v="1"/>
            <x v="2"/>
          </reference>
        </references>
      </pivotArea>
    </format>
    <format dxfId="13">
      <pivotArea type="all" dataOnly="0" outline="0" fieldPosition="0"/>
    </format>
    <format dxfId="12">
      <pivotArea outline="0" collapsedLevelsAreSubtotals="1" fieldPosition="0"/>
    </format>
    <format dxfId="11">
      <pivotArea field="24" type="button" dataOnly="0" labelOnly="1" outline="0" axis="axisRow" fieldPosition="0"/>
    </format>
    <format dxfId="10">
      <pivotArea dataOnly="0" labelOnly="1" fieldPosition="0">
        <references count="1">
          <reference field="24" count="10">
            <x v="495"/>
            <x v="625"/>
            <x v="747"/>
            <x v="782"/>
            <x v="914"/>
            <x v="2044"/>
            <x v="2233"/>
            <x v="2313"/>
            <x v="2336"/>
            <x v="2931"/>
          </reference>
        </references>
      </pivotArea>
    </format>
    <format dxfId="9">
      <pivotArea dataOnly="0" labelOnly="1" grandRow="1" outline="0" fieldPosition="0"/>
    </format>
    <format dxfId="8">
      <pivotArea dataOnly="0" labelOnly="1" outline="0" fieldPosition="0">
        <references count="1">
          <reference field="4294967294" count="3">
            <x v="0"/>
            <x v="1"/>
            <x v="2"/>
          </reference>
        </references>
      </pivotArea>
    </format>
    <format dxfId="7">
      <pivotArea type="all" dataOnly="0" outline="0" fieldPosition="0"/>
    </format>
    <format dxfId="6">
      <pivotArea outline="0" collapsedLevelsAreSubtotals="1" fieldPosition="0"/>
    </format>
    <format dxfId="5">
      <pivotArea field="24" type="button" dataOnly="0" labelOnly="1" outline="0" axis="axisRow" fieldPosition="0"/>
    </format>
    <format dxfId="4">
      <pivotArea dataOnly="0" labelOnly="1" fieldPosition="0">
        <references count="1">
          <reference field="24" count="10">
            <x v="495"/>
            <x v="625"/>
            <x v="747"/>
            <x v="782"/>
            <x v="914"/>
            <x v="2044"/>
            <x v="2233"/>
            <x v="2313"/>
            <x v="2336"/>
            <x v="2931"/>
          </reference>
        </references>
      </pivotArea>
    </format>
    <format dxfId="3">
      <pivotArea dataOnly="0" labelOnly="1" grandRow="1" outline="0" fieldPosition="0"/>
    </format>
    <format dxfId="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1">
    <filter fld="2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DEFF98-9078-48C5-9787-AD3516F01BA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G27" firstHeaderRow="0" firstDataRow="1" firstDataCol="1"/>
  <pivotFields count="29">
    <pivotField axis="axisRow" showAll="0" measureFilter="1">
      <items count="3726">
        <item x="3499"/>
        <item x="3474"/>
        <item x="1825"/>
        <item x="3632"/>
        <item x="3671"/>
        <item x="1483"/>
        <item x="886"/>
        <item x="3598"/>
        <item x="2490"/>
        <item x="1059"/>
        <item x="2184"/>
        <item x="1071"/>
        <item x="814"/>
        <item x="1965"/>
        <item x="1537"/>
        <item x="938"/>
        <item x="3517"/>
        <item x="367"/>
        <item x="771"/>
        <item x="3349"/>
        <item x="2893"/>
        <item x="2763"/>
        <item x="1056"/>
        <item x="229"/>
        <item x="1647"/>
        <item x="3440"/>
        <item x="705"/>
        <item x="1905"/>
        <item x="2285"/>
        <item x="312"/>
        <item x="162"/>
        <item x="2452"/>
        <item x="751"/>
        <item x="1532"/>
        <item x="1305"/>
        <item x="1808"/>
        <item x="1746"/>
        <item x="224"/>
        <item x="2510"/>
        <item x="2614"/>
        <item x="1123"/>
        <item x="1439"/>
        <item x="1529"/>
        <item x="132"/>
        <item x="495"/>
        <item x="2309"/>
        <item x="3229"/>
        <item x="1493"/>
        <item x="575"/>
        <item x="3107"/>
        <item x="1478"/>
        <item x="3664"/>
        <item x="401"/>
        <item x="1593"/>
        <item x="1681"/>
        <item x="2271"/>
        <item x="2998"/>
        <item x="430"/>
        <item x="3033"/>
        <item x="3553"/>
        <item x="2256"/>
        <item x="1549"/>
        <item x="1708"/>
        <item x="2912"/>
        <item x="2770"/>
        <item x="218"/>
        <item x="3165"/>
        <item x="1188"/>
        <item x="239"/>
        <item x="316"/>
        <item x="1169"/>
        <item x="1057"/>
        <item x="2843"/>
        <item x="3126"/>
        <item x="300"/>
        <item x="3002"/>
        <item x="876"/>
        <item x="2725"/>
        <item x="2326"/>
        <item x="3355"/>
        <item x="1429"/>
        <item x="2230"/>
        <item x="1724"/>
        <item x="3261"/>
        <item x="1069"/>
        <item x="486"/>
        <item x="3552"/>
        <item x="2046"/>
        <item x="1786"/>
        <item x="1142"/>
        <item x="1885"/>
        <item x="2641"/>
        <item x="1363"/>
        <item x="2839"/>
        <item x="2237"/>
        <item x="1756"/>
        <item x="1872"/>
        <item x="1777"/>
        <item x="1312"/>
        <item x="1221"/>
        <item x="2041"/>
        <item x="1879"/>
        <item x="2322"/>
        <item x="2104"/>
        <item x="2084"/>
        <item x="2859"/>
        <item x="2746"/>
        <item x="2638"/>
        <item x="2277"/>
        <item x="2684"/>
        <item x="2643"/>
        <item x="3156"/>
        <item x="1596"/>
        <item x="2181"/>
        <item x="476"/>
        <item x="1588"/>
        <item x="2807"/>
        <item x="1199"/>
        <item x="1893"/>
        <item x="2907"/>
        <item x="1399"/>
        <item x="94"/>
        <item x="1898"/>
        <item x="2557"/>
        <item x="1819"/>
        <item x="3588"/>
        <item x="1410"/>
        <item x="1229"/>
        <item x="921"/>
        <item x="2329"/>
        <item x="1515"/>
        <item x="1209"/>
        <item x="811"/>
        <item x="478"/>
        <item x="1967"/>
        <item x="849"/>
        <item x="2111"/>
        <item x="2035"/>
        <item x="2228"/>
        <item x="2197"/>
        <item x="3418"/>
        <item x="984"/>
        <item x="1817"/>
        <item x="3538"/>
        <item x="2831"/>
        <item x="1261"/>
        <item x="1993"/>
        <item x="3329"/>
        <item x="3277"/>
        <item x="1957"/>
        <item x="213"/>
        <item x="3068"/>
        <item x="674"/>
        <item x="3375"/>
        <item x="2855"/>
        <item x="2173"/>
        <item x="123"/>
        <item x="3047"/>
        <item x="3414"/>
        <item x="2386"/>
        <item x="1897"/>
        <item x="3322"/>
        <item x="1613"/>
        <item x="885"/>
        <item x="2431"/>
        <item x="1031"/>
        <item x="3464"/>
        <item x="34"/>
        <item x="732"/>
        <item x="1086"/>
        <item x="1251"/>
        <item x="655"/>
        <item x="1931"/>
        <item x="1386"/>
        <item x="1540"/>
        <item x="1626"/>
        <item x="1917"/>
        <item x="2800"/>
        <item x="3532"/>
        <item x="2738"/>
        <item x="3646"/>
        <item x="2318"/>
        <item x="3346"/>
        <item x="1677"/>
        <item x="3599"/>
        <item x="2082"/>
        <item x="2877"/>
        <item x="3687"/>
        <item x="790"/>
        <item x="637"/>
        <item x="1939"/>
        <item x="124"/>
        <item x="337"/>
        <item x="649"/>
        <item x="116"/>
        <item x="1652"/>
        <item x="1163"/>
        <item x="3435"/>
        <item x="353"/>
        <item x="3280"/>
        <item x="2744"/>
        <item x="352"/>
        <item x="440"/>
        <item x="2773"/>
        <item x="269"/>
        <item x="2974"/>
        <item x="2442"/>
        <item x="527"/>
        <item x="284"/>
        <item x="2344"/>
        <item x="1055"/>
        <item x="28"/>
        <item x="506"/>
        <item x="587"/>
        <item x="3479"/>
        <item x="107"/>
        <item x="3586"/>
        <item x="2865"/>
        <item x="3455"/>
        <item x="3668"/>
        <item x="2754"/>
        <item x="2279"/>
        <item x="2478"/>
        <item x="3574"/>
        <item x="2176"/>
        <item x="2666"/>
        <item x="911"/>
        <item x="1721"/>
        <item x="1691"/>
        <item x="492"/>
        <item x="1027"/>
        <item x="3700"/>
        <item x="3124"/>
        <item x="664"/>
        <item x="2335"/>
        <item x="1977"/>
        <item x="2454"/>
        <item x="335"/>
        <item x="299"/>
        <item x="1451"/>
        <item x="661"/>
        <item x="648"/>
        <item x="2696"/>
        <item x="1453"/>
        <item x="3005"/>
        <item x="2928"/>
        <item x="3204"/>
        <item x="3022"/>
        <item x="3705"/>
        <item x="3430"/>
        <item x="2546"/>
        <item x="190"/>
        <item x="2076"/>
        <item x="612"/>
        <item x="772"/>
        <item x="3023"/>
        <item x="2169"/>
        <item x="733"/>
        <item x="1182"/>
        <item x="214"/>
        <item x="2211"/>
        <item x="2463"/>
        <item x="1130"/>
        <item x="2701"/>
        <item x="689"/>
        <item x="322"/>
        <item x="1966"/>
        <item x="147"/>
        <item x="2302"/>
        <item x="2525"/>
        <item x="3641"/>
        <item x="1980"/>
        <item x="2337"/>
        <item x="1280"/>
        <item x="2071"/>
        <item x="280"/>
        <item x="3688"/>
        <item x="1759"/>
        <item x="2120"/>
        <item x="2131"/>
        <item x="2032"/>
        <item x="666"/>
        <item x="3011"/>
        <item x="3295"/>
        <item x="1181"/>
        <item x="3265"/>
        <item x="1712"/>
        <item x="1505"/>
        <item x="130"/>
        <item x="1117"/>
        <item x="140"/>
        <item x="1218"/>
        <item x="3134"/>
        <item x="1504"/>
        <item x="0"/>
        <item x="7"/>
        <item x="711"/>
        <item x="2375"/>
        <item x="2632"/>
        <item x="3665"/>
        <item x="2787"/>
        <item x="893"/>
        <item x="2186"/>
        <item x="1612"/>
        <item x="1805"/>
        <item x="1850"/>
        <item x="992"/>
        <item x="2019"/>
        <item x="2267"/>
        <item x="3381"/>
        <item x="131"/>
        <item x="417"/>
        <item x="639"/>
        <item x="907"/>
        <item x="313"/>
        <item x="1765"/>
        <item x="525"/>
        <item x="3173"/>
        <item x="996"/>
        <item x="549"/>
        <item x="2710"/>
        <item x="2051"/>
        <item x="2381"/>
        <item x="3122"/>
        <item x="1391"/>
        <item x="2875"/>
        <item x="2331"/>
        <item x="778"/>
        <item x="925"/>
        <item x="2536"/>
        <item x="804"/>
        <item x="1870"/>
        <item x="2833"/>
        <item x="3053"/>
        <item x="86"/>
        <item x="487"/>
        <item x="141"/>
        <item x="176"/>
        <item x="237"/>
        <item x="2597"/>
        <item x="672"/>
        <item x="2653"/>
        <item x="2057"/>
        <item x="917"/>
        <item x="1077"/>
        <item x="2534"/>
        <item x="1827"/>
        <item x="3290"/>
        <item x="2470"/>
        <item x="2135"/>
        <item x="955"/>
        <item x="1671"/>
        <item x="2166"/>
        <item x="1498"/>
        <item x="470"/>
        <item x="371"/>
        <item x="3365"/>
        <item x="2146"/>
        <item x="796"/>
        <item x="3052"/>
        <item x="2685"/>
        <item x="2864"/>
        <item x="2835"/>
        <item x="2289"/>
        <item x="2836"/>
        <item x="1012"/>
        <item x="2010"/>
        <item x="2712"/>
        <item x="2687"/>
        <item x="2011"/>
        <item x="1676"/>
        <item x="1440"/>
        <item x="694"/>
        <item x="2637"/>
        <item x="2171"/>
        <item x="2982"/>
        <item x="579"/>
        <item x="102"/>
        <item x="258"/>
        <item x="1364"/>
        <item x="2932"/>
        <item x="3595"/>
        <item x="2361"/>
        <item x="3136"/>
        <item x="2810"/>
        <item x="2652"/>
        <item x="1030"/>
        <item x="441"/>
        <item x="234"/>
        <item x="2369"/>
        <item x="1248"/>
        <item x="902"/>
        <item x="115"/>
        <item x="2116"/>
        <item x="422"/>
        <item x="844"/>
        <item x="1494"/>
        <item x="2737"/>
        <item x="2537"/>
        <item x="1492"/>
        <item x="1412"/>
        <item x="2044"/>
        <item x="1372"/>
        <item x="2886"/>
        <item x="2896"/>
        <item x="2935"/>
        <item x="2287"/>
        <item x="477"/>
        <item x="1642"/>
        <item x="960"/>
        <item x="2751"/>
        <item x="2050"/>
        <item x="1293"/>
        <item x="2634"/>
        <item x="489"/>
        <item x="2747"/>
        <item x="851"/>
        <item x="696"/>
        <item x="1856"/>
        <item x="1145"/>
        <item x="420"/>
        <item x="1873"/>
        <item x="410"/>
        <item x="1285"/>
        <item x="1787"/>
        <item x="3035"/>
        <item x="3701"/>
        <item x="3248"/>
        <item x="1044"/>
        <item x="2925"/>
        <item x="3614"/>
        <item x="1884"/>
        <item x="3188"/>
        <item x="2507"/>
        <item x="3304"/>
        <item x="1133"/>
        <item x="3368"/>
        <item x="1424"/>
        <item x="1644"/>
        <item x="3339"/>
        <item x="3441"/>
        <item x="870"/>
        <item x="2618"/>
        <item x="2664"/>
        <item x="2533"/>
        <item x="1448"/>
        <item x="2938"/>
        <item x="2255"/>
        <item x="444"/>
        <item x="3099"/>
        <item x="1282"/>
        <item x="1880"/>
        <item x="1875"/>
        <item x="846"/>
        <item x="357"/>
        <item x="850"/>
        <item x="3650"/>
        <item x="3259"/>
        <item x="2967"/>
        <item x="2983"/>
        <item x="900"/>
        <item x="2069"/>
        <item x="1923"/>
        <item x="3029"/>
        <item x="2095"/>
        <item x="2522"/>
        <item x="1041"/>
        <item x="1001"/>
        <item x="687"/>
        <item x="3536"/>
        <item x="100"/>
        <item x="768"/>
        <item x="2613"/>
        <item x="1204"/>
        <item x="3485"/>
        <item x="3572"/>
        <item x="2108"/>
        <item x="2778"/>
        <item x="1682"/>
        <item x="1019"/>
        <item x="222"/>
        <item x="194"/>
        <item x="691"/>
        <item x="1419"/>
        <item x="819"/>
        <item x="3299"/>
        <item x="2292"/>
        <item x="2930"/>
        <item x="868"/>
        <item x="339"/>
        <item x="2270"/>
        <item x="679"/>
        <item x="2602"/>
        <item x="836"/>
        <item x="2127"/>
        <item x="3673"/>
        <item x="1477"/>
        <item x="3389"/>
        <item x="1849"/>
        <item x="3372"/>
        <item x="3373"/>
        <item x="1812"/>
        <item x="1841"/>
        <item x="93"/>
        <item x="2888"/>
        <item x="3102"/>
        <item x="3550"/>
        <item x="3097"/>
        <item x="3405"/>
        <item x="2628"/>
        <item x="2003"/>
        <item x="2433"/>
        <item x="1871"/>
        <item x="3262"/>
        <item x="1446"/>
        <item x="3533"/>
        <item x="990"/>
        <item x="2418"/>
        <item x="3121"/>
        <item x="522"/>
        <item x="3353"/>
        <item x="3610"/>
        <item x="1433"/>
        <item x="2682"/>
        <item x="3459"/>
        <item x="1924"/>
        <item x="3141"/>
        <item x="730"/>
        <item x="1804"/>
        <item x="204"/>
        <item x="77"/>
        <item x="1915"/>
        <item x="488"/>
        <item x="3087"/>
        <item x="3253"/>
        <item x="3270"/>
        <item x="1577"/>
        <item x="92"/>
        <item x="163"/>
        <item x="2829"/>
        <item x="2443"/>
        <item x="1368"/>
        <item x="3260"/>
        <item x="226"/>
        <item x="548"/>
        <item x="106"/>
        <item x="2944"/>
        <item x="724"/>
        <item x="2264"/>
        <item x="591"/>
        <item x="1341"/>
        <item x="2997"/>
        <item x="1420"/>
        <item x="3582"/>
        <item x="3214"/>
        <item x="2882"/>
        <item x="1698"/>
        <item x="3625"/>
        <item x="2240"/>
        <item x="2852"/>
        <item x="3694"/>
        <item x="3082"/>
        <item x="3504"/>
        <item x="2096"/>
        <item x="3421"/>
        <item x="1566"/>
        <item x="889"/>
        <item x="1719"/>
        <item x="3309"/>
        <item x="1018"/>
        <item x="137"/>
        <item x="2976"/>
        <item x="1735"/>
        <item x="892"/>
        <item x="381"/>
        <item x="541"/>
        <item x="2500"/>
        <item x="2493"/>
        <item x="2819"/>
        <item x="3591"/>
        <item x="311"/>
        <item x="685"/>
        <item x="2194"/>
        <item x="219"/>
        <item x="323"/>
        <item x="491"/>
        <item x="3223"/>
        <item x="3278"/>
        <item x="1576"/>
        <item x="1651"/>
        <item x="1813"/>
        <item x="2532"/>
        <item x="3034"/>
        <item x="823"/>
        <item x="3605"/>
        <item x="3059"/>
        <item x="792"/>
        <item x="929"/>
        <item x="3256"/>
        <item x="3490"/>
        <item x="148"/>
        <item x="969"/>
        <item x="2406"/>
        <item x="2027"/>
        <item x="2107"/>
        <item x="2775"/>
        <item x="735"/>
        <item x="2705"/>
        <item x="3415"/>
        <item x="2720"/>
        <item x="3525"/>
        <item x="3446"/>
        <item x="236"/>
        <item x="3162"/>
        <item x="3508"/>
        <item x="394"/>
        <item x="1037"/>
        <item x="3026"/>
        <item x="1972"/>
        <item x="319"/>
        <item x="665"/>
        <item x="1534"/>
        <item x="408"/>
        <item x="1623"/>
        <item x="1851"/>
        <item x="385"/>
        <item x="407"/>
        <item x="718"/>
        <item x="2891"/>
        <item x="1060"/>
        <item x="881"/>
        <item x="2812"/>
        <item x="3469"/>
        <item x="2688"/>
        <item x="570"/>
        <item x="558"/>
        <item x="1428"/>
        <item x="2913"/>
        <item x="1542"/>
        <item x="3528"/>
        <item x="3417"/>
        <item x="538"/>
        <item x="1512"/>
        <item x="1878"/>
        <item x="1605"/>
        <item x="1788"/>
        <item x="2491"/>
        <item x="707"/>
        <item x="2692"/>
        <item x="760"/>
        <item x="539"/>
        <item x="765"/>
        <item x="895"/>
        <item x="3288"/>
        <item x="3397"/>
        <item x="862"/>
        <item x="1309"/>
        <item x="1310"/>
        <item x="1695"/>
        <item x="3406"/>
        <item x="776"/>
        <item x="1982"/>
        <item x="1124"/>
        <item x="2114"/>
        <item x="475"/>
        <item x="3112"/>
        <item x="1014"/>
        <item x="1606"/>
        <item x="980"/>
        <item x="1601"/>
        <item x="3062"/>
        <item x="1828"/>
        <item x="2420"/>
        <item x="1100"/>
        <item x="1444"/>
        <item x="3150"/>
        <item x="662"/>
        <item x="2258"/>
        <item x="3590"/>
        <item x="472"/>
        <item x="2398"/>
        <item x="604"/>
        <item x="3505"/>
        <item x="208"/>
        <item x="473"/>
        <item x="1910"/>
        <item x="2419"/>
        <item x="2752"/>
        <item x="1527"/>
        <item x="360"/>
        <item x="1481"/>
        <item x="2828"/>
        <item x="2608"/>
        <item x="3360"/>
        <item x="1025"/>
        <item x="2781"/>
        <item x="2142"/>
        <item x="2543"/>
        <item x="2726"/>
        <item x="3557"/>
        <item x="2444"/>
        <item x="507"/>
        <item x="267"/>
        <item x="1844"/>
        <item x="1907"/>
        <item x="2957"/>
        <item x="175"/>
        <item x="1598"/>
        <item x="2868"/>
        <item x="882"/>
        <item x="2647"/>
        <item x="2379"/>
        <item x="726"/>
        <item x="1918"/>
        <item x="2042"/>
        <item x="1690"/>
        <item x="2890"/>
        <item x="2528"/>
        <item x="1230"/>
        <item x="561"/>
        <item x="2513"/>
        <item x="1015"/>
        <item x="136"/>
        <item x="1778"/>
        <item x="1662"/>
        <item x="683"/>
        <item x="2699"/>
        <item x="2550"/>
        <item x="2343"/>
        <item x="1459"/>
        <item x="3698"/>
        <item x="568"/>
        <item x="3613"/>
        <item x="3584"/>
        <item x="721"/>
        <item x="3642"/>
        <item x="2665"/>
        <item x="1023"/>
        <item x="1554"/>
        <item x="2627"/>
        <item x="2677"/>
        <item x="3496"/>
        <item x="2564"/>
        <item x="794"/>
        <item x="304"/>
        <item x="2535"/>
        <item x="3620"/>
        <item x="3357"/>
        <item x="1751"/>
        <item x="1748"/>
        <item x="2438"/>
        <item x="1557"/>
        <item x="3555"/>
        <item x="3503"/>
        <item x="1906"/>
        <item x="85"/>
        <item x="24"/>
        <item x="3720"/>
        <item x="3501"/>
        <item x="2953"/>
        <item x="2034"/>
        <item x="912"/>
        <item x="2817"/>
        <item x="1635"/>
        <item x="2307"/>
        <item x="1336"/>
        <item x="1198"/>
        <item x="939"/>
        <item x="1226"/>
        <item x="1139"/>
        <item x="3276"/>
        <item x="2801"/>
        <item x="511"/>
        <item x="2016"/>
        <item x="1784"/>
        <item x="247"/>
        <item x="700"/>
        <item x="423"/>
        <item x="557"/>
        <item x="2623"/>
        <item x="3513"/>
        <item x="2392"/>
        <item x="317"/>
        <item x="2686"/>
        <item x="2612"/>
        <item x="2387"/>
        <item x="681"/>
        <item x="438"/>
        <item x="3225"/>
        <item x="717"/>
        <item x="2227"/>
        <item x="263"/>
        <item x="858"/>
        <item x="238"/>
        <item x="1836"/>
        <item x="2462"/>
        <item x="3363"/>
        <item x="291"/>
        <item x="459"/>
        <item x="442"/>
        <item x="1749"/>
        <item x="808"/>
        <item x="1380"/>
        <item x="2722"/>
        <item x="1302"/>
        <item x="2600"/>
        <item x="1961"/>
        <item x="2039"/>
        <item x="3661"/>
        <item x="1382"/>
        <item x="3307"/>
        <item x="1978"/>
        <item x="1092"/>
        <item x="2730"/>
        <item x="1821"/>
        <item x="2548"/>
        <item x="2223"/>
        <item x="1768"/>
        <item x="429"/>
        <item x="3653"/>
        <item x="1643"/>
        <item x="2136"/>
        <item x="3592"/>
        <item x="3343"/>
        <item x="937"/>
        <item x="2119"/>
        <item x="2857"/>
        <item x="452"/>
        <item x="2297"/>
        <item x="1658"/>
        <item x="1074"/>
        <item x="3618"/>
        <item x="1801"/>
        <item x="1377"/>
        <item x="3578"/>
        <item x="2547"/>
        <item x="2635"/>
        <item x="1771"/>
        <item x="1171"/>
        <item x="2820"/>
        <item x="2068"/>
        <item x="3367"/>
        <item x="1630"/>
        <item x="1668"/>
        <item x="513"/>
        <item x="3695"/>
        <item x="2430"/>
        <item x="1703"/>
        <item x="1663"/>
        <item x="1587"/>
        <item x="2558"/>
        <item x="2201"/>
        <item x="1672"/>
        <item x="494"/>
        <item x="2566"/>
        <item x="2324"/>
        <item x="1065"/>
        <item x="1275"/>
        <item x="2619"/>
        <item x="545"/>
        <item x="2101"/>
        <item x="2908"/>
        <item x="3293"/>
        <item x="366"/>
        <item x="646"/>
        <item x="1887"/>
        <item x="1840"/>
        <item x="2621"/>
        <item x="1411"/>
        <item x="3230"/>
        <item x="3113"/>
        <item x="580"/>
        <item x="537"/>
        <item x="1462"/>
        <item x="2956"/>
        <item x="2242"/>
        <item x="1024"/>
        <item x="709"/>
        <item x="2830"/>
        <item x="3719"/>
        <item x="1347"/>
        <item x="552"/>
        <item x="3511"/>
        <item x="2029"/>
        <item x="1066"/>
        <item x="1921"/>
        <item x="3224"/>
        <item x="863"/>
        <item x="3604"/>
        <item x="3071"/>
        <item x="1160"/>
        <item x="922"/>
        <item x="1385"/>
        <item x="2878"/>
        <item x="2552"/>
        <item x="2506"/>
        <item x="2231"/>
        <item x="2903"/>
        <item x="1706"/>
        <item x="697"/>
        <item x="2236"/>
        <item x="3227"/>
        <item x="2842"/>
        <item x="3137"/>
        <item x="2354"/>
        <item x="1963"/>
        <item x="210"/>
        <item x="3692"/>
        <item x="1776"/>
        <item x="2283"/>
        <item x="1861"/>
        <item x="2007"/>
        <item x="3420"/>
        <item x="593"/>
        <item x="1814"/>
        <item x="363"/>
        <item x="887"/>
        <item x="2511"/>
        <item x="1403"/>
        <item x="968"/>
        <item x="1987"/>
        <item x="1170"/>
        <item x="460"/>
        <item x="1455"/>
        <item x="2219"/>
        <item x="3408"/>
        <item x="638"/>
        <item x="2495"/>
        <item x="484"/>
        <item x="1435"/>
        <item x="780"/>
        <item x="533"/>
        <item x="377"/>
        <item x="3580"/>
        <item x="1545"/>
        <item x="1922"/>
        <item x="1929"/>
        <item x="1049"/>
        <item x="1935"/>
        <item x="3539"/>
        <item x="1617"/>
        <item x="3581"/>
        <item x="2210"/>
        <item x="550"/>
        <item x="1867"/>
        <item x="908"/>
        <item x="1348"/>
        <item x="2655"/>
        <item x="2617"/>
        <item x="3081"/>
        <item x="2355"/>
        <item x="1104"/>
        <item x="2826"/>
        <item x="1212"/>
        <item x="1129"/>
        <item x="2273"/>
        <item x="3579"/>
        <item x="1083"/>
        <item x="455"/>
        <item x="2594"/>
        <item x="3179"/>
        <item x="414"/>
        <item x="632"/>
        <item x="2626"/>
        <item x="3130"/>
        <item x="3690"/>
        <item x="2025"/>
        <item x="756"/>
        <item x="985"/>
        <item x="344"/>
        <item x="1068"/>
        <item x="2080"/>
        <item x="2306"/>
        <item x="3666"/>
        <item x="133"/>
        <item x="1992"/>
        <item x="1239"/>
        <item x="253"/>
        <item x="3471"/>
        <item x="2565"/>
        <item x="2447"/>
        <item x="2780"/>
        <item x="1376"/>
        <item x="1211"/>
        <item x="3427"/>
        <item x="228"/>
        <item x="1533"/>
        <item x="3702"/>
        <item x="3073"/>
        <item x="1125"/>
        <item x="1279"/>
        <item x="1112"/>
        <item x="1366"/>
        <item x="1689"/>
        <item x="3232"/>
        <item x="1159"/>
        <item x="20"/>
        <item x="1162"/>
        <item x="3600"/>
        <item x="1276"/>
        <item x="1640"/>
        <item x="2339"/>
        <item x="1228"/>
        <item x="1511"/>
        <item x="3616"/>
        <item x="3334"/>
        <item x="1636"/>
        <item x="3500"/>
        <item x="2951"/>
        <item x="577"/>
        <item x="970"/>
        <item x="2926"/>
        <item x="2244"/>
        <item x="2081"/>
        <item x="586"/>
        <item x="2364"/>
        <item x="2077"/>
        <item x="624"/>
        <item x="3166"/>
        <item x="2118"/>
        <item x="2352"/>
        <item x="594"/>
        <item x="931"/>
        <item x="2451"/>
        <item x="1119"/>
        <item x="2818"/>
        <item x="843"/>
        <item x="722"/>
        <item x="3218"/>
        <item x="2847"/>
        <item x="1582"/>
        <item x="2853"/>
        <item x="966"/>
        <item x="957"/>
        <item x="2876"/>
        <item x="36"/>
        <item x="3576"/>
        <item x="2769"/>
        <item x="785"/>
        <item x="405"/>
        <item x="2943"/>
        <item x="1138"/>
        <item x="2448"/>
        <item x="1575"/>
        <item x="3546"/>
        <item x="466"/>
        <item x="2384"/>
        <item x="693"/>
        <item x="1594"/>
        <item x="1080"/>
        <item x="1544"/>
        <item x="3351"/>
        <item x="1308"/>
        <item x="1902"/>
        <item x="1660"/>
        <item x="2151"/>
        <item x="1551"/>
        <item x="2147"/>
        <item x="2378"/>
        <item x="2067"/>
        <item x="1673"/>
        <item x="1078"/>
        <item x="2435"/>
        <item x="2189"/>
        <item x="3199"/>
        <item x="1903"/>
        <item x="1715"/>
        <item x="2895"/>
        <item x="1989"/>
        <item x="1953"/>
        <item x="2174"/>
        <item x="19"/>
        <item x="3088"/>
        <item x="2295"/>
        <item x="3487"/>
        <item x="3089"/>
        <item x="2633"/>
        <item x="465"/>
        <item x="3208"/>
        <item x="1157"/>
        <item x="3457"/>
        <item x="29"/>
        <item x="2216"/>
        <item x="650"/>
        <item x="3652"/>
        <item x="1238"/>
        <item x="393"/>
        <item x="268"/>
        <item x="820"/>
        <item x="2097"/>
        <item x="743"/>
        <item x="1287"/>
        <item x="3704"/>
        <item x="1864"/>
        <item x="774"/>
        <item x="2486"/>
        <item x="501"/>
        <item x="3447"/>
        <item x="2161"/>
        <item x="3449"/>
        <item x="2349"/>
        <item x="619"/>
        <item x="2640"/>
        <item x="2841"/>
        <item x="1752"/>
        <item x="2519"/>
        <item x="1740"/>
        <item x="812"/>
        <item x="350"/>
        <item x="2573"/>
        <item x="2553"/>
        <item x="411"/>
        <item x="120"/>
        <item x="435"/>
        <item x="1158"/>
        <item x="1770"/>
        <item x="2446"/>
        <item x="2804"/>
        <item x="2671"/>
        <item x="2453"/>
        <item x="2849"/>
        <item x="2897"/>
        <item x="1800"/>
        <item x="169"/>
        <item x="2505"/>
        <item x="2556"/>
        <item x="2946"/>
        <item x="1862"/>
        <item x="2260"/>
        <item x="3483"/>
        <item x="2945"/>
        <item x="2465"/>
        <item x="2795"/>
        <item x="2380"/>
        <item x="2609"/>
        <item x="2204"/>
        <item x="493"/>
        <item x="1176"/>
        <item x="225"/>
        <item x="529"/>
        <item x="152"/>
        <item x="3643"/>
        <item x="1513"/>
        <item x="2965"/>
        <item x="1591"/>
        <item x="390"/>
        <item x="1722"/>
        <item x="314"/>
        <item x="1272"/>
        <item x="720"/>
        <item x="3683"/>
        <item x="1396"/>
        <item x="2880"/>
        <item x="1008"/>
        <item x="3056"/>
        <item x="279"/>
        <item x="69"/>
        <item x="186"/>
        <item x="433"/>
        <item x="3020"/>
        <item x="1589"/>
        <item x="278"/>
        <item x="1392"/>
        <item x="1471"/>
        <item x="1943"/>
        <item x="3238"/>
        <item x="1822"/>
        <item x="831"/>
        <item x="242"/>
        <item x="333"/>
        <item x="1780"/>
        <item x="35"/>
        <item x="871"/>
        <item x="1357"/>
        <item x="3184"/>
        <item x="2718"/>
        <item x="415"/>
        <item x="2235"/>
        <item x="3084"/>
        <item x="2328"/>
        <item x="1306"/>
        <item x="1268"/>
        <item x="2206"/>
        <item x="2514"/>
        <item x="1645"/>
        <item x="2372"/>
        <item x="1760"/>
        <item x="2338"/>
        <item x="2933"/>
        <item x="2899"/>
        <item x="111"/>
        <item x="1556"/>
        <item x="1416"/>
        <item x="728"/>
        <item x="1834"/>
        <item x="1081"/>
        <item x="2320"/>
        <item x="3050"/>
        <item x="3628"/>
        <item x="155"/>
        <item x="940"/>
        <item x="1464"/>
        <item x="3153"/>
        <item x="3267"/>
        <item x="2122"/>
        <item x="1417"/>
        <item x="3558"/>
        <item x="2728"/>
        <item x="1490"/>
        <item x="2192"/>
        <item x="1869"/>
        <item x="3160"/>
        <item x="73"/>
        <item x="62"/>
        <item x="51"/>
        <item x="58"/>
        <item x="89"/>
        <item x="40"/>
        <item x="3010"/>
        <item x="2152"/>
        <item x="3596"/>
        <item x="3106"/>
        <item x="2160"/>
        <item x="2053"/>
        <item x="1500"/>
        <item x="2581"/>
        <item x="3226"/>
        <item x="1414"/>
        <item x="1971"/>
        <item x="602"/>
        <item x="3041"/>
        <item x="3193"/>
        <item x="3046"/>
        <item x="2914"/>
        <item x="1013"/>
        <item x="763"/>
        <item x="2366"/>
        <item x="2596"/>
        <item x="1913"/>
        <item x="905"/>
        <item x="803"/>
        <item x="1301"/>
        <item x="2574"/>
        <item x="1666"/>
        <item x="3567"/>
        <item x="582"/>
        <item x="3393"/>
        <item x="2416"/>
        <item x="878"/>
        <item x="1177"/>
        <item x="1390"/>
        <item x="1847"/>
        <item x="3454"/>
        <item x="615"/>
        <item x="2991"/>
        <item x="2827"/>
        <item x="2467"/>
        <item x="2407"/>
        <item x="2415"/>
        <item x="197"/>
        <item x="1437"/>
        <item x="3311"/>
        <item x="1442"/>
        <item x="1969"/>
        <item x="877"/>
        <item x="798"/>
        <item x="2902"/>
        <item x="1775"/>
        <item x="2873"/>
        <item x="2497"/>
        <item x="198"/>
        <item x="64"/>
        <item x="209"/>
        <item x="2221"/>
        <item x="2576"/>
        <item x="1206"/>
        <item x="3066"/>
        <item x="2123"/>
        <item x="1762"/>
        <item x="2601"/>
        <item x="1178"/>
        <item x="76"/>
        <item x="2707"/>
        <item x="2690"/>
        <item x="481"/>
        <item x="998"/>
        <item x="947"/>
        <item x="424"/>
        <item x="1102"/>
        <item x="1600"/>
        <item x="1262"/>
        <item x="2218"/>
        <item x="1984"/>
        <item x="1607"/>
        <item x="1200"/>
        <item x="2487"/>
        <item x="801"/>
        <item x="1986"/>
        <item x="276"/>
        <item x="221"/>
        <item x="1713"/>
        <item x="2477"/>
        <item x="3402"/>
        <item x="2539"/>
        <item x="2458"/>
        <item x="1696"/>
        <item x="1408"/>
        <item x="2144"/>
        <item x="1763"/>
        <item x="1733"/>
        <item x="1507"/>
        <item x="75"/>
        <item x="2391"/>
        <item x="497"/>
        <item x="3079"/>
        <item x="122"/>
        <item x="201"/>
        <item x="2280"/>
        <item x="2911"/>
        <item x="2238"/>
        <item x="791"/>
        <item x="341"/>
        <item x="3541"/>
        <item x="3410"/>
        <item x="2038"/>
        <item x="302"/>
        <item x="1888"/>
        <item x="252"/>
        <item x="129"/>
        <item x="193"/>
        <item x="105"/>
        <item x="281"/>
        <item x="103"/>
        <item x="81"/>
        <item x="2887"/>
        <item x="1091"/>
        <item x="1415"/>
        <item x="1161"/>
        <item x="2622"/>
        <item x="2783"/>
        <item x="2584"/>
        <item x="2469"/>
        <item x="810"/>
        <item x="3138"/>
        <item x="2356"/>
        <item x="821"/>
        <item x="3715"/>
        <item x="3465"/>
        <item x="3330"/>
        <item x="3562"/>
        <item x="1654"/>
        <item x="1430"/>
        <item x="3472"/>
        <item x="3378"/>
        <item x="2154"/>
        <item x="288"/>
        <item x="206"/>
        <item x="244"/>
        <item x="157"/>
        <item x="158"/>
        <item x="1167"/>
        <item x="329"/>
        <item x="2971"/>
        <item x="2481"/>
        <item x="1197"/>
        <item x="2915"/>
        <item x="2972"/>
        <item x="3453"/>
        <item x="3317"/>
        <item x="2296"/>
        <item x="673"/>
        <item x="2811"/>
        <item x="943"/>
        <item x="2711"/>
        <item x="2503"/>
        <item x="1298"/>
        <item x="3722"/>
        <item x="1562"/>
        <item x="3067"/>
        <item x="2910"/>
        <item x="1947"/>
        <item x="3426"/>
        <item x="2538"/>
        <item x="2923"/>
        <item x="3236"/>
        <item x="1514"/>
        <item x="2397"/>
        <item x="2759"/>
        <item x="56"/>
        <item x="3622"/>
        <item x="47"/>
        <item x="10"/>
        <item x="750"/>
        <item x="343"/>
        <item x="3709"/>
        <item x="3234"/>
        <item x="403"/>
        <item x="2689"/>
        <item x="2234"/>
        <item x="3321"/>
        <item x="2445"/>
        <item x="634"/>
        <item x="26"/>
        <item x="1114"/>
        <item x="671"/>
        <item x="1151"/>
        <item x="880"/>
        <item x="563"/>
        <item x="1619"/>
        <item x="1323"/>
        <item x="354"/>
        <item x="168"/>
        <item x="3608"/>
        <item x="500"/>
        <item x="2179"/>
        <item x="1253"/>
        <item x="2183"/>
        <item x="361"/>
        <item x="1584"/>
        <item x="2898"/>
        <item x="1518"/>
        <item x="3127"/>
        <item x="3458"/>
        <item x="3210"/>
        <item x="39"/>
        <item x="43"/>
        <item x="15"/>
        <item x="2374"/>
        <item x="3057"/>
        <item x="2359"/>
        <item x="1284"/>
        <item x="453"/>
        <item x="2797"/>
        <item x="1524"/>
        <item x="3042"/>
        <item x="788"/>
        <item x="719"/>
        <item x="1196"/>
        <item x="918"/>
        <item x="426"/>
        <item x="934"/>
        <item x="1438"/>
        <item x="2616"/>
        <item x="2892"/>
        <item x="959"/>
        <item x="2304"/>
        <item x="2475"/>
        <item x="2133"/>
        <item x="3036"/>
        <item x="738"/>
        <item x="517"/>
        <item x="2092"/>
        <item x="1772"/>
        <item x="1519"/>
        <item x="1583"/>
        <item x="2948"/>
        <item x="3091"/>
        <item x="2288"/>
        <item x="260"/>
        <item x="1266"/>
        <item x="1928"/>
        <item x="3211"/>
        <item x="837"/>
        <item x="708"/>
        <item x="3386"/>
        <item x="983"/>
        <item x="3401"/>
        <item x="1852"/>
        <item x="2013"/>
        <item x="800"/>
        <item x="828"/>
        <item x="1824"/>
        <item x="2683"/>
        <item x="1731"/>
        <item x="2570"/>
        <item x="1912"/>
        <item x="2383"/>
        <item x="510"/>
        <item x="3323"/>
        <item x="528"/>
        <item x="1063"/>
        <item x="2045"/>
        <item x="3257"/>
        <item x="1741"/>
        <item x="581"/>
        <item x="715"/>
        <item x="1526"/>
        <item x="294"/>
        <item x="1259"/>
        <item x="744"/>
        <item x="187"/>
        <item x="2"/>
        <item x="514"/>
        <item x="1234"/>
        <item x="3617"/>
        <item x="1067"/>
        <item x="2229"/>
        <item x="2905"/>
        <item x="802"/>
        <item x="2424"/>
        <item x="1581"/>
        <item x="3016"/>
        <item x="2960"/>
        <item x="890"/>
        <item x="3209"/>
        <item x="1265"/>
        <item x="1930"/>
        <item x="1530"/>
        <item x="1686"/>
        <item x="1243"/>
        <item x="1803"/>
        <item x="1140"/>
        <item x="2729"/>
        <item x="847"/>
        <item x="903"/>
        <item x="3637"/>
        <item x="3092"/>
        <item x="1937"/>
        <item x="3144"/>
        <item x="1267"/>
        <item x="2351"/>
        <item x="3380"/>
        <item x="601"/>
        <item x="119"/>
        <item x="1257"/>
        <item x="2249"/>
        <item x="1949"/>
        <item x="2970"/>
        <item x="2590"/>
        <item x="2950"/>
        <item x="2350"/>
        <item x="1538"/>
        <item x="3627"/>
        <item x="986"/>
        <item x="2750"/>
        <item x="2212"/>
        <item x="3185"/>
        <item x="754"/>
        <item x="2605"/>
        <item x="273"/>
        <item x="723"/>
        <item x="1202"/>
        <item x="1365"/>
        <item x="2854"/>
        <item x="2243"/>
        <item x="3514"/>
        <item x="128"/>
        <item x="231"/>
        <item x="2298"/>
        <item x="223"/>
        <item x="1710"/>
        <item x="2182"/>
        <item x="1757"/>
        <item x="2061"/>
        <item x="2748"/>
        <item x="3174"/>
        <item x="3655"/>
        <item x="928"/>
        <item x="3235"/>
        <item x="1108"/>
        <item x="3282"/>
        <item x="2436"/>
        <item x="784"/>
        <item x="1373"/>
        <item x="3171"/>
        <item x="3463"/>
        <item x="1707"/>
        <item x="1450"/>
        <item x="2098"/>
        <item x="1220"/>
        <item x="909"/>
        <item x="347"/>
        <item x="1570"/>
        <item x="2314"/>
        <item x="2824"/>
        <item x="1208"/>
        <item x="1475"/>
        <item x="3103"/>
        <item x="942"/>
        <item x="3296"/>
        <item x="2980"/>
        <item x="795"/>
        <item x="2821"/>
        <item x="2200"/>
        <item x="3101"/>
        <item x="3333"/>
        <item x="3679"/>
        <item x="1730"/>
        <item x="1702"/>
        <item x="432"/>
        <item x="2399"/>
        <item x="1216"/>
        <item x="574"/>
        <item x="622"/>
        <item x="3158"/>
        <item x="1082"/>
        <item x="2670"/>
        <item x="894"/>
        <item x="1421"/>
        <item x="3498"/>
        <item x="272"/>
        <item x="3312"/>
        <item x="2496"/>
        <item x="289"/>
        <item x="355"/>
        <item x="688"/>
        <item x="2413"/>
        <item x="3070"/>
        <item x="1132"/>
        <item x="185"/>
        <item x="1599"/>
        <item x="1337"/>
        <item x="2316"/>
        <item x="384"/>
        <item x="2371"/>
        <item x="2832"/>
        <item x="3242"/>
        <item x="3007"/>
        <item x="1168"/>
        <item x="283"/>
        <item x="3143"/>
        <item x="156"/>
        <item x="2346"/>
        <item x="2099"/>
        <item x="2792"/>
        <item x="2861"/>
        <item x="274"/>
        <item x="1002"/>
        <item x="1445"/>
        <item x="1463"/>
        <item x="3478"/>
        <item x="1210"/>
        <item x="1028"/>
        <item x="1572"/>
        <item x="327"/>
        <item x="2464"/>
        <item x="1823"/>
        <item x="2990"/>
        <item x="3716"/>
        <item x="2382"/>
        <item x="1945"/>
        <item x="3678"/>
        <item x="2441"/>
        <item x="382"/>
        <item x="2492"/>
        <item x="3495"/>
        <item x="2085"/>
        <item x="897"/>
        <item x="1973"/>
        <item x="2542"/>
        <item x="2323"/>
        <item x="861"/>
        <item x="1319"/>
        <item x="2263"/>
        <item x="1839"/>
        <item x="1683"/>
        <item x="1010"/>
        <item x="3462"/>
        <item x="2006"/>
        <item x="2919"/>
        <item x="2482"/>
        <item x="3509"/>
        <item x="3078"/>
        <item x="1882"/>
        <item x="2955"/>
        <item x="3522"/>
        <item x="3443"/>
        <item x="3597"/>
        <item x="2023"/>
        <item x="2611"/>
        <item x="2838"/>
        <item x="372"/>
        <item x="3377"/>
        <item x="2669"/>
        <item x="1868"/>
        <item x="2735"/>
        <item x="3348"/>
        <item x="2567"/>
        <item x="2651"/>
        <item x="1552"/>
        <item x="259"/>
        <item x="2094"/>
        <item x="3606"/>
        <item x="160"/>
        <item x="125"/>
        <item x="192"/>
        <item x="2870"/>
        <item x="3244"/>
        <item x="1286"/>
        <item x="952"/>
        <item x="910"/>
        <item x="3512"/>
        <item x="447"/>
        <item x="904"/>
        <item x="2026"/>
        <item x="1361"/>
        <item x="2233"/>
        <item x="1409"/>
        <item x="2393"/>
        <item x="584"/>
        <item x="3670"/>
        <item x="1217"/>
        <item x="1237"/>
        <item x="97"/>
        <item x="1611"/>
        <item x="3128"/>
        <item x="3038"/>
        <item x="816"/>
        <item x="2802"/>
        <item x="292"/>
        <item x="60"/>
        <item x="2150"/>
        <item x="1520"/>
        <item x="2172"/>
        <item x="742"/>
        <item x="1602"/>
        <item x="3054"/>
        <item x="2679"/>
        <item x="3575"/>
        <item x="3676"/>
        <item x="745"/>
        <item x="3269"/>
        <item x="3182"/>
        <item x="3609"/>
        <item x="2867"/>
        <item x="2786"/>
        <item x="2303"/>
        <item x="3412"/>
        <item x="295"/>
        <item x="1632"/>
        <item x="3192"/>
        <item x="1503"/>
        <item x="2063"/>
        <item x="2724"/>
        <item x="2145"/>
        <item x="2471"/>
        <item x="523"/>
        <item x="2851"/>
        <item x="583"/>
        <item x="1999"/>
        <item x="3028"/>
        <item x="1322"/>
        <item x="3228"/>
        <item x="2981"/>
        <item x="614"/>
        <item x="3337"/>
        <item x="647"/>
        <item x="3564"/>
        <item x="3626"/>
        <item x="1297"/>
        <item x="2508"/>
        <item x="1318"/>
        <item x="2941"/>
        <item x="67"/>
        <item x="227"/>
        <item x="1479"/>
        <item x="2869"/>
        <item x="275"/>
        <item x="2823"/>
        <item x="3045"/>
        <item x="1914"/>
        <item x="1050"/>
        <item x="2376"/>
        <item x="88"/>
        <item x="195"/>
        <item x="166"/>
        <item x="1227"/>
        <item x="2949"/>
        <item x="1826"/>
        <item x="1661"/>
        <item x="3489"/>
        <item x="1136"/>
        <item x="3635"/>
        <item x="3058"/>
        <item x="3713"/>
        <item x="1225"/>
        <item x="2541"/>
        <item x="1625"/>
        <item x="3215"/>
        <item x="3569"/>
        <item x="1053"/>
        <item x="1938"/>
        <item x="1472"/>
        <item x="1195"/>
        <item x="1705"/>
        <item x="1546"/>
        <item x="547"/>
        <item x="2927"/>
        <item x="33"/>
        <item x="358"/>
        <item x="933"/>
        <item x="2702"/>
        <item x="926"/>
        <item x="3292"/>
        <item x="1745"/>
        <item x="490"/>
        <item x="1231"/>
        <item x="2922"/>
        <item x="3051"/>
        <item x="979"/>
        <item x="189"/>
        <item x="134"/>
        <item x="159"/>
        <item x="127"/>
        <item x="334"/>
        <item x="3633"/>
        <item x="2290"/>
        <item x="3492"/>
        <item x="3325"/>
        <item x="3667"/>
        <item x="2578"/>
        <item x="944"/>
        <item x="3497"/>
        <item x="1401"/>
        <item x="1574"/>
        <item x="766"/>
        <item x="2844"/>
        <item x="2863"/>
        <item x="2404"/>
        <item x="1608"/>
        <item x="793"/>
        <item x="682"/>
        <item x="3448"/>
        <item x="1729"/>
        <item x="70"/>
        <item x="154"/>
        <item x="63"/>
        <item x="1997"/>
        <item x="3219"/>
        <item x="2885"/>
        <item x="2765"/>
        <item x="958"/>
        <item x="1295"/>
        <item x="1739"/>
        <item x="838"/>
        <item x="1561"/>
        <item x="2716"/>
        <item x="3240"/>
        <item x="3561"/>
        <item x="1043"/>
        <item x="2656"/>
        <item x="2047"/>
        <item x="173"/>
        <item x="1675"/>
        <item x="374"/>
        <item x="686"/>
        <item x="461"/>
        <item x="869"/>
        <item x="2975"/>
        <item x="2540"/>
        <item x="117"/>
        <item x="2606"/>
        <item x="2018"/>
        <item x="2049"/>
        <item x="402"/>
        <item x="2739"/>
        <item x="2117"/>
        <item x="2921"/>
        <item x="232"/>
        <item x="2281"/>
        <item x="1174"/>
        <item x="1704"/>
        <item x="3190"/>
        <item x="1332"/>
        <item x="2149"/>
        <item x="370"/>
        <item x="96"/>
        <item x="1165"/>
        <item x="3291"/>
        <item x="2317"/>
        <item x="1134"/>
        <item x="3566"/>
        <item x="1618"/>
        <item x="813"/>
        <item x="1539"/>
        <item x="2033"/>
        <item x="1003"/>
        <item x="2661"/>
        <item x="3391"/>
        <item x="3488"/>
        <item x="2968"/>
        <item x="2794"/>
        <item x="1222"/>
        <item x="2360"/>
        <item x="2405"/>
        <item x="3271"/>
        <item x="2020"/>
        <item x="2362"/>
        <item x="1783"/>
        <item x="2654"/>
        <item x="2468"/>
        <item x="621"/>
        <item x="714"/>
        <item x="1175"/>
        <item x="1911"/>
        <item x="1263"/>
        <item x="1795"/>
        <item x="1320"/>
        <item x="2575"/>
        <item x="971"/>
        <item x="211"/>
        <item x="3686"/>
        <item x="3551"/>
        <item x="2213"/>
        <item x="1342"/>
        <item x="2610"/>
        <item x="1048"/>
        <item x="3008"/>
        <item x="270"/>
        <item x="3429"/>
        <item x="1951"/>
        <item x="3096"/>
        <item x="1085"/>
        <item x="2265"/>
        <item x="2195"/>
        <item x="1101"/>
        <item x="2395"/>
        <item x="2554"/>
        <item x="3707"/>
        <item x="3206"/>
        <item x="1725"/>
        <item x="87"/>
        <item x="199"/>
        <item x="446"/>
        <item x="3194"/>
        <item x="1685"/>
        <item x="2425"/>
        <item x="1244"/>
        <item x="2128"/>
        <item x="3222"/>
        <item x="1488"/>
        <item x="787"/>
        <item x="3197"/>
        <item x="1845"/>
        <item x="1141"/>
        <item x="1351"/>
        <item x="833"/>
        <item x="535"/>
        <item x="3571"/>
        <item x="603"/>
        <item x="2185"/>
        <item x="3198"/>
        <item x="1497"/>
        <item x="3624"/>
        <item x="2563"/>
        <item x="2222"/>
        <item x="3680"/>
        <item x="1324"/>
        <item x="434"/>
        <item x="3139"/>
        <item x="421"/>
        <item x="2806"/>
        <item x="2040"/>
        <item x="1933"/>
        <item x="391"/>
        <item x="2300"/>
        <item x="1296"/>
        <item x="629"/>
        <item x="1981"/>
        <item x="2137"/>
        <item x="180"/>
        <item x="427"/>
        <item x="378"/>
        <item x="872"/>
        <item x="1832"/>
        <item x="2977"/>
        <item x="3682"/>
        <item x="2551"/>
        <item x="1219"/>
        <item x="3442"/>
        <item x="783"/>
        <item x="3123"/>
        <item x="3145"/>
        <item x="2262"/>
        <item x="559"/>
        <item x="1465"/>
        <item x="2012"/>
        <item x="2939"/>
        <item x="3308"/>
        <item x="2624"/>
        <item x="2631"/>
        <item x="3502"/>
        <item x="2872"/>
        <item x="1076"/>
        <item x="3345"/>
        <item x="2411"/>
        <item x="1799"/>
        <item x="456"/>
        <item x="1877"/>
        <item x="1716"/>
        <item x="3452"/>
        <item x="1860"/>
        <item x="2432"/>
        <item x="3660"/>
        <item x="1996"/>
        <item x="3543"/>
        <item x="3302"/>
        <item x="3017"/>
        <item x="3672"/>
        <item x="1026"/>
        <item x="659"/>
        <item x="1753"/>
        <item x="1095"/>
        <item x="3341"/>
        <item x="2284"/>
        <item x="3237"/>
        <item x="3191"/>
        <item x="2422"/>
        <item x="1183"/>
        <item x="2756"/>
        <item x="2112"/>
        <item x="1952"/>
        <item x="2403"/>
        <item x="641"/>
        <item x="1523"/>
        <item x="2530"/>
        <item x="1407"/>
        <item x="873"/>
        <item x="2733"/>
        <item x="2719"/>
        <item x="257"/>
        <item x="3048"/>
        <item x="3266"/>
        <item x="101"/>
        <item x="1122"/>
        <item x="3467"/>
        <item x="526"/>
        <item x="759"/>
        <item x="1215"/>
        <item x="1394"/>
        <item x="1592"/>
        <item x="2582"/>
        <item x="572"/>
        <item x="1509"/>
        <item x="2310"/>
        <item x="1701"/>
        <item x="483"/>
        <item x="657"/>
        <item x="509"/>
        <item x="1116"/>
        <item x="1679"/>
        <item x="1072"/>
        <item x="747"/>
        <item x="2901"/>
        <item x="2214"/>
        <item x="3428"/>
        <item x="324"/>
        <item x="3537"/>
        <item x="677"/>
        <item x="1522"/>
        <item x="2088"/>
        <item x="827"/>
        <item x="1638"/>
        <item x="699"/>
        <item x="1120"/>
        <item x="2940"/>
        <item x="3255"/>
        <item x="153"/>
        <item x="2644"/>
        <item x="1395"/>
        <item x="675"/>
        <item x="3524"/>
        <item x="631"/>
        <item x="865"/>
        <item x="3117"/>
        <item x="2929"/>
        <item x="1042"/>
        <item x="2734"/>
        <item x="2749"/>
        <item x="503"/>
        <item x="746"/>
        <item x="1506"/>
        <item x="1278"/>
        <item x="3021"/>
        <item x="3098"/>
        <item x="734"/>
        <item x="640"/>
        <item x="3482"/>
        <item x="3691"/>
        <item x="3638"/>
        <item x="660"/>
        <item x="1944"/>
        <item x="45"/>
        <item x="12"/>
        <item x="98"/>
        <item x="48"/>
        <item x="1452"/>
        <item x="924"/>
        <item x="179"/>
        <item x="1374"/>
        <item x="191"/>
        <item x="315"/>
        <item x="2672"/>
        <item x="2449"/>
        <item x="298"/>
        <item x="1837"/>
        <item x="1802"/>
        <item x="704"/>
        <item x="3520"/>
        <item x="2663"/>
        <item x="752"/>
        <item x="2390"/>
        <item x="1994"/>
        <item x="3712"/>
        <item x="2341"/>
        <item x="2196"/>
        <item x="3344"/>
        <item x="3013"/>
        <item x="498"/>
        <item x="981"/>
        <item x="2796"/>
        <item x="3644"/>
        <item x="1277"/>
        <item x="1254"/>
        <item x="1004"/>
        <item x="1747"/>
        <item x="1154"/>
        <item x="3352"/>
        <item x="2109"/>
        <item x="1247"/>
        <item x="196"/>
        <item x="1474"/>
        <item x="2311"/>
        <item x="1791"/>
        <item x="1461"/>
        <item x="3379"/>
        <item x="610"/>
        <item x="3283"/>
        <item x="3108"/>
        <item x="3404"/>
        <item x="978"/>
        <item x="853"/>
        <item x="2031"/>
        <item x="1097"/>
        <item x="2603"/>
        <item x="1335"/>
        <item x="373"/>
        <item x="2721"/>
        <item x="1674"/>
        <item x="1700"/>
        <item x="3438"/>
        <item x="564"/>
        <item x="482"/>
        <item x="2110"/>
        <item x="2205"/>
        <item x="2700"/>
        <item x="2673"/>
        <item x="271"/>
        <item x="1634"/>
        <item x="3645"/>
        <item x="3116"/>
        <item x="2808"/>
        <item x="883"/>
        <item x="1150"/>
        <item x="2357"/>
        <item x="2916"/>
        <item x="3611"/>
        <item x="807"/>
        <item x="212"/>
        <item x="2755"/>
        <item x="2579"/>
        <item x="2066"/>
        <item x="1516"/>
        <item x="3133"/>
        <item x="1121"/>
        <item x="264"/>
        <item x="1886"/>
        <item x="1737"/>
        <item x="392"/>
        <item x="321"/>
        <item x="3422"/>
        <item x="1061"/>
        <item x="138"/>
        <item x="3135"/>
        <item x="775"/>
        <item x="2485"/>
        <item x="652"/>
        <item x="2834"/>
        <item x="1541"/>
        <item x="618"/>
        <item x="1128"/>
        <item x="3327"/>
        <item x="595"/>
        <item x="1036"/>
        <item x="2224"/>
        <item x="1508"/>
        <item x="1214"/>
        <item x="3585"/>
        <item x="3100"/>
        <item x="1353"/>
        <item x="2129"/>
        <item x="1988"/>
        <item x="2993"/>
        <item x="2460"/>
        <item x="2155"/>
        <item x="3456"/>
        <item x="437"/>
        <item x="3589"/>
        <item x="1968"/>
        <item x="2620"/>
        <item x="2103"/>
        <item x="1794"/>
        <item x="2412"/>
        <item x="3506"/>
        <item x="2858"/>
        <item x="3075"/>
        <item x="1441"/>
        <item x="994"/>
        <item x="1190"/>
        <item x="1194"/>
        <item x="1371"/>
        <item x="3025"/>
        <item x="1670"/>
        <item x="1233"/>
        <item x="3077"/>
        <item x="2009"/>
        <item x="1489"/>
        <item x="3086"/>
        <item x="1381"/>
        <item x="331"/>
        <item x="3326"/>
        <item x="1781"/>
        <item x="1425"/>
        <item x="293"/>
        <item x="346"/>
        <item x="512"/>
        <item x="203"/>
        <item x="2917"/>
        <item x="3540"/>
        <item x="1773"/>
        <item x="508"/>
        <item x="866"/>
        <item x="3142"/>
        <item x="1714"/>
        <item x="502"/>
        <item x="230"/>
        <item x="1021"/>
        <item x="2559"/>
        <item x="3012"/>
        <item x="359"/>
        <item x="1470"/>
        <item x="2251"/>
        <item x="2845"/>
        <item x="425"/>
        <item x="840"/>
        <item x="2774"/>
        <item x="879"/>
        <item x="2157"/>
        <item x="1283"/>
        <item x="3015"/>
        <item x="1073"/>
        <item x="1388"/>
        <item x="2358"/>
        <item x="3031"/>
        <item x="2008"/>
        <item x="3556"/>
        <item x="3268"/>
        <item x="3621"/>
        <item x="1447"/>
        <item x="753"/>
        <item x="1684"/>
        <item x="1874"/>
        <item x="2736"/>
        <item x="262"/>
        <item x="2141"/>
        <item x="2760"/>
        <item x="2768"/>
        <item x="1858"/>
        <item x="113"/>
        <item x="305"/>
        <item x="2245"/>
        <item x="431"/>
        <item x="2572"/>
        <item x="2241"/>
        <item x="822"/>
        <item x="375"/>
        <item x="3649"/>
        <item x="2969"/>
        <item x="864"/>
        <item x="3547"/>
        <item x="3300"/>
        <item x="3205"/>
        <item x="419"/>
        <item x="3631"/>
        <item x="3085"/>
        <item x="255"/>
        <item x="2001"/>
        <item x="2713"/>
        <item x="3376"/>
        <item x="1260"/>
        <item x="607"/>
        <item x="2657"/>
        <item x="676"/>
        <item x="1258"/>
        <item x="2140"/>
        <item x="1090"/>
        <item x="1292"/>
        <item x="642"/>
        <item x="716"/>
        <item x="951"/>
        <item x="1054"/>
        <item x="1833"/>
        <item x="2856"/>
        <item x="1315"/>
        <item x="824"/>
        <item x="469"/>
        <item x="611"/>
        <item x="1697"/>
        <item x="1326"/>
        <item x="2367"/>
        <item x="2203"/>
        <item x="702"/>
        <item x="261"/>
        <item x="663"/>
        <item x="2571"/>
        <item x="1723"/>
        <item x="515"/>
        <item x="532"/>
        <item x="628"/>
        <item x="1482"/>
        <item x="2757"/>
        <item x="991"/>
        <item x="554"/>
        <item x="1022"/>
        <item x="2962"/>
        <item x="404"/>
        <item x="1393"/>
        <item x="1250"/>
        <item x="1005"/>
        <item x="2966"/>
        <item x="1646"/>
        <item x="2247"/>
        <item x="2776"/>
        <item x="571"/>
        <item x="2674"/>
        <item x="1467"/>
        <item x="1956"/>
        <item x="1571"/>
        <item x="2489"/>
        <item x="1152"/>
        <item x="1639"/>
        <item x="1358"/>
        <item x="3251"/>
        <item x="1213"/>
        <item x="1925"/>
        <item x="2704"/>
        <item x="2257"/>
        <item x="3400"/>
        <item x="1555"/>
        <item x="852"/>
        <item x="2347"/>
        <item x="3437"/>
        <item x="1495"/>
        <item x="2239"/>
        <item x="3507"/>
        <item x="1755"/>
        <item x="3685"/>
        <item x="3125"/>
        <item x="2680"/>
        <item x="1899"/>
        <item x="839"/>
        <item x="551"/>
        <item x="1035"/>
        <item x="832"/>
        <item x="2973"/>
        <item x="987"/>
        <item x="1051"/>
        <item x="3105"/>
        <item x="3361"/>
        <item x="2162"/>
        <item x="246"/>
        <item x="3118"/>
        <item x="2429"/>
        <item x="135"/>
        <item x="171"/>
        <item x="3468"/>
        <item x="950"/>
        <item x="2745"/>
        <item x="1718"/>
        <item x="1629"/>
        <item x="2630"/>
        <item x="1564"/>
        <item x="3279"/>
        <item x="1270"/>
        <item x="3425"/>
        <item x="3394"/>
        <item x="3147"/>
        <item x="2086"/>
        <item x="3110"/>
        <item x="2106"/>
        <item x="71"/>
        <item x="9"/>
        <item x="99"/>
        <item x="37"/>
        <item x="1894"/>
        <item x="362"/>
        <item x="1271"/>
        <item x="1958"/>
        <item x="1688"/>
        <item x="818"/>
        <item x="110"/>
        <item x="786"/>
        <item x="3523"/>
        <item x="1269"/>
        <item x="2220"/>
        <item x="2480"/>
        <item x="342"/>
        <item x="1653"/>
        <item x="2191"/>
        <item x="2936"/>
        <item x="789"/>
        <item x="2414"/>
        <item x="1881"/>
        <item x="1242"/>
        <item x="1831"/>
        <item x="3724"/>
        <item x="1502"/>
        <item x="941"/>
        <item x="49"/>
        <item x="2065"/>
        <item x="3220"/>
        <item x="2904"/>
        <item x="3273"/>
        <item x="3573"/>
        <item x="1126"/>
        <item x="2691"/>
        <item x="2504"/>
        <item x="1960"/>
        <item x="2709"/>
        <item x="3231"/>
        <item x="301"/>
        <item x="2860"/>
        <item x="1115"/>
        <item x="2246"/>
        <item x="3432"/>
        <item x="3115"/>
        <item x="2771"/>
        <item x="1567"/>
        <item x="1084"/>
        <item x="1622"/>
        <item x="1769"/>
        <item x="1355"/>
        <item x="999"/>
        <item x="706"/>
        <item x="2373"/>
        <item x="3201"/>
        <item x="256"/>
        <item x="174"/>
        <item x="2920"/>
        <item x="2365"/>
        <item x="2937"/>
        <item x="1946"/>
        <item x="1843"/>
        <item x="1458"/>
        <item x="388"/>
        <item x="3164"/>
        <item x="1006"/>
        <item x="2248"/>
        <item x="3654"/>
        <item x="3040"/>
        <item x="2593"/>
        <item x="2501"/>
        <item x="1344"/>
        <item x="3434"/>
        <item x="2402"/>
        <item x="1333"/>
        <item x="3030"/>
        <item x="1099"/>
        <item x="1153"/>
        <item x="3436"/>
        <item x="1144"/>
        <item x="1767"/>
        <item x="616"/>
        <item x="617"/>
        <item x="1487"/>
        <item x="2327"/>
        <item x="1378"/>
        <item x="1964"/>
        <item x="1093"/>
        <item x="3697"/>
        <item x="997"/>
        <item x="150"/>
        <item x="400"/>
        <item x="1241"/>
        <item x="1330"/>
        <item x="1535"/>
        <item x="3297"/>
        <item x="1789"/>
        <item x="3183"/>
        <item x="17"/>
        <item x="23"/>
        <item x="32"/>
        <item x="797"/>
        <item x="2607"/>
        <item x="854"/>
        <item x="2250"/>
        <item x="2862"/>
        <item x="1307"/>
        <item x="2389"/>
        <item x="3383"/>
        <item x="3634"/>
        <item x="1857"/>
        <item x="454"/>
        <item x="651"/>
        <item x="458"/>
        <item x="1469"/>
        <item x="1327"/>
        <item x="3659"/>
        <item x="1149"/>
        <item x="80"/>
        <item x="731"/>
        <item x="755"/>
        <item x="108"/>
        <item x="471"/>
        <item x="1088"/>
        <item x="781"/>
        <item x="599"/>
        <item x="764"/>
        <item x="845"/>
        <item x="1349"/>
        <item x="690"/>
        <item x="5"/>
        <item x="44"/>
        <item x="21"/>
        <item x="6"/>
        <item x="61"/>
        <item x="46"/>
        <item x="1476"/>
        <item x="1098"/>
        <item x="636"/>
        <item x="2000"/>
        <item x="2401"/>
        <item x="1709"/>
        <item x="3382"/>
        <item x="3176"/>
        <item x="544"/>
        <item x="915"/>
        <item x="1033"/>
        <item x="1369"/>
        <item x="1586"/>
        <item x="608"/>
        <item x="2208"/>
        <item x="1205"/>
        <item x="2167"/>
        <item x="2073"/>
        <item x="3172"/>
        <item x="3480"/>
        <item x="3526"/>
        <item x="972"/>
        <item x="3161"/>
        <item x="2636"/>
        <item x="3476"/>
        <item x="2549"/>
        <item x="3080"/>
        <item x="245"/>
        <item x="2782"/>
        <item x="1423"/>
        <item x="2583"/>
        <item x="1641"/>
        <item x="2658"/>
        <item x="1876"/>
        <item x="654"/>
        <item x="1664"/>
        <item x="306"/>
        <item x="927"/>
        <item x="1627"/>
        <item x="1548"/>
        <item x="2190"/>
        <item x="3484"/>
        <item x="2126"/>
        <item x="2143"/>
        <item x="3559"/>
        <item x="2989"/>
        <item x="2498"/>
        <item x="3037"/>
        <item x="3416"/>
        <item x="368"/>
        <item x="2087"/>
        <item x="2523"/>
        <item x="2178"/>
        <item x="2645"/>
        <item x="399"/>
        <item x="1896"/>
        <item x="330"/>
        <item x="480"/>
        <item x="1000"/>
        <item x="2313"/>
        <item x="151"/>
        <item x="2385"/>
        <item x="1750"/>
        <item x="3623"/>
        <item x="1017"/>
        <item x="1468"/>
        <item x="3545"/>
        <item x="2660"/>
        <item x="365"/>
        <item x="1932"/>
        <item x="2332"/>
        <item x="3338"/>
        <item x="1809"/>
        <item x="2282"/>
        <item x="2924"/>
        <item x="2789"/>
        <item x="855"/>
        <item x="2512"/>
        <item x="3032"/>
        <item x="1185"/>
        <item x="3287"/>
        <item x="3064"/>
        <item x="3241"/>
        <item x="3433"/>
        <item x="2758"/>
        <item x="3169"/>
        <item x="1597"/>
        <item x="285"/>
        <item x="307"/>
        <item x="627"/>
        <item x="1038"/>
        <item x="2727"/>
        <item x="2075"/>
        <item x="2509"/>
        <item x="3003"/>
        <item x="277"/>
        <item x="658"/>
        <item x="149"/>
        <item x="3175"/>
        <item x="949"/>
        <item x="2964"/>
        <item x="3703"/>
        <item x="3340"/>
        <item x="2377"/>
        <item x="2788"/>
        <item x="1665"/>
        <item x="1345"/>
        <item x="118"/>
        <item x="703"/>
        <item x="2703"/>
        <item x="165"/>
        <item x="736"/>
        <item x="1360"/>
        <item x="1610"/>
        <item x="3328"/>
        <item x="142"/>
        <item x="266"/>
        <item x="623"/>
        <item x="380"/>
        <item x="1954"/>
        <item x="1889"/>
        <item x="1900"/>
        <item x="1536"/>
        <item x="1669"/>
        <item x="2494"/>
        <item x="474"/>
        <item x="3388"/>
        <item x="1604"/>
        <item x="1107"/>
        <item x="3362"/>
        <item x="448"/>
        <item x="963"/>
        <item x="3706"/>
        <item x="2515"/>
        <item x="2060"/>
        <item x="1975"/>
        <item x="2340"/>
        <item x="2934"/>
        <item x="1892"/>
        <item x="1454"/>
        <item x="184"/>
        <item x="1367"/>
        <item x="1699"/>
        <item x="2028"/>
        <item x="3684"/>
        <item x="72"/>
        <item x="144"/>
        <item x="1569"/>
        <item x="923"/>
        <item x="935"/>
        <item x="1079"/>
        <item x="1818"/>
        <item x="2093"/>
        <item x="2894"/>
        <item x="1764"/>
        <item x="1316"/>
        <item x="3332"/>
        <item x="2978"/>
        <item x="2544"/>
        <item x="2561"/>
        <item x="3"/>
        <item x="519"/>
        <item x="3364"/>
        <item x="1517"/>
        <item x="3310"/>
        <item x="1758"/>
        <item x="1774"/>
        <item x="3006"/>
        <item x="3298"/>
        <item x="3336"/>
        <item x="3431"/>
        <item x="1434"/>
        <item x="2889"/>
        <item x="3275"/>
        <item x="3384"/>
        <item x="1039"/>
        <item x="1281"/>
        <item x="856"/>
        <item x="1620"/>
        <item x="835"/>
        <item x="1865"/>
        <item x="3565"/>
        <item x="1983"/>
        <item x="3519"/>
        <item x="2790"/>
        <item x="1855"/>
        <item x="2225"/>
        <item x="842"/>
        <item x="3477"/>
        <item x="2048"/>
        <item x="2740"/>
        <item x="2022"/>
        <item x="303"/>
        <item x="82"/>
        <item x="3285"/>
        <item x="1109"/>
        <item x="396"/>
        <item x="2345"/>
        <item x="1186"/>
        <item x="896"/>
        <item x="578"/>
        <item x="1203"/>
        <item x="3243"/>
        <item x="2056"/>
        <item x="2587"/>
        <item x="2030"/>
        <item x="2662"/>
        <item x="884"/>
        <item x="398"/>
        <item x="450"/>
        <item x="207"/>
        <item x="112"/>
        <item x="2649"/>
        <item x="1573"/>
        <item x="3696"/>
        <item x="416"/>
        <item x="3612"/>
        <item x="1848"/>
        <item x="830"/>
        <item x="3076"/>
        <item x="3167"/>
        <item x="1838"/>
        <item x="2999"/>
        <item x="1496"/>
        <item x="2589"/>
        <item x="3281"/>
        <item x="3403"/>
        <item x="3494"/>
        <item x="589"/>
        <item x="3486"/>
        <item x="3639"/>
        <item x="1379"/>
        <item x="993"/>
        <item x="1155"/>
        <item x="644"/>
        <item x="3603"/>
        <item x="546"/>
        <item x="2353"/>
        <item x="3181"/>
        <item x="974"/>
        <item x="1531"/>
        <item x="3263"/>
        <item x="2992"/>
        <item x="297"/>
        <item x="59"/>
        <item x="504"/>
        <item x="1040"/>
        <item x="3602"/>
        <item x="3316"/>
        <item x="3385"/>
        <item x="3151"/>
        <item x="598"/>
        <item x="2987"/>
        <item x="2764"/>
        <item x="1148"/>
        <item x="567"/>
        <item x="318"/>
        <item x="2521"/>
        <item x="1637"/>
        <item x="2202"/>
        <item x="2681"/>
        <item x="1736"/>
        <item x="2334"/>
        <item x="1895"/>
        <item x="2253"/>
        <item x="1106"/>
        <item x="2252"/>
        <item x="1990"/>
        <item x="1950"/>
        <item x="1457"/>
        <item x="2456"/>
        <item x="1815"/>
        <item x="170"/>
        <item x="1192"/>
        <item x="961"/>
        <item x="3560"/>
        <item x="364"/>
        <item x="2723"/>
        <item x="1070"/>
        <item x="121"/>
        <item x="3371"/>
        <item x="3163"/>
        <item x="4"/>
        <item x="8"/>
        <item x="2059"/>
        <item x="172"/>
        <item x="729"/>
        <item x="1734"/>
        <item x="2434"/>
        <item x="340"/>
        <item x="684"/>
        <item x="1890"/>
        <item x="1127"/>
        <item x="387"/>
        <item x="977"/>
        <item x="3200"/>
        <item x="1356"/>
        <item x="2259"/>
        <item x="3195"/>
        <item x="1007"/>
        <item x="1232"/>
        <item x="3648"/>
        <item x="1580"/>
        <item x="2408"/>
        <item x="1621"/>
        <item x="713"/>
        <item x="3111"/>
        <item x="779"/>
        <item x="143"/>
        <item x="516"/>
        <item x="656"/>
        <item x="1449"/>
        <item x="2625"/>
        <item x="3370"/>
        <item x="530"/>
        <item x="2394"/>
        <item x="625"/>
        <item x="2560"/>
        <item x="737"/>
        <item x="1728"/>
        <item x="1427"/>
        <item x="762"/>
        <item x="2815"/>
        <item x="2175"/>
        <item x="290"/>
        <item x="962"/>
        <item x="386"/>
        <item x="946"/>
        <item x="3018"/>
        <item x="588"/>
        <item x="898"/>
        <item x="250"/>
        <item x="499"/>
        <item x="1383"/>
        <item x="1807"/>
        <item x="349"/>
        <item x="1578"/>
        <item x="3689"/>
        <item x="2064"/>
        <item x="1942"/>
        <item x="2767"/>
        <item x="2598"/>
        <item x="2188"/>
        <item x="1919"/>
        <item x="3615"/>
        <item x="177"/>
        <item x="1289"/>
        <item x="3221"/>
        <item x="2014"/>
        <item x="1633"/>
        <item x="1235"/>
        <item x="3399"/>
        <item x="613"/>
        <item x="518"/>
        <item x="3717"/>
        <item x="1466"/>
        <item x="2319"/>
        <item x="1338"/>
        <item x="2363"/>
        <item x="520"/>
        <item x="1304"/>
        <item x="2199"/>
        <item x="2100"/>
        <item x="325"/>
        <item x="1046"/>
        <item x="891"/>
        <item x="725"/>
        <item x="848"/>
        <item x="3207"/>
        <item x="2396"/>
        <item x="3549"/>
        <item x="3656"/>
        <item x="3651"/>
        <item x="3000"/>
        <item x="2814"/>
        <item x="3516"/>
        <item x="3094"/>
        <item x="1011"/>
        <item x="2779"/>
        <item x="3072"/>
        <item x="1761"/>
        <item x="287"/>
        <item x="2595"/>
        <item x="3530"/>
        <item x="3324"/>
        <item x="1558"/>
        <item x="2697"/>
        <item x="560"/>
        <item x="2741"/>
        <item x="320"/>
        <item x="1164"/>
        <item x="467"/>
        <item x="1456"/>
        <item x="2866"/>
        <item x="1528"/>
        <item x="2562"/>
        <item x="3044"/>
        <item x="3374"/>
        <item x="68"/>
        <item x="84"/>
        <item x="930"/>
        <item x="3718"/>
        <item x="1111"/>
        <item x="761"/>
        <item x="605"/>
        <item x="2437"/>
        <item x="3470"/>
        <item x="249"/>
        <item x="3657"/>
        <item x="220"/>
        <item x="1387"/>
        <item x="2090"/>
        <item x="3083"/>
        <item x="1180"/>
        <item x="2743"/>
        <item x="50"/>
        <item x="83"/>
        <item x="78"/>
        <item x="953"/>
        <item x="3423"/>
        <item x="3093"/>
        <item x="3493"/>
        <item x="773"/>
        <item x="3120"/>
        <item x="2881"/>
        <item x="1389"/>
        <item x="1236"/>
        <item x="3043"/>
        <item x="3548"/>
        <item x="2198"/>
        <item x="3065"/>
        <item x="555"/>
        <item x="1105"/>
        <item x="16"/>
        <item x="11"/>
        <item x="31"/>
        <item x="65"/>
        <item x="3335"/>
        <item x="395"/>
        <item x="1615"/>
        <item x="3286"/>
        <item x="1193"/>
        <item x="2312"/>
        <item x="668"/>
        <item x="2083"/>
        <item x="2706"/>
        <item x="3154"/>
        <item x="1404"/>
        <item x="1432"/>
        <item x="2714"/>
        <item x="606"/>
        <item x="3146"/>
        <item x="2675"/>
        <item x="2156"/>
        <item x="2874"/>
        <item x="2021"/>
        <item x="328"/>
        <item x="74"/>
        <item x="3149"/>
        <item x="1568"/>
        <item x="1649"/>
        <item x="3570"/>
        <item x="1797"/>
        <item x="777"/>
        <item x="1920"/>
        <item x="1317"/>
        <item x="805"/>
        <item x="2813"/>
        <item x="2342"/>
        <item x="2180"/>
        <item x="1998"/>
        <item x="1779"/>
        <item x="1565"/>
        <item x="1835"/>
        <item x="496"/>
        <item x="1094"/>
        <item x="2798"/>
        <item x="3723"/>
        <item x="3196"/>
        <item x="1264"/>
        <item x="1245"/>
        <item x="1311"/>
        <item x="609"/>
        <item x="857"/>
        <item x="2089"/>
        <item x="3460"/>
        <item x="1256"/>
        <item x="310"/>
        <item x="2308"/>
        <item x="3710"/>
        <item x="1064"/>
        <item x="2170"/>
        <item x="3395"/>
        <item x="2461"/>
        <item x="2423"/>
        <item x="3693"/>
        <item x="1436"/>
        <item x="1147"/>
        <item x="1240"/>
        <item x="345"/>
        <item x="2193"/>
        <item x="3640"/>
        <item x="1659"/>
        <item x="1402"/>
        <item x="2336"/>
        <item x="1328"/>
        <item x="3491"/>
        <item x="1667"/>
        <item x="2215"/>
        <item x="2825"/>
        <item x="806"/>
        <item x="462"/>
        <item x="3396"/>
        <item x="956"/>
        <item x="2499"/>
        <item x="2777"/>
        <item x="2676"/>
        <item x="3677"/>
        <item x="1842"/>
        <item x="1692"/>
        <item x="1901"/>
        <item x="899"/>
        <item x="1744"/>
        <item x="2520"/>
        <item x="3445"/>
        <item x="2164"/>
        <item x="3369"/>
        <item x="2698"/>
        <item x="1300"/>
        <item x="79"/>
        <item x="1979"/>
        <item x="3424"/>
        <item x="2130"/>
        <item x="3024"/>
        <item x="1034"/>
        <item x="13"/>
        <item x="3202"/>
        <item x="2427"/>
        <item x="2531"/>
        <item x="1173"/>
        <item x="3681"/>
        <item x="1359"/>
        <item x="626"/>
        <item x="1648"/>
        <item x="1521"/>
        <item x="251"/>
        <item x="2524"/>
        <item x="42"/>
        <item x="22"/>
        <item x="30"/>
        <item x="3233"/>
        <item x="1985"/>
        <item x="3387"/>
        <item x="3090"/>
        <item x="3535"/>
        <item x="41"/>
        <item x="1687"/>
        <item x="1329"/>
        <item x="988"/>
        <item x="3481"/>
        <item x="2952"/>
        <item x="3247"/>
        <item x="2017"/>
        <item x="1829"/>
        <item x="2678"/>
        <item x="1299"/>
        <item x="1052"/>
        <item x="2409"/>
        <item x="2079"/>
        <item x="2315"/>
        <item x="906"/>
        <item x="2163"/>
        <item x="109"/>
        <item x="406"/>
        <item x="585"/>
        <item x="2274"/>
        <item x="1413"/>
        <item x="2479"/>
        <item x="216"/>
        <item x="66"/>
        <item x="308"/>
        <item x="521"/>
        <item x="1792"/>
        <item x="2043"/>
        <item x="888"/>
        <item x="1680"/>
        <item x="2986"/>
        <item x="3583"/>
        <item x="2388"/>
        <item x="3577"/>
        <item x="1189"/>
        <item x="3157"/>
        <item x="1398"/>
        <item x="3663"/>
        <item x="1909"/>
        <item x="740"/>
        <item x="1732"/>
        <item x="1579"/>
        <item x="146"/>
        <item x="524"/>
        <item x="1846"/>
        <item x="633"/>
        <item x="2517"/>
        <item x="1854"/>
        <item x="643"/>
        <item x="3356"/>
        <item x="1510"/>
        <item x="1321"/>
        <item x="2348"/>
        <item x="2074"/>
        <item x="1191"/>
        <item x="1796"/>
        <item x="2472"/>
        <item x="2586"/>
        <item x="2708"/>
        <item x="2168"/>
        <item x="3587"/>
        <item x="1948"/>
        <item x="1585"/>
        <item x="936"/>
        <item x="3129"/>
        <item x="3475"/>
        <item x="356"/>
        <item x="1793"/>
        <item x="1156"/>
        <item x="3711"/>
        <item x="2476"/>
        <item x="1331"/>
        <item x="3252"/>
        <item x="3658"/>
        <item x="2715"/>
        <item x="1484"/>
        <item x="2742"/>
        <item x="1863"/>
        <item x="3510"/>
        <item x="3531"/>
        <item x="413"/>
        <item x="2909"/>
        <item x="667"/>
        <item x="566"/>
        <item x="1811"/>
        <item x="1908"/>
        <item x="451"/>
        <item x="2693"/>
        <item x="3359"/>
        <item x="449"/>
        <item x="1397"/>
        <item x="351"/>
        <item x="540"/>
        <item x="3074"/>
        <item x="3245"/>
        <item x="3607"/>
        <item x="2286"/>
        <item x="183"/>
        <item x="2209"/>
        <item x="2232"/>
        <item x="1172"/>
        <item x="1678"/>
        <item x="1422"/>
        <item x="692"/>
        <item x="3055"/>
        <item x="2473"/>
        <item x="1738"/>
        <item x="2062"/>
        <item x="2002"/>
        <item x="2125"/>
        <item x="3320"/>
        <item x="1223"/>
        <item x="2217"/>
        <item x="1131"/>
        <item x="534"/>
        <item x="782"/>
        <item x="3318"/>
        <item x="505"/>
        <item x="1743"/>
        <item x="479"/>
        <item x="573"/>
        <item x="2139"/>
        <item x="3319"/>
        <item x="2293"/>
        <item x="233"/>
        <item x="3155"/>
        <item x="2502"/>
        <item x="3473"/>
        <item x="1631"/>
        <item x="932"/>
        <item x="817"/>
        <item x="240"/>
        <item x="3239"/>
        <item x="2207"/>
        <item x="2961"/>
        <item x="2931"/>
        <item x="1290"/>
        <item x="2301"/>
        <item x="1616"/>
        <item x="2988"/>
        <item x="1936"/>
        <item x="2629"/>
        <item x="1624"/>
        <item x="2005"/>
        <item x="2158"/>
        <item x="1313"/>
        <item x="178"/>
        <item x="2055"/>
        <item x="1657"/>
        <item x="1273"/>
        <item x="3594"/>
        <item x="1187"/>
        <item x="1559"/>
        <item x="332"/>
        <item x="2793"/>
        <item x="769"/>
        <item x="1525"/>
        <item x="1790"/>
        <item x="1146"/>
        <item x="543"/>
        <item x="2226"/>
        <item x="2785"/>
        <item x="2996"/>
        <item x="1252"/>
        <item x="1485"/>
        <item x="973"/>
        <item x="3563"/>
        <item x="3315"/>
        <item x="286"/>
        <item x="309"/>
        <item x="2580"/>
        <item x="695"/>
        <item x="826"/>
        <item x="620"/>
        <item x="3131"/>
        <item x="1655"/>
        <item x="3398"/>
        <item x="2115"/>
        <item x="1501"/>
        <item x="1029"/>
        <item x="3314"/>
        <item x="1550"/>
        <item x="2822"/>
        <item x="1694"/>
        <item x="975"/>
        <item x="1816"/>
        <item x="2529"/>
        <item x="1405"/>
        <item x="54"/>
        <item x="348"/>
        <item x="181"/>
        <item x="3409"/>
        <item x="3216"/>
        <item x="1460"/>
        <item x="1249"/>
        <item x="1590"/>
        <item x="2732"/>
        <item x="3674"/>
        <item x="296"/>
        <item x="829"/>
        <item x="565"/>
        <item x="1711"/>
        <item x="3630"/>
        <item x="954"/>
        <item x="235"/>
        <item x="2592"/>
        <item x="1045"/>
        <item x="3675"/>
        <item x="2762"/>
        <item x="825"/>
        <item x="2124"/>
        <item x="241"/>
        <item x="653"/>
        <item x="1970"/>
        <item x="1274"/>
        <item x="3306"/>
        <item x="2840"/>
        <item x="1009"/>
        <item x="3662"/>
        <item x="248"/>
        <item x="1853"/>
        <item x="2805"/>
        <item x="418"/>
        <item x="3636"/>
        <item x="2942"/>
        <item x="1962"/>
        <item x="3451"/>
        <item x="1830"/>
        <item x="2428"/>
        <item x="914"/>
        <item x="1184"/>
        <item x="701"/>
        <item x="1742"/>
        <item x="2695"/>
        <item x="1443"/>
        <item x="3439"/>
        <item x="3305"/>
        <item x="126"/>
        <item x="1473"/>
        <item x="1563"/>
        <item x="1547"/>
        <item x="2410"/>
        <item x="2321"/>
        <item x="859"/>
        <item x="2105"/>
        <item x="1294"/>
        <item x="1058"/>
        <item x="948"/>
        <item x="3004"/>
        <item x="3301"/>
        <item x="874"/>
        <item x="597"/>
        <item x="1926"/>
        <item x="2299"/>
        <item x="2439"/>
        <item x="3721"/>
        <item x="2753"/>
        <item x="376"/>
        <item x="1201"/>
        <item x="57"/>
        <item x="52"/>
        <item x="53"/>
        <item x="630"/>
        <item x="1362"/>
        <item x="757"/>
        <item x="2165"/>
        <item x="1991"/>
        <item x="3170"/>
        <item x="1113"/>
        <item x="443"/>
        <item x="2900"/>
        <item x="3350"/>
        <item x="919"/>
        <item x="2963"/>
        <item x="383"/>
        <item x="3132"/>
        <item x="2599"/>
        <item x="3515"/>
        <item x="2848"/>
        <item x="2604"/>
        <item x="1609"/>
        <item x="1798"/>
        <item x="2954"/>
        <item x="243"/>
        <item x="2816"/>
        <item x="2054"/>
        <item x="2483"/>
        <item x="1717"/>
        <item x="989"/>
        <item x="3518"/>
        <item x="3178"/>
        <item x="3114"/>
        <item x="1047"/>
        <item x="2276"/>
        <item x="3039"/>
        <item x="1431"/>
        <item x="1934"/>
        <item x="2459"/>
        <item x="2037"/>
        <item x="428"/>
        <item x="967"/>
        <item x="338"/>
        <item x="3534"/>
        <item x="1103"/>
        <item x="1859"/>
        <item x="1941"/>
        <item x="2527"/>
        <item x="3009"/>
        <item x="3140"/>
        <item x="369"/>
        <item x="1891"/>
        <item x="2879"/>
        <item x="3001"/>
        <item x="1883"/>
        <item x="3284"/>
        <item x="3419"/>
        <item x="3554"/>
        <item x="2545"/>
        <item x="3250"/>
        <item x="3521"/>
        <item x="1418"/>
        <item x="205"/>
        <item x="2474"/>
        <item x="2457"/>
        <item x="3354"/>
        <item x="3069"/>
        <item x="600"/>
        <item x="916"/>
        <item x="2333"/>
        <item x="1384"/>
        <item x="2918"/>
        <item x="3014"/>
        <item x="1603"/>
        <item x="1224"/>
        <item x="875"/>
        <item x="3413"/>
        <item x="815"/>
        <item x="531"/>
        <item x="1614"/>
        <item x="1096"/>
        <item x="2305"/>
        <item x="188"/>
        <item x="139"/>
        <item x="3274"/>
        <item x="2883"/>
        <item x="982"/>
        <item x="2569"/>
        <item x="3203"/>
        <item x="3708"/>
        <item x="945"/>
        <item x="2766"/>
        <item x="3466"/>
        <item x="1370"/>
        <item x="3669"/>
        <item x="3629"/>
        <item x="1325"/>
        <item x="3619"/>
        <item x="2132"/>
        <item x="1118"/>
        <item x="1974"/>
        <item x="3392"/>
        <item x="2015"/>
        <item x="1"/>
        <item x="1110"/>
        <item x="2070"/>
        <item x="2266"/>
        <item x="2984"/>
        <item x="1062"/>
        <item x="2426"/>
        <item x="379"/>
        <item x="590"/>
        <item x="200"/>
        <item x="1927"/>
        <item x="202"/>
        <item x="3049"/>
        <item x="3699"/>
        <item x="2803"/>
        <item x="2368"/>
        <item x="2072"/>
        <item x="412"/>
        <item x="741"/>
        <item x="2772"/>
        <item x="161"/>
        <item x="90"/>
        <item x="14"/>
        <item x="3461"/>
        <item x="389"/>
        <item x="758"/>
        <item x="2272"/>
        <item x="468"/>
        <item x="3104"/>
        <item x="2650"/>
        <item x="2004"/>
        <item x="38"/>
        <item x="91"/>
        <item x="27"/>
        <item x="18"/>
        <item x="1352"/>
        <item x="3119"/>
        <item x="3358"/>
        <item x="1486"/>
        <item x="3313"/>
        <item x="3331"/>
        <item x="2268"/>
        <item x="3217"/>
        <item x="3444"/>
        <item x="215"/>
        <item x="2667"/>
        <item x="464"/>
        <item x="336"/>
        <item x="3601"/>
        <item x="217"/>
        <item x="282"/>
        <item x="2488"/>
        <item x="3593"/>
        <item x="3189"/>
        <item x="3061"/>
        <item x="2148"/>
        <item x="3212"/>
        <item x="680"/>
        <item x="2526"/>
        <item x="3159"/>
        <item x="164"/>
        <item x="1785"/>
        <item x="3272"/>
        <item x="457"/>
        <item x="95"/>
        <item x="2159"/>
        <item x="2036"/>
        <item x="3407"/>
        <item x="3152"/>
        <item x="3027"/>
        <item x="592"/>
        <item x="749"/>
        <item x="2809"/>
        <item x="2648"/>
        <item x="2177"/>
        <item x="2269"/>
        <item x="576"/>
        <item x="439"/>
        <item x="1207"/>
        <item x="2668"/>
        <item x="1340"/>
        <item x="2850"/>
        <item x="1480"/>
        <item x="1166"/>
        <item x="964"/>
        <item x="965"/>
        <item x="1291"/>
        <item x="3258"/>
        <item x="2484"/>
        <item x="1137"/>
        <item x="2591"/>
        <item x="536"/>
        <item x="1720"/>
        <item x="1726"/>
        <item x="2577"/>
        <item x="976"/>
        <item x="1959"/>
        <item x="698"/>
        <item x="1806"/>
        <item x="55"/>
        <item x="1179"/>
        <item x="669"/>
        <item x="1491"/>
        <item x="2058"/>
        <item x="3264"/>
        <item x="834"/>
        <item x="1016"/>
        <item x="2102"/>
        <item x="463"/>
        <item x="2134"/>
        <item x="678"/>
        <item x="3527"/>
        <item x="2121"/>
        <item x="2113"/>
        <item x="1543"/>
        <item x="3714"/>
        <item x="2078"/>
        <item x="542"/>
        <item x="2291"/>
        <item x="809"/>
        <item x="1135"/>
        <item x="3060"/>
        <item x="2985"/>
        <item x="3187"/>
        <item x="867"/>
        <item x="2615"/>
        <item x="1995"/>
        <item x="2837"/>
        <item x="1976"/>
        <item x="1255"/>
        <item x="1916"/>
        <item x="1354"/>
        <item x="3450"/>
        <item x="3063"/>
        <item x="2294"/>
        <item x="2153"/>
        <item x="1955"/>
        <item x="2187"/>
        <item x="409"/>
        <item x="3213"/>
        <item x="1288"/>
        <item x="1553"/>
        <item x="1334"/>
        <item x="1143"/>
        <item x="114"/>
        <item x="3109"/>
        <item x="326"/>
        <item x="2024"/>
        <item x="104"/>
        <item x="25"/>
        <item x="3342"/>
        <item x="727"/>
        <item x="2646"/>
        <item x="2979"/>
        <item x="901"/>
        <item x="2417"/>
        <item x="2791"/>
        <item x="3568"/>
        <item x="485"/>
        <item x="1020"/>
        <item x="635"/>
        <item x="397"/>
        <item x="1343"/>
        <item x="2994"/>
        <item x="3168"/>
        <item x="1810"/>
        <item x="739"/>
        <item x="3366"/>
        <item x="1375"/>
        <item x="3411"/>
        <item x="2370"/>
        <item x="2906"/>
        <item x="3294"/>
        <item x="2568"/>
        <item x="265"/>
        <item x="1339"/>
        <item x="2091"/>
        <item x="1560"/>
        <item x="1087"/>
        <item x="712"/>
        <item x="3246"/>
        <item x="254"/>
        <item x="2799"/>
        <item x="1400"/>
        <item x="182"/>
        <item x="2659"/>
        <item x="2871"/>
        <item x="2642"/>
        <item x="1693"/>
        <item x="2400"/>
        <item x="1246"/>
        <item x="3249"/>
        <item x="596"/>
        <item x="3180"/>
        <item x="1766"/>
        <item x="1628"/>
        <item x="3289"/>
        <item x="748"/>
        <item x="2717"/>
        <item x="2455"/>
        <item x="2450"/>
        <item x="2958"/>
        <item x="860"/>
        <item x="1595"/>
        <item x="799"/>
        <item x="1075"/>
        <item x="2275"/>
        <item x="2585"/>
        <item x="2588"/>
        <item x="3177"/>
        <item x="2846"/>
        <item x="995"/>
        <item x="1089"/>
        <item x="2466"/>
        <item x="1499"/>
        <item x="3529"/>
        <item x="1782"/>
        <item x="445"/>
        <item x="2761"/>
        <item x="2261"/>
        <item x="2254"/>
        <item x="1406"/>
        <item x="2518"/>
        <item x="2555"/>
        <item x="1866"/>
        <item x="3347"/>
        <item x="3544"/>
        <item x="2784"/>
        <item x="3647"/>
        <item x="2995"/>
        <item x="2731"/>
        <item x="1032"/>
        <item x="3303"/>
        <item x="2959"/>
        <item x="913"/>
        <item x="920"/>
        <item x="1650"/>
        <item x="2884"/>
        <item x="2138"/>
        <item x="3254"/>
        <item x="2694"/>
        <item x="2440"/>
        <item x="841"/>
        <item x="145"/>
        <item x="670"/>
        <item x="167"/>
        <item x="3542"/>
        <item x="2325"/>
        <item x="1940"/>
        <item x="2421"/>
        <item x="1346"/>
        <item x="1754"/>
        <item x="3390"/>
        <item x="562"/>
        <item x="553"/>
        <item x="1904"/>
        <item x="2639"/>
        <item x="556"/>
        <item x="1426"/>
        <item x="3095"/>
        <item x="1350"/>
        <item x="3019"/>
        <item x="767"/>
        <item x="2278"/>
        <item x="645"/>
        <item x="1314"/>
        <item x="2947"/>
        <item x="2052"/>
        <item x="3186"/>
        <item x="2330"/>
        <item x="436"/>
        <item x="1727"/>
        <item x="1820"/>
        <item x="569"/>
        <item x="3148"/>
        <item x="1656"/>
        <item x="770"/>
        <item x="710"/>
        <item x="1303"/>
        <item x="2516"/>
        <item t="default"/>
      </items>
    </pivotField>
    <pivotField numFmtId="14" showAll="0"/>
    <pivotField showAll="0"/>
    <pivotField showAll="0"/>
    <pivotField showAll="0"/>
    <pivotField showAll="0"/>
    <pivotField showAll="0"/>
    <pivotField showAll="0"/>
    <pivotField showAll="0"/>
    <pivotField showAll="0"/>
    <pivotField dataField="1" numFmtId="43" showAll="0"/>
    <pivotField numFmtId="43" showAll="0"/>
    <pivotField numFmtId="43" showAll="0"/>
    <pivotField numFmtId="43" showAll="0"/>
    <pivotField showAll="0"/>
    <pivotField showAll="0"/>
    <pivotField dataField="1" numFmtId="165" showAll="0"/>
    <pivotField numFmtId="165" showAll="0"/>
    <pivotField numFmtId="165" showAll="0"/>
    <pivotField numFmtId="10" showAll="0"/>
    <pivotField numFmtId="167" showAll="0"/>
    <pivotField showAll="0"/>
    <pivotField showAll="0"/>
    <pivotField showAll="0"/>
    <pivotField showAll="0"/>
    <pivotField showAll="0"/>
    <pivotField showAll="0"/>
    <pivotField showAll="0">
      <items count="3">
        <item x="0"/>
        <item x="1"/>
        <item t="default"/>
      </items>
    </pivotField>
    <pivotField showAll="0"/>
  </pivotFields>
  <rowFields count="1">
    <field x="0"/>
  </rowFields>
  <rowItems count="11">
    <i>
      <x v="233"/>
    </i>
    <i>
      <x v="268"/>
    </i>
    <i>
      <x v="943"/>
    </i>
    <i>
      <x v="1002"/>
    </i>
    <i>
      <x v="1206"/>
    </i>
    <i>
      <x v="1289"/>
    </i>
    <i>
      <x v="1550"/>
    </i>
    <i>
      <x v="2676"/>
    </i>
    <i>
      <x v="2810"/>
    </i>
    <i>
      <x v="2857"/>
    </i>
    <i t="grand">
      <x/>
    </i>
  </rowItems>
  <colFields count="1">
    <field x="-2"/>
  </colFields>
  <colItems count="2">
    <i>
      <x/>
    </i>
    <i i="1">
      <x v="1"/>
    </i>
  </colItems>
  <dataFields count="2">
    <dataField name="Average of Gross Revenue" fld="16" subtotal="average" baseField="0" baseItem="0" numFmtId="165"/>
    <dataField name="Sum of Cast FB Likes" fld="10" baseField="0" baseItem="0" numFmtId="43"/>
  </dataFields>
  <formats count="24">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10">
            <x v="233"/>
            <x v="268"/>
            <x v="943"/>
            <x v="1002"/>
            <x v="1206"/>
            <x v="1289"/>
            <x v="1550"/>
            <x v="2676"/>
            <x v="2810"/>
            <x v="2857"/>
          </reference>
        </references>
      </pivotArea>
    </format>
    <format dxfId="45">
      <pivotArea dataOnly="0" labelOnly="1" grandRow="1" outline="0" fieldPosition="0"/>
    </format>
    <format dxfId="44">
      <pivotArea dataOnly="0" labelOnly="1" outline="0" fieldPosition="0">
        <references count="1">
          <reference field="4294967294" count="2">
            <x v="0"/>
            <x v="1"/>
          </reference>
        </references>
      </pivotArea>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10">
            <x v="233"/>
            <x v="268"/>
            <x v="943"/>
            <x v="1002"/>
            <x v="1206"/>
            <x v="1289"/>
            <x v="1550"/>
            <x v="2676"/>
            <x v="2810"/>
            <x v="2857"/>
          </reference>
        </references>
      </pivotArea>
    </format>
    <format dxfId="39">
      <pivotArea dataOnly="0" labelOnly="1" grandRow="1" outline="0" fieldPosition="0"/>
    </format>
    <format dxfId="38">
      <pivotArea dataOnly="0" labelOnly="1" outline="0" fieldPosition="0">
        <references count="1">
          <reference field="4294967294" count="2">
            <x v="0"/>
            <x v="1"/>
          </reference>
        </references>
      </pivotArea>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10">
            <x v="233"/>
            <x v="268"/>
            <x v="943"/>
            <x v="1002"/>
            <x v="1206"/>
            <x v="1289"/>
            <x v="1550"/>
            <x v="2676"/>
            <x v="2810"/>
            <x v="2857"/>
          </reference>
        </references>
      </pivotArea>
    </format>
    <format dxfId="33">
      <pivotArea dataOnly="0" labelOnly="1" grandRow="1" outline="0" fieldPosition="0"/>
    </format>
    <format dxfId="32">
      <pivotArea dataOnly="0" labelOnly="1" outline="0" fieldPosition="0">
        <references count="1">
          <reference field="4294967294" count="2">
            <x v="0"/>
            <x v="1"/>
          </reference>
        </references>
      </pivotArea>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10">
            <x v="233"/>
            <x v="268"/>
            <x v="943"/>
            <x v="1002"/>
            <x v="1206"/>
            <x v="1289"/>
            <x v="1550"/>
            <x v="2676"/>
            <x v="2810"/>
            <x v="2857"/>
          </reference>
        </references>
      </pivotArea>
    </format>
    <format dxfId="27">
      <pivotArea dataOnly="0" labelOnly="1" grandRow="1" outline="0" fieldPosition="0"/>
    </format>
    <format dxfId="2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0"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814E99-D981-4256-B6D1-83E46083FD2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chartFormat="7">
  <location ref="A1:C19" firstHeaderRow="0" firstDataRow="1" firstDataCol="1"/>
  <pivotFields count="27">
    <pivotField showAll="0"/>
    <pivotField numFmtId="14" showAll="0"/>
    <pivotField showAll="0">
      <items count="3">
        <item x="1"/>
        <item x="0"/>
        <item t="default"/>
      </items>
    </pivotField>
    <pivotField axis="axisRow" showAll="0" sortType="descending">
      <items count="18">
        <item x="0"/>
        <item x="2"/>
        <item x="3"/>
        <item x="5"/>
        <item x="4"/>
        <item x="8"/>
        <item x="10"/>
        <item x="1"/>
        <item x="12"/>
        <item x="11"/>
        <item x="7"/>
        <item x="9"/>
        <item x="6"/>
        <item x="14"/>
        <item x="13"/>
        <item x="16"/>
        <item x="15"/>
        <item t="default"/>
      </items>
      <autoSortScope>
        <pivotArea dataOnly="0" outline="0" fieldPosition="0">
          <references count="1">
            <reference field="4294967294" count="1" selected="0">
              <x v="1"/>
            </reference>
          </references>
        </pivotArea>
      </autoSortScope>
    </pivotField>
    <pivotField showAll="0"/>
    <pivotField showAll="0">
      <items count="47">
        <item x="39"/>
        <item x="17"/>
        <item x="26"/>
        <item x="3"/>
        <item x="37"/>
        <item x="27"/>
        <item x="4"/>
        <item x="22"/>
        <item x="5"/>
        <item x="31"/>
        <item x="36"/>
        <item x="33"/>
        <item x="41"/>
        <item x="6"/>
        <item x="44"/>
        <item x="7"/>
        <item x="13"/>
        <item x="15"/>
        <item x="43"/>
        <item x="21"/>
        <item x="34"/>
        <item x="29"/>
        <item x="18"/>
        <item x="35"/>
        <item x="20"/>
        <item x="10"/>
        <item x="14"/>
        <item x="32"/>
        <item x="30"/>
        <item x="2"/>
        <item x="38"/>
        <item x="16"/>
        <item x="11"/>
        <item x="42"/>
        <item x="40"/>
        <item x="19"/>
        <item x="28"/>
        <item x="9"/>
        <item x="25"/>
        <item x="12"/>
        <item x="45"/>
        <item x="8"/>
        <item x="23"/>
        <item x="1"/>
        <item x="0"/>
        <item x="24"/>
        <item t="default"/>
      </items>
    </pivotField>
    <pivotField showAll="0"/>
    <pivotField showAll="0"/>
    <pivotField showAll="0"/>
    <pivotField showAll="0"/>
    <pivotField numFmtId="43" showAll="0"/>
    <pivotField numFmtId="43" showAll="0"/>
    <pivotField numFmtId="43" showAll="0"/>
    <pivotField dataField="1" numFmtId="43" showAll="0"/>
    <pivotField showAll="0"/>
    <pivotField showAll="0"/>
    <pivotField numFmtId="165" showAll="0"/>
    <pivotField numFmtId="165" showAll="0"/>
    <pivotField numFmtId="165" showAll="0"/>
    <pivotField numFmtId="10" showAll="0"/>
    <pivotField dataField="1" showAll="0"/>
    <pivotField showAll="0">
      <items count="75">
        <item x="66"/>
        <item x="72"/>
        <item x="69"/>
        <item x="70"/>
        <item x="67"/>
        <item x="71"/>
        <item x="34"/>
        <item x="32"/>
        <item x="48"/>
        <item x="60"/>
        <item x="73"/>
        <item x="68"/>
        <item x="64"/>
        <item x="55"/>
        <item x="56"/>
        <item x="63"/>
        <item x="58"/>
        <item x="59"/>
        <item x="57"/>
        <item x="53"/>
        <item x="61"/>
        <item x="50"/>
        <item x="47"/>
        <item x="40"/>
        <item x="65"/>
        <item x="54"/>
        <item x="51"/>
        <item x="46"/>
        <item x="62"/>
        <item x="52"/>
        <item x="41"/>
        <item x="30"/>
        <item x="42"/>
        <item x="44"/>
        <item x="43"/>
        <item x="6"/>
        <item x="35"/>
        <item x="49"/>
        <item x="21"/>
        <item x="45"/>
        <item x="36"/>
        <item x="19"/>
        <item x="26"/>
        <item x="29"/>
        <item x="37"/>
        <item x="39"/>
        <item x="38"/>
        <item x="25"/>
        <item x="22"/>
        <item x="24"/>
        <item x="28"/>
        <item x="27"/>
        <item x="10"/>
        <item x="33"/>
        <item x="20"/>
        <item x="1"/>
        <item x="31"/>
        <item x="5"/>
        <item x="23"/>
        <item x="18"/>
        <item x="12"/>
        <item x="13"/>
        <item x="7"/>
        <item x="14"/>
        <item x="9"/>
        <item x="17"/>
        <item x="4"/>
        <item x="0"/>
        <item x="11"/>
        <item x="15"/>
        <item x="3"/>
        <item x="8"/>
        <item x="16"/>
        <item x="2"/>
        <item t="default"/>
      </items>
    </pivotField>
    <pivotField showAll="0"/>
    <pivotField showAll="0"/>
    <pivotField showAll="0"/>
    <pivotField showAll="0"/>
    <pivotField showAll="0"/>
  </pivotFields>
  <rowFields count="1">
    <field x="3"/>
  </rowFields>
  <rowItems count="18">
    <i>
      <x v="10"/>
    </i>
    <i>
      <x v="3"/>
    </i>
    <i>
      <x v="11"/>
    </i>
    <i>
      <x v="8"/>
    </i>
    <i>
      <x v="16"/>
    </i>
    <i>
      <x v="6"/>
    </i>
    <i>
      <x v="2"/>
    </i>
    <i>
      <x v="5"/>
    </i>
    <i>
      <x v="7"/>
    </i>
    <i>
      <x v="1"/>
    </i>
    <i>
      <x v="12"/>
    </i>
    <i>
      <x v="9"/>
    </i>
    <i>
      <x v="14"/>
    </i>
    <i>
      <x/>
    </i>
    <i>
      <x v="13"/>
    </i>
    <i>
      <x v="4"/>
    </i>
    <i>
      <x v="15"/>
    </i>
    <i t="grand">
      <x/>
    </i>
  </rowItems>
  <colFields count="1">
    <field x="-2"/>
  </colFields>
  <colItems count="2">
    <i>
      <x/>
    </i>
    <i i="1">
      <x v="1"/>
    </i>
  </colItems>
  <dataFields count="2">
    <dataField name="Average of IMDb Score (1-10)" fld="13" subtotal="average" baseField="3" baseItem="0" numFmtId="43"/>
    <dataField name="Average of Success Score" fld="20" subtotal="average" baseField="3" baseItem="0" numFmtId="2"/>
  </dataFields>
  <formats count="32">
    <format dxfId="81">
      <pivotArea type="all" dataOnly="0" outline="0" fieldPosition="0"/>
    </format>
    <format dxfId="80">
      <pivotArea outline="0" collapsedLevelsAreSubtotals="1" fieldPosition="0"/>
    </format>
    <format dxfId="79">
      <pivotArea field="3" type="button" dataOnly="0" labelOnly="1" outline="0" axis="axisRow" fieldPosition="0"/>
    </format>
    <format dxfId="78">
      <pivotArea dataOnly="0" labelOnly="1" fieldPosition="0">
        <references count="1">
          <reference field="3" count="0"/>
        </references>
      </pivotArea>
    </format>
    <format dxfId="77">
      <pivotArea dataOnly="0" labelOnly="1" grandRow="1" outline="0" fieldPosition="0"/>
    </format>
    <format dxfId="76">
      <pivotArea dataOnly="0" labelOnly="1" outline="0" fieldPosition="0">
        <references count="1">
          <reference field="4294967294" count="2">
            <x v="0"/>
            <x v="1"/>
          </reference>
        </references>
      </pivotArea>
    </format>
    <format dxfId="75">
      <pivotArea outline="0" collapsedLevelsAreSubtotals="1" fieldPosition="0">
        <references count="1">
          <reference field="4294967294" count="1" selected="0">
            <x v="1"/>
          </reference>
        </references>
      </pivotArea>
    </format>
    <format dxfId="74">
      <pivotArea dataOnly="0" labelOnly="1" outline="0" fieldPosition="0">
        <references count="1">
          <reference field="4294967294" count="1">
            <x v="1"/>
          </reference>
        </references>
      </pivotArea>
    </format>
    <format dxfId="73">
      <pivotArea type="all" dataOnly="0" outline="0" fieldPosition="0"/>
    </format>
    <format dxfId="72">
      <pivotArea outline="0" collapsedLevelsAreSubtotals="1" fieldPosition="0"/>
    </format>
    <format dxfId="71">
      <pivotArea field="3" type="button" dataOnly="0" labelOnly="1" outline="0" axis="axisRow" fieldPosition="0"/>
    </format>
    <format dxfId="70">
      <pivotArea dataOnly="0" labelOnly="1" fieldPosition="0">
        <references count="1">
          <reference field="3" count="0"/>
        </references>
      </pivotArea>
    </format>
    <format dxfId="69">
      <pivotArea dataOnly="0" labelOnly="1" grandRow="1" outline="0" fieldPosition="0"/>
    </format>
    <format dxfId="68">
      <pivotArea dataOnly="0" labelOnly="1" outline="0" fieldPosition="0">
        <references count="1">
          <reference field="4294967294" count="2">
            <x v="0"/>
            <x v="1"/>
          </reference>
        </references>
      </pivotArea>
    </format>
    <format dxfId="67">
      <pivotArea type="all" dataOnly="0" outline="0" fieldPosition="0"/>
    </format>
    <format dxfId="66">
      <pivotArea outline="0" collapsedLevelsAreSubtotals="1" fieldPosition="0"/>
    </format>
    <format dxfId="65">
      <pivotArea field="3" type="button" dataOnly="0" labelOnly="1" outline="0" axis="axisRow" fieldPosition="0"/>
    </format>
    <format dxfId="64">
      <pivotArea dataOnly="0" labelOnly="1" fieldPosition="0">
        <references count="1">
          <reference field="3" count="0"/>
        </references>
      </pivotArea>
    </format>
    <format dxfId="63">
      <pivotArea dataOnly="0" labelOnly="1" grandRow="1" outline="0" fieldPosition="0"/>
    </format>
    <format dxfId="62">
      <pivotArea dataOnly="0" labelOnly="1" outline="0" fieldPosition="0">
        <references count="1">
          <reference field="4294967294" count="2">
            <x v="0"/>
            <x v="1"/>
          </reference>
        </references>
      </pivotArea>
    </format>
    <format dxfId="61">
      <pivotArea type="all" dataOnly="0" outline="0" fieldPosition="0"/>
    </format>
    <format dxfId="60">
      <pivotArea outline="0" collapsedLevelsAreSubtotals="1" fieldPosition="0"/>
    </format>
    <format dxfId="59">
      <pivotArea field="3" type="button" dataOnly="0" labelOnly="1" outline="0" axis="axisRow" fieldPosition="0"/>
    </format>
    <format dxfId="58">
      <pivotArea dataOnly="0" labelOnly="1" fieldPosition="0">
        <references count="1">
          <reference field="3" count="0"/>
        </references>
      </pivotArea>
    </format>
    <format dxfId="57">
      <pivotArea dataOnly="0" labelOnly="1" grandRow="1" outline="0" fieldPosition="0"/>
    </format>
    <format dxfId="56">
      <pivotArea dataOnly="0" labelOnly="1" outline="0" fieldPosition="0">
        <references count="1">
          <reference field="4294967294" count="2">
            <x v="0"/>
            <x v="1"/>
          </reference>
        </references>
      </pivotArea>
    </format>
    <format dxfId="55">
      <pivotArea type="all" dataOnly="0" outline="0" fieldPosition="0"/>
    </format>
    <format dxfId="54">
      <pivotArea outline="0" collapsedLevelsAreSubtotals="1" fieldPosition="0"/>
    </format>
    <format dxfId="53">
      <pivotArea field="3" type="button" dataOnly="0" labelOnly="1" outline="0" axis="axisRow" fieldPosition="0"/>
    </format>
    <format dxfId="52">
      <pivotArea dataOnly="0" labelOnly="1" fieldPosition="0">
        <references count="1">
          <reference field="3" count="0"/>
        </references>
      </pivotArea>
    </format>
    <format dxfId="51">
      <pivotArea dataOnly="0" labelOnly="1" grandRow="1" outline="0" fieldPosition="0"/>
    </format>
    <format dxfId="5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99A290-52EB-44CC-8698-6B2299020C0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U2" firstHeaderRow="0" firstDataRow="1" firstDataCol="0"/>
  <pivotFields count="27">
    <pivotField showAll="0"/>
    <pivotField numFmtId="14" showAll="0"/>
    <pivotField showAll="0">
      <items count="3">
        <item x="1"/>
        <item x="0"/>
        <item t="default"/>
      </items>
    </pivotField>
    <pivotField showAll="0">
      <items count="18">
        <item x="0"/>
        <item x="2"/>
        <item x="3"/>
        <item x="5"/>
        <item x="4"/>
        <item x="8"/>
        <item x="10"/>
        <item x="1"/>
        <item x="12"/>
        <item x="11"/>
        <item x="7"/>
        <item x="9"/>
        <item x="6"/>
        <item x="14"/>
        <item x="13"/>
        <item x="16"/>
        <item x="15"/>
        <item t="default"/>
      </items>
    </pivotField>
    <pivotField showAll="0"/>
    <pivotField showAll="0">
      <items count="47">
        <item x="39"/>
        <item x="17"/>
        <item x="26"/>
        <item x="3"/>
        <item x="37"/>
        <item x="27"/>
        <item x="4"/>
        <item x="22"/>
        <item x="5"/>
        <item x="31"/>
        <item x="36"/>
        <item x="33"/>
        <item x="41"/>
        <item x="6"/>
        <item x="44"/>
        <item x="7"/>
        <item x="13"/>
        <item x="15"/>
        <item x="43"/>
        <item x="21"/>
        <item x="34"/>
        <item x="29"/>
        <item x="18"/>
        <item x="35"/>
        <item x="20"/>
        <item x="10"/>
        <item x="14"/>
        <item x="32"/>
        <item x="30"/>
        <item x="2"/>
        <item x="38"/>
        <item x="16"/>
        <item x="11"/>
        <item x="42"/>
        <item x="40"/>
        <item x="19"/>
        <item x="28"/>
        <item x="9"/>
        <item x="25"/>
        <item x="12"/>
        <item x="45"/>
        <item x="8"/>
        <item x="23"/>
        <item x="1"/>
        <item x="0"/>
        <item x="24"/>
        <item t="default"/>
      </items>
    </pivotField>
    <pivotField showAll="0"/>
    <pivotField showAll="0"/>
    <pivotField showAll="0"/>
    <pivotField showAll="0"/>
    <pivotField numFmtId="43" showAll="0"/>
    <pivotField numFmtId="43" showAll="0"/>
    <pivotField numFmtId="43" showAll="0"/>
    <pivotField dataField="1" numFmtId="43" showAll="0"/>
    <pivotField showAll="0"/>
    <pivotField showAll="0"/>
    <pivotField dataField="1" numFmtId="165" showAll="0"/>
    <pivotField numFmtId="165" showAll="0"/>
    <pivotField dataField="1" numFmtId="165" showAll="0"/>
    <pivotField numFmtId="10" showAll="0"/>
    <pivotField showAll="0"/>
    <pivotField showAll="0">
      <items count="75">
        <item x="66"/>
        <item x="72"/>
        <item x="69"/>
        <item x="70"/>
        <item x="67"/>
        <item x="71"/>
        <item x="34"/>
        <item x="32"/>
        <item x="48"/>
        <item x="60"/>
        <item x="73"/>
        <item x="68"/>
        <item x="64"/>
        <item x="55"/>
        <item x="56"/>
        <item x="63"/>
        <item x="58"/>
        <item x="59"/>
        <item x="57"/>
        <item x="53"/>
        <item x="61"/>
        <item x="50"/>
        <item x="47"/>
        <item x="40"/>
        <item x="65"/>
        <item x="54"/>
        <item x="51"/>
        <item x="46"/>
        <item x="62"/>
        <item x="52"/>
        <item x="41"/>
        <item x="30"/>
        <item x="42"/>
        <item x="44"/>
        <item x="43"/>
        <item x="6"/>
        <item x="35"/>
        <item x="49"/>
        <item x="21"/>
        <item x="45"/>
        <item x="36"/>
        <item x="19"/>
        <item x="26"/>
        <item x="29"/>
        <item x="37"/>
        <item x="39"/>
        <item x="38"/>
        <item x="25"/>
        <item x="22"/>
        <item x="24"/>
        <item x="28"/>
        <item x="27"/>
        <item x="10"/>
        <item x="33"/>
        <item x="20"/>
        <item x="1"/>
        <item x="31"/>
        <item x="5"/>
        <item x="23"/>
        <item x="18"/>
        <item x="12"/>
        <item x="13"/>
        <item x="7"/>
        <item x="14"/>
        <item x="9"/>
        <item x="17"/>
        <item x="4"/>
        <item x="0"/>
        <item x="11"/>
        <item x="15"/>
        <item x="3"/>
        <item x="8"/>
        <item x="16"/>
        <item x="2"/>
        <item t="default"/>
      </items>
    </pivotField>
    <pivotField showAll="0"/>
    <pivotField showAll="0"/>
    <pivotField dataField="1" showAll="0"/>
    <pivotField showAll="0"/>
    <pivotField showAll="0"/>
  </pivotFields>
  <rowItems count="1">
    <i/>
  </rowItems>
  <colFields count="1">
    <field x="-2"/>
  </colFields>
  <colItems count="4">
    <i>
      <x/>
    </i>
    <i i="1">
      <x v="1"/>
    </i>
    <i i="2">
      <x v="2"/>
    </i>
    <i i="3">
      <x v="3"/>
    </i>
  </colItems>
  <dataFields count="4">
    <dataField name="Sum of Gross Revenue" fld="16" baseField="0" baseItem="0" numFmtId="165"/>
    <dataField name="Sum of Profit" fld="18" baseField="0" baseItem="0" numFmtId="165"/>
    <dataField name="Average of IMDb Score (1-10)" fld="13" subtotal="average" baseField="0" baseItem="1" numFmtId="166"/>
    <dataField name="Count of Movie Title(UPPER)" fld="24" subtotal="count" baseField="0" baseItem="0"/>
  </dataFields>
  <formats count="19">
    <format dxfId="100">
      <pivotArea type="all" dataOnly="0" outline="0" fieldPosition="0"/>
    </format>
    <format dxfId="99">
      <pivotArea outline="0" collapsedLevelsAreSubtotals="1" fieldPosition="0"/>
    </format>
    <format dxfId="98">
      <pivotArea dataOnly="0" labelOnly="1" outline="0" fieldPosition="0">
        <references count="1">
          <reference field="4294967294" count="4">
            <x v="0"/>
            <x v="1"/>
            <x v="2"/>
            <x v="3"/>
          </reference>
        </references>
      </pivotArea>
    </format>
    <format dxfId="97">
      <pivotArea type="all" dataOnly="0" outline="0" fieldPosition="0"/>
    </format>
    <format dxfId="96">
      <pivotArea outline="0" collapsedLevelsAreSubtotals="1" fieldPosition="0"/>
    </format>
    <format dxfId="95">
      <pivotArea dataOnly="0" labelOnly="1" outline="0" fieldPosition="0">
        <references count="1">
          <reference field="4294967294" count="4">
            <x v="0"/>
            <x v="1"/>
            <x v="2"/>
            <x v="3"/>
          </reference>
        </references>
      </pivotArea>
    </format>
    <format dxfId="94">
      <pivotArea type="all" dataOnly="0" outline="0" fieldPosition="0"/>
    </format>
    <format dxfId="93">
      <pivotArea outline="0" collapsedLevelsAreSubtotals="1" fieldPosition="0"/>
    </format>
    <format dxfId="92">
      <pivotArea dataOnly="0" labelOnly="1" outline="0" fieldPosition="0">
        <references count="1">
          <reference field="4294967294" count="4">
            <x v="0"/>
            <x v="1"/>
            <x v="2"/>
            <x v="3"/>
          </reference>
        </references>
      </pivotArea>
    </format>
    <format dxfId="91">
      <pivotArea type="all" dataOnly="0" outline="0" fieldPosition="0"/>
    </format>
    <format dxfId="90">
      <pivotArea outline="0" collapsedLevelsAreSubtotals="1" fieldPosition="0"/>
    </format>
    <format dxfId="89">
      <pivotArea dataOnly="0" labelOnly="1" outline="0" fieldPosition="0">
        <references count="1">
          <reference field="4294967294" count="4">
            <x v="0"/>
            <x v="1"/>
            <x v="2"/>
            <x v="3"/>
          </reference>
        </references>
      </pivotArea>
    </format>
    <format dxfId="88">
      <pivotArea type="all" dataOnly="0" outline="0" fieldPosition="0"/>
    </format>
    <format dxfId="87">
      <pivotArea outline="0" collapsedLevelsAreSubtotals="1" fieldPosition="0"/>
    </format>
    <format dxfId="86">
      <pivotArea dataOnly="0" labelOnly="1" outline="0" fieldPosition="0">
        <references count="1">
          <reference field="4294967294" count="4">
            <x v="0"/>
            <x v="1"/>
            <x v="2"/>
            <x v="3"/>
          </reference>
        </references>
      </pivotArea>
    </format>
    <format dxfId="85">
      <pivotArea type="all" dataOnly="0" outline="0" fieldPosition="0"/>
    </format>
    <format dxfId="84">
      <pivotArea outline="0" collapsedLevelsAreSubtotals="1" fieldPosition="0"/>
    </format>
    <format dxfId="83">
      <pivotArea dataOnly="0" labelOnly="1" outline="0" fieldPosition="0">
        <references count="1">
          <reference field="4294967294" count="4">
            <x v="0"/>
            <x v="1"/>
            <x v="2"/>
            <x v="3"/>
          </reference>
        </references>
      </pivotArea>
    </format>
    <format dxfId="8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19DB1D-21C2-4862-B856-2EA8CC4637C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chartFormat="4">
  <location ref="E1:F5" firstHeaderRow="1" firstDataRow="1" firstDataCol="1"/>
  <pivotFields count="27">
    <pivotField dataField="1" showAll="0"/>
    <pivotField numFmtId="14" showAll="0"/>
    <pivotField showAll="0">
      <items count="3">
        <item x="1"/>
        <item x="0"/>
        <item t="default"/>
      </items>
    </pivotField>
    <pivotField showAll="0">
      <items count="18">
        <item x="0"/>
        <item x="2"/>
        <item x="3"/>
        <item x="5"/>
        <item x="4"/>
        <item x="8"/>
        <item x="10"/>
        <item x="1"/>
        <item x="12"/>
        <item x="11"/>
        <item x="7"/>
        <item x="9"/>
        <item x="6"/>
        <item x="14"/>
        <item x="13"/>
        <item x="16"/>
        <item x="15"/>
        <item t="default"/>
      </items>
    </pivotField>
    <pivotField showAll="0"/>
    <pivotField showAll="0">
      <items count="47">
        <item x="39"/>
        <item x="17"/>
        <item x="26"/>
        <item x="3"/>
        <item x="37"/>
        <item x="27"/>
        <item x="4"/>
        <item x="22"/>
        <item x="5"/>
        <item x="31"/>
        <item x="36"/>
        <item x="33"/>
        <item x="41"/>
        <item x="6"/>
        <item x="44"/>
        <item x="7"/>
        <item x="13"/>
        <item x="15"/>
        <item x="43"/>
        <item x="21"/>
        <item x="34"/>
        <item x="29"/>
        <item x="18"/>
        <item x="35"/>
        <item x="20"/>
        <item x="10"/>
        <item x="14"/>
        <item x="32"/>
        <item x="30"/>
        <item x="2"/>
        <item x="38"/>
        <item x="16"/>
        <item x="11"/>
        <item x="42"/>
        <item x="40"/>
        <item x="19"/>
        <item x="28"/>
        <item x="9"/>
        <item x="25"/>
        <item x="12"/>
        <item x="45"/>
        <item x="8"/>
        <item x="23"/>
        <item x="1"/>
        <item x="0"/>
        <item x="24"/>
        <item t="default"/>
      </items>
    </pivotField>
    <pivotField showAll="0"/>
    <pivotField showAll="0"/>
    <pivotField axis="axisRow" showAll="0" measureFilter="1" sortType="descending">
      <items count="1734">
        <item h="1" x="1199"/>
        <item h="1" x="1721"/>
        <item h="1" x="1129"/>
        <item h="1" x="564"/>
        <item h="1" x="1403"/>
        <item h="1" x="1598"/>
        <item h="1" x="1724"/>
        <item h="1" x="985"/>
        <item h="1" x="164"/>
        <item h="1" x="1602"/>
        <item h="1" x="1266"/>
        <item h="1" x="199"/>
        <item h="1" x="148"/>
        <item h="1" x="924"/>
        <item h="1" x="1512"/>
        <item h="1" x="1596"/>
        <item h="1" x="1466"/>
        <item h="1" x="1532"/>
        <item h="1" x="1670"/>
        <item h="1" x="704"/>
        <item h="1" x="1008"/>
        <item h="1" x="294"/>
        <item h="1" x="1581"/>
        <item h="1" x="557"/>
        <item h="1" x="668"/>
        <item h="1" x="1557"/>
        <item h="1" x="910"/>
        <item h="1" x="81"/>
        <item h="1" x="1086"/>
        <item h="1" x="310"/>
        <item h="1" x="1729"/>
        <item h="1" x="833"/>
        <item h="1" x="1530"/>
        <item h="1" x="702"/>
        <item h="1" x="172"/>
        <item h="1" x="1620"/>
        <item h="1" x="1692"/>
        <item h="1" x="1522"/>
        <item h="1" x="348"/>
        <item h="1" x="542"/>
        <item h="1" x="619"/>
        <item h="1" x="517"/>
        <item h="1" x="304"/>
        <item h="1" x="101"/>
        <item h="1" x="1147"/>
        <item h="1" x="43"/>
        <item h="1" x="738"/>
        <item h="1" x="1400"/>
        <item h="1" x="856"/>
        <item h="1" x="926"/>
        <item h="1" x="915"/>
        <item h="1" x="1261"/>
        <item h="1" x="485"/>
        <item h="1" x="1415"/>
        <item h="1" x="1534"/>
        <item h="1" x="397"/>
        <item h="1" x="1597"/>
        <item h="1" x="5"/>
        <item h="1" x="722"/>
        <item h="1" x="1525"/>
        <item h="1" x="100"/>
        <item h="1" x="1012"/>
        <item h="1" x="436"/>
        <item h="1" x="1108"/>
        <item h="1" x="829"/>
        <item h="1" x="1484"/>
        <item h="1" x="1037"/>
        <item h="1" x="667"/>
        <item h="1" x="16"/>
        <item h="1" x="1579"/>
        <item h="1" x="440"/>
        <item h="1" x="490"/>
        <item h="1" x="1073"/>
        <item h="1" x="322"/>
        <item h="1" x="1340"/>
        <item h="1" x="113"/>
        <item h="1" x="201"/>
        <item h="1" x="429"/>
        <item h="1" x="248"/>
        <item h="1" x="1352"/>
        <item h="1" x="1196"/>
        <item h="1" x="1508"/>
        <item h="1" x="896"/>
        <item h="1" x="134"/>
        <item h="1" x="1204"/>
        <item h="1" x="839"/>
        <item h="1" x="558"/>
        <item h="1" x="1284"/>
        <item h="1" x="306"/>
        <item h="1" x="1527"/>
        <item h="1" x="48"/>
        <item h="1" x="290"/>
        <item h="1" x="687"/>
        <item h="1" x="1364"/>
        <item h="1" x="1371"/>
        <item h="1" x="953"/>
        <item h="1" x="1389"/>
        <item h="1" x="1350"/>
        <item h="1" x="705"/>
        <item h="1" x="1640"/>
        <item h="1" x="1375"/>
        <item h="1" x="1608"/>
        <item h="1" x="1687"/>
        <item h="1" x="932"/>
        <item h="1" x="1173"/>
        <item h="1" x="464"/>
        <item h="1" x="1230"/>
        <item h="1" x="607"/>
        <item h="1" x="520"/>
        <item h="1" x="380"/>
        <item h="1" x="741"/>
        <item h="1" x="386"/>
        <item h="1" x="680"/>
        <item h="1" x="122"/>
        <item h="1" x="1616"/>
        <item h="1" x="53"/>
        <item h="1" x="1365"/>
        <item h="1" x="967"/>
        <item h="1" x="171"/>
        <item h="1" x="631"/>
        <item h="1" x="191"/>
        <item h="1" x="339"/>
        <item h="1" x="1209"/>
        <item h="1" x="258"/>
        <item h="1" x="1662"/>
        <item h="1" x="964"/>
        <item h="1" x="1697"/>
        <item h="1" x="1065"/>
        <item h="1" x="1632"/>
        <item h="1" x="377"/>
        <item h="1" x="1121"/>
        <item h="1" x="1137"/>
        <item h="1" x="601"/>
        <item h="1" x="69"/>
        <item h="1" x="144"/>
        <item h="1" x="36"/>
        <item h="1" x="1102"/>
        <item h="1" x="1055"/>
        <item h="1" x="1548"/>
        <item h="1" x="1355"/>
        <item h="1" x="765"/>
        <item h="1" x="843"/>
        <item h="1" x="1356"/>
        <item h="1" x="841"/>
        <item h="1" x="1237"/>
        <item h="1" x="1239"/>
        <item h="1" x="296"/>
        <item h="1" x="246"/>
        <item h="1" x="274"/>
        <item h="1" x="762"/>
        <item h="1" x="1434"/>
        <item h="1" x="1414"/>
        <item h="1" x="1122"/>
        <item h="1" x="775"/>
        <item h="1" x="118"/>
        <item h="1" x="725"/>
        <item h="1" x="1728"/>
        <item h="1" x="523"/>
        <item h="1" x="46"/>
        <item h="1" x="471"/>
        <item h="1" x="149"/>
        <item h="1" x="297"/>
        <item h="1" x="939"/>
        <item h="1" x="861"/>
        <item h="1" x="1646"/>
        <item h="1" x="413"/>
        <item h="1" x="292"/>
        <item h="1" x="1035"/>
        <item h="1" x="737"/>
        <item h="1" x="63"/>
        <item h="1" x="1287"/>
        <item h="1" x="1138"/>
        <item h="1" x="109"/>
        <item h="1" x="593"/>
        <item h="1" x="309"/>
        <item h="1" x="800"/>
        <item h="1" x="1091"/>
        <item h="1" x="1257"/>
        <item h="1" x="204"/>
        <item h="1" x="886"/>
        <item h="1" x="449"/>
        <item h="1" x="1210"/>
        <item h="1" x="986"/>
        <item h="1" x="811"/>
        <item h="1" x="239"/>
        <item h="1" x="1560"/>
        <item h="1" x="1725"/>
        <item h="1" x="1013"/>
        <item h="1" x="758"/>
        <item h="1" x="1722"/>
        <item h="1" x="1248"/>
        <item h="1" x="1070"/>
        <item h="1" x="64"/>
        <item h="1" x="438"/>
        <item h="1" x="250"/>
        <item h="1" x="1444"/>
        <item h="1" x="1285"/>
        <item h="1" x="477"/>
        <item h="1" x="410"/>
        <item h="1" x="151"/>
        <item h="1" x="906"/>
        <item h="1" x="622"/>
        <item h="1" x="652"/>
        <item h="1" x="1217"/>
        <item h="1" x="90"/>
        <item h="1" x="1383"/>
        <item h="1" x="1556"/>
        <item h="1" x="965"/>
        <item h="1" x="1201"/>
        <item h="1" x="1441"/>
        <item h="1" x="954"/>
        <item h="1" x="1671"/>
        <item h="1" x="92"/>
        <item h="1" x="639"/>
        <item h="1" x="682"/>
        <item h="1" x="1358"/>
        <item h="1" x="1562"/>
        <item h="1" x="1396"/>
        <item h="1" x="326"/>
        <item h="1" x="392"/>
        <item h="1" x="1271"/>
        <item h="1" x="1213"/>
        <item h="1" x="1047"/>
        <item h="1" x="487"/>
        <item h="1" x="1081"/>
        <item h="1" x="1309"/>
        <item h="1" x="1487"/>
        <item h="1" x="1088"/>
        <item h="1" x="15"/>
        <item h="1" x="489"/>
        <item h="1" x="895"/>
        <item h="1" x="28"/>
        <item h="1" x="1184"/>
        <item h="1" x="889"/>
        <item h="1" x="759"/>
        <item h="1" x="457"/>
        <item h="1" x="26"/>
        <item h="1" x="674"/>
        <item h="1" x="424"/>
        <item h="1" x="1385"/>
        <item h="1" x="1087"/>
        <item h="1" x="660"/>
        <item h="1" x="636"/>
        <item h="1" x="119"/>
        <item h="1" x="34"/>
        <item h="1" x="1053"/>
        <item h="1" x="1419"/>
        <item h="1" x="766"/>
        <item h="1" x="670"/>
        <item h="1" x="1631"/>
        <item h="1" x="1075"/>
        <item h="1" x="1291"/>
        <item h="1" x="577"/>
        <item h="1" x="595"/>
        <item h="1" x="754"/>
        <item h="1" x="931"/>
        <item h="1" x="730"/>
        <item h="1" x="1156"/>
        <item h="1" x="91"/>
        <item x="3"/>
        <item h="1" x="1348"/>
        <item h="1" x="1572"/>
        <item h="1" x="459"/>
        <item h="1" x="1586"/>
        <item h="1" x="228"/>
        <item h="1" x="675"/>
        <item h="1" x="793"/>
        <item h="1" x="746"/>
        <item h="1" x="1325"/>
        <item h="1" x="241"/>
        <item h="1" x="1539"/>
        <item h="1" x="1547"/>
        <item h="1" x="1638"/>
        <item h="1" x="1699"/>
        <item h="1" x="20"/>
        <item h="1" x="1017"/>
        <item h="1" x="229"/>
        <item h="1" x="409"/>
        <item h="1" x="618"/>
        <item h="1" x="1"/>
        <item h="1" x="1482"/>
        <item h="1" x="533"/>
        <item h="1" x="1104"/>
        <item h="1" x="1339"/>
        <item h="1" x="973"/>
        <item h="1" x="1214"/>
        <item h="1" x="874"/>
        <item h="1" x="677"/>
        <item h="1" x="822"/>
        <item h="1" x="908"/>
        <item h="1" x="1519"/>
        <item h="1" x="1406"/>
        <item h="1" x="240"/>
        <item h="1" x="293"/>
        <item h="1" x="1676"/>
        <item h="1" x="1150"/>
        <item h="1" x="1700"/>
        <item h="1" x="1056"/>
        <item h="1" x="827"/>
        <item h="1" x="1268"/>
        <item h="1" x="1105"/>
        <item h="1" x="835"/>
        <item h="1" x="1226"/>
        <item h="1" x="733"/>
        <item h="1" x="1541"/>
        <item h="1" x="1336"/>
        <item h="1" x="44"/>
        <item h="1" x="1585"/>
        <item h="1" x="1378"/>
        <item h="1" x="792"/>
        <item h="1" x="215"/>
        <item h="1" x="1623"/>
        <item h="1" x="182"/>
        <item h="1" x="941"/>
        <item h="1" x="625"/>
        <item h="1" x="181"/>
        <item h="1" x="638"/>
        <item h="1" x="846"/>
        <item h="1" x="578"/>
        <item h="1" x="999"/>
        <item h="1" x="891"/>
        <item h="1" x="1513"/>
        <item h="1" x="1146"/>
        <item h="1" x="269"/>
        <item h="1" x="548"/>
        <item h="1" x="333"/>
        <item h="1" x="1311"/>
        <item h="1" x="1619"/>
        <item h="1" x="1169"/>
        <item h="1" x="648"/>
        <item h="1" x="1440"/>
        <item h="1" x="1207"/>
        <item h="1" x="1509"/>
        <item h="1" x="1366"/>
        <item h="1" x="336"/>
        <item h="1" x="434"/>
        <item h="1" x="1326"/>
        <item h="1" x="376"/>
        <item h="1" x="751"/>
        <item h="1" x="452"/>
        <item h="1" x="1510"/>
        <item h="1" x="883"/>
        <item h="1" x="129"/>
        <item h="1" x="177"/>
        <item h="1" x="1342"/>
        <item h="1" x="824"/>
        <item h="1" x="332"/>
        <item h="1" x="479"/>
        <item h="1" x="1473"/>
        <item h="1" x="303"/>
        <item h="1" x="570"/>
        <item h="1" x="256"/>
        <item h="1" x="797"/>
        <item h="1" x="1113"/>
        <item h="1" x="422"/>
        <item h="1" x="628"/>
        <item h="1" x="753"/>
        <item h="1" x="1328"/>
        <item h="1" x="955"/>
        <item h="1" x="158"/>
        <item h="1" x="1041"/>
        <item h="1" x="426"/>
        <item h="1" x="922"/>
        <item h="1" x="1016"/>
        <item h="1" x="516"/>
        <item h="1" x="559"/>
        <item h="1" x="1635"/>
        <item h="1" x="104"/>
        <item h="1" x="1408"/>
        <item h="1" x="33"/>
        <item h="1" x="347"/>
        <item h="1" x="474"/>
        <item h="1" x="418"/>
        <item h="1" x="1437"/>
        <item h="1" x="32"/>
        <item h="1" x="262"/>
        <item h="1" x="1231"/>
        <item h="1" x="72"/>
        <item h="1" x="871"/>
        <item h="1" x="259"/>
        <item h="1" x="1218"/>
        <item h="1" x="1250"/>
        <item h="1" x="1189"/>
        <item h="1" x="989"/>
        <item h="1" x="1716"/>
        <item h="1" x="450"/>
        <item h="1" x="684"/>
        <item h="1" x="135"/>
        <item h="1" x="723"/>
        <item h="1" x="1298"/>
        <item h="1" x="764"/>
        <item h="1" x="1571"/>
        <item h="1" x="890"/>
        <item h="1" x="1395"/>
        <item h="1" x="819"/>
        <item h="1" x="1245"/>
        <item h="1" x="804"/>
        <item h="1" x="681"/>
        <item h="1" x="1425"/>
        <item h="1" x="717"/>
        <item h="1" x="1657"/>
        <item h="1" x="1118"/>
        <item h="1" x="289"/>
        <item h="1" x="1084"/>
        <item h="1" x="470"/>
        <item h="1" x="1172"/>
        <item h="1" x="68"/>
        <item h="1" x="960"/>
        <item h="1" x="998"/>
        <item h="1" x="867"/>
        <item h="1" x="676"/>
        <item h="1" x="270"/>
        <item h="1" x="1211"/>
        <item h="1" x="96"/>
        <item h="1" x="1064"/>
        <item h="1" x="1123"/>
        <item h="1" x="1299"/>
        <item h="1" x="1058"/>
        <item h="1" x="616"/>
        <item h="1" x="1297"/>
        <item h="1" x="500"/>
        <item h="1" x="1135"/>
        <item h="1" x="936"/>
        <item h="1" x="749"/>
        <item h="1" x="1139"/>
        <item h="1" x="1633"/>
        <item h="1" x="779"/>
        <item h="1" x="1002"/>
        <item h="1" x="1140"/>
        <item h="1" x="1713"/>
        <item h="1" x="750"/>
        <item h="1" x="1112"/>
        <item h="1" x="673"/>
        <item h="1" x="257"/>
        <item h="1" x="1528"/>
        <item h="1" x="1732"/>
        <item h="1" x="1019"/>
        <item h="1" x="574"/>
        <item h="1" x="1125"/>
        <item h="1" x="815"/>
        <item h="1" x="102"/>
        <item h="1" x="956"/>
        <item h="1" x="1361"/>
        <item h="1" x="1093"/>
        <item h="1" x="1546"/>
        <item h="1" x="1388"/>
        <item h="1" x="1664"/>
        <item h="1" x="288"/>
        <item h="1" x="1258"/>
        <item h="1" x="75"/>
        <item h="1" x="189"/>
        <item h="1" x="1702"/>
        <item h="1" x="1526"/>
        <item h="1" x="1708"/>
        <item h="1" x="805"/>
        <item h="1" x="782"/>
        <item h="1" x="893"/>
        <item h="1" x="1704"/>
        <item h="1" x="325"/>
        <item h="1" x="124"/>
        <item h="1" x="810"/>
        <item h="1" x="1238"/>
        <item h="1" x="599"/>
        <item h="1" x="291"/>
        <item h="1" x="1564"/>
        <item h="1" x="143"/>
        <item h="1" x="1404"/>
        <item h="1" x="1531"/>
        <item h="1" x="503"/>
        <item h="1" x="1460"/>
        <item h="1" x="1566"/>
        <item h="1" x="712"/>
        <item h="1" x="1234"/>
        <item h="1" x="1485"/>
        <item h="1" x="700"/>
        <item h="1" x="1293"/>
        <item h="1" x="416"/>
        <item h="1" x="1582"/>
        <item h="1" x="456"/>
        <item h="1" x="1126"/>
        <item h="1" x="1310"/>
        <item h="1" x="1659"/>
        <item h="1" x="1714"/>
        <item h="1" x="193"/>
        <item h="1" x="7"/>
        <item h="1" x="1693"/>
        <item h="1" x="1021"/>
        <item h="1" x="141"/>
        <item h="1" x="190"/>
        <item h="1" x="1382"/>
        <item h="1" x="353"/>
        <item h="1" x="388"/>
        <item h="1" x="940"/>
        <item h="1" x="401"/>
        <item h="1" x="1483"/>
        <item h="1" x="1731"/>
        <item h="1" x="1445"/>
        <item h="1" x="1100"/>
        <item h="1" x="1089"/>
        <item h="1" x="1054"/>
        <item h="1" x="1346"/>
        <item h="1" x="1062"/>
        <item h="1" x="566"/>
        <item h="1" x="866"/>
        <item h="1" x="1660"/>
        <item h="1" x="1618"/>
        <item h="1" x="351"/>
        <item h="1" x="139"/>
        <item h="1" x="1537"/>
        <item h="1" x="1272"/>
        <item h="1" x="112"/>
        <item h="1" x="535"/>
        <item h="1" x="917"/>
        <item h="1" x="602"/>
        <item h="1" x="451"/>
        <item h="1" x="1085"/>
        <item h="1" x="796"/>
        <item h="1" x="838"/>
        <item h="1" x="1412"/>
        <item h="1" x="12"/>
        <item h="1" x="1029"/>
        <item h="1" x="491"/>
        <item h="1" x="300"/>
        <item h="1" x="466"/>
        <item h="1" x="1514"/>
        <item h="1" x="111"/>
        <item h="1" x="435"/>
        <item h="1" x="790"/>
        <item h="1" x="1666"/>
        <item h="1" x="126"/>
        <item h="1" x="555"/>
        <item h="1" x="492"/>
        <item h="1" x="901"/>
        <item h="1" x="789"/>
        <item h="1" x="369"/>
        <item h="1" x="395"/>
        <item h="1" x="1353"/>
        <item h="1" x="1386"/>
        <item h="1" x="921"/>
        <item h="1" x="4"/>
        <item h="1" x="89"/>
        <item h="1" x="446"/>
        <item h="1" x="154"/>
        <item h="1" x="1658"/>
        <item h="1" x="146"/>
        <item h="1" x="1151"/>
        <item h="1" x="1152"/>
        <item h="1" x="562"/>
        <item h="1" x="654"/>
        <item h="1" x="389"/>
        <item h="1" x="1162"/>
        <item h="1" x="556"/>
        <item h="1" x="661"/>
        <item h="1" x="1617"/>
        <item h="1" x="977"/>
        <item h="1" x="342"/>
        <item h="1" x="946"/>
        <item h="1" x="1600"/>
        <item h="1" x="878"/>
        <item h="1" x="8"/>
        <item h="1" x="540"/>
        <item h="1" x="731"/>
        <item h="1" x="1380"/>
        <item h="1" x="787"/>
        <item h="1" x="1410"/>
        <item h="1" x="226"/>
        <item h="1" x="1511"/>
        <item h="1" x="591"/>
        <item h="1" x="428"/>
        <item h="1" x="689"/>
        <item h="1" x="1044"/>
        <item h="1" x="981"/>
        <item h="1" x="579"/>
        <item h="1" x="1555"/>
        <item h="1" x="287"/>
        <item h="1" x="728"/>
        <item h="1" x="187"/>
        <item h="1" x="531"/>
        <item h="1" x="1648"/>
        <item h="1" x="79"/>
        <item h="1" x="1710"/>
        <item h="1" x="1227"/>
        <item h="1" x="1461"/>
        <item h="1" x="1507"/>
        <item h="1" x="1630"/>
        <item h="1" x="573"/>
        <item h="1" x="1119"/>
        <item h="1" x="1312"/>
        <item h="1" x="1028"/>
        <item h="1" x="468"/>
        <item h="1" x="272"/>
        <item h="1" x="1331"/>
        <item h="1" x="834"/>
        <item h="1" x="1319"/>
        <item h="1" x="1259"/>
        <item x="1006"/>
        <item h="1" x="1603"/>
        <item h="1" x="1391"/>
        <item h="1" x="1498"/>
        <item h="1" x="1574"/>
        <item h="1" x="279"/>
        <item h="1" x="683"/>
        <item h="1" x="384"/>
        <item h="1" x="362"/>
        <item h="1" x="1682"/>
        <item h="1" x="736"/>
        <item h="1" x="1669"/>
        <item h="1" x="594"/>
        <item h="1" x="408"/>
        <item h="1" x="231"/>
        <item h="1" x="1465"/>
        <item h="1" x="1477"/>
        <item h="1" x="1604"/>
        <item h="1" x="465"/>
        <item h="1" x="1092"/>
        <item h="1" x="275"/>
        <item h="1" x="1694"/>
        <item h="1" x="1098"/>
        <item h="1" x="1283"/>
        <item h="1" x="641"/>
        <item h="1" x="551"/>
        <item h="1" x="857"/>
        <item h="1" x="295"/>
        <item h="1" x="1392"/>
        <item h="1" x="38"/>
        <item h="1" x="543"/>
        <item h="1" x="1502"/>
        <item h="1" x="1161"/>
        <item h="1" x="255"/>
        <item h="1" x="927"/>
        <item h="1" x="168"/>
        <item h="1" x="1198"/>
        <item h="1" x="50"/>
        <item h="1" x="1182"/>
        <item h="1" x="770"/>
        <item h="1" x="919"/>
        <item h="1" x="1469"/>
        <item h="1" x="1456"/>
        <item h="1" x="298"/>
        <item h="1" x="1672"/>
        <item h="1" x="739"/>
        <item h="1" x="1490"/>
        <item h="1" x="374"/>
        <item h="1" x="1705"/>
        <item h="1" x="328"/>
        <item h="1" x="980"/>
        <item h="1" x="0"/>
        <item h="1" x="1418"/>
        <item h="1" x="1707"/>
        <item h="1" x="398"/>
        <item h="1" x="1590"/>
        <item h="1" x="1426"/>
        <item h="1" x="1001"/>
        <item h="1" x="785"/>
        <item h="1" x="24"/>
        <item h="1" x="1067"/>
        <item h="1" x="860"/>
        <item h="1" x="166"/>
        <item h="1" x="1443"/>
        <item h="1" x="198"/>
        <item h="1" x="686"/>
        <item h="1" x="1025"/>
        <item h="1" x="402"/>
        <item h="1" x="1639"/>
        <item h="1" x="1179"/>
        <item h="1" x="1373"/>
        <item h="1" x="21"/>
        <item h="1" x="502"/>
        <item h="1" x="506"/>
        <item h="1" x="1357"/>
        <item h="1" x="656"/>
        <item h="1" x="1402"/>
        <item h="1" x="56"/>
        <item h="1" x="634"/>
        <item h="1" x="966"/>
        <item h="1" x="360"/>
        <item h="1" x="1647"/>
        <item h="1" x="1160"/>
        <item h="1" x="1453"/>
        <item h="1" x="640"/>
        <item h="1" x="432"/>
        <item h="1" x="176"/>
        <item h="1" x="877"/>
        <item h="1" x="319"/>
        <item h="1" x="359"/>
        <item h="1" x="1167"/>
        <item h="1" x="1202"/>
        <item h="1" x="41"/>
        <item h="1" x="387"/>
        <item h="1" x="912"/>
        <item h="1" x="530"/>
        <item h="1" x="1165"/>
        <item h="1" x="659"/>
        <item h="1" x="1246"/>
        <item h="1" x="284"/>
        <item h="1" x="1344"/>
        <item h="1" x="571"/>
        <item h="1" x="1194"/>
        <item h="1" x="1076"/>
        <item h="1" x="1397"/>
        <item h="1" x="1333"/>
        <item h="1" x="1554"/>
        <item h="1" x="1142"/>
        <item h="1" x="1164"/>
        <item h="1" x="881"/>
        <item h="1" x="945"/>
        <item h="1" x="238"/>
        <item h="1" x="783"/>
        <item h="1" x="1279"/>
        <item h="1" x="1411"/>
        <item h="1" x="567"/>
        <item h="1" x="1701"/>
        <item h="1" x="133"/>
        <item h="1" x="1718"/>
        <item h="1" x="875"/>
        <item h="1" x="1305"/>
        <item h="1" x="606"/>
        <item h="1" x="1176"/>
        <item h="1" x="1066"/>
        <item h="1" x="71"/>
        <item h="1" x="278"/>
        <item h="1" x="842"/>
        <item h="1" x="1043"/>
        <item h="1" x="629"/>
        <item h="1" x="1034"/>
        <item h="1" x="1243"/>
        <item h="1" x="1303"/>
        <item h="1" x="346"/>
        <item h="1" x="610"/>
        <item h="1" x="747"/>
        <item h="1" x="394"/>
        <item h="1" x="1347"/>
        <item h="1" x="1082"/>
        <item h="1" x="1679"/>
        <item h="1" x="755"/>
        <item h="1" x="907"/>
        <item h="1" x="493"/>
        <item h="1" x="1463"/>
        <item h="1" x="663"/>
        <item h="1" x="1020"/>
        <item h="1" x="951"/>
        <item h="1" x="849"/>
        <item h="1" x="812"/>
        <item h="1" x="642"/>
        <item h="1" x="526"/>
        <item h="1" x="1003"/>
        <item h="1" x="780"/>
        <item h="1" x="1423"/>
        <item h="1" x="165"/>
        <item h="1" x="108"/>
        <item h="1" x="1083"/>
        <item h="1" x="324"/>
        <item h="1" x="313"/>
        <item h="1" x="1656"/>
        <item h="1" x="536"/>
        <item h="1" x="589"/>
        <item h="1" x="605"/>
        <item h="1" x="658"/>
        <item h="1" x="99"/>
        <item h="1" x="57"/>
        <item h="1" x="1589"/>
        <item h="1" x="355"/>
        <item h="1" x="364"/>
        <item h="1" x="928"/>
        <item h="1" x="1046"/>
        <item h="1" x="961"/>
        <item h="1" x="1317"/>
        <item h="1" x="923"/>
        <item h="1" x="978"/>
        <item h="1" x="576"/>
        <item h="1" x="264"/>
        <item h="1" x="651"/>
        <item h="1" x="1149"/>
        <item h="1" x="863"/>
        <item h="1" x="1686"/>
        <item h="1" x="644"/>
        <item h="1" x="711"/>
        <item h="1" x="760"/>
        <item h="1" x="463"/>
        <item h="1" x="620"/>
        <item h="1" x="237"/>
        <item h="1" x="724"/>
        <item h="1" x="415"/>
        <item h="1" x="903"/>
        <item h="1" x="330"/>
        <item h="1" x="845"/>
        <item h="1" x="1376"/>
        <item h="1" x="666"/>
        <item h="1" x="786"/>
        <item h="1" x="179"/>
        <item h="1" x="54"/>
        <item h="1" x="51"/>
        <item h="1" x="473"/>
        <item h="1" x="299"/>
        <item h="1" x="1197"/>
        <item h="1" x="772"/>
        <item h="1" x="223"/>
        <item h="1" x="1225"/>
        <item h="1" x="665"/>
        <item h="1" x="417"/>
        <item h="1" x="888"/>
        <item h="1" x="170"/>
        <item h="1" x="715"/>
        <item h="1" x="532"/>
        <item h="1" x="1301"/>
        <item h="1" x="341"/>
        <item h="1" x="1052"/>
        <item h="1" x="512"/>
        <item h="1" x="528"/>
        <item h="1" x="209"/>
        <item h="1" x="788"/>
        <item h="1" x="635"/>
        <item h="1" x="1157"/>
        <item h="1" x="664"/>
        <item h="1" x="404"/>
        <item h="1" x="76"/>
        <item h="1" x="1641"/>
        <item h="1" x="1612"/>
        <item h="1" x="331"/>
        <item h="1" x="534"/>
        <item h="1" x="27"/>
        <item h="1" x="1061"/>
        <item h="1" x="1405"/>
        <item h="1" x="480"/>
        <item h="1" x="1095"/>
        <item h="1" x="826"/>
        <item h="1" x="221"/>
        <item h="1" x="1282"/>
        <item h="1" x="1422"/>
        <item h="1" x="1308"/>
        <item h="1" x="121"/>
        <item h="1" x="1497"/>
        <item h="1" x="968"/>
        <item h="1" x="1471"/>
        <item h="1" x="458"/>
        <item h="1" x="203"/>
        <item h="1" x="317"/>
        <item h="1" x="1235"/>
        <item h="1" x="710"/>
        <item h="1" x="1117"/>
        <item h="1" x="1677"/>
        <item h="1" x="427"/>
        <item h="1" x="93"/>
        <item h="1" x="476"/>
        <item h="1" x="156"/>
        <item h="1" x="1717"/>
        <item h="1" x="1255"/>
        <item h="1" x="1252"/>
        <item h="1" x="615"/>
        <item h="1" x="552"/>
        <item h="1" x="1607"/>
        <item h="1" x="1144"/>
        <item h="1" x="1493"/>
        <item h="1" x="467"/>
        <item h="1" x="995"/>
        <item h="1" x="1432"/>
        <item h="1" x="844"/>
        <item h="1" x="892"/>
        <item h="1" x="123"/>
        <item h="1" x="472"/>
        <item h="1" x="690"/>
        <item h="1" x="899"/>
        <item h="1" x="726"/>
        <item h="1" x="220"/>
        <item h="1" x="235"/>
        <item h="1" x="1127"/>
        <item h="1" x="433"/>
        <item h="1" x="1191"/>
        <item h="1" x="975"/>
        <item h="1" x="1481"/>
        <item h="1" x="1472"/>
        <item h="1" x="1559"/>
        <item h="1" x="2"/>
        <item h="1" x="784"/>
        <item h="1" x="909"/>
        <item h="1" x="161"/>
        <item h="1" x="929"/>
        <item h="1" x="1322"/>
        <item h="1" x="443"/>
        <item h="1" x="825"/>
        <item h="1" x="1606"/>
        <item h="1" x="588"/>
        <item h="1" x="806"/>
        <item h="1" x="1544"/>
        <item h="1" x="1599"/>
        <item h="1" x="78"/>
        <item h="1" x="880"/>
        <item h="1" x="1459"/>
        <item h="1" x="1278"/>
        <item h="1" x="1486"/>
        <item h="1" x="983"/>
        <item h="1" x="1673"/>
        <item h="1" x="1188"/>
        <item h="1" x="823"/>
        <item h="1" x="1014"/>
        <item h="1" x="1675"/>
        <item h="1" x="1674"/>
        <item h="1" x="1621"/>
        <item h="1" x="1614"/>
        <item h="1" x="305"/>
        <item h="1" x="1491"/>
        <item h="1" x="943"/>
        <item h="1" x="1703"/>
        <item h="1" x="400"/>
        <item h="1" x="1515"/>
        <item h="1" x="390"/>
        <item h="1" x="706"/>
        <item h="1" x="1442"/>
        <item h="1" x="311"/>
        <item h="1" x="757"/>
        <item h="1" x="85"/>
        <item h="1" x="1384"/>
        <item h="1" x="1128"/>
        <item h="1" x="323"/>
        <item h="1" x="713"/>
        <item h="1" x="662"/>
        <item h="1" x="854"/>
        <item h="1" x="584"/>
        <item h="1" x="1359"/>
        <item h="1" x="98"/>
        <item h="1" x="550"/>
        <item h="1" x="587"/>
        <item h="1" x="959"/>
        <item h="1" x="1529"/>
        <item h="1" x="207"/>
        <item h="1" x="948"/>
        <item h="1" x="505"/>
        <item h="1" x="132"/>
        <item h="1" x="414"/>
        <item h="1" x="592"/>
        <item h="1" x="1203"/>
        <item h="1" x="870"/>
        <item h="1" x="1170"/>
        <item h="1" x="1467"/>
        <item h="1" x="1480"/>
        <item h="1" x="1609"/>
        <item h="1" x="691"/>
        <item h="1" x="904"/>
        <item h="1" x="773"/>
        <item h="1" x="95"/>
        <item h="1" x="575"/>
        <item h="1" x="802"/>
        <item h="1" x="743"/>
        <item h="1" x="1613"/>
        <item h="1" x="1685"/>
        <item h="1" x="911"/>
        <item h="1" x="1401"/>
        <item h="1" x="1634"/>
        <item h="1" x="934"/>
        <item h="1" x="22"/>
        <item h="1" x="1611"/>
        <item x="138"/>
        <item h="1" x="1663"/>
        <item h="1" x="1553"/>
        <item h="1" x="40"/>
        <item h="1" x="1540"/>
        <item h="1" x="1584"/>
        <item h="1" x="1593"/>
        <item h="1" x="206"/>
        <item h="1" x="1168"/>
        <item h="1" x="1269"/>
        <item h="1" x="361"/>
        <item h="1" x="1462"/>
        <item h="1" x="1551"/>
        <item h="1" x="314"/>
        <item h="1" x="709"/>
        <item h="1" x="242"/>
        <item h="1" x="145"/>
        <item h="1" x="613"/>
        <item h="1" x="10"/>
        <item h="1" x="1154"/>
        <item h="1" x="519"/>
        <item h="1" x="195"/>
        <item h="1" x="1503"/>
        <item h="1" x="1015"/>
        <item h="1" x="937"/>
        <item h="1" x="128"/>
        <item h="1" x="316"/>
        <item h="1" x="734"/>
        <item h="1" x="1496"/>
        <item h="1" x="748"/>
        <item h="1" x="444"/>
        <item h="1" x="1578"/>
        <item h="1" x="897"/>
        <item h="1" x="699"/>
        <item h="1" x="1349"/>
        <item h="1" x="1668"/>
        <item h="1" x="1039"/>
        <item h="1" x="1187"/>
        <item h="1" x="1302"/>
        <item h="1" x="137"/>
        <item h="1" x="1115"/>
        <item h="1" x="213"/>
        <item h="1" x="370"/>
        <item h="1" x="1236"/>
        <item h="1" x="1580"/>
        <item h="1" x="1567"/>
        <item h="1" x="1523"/>
        <item h="1" x="431"/>
        <item h="1" x="514"/>
        <item h="1" x="504"/>
        <item h="1" x="350"/>
        <item h="1" x="1390"/>
        <item h="1" x="1381"/>
        <item h="1" x="35"/>
        <item h="1" x="447"/>
        <item h="1" x="1289"/>
        <item h="1" x="1296"/>
        <item h="1" x="1314"/>
        <item h="1" x="1430"/>
        <item h="1" x="1292"/>
        <item h="1" x="1431"/>
        <item h="1" x="403"/>
        <item h="1" x="1124"/>
        <item h="1" x="1264"/>
        <item h="1" x="1479"/>
        <item h="1" x="1436"/>
        <item h="1" x="83"/>
        <item h="1" x="315"/>
        <item h="1" x="1428"/>
        <item h="1" x="1595"/>
        <item h="1" x="45"/>
        <item h="1" x="1545"/>
        <item h="1" x="735"/>
        <item h="1" x="1220"/>
        <item h="1" x="1181"/>
        <item h="1" x="721"/>
        <item h="1" x="1370"/>
        <item h="1" x="1394"/>
        <item h="1" x="1573"/>
        <item h="1" x="497"/>
        <item h="1" x="61"/>
        <item h="1" x="873"/>
        <item h="1" x="970"/>
        <item h="1" x="192"/>
        <item h="1" x="696"/>
        <item h="1" x="1134"/>
        <item h="1" x="1374"/>
        <item h="1" x="1004"/>
        <item h="1" x="1033"/>
        <item h="1" x="525"/>
        <item h="1" x="77"/>
        <item h="1" x="692"/>
        <item h="1" x="1106"/>
        <item h="1" x="745"/>
        <item h="1" x="529"/>
        <item h="1" x="776"/>
        <item h="1" x="1320"/>
        <item h="1" x="244"/>
        <item h="1" x="1256"/>
        <item h="1" x="744"/>
        <item h="1" x="260"/>
        <item h="1" x="1474"/>
        <item h="1" x="62"/>
        <item h="1" x="130"/>
        <item h="1" x="1475"/>
        <item h="1" x="698"/>
        <item h="1" x="1011"/>
        <item h="1" x="200"/>
        <item h="1" x="898"/>
        <item h="1" x="1009"/>
        <item h="1" x="475"/>
        <item h="1" x="1645"/>
        <item h="1" x="821"/>
        <item h="1" x="460"/>
        <item h="1" x="988"/>
        <item h="1" x="1518"/>
        <item h="1" x="1221"/>
        <item h="1" x="1212"/>
        <item h="1" x="80"/>
        <item h="1" x="708"/>
        <item h="1" x="1416"/>
        <item h="1" x="469"/>
        <item h="1" x="1208"/>
        <item h="1" x="167"/>
        <item h="1" x="1335"/>
        <item h="1" x="918"/>
        <item h="1" x="1505"/>
        <item h="1" x="218"/>
        <item h="1" x="1420"/>
        <item h="1" x="230"/>
        <item h="1" x="378"/>
        <item h="1" x="1542"/>
        <item h="1" x="1000"/>
        <item h="1" x="569"/>
        <item h="1" x="1166"/>
        <item h="1" x="1107"/>
        <item h="1" x="840"/>
        <item h="1" x="210"/>
        <item h="1" x="14"/>
        <item h="1" x="498"/>
        <item h="1" x="1372"/>
        <item h="1" x="1393"/>
        <item h="1" x="1626"/>
        <item h="1" x="1171"/>
        <item h="1" x="976"/>
        <item h="1" x="1341"/>
        <item h="1" x="1624"/>
        <item h="1" x="1059"/>
        <item h="1" x="612"/>
        <item h="1" x="1178"/>
        <item h="1" x="1031"/>
        <item h="1" x="1354"/>
        <item h="1" x="1449"/>
        <item h="1" x="808"/>
        <item h="1" x="950"/>
        <item h="1" x="1506"/>
        <item h="1" x="657"/>
        <item h="1" x="186"/>
        <item h="1" x="301"/>
        <item h="1" x="1110"/>
        <item h="1" x="894"/>
        <item h="1" x="454"/>
        <item h="1" x="1448"/>
        <item h="1" x="1678"/>
        <item h="1" x="233"/>
        <item h="1" x="1048"/>
        <item h="1" x="1103"/>
        <item h="1" x="307"/>
        <item h="1" x="1097"/>
        <item h="1" x="368"/>
        <item h="1" x="1288"/>
        <item h="1" x="363"/>
        <item h="1" x="1695"/>
        <item h="1" x="761"/>
        <item h="1" x="720"/>
        <item h="1" x="771"/>
        <item h="1" x="219"/>
        <item h="1" x="637"/>
        <item h="1" x="518"/>
        <item h="1" x="1051"/>
        <item h="1" x="1130"/>
        <item h="1" x="302"/>
        <item h="1" x="596"/>
        <item h="1" x="1478"/>
        <item h="1" x="1563"/>
        <item h="1" x="224"/>
        <item h="1" x="1050"/>
        <item h="1" x="420"/>
        <item h="1" x="1040"/>
        <item h="1" x="396"/>
        <item h="1" x="913"/>
        <item h="1" x="872"/>
        <item h="1" x="882"/>
        <item h="1" x="1535"/>
        <item h="1" x="1398"/>
        <item h="1" x="1116"/>
        <item h="1" x="740"/>
        <item h="1" x="794"/>
        <item h="1" x="178"/>
        <item h="1" x="442"/>
        <item h="1" x="1200"/>
        <item h="1" x="1295"/>
        <item h="1" x="406"/>
        <item h="1" x="1216"/>
        <item h="1" x="60"/>
        <item h="1" x="830"/>
        <item h="1" x="39"/>
        <item h="1" x="423"/>
        <item h="1" x="1451"/>
        <item x="254"/>
        <item h="1" x="183"/>
        <item h="1" x="979"/>
        <item h="1" x="1286"/>
        <item h="1" x="1249"/>
        <item h="1" x="1565"/>
        <item h="1" x="1655"/>
        <item h="1" x="1516"/>
        <item h="1" x="1241"/>
        <item h="1" x="781"/>
        <item h="1" x="1141"/>
        <item h="1" x="320"/>
        <item h="1" x="1476"/>
        <item h="1" x="1649"/>
        <item h="1" x="1417"/>
        <item h="1" x="105"/>
        <item h="1" x="1368"/>
        <item h="1" x="942"/>
        <item h="1" x="884"/>
        <item h="1" x="86"/>
        <item h="1" x="1536"/>
        <item h="1" x="153"/>
        <item h="1" x="276"/>
        <item h="1" x="646"/>
        <item h="1" x="818"/>
        <item h="1" x="247"/>
        <item h="1" x="1627"/>
        <item h="1" x="604"/>
        <item h="1" x="1079"/>
        <item h="1" x="1583"/>
        <item h="1" x="777"/>
        <item h="1" x="1155"/>
        <item h="1" x="367"/>
        <item h="1" x="159"/>
        <item h="1" x="343"/>
        <item h="1" x="996"/>
        <item h="1" x="1023"/>
        <item h="1" x="902"/>
        <item h="1" x="1661"/>
        <item h="1" x="1643"/>
        <item h="1" x="694"/>
        <item h="1" x="949"/>
        <item h="1" x="1099"/>
        <item h="1" x="879"/>
        <item h="1" x="598"/>
        <item h="1" x="499"/>
        <item h="1" x="522"/>
        <item h="1" x="1174"/>
        <item h="1" x="1163"/>
        <item h="1" x="1683"/>
        <item h="1" x="273"/>
        <item h="1" x="1369"/>
        <item h="1" x="245"/>
        <item h="1" x="340"/>
        <item h="1" x="544"/>
        <item h="1" x="1457"/>
        <item h="1" x="832"/>
        <item h="1" x="560"/>
        <item h="1" x="1568"/>
        <item h="1" x="1681"/>
        <item h="1" x="1007"/>
        <item h="1" x="933"/>
        <item h="1" x="188"/>
        <item h="1" x="1244"/>
        <item h="1" x="185"/>
        <item h="1" x="1628"/>
        <item h="1" x="268"/>
        <item h="1" x="1706"/>
        <item h="1" x="211"/>
        <item h="1" x="1684"/>
        <item h="1" x="1636"/>
        <item h="1" x="1329"/>
        <item h="1" x="1680"/>
        <item h="1" x="836"/>
        <item h="1" x="1313"/>
        <item h="1" x="1215"/>
        <item h="1" x="1074"/>
        <item h="1" x="947"/>
        <item h="1" x="814"/>
        <item h="1" x="645"/>
        <item h="1" x="527"/>
        <item h="1" x="969"/>
        <item h="1" x="1159"/>
        <item h="1" x="586"/>
        <item h="1" x="703"/>
        <item h="1" x="990"/>
        <item h="1" x="994"/>
        <item h="1" x="1726"/>
        <item h="1" x="1569"/>
        <item h="1" x="127"/>
        <item h="1" x="67"/>
        <item h="1" x="1263"/>
        <item h="1" x="501"/>
        <item h="1" x="858"/>
        <item h="1" x="375"/>
        <item h="1" x="1362"/>
        <item h="1" x="868"/>
        <item h="1" x="655"/>
        <item h="1" x="1363"/>
        <item h="1" x="630"/>
        <item h="1" x="140"/>
        <item h="1" x="232"/>
        <item h="1" x="357"/>
        <item h="1" x="583"/>
        <item h="1" x="162"/>
        <item h="1" x="1427"/>
        <item h="1" x="225"/>
        <item h="1" x="249"/>
        <item h="1" x="627"/>
        <item x="19"/>
        <item h="1" x="1587"/>
        <item h="1" x="393"/>
        <item h="1" x="66"/>
        <item h="1" x="265"/>
        <item h="1" x="1379"/>
        <item h="1" x="585"/>
        <item h="1" x="365"/>
        <item h="1" x="120"/>
        <item h="1" x="208"/>
        <item h="1" x="963"/>
        <item h="1" x="524"/>
        <item h="1" x="382"/>
        <item h="1" x="1577"/>
        <item h="1" x="791"/>
        <item h="1" x="421"/>
        <item h="1" x="17"/>
        <item h="1" x="1240"/>
        <item h="1" x="972"/>
        <item h="1" x="701"/>
        <item h="1" x="437"/>
        <item h="1" x="271"/>
        <item h="1" x="1270"/>
        <item h="1" x="509"/>
        <item h="1" x="1304"/>
        <item h="1" x="864"/>
        <item h="1" x="281"/>
        <item h="1" x="147"/>
        <item h="1" x="752"/>
        <item h="1" x="1650"/>
        <item h="1" x="795"/>
        <item h="1" x="216"/>
        <item h="1" x="1521"/>
        <item h="1" x="110"/>
        <item h="1" x="234"/>
        <item h="1" x="650"/>
        <item h="1" x="49"/>
        <item h="1" x="707"/>
        <item h="1" x="869"/>
        <item h="1" x="885"/>
        <item h="1" x="1274"/>
        <item h="1" x="222"/>
        <item h="1" x="175"/>
        <item h="1" x="18"/>
        <item h="1" x="169"/>
        <item h="1" x="632"/>
        <item h="1" x="1433"/>
        <item h="1" x="1078"/>
        <item h="1" x="561"/>
        <item h="1" x="1550"/>
        <item h="1" x="547"/>
        <item h="1" x="1594"/>
        <item h="1" x="697"/>
        <item h="1" x="1561"/>
        <item h="1" x="152"/>
        <item h="1" x="1715"/>
        <item h="1" x="1709"/>
        <item h="1" x="1101"/>
        <item h="1" x="107"/>
        <item h="1" x="1277"/>
        <item h="1" x="318"/>
        <item h="1" x="155"/>
        <item h="1" x="1494"/>
        <item h="1" x="1499"/>
        <item h="1" x="1186"/>
        <item h="1" x="1452"/>
        <item h="1" x="1610"/>
        <item h="1" x="405"/>
        <item h="1" x="236"/>
        <item h="1" x="425"/>
        <item h="1" x="609"/>
        <item h="1" x="1688"/>
        <item h="1" x="1468"/>
        <item h="1" x="94"/>
        <item h="1" x="541"/>
        <item h="1" x="1036"/>
        <item h="1" x="461"/>
        <item h="1" x="173"/>
        <item h="1" x="1447"/>
        <item h="1" x="1538"/>
        <item h="1" x="952"/>
        <item h="1" x="813"/>
        <item h="1" x="930"/>
        <item h="1" x="1010"/>
        <item h="1" x="1424"/>
        <item h="1" x="510"/>
        <item h="1" x="267"/>
        <item h="1" x="354"/>
        <item h="1" x="563"/>
        <item h="1" x="29"/>
        <item h="1" x="1570"/>
        <item h="1" x="1069"/>
        <item h="1" x="1458"/>
        <item h="1" x="1500"/>
        <item h="1" x="1290"/>
        <item h="1" x="798"/>
        <item h="1" x="803"/>
        <item h="1" x="763"/>
        <item h="1" x="1730"/>
        <item h="1" x="935"/>
        <item h="1" x="65"/>
        <item h="1" x="1030"/>
        <item h="1" x="1180"/>
        <item h="1" x="1265"/>
        <item h="1" x="344"/>
        <item h="1" x="174"/>
        <item h="1" x="1022"/>
        <item h="1" x="88"/>
        <item h="1" x="59"/>
        <item h="1" x="982"/>
        <item h="1" x="184"/>
        <item h="1" x="850"/>
        <item h="1" x="180"/>
        <item h="1" x="997"/>
        <item h="1" x="716"/>
        <item h="1" x="1429"/>
        <item h="1" x="624"/>
        <item h="1" x="1334"/>
        <item h="1" x="905"/>
        <item h="1" x="1090"/>
        <item h="1" x="1543"/>
        <item h="1" x="900"/>
        <item h="1" x="837"/>
        <item h="1" x="1723"/>
        <item h="1" x="876"/>
        <item h="1" x="441"/>
        <item h="1" x="1533"/>
        <item h="1" x="308"/>
        <item h="1" x="1068"/>
        <item h="1" x="1637"/>
        <item h="1" x="381"/>
        <item h="1" x="253"/>
        <item h="1" x="205"/>
        <item h="1" x="286"/>
        <item h="1" x="58"/>
        <item h="1" x="1450"/>
        <item h="1" x="1228"/>
        <item h="1" x="136"/>
        <item h="1" x="25"/>
        <item h="1" x="565"/>
        <item h="1" x="1592"/>
        <item h="1" x="938"/>
        <item h="1" x="1280"/>
        <item h="1" x="1421"/>
        <item h="1" x="1318"/>
        <item h="1" x="9"/>
        <item h="1" x="1190"/>
        <item h="1" x="887"/>
        <item h="1" x="419"/>
        <item h="1" x="653"/>
        <item h="1" x="243"/>
        <item h="1" x="1464"/>
        <item h="1" x="217"/>
        <item h="1" x="30"/>
        <item h="1" x="1109"/>
        <item h="1" x="729"/>
        <item h="1" x="1575"/>
        <item h="1" x="73"/>
        <item h="1" x="1338"/>
        <item h="1" x="47"/>
        <item h="1" x="1063"/>
        <item h="1" x="508"/>
        <item h="1" x="546"/>
        <item h="1" x="1273"/>
        <item h="1" x="352"/>
        <item h="1" x="1321"/>
        <item h="1" x="768"/>
        <item h="1" x="1665"/>
        <item h="1" x="1719"/>
        <item h="1" x="379"/>
        <item h="1" x="1446"/>
        <item h="1" x="150"/>
        <item h="1" x="553"/>
        <item h="1" x="117"/>
        <item h="1" x="1136"/>
        <item h="1" x="1267"/>
        <item h="1" x="1300"/>
        <item h="1" x="545"/>
        <item h="1" x="1080"/>
        <item h="1" x="1622"/>
        <item h="1" x="263"/>
        <item h="1" x="1337"/>
        <item h="1" x="1399"/>
        <item h="1" x="356"/>
        <item h="1" x="993"/>
        <item h="1" x="1653"/>
        <item h="1" x="1192"/>
        <item h="1" x="671"/>
        <item h="1" x="1501"/>
        <item h="1" x="1435"/>
        <item h="1" x="538"/>
        <item h="1" x="1281"/>
        <item h="1" x="31"/>
        <item h="1" x="515"/>
        <item h="1" x="1689"/>
        <item h="1" x="13"/>
        <item h="1" x="131"/>
        <item h="1" x="277"/>
        <item h="1" x="1711"/>
        <item h="1" x="774"/>
        <item h="1" x="580"/>
        <item h="1" x="1038"/>
        <item h="1" x="1177"/>
        <item h="1" x="445"/>
        <item h="1" x="366"/>
        <item h="1" x="820"/>
        <item h="1" x="453"/>
        <item h="1" x="1206"/>
        <item h="1" x="1712"/>
        <item h="1" x="693"/>
        <item h="1" x="633"/>
        <item h="1" x="608"/>
        <item h="1" x="1691"/>
        <item h="1" x="157"/>
        <item h="1" x="603"/>
        <item h="1" x="914"/>
        <item h="1" x="957"/>
        <item x="1205"/>
        <item h="1" x="196"/>
        <item h="1" x="70"/>
        <item h="1" x="853"/>
        <item h="1" x="742"/>
        <item h="1" x="11"/>
        <item h="1" x="1495"/>
        <item h="1" x="1654"/>
        <item h="1" x="1517"/>
        <item h="1" x="1488"/>
        <item h="1" x="399"/>
        <item h="1" x="52"/>
        <item h="1" x="769"/>
        <item h="1" x="767"/>
        <item h="1" x="1558"/>
        <item h="1" x="1438"/>
        <item h="1" x="1409"/>
        <item h="1" x="991"/>
        <item h="1" x="507"/>
        <item h="1" x="718"/>
        <item h="1" x="483"/>
        <item h="1" x="202"/>
        <item h="1" x="828"/>
        <item h="1" x="1219"/>
        <item h="1" x="597"/>
        <item h="1" x="1696"/>
        <item h="1" x="1504"/>
        <item h="1" x="371"/>
        <item h="1" x="329"/>
        <item h="1" x="1625"/>
        <item h="1" x="582"/>
        <item h="1" x="481"/>
        <item h="1" x="732"/>
        <item h="1" x="1629"/>
        <item h="1" x="1524"/>
        <item h="1" x="385"/>
        <item h="1" x="971"/>
        <item h="1" x="1307"/>
        <item h="1" x="944"/>
        <item h="1" x="958"/>
        <item h="1" x="621"/>
        <item h="1" x="486"/>
        <item h="1" x="539"/>
        <item h="1" x="349"/>
        <item h="1" x="337"/>
        <item h="1" x="411"/>
        <item h="1" x="809"/>
        <item h="1" x="581"/>
        <item h="1" x="1644"/>
        <item h="1" x="407"/>
        <item h="1" x="84"/>
        <item h="1" x="1367"/>
        <item h="1" x="643"/>
        <item h="1" x="1005"/>
        <item h="1" x="617"/>
        <item h="1" x="727"/>
        <item h="1" x="488"/>
        <item h="1" x="1260"/>
        <item h="1" x="1454"/>
        <item h="1" x="252"/>
        <item h="1" x="1072"/>
        <item h="1" x="1094"/>
        <item h="1" x="212"/>
        <item h="1" x="1158"/>
        <item h="1" x="142"/>
        <item h="1" x="484"/>
        <item h="1" x="679"/>
        <item h="1" x="266"/>
        <item h="1" x="549"/>
        <item h="1" x="1143"/>
        <item h="1" x="1470"/>
        <item h="1" x="568"/>
        <item h="1" x="214"/>
        <item h="1" x="714"/>
        <item h="1" x="572"/>
        <item h="1" x="1615"/>
        <item h="1" x="649"/>
        <item h="1" x="1276"/>
        <item h="1" x="103"/>
        <item h="1" x="6"/>
        <item h="1" x="482"/>
        <item h="1" x="1077"/>
        <item h="1" x="373"/>
        <item h="1" x="537"/>
        <item h="1" x="412"/>
        <item h="1" x="925"/>
        <item h="1" x="611"/>
        <item h="1" x="1183"/>
        <item h="1" x="1698"/>
        <item h="1" x="1306"/>
        <item h="1" x="920"/>
        <item h="1" x="778"/>
        <item h="1" x="1327"/>
        <item h="1" x="115"/>
        <item h="1" x="1175"/>
        <item h="1" x="448"/>
        <item h="1" x="283"/>
        <item h="1" x="1439"/>
        <item h="1" x="1120"/>
        <item h="1" x="261"/>
        <item h="1" x="1489"/>
        <item h="1" x="1223"/>
        <item h="1" x="672"/>
        <item h="1" x="345"/>
        <item h="1" x="125"/>
        <item h="1" x="383"/>
        <item h="1" x="513"/>
        <item h="1" x="1576"/>
        <item h="1" x="1316"/>
        <item h="1" x="439"/>
        <item h="1" x="678"/>
        <item h="1" x="852"/>
        <item h="1" x="614"/>
        <item h="1" x="455"/>
        <item h="1" x="1552"/>
        <item h="1" x="600"/>
        <item h="1" x="1071"/>
        <item h="1" x="855"/>
        <item h="1" x="321"/>
        <item h="1" x="1387"/>
        <item h="1" x="391"/>
        <item h="1" x="1605"/>
        <item h="1" x="984"/>
        <item h="1" x="1588"/>
        <item h="1" x="23"/>
        <item h="1" x="1377"/>
        <item h="1" x="1549"/>
        <item h="1" x="74"/>
        <item h="1" x="1251"/>
        <item h="1" x="114"/>
        <item h="1" x="623"/>
        <item h="1" x="647"/>
        <item h="1" x="197"/>
        <item h="1" x="1193"/>
        <item h="1" x="1690"/>
        <item h="1" x="194"/>
        <item h="1" x="1132"/>
        <item h="1" x="372"/>
        <item h="1" x="338"/>
        <item h="1" x="685"/>
        <item h="1" x="756"/>
        <item h="1" x="987"/>
        <item h="1" x="1242"/>
        <item h="1" x="42"/>
        <item h="1" x="1247"/>
        <item h="1" x="695"/>
        <item h="1" x="1345"/>
        <item h="1" x="327"/>
        <item h="1" x="1131"/>
        <item h="1" x="817"/>
        <item h="1" x="1026"/>
        <item h="1" x="688"/>
        <item h="1" x="719"/>
        <item h="1" x="160"/>
        <item h="1" x="1492"/>
        <item h="1" x="590"/>
        <item h="1" x="163"/>
        <item h="1" x="916"/>
        <item h="1" x="1591"/>
        <item h="1" x="1720"/>
        <item h="1" x="1294"/>
        <item h="1" x="55"/>
        <item h="1" x="801"/>
        <item h="1" x="358"/>
        <item h="1" x="847"/>
        <item h="1" x="1455"/>
        <item h="1" x="1233"/>
        <item h="1" x="1018"/>
        <item h="1" x="862"/>
        <item h="1" x="494"/>
        <item h="1" x="227"/>
        <item h="1" x="1057"/>
        <item h="1" x="251"/>
        <item h="1" x="799"/>
        <item h="1" x="1601"/>
        <item h="1" x="1185"/>
        <item h="1" x="1224"/>
        <item h="1" x="1232"/>
        <item h="1" x="116"/>
        <item h="1" x="865"/>
        <item h="1" x="992"/>
        <item h="1" x="521"/>
        <item h="1" x="1111"/>
        <item h="1" x="816"/>
        <item h="1" x="848"/>
        <item h="1" x="1042"/>
        <item h="1" x="430"/>
        <item h="1" x="1727"/>
        <item h="1" x="1520"/>
        <item h="1" x="1045"/>
        <item h="1" x="1049"/>
        <item h="1" x="1229"/>
        <item h="1" x="1060"/>
        <item h="1" x="1032"/>
        <item h="1" x="1667"/>
        <item h="1" x="1195"/>
        <item h="1" x="87"/>
        <item h="1" x="1133"/>
        <item h="1" x="669"/>
        <item h="1" x="1343"/>
        <item h="1" x="1254"/>
        <item h="1" x="495"/>
        <item h="1" x="1323"/>
        <item h="1" x="962"/>
        <item h="1" x="1642"/>
        <item h="1" x="1262"/>
        <item h="1" x="1114"/>
        <item h="1" x="859"/>
        <item h="1" x="335"/>
        <item h="1" x="1027"/>
        <item h="1" x="831"/>
        <item h="1" x="280"/>
        <item h="1" x="1407"/>
        <item h="1" x="1145"/>
        <item h="1" x="312"/>
        <item h="1" x="1222"/>
        <item h="1" x="462"/>
        <item h="1" x="285"/>
        <item h="1" x="282"/>
        <item h="1" x="1324"/>
        <item h="1" x="1148"/>
        <item h="1" x="554"/>
        <item h="1" x="334"/>
        <item h="1" x="974"/>
        <item h="1" x="1153"/>
        <item h="1" x="1332"/>
        <item h="1" x="511"/>
        <item h="1" x="97"/>
        <item h="1" x="1413"/>
        <item h="1" x="82"/>
        <item h="1" x="1651"/>
        <item h="1" x="626"/>
        <item h="1" x="496"/>
        <item h="1" x="851"/>
        <item h="1" x="1360"/>
        <item h="1" x="1275"/>
        <item h="1" x="106"/>
        <item h="1" x="478"/>
        <item h="1" x="1024"/>
        <item h="1" x="1315"/>
        <item h="1" x="1096"/>
        <item h="1" x="1330"/>
        <item h="1" x="807"/>
        <item h="1" x="1253"/>
        <item h="1" x="37"/>
        <item h="1" x="1652"/>
        <item h="1" x="1351"/>
        <item t="default"/>
      </items>
      <autoSortScope>
        <pivotArea dataOnly="0" outline="0" fieldPosition="0">
          <references count="1">
            <reference field="4294967294" count="1" selected="0">
              <x v="0"/>
            </reference>
          </references>
        </pivotArea>
      </autoSortScope>
    </pivotField>
    <pivotField showAll="0"/>
    <pivotField numFmtId="43" showAll="0"/>
    <pivotField numFmtId="43" showAll="0"/>
    <pivotField numFmtId="43" showAll="0"/>
    <pivotField numFmtId="43" showAll="0"/>
    <pivotField showAll="0"/>
    <pivotField showAll="0"/>
    <pivotField numFmtId="165" showAll="0"/>
    <pivotField numFmtId="165" showAll="0"/>
    <pivotField numFmtId="165" showAll="0"/>
    <pivotField numFmtId="10" showAll="0"/>
    <pivotField showAll="0"/>
    <pivotField showAll="0">
      <items count="75">
        <item x="66"/>
        <item x="72"/>
        <item x="69"/>
        <item x="70"/>
        <item x="67"/>
        <item x="71"/>
        <item x="34"/>
        <item x="32"/>
        <item x="48"/>
        <item x="60"/>
        <item x="73"/>
        <item x="68"/>
        <item x="64"/>
        <item x="55"/>
        <item x="56"/>
        <item x="63"/>
        <item x="58"/>
        <item x="59"/>
        <item x="57"/>
        <item x="53"/>
        <item x="61"/>
        <item x="50"/>
        <item x="47"/>
        <item x="40"/>
        <item x="65"/>
        <item x="54"/>
        <item x="51"/>
        <item x="46"/>
        <item x="62"/>
        <item x="52"/>
        <item x="41"/>
        <item x="30"/>
        <item x="42"/>
        <item x="44"/>
        <item x="43"/>
        <item x="6"/>
        <item x="35"/>
        <item x="49"/>
        <item x="21"/>
        <item x="45"/>
        <item x="36"/>
        <item x="19"/>
        <item x="26"/>
        <item x="29"/>
        <item x="37"/>
        <item x="39"/>
        <item x="38"/>
        <item x="25"/>
        <item x="22"/>
        <item x="24"/>
        <item x="28"/>
        <item x="27"/>
        <item x="10"/>
        <item x="33"/>
        <item x="20"/>
        <item x="1"/>
        <item x="31"/>
        <item x="5"/>
        <item x="23"/>
        <item x="18"/>
        <item x="12"/>
        <item x="13"/>
        <item x="7"/>
        <item x="14"/>
        <item x="9"/>
        <item x="17"/>
        <item x="4"/>
        <item x="0"/>
        <item x="11"/>
        <item x="15"/>
        <item x="3"/>
        <item x="8"/>
        <item x="16"/>
        <item x="2"/>
        <item t="default"/>
      </items>
    </pivotField>
    <pivotField showAll="0"/>
    <pivotField showAll="0"/>
    <pivotField showAll="0"/>
    <pivotField showAll="0"/>
    <pivotField showAll="0"/>
  </pivotFields>
  <rowFields count="1">
    <field x="8"/>
  </rowFields>
  <rowItems count="4">
    <i>
      <x v="259"/>
    </i>
    <i>
      <x v="951"/>
    </i>
    <i>
      <x v="595"/>
    </i>
    <i t="grand">
      <x/>
    </i>
  </rowItems>
  <colItems count="1">
    <i/>
  </colItems>
  <dataFields count="1">
    <dataField name="Count of Title" fld="0" subtotal="count" baseField="0" baseItem="0"/>
  </dataFields>
  <formats count="24">
    <format dxfId="124">
      <pivotArea type="all" dataOnly="0" outline="0" fieldPosition="0"/>
    </format>
    <format dxfId="123">
      <pivotArea outline="0" collapsedLevelsAreSubtotals="1" fieldPosition="0"/>
    </format>
    <format dxfId="122">
      <pivotArea field="8" type="button" dataOnly="0" labelOnly="1" outline="0" axis="axisRow" fieldPosition="0"/>
    </format>
    <format dxfId="121">
      <pivotArea dataOnly="0" labelOnly="1" fieldPosition="0">
        <references count="1">
          <reference field="8" count="3">
            <x v="259"/>
            <x v="595"/>
            <x v="951"/>
          </reference>
        </references>
      </pivotArea>
    </format>
    <format dxfId="120">
      <pivotArea dataOnly="0" labelOnly="1" grandRow="1" outline="0"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8" type="button" dataOnly="0" labelOnly="1" outline="0" axis="axisRow" fieldPosition="0"/>
    </format>
    <format dxfId="115">
      <pivotArea dataOnly="0" labelOnly="1" fieldPosition="0">
        <references count="1">
          <reference field="8" count="3">
            <x v="259"/>
            <x v="595"/>
            <x v="951"/>
          </reference>
        </references>
      </pivotArea>
    </format>
    <format dxfId="114">
      <pivotArea dataOnly="0" labelOnly="1" grandRow="1" outline="0"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8" type="button" dataOnly="0" labelOnly="1" outline="0" axis="axisRow" fieldPosition="0"/>
    </format>
    <format dxfId="109">
      <pivotArea dataOnly="0" labelOnly="1" fieldPosition="0">
        <references count="1">
          <reference field="8" count="3">
            <x v="259"/>
            <x v="595"/>
            <x v="951"/>
          </reference>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8" type="button" dataOnly="0" labelOnly="1" outline="0" axis="axisRow" fieldPosition="0"/>
    </format>
    <format dxfId="103">
      <pivotArea dataOnly="0" labelOnly="1" fieldPosition="0">
        <references count="1">
          <reference field="8" count="3">
            <x v="259"/>
            <x v="595"/>
            <x v="951"/>
          </reference>
        </references>
      </pivotArea>
    </format>
    <format dxfId="102">
      <pivotArea dataOnly="0" labelOnly="1" grandRow="1" outline="0" fieldPosition="0"/>
    </format>
    <format dxfId="10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valueGreaterThan" evalOrder="-1" id="2" iMeasureFld="0">
      <autoFilter ref="A1">
        <filterColumn colId="0">
          <customFilters>
            <customFilter operator="greaterThan" val="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6332C7-501C-4C89-8A7C-CF65D3311E3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location ref="E7:G14" firstHeaderRow="0" firstDataRow="1" firstDataCol="1"/>
  <pivotFields count="29">
    <pivotField dataField="1" showAll="0"/>
    <pivotField numFmtId="14" showAll="0"/>
    <pivotField showAll="0"/>
    <pivotField showAll="0"/>
    <pivotField showAll="0"/>
    <pivotField showAll="0"/>
    <pivotField showAll="0"/>
    <pivotField showAll="0"/>
    <pivotField axis="axisRow" showAll="0">
      <items count="1734">
        <item h="1" x="1199"/>
        <item h="1" x="1721"/>
        <item h="1" x="1129"/>
        <item h="1" x="564"/>
        <item h="1" x="1403"/>
        <item h="1" x="1598"/>
        <item h="1" x="1724"/>
        <item h="1" x="985"/>
        <item h="1" x="164"/>
        <item h="1" x="1602"/>
        <item h="1" x="1266"/>
        <item h="1" x="199"/>
        <item h="1" x="148"/>
        <item h="1" x="924"/>
        <item h="1" x="1512"/>
        <item h="1" x="1596"/>
        <item h="1" x="1466"/>
        <item h="1" x="1532"/>
        <item h="1" x="1670"/>
        <item h="1" x="704"/>
        <item h="1" x="1008"/>
        <item h="1" x="294"/>
        <item h="1" x="1581"/>
        <item h="1" x="557"/>
        <item h="1" x="668"/>
        <item h="1" x="1557"/>
        <item h="1" x="910"/>
        <item h="1" x="81"/>
        <item h="1" x="1086"/>
        <item h="1" x="310"/>
        <item h="1" x="1729"/>
        <item h="1" x="833"/>
        <item h="1" x="1530"/>
        <item h="1" x="702"/>
        <item h="1" x="172"/>
        <item h="1" x="1620"/>
        <item h="1" x="1692"/>
        <item h="1" x="1522"/>
        <item h="1" x="348"/>
        <item h="1" x="542"/>
        <item h="1" x="619"/>
        <item h="1" x="517"/>
        <item h="1" x="304"/>
        <item h="1" x="101"/>
        <item h="1" x="1147"/>
        <item h="1" x="43"/>
        <item h="1" x="738"/>
        <item h="1" x="1400"/>
        <item h="1" x="856"/>
        <item h="1" x="926"/>
        <item h="1" x="915"/>
        <item h="1" x="1261"/>
        <item h="1" x="485"/>
        <item h="1" x="1415"/>
        <item h="1" x="1534"/>
        <item h="1" x="397"/>
        <item h="1" x="1597"/>
        <item h="1" x="5"/>
        <item h="1" x="722"/>
        <item h="1" x="1525"/>
        <item h="1" x="100"/>
        <item h="1" x="1012"/>
        <item h="1" x="436"/>
        <item h="1" x="1108"/>
        <item h="1" x="829"/>
        <item h="1" x="1484"/>
        <item h="1" x="1037"/>
        <item h="1" x="667"/>
        <item h="1" x="16"/>
        <item h="1" x="1579"/>
        <item h="1" x="440"/>
        <item h="1" x="490"/>
        <item h="1" x="1073"/>
        <item h="1" x="322"/>
        <item h="1" x="1340"/>
        <item h="1" x="113"/>
        <item h="1" x="201"/>
        <item h="1" x="429"/>
        <item h="1" x="248"/>
        <item h="1" x="1352"/>
        <item h="1" x="1196"/>
        <item h="1" x="1508"/>
        <item h="1" x="896"/>
        <item h="1" x="134"/>
        <item h="1" x="1204"/>
        <item h="1" x="839"/>
        <item h="1" x="558"/>
        <item h="1" x="1284"/>
        <item h="1" x="306"/>
        <item h="1" x="1527"/>
        <item h="1" x="48"/>
        <item h="1" x="290"/>
        <item h="1" x="687"/>
        <item h="1" x="1364"/>
        <item h="1" x="1371"/>
        <item h="1" x="953"/>
        <item h="1" x="1389"/>
        <item h="1" x="1350"/>
        <item h="1" x="705"/>
        <item h="1" x="1640"/>
        <item h="1" x="1375"/>
        <item h="1" x="1608"/>
        <item h="1" x="1687"/>
        <item h="1" x="932"/>
        <item h="1" x="1173"/>
        <item h="1" x="464"/>
        <item h="1" x="1230"/>
        <item h="1" x="607"/>
        <item h="1" x="520"/>
        <item h="1" x="380"/>
        <item h="1" x="741"/>
        <item h="1" x="386"/>
        <item h="1" x="680"/>
        <item h="1" x="122"/>
        <item h="1" x="1616"/>
        <item h="1" x="53"/>
        <item h="1" x="1365"/>
        <item h="1" x="967"/>
        <item h="1" x="171"/>
        <item h="1" x="631"/>
        <item h="1" x="191"/>
        <item h="1" x="339"/>
        <item h="1" x="1209"/>
        <item h="1" x="258"/>
        <item h="1" x="1662"/>
        <item h="1" x="964"/>
        <item h="1" x="1697"/>
        <item h="1" x="1065"/>
        <item h="1" x="1632"/>
        <item h="1" x="377"/>
        <item h="1" x="1121"/>
        <item h="1" x="1137"/>
        <item h="1" x="601"/>
        <item h="1" x="69"/>
        <item h="1" x="144"/>
        <item h="1" x="36"/>
        <item h="1" x="1102"/>
        <item h="1" x="1055"/>
        <item h="1" x="1548"/>
        <item h="1" x="1355"/>
        <item h="1" x="765"/>
        <item h="1" x="843"/>
        <item h="1" x="1356"/>
        <item h="1" x="841"/>
        <item h="1" x="1237"/>
        <item h="1" x="1239"/>
        <item h="1" x="296"/>
        <item h="1" x="246"/>
        <item h="1" x="274"/>
        <item h="1" x="762"/>
        <item h="1" x="1434"/>
        <item h="1" x="1414"/>
        <item h="1" x="1122"/>
        <item h="1" x="775"/>
        <item h="1" x="118"/>
        <item h="1" x="725"/>
        <item h="1" x="1728"/>
        <item h="1" x="523"/>
        <item h="1" x="46"/>
        <item h="1" x="471"/>
        <item h="1" x="149"/>
        <item h="1" x="297"/>
        <item h="1" x="939"/>
        <item h="1" x="861"/>
        <item h="1" x="1646"/>
        <item h="1" x="413"/>
        <item h="1" x="292"/>
        <item h="1" x="1035"/>
        <item h="1" x="737"/>
        <item h="1" x="63"/>
        <item h="1" x="1287"/>
        <item h="1" x="1138"/>
        <item h="1" x="109"/>
        <item h="1" x="593"/>
        <item h="1" x="309"/>
        <item h="1" x="800"/>
        <item h="1" x="1091"/>
        <item h="1" x="1257"/>
        <item h="1" x="204"/>
        <item h="1" x="886"/>
        <item h="1" x="449"/>
        <item h="1" x="1210"/>
        <item h="1" x="986"/>
        <item h="1" x="811"/>
        <item h="1" x="239"/>
        <item h="1" x="1560"/>
        <item h="1" x="1725"/>
        <item h="1" x="1013"/>
        <item h="1" x="758"/>
        <item h="1" x="1722"/>
        <item h="1" x="1248"/>
        <item h="1" x="1070"/>
        <item h="1" x="64"/>
        <item h="1" x="438"/>
        <item h="1" x="250"/>
        <item h="1" x="1444"/>
        <item h="1" x="1285"/>
        <item h="1" x="477"/>
        <item h="1" x="410"/>
        <item h="1" x="151"/>
        <item h="1" x="906"/>
        <item h="1" x="622"/>
        <item h="1" x="652"/>
        <item h="1" x="1217"/>
        <item h="1" x="90"/>
        <item h="1" x="1383"/>
        <item h="1" x="1556"/>
        <item h="1" x="965"/>
        <item h="1" x="1201"/>
        <item h="1" x="1441"/>
        <item h="1" x="954"/>
        <item h="1" x="1671"/>
        <item h="1" x="92"/>
        <item h="1" x="639"/>
        <item h="1" x="682"/>
        <item h="1" x="1358"/>
        <item h="1" x="1562"/>
        <item h="1" x="1396"/>
        <item h="1" x="326"/>
        <item h="1" x="392"/>
        <item h="1" x="1271"/>
        <item h="1" x="1213"/>
        <item h="1" x="1047"/>
        <item h="1" x="487"/>
        <item h="1" x="1081"/>
        <item h="1" x="1309"/>
        <item h="1" x="1487"/>
        <item h="1" x="1088"/>
        <item h="1" x="15"/>
        <item h="1" x="489"/>
        <item h="1" x="895"/>
        <item h="1" x="28"/>
        <item h="1" x="1184"/>
        <item h="1" x="889"/>
        <item h="1" x="759"/>
        <item h="1" x="457"/>
        <item h="1" x="26"/>
        <item h="1" x="674"/>
        <item h="1" x="424"/>
        <item h="1" x="1385"/>
        <item h="1" x="1087"/>
        <item h="1" x="660"/>
        <item h="1" x="636"/>
        <item h="1" x="119"/>
        <item h="1" x="34"/>
        <item h="1" x="1053"/>
        <item h="1" x="1419"/>
        <item h="1" x="766"/>
        <item h="1" x="670"/>
        <item h="1" x="1631"/>
        <item h="1" x="1075"/>
        <item h="1" x="1291"/>
        <item h="1" x="577"/>
        <item h="1" x="595"/>
        <item h="1" x="754"/>
        <item h="1" x="931"/>
        <item h="1" x="730"/>
        <item h="1" x="1156"/>
        <item h="1" x="91"/>
        <item x="3"/>
        <item h="1" x="1348"/>
        <item h="1" x="1572"/>
        <item h="1" x="459"/>
        <item h="1" x="1586"/>
        <item h="1" x="228"/>
        <item h="1" x="675"/>
        <item h="1" x="793"/>
        <item h="1" x="746"/>
        <item h="1" x="1325"/>
        <item h="1" x="241"/>
        <item h="1" x="1539"/>
        <item h="1" x="1547"/>
        <item h="1" x="1638"/>
        <item h="1" x="1699"/>
        <item h="1" x="20"/>
        <item h="1" x="1017"/>
        <item h="1" x="229"/>
        <item h="1" x="409"/>
        <item h="1" x="618"/>
        <item h="1" x="1"/>
        <item h="1" x="1482"/>
        <item h="1" x="533"/>
        <item h="1" x="1104"/>
        <item h="1" x="1339"/>
        <item h="1" x="973"/>
        <item h="1" x="1214"/>
        <item h="1" x="874"/>
        <item h="1" x="677"/>
        <item h="1" x="822"/>
        <item h="1" x="908"/>
        <item h="1" x="1519"/>
        <item h="1" x="1406"/>
        <item h="1" x="240"/>
        <item h="1" x="293"/>
        <item h="1" x="1676"/>
        <item h="1" x="1150"/>
        <item h="1" x="1700"/>
        <item h="1" x="1056"/>
        <item h="1" x="827"/>
        <item h="1" x="1268"/>
        <item h="1" x="1105"/>
        <item h="1" x="835"/>
        <item h="1" x="1226"/>
        <item h="1" x="733"/>
        <item h="1" x="1541"/>
        <item h="1" x="1336"/>
        <item h="1" x="44"/>
        <item h="1" x="1585"/>
        <item h="1" x="1378"/>
        <item h="1" x="792"/>
        <item h="1" x="215"/>
        <item h="1" x="1623"/>
        <item h="1" x="182"/>
        <item h="1" x="941"/>
        <item h="1" x="625"/>
        <item h="1" x="181"/>
        <item h="1" x="638"/>
        <item h="1" x="846"/>
        <item h="1" x="578"/>
        <item h="1" x="999"/>
        <item h="1" x="891"/>
        <item h="1" x="1513"/>
        <item h="1" x="1146"/>
        <item h="1" x="269"/>
        <item h="1" x="548"/>
        <item h="1" x="333"/>
        <item h="1" x="1311"/>
        <item h="1" x="1619"/>
        <item h="1" x="1169"/>
        <item h="1" x="648"/>
        <item h="1" x="1440"/>
        <item h="1" x="1207"/>
        <item h="1" x="1509"/>
        <item h="1" x="1366"/>
        <item h="1" x="336"/>
        <item h="1" x="434"/>
        <item h="1" x="1326"/>
        <item h="1" x="376"/>
        <item h="1" x="751"/>
        <item h="1" x="452"/>
        <item h="1" x="1510"/>
        <item h="1" x="883"/>
        <item h="1" x="129"/>
        <item h="1" x="177"/>
        <item h="1" x="1342"/>
        <item h="1" x="824"/>
        <item h="1" x="332"/>
        <item h="1" x="479"/>
        <item h="1" x="1473"/>
        <item h="1" x="303"/>
        <item h="1" x="570"/>
        <item h="1" x="256"/>
        <item h="1" x="797"/>
        <item h="1" x="1113"/>
        <item h="1" x="422"/>
        <item h="1" x="628"/>
        <item h="1" x="753"/>
        <item h="1" x="1328"/>
        <item h="1" x="955"/>
        <item h="1" x="158"/>
        <item h="1" x="1041"/>
        <item h="1" x="426"/>
        <item h="1" x="922"/>
        <item h="1" x="1016"/>
        <item h="1" x="516"/>
        <item h="1" x="559"/>
        <item h="1" x="1635"/>
        <item h="1" x="104"/>
        <item h="1" x="1408"/>
        <item h="1" x="33"/>
        <item h="1" x="347"/>
        <item h="1" x="474"/>
        <item h="1" x="418"/>
        <item h="1" x="1437"/>
        <item h="1" x="32"/>
        <item h="1" x="262"/>
        <item h="1" x="1231"/>
        <item h="1" x="72"/>
        <item h="1" x="871"/>
        <item h="1" x="259"/>
        <item h="1" x="1218"/>
        <item h="1" x="1250"/>
        <item h="1" x="1189"/>
        <item h="1" x="989"/>
        <item h="1" x="1716"/>
        <item h="1" x="450"/>
        <item h="1" x="684"/>
        <item h="1" x="135"/>
        <item h="1" x="723"/>
        <item h="1" x="1298"/>
        <item h="1" x="764"/>
        <item h="1" x="1571"/>
        <item h="1" x="890"/>
        <item h="1" x="1395"/>
        <item h="1" x="819"/>
        <item h="1" x="1245"/>
        <item h="1" x="804"/>
        <item h="1" x="681"/>
        <item h="1" x="1425"/>
        <item h="1" x="717"/>
        <item h="1" x="1657"/>
        <item h="1" x="1118"/>
        <item h="1" x="289"/>
        <item h="1" x="1084"/>
        <item h="1" x="470"/>
        <item h="1" x="1172"/>
        <item h="1" x="68"/>
        <item h="1" x="960"/>
        <item h="1" x="998"/>
        <item h="1" x="867"/>
        <item h="1" x="676"/>
        <item h="1" x="270"/>
        <item h="1" x="1211"/>
        <item h="1" x="96"/>
        <item h="1" x="1064"/>
        <item h="1" x="1123"/>
        <item h="1" x="1299"/>
        <item h="1" x="1058"/>
        <item h="1" x="616"/>
        <item h="1" x="1297"/>
        <item h="1" x="500"/>
        <item h="1" x="1135"/>
        <item h="1" x="936"/>
        <item h="1" x="749"/>
        <item h="1" x="1139"/>
        <item h="1" x="1633"/>
        <item h="1" x="779"/>
        <item h="1" x="1002"/>
        <item h="1" x="1140"/>
        <item h="1" x="1713"/>
        <item h="1" x="750"/>
        <item h="1" x="1112"/>
        <item h="1" x="673"/>
        <item h="1" x="257"/>
        <item h="1" x="1528"/>
        <item h="1" x="1732"/>
        <item h="1" x="1019"/>
        <item h="1" x="574"/>
        <item h="1" x="1125"/>
        <item h="1" x="815"/>
        <item h="1" x="102"/>
        <item h="1" x="956"/>
        <item h="1" x="1361"/>
        <item h="1" x="1093"/>
        <item h="1" x="1546"/>
        <item h="1" x="1388"/>
        <item h="1" x="1664"/>
        <item h="1" x="288"/>
        <item h="1" x="1258"/>
        <item h="1" x="75"/>
        <item h="1" x="189"/>
        <item h="1" x="1702"/>
        <item h="1" x="1526"/>
        <item h="1" x="1708"/>
        <item h="1" x="805"/>
        <item h="1" x="782"/>
        <item h="1" x="893"/>
        <item h="1" x="1704"/>
        <item h="1" x="325"/>
        <item h="1" x="124"/>
        <item h="1" x="810"/>
        <item h="1" x="1238"/>
        <item h="1" x="599"/>
        <item h="1" x="291"/>
        <item h="1" x="1564"/>
        <item h="1" x="143"/>
        <item h="1" x="1404"/>
        <item h="1" x="1531"/>
        <item h="1" x="503"/>
        <item h="1" x="1460"/>
        <item h="1" x="1566"/>
        <item h="1" x="712"/>
        <item h="1" x="1234"/>
        <item h="1" x="1485"/>
        <item h="1" x="700"/>
        <item h="1" x="1293"/>
        <item h="1" x="416"/>
        <item h="1" x="1582"/>
        <item h="1" x="456"/>
        <item h="1" x="1126"/>
        <item h="1" x="1310"/>
        <item h="1" x="1659"/>
        <item h="1" x="1714"/>
        <item h="1" x="193"/>
        <item h="1" x="7"/>
        <item h="1" x="1693"/>
        <item h="1" x="1021"/>
        <item h="1" x="141"/>
        <item h="1" x="190"/>
        <item h="1" x="1382"/>
        <item h="1" x="353"/>
        <item h="1" x="388"/>
        <item h="1" x="940"/>
        <item h="1" x="401"/>
        <item h="1" x="1483"/>
        <item h="1" x="1731"/>
        <item h="1" x="1445"/>
        <item h="1" x="1100"/>
        <item h="1" x="1089"/>
        <item h="1" x="1054"/>
        <item h="1" x="1346"/>
        <item h="1" x="1062"/>
        <item h="1" x="566"/>
        <item h="1" x="866"/>
        <item h="1" x="1660"/>
        <item h="1" x="1618"/>
        <item h="1" x="351"/>
        <item h="1" x="139"/>
        <item h="1" x="1537"/>
        <item h="1" x="1272"/>
        <item h="1" x="112"/>
        <item h="1" x="535"/>
        <item h="1" x="917"/>
        <item h="1" x="602"/>
        <item h="1" x="451"/>
        <item h="1" x="1085"/>
        <item h="1" x="796"/>
        <item h="1" x="838"/>
        <item h="1" x="1412"/>
        <item h="1" x="12"/>
        <item h="1" x="1029"/>
        <item h="1" x="491"/>
        <item h="1" x="300"/>
        <item h="1" x="466"/>
        <item h="1" x="1514"/>
        <item h="1" x="111"/>
        <item h="1" x="435"/>
        <item h="1" x="790"/>
        <item h="1" x="1666"/>
        <item h="1" x="126"/>
        <item h="1" x="555"/>
        <item h="1" x="492"/>
        <item h="1" x="901"/>
        <item h="1" x="789"/>
        <item h="1" x="369"/>
        <item h="1" x="395"/>
        <item h="1" x="1353"/>
        <item h="1" x="1386"/>
        <item h="1" x="921"/>
        <item h="1" x="4"/>
        <item h="1" x="89"/>
        <item h="1" x="446"/>
        <item h="1" x="154"/>
        <item h="1" x="1658"/>
        <item h="1" x="146"/>
        <item h="1" x="1151"/>
        <item h="1" x="1152"/>
        <item h="1" x="562"/>
        <item h="1" x="654"/>
        <item h="1" x="389"/>
        <item h="1" x="1162"/>
        <item h="1" x="556"/>
        <item h="1" x="661"/>
        <item h="1" x="1617"/>
        <item h="1" x="977"/>
        <item h="1" x="342"/>
        <item h="1" x="946"/>
        <item h="1" x="1600"/>
        <item h="1" x="878"/>
        <item h="1" x="8"/>
        <item h="1" x="540"/>
        <item h="1" x="731"/>
        <item h="1" x="1380"/>
        <item h="1" x="787"/>
        <item h="1" x="1410"/>
        <item h="1" x="226"/>
        <item h="1" x="1511"/>
        <item h="1" x="591"/>
        <item h="1" x="428"/>
        <item h="1" x="689"/>
        <item h="1" x="1044"/>
        <item h="1" x="981"/>
        <item h="1" x="579"/>
        <item h="1" x="1555"/>
        <item h="1" x="287"/>
        <item h="1" x="728"/>
        <item h="1" x="187"/>
        <item h="1" x="531"/>
        <item h="1" x="1648"/>
        <item h="1" x="79"/>
        <item h="1" x="1710"/>
        <item h="1" x="1227"/>
        <item h="1" x="1461"/>
        <item h="1" x="1507"/>
        <item h="1" x="1630"/>
        <item h="1" x="573"/>
        <item h="1" x="1119"/>
        <item h="1" x="1312"/>
        <item h="1" x="1028"/>
        <item h="1" x="468"/>
        <item h="1" x="272"/>
        <item h="1" x="1331"/>
        <item h="1" x="834"/>
        <item h="1" x="1319"/>
        <item h="1" x="1259"/>
        <item x="1006"/>
        <item h="1" x="1603"/>
        <item h="1" x="1391"/>
        <item h="1" x="1498"/>
        <item h="1" x="1574"/>
        <item h="1" x="279"/>
        <item h="1" x="683"/>
        <item h="1" x="384"/>
        <item h="1" x="362"/>
        <item h="1" x="1682"/>
        <item h="1" x="736"/>
        <item h="1" x="1669"/>
        <item h="1" x="594"/>
        <item h="1" x="408"/>
        <item h="1" x="231"/>
        <item h="1" x="1465"/>
        <item h="1" x="1477"/>
        <item h="1" x="1604"/>
        <item h="1" x="465"/>
        <item h="1" x="1092"/>
        <item h="1" x="275"/>
        <item h="1" x="1694"/>
        <item h="1" x="1098"/>
        <item h="1" x="1283"/>
        <item h="1" x="641"/>
        <item h="1" x="551"/>
        <item h="1" x="857"/>
        <item h="1" x="295"/>
        <item h="1" x="1392"/>
        <item h="1" x="38"/>
        <item h="1" x="543"/>
        <item h="1" x="1502"/>
        <item h="1" x="1161"/>
        <item h="1" x="255"/>
        <item h="1" x="927"/>
        <item h="1" x="168"/>
        <item h="1" x="1198"/>
        <item h="1" x="50"/>
        <item h="1" x="1182"/>
        <item h="1" x="770"/>
        <item h="1" x="919"/>
        <item h="1" x="1469"/>
        <item h="1" x="1456"/>
        <item h="1" x="298"/>
        <item h="1" x="1672"/>
        <item h="1" x="739"/>
        <item h="1" x="1490"/>
        <item h="1" x="374"/>
        <item h="1" x="1705"/>
        <item h="1" x="328"/>
        <item h="1" x="980"/>
        <item h="1" x="0"/>
        <item h="1" x="1418"/>
        <item h="1" x="1707"/>
        <item h="1" x="398"/>
        <item h="1" x="1590"/>
        <item h="1" x="1426"/>
        <item h="1" x="1001"/>
        <item h="1" x="785"/>
        <item h="1" x="24"/>
        <item h="1" x="1067"/>
        <item h="1" x="860"/>
        <item h="1" x="166"/>
        <item h="1" x="1443"/>
        <item h="1" x="198"/>
        <item h="1" x="686"/>
        <item h="1" x="1025"/>
        <item h="1" x="402"/>
        <item h="1" x="1639"/>
        <item h="1" x="1179"/>
        <item h="1" x="1373"/>
        <item h="1" x="21"/>
        <item h="1" x="502"/>
        <item h="1" x="506"/>
        <item h="1" x="1357"/>
        <item h="1" x="656"/>
        <item h="1" x="1402"/>
        <item h="1" x="56"/>
        <item h="1" x="634"/>
        <item h="1" x="966"/>
        <item h="1" x="360"/>
        <item h="1" x="1647"/>
        <item h="1" x="1160"/>
        <item h="1" x="1453"/>
        <item h="1" x="640"/>
        <item h="1" x="432"/>
        <item h="1" x="176"/>
        <item h="1" x="877"/>
        <item h="1" x="319"/>
        <item h="1" x="359"/>
        <item h="1" x="1167"/>
        <item h="1" x="1202"/>
        <item h="1" x="41"/>
        <item h="1" x="387"/>
        <item h="1" x="912"/>
        <item h="1" x="530"/>
        <item h="1" x="1165"/>
        <item h="1" x="659"/>
        <item h="1" x="1246"/>
        <item h="1" x="284"/>
        <item h="1" x="1344"/>
        <item h="1" x="571"/>
        <item h="1" x="1194"/>
        <item h="1" x="1076"/>
        <item h="1" x="1397"/>
        <item h="1" x="1333"/>
        <item h="1" x="1554"/>
        <item h="1" x="1142"/>
        <item h="1" x="1164"/>
        <item h="1" x="881"/>
        <item h="1" x="945"/>
        <item h="1" x="238"/>
        <item h="1" x="783"/>
        <item h="1" x="1279"/>
        <item h="1" x="1411"/>
        <item h="1" x="567"/>
        <item h="1" x="1701"/>
        <item h="1" x="133"/>
        <item h="1" x="1718"/>
        <item h="1" x="875"/>
        <item h="1" x="1305"/>
        <item h="1" x="606"/>
        <item h="1" x="1176"/>
        <item h="1" x="1066"/>
        <item h="1" x="71"/>
        <item h="1" x="278"/>
        <item h="1" x="842"/>
        <item h="1" x="1043"/>
        <item h="1" x="629"/>
        <item h="1" x="1034"/>
        <item h="1" x="1243"/>
        <item h="1" x="1303"/>
        <item h="1" x="346"/>
        <item h="1" x="610"/>
        <item h="1" x="747"/>
        <item h="1" x="394"/>
        <item h="1" x="1347"/>
        <item h="1" x="1082"/>
        <item h="1" x="1679"/>
        <item h="1" x="755"/>
        <item h="1" x="907"/>
        <item h="1" x="493"/>
        <item h="1" x="1463"/>
        <item h="1" x="663"/>
        <item h="1" x="1020"/>
        <item h="1" x="951"/>
        <item h="1" x="849"/>
        <item h="1" x="812"/>
        <item h="1" x="642"/>
        <item h="1" x="526"/>
        <item h="1" x="1003"/>
        <item h="1" x="780"/>
        <item h="1" x="1423"/>
        <item h="1" x="165"/>
        <item h="1" x="108"/>
        <item h="1" x="1083"/>
        <item h="1" x="324"/>
        <item h="1" x="313"/>
        <item h="1" x="1656"/>
        <item h="1" x="536"/>
        <item h="1" x="589"/>
        <item h="1" x="605"/>
        <item h="1" x="658"/>
        <item h="1" x="99"/>
        <item h="1" x="57"/>
        <item h="1" x="1589"/>
        <item h="1" x="355"/>
        <item h="1" x="364"/>
        <item h="1" x="928"/>
        <item h="1" x="1046"/>
        <item h="1" x="961"/>
        <item h="1" x="1317"/>
        <item h="1" x="923"/>
        <item h="1" x="978"/>
        <item h="1" x="576"/>
        <item h="1" x="264"/>
        <item h="1" x="651"/>
        <item h="1" x="1149"/>
        <item h="1" x="863"/>
        <item h="1" x="1686"/>
        <item h="1" x="644"/>
        <item h="1" x="711"/>
        <item h="1" x="760"/>
        <item h="1" x="463"/>
        <item h="1" x="620"/>
        <item h="1" x="237"/>
        <item h="1" x="724"/>
        <item h="1" x="415"/>
        <item h="1" x="903"/>
        <item h="1" x="330"/>
        <item h="1" x="845"/>
        <item h="1" x="1376"/>
        <item h="1" x="666"/>
        <item h="1" x="786"/>
        <item h="1" x="179"/>
        <item h="1" x="54"/>
        <item h="1" x="51"/>
        <item h="1" x="473"/>
        <item h="1" x="299"/>
        <item h="1" x="1197"/>
        <item h="1" x="772"/>
        <item h="1" x="223"/>
        <item h="1" x="1225"/>
        <item h="1" x="665"/>
        <item h="1" x="417"/>
        <item h="1" x="888"/>
        <item h="1" x="170"/>
        <item h="1" x="715"/>
        <item h="1" x="532"/>
        <item h="1" x="1301"/>
        <item h="1" x="341"/>
        <item h="1" x="1052"/>
        <item h="1" x="512"/>
        <item h="1" x="528"/>
        <item h="1" x="209"/>
        <item h="1" x="788"/>
        <item h="1" x="635"/>
        <item h="1" x="1157"/>
        <item h="1" x="664"/>
        <item h="1" x="404"/>
        <item h="1" x="76"/>
        <item h="1" x="1641"/>
        <item h="1" x="1612"/>
        <item h="1" x="331"/>
        <item h="1" x="534"/>
        <item h="1" x="27"/>
        <item h="1" x="1061"/>
        <item h="1" x="1405"/>
        <item h="1" x="480"/>
        <item h="1" x="1095"/>
        <item h="1" x="826"/>
        <item h="1" x="221"/>
        <item h="1" x="1282"/>
        <item h="1" x="1422"/>
        <item h="1" x="1308"/>
        <item h="1" x="121"/>
        <item h="1" x="1497"/>
        <item h="1" x="968"/>
        <item h="1" x="1471"/>
        <item h="1" x="458"/>
        <item h="1" x="203"/>
        <item h="1" x="317"/>
        <item h="1" x="1235"/>
        <item h="1" x="710"/>
        <item h="1" x="1117"/>
        <item h="1" x="1677"/>
        <item h="1" x="427"/>
        <item h="1" x="93"/>
        <item h="1" x="476"/>
        <item h="1" x="156"/>
        <item h="1" x="1717"/>
        <item h="1" x="1255"/>
        <item h="1" x="1252"/>
        <item h="1" x="615"/>
        <item h="1" x="552"/>
        <item h="1" x="1607"/>
        <item h="1" x="1144"/>
        <item h="1" x="1493"/>
        <item h="1" x="467"/>
        <item h="1" x="995"/>
        <item h="1" x="1432"/>
        <item h="1" x="844"/>
        <item h="1" x="892"/>
        <item h="1" x="123"/>
        <item h="1" x="472"/>
        <item h="1" x="690"/>
        <item h="1" x="899"/>
        <item h="1" x="726"/>
        <item h="1" x="220"/>
        <item h="1" x="235"/>
        <item h="1" x="1127"/>
        <item h="1" x="433"/>
        <item h="1" x="1191"/>
        <item h="1" x="975"/>
        <item h="1" x="1481"/>
        <item h="1" x="1472"/>
        <item h="1" x="1559"/>
        <item h="1" x="2"/>
        <item h="1" x="784"/>
        <item h="1" x="909"/>
        <item h="1" x="161"/>
        <item h="1" x="929"/>
        <item h="1" x="1322"/>
        <item h="1" x="443"/>
        <item h="1" x="825"/>
        <item h="1" x="1606"/>
        <item h="1" x="588"/>
        <item h="1" x="806"/>
        <item h="1" x="1544"/>
        <item h="1" x="1599"/>
        <item h="1" x="78"/>
        <item h="1" x="880"/>
        <item h="1" x="1459"/>
        <item h="1" x="1278"/>
        <item h="1" x="1486"/>
        <item h="1" x="983"/>
        <item h="1" x="1673"/>
        <item h="1" x="1188"/>
        <item h="1" x="823"/>
        <item h="1" x="1014"/>
        <item h="1" x="1675"/>
        <item h="1" x="1674"/>
        <item h="1" x="1621"/>
        <item h="1" x="1614"/>
        <item h="1" x="305"/>
        <item h="1" x="1491"/>
        <item h="1" x="943"/>
        <item h="1" x="1703"/>
        <item h="1" x="400"/>
        <item h="1" x="1515"/>
        <item h="1" x="390"/>
        <item h="1" x="706"/>
        <item h="1" x="1442"/>
        <item h="1" x="311"/>
        <item h="1" x="757"/>
        <item h="1" x="85"/>
        <item h="1" x="1384"/>
        <item h="1" x="1128"/>
        <item h="1" x="323"/>
        <item h="1" x="713"/>
        <item h="1" x="662"/>
        <item h="1" x="854"/>
        <item h="1" x="584"/>
        <item h="1" x="1359"/>
        <item h="1" x="98"/>
        <item h="1" x="550"/>
        <item h="1" x="587"/>
        <item h="1" x="959"/>
        <item h="1" x="1529"/>
        <item h="1" x="207"/>
        <item h="1" x="948"/>
        <item h="1" x="505"/>
        <item h="1" x="132"/>
        <item h="1" x="414"/>
        <item h="1" x="592"/>
        <item h="1" x="1203"/>
        <item h="1" x="870"/>
        <item h="1" x="1170"/>
        <item h="1" x="1467"/>
        <item h="1" x="1480"/>
        <item h="1" x="1609"/>
        <item h="1" x="691"/>
        <item h="1" x="904"/>
        <item h="1" x="773"/>
        <item h="1" x="95"/>
        <item h="1" x="575"/>
        <item h="1" x="802"/>
        <item h="1" x="743"/>
        <item h="1" x="1613"/>
        <item h="1" x="1685"/>
        <item h="1" x="911"/>
        <item h="1" x="1401"/>
        <item h="1" x="1634"/>
        <item h="1" x="934"/>
        <item h="1" x="22"/>
        <item h="1" x="1611"/>
        <item x="138"/>
        <item h="1" x="1663"/>
        <item h="1" x="1553"/>
        <item h="1" x="40"/>
        <item h="1" x="1540"/>
        <item h="1" x="1584"/>
        <item h="1" x="1593"/>
        <item h="1" x="206"/>
        <item h="1" x="1168"/>
        <item h="1" x="1269"/>
        <item h="1" x="361"/>
        <item h="1" x="1462"/>
        <item h="1" x="1551"/>
        <item h="1" x="314"/>
        <item h="1" x="709"/>
        <item h="1" x="242"/>
        <item h="1" x="145"/>
        <item h="1" x="613"/>
        <item h="1" x="10"/>
        <item h="1" x="1154"/>
        <item h="1" x="519"/>
        <item h="1" x="195"/>
        <item h="1" x="1503"/>
        <item h="1" x="1015"/>
        <item h="1" x="937"/>
        <item h="1" x="128"/>
        <item h="1" x="316"/>
        <item h="1" x="734"/>
        <item h="1" x="1496"/>
        <item h="1" x="748"/>
        <item h="1" x="444"/>
        <item h="1" x="1578"/>
        <item h="1" x="897"/>
        <item h="1" x="699"/>
        <item h="1" x="1349"/>
        <item h="1" x="1668"/>
        <item h="1" x="1039"/>
        <item h="1" x="1187"/>
        <item h="1" x="1302"/>
        <item h="1" x="137"/>
        <item h="1" x="1115"/>
        <item h="1" x="213"/>
        <item h="1" x="370"/>
        <item h="1" x="1236"/>
        <item h="1" x="1580"/>
        <item h="1" x="1567"/>
        <item h="1" x="1523"/>
        <item h="1" x="431"/>
        <item h="1" x="514"/>
        <item h="1" x="504"/>
        <item h="1" x="350"/>
        <item h="1" x="1390"/>
        <item h="1" x="1381"/>
        <item h="1" x="35"/>
        <item h="1" x="447"/>
        <item h="1" x="1289"/>
        <item h="1" x="1296"/>
        <item h="1" x="1314"/>
        <item h="1" x="1430"/>
        <item h="1" x="1292"/>
        <item h="1" x="1431"/>
        <item h="1" x="403"/>
        <item h="1" x="1124"/>
        <item h="1" x="1264"/>
        <item h="1" x="1479"/>
        <item h="1" x="1436"/>
        <item h="1" x="83"/>
        <item h="1" x="315"/>
        <item h="1" x="1428"/>
        <item h="1" x="1595"/>
        <item h="1" x="45"/>
        <item h="1" x="1545"/>
        <item h="1" x="735"/>
        <item h="1" x="1220"/>
        <item h="1" x="1181"/>
        <item h="1" x="721"/>
        <item h="1" x="1370"/>
        <item h="1" x="1394"/>
        <item h="1" x="1573"/>
        <item h="1" x="497"/>
        <item h="1" x="61"/>
        <item h="1" x="873"/>
        <item h="1" x="970"/>
        <item h="1" x="192"/>
        <item h="1" x="696"/>
        <item h="1" x="1134"/>
        <item h="1" x="1374"/>
        <item h="1" x="1004"/>
        <item h="1" x="1033"/>
        <item h="1" x="525"/>
        <item h="1" x="77"/>
        <item h="1" x="692"/>
        <item h="1" x="1106"/>
        <item h="1" x="745"/>
        <item h="1" x="529"/>
        <item h="1" x="776"/>
        <item h="1" x="1320"/>
        <item h="1" x="244"/>
        <item h="1" x="1256"/>
        <item h="1" x="744"/>
        <item h="1" x="260"/>
        <item h="1" x="1474"/>
        <item h="1" x="62"/>
        <item h="1" x="130"/>
        <item h="1" x="1475"/>
        <item h="1" x="698"/>
        <item h="1" x="1011"/>
        <item h="1" x="200"/>
        <item h="1" x="898"/>
        <item h="1" x="1009"/>
        <item h="1" x="475"/>
        <item h="1" x="1645"/>
        <item h="1" x="821"/>
        <item h="1" x="460"/>
        <item h="1" x="988"/>
        <item h="1" x="1518"/>
        <item h="1" x="1221"/>
        <item h="1" x="1212"/>
        <item h="1" x="80"/>
        <item h="1" x="708"/>
        <item h="1" x="1416"/>
        <item h="1" x="469"/>
        <item h="1" x="1208"/>
        <item h="1" x="167"/>
        <item h="1" x="1335"/>
        <item h="1" x="918"/>
        <item h="1" x="1505"/>
        <item h="1" x="218"/>
        <item h="1" x="1420"/>
        <item h="1" x="230"/>
        <item h="1" x="378"/>
        <item h="1" x="1542"/>
        <item h="1" x="1000"/>
        <item h="1" x="569"/>
        <item h="1" x="1166"/>
        <item h="1" x="1107"/>
        <item h="1" x="840"/>
        <item h="1" x="210"/>
        <item h="1" x="14"/>
        <item h="1" x="498"/>
        <item h="1" x="1372"/>
        <item h="1" x="1393"/>
        <item h="1" x="1626"/>
        <item h="1" x="1171"/>
        <item h="1" x="976"/>
        <item h="1" x="1341"/>
        <item h="1" x="1624"/>
        <item h="1" x="1059"/>
        <item h="1" x="612"/>
        <item h="1" x="1178"/>
        <item h="1" x="1031"/>
        <item h="1" x="1354"/>
        <item h="1" x="1449"/>
        <item h="1" x="808"/>
        <item h="1" x="950"/>
        <item h="1" x="1506"/>
        <item h="1" x="657"/>
        <item h="1" x="186"/>
        <item h="1" x="301"/>
        <item h="1" x="1110"/>
        <item h="1" x="894"/>
        <item h="1" x="454"/>
        <item h="1" x="1448"/>
        <item h="1" x="1678"/>
        <item h="1" x="233"/>
        <item h="1" x="1048"/>
        <item h="1" x="1103"/>
        <item h="1" x="307"/>
        <item h="1" x="1097"/>
        <item h="1" x="368"/>
        <item h="1" x="1288"/>
        <item h="1" x="363"/>
        <item h="1" x="1695"/>
        <item h="1" x="761"/>
        <item h="1" x="720"/>
        <item h="1" x="771"/>
        <item h="1" x="219"/>
        <item h="1" x="637"/>
        <item h="1" x="518"/>
        <item h="1" x="1051"/>
        <item h="1" x="1130"/>
        <item h="1" x="302"/>
        <item h="1" x="596"/>
        <item h="1" x="1478"/>
        <item h="1" x="1563"/>
        <item h="1" x="224"/>
        <item h="1" x="1050"/>
        <item h="1" x="420"/>
        <item h="1" x="1040"/>
        <item h="1" x="396"/>
        <item h="1" x="913"/>
        <item h="1" x="872"/>
        <item h="1" x="882"/>
        <item h="1" x="1535"/>
        <item h="1" x="1398"/>
        <item h="1" x="1116"/>
        <item h="1" x="740"/>
        <item h="1" x="794"/>
        <item h="1" x="178"/>
        <item h="1" x="442"/>
        <item h="1" x="1200"/>
        <item h="1" x="1295"/>
        <item h="1" x="406"/>
        <item h="1" x="1216"/>
        <item h="1" x="60"/>
        <item h="1" x="830"/>
        <item h="1" x="39"/>
        <item h="1" x="423"/>
        <item h="1" x="1451"/>
        <item x="254"/>
        <item h="1" x="183"/>
        <item h="1" x="979"/>
        <item h="1" x="1286"/>
        <item h="1" x="1249"/>
        <item h="1" x="1565"/>
        <item h="1" x="1655"/>
        <item h="1" x="1516"/>
        <item h="1" x="1241"/>
        <item h="1" x="781"/>
        <item h="1" x="1141"/>
        <item h="1" x="320"/>
        <item h="1" x="1476"/>
        <item h="1" x="1649"/>
        <item h="1" x="1417"/>
        <item h="1" x="105"/>
        <item h="1" x="1368"/>
        <item h="1" x="942"/>
        <item h="1" x="884"/>
        <item h="1" x="86"/>
        <item h="1" x="1536"/>
        <item h="1" x="153"/>
        <item h="1" x="276"/>
        <item h="1" x="646"/>
        <item h="1" x="818"/>
        <item h="1" x="247"/>
        <item h="1" x="1627"/>
        <item h="1" x="604"/>
        <item h="1" x="1079"/>
        <item h="1" x="1583"/>
        <item h="1" x="777"/>
        <item h="1" x="1155"/>
        <item h="1" x="367"/>
        <item h="1" x="159"/>
        <item h="1" x="343"/>
        <item h="1" x="996"/>
        <item h="1" x="1023"/>
        <item h="1" x="902"/>
        <item h="1" x="1661"/>
        <item h="1" x="1643"/>
        <item h="1" x="694"/>
        <item h="1" x="949"/>
        <item h="1" x="1099"/>
        <item h="1" x="879"/>
        <item h="1" x="598"/>
        <item h="1" x="499"/>
        <item h="1" x="522"/>
        <item h="1" x="1174"/>
        <item h="1" x="1163"/>
        <item h="1" x="1683"/>
        <item h="1" x="273"/>
        <item h="1" x="1369"/>
        <item h="1" x="245"/>
        <item h="1" x="340"/>
        <item h="1" x="544"/>
        <item h="1" x="1457"/>
        <item h="1" x="832"/>
        <item h="1" x="560"/>
        <item h="1" x="1568"/>
        <item h="1" x="1681"/>
        <item h="1" x="1007"/>
        <item h="1" x="933"/>
        <item h="1" x="188"/>
        <item h="1" x="1244"/>
        <item h="1" x="185"/>
        <item h="1" x="1628"/>
        <item h="1" x="268"/>
        <item h="1" x="1706"/>
        <item h="1" x="211"/>
        <item h="1" x="1684"/>
        <item h="1" x="1636"/>
        <item h="1" x="1329"/>
        <item h="1" x="1680"/>
        <item h="1" x="836"/>
        <item h="1" x="1313"/>
        <item h="1" x="1215"/>
        <item h="1" x="1074"/>
        <item h="1" x="947"/>
        <item h="1" x="814"/>
        <item h="1" x="645"/>
        <item h="1" x="527"/>
        <item h="1" x="969"/>
        <item h="1" x="1159"/>
        <item h="1" x="586"/>
        <item h="1" x="703"/>
        <item h="1" x="990"/>
        <item h="1" x="994"/>
        <item h="1" x="1726"/>
        <item h="1" x="1569"/>
        <item h="1" x="127"/>
        <item h="1" x="67"/>
        <item h="1" x="1263"/>
        <item h="1" x="501"/>
        <item h="1" x="858"/>
        <item h="1" x="375"/>
        <item h="1" x="1362"/>
        <item h="1" x="868"/>
        <item h="1" x="655"/>
        <item h="1" x="1363"/>
        <item h="1" x="630"/>
        <item h="1" x="140"/>
        <item h="1" x="232"/>
        <item h="1" x="357"/>
        <item h="1" x="583"/>
        <item h="1" x="162"/>
        <item h="1" x="1427"/>
        <item h="1" x="225"/>
        <item h="1" x="249"/>
        <item h="1" x="627"/>
        <item x="19"/>
        <item h="1" x="1587"/>
        <item h="1" x="393"/>
        <item h="1" x="66"/>
        <item h="1" x="265"/>
        <item h="1" x="1379"/>
        <item h="1" x="585"/>
        <item h="1" x="365"/>
        <item h="1" x="120"/>
        <item h="1" x="208"/>
        <item h="1" x="963"/>
        <item h="1" x="524"/>
        <item h="1" x="382"/>
        <item h="1" x="1577"/>
        <item h="1" x="791"/>
        <item h="1" x="421"/>
        <item h="1" x="17"/>
        <item h="1" x="1240"/>
        <item h="1" x="972"/>
        <item h="1" x="701"/>
        <item h="1" x="437"/>
        <item h="1" x="271"/>
        <item h="1" x="1270"/>
        <item h="1" x="509"/>
        <item h="1" x="1304"/>
        <item h="1" x="864"/>
        <item h="1" x="281"/>
        <item h="1" x="147"/>
        <item h="1" x="752"/>
        <item h="1" x="1650"/>
        <item h="1" x="795"/>
        <item h="1" x="216"/>
        <item h="1" x="1521"/>
        <item h="1" x="110"/>
        <item h="1" x="234"/>
        <item h="1" x="650"/>
        <item h="1" x="49"/>
        <item h="1" x="707"/>
        <item h="1" x="869"/>
        <item h="1" x="885"/>
        <item h="1" x="1274"/>
        <item h="1" x="222"/>
        <item h="1" x="175"/>
        <item h="1" x="18"/>
        <item h="1" x="169"/>
        <item h="1" x="632"/>
        <item h="1" x="1433"/>
        <item h="1" x="1078"/>
        <item h="1" x="561"/>
        <item h="1" x="1550"/>
        <item h="1" x="547"/>
        <item h="1" x="1594"/>
        <item h="1" x="697"/>
        <item h="1" x="1561"/>
        <item h="1" x="152"/>
        <item h="1" x="1715"/>
        <item h="1" x="1709"/>
        <item h="1" x="1101"/>
        <item h="1" x="107"/>
        <item h="1" x="1277"/>
        <item h="1" x="318"/>
        <item h="1" x="155"/>
        <item h="1" x="1494"/>
        <item h="1" x="1499"/>
        <item h="1" x="1186"/>
        <item h="1" x="1452"/>
        <item h="1" x="1610"/>
        <item h="1" x="405"/>
        <item h="1" x="236"/>
        <item h="1" x="425"/>
        <item h="1" x="609"/>
        <item h="1" x="1688"/>
        <item h="1" x="1468"/>
        <item h="1" x="94"/>
        <item h="1" x="541"/>
        <item h="1" x="1036"/>
        <item h="1" x="461"/>
        <item h="1" x="173"/>
        <item h="1" x="1447"/>
        <item h="1" x="1538"/>
        <item h="1" x="952"/>
        <item h="1" x="813"/>
        <item h="1" x="930"/>
        <item h="1" x="1010"/>
        <item h="1" x="1424"/>
        <item h="1" x="510"/>
        <item h="1" x="267"/>
        <item h="1" x="354"/>
        <item h="1" x="563"/>
        <item h="1" x="29"/>
        <item h="1" x="1570"/>
        <item h="1" x="1069"/>
        <item h="1" x="1458"/>
        <item h="1" x="1500"/>
        <item h="1" x="1290"/>
        <item h="1" x="798"/>
        <item h="1" x="803"/>
        <item h="1" x="763"/>
        <item h="1" x="1730"/>
        <item h="1" x="935"/>
        <item h="1" x="65"/>
        <item h="1" x="1030"/>
        <item h="1" x="1180"/>
        <item h="1" x="1265"/>
        <item h="1" x="344"/>
        <item h="1" x="174"/>
        <item h="1" x="1022"/>
        <item h="1" x="88"/>
        <item h="1" x="59"/>
        <item h="1" x="982"/>
        <item h="1" x="184"/>
        <item h="1" x="850"/>
        <item h="1" x="180"/>
        <item h="1" x="997"/>
        <item h="1" x="716"/>
        <item h="1" x="1429"/>
        <item h="1" x="624"/>
        <item h="1" x="1334"/>
        <item h="1" x="905"/>
        <item h="1" x="1090"/>
        <item h="1" x="1543"/>
        <item h="1" x="900"/>
        <item h="1" x="837"/>
        <item h="1" x="1723"/>
        <item h="1" x="876"/>
        <item h="1" x="441"/>
        <item h="1" x="1533"/>
        <item h="1" x="308"/>
        <item h="1" x="1068"/>
        <item h="1" x="1637"/>
        <item h="1" x="381"/>
        <item h="1" x="253"/>
        <item h="1" x="205"/>
        <item h="1" x="286"/>
        <item h="1" x="58"/>
        <item h="1" x="1450"/>
        <item h="1" x="1228"/>
        <item h="1" x="136"/>
        <item h="1" x="25"/>
        <item h="1" x="565"/>
        <item h="1" x="1592"/>
        <item h="1" x="938"/>
        <item h="1" x="1280"/>
        <item h="1" x="1421"/>
        <item h="1" x="1318"/>
        <item h="1" x="9"/>
        <item h="1" x="1190"/>
        <item h="1" x="887"/>
        <item h="1" x="419"/>
        <item h="1" x="653"/>
        <item h="1" x="243"/>
        <item h="1" x="1464"/>
        <item h="1" x="217"/>
        <item h="1" x="30"/>
        <item h="1" x="1109"/>
        <item h="1" x="729"/>
        <item h="1" x="1575"/>
        <item h="1" x="73"/>
        <item h="1" x="1338"/>
        <item h="1" x="47"/>
        <item h="1" x="1063"/>
        <item h="1" x="508"/>
        <item h="1" x="546"/>
        <item h="1" x="1273"/>
        <item h="1" x="352"/>
        <item h="1" x="1321"/>
        <item h="1" x="768"/>
        <item h="1" x="1665"/>
        <item h="1" x="1719"/>
        <item h="1" x="379"/>
        <item h="1" x="1446"/>
        <item h="1" x="150"/>
        <item h="1" x="553"/>
        <item h="1" x="117"/>
        <item h="1" x="1136"/>
        <item h="1" x="1267"/>
        <item h="1" x="1300"/>
        <item h="1" x="545"/>
        <item h="1" x="1080"/>
        <item h="1" x="1622"/>
        <item h="1" x="263"/>
        <item h="1" x="1337"/>
        <item h="1" x="1399"/>
        <item h="1" x="356"/>
        <item h="1" x="993"/>
        <item h="1" x="1653"/>
        <item h="1" x="1192"/>
        <item h="1" x="671"/>
        <item h="1" x="1501"/>
        <item h="1" x="1435"/>
        <item h="1" x="538"/>
        <item h="1" x="1281"/>
        <item h="1" x="31"/>
        <item h="1" x="515"/>
        <item h="1" x="1689"/>
        <item h="1" x="13"/>
        <item h="1" x="131"/>
        <item h="1" x="277"/>
        <item h="1" x="1711"/>
        <item h="1" x="774"/>
        <item h="1" x="580"/>
        <item h="1" x="1038"/>
        <item h="1" x="1177"/>
        <item h="1" x="445"/>
        <item h="1" x="366"/>
        <item h="1" x="820"/>
        <item h="1" x="453"/>
        <item h="1" x="1206"/>
        <item h="1" x="1712"/>
        <item h="1" x="693"/>
        <item h="1" x="633"/>
        <item h="1" x="608"/>
        <item h="1" x="1691"/>
        <item h="1" x="157"/>
        <item h="1" x="603"/>
        <item h="1" x="914"/>
        <item h="1" x="957"/>
        <item x="1205"/>
        <item h="1" x="196"/>
        <item h="1" x="70"/>
        <item h="1" x="853"/>
        <item h="1" x="742"/>
        <item h="1" x="11"/>
        <item h="1" x="1495"/>
        <item h="1" x="1654"/>
        <item h="1" x="1517"/>
        <item h="1" x="1488"/>
        <item h="1" x="399"/>
        <item h="1" x="52"/>
        <item h="1" x="769"/>
        <item h="1" x="767"/>
        <item h="1" x="1558"/>
        <item h="1" x="1438"/>
        <item h="1" x="1409"/>
        <item h="1" x="991"/>
        <item h="1" x="507"/>
        <item h="1" x="718"/>
        <item h="1" x="483"/>
        <item h="1" x="202"/>
        <item h="1" x="828"/>
        <item h="1" x="1219"/>
        <item h="1" x="597"/>
        <item h="1" x="1696"/>
        <item h="1" x="1504"/>
        <item h="1" x="371"/>
        <item h="1" x="329"/>
        <item h="1" x="1625"/>
        <item h="1" x="582"/>
        <item h="1" x="481"/>
        <item h="1" x="732"/>
        <item h="1" x="1629"/>
        <item h="1" x="1524"/>
        <item h="1" x="385"/>
        <item h="1" x="971"/>
        <item h="1" x="1307"/>
        <item h="1" x="944"/>
        <item h="1" x="958"/>
        <item h="1" x="621"/>
        <item h="1" x="486"/>
        <item h="1" x="539"/>
        <item h="1" x="349"/>
        <item h="1" x="337"/>
        <item h="1" x="411"/>
        <item h="1" x="809"/>
        <item h="1" x="581"/>
        <item h="1" x="1644"/>
        <item h="1" x="407"/>
        <item h="1" x="84"/>
        <item h="1" x="1367"/>
        <item h="1" x="643"/>
        <item h="1" x="1005"/>
        <item h="1" x="617"/>
        <item h="1" x="727"/>
        <item h="1" x="488"/>
        <item h="1" x="1260"/>
        <item h="1" x="1454"/>
        <item h="1" x="252"/>
        <item h="1" x="1072"/>
        <item h="1" x="1094"/>
        <item h="1" x="212"/>
        <item h="1" x="1158"/>
        <item h="1" x="142"/>
        <item h="1" x="484"/>
        <item h="1" x="679"/>
        <item h="1" x="266"/>
        <item h="1" x="549"/>
        <item h="1" x="1143"/>
        <item h="1" x="1470"/>
        <item h="1" x="568"/>
        <item h="1" x="214"/>
        <item h="1" x="714"/>
        <item h="1" x="572"/>
        <item h="1" x="1615"/>
        <item h="1" x="649"/>
        <item h="1" x="1276"/>
        <item h="1" x="103"/>
        <item h="1" x="6"/>
        <item h="1" x="482"/>
        <item h="1" x="1077"/>
        <item h="1" x="373"/>
        <item h="1" x="537"/>
        <item h="1" x="412"/>
        <item h="1" x="925"/>
        <item h="1" x="611"/>
        <item h="1" x="1183"/>
        <item h="1" x="1698"/>
        <item h="1" x="1306"/>
        <item h="1" x="920"/>
        <item h="1" x="778"/>
        <item h="1" x="1327"/>
        <item h="1" x="115"/>
        <item h="1" x="1175"/>
        <item h="1" x="448"/>
        <item h="1" x="283"/>
        <item h="1" x="1439"/>
        <item h="1" x="1120"/>
        <item h="1" x="261"/>
        <item h="1" x="1489"/>
        <item h="1" x="1223"/>
        <item h="1" x="672"/>
        <item h="1" x="345"/>
        <item h="1" x="125"/>
        <item h="1" x="383"/>
        <item h="1" x="513"/>
        <item h="1" x="1576"/>
        <item h="1" x="1316"/>
        <item h="1" x="439"/>
        <item h="1" x="678"/>
        <item h="1" x="852"/>
        <item h="1" x="614"/>
        <item h="1" x="455"/>
        <item h="1" x="1552"/>
        <item h="1" x="600"/>
        <item h="1" x="1071"/>
        <item h="1" x="855"/>
        <item h="1" x="321"/>
        <item h="1" x="1387"/>
        <item h="1" x="391"/>
        <item h="1" x="1605"/>
        <item h="1" x="984"/>
        <item h="1" x="1588"/>
        <item h="1" x="23"/>
        <item h="1" x="1377"/>
        <item h="1" x="1549"/>
        <item h="1" x="74"/>
        <item h="1" x="1251"/>
        <item h="1" x="114"/>
        <item h="1" x="623"/>
        <item h="1" x="647"/>
        <item h="1" x="197"/>
        <item h="1" x="1193"/>
        <item h="1" x="1690"/>
        <item h="1" x="194"/>
        <item h="1" x="1132"/>
        <item h="1" x="372"/>
        <item h="1" x="338"/>
        <item h="1" x="685"/>
        <item h="1" x="756"/>
        <item h="1" x="987"/>
        <item h="1" x="1242"/>
        <item h="1" x="42"/>
        <item h="1" x="1247"/>
        <item h="1" x="695"/>
        <item h="1" x="1345"/>
        <item h="1" x="327"/>
        <item h="1" x="1131"/>
        <item h="1" x="817"/>
        <item h="1" x="1026"/>
        <item h="1" x="688"/>
        <item h="1" x="719"/>
        <item h="1" x="160"/>
        <item h="1" x="1492"/>
        <item h="1" x="590"/>
        <item h="1" x="163"/>
        <item h="1" x="916"/>
        <item h="1" x="1591"/>
        <item h="1" x="1720"/>
        <item h="1" x="1294"/>
        <item h="1" x="55"/>
        <item h="1" x="801"/>
        <item h="1" x="358"/>
        <item h="1" x="847"/>
        <item h="1" x="1455"/>
        <item h="1" x="1233"/>
        <item h="1" x="1018"/>
        <item h="1" x="862"/>
        <item h="1" x="494"/>
        <item h="1" x="227"/>
        <item h="1" x="1057"/>
        <item h="1" x="251"/>
        <item h="1" x="799"/>
        <item h="1" x="1601"/>
        <item h="1" x="1185"/>
        <item h="1" x="1224"/>
        <item h="1" x="1232"/>
        <item h="1" x="116"/>
        <item h="1" x="865"/>
        <item h="1" x="992"/>
        <item h="1" x="521"/>
        <item h="1" x="1111"/>
        <item h="1" x="816"/>
        <item h="1" x="848"/>
        <item h="1" x="1042"/>
        <item h="1" x="430"/>
        <item h="1" x="1727"/>
        <item h="1" x="1520"/>
        <item h="1" x="1045"/>
        <item h="1" x="1049"/>
        <item h="1" x="1229"/>
        <item h="1" x="1060"/>
        <item h="1" x="1032"/>
        <item h="1" x="1667"/>
        <item h="1" x="1195"/>
        <item h="1" x="87"/>
        <item h="1" x="1133"/>
        <item h="1" x="669"/>
        <item h="1" x="1343"/>
        <item h="1" x="1254"/>
        <item h="1" x="495"/>
        <item h="1" x="1323"/>
        <item h="1" x="962"/>
        <item h="1" x="1642"/>
        <item h="1" x="1262"/>
        <item h="1" x="1114"/>
        <item h="1" x="859"/>
        <item h="1" x="335"/>
        <item h="1" x="1027"/>
        <item h="1" x="831"/>
        <item h="1" x="280"/>
        <item h="1" x="1407"/>
        <item h="1" x="1145"/>
        <item h="1" x="312"/>
        <item h="1" x="1222"/>
        <item h="1" x="462"/>
        <item h="1" x="285"/>
        <item h="1" x="282"/>
        <item h="1" x="1324"/>
        <item h="1" x="1148"/>
        <item h="1" x="554"/>
        <item h="1" x="334"/>
        <item h="1" x="974"/>
        <item h="1" x="1153"/>
        <item h="1" x="1332"/>
        <item h="1" x="511"/>
        <item h="1" x="97"/>
        <item h="1" x="1413"/>
        <item h="1" x="82"/>
        <item h="1" x="1651"/>
        <item h="1" x="626"/>
        <item h="1" x="496"/>
        <item h="1" x="851"/>
        <item h="1" x="1360"/>
        <item h="1" x="1275"/>
        <item h="1" x="106"/>
        <item h="1" x="478"/>
        <item h="1" x="1024"/>
        <item h="1" x="1315"/>
        <item h="1" x="1096"/>
        <item h="1" x="1330"/>
        <item h="1" x="807"/>
        <item h="1" x="1253"/>
        <item h="1" x="37"/>
        <item h="1" x="1652"/>
        <item h="1" x="1351"/>
        <item t="default"/>
      </items>
    </pivotField>
    <pivotField showAll="0"/>
    <pivotField numFmtId="43" showAll="0"/>
    <pivotField numFmtId="43" showAll="0"/>
    <pivotField numFmtId="43" showAll="0"/>
    <pivotField dataField="1" numFmtId="43" showAll="0"/>
    <pivotField showAll="0"/>
    <pivotField showAll="0"/>
    <pivotField numFmtId="165" showAll="0"/>
    <pivotField numFmtId="165" showAll="0"/>
    <pivotField numFmtId="165" showAll="0"/>
    <pivotField numFmtId="10" showAll="0"/>
    <pivotField numFmtId="167" showAll="0"/>
    <pivotField showAll="0"/>
    <pivotField showAll="0"/>
    <pivotField showAll="0"/>
    <pivotField showAll="0"/>
    <pivotField showAll="0"/>
    <pivotField showAll="0"/>
    <pivotField showAll="0">
      <items count="3">
        <item x="0"/>
        <item x="1"/>
        <item t="default"/>
      </items>
    </pivotField>
    <pivotField showAll="0"/>
  </pivotFields>
  <rowFields count="1">
    <field x="8"/>
  </rowFields>
  <rowItems count="7">
    <i>
      <x v="259"/>
    </i>
    <i>
      <x v="595"/>
    </i>
    <i>
      <x v="951"/>
    </i>
    <i>
      <x v="1160"/>
    </i>
    <i>
      <x v="1269"/>
    </i>
    <i>
      <x v="1486"/>
    </i>
    <i t="grand">
      <x/>
    </i>
  </rowItems>
  <colFields count="1">
    <field x="-2"/>
  </colFields>
  <colItems count="2">
    <i>
      <x/>
    </i>
    <i i="1">
      <x v="1"/>
    </i>
  </colItems>
  <dataFields count="2">
    <dataField name="Count of Title" fld="0" subtotal="count" baseField="0" baseItem="0"/>
    <dataField name="Average of IMDb Score (1-10)" fld="13" subtotal="average" baseField="8" baseItem="0" numFmtId="2"/>
  </dataFields>
  <formats count="31">
    <format dxfId="155">
      <pivotArea outline="0" collapsedLevelsAreSubtotals="1" fieldPosition="0">
        <references count="1">
          <reference field="4294967294" count="1" selected="0">
            <x v="1"/>
          </reference>
        </references>
      </pivotArea>
    </format>
    <format dxfId="154">
      <pivotArea outline="0" collapsedLevelsAreSubtotals="1" fieldPosition="0">
        <references count="1">
          <reference field="4294967294" count="1" selected="0">
            <x v="1"/>
          </reference>
        </references>
      </pivotArea>
    </format>
    <format dxfId="153">
      <pivotArea outline="0" collapsedLevelsAreSubtotals="1" fieldPosition="0">
        <references count="1">
          <reference field="4294967294" count="1" selected="0">
            <x v="1"/>
          </reference>
        </references>
      </pivotArea>
    </format>
    <format dxfId="152">
      <pivotArea collapsedLevelsAreSubtotals="1" fieldPosition="0">
        <references count="2">
          <reference field="4294967294" count="1" selected="0">
            <x v="0"/>
          </reference>
          <reference field="8" count="32">
            <x v="17"/>
            <x v="46"/>
            <x v="104"/>
            <x v="143"/>
            <x v="216"/>
            <x v="259"/>
            <x v="297"/>
            <x v="368"/>
            <x v="438"/>
            <x v="504"/>
            <x v="544"/>
            <x v="595"/>
            <x v="709"/>
            <x v="869"/>
            <x v="874"/>
            <x v="951"/>
            <x v="969"/>
            <x v="974"/>
            <x v="1011"/>
            <x v="1029"/>
            <x v="1123"/>
            <x v="1130"/>
            <x v="1160"/>
            <x v="1269"/>
            <x v="1358"/>
            <x v="1427"/>
            <x v="1455"/>
            <x v="1486"/>
            <x v="1597"/>
            <x v="1661"/>
            <x v="1682"/>
            <x v="1719"/>
          </reference>
        </references>
      </pivotArea>
    </format>
    <format dxfId="151">
      <pivotArea collapsedLevelsAreSubtotals="1" fieldPosition="0">
        <references count="2">
          <reference field="4294967294" count="1" selected="0">
            <x v="0"/>
          </reference>
          <reference field="8" count="32">
            <x v="17"/>
            <x v="46"/>
            <x v="104"/>
            <x v="143"/>
            <x v="216"/>
            <x v="259"/>
            <x v="297"/>
            <x v="368"/>
            <x v="438"/>
            <x v="504"/>
            <x v="544"/>
            <x v="595"/>
            <x v="709"/>
            <x v="869"/>
            <x v="874"/>
            <x v="951"/>
            <x v="969"/>
            <x v="974"/>
            <x v="1011"/>
            <x v="1029"/>
            <x v="1123"/>
            <x v="1130"/>
            <x v="1160"/>
            <x v="1269"/>
            <x v="1358"/>
            <x v="1427"/>
            <x v="1455"/>
            <x v="1486"/>
            <x v="1597"/>
            <x v="1661"/>
            <x v="1682"/>
            <x v="1719"/>
          </reference>
        </references>
      </pivotArea>
    </format>
    <format dxfId="150">
      <pivotArea field="8" grandRow="1" outline="0" collapsedLevelsAreSubtotals="1" axis="axisRow" fieldPosition="0">
        <references count="1">
          <reference field="4294967294" count="1" selected="0">
            <x v="0"/>
          </reference>
        </references>
      </pivotArea>
    </format>
    <format dxfId="149">
      <pivotArea field="8" grandRow="1" outline="0" collapsedLevelsAreSubtotals="1" axis="axisRow" fieldPosition="0">
        <references count="1">
          <reference field="4294967294" count="1" selected="0">
            <x v="0"/>
          </reference>
        </references>
      </pivotArea>
    </format>
    <format dxfId="148">
      <pivotArea type="all" dataOnly="0" outline="0" fieldPosition="0"/>
    </format>
    <format dxfId="147">
      <pivotArea outline="0" collapsedLevelsAreSubtotals="1" fieldPosition="0"/>
    </format>
    <format dxfId="146">
      <pivotArea field="8" type="button" dataOnly="0" labelOnly="1" outline="0" axis="axisRow" fieldPosition="0"/>
    </format>
    <format dxfId="145">
      <pivotArea dataOnly="0" labelOnly="1" fieldPosition="0">
        <references count="1">
          <reference field="8" count="0"/>
        </references>
      </pivotArea>
    </format>
    <format dxfId="144">
      <pivotArea dataOnly="0" labelOnly="1" grandRow="1" outline="0" fieldPosition="0"/>
    </format>
    <format dxfId="143">
      <pivotArea dataOnly="0" labelOnly="1" outline="0" fieldPosition="0">
        <references count="1">
          <reference field="4294967294" count="2">
            <x v="0"/>
            <x v="1"/>
          </reference>
        </references>
      </pivotArea>
    </format>
    <format dxfId="142">
      <pivotArea type="all" dataOnly="0" outline="0" fieldPosition="0"/>
    </format>
    <format dxfId="141">
      <pivotArea outline="0" collapsedLevelsAreSubtotals="1" fieldPosition="0"/>
    </format>
    <format dxfId="140">
      <pivotArea field="8" type="button" dataOnly="0" labelOnly="1" outline="0" axis="axisRow" fieldPosition="0"/>
    </format>
    <format dxfId="139">
      <pivotArea dataOnly="0" labelOnly="1" fieldPosition="0">
        <references count="1">
          <reference field="8" count="0"/>
        </references>
      </pivotArea>
    </format>
    <format dxfId="138">
      <pivotArea dataOnly="0" labelOnly="1" grandRow="1" outline="0" fieldPosition="0"/>
    </format>
    <format dxfId="137">
      <pivotArea dataOnly="0" labelOnly="1" outline="0" fieldPosition="0">
        <references count="1">
          <reference field="4294967294" count="2">
            <x v="0"/>
            <x v="1"/>
          </reference>
        </references>
      </pivotArea>
    </format>
    <format dxfId="136">
      <pivotArea type="all" dataOnly="0" outline="0" fieldPosition="0"/>
    </format>
    <format dxfId="135">
      <pivotArea outline="0" collapsedLevelsAreSubtotals="1" fieldPosition="0"/>
    </format>
    <format dxfId="134">
      <pivotArea field="8" type="button" dataOnly="0" labelOnly="1" outline="0" axis="axisRow" fieldPosition="0"/>
    </format>
    <format dxfId="133">
      <pivotArea dataOnly="0" labelOnly="1" fieldPosition="0">
        <references count="1">
          <reference field="8" count="0"/>
        </references>
      </pivotArea>
    </format>
    <format dxfId="132">
      <pivotArea dataOnly="0" labelOnly="1" grandRow="1" outline="0" fieldPosition="0"/>
    </format>
    <format dxfId="131">
      <pivotArea dataOnly="0" labelOnly="1" outline="0" fieldPosition="0">
        <references count="1">
          <reference field="4294967294" count="2">
            <x v="0"/>
            <x v="1"/>
          </reference>
        </references>
      </pivotArea>
    </format>
    <format dxfId="130">
      <pivotArea type="all" dataOnly="0" outline="0" fieldPosition="0"/>
    </format>
    <format dxfId="129">
      <pivotArea outline="0" collapsedLevelsAreSubtotals="1" fieldPosition="0"/>
    </format>
    <format dxfId="128">
      <pivotArea field="8" type="button" dataOnly="0" labelOnly="1" outline="0" axis="axisRow" fieldPosition="0"/>
    </format>
    <format dxfId="127">
      <pivotArea dataOnly="0" labelOnly="1" fieldPosition="0">
        <references count="1">
          <reference field="8" count="0"/>
        </references>
      </pivotArea>
    </format>
    <format dxfId="126">
      <pivotArea dataOnly="0" labelOnly="1" grandRow="1" outline="0" fieldPosition="0"/>
    </format>
    <format dxfId="12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7FA199-F1A1-41B9-A4A2-0851EABDC7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6:S17" firstHeaderRow="1" firstDataRow="1" firstDataCol="1"/>
  <pivotFields count="29">
    <pivotField axis="axisRow" showAll="0" measureFilter="1" sortType="descending">
      <items count="3726">
        <item x="2516"/>
        <item x="1303"/>
        <item x="710"/>
        <item x="770"/>
        <item x="1656"/>
        <item x="3148"/>
        <item x="569"/>
        <item x="1820"/>
        <item x="1727"/>
        <item x="436"/>
        <item x="2330"/>
        <item x="3186"/>
        <item x="2052"/>
        <item x="2947"/>
        <item x="1314"/>
        <item x="645"/>
        <item x="2278"/>
        <item x="767"/>
        <item x="3019"/>
        <item x="1350"/>
        <item x="3095"/>
        <item x="1426"/>
        <item x="556"/>
        <item x="2639"/>
        <item x="1904"/>
        <item x="553"/>
        <item x="562"/>
        <item x="3390"/>
        <item x="1754"/>
        <item x="1346"/>
        <item x="2421"/>
        <item x="1940"/>
        <item x="2325"/>
        <item x="3542"/>
        <item x="167"/>
        <item x="670"/>
        <item x="145"/>
        <item x="841"/>
        <item x="2440"/>
        <item x="2694"/>
        <item x="3254"/>
        <item x="2138"/>
        <item x="2884"/>
        <item x="1650"/>
        <item x="920"/>
        <item x="913"/>
        <item x="2959"/>
        <item x="3303"/>
        <item x="1032"/>
        <item x="2731"/>
        <item x="2995"/>
        <item x="3647"/>
        <item x="2784"/>
        <item x="3544"/>
        <item x="3347"/>
        <item x="1866"/>
        <item x="2555"/>
        <item x="2518"/>
        <item x="1406"/>
        <item x="2254"/>
        <item x="2261"/>
        <item x="2761"/>
        <item x="445"/>
        <item x="1782"/>
        <item x="3529"/>
        <item x="1499"/>
        <item x="2466"/>
        <item x="1089"/>
        <item x="995"/>
        <item x="2846"/>
        <item x="3177"/>
        <item x="2588"/>
        <item x="2585"/>
        <item x="2275"/>
        <item x="1075"/>
        <item x="799"/>
        <item x="1595"/>
        <item x="860"/>
        <item x="2958"/>
        <item x="2450"/>
        <item x="2455"/>
        <item x="2717"/>
        <item x="748"/>
        <item x="3289"/>
        <item x="1628"/>
        <item x="1766"/>
        <item x="3180"/>
        <item x="596"/>
        <item x="3249"/>
        <item x="1246"/>
        <item x="2400"/>
        <item x="1693"/>
        <item x="2642"/>
        <item x="2871"/>
        <item x="2659"/>
        <item x="182"/>
        <item x="1400"/>
        <item x="2799"/>
        <item x="254"/>
        <item x="3246"/>
        <item x="712"/>
        <item x="1087"/>
        <item x="1560"/>
        <item x="2091"/>
        <item x="1339"/>
        <item x="265"/>
        <item x="2568"/>
        <item x="3294"/>
        <item x="2906"/>
        <item x="2370"/>
        <item x="3411"/>
        <item x="1375"/>
        <item x="3366"/>
        <item x="739"/>
        <item x="1810"/>
        <item x="3168"/>
        <item x="2994"/>
        <item x="1343"/>
        <item x="397"/>
        <item x="635"/>
        <item x="1020"/>
        <item x="485"/>
        <item x="3568"/>
        <item x="2791"/>
        <item x="2417"/>
        <item x="901"/>
        <item x="2979"/>
        <item x="2646"/>
        <item x="727"/>
        <item x="3342"/>
        <item x="25"/>
        <item x="104"/>
        <item x="2024"/>
        <item x="326"/>
        <item x="3109"/>
        <item x="114"/>
        <item x="1143"/>
        <item x="1334"/>
        <item x="1553"/>
        <item x="1288"/>
        <item x="3213"/>
        <item x="409"/>
        <item x="2187"/>
        <item x="1955"/>
        <item x="2153"/>
        <item x="2294"/>
        <item x="3063"/>
        <item x="3450"/>
        <item x="1354"/>
        <item x="1916"/>
        <item x="1255"/>
        <item x="1976"/>
        <item x="2837"/>
        <item x="1995"/>
        <item x="2615"/>
        <item x="867"/>
        <item x="3187"/>
        <item x="2985"/>
        <item x="3060"/>
        <item x="1135"/>
        <item x="809"/>
        <item x="2291"/>
        <item x="542"/>
        <item x="2078"/>
        <item x="3714"/>
        <item x="1543"/>
        <item x="2113"/>
        <item x="2121"/>
        <item x="3527"/>
        <item x="678"/>
        <item x="2134"/>
        <item x="463"/>
        <item x="2102"/>
        <item x="1016"/>
        <item x="834"/>
        <item x="3264"/>
        <item x="2058"/>
        <item x="1491"/>
        <item x="669"/>
        <item x="1179"/>
        <item x="55"/>
        <item x="1806"/>
        <item x="698"/>
        <item x="1959"/>
        <item x="976"/>
        <item x="2577"/>
        <item x="1726"/>
        <item x="1720"/>
        <item x="536"/>
        <item x="2591"/>
        <item x="1137"/>
        <item x="2484"/>
        <item x="3258"/>
        <item x="1291"/>
        <item x="965"/>
        <item x="964"/>
        <item x="1166"/>
        <item x="1480"/>
        <item x="2850"/>
        <item x="1340"/>
        <item x="2668"/>
        <item x="1207"/>
        <item x="439"/>
        <item x="576"/>
        <item x="2269"/>
        <item x="2177"/>
        <item x="2648"/>
        <item x="2809"/>
        <item x="749"/>
        <item x="592"/>
        <item x="3027"/>
        <item x="3152"/>
        <item x="3407"/>
        <item x="2036"/>
        <item x="2159"/>
        <item x="95"/>
        <item x="457"/>
        <item x="3272"/>
        <item x="1785"/>
        <item x="164"/>
        <item x="3159"/>
        <item x="2526"/>
        <item x="680"/>
        <item x="3212"/>
        <item x="2148"/>
        <item x="3061"/>
        <item x="3189"/>
        <item x="3593"/>
        <item x="2488"/>
        <item x="282"/>
        <item x="217"/>
        <item x="3601"/>
        <item x="336"/>
        <item x="464"/>
        <item x="2667"/>
        <item x="215"/>
        <item x="3444"/>
        <item x="3217"/>
        <item x="2268"/>
        <item x="3331"/>
        <item x="3313"/>
        <item x="1486"/>
        <item x="3358"/>
        <item x="3119"/>
        <item x="1352"/>
        <item x="18"/>
        <item x="27"/>
        <item x="91"/>
        <item x="38"/>
        <item x="2004"/>
        <item x="2650"/>
        <item x="3104"/>
        <item x="468"/>
        <item x="2272"/>
        <item x="758"/>
        <item x="389"/>
        <item x="3461"/>
        <item x="14"/>
        <item x="90"/>
        <item x="161"/>
        <item x="2772"/>
        <item x="741"/>
        <item x="412"/>
        <item x="2072"/>
        <item x="2368"/>
        <item x="2803"/>
        <item x="3699"/>
        <item x="3049"/>
        <item x="202"/>
        <item x="1927"/>
        <item x="200"/>
        <item x="590"/>
        <item x="379"/>
        <item x="2426"/>
        <item x="1062"/>
        <item x="2984"/>
        <item x="2266"/>
        <item x="2070"/>
        <item x="1110"/>
        <item x="1"/>
        <item x="2015"/>
        <item x="3392"/>
        <item x="1974"/>
        <item x="1118"/>
        <item x="2132"/>
        <item x="3619"/>
        <item x="1325"/>
        <item x="3629"/>
        <item x="3669"/>
        <item x="1370"/>
        <item x="3466"/>
        <item x="2766"/>
        <item x="945"/>
        <item x="3708"/>
        <item x="3203"/>
        <item x="2569"/>
        <item x="982"/>
        <item x="2883"/>
        <item x="3274"/>
        <item x="139"/>
        <item x="188"/>
        <item x="2305"/>
        <item x="1096"/>
        <item x="1614"/>
        <item x="531"/>
        <item x="815"/>
        <item x="3413"/>
        <item x="875"/>
        <item x="1224"/>
        <item x="1603"/>
        <item x="3014"/>
        <item x="2918"/>
        <item x="1384"/>
        <item x="2333"/>
        <item x="916"/>
        <item x="600"/>
        <item x="3069"/>
        <item x="3354"/>
        <item x="2457"/>
        <item x="2474"/>
        <item x="205"/>
        <item x="1418"/>
        <item x="3521"/>
        <item x="3250"/>
        <item x="2545"/>
        <item x="3554"/>
        <item x="3419"/>
        <item x="3284"/>
        <item x="1883"/>
        <item x="3001"/>
        <item x="2879"/>
        <item x="1891"/>
        <item x="369"/>
        <item x="3140"/>
        <item x="3009"/>
        <item x="2527"/>
        <item x="1941"/>
        <item x="1859"/>
        <item x="1103"/>
        <item x="3534"/>
        <item x="338"/>
        <item x="967"/>
        <item x="428"/>
        <item x="2037"/>
        <item x="2459"/>
        <item x="1934"/>
        <item x="1431"/>
        <item x="3039"/>
        <item x="2276"/>
        <item x="1047"/>
        <item x="3114"/>
        <item x="3178"/>
        <item x="3518"/>
        <item x="989"/>
        <item x="1717"/>
        <item x="2483"/>
        <item x="2054"/>
        <item x="2816"/>
        <item x="243"/>
        <item x="2954"/>
        <item x="1798"/>
        <item x="1609"/>
        <item x="2604"/>
        <item x="2848"/>
        <item x="3515"/>
        <item x="2599"/>
        <item x="3132"/>
        <item x="383"/>
        <item x="2963"/>
        <item x="919"/>
        <item x="3350"/>
        <item x="2900"/>
        <item x="443"/>
        <item x="1113"/>
        <item x="3170"/>
        <item x="1991"/>
        <item x="2165"/>
        <item x="757"/>
        <item x="1362"/>
        <item x="630"/>
        <item x="53"/>
        <item x="52"/>
        <item x="57"/>
        <item x="1201"/>
        <item x="376"/>
        <item x="2753"/>
        <item x="3721"/>
        <item x="2439"/>
        <item x="2299"/>
        <item x="1926"/>
        <item x="597"/>
        <item x="874"/>
        <item x="3301"/>
        <item x="3004"/>
        <item x="948"/>
        <item x="1058"/>
        <item x="1294"/>
        <item x="2105"/>
        <item x="859"/>
        <item x="2321"/>
        <item x="2410"/>
        <item x="1547"/>
        <item x="1563"/>
        <item x="1473"/>
        <item x="126"/>
        <item x="3305"/>
        <item x="3439"/>
        <item x="1443"/>
        <item x="2695"/>
        <item x="1742"/>
        <item x="701"/>
        <item x="1184"/>
        <item x="914"/>
        <item x="2428"/>
        <item x="1830"/>
        <item x="3451"/>
        <item x="1962"/>
        <item x="2942"/>
        <item x="3636"/>
        <item x="418"/>
        <item x="2805"/>
        <item x="1853"/>
        <item x="248"/>
        <item x="3662"/>
        <item x="1009"/>
        <item x="2840"/>
        <item x="3306"/>
        <item x="1274"/>
        <item x="1970"/>
        <item x="653"/>
        <item x="241"/>
        <item x="2124"/>
        <item x="825"/>
        <item x="2762"/>
        <item x="3675"/>
        <item x="1045"/>
        <item x="2592"/>
        <item x="235"/>
        <item x="954"/>
        <item x="3630"/>
        <item x="1711"/>
        <item x="565"/>
        <item x="829"/>
        <item x="296"/>
        <item x="3674"/>
        <item x="2732"/>
        <item x="1590"/>
        <item x="1249"/>
        <item x="1460"/>
        <item x="3216"/>
        <item x="3409"/>
        <item x="181"/>
        <item x="348"/>
        <item x="54"/>
        <item x="1405"/>
        <item x="2529"/>
        <item x="1816"/>
        <item x="975"/>
        <item x="1694"/>
        <item x="2822"/>
        <item x="1550"/>
        <item x="3314"/>
        <item x="1029"/>
        <item x="1501"/>
        <item x="2115"/>
        <item x="3398"/>
        <item x="1655"/>
        <item x="3131"/>
        <item x="620"/>
        <item x="826"/>
        <item x="695"/>
        <item x="2580"/>
        <item x="309"/>
        <item x="286"/>
        <item x="3315"/>
        <item x="3563"/>
        <item x="973"/>
        <item x="1485"/>
        <item x="1252"/>
        <item x="2996"/>
        <item x="2785"/>
        <item x="2226"/>
        <item x="543"/>
        <item x="1146"/>
        <item x="1790"/>
        <item x="1525"/>
        <item x="769"/>
        <item x="2793"/>
        <item x="332"/>
        <item x="1559"/>
        <item x="1187"/>
        <item x="3594"/>
        <item x="1273"/>
        <item x="1657"/>
        <item x="2055"/>
        <item x="178"/>
        <item x="1313"/>
        <item x="2158"/>
        <item x="2005"/>
        <item x="1624"/>
        <item x="2629"/>
        <item x="1936"/>
        <item x="2988"/>
        <item x="1616"/>
        <item x="2301"/>
        <item x="1290"/>
        <item x="2931"/>
        <item x="2961"/>
        <item x="2207"/>
        <item x="3239"/>
        <item x="240"/>
        <item x="817"/>
        <item x="932"/>
        <item x="1631"/>
        <item x="3473"/>
        <item x="2502"/>
        <item x="3155"/>
        <item x="233"/>
        <item x="2293"/>
        <item x="3319"/>
        <item x="2139"/>
        <item x="573"/>
        <item x="479"/>
        <item x="1743"/>
        <item x="505"/>
        <item x="3318"/>
        <item x="782"/>
        <item x="534"/>
        <item x="1131"/>
        <item x="2217"/>
        <item x="1223"/>
        <item x="3320"/>
        <item x="2125"/>
        <item x="2002"/>
        <item x="2062"/>
        <item x="1738"/>
        <item x="2473"/>
        <item x="3055"/>
        <item x="692"/>
        <item x="1422"/>
        <item x="1678"/>
        <item x="1172"/>
        <item x="2232"/>
        <item x="2209"/>
        <item x="183"/>
        <item x="2286"/>
        <item x="3607"/>
        <item x="3245"/>
        <item x="3074"/>
        <item x="540"/>
        <item x="351"/>
        <item x="1397"/>
        <item x="449"/>
        <item x="3359"/>
        <item x="2693"/>
        <item x="451"/>
        <item x="1908"/>
        <item x="1811"/>
        <item x="566"/>
        <item x="667"/>
        <item x="2909"/>
        <item x="413"/>
        <item x="3531"/>
        <item x="3510"/>
        <item x="1863"/>
        <item x="2742"/>
        <item x="1484"/>
        <item x="2715"/>
        <item x="3658"/>
        <item x="3252"/>
        <item x="1331"/>
        <item x="2476"/>
        <item x="3711"/>
        <item x="1156"/>
        <item x="1793"/>
        <item x="356"/>
        <item x="3475"/>
        <item x="3129"/>
        <item x="936"/>
        <item x="1585"/>
        <item x="1948"/>
        <item x="3587"/>
        <item x="2168"/>
        <item x="2708"/>
        <item x="2586"/>
        <item x="2472"/>
        <item x="1796"/>
        <item x="1191"/>
        <item x="2074"/>
        <item x="2348"/>
        <item x="1321"/>
        <item x="1510"/>
        <item x="3356"/>
        <item x="643"/>
        <item x="1854"/>
        <item x="2517"/>
        <item x="633"/>
        <item x="1846"/>
        <item x="524"/>
        <item x="146"/>
        <item x="1579"/>
        <item x="1732"/>
        <item x="740"/>
        <item x="1909"/>
        <item x="3663"/>
        <item x="1398"/>
        <item x="3157"/>
        <item x="1189"/>
        <item x="3577"/>
        <item x="2388"/>
        <item x="3583"/>
        <item x="2986"/>
        <item x="1680"/>
        <item x="888"/>
        <item x="2043"/>
        <item x="1792"/>
        <item x="521"/>
        <item x="308"/>
        <item x="66"/>
        <item x="216"/>
        <item x="2479"/>
        <item x="1413"/>
        <item x="2274"/>
        <item x="585"/>
        <item x="406"/>
        <item x="109"/>
        <item x="2163"/>
        <item x="906"/>
        <item x="2315"/>
        <item x="2079"/>
        <item x="2409"/>
        <item x="1052"/>
        <item x="1299"/>
        <item x="2678"/>
        <item x="1829"/>
        <item x="2017"/>
        <item x="3247"/>
        <item x="2952"/>
        <item x="3481"/>
        <item x="988"/>
        <item x="1329"/>
        <item x="1687"/>
        <item x="41"/>
        <item x="3535"/>
        <item x="3090"/>
        <item x="3387"/>
        <item x="1985"/>
        <item x="3233"/>
        <item x="30"/>
        <item x="22"/>
        <item x="42"/>
        <item x="2524"/>
        <item x="251"/>
        <item x="1521"/>
        <item x="1648"/>
        <item x="626"/>
        <item x="1359"/>
        <item x="3681"/>
        <item x="1173"/>
        <item x="2531"/>
        <item x="2427"/>
        <item x="3202"/>
        <item x="13"/>
        <item x="1034"/>
        <item x="3024"/>
        <item x="2130"/>
        <item x="3424"/>
        <item x="1979"/>
        <item x="79"/>
        <item x="1300"/>
        <item x="2698"/>
        <item x="3369"/>
        <item x="2164"/>
        <item x="3445"/>
        <item x="2520"/>
        <item x="1744"/>
        <item x="899"/>
        <item x="1901"/>
        <item x="1692"/>
        <item x="1842"/>
        <item x="3677"/>
        <item x="2676"/>
        <item x="2777"/>
        <item x="2499"/>
        <item x="956"/>
        <item x="3396"/>
        <item x="462"/>
        <item x="806"/>
        <item x="2825"/>
        <item x="2215"/>
        <item x="1667"/>
        <item x="3491"/>
        <item x="1328"/>
        <item x="2336"/>
        <item x="1402"/>
        <item x="1659"/>
        <item x="3640"/>
        <item x="2193"/>
        <item x="345"/>
        <item x="1240"/>
        <item x="1147"/>
        <item x="1436"/>
        <item x="3693"/>
        <item x="2423"/>
        <item x="2461"/>
        <item x="3395"/>
        <item x="2170"/>
        <item x="1064"/>
        <item x="3710"/>
        <item x="2308"/>
        <item x="310"/>
        <item x="1256"/>
        <item x="3460"/>
        <item x="2089"/>
        <item x="857"/>
        <item x="609"/>
        <item x="1311"/>
        <item x="1245"/>
        <item x="1264"/>
        <item x="3196"/>
        <item x="3723"/>
        <item x="2798"/>
        <item x="1094"/>
        <item x="496"/>
        <item x="1835"/>
        <item x="1565"/>
        <item x="1779"/>
        <item x="1998"/>
        <item x="2180"/>
        <item x="2342"/>
        <item x="2813"/>
        <item x="805"/>
        <item x="1317"/>
        <item x="1920"/>
        <item x="777"/>
        <item x="1797"/>
        <item x="3570"/>
        <item x="1649"/>
        <item x="1568"/>
        <item x="3149"/>
        <item x="74"/>
        <item x="328"/>
        <item x="2021"/>
        <item x="2874"/>
        <item x="2156"/>
        <item x="2675"/>
        <item x="3146"/>
        <item x="606"/>
        <item x="2714"/>
        <item x="1432"/>
        <item x="1404"/>
        <item x="3154"/>
        <item x="2706"/>
        <item x="2083"/>
        <item x="668"/>
        <item x="2312"/>
        <item x="1193"/>
        <item x="3286"/>
        <item x="1615"/>
        <item x="395"/>
        <item x="3335"/>
        <item x="65"/>
        <item x="31"/>
        <item x="11"/>
        <item x="16"/>
        <item x="1105"/>
        <item x="555"/>
        <item x="3065"/>
        <item x="2198"/>
        <item x="3548"/>
        <item x="3043"/>
        <item x="1236"/>
        <item x="1389"/>
        <item x="2881"/>
        <item x="3120"/>
        <item x="773"/>
        <item x="3493"/>
        <item x="3093"/>
        <item x="3423"/>
        <item x="953"/>
        <item x="78"/>
        <item x="83"/>
        <item x="50"/>
        <item x="2743"/>
        <item x="1180"/>
        <item x="3083"/>
        <item x="2090"/>
        <item x="1387"/>
        <item x="220"/>
        <item x="3657"/>
        <item x="249"/>
        <item x="3470"/>
        <item x="2437"/>
        <item x="605"/>
        <item x="761"/>
        <item x="1111"/>
        <item x="3718"/>
        <item x="930"/>
        <item x="84"/>
        <item x="68"/>
        <item x="3374"/>
        <item x="3044"/>
        <item x="2562"/>
        <item x="1528"/>
        <item x="2866"/>
        <item x="1456"/>
        <item x="467"/>
        <item x="1164"/>
        <item x="320"/>
        <item x="2741"/>
        <item x="560"/>
        <item x="2697"/>
        <item x="1558"/>
        <item x="3324"/>
        <item x="3530"/>
        <item x="2595"/>
        <item x="287"/>
        <item x="1761"/>
        <item x="3072"/>
        <item x="2779"/>
        <item x="1011"/>
        <item x="3094"/>
        <item x="3516"/>
        <item x="2814"/>
        <item x="3000"/>
        <item x="3651"/>
        <item x="3656"/>
        <item x="3549"/>
        <item x="2396"/>
        <item x="3207"/>
        <item x="848"/>
        <item x="725"/>
        <item x="891"/>
        <item x="1046"/>
        <item x="325"/>
        <item x="2100"/>
        <item x="2199"/>
        <item x="1304"/>
        <item x="520"/>
        <item x="2363"/>
        <item x="1338"/>
        <item x="2319"/>
        <item x="1466"/>
        <item x="3717"/>
        <item x="518"/>
        <item x="613"/>
        <item x="3399"/>
        <item x="1235"/>
        <item x="1633"/>
        <item x="2014"/>
        <item x="3221"/>
        <item x="1289"/>
        <item x="177"/>
        <item x="3615"/>
        <item x="1919"/>
        <item x="2188"/>
        <item x="2598"/>
        <item x="2767"/>
        <item x="1942"/>
        <item x="2064"/>
        <item x="3689"/>
        <item x="1578"/>
        <item x="349"/>
        <item x="1807"/>
        <item x="1383"/>
        <item x="499"/>
        <item x="250"/>
        <item x="898"/>
        <item x="588"/>
        <item x="3018"/>
        <item x="946"/>
        <item x="386"/>
        <item x="962"/>
        <item x="290"/>
        <item x="2175"/>
        <item x="2815"/>
        <item x="762"/>
        <item x="1427"/>
        <item x="1728"/>
        <item x="737"/>
        <item x="2560"/>
        <item x="625"/>
        <item x="2394"/>
        <item x="530"/>
        <item x="3370"/>
        <item x="2625"/>
        <item x="1449"/>
        <item x="656"/>
        <item x="516"/>
        <item x="143"/>
        <item x="779"/>
        <item x="3111"/>
        <item x="713"/>
        <item x="1621"/>
        <item x="2408"/>
        <item x="1580"/>
        <item x="3648"/>
        <item x="1232"/>
        <item x="1007"/>
        <item x="3195"/>
        <item x="2259"/>
        <item x="1356"/>
        <item x="3200"/>
        <item x="977"/>
        <item x="387"/>
        <item x="1127"/>
        <item x="1890"/>
        <item x="684"/>
        <item x="340"/>
        <item x="2434"/>
        <item x="1734"/>
        <item x="729"/>
        <item x="172"/>
        <item x="2059"/>
        <item x="8"/>
        <item x="4"/>
        <item x="3163"/>
        <item x="3371"/>
        <item x="121"/>
        <item x="1070"/>
        <item x="2723"/>
        <item x="364"/>
        <item x="3560"/>
        <item x="961"/>
        <item x="1192"/>
        <item x="170"/>
        <item x="1815"/>
        <item x="2456"/>
        <item x="1457"/>
        <item x="1950"/>
        <item x="1990"/>
        <item x="2252"/>
        <item x="1106"/>
        <item x="2253"/>
        <item x="1895"/>
        <item x="2334"/>
        <item x="1736"/>
        <item x="2681"/>
        <item x="2202"/>
        <item x="1637"/>
        <item x="2521"/>
        <item x="318"/>
        <item x="567"/>
        <item x="1148"/>
        <item x="2764"/>
        <item x="2987"/>
        <item x="598"/>
        <item x="3151"/>
        <item x="3385"/>
        <item x="3316"/>
        <item x="3602"/>
        <item x="1040"/>
        <item x="504"/>
        <item x="59"/>
        <item x="297"/>
        <item x="2992"/>
        <item x="3263"/>
        <item x="1531"/>
        <item x="974"/>
        <item x="3181"/>
        <item x="2353"/>
        <item x="546"/>
        <item x="3603"/>
        <item x="644"/>
        <item x="1155"/>
        <item x="993"/>
        <item x="1379"/>
        <item x="3639"/>
        <item x="3486"/>
        <item x="589"/>
        <item x="3494"/>
        <item x="3403"/>
        <item x="3281"/>
        <item x="2589"/>
        <item x="1496"/>
        <item x="2999"/>
        <item x="1838"/>
        <item x="3167"/>
        <item x="3076"/>
        <item x="830"/>
        <item x="1848"/>
        <item x="3612"/>
        <item x="416"/>
        <item x="3696"/>
        <item x="1573"/>
        <item x="2649"/>
        <item x="112"/>
        <item x="207"/>
        <item x="450"/>
        <item x="398"/>
        <item x="884"/>
        <item x="2662"/>
        <item x="2030"/>
        <item x="2587"/>
        <item x="2056"/>
        <item x="3243"/>
        <item x="1203"/>
        <item x="578"/>
        <item x="896"/>
        <item x="1186"/>
        <item x="2345"/>
        <item x="396"/>
        <item x="1109"/>
        <item x="3285"/>
        <item x="82"/>
        <item x="303"/>
        <item x="2022"/>
        <item x="2740"/>
        <item x="2048"/>
        <item x="3477"/>
        <item x="842"/>
        <item x="2225"/>
        <item x="1855"/>
        <item x="2790"/>
        <item x="3519"/>
        <item x="1983"/>
        <item x="3565"/>
        <item x="1865"/>
        <item x="835"/>
        <item x="1620"/>
        <item x="856"/>
        <item x="1281"/>
        <item x="1039"/>
        <item x="3384"/>
        <item x="3275"/>
        <item x="2889"/>
        <item x="1434"/>
        <item x="3431"/>
        <item x="3336"/>
        <item x="3298"/>
        <item x="3006"/>
        <item x="1774"/>
        <item x="1758"/>
        <item x="3310"/>
        <item x="1517"/>
        <item x="3364"/>
        <item x="519"/>
        <item x="3"/>
        <item x="2561"/>
        <item x="2544"/>
        <item x="2978"/>
        <item x="3332"/>
        <item x="1316"/>
        <item x="1764"/>
        <item x="2894"/>
        <item x="2093"/>
        <item x="1818"/>
        <item x="1079"/>
        <item x="935"/>
        <item x="923"/>
        <item x="1569"/>
        <item x="144"/>
        <item x="72"/>
        <item x="3684"/>
        <item x="2028"/>
        <item x="1699"/>
        <item x="1367"/>
        <item x="184"/>
        <item x="1454"/>
        <item x="1892"/>
        <item x="2934"/>
        <item x="2340"/>
        <item x="1975"/>
        <item x="2060"/>
        <item x="2515"/>
        <item x="3706"/>
        <item x="963"/>
        <item x="448"/>
        <item x="3362"/>
        <item x="1107"/>
        <item x="1604"/>
        <item x="3388"/>
        <item x="474"/>
        <item x="2494"/>
        <item x="1669"/>
        <item x="1536"/>
        <item x="1900"/>
        <item x="1889"/>
        <item x="1954"/>
        <item x="380"/>
        <item x="623"/>
        <item x="266"/>
        <item x="142"/>
        <item x="3328"/>
        <item x="1610"/>
        <item x="1360"/>
        <item x="736"/>
        <item x="165"/>
        <item x="2703"/>
        <item x="703"/>
        <item x="118"/>
        <item x="1345"/>
        <item x="1665"/>
        <item x="2788"/>
        <item x="2377"/>
        <item x="3340"/>
        <item x="3703"/>
        <item x="2964"/>
        <item x="949"/>
        <item x="3175"/>
        <item x="149"/>
        <item x="658"/>
        <item x="277"/>
        <item x="3003"/>
        <item x="2509"/>
        <item x="2075"/>
        <item x="2727"/>
        <item x="1038"/>
        <item x="627"/>
        <item x="307"/>
        <item x="285"/>
        <item x="1597"/>
        <item x="3169"/>
        <item x="2758"/>
        <item x="3433"/>
        <item x="3241"/>
        <item x="3064"/>
        <item x="3287"/>
        <item x="1185"/>
        <item x="3032"/>
        <item x="2512"/>
        <item x="855"/>
        <item x="2789"/>
        <item x="2924"/>
        <item x="2282"/>
        <item x="1809"/>
        <item x="3338"/>
        <item x="2332"/>
        <item x="1932"/>
        <item x="365"/>
        <item x="2660"/>
        <item x="3545"/>
        <item x="1468"/>
        <item x="1017"/>
        <item x="3623"/>
        <item x="1750"/>
        <item x="2385"/>
        <item x="151"/>
        <item x="2313"/>
        <item x="1000"/>
        <item x="480"/>
        <item x="330"/>
        <item x="1896"/>
        <item x="399"/>
        <item x="2645"/>
        <item x="2178"/>
        <item x="2523"/>
        <item x="2087"/>
        <item x="368"/>
        <item x="3416"/>
        <item x="3037"/>
        <item x="2498"/>
        <item x="2989"/>
        <item x="3559"/>
        <item x="2143"/>
        <item x="2126"/>
        <item x="3484"/>
        <item x="2190"/>
        <item x="1548"/>
        <item x="1627"/>
        <item x="927"/>
        <item x="306"/>
        <item x="1664"/>
        <item x="654"/>
        <item x="1876"/>
        <item x="2658"/>
        <item x="1641"/>
        <item x="2583"/>
        <item x="1423"/>
        <item x="2782"/>
        <item x="245"/>
        <item x="3080"/>
        <item x="2549"/>
        <item x="3476"/>
        <item x="2636"/>
        <item x="3161"/>
        <item x="972"/>
        <item x="3526"/>
        <item x="3480"/>
        <item x="3172"/>
        <item x="2073"/>
        <item x="2167"/>
        <item x="1205"/>
        <item x="2208"/>
        <item x="608"/>
        <item x="1586"/>
        <item x="1369"/>
        <item x="1033"/>
        <item x="915"/>
        <item x="544"/>
        <item x="3176"/>
        <item x="3382"/>
        <item x="1709"/>
        <item x="2401"/>
        <item x="2000"/>
        <item x="636"/>
        <item x="1098"/>
        <item x="1476"/>
        <item x="46"/>
        <item x="61"/>
        <item x="6"/>
        <item x="21"/>
        <item x="44"/>
        <item x="5"/>
        <item x="690"/>
        <item x="1349"/>
        <item x="845"/>
        <item x="764"/>
        <item x="599"/>
        <item x="781"/>
        <item x="1088"/>
        <item x="471"/>
        <item x="108"/>
        <item x="755"/>
        <item x="731"/>
        <item x="80"/>
        <item x="1149"/>
        <item x="3659"/>
        <item x="1327"/>
        <item x="1469"/>
        <item x="458"/>
        <item x="651"/>
        <item x="454"/>
        <item x="1857"/>
        <item x="3634"/>
        <item x="3383"/>
        <item x="2389"/>
        <item x="1307"/>
        <item x="2862"/>
        <item x="2250"/>
        <item x="854"/>
        <item x="2607"/>
        <item x="797"/>
        <item x="32"/>
        <item x="23"/>
        <item x="17"/>
        <item x="3183"/>
        <item x="1789"/>
        <item x="3297"/>
        <item x="1535"/>
        <item x="1330"/>
        <item x="1241"/>
        <item x="400"/>
        <item x="150"/>
        <item x="997"/>
        <item x="3697"/>
        <item x="1093"/>
        <item x="1964"/>
        <item x="1378"/>
        <item x="2327"/>
        <item x="1487"/>
        <item x="617"/>
        <item x="616"/>
        <item x="1767"/>
        <item x="1144"/>
        <item x="3436"/>
        <item x="1153"/>
        <item x="1099"/>
        <item x="3030"/>
        <item x="1333"/>
        <item x="2402"/>
        <item x="3434"/>
        <item x="1344"/>
        <item x="2501"/>
        <item x="2593"/>
        <item x="3040"/>
        <item x="3654"/>
        <item x="2248"/>
        <item x="1006"/>
        <item x="3164"/>
        <item x="388"/>
        <item x="1458"/>
        <item x="1843"/>
        <item x="1946"/>
        <item x="2937"/>
        <item x="2365"/>
        <item x="2920"/>
        <item x="174"/>
        <item x="256"/>
        <item x="3201"/>
        <item x="2373"/>
        <item x="706"/>
        <item x="999"/>
        <item x="1355"/>
        <item x="1769"/>
        <item x="1622"/>
        <item x="1084"/>
        <item x="1567"/>
        <item x="2771"/>
        <item x="3115"/>
        <item x="3432"/>
        <item x="2246"/>
        <item x="1115"/>
        <item x="2860"/>
        <item x="301"/>
        <item x="3231"/>
        <item x="2709"/>
        <item x="1960"/>
        <item x="2504"/>
        <item x="2691"/>
        <item x="1126"/>
        <item x="3573"/>
        <item x="3273"/>
        <item x="2904"/>
        <item x="3220"/>
        <item x="2065"/>
        <item x="49"/>
        <item x="941"/>
        <item x="1502"/>
        <item x="3724"/>
        <item x="1831"/>
        <item x="1242"/>
        <item x="1881"/>
        <item x="2414"/>
        <item x="789"/>
        <item x="2936"/>
        <item x="2191"/>
        <item x="1653"/>
        <item x="342"/>
        <item x="2480"/>
        <item x="2220"/>
        <item x="1269"/>
        <item x="3523"/>
        <item x="786"/>
        <item x="110"/>
        <item x="818"/>
        <item x="1688"/>
        <item x="1958"/>
        <item x="1271"/>
        <item x="362"/>
        <item x="1894"/>
        <item x="37"/>
        <item x="99"/>
        <item x="9"/>
        <item x="71"/>
        <item x="2106"/>
        <item x="3110"/>
        <item x="2086"/>
        <item x="3147"/>
        <item x="3394"/>
        <item x="3425"/>
        <item x="1270"/>
        <item x="3279"/>
        <item x="1564"/>
        <item x="2630"/>
        <item x="1629"/>
        <item x="1718"/>
        <item x="2745"/>
        <item x="950"/>
        <item x="3468"/>
        <item x="171"/>
        <item x="135"/>
        <item x="2429"/>
        <item x="3118"/>
        <item x="246"/>
        <item x="2162"/>
        <item x="3361"/>
        <item x="3105"/>
        <item x="1051"/>
        <item x="987"/>
        <item x="2973"/>
        <item x="832"/>
        <item x="1035"/>
        <item x="551"/>
        <item x="839"/>
        <item x="1899"/>
        <item x="2680"/>
        <item x="3125"/>
        <item x="3685"/>
        <item x="1755"/>
        <item x="3507"/>
        <item x="2239"/>
        <item x="1495"/>
        <item x="3437"/>
        <item x="2347"/>
        <item x="852"/>
        <item x="1555"/>
        <item x="3400"/>
        <item x="2257"/>
        <item x="2704"/>
        <item x="1925"/>
        <item x="1213"/>
        <item x="3251"/>
        <item x="1358"/>
        <item x="1639"/>
        <item x="1152"/>
        <item x="2489"/>
        <item x="1571"/>
        <item x="1956"/>
        <item x="1467"/>
        <item x="2674"/>
        <item x="571"/>
        <item x="2776"/>
        <item x="2247"/>
        <item x="1646"/>
        <item x="2966"/>
        <item x="1005"/>
        <item x="1250"/>
        <item x="1393"/>
        <item x="404"/>
        <item x="2962"/>
        <item x="1022"/>
        <item x="554"/>
        <item x="991"/>
        <item x="2757"/>
        <item x="1482"/>
        <item x="628"/>
        <item x="532"/>
        <item x="515"/>
        <item x="1723"/>
        <item x="2571"/>
        <item x="663"/>
        <item x="261"/>
        <item x="702"/>
        <item x="2203"/>
        <item x="2367"/>
        <item x="1326"/>
        <item x="1697"/>
        <item x="611"/>
        <item x="469"/>
        <item x="824"/>
        <item x="1315"/>
        <item x="2856"/>
        <item x="1833"/>
        <item x="1054"/>
        <item x="951"/>
        <item x="716"/>
        <item x="642"/>
        <item x="1292"/>
        <item x="1090"/>
        <item x="2140"/>
        <item x="1258"/>
        <item x="676"/>
        <item x="2657"/>
        <item x="607"/>
        <item x="1260"/>
        <item x="3376"/>
        <item x="2713"/>
        <item x="2001"/>
        <item x="255"/>
        <item x="3085"/>
        <item x="3631"/>
        <item x="419"/>
        <item x="3205"/>
        <item x="3300"/>
        <item x="3547"/>
        <item x="864"/>
        <item x="2969"/>
        <item x="3649"/>
        <item x="375"/>
        <item x="822"/>
        <item x="2241"/>
        <item x="2572"/>
        <item x="431"/>
        <item x="2245"/>
        <item x="305"/>
        <item x="113"/>
        <item x="1858"/>
        <item x="2768"/>
        <item x="2760"/>
        <item x="2141"/>
        <item x="262"/>
        <item x="2736"/>
        <item x="1874"/>
        <item x="1684"/>
        <item x="753"/>
        <item x="1447"/>
        <item x="3621"/>
        <item x="3268"/>
        <item x="3556"/>
        <item x="2008"/>
        <item x="3031"/>
        <item x="2358"/>
        <item x="1388"/>
        <item x="1073"/>
        <item x="3015"/>
        <item x="1283"/>
        <item x="2157"/>
        <item x="879"/>
        <item x="2774"/>
        <item x="840"/>
        <item x="425"/>
        <item x="2845"/>
        <item x="2251"/>
        <item x="1470"/>
        <item x="359"/>
        <item x="3012"/>
        <item x="2559"/>
        <item x="1021"/>
        <item x="230"/>
        <item x="502"/>
        <item x="1714"/>
        <item x="3142"/>
        <item x="866"/>
        <item x="508"/>
        <item x="1773"/>
        <item x="3540"/>
        <item x="2917"/>
        <item x="203"/>
        <item x="512"/>
        <item x="346"/>
        <item x="293"/>
        <item x="1425"/>
        <item x="1781"/>
        <item x="3326"/>
        <item x="331"/>
        <item x="1381"/>
        <item x="3086"/>
        <item x="1489"/>
        <item x="2009"/>
        <item x="3077"/>
        <item x="1233"/>
        <item x="1670"/>
        <item x="3025"/>
        <item x="1371"/>
        <item x="1194"/>
        <item x="1190"/>
        <item x="994"/>
        <item x="1441"/>
        <item x="3075"/>
        <item x="2858"/>
        <item x="3506"/>
        <item x="2412"/>
        <item x="1794"/>
        <item x="2103"/>
        <item x="2620"/>
        <item x="1968"/>
        <item x="3589"/>
        <item x="437"/>
        <item x="3456"/>
        <item x="2155"/>
        <item x="2460"/>
        <item x="2993"/>
        <item x="1988"/>
        <item x="2129"/>
        <item x="1353"/>
        <item x="3100"/>
        <item x="3585"/>
        <item x="1214"/>
        <item x="1508"/>
        <item x="2224"/>
        <item x="1036"/>
        <item x="595"/>
        <item x="3327"/>
        <item x="1128"/>
        <item x="618"/>
        <item x="1541"/>
        <item x="2834"/>
        <item x="652"/>
        <item x="2485"/>
        <item x="775"/>
        <item x="3135"/>
        <item x="138"/>
        <item x="1061"/>
        <item x="3422"/>
        <item x="321"/>
        <item x="392"/>
        <item x="1737"/>
        <item x="1886"/>
        <item x="264"/>
        <item x="1121"/>
        <item x="3133"/>
        <item x="1516"/>
        <item x="2066"/>
        <item x="2579"/>
        <item x="2755"/>
        <item x="212"/>
        <item x="807"/>
        <item x="3611"/>
        <item x="2916"/>
        <item x="2357"/>
        <item x="1150"/>
        <item x="883"/>
        <item x="2808"/>
        <item x="3116"/>
        <item x="3645"/>
        <item x="1634"/>
        <item x="271"/>
        <item x="2673"/>
        <item x="2700"/>
        <item x="2205"/>
        <item x="2110"/>
        <item x="482"/>
        <item x="564"/>
        <item x="3438"/>
        <item x="1700"/>
        <item x="1674"/>
        <item x="2721"/>
        <item x="373"/>
        <item x="1335"/>
        <item x="2603"/>
        <item x="1097"/>
        <item x="2031"/>
        <item x="853"/>
        <item x="978"/>
        <item x="3404"/>
        <item x="3108"/>
        <item x="3283"/>
        <item x="610"/>
        <item x="3379"/>
        <item x="1461"/>
        <item x="1791"/>
        <item x="2311"/>
        <item x="1474"/>
        <item x="196"/>
        <item x="1247"/>
        <item x="2109"/>
        <item x="3352"/>
        <item x="1154"/>
        <item x="1747"/>
        <item x="1004"/>
        <item x="1254"/>
        <item x="1277"/>
        <item x="3644"/>
        <item x="2796"/>
        <item x="981"/>
        <item x="498"/>
        <item x="3013"/>
        <item x="3344"/>
        <item x="2196"/>
        <item x="2341"/>
        <item x="3712"/>
        <item x="1994"/>
        <item x="2390"/>
        <item x="752"/>
        <item x="2663"/>
        <item x="3520"/>
        <item x="704"/>
        <item x="1802"/>
        <item x="1837"/>
        <item x="298"/>
        <item x="2449"/>
        <item x="2672"/>
        <item x="315"/>
        <item x="191"/>
        <item x="1374"/>
        <item x="179"/>
        <item x="924"/>
        <item x="1452"/>
        <item x="48"/>
        <item x="98"/>
        <item x="12"/>
        <item x="45"/>
        <item x="1944"/>
        <item x="660"/>
        <item x="3638"/>
        <item x="3691"/>
        <item x="3482"/>
        <item x="640"/>
        <item x="734"/>
        <item x="3098"/>
        <item x="3021"/>
        <item x="1278"/>
        <item x="1506"/>
        <item x="746"/>
        <item x="503"/>
        <item x="2749"/>
        <item x="2734"/>
        <item x="1042"/>
        <item x="2929"/>
        <item x="3117"/>
        <item x="865"/>
        <item x="631"/>
        <item x="3524"/>
        <item x="675"/>
        <item x="1395"/>
        <item x="2644"/>
        <item x="153"/>
        <item x="3255"/>
        <item x="2940"/>
        <item x="1120"/>
        <item x="699"/>
        <item x="1638"/>
        <item x="827"/>
        <item x="2088"/>
        <item x="1522"/>
        <item x="677"/>
        <item x="3537"/>
        <item x="324"/>
        <item x="3428"/>
        <item x="2214"/>
        <item x="2901"/>
        <item x="747"/>
        <item x="1072"/>
        <item x="1679"/>
        <item x="1116"/>
        <item x="509"/>
        <item x="657"/>
        <item x="483"/>
        <item x="1701"/>
        <item x="2310"/>
        <item x="1509"/>
        <item x="572"/>
        <item x="2582"/>
        <item x="1592"/>
        <item x="1394"/>
        <item x="1215"/>
        <item x="759"/>
        <item x="526"/>
        <item x="3467"/>
        <item x="1122"/>
        <item x="101"/>
        <item x="3266"/>
        <item x="3048"/>
        <item x="257"/>
        <item x="2719"/>
        <item x="2733"/>
        <item x="873"/>
        <item x="1407"/>
        <item x="2530"/>
        <item x="1523"/>
        <item x="641"/>
        <item x="2403"/>
        <item x="1952"/>
        <item x="2112"/>
        <item x="2756"/>
        <item x="1183"/>
        <item x="2422"/>
        <item x="3191"/>
        <item x="3237"/>
        <item x="2284"/>
        <item x="3341"/>
        <item x="1095"/>
        <item x="1753"/>
        <item x="659"/>
        <item x="1026"/>
        <item x="3672"/>
        <item x="3017"/>
        <item x="3302"/>
        <item x="3543"/>
        <item x="1996"/>
        <item x="3660"/>
        <item x="2432"/>
        <item x="1860"/>
        <item x="3452"/>
        <item x="1716"/>
        <item x="1877"/>
        <item x="456"/>
        <item x="1799"/>
        <item x="2411"/>
        <item x="3345"/>
        <item x="1076"/>
        <item x="2872"/>
        <item x="3502"/>
        <item x="2631"/>
        <item x="2624"/>
        <item x="3308"/>
        <item x="2939"/>
        <item x="2012"/>
        <item x="1465"/>
        <item x="559"/>
        <item x="2262"/>
        <item x="3145"/>
        <item x="3123"/>
        <item x="783"/>
        <item x="3442"/>
        <item x="1219"/>
        <item x="2551"/>
        <item x="3682"/>
        <item x="2977"/>
        <item x="1832"/>
        <item x="872"/>
        <item x="378"/>
        <item x="427"/>
        <item x="180"/>
        <item x="2137"/>
        <item x="1981"/>
        <item x="629"/>
        <item x="1296"/>
        <item x="2300"/>
        <item x="391"/>
        <item x="1933"/>
        <item x="2040"/>
        <item x="2806"/>
        <item x="421"/>
        <item x="3139"/>
        <item x="434"/>
        <item x="1324"/>
        <item x="3680"/>
        <item x="2222"/>
        <item x="2563"/>
        <item x="3624"/>
        <item x="1497"/>
        <item x="3198"/>
        <item x="2185"/>
        <item x="603"/>
        <item x="3571"/>
        <item x="535"/>
        <item x="833"/>
        <item x="1351"/>
        <item x="1141"/>
        <item x="1845"/>
        <item x="3197"/>
        <item x="787"/>
        <item x="1488"/>
        <item x="3222"/>
        <item x="2128"/>
        <item x="1244"/>
        <item x="2425"/>
        <item x="1685"/>
        <item x="3194"/>
        <item x="446"/>
        <item x="199"/>
        <item x="87"/>
        <item x="1725"/>
        <item x="3206"/>
        <item x="3707"/>
        <item x="2554"/>
        <item x="2395"/>
        <item x="1101"/>
        <item x="2195"/>
        <item x="2265"/>
        <item x="1085"/>
        <item x="3096"/>
        <item x="1951"/>
        <item x="3429"/>
        <item x="270"/>
        <item x="3008"/>
        <item x="1048"/>
        <item x="2610"/>
        <item x="1342"/>
        <item x="2213"/>
        <item x="3551"/>
        <item x="3686"/>
        <item x="211"/>
        <item x="971"/>
        <item x="2575"/>
        <item x="1320"/>
        <item x="1795"/>
        <item x="1263"/>
        <item x="1911"/>
        <item x="1175"/>
        <item x="714"/>
        <item x="621"/>
        <item x="2468"/>
        <item x="2654"/>
        <item x="1783"/>
        <item x="2362"/>
        <item x="2020"/>
        <item x="3271"/>
        <item x="2405"/>
        <item x="2360"/>
        <item x="1222"/>
        <item x="2794"/>
        <item x="2968"/>
        <item x="3488"/>
        <item x="3391"/>
        <item x="2661"/>
        <item x="1003"/>
        <item x="2033"/>
        <item x="1539"/>
        <item x="813"/>
        <item x="1618"/>
        <item x="3566"/>
        <item x="1134"/>
        <item x="2317"/>
        <item x="3291"/>
        <item x="1165"/>
        <item x="96"/>
        <item x="370"/>
        <item x="2149"/>
        <item x="1332"/>
        <item x="3190"/>
        <item x="1704"/>
        <item x="1174"/>
        <item x="2281"/>
        <item x="232"/>
        <item x="2921"/>
        <item x="2117"/>
        <item x="2739"/>
        <item x="402"/>
        <item x="2049"/>
        <item x="2018"/>
        <item x="2606"/>
        <item x="117"/>
        <item x="2540"/>
        <item x="2975"/>
        <item x="869"/>
        <item x="461"/>
        <item x="686"/>
        <item x="374"/>
        <item x="1675"/>
        <item x="173"/>
        <item x="2047"/>
        <item x="2656"/>
        <item x="1043"/>
        <item x="3561"/>
        <item x="3240"/>
        <item x="2716"/>
        <item x="1561"/>
        <item x="838"/>
        <item x="1739"/>
        <item x="1295"/>
        <item x="958"/>
        <item x="2765"/>
        <item x="2885"/>
        <item x="3219"/>
        <item x="1997"/>
        <item x="63"/>
        <item x="154"/>
        <item x="70"/>
        <item x="1729"/>
        <item x="3448"/>
        <item x="682"/>
        <item x="793"/>
        <item x="1608"/>
        <item x="2404"/>
        <item x="2863"/>
        <item x="2844"/>
        <item x="766"/>
        <item x="1574"/>
        <item x="1401"/>
        <item x="3497"/>
        <item x="944"/>
        <item x="2578"/>
        <item x="3667"/>
        <item x="3325"/>
        <item x="3492"/>
        <item x="2290"/>
        <item x="3633"/>
        <item x="334"/>
        <item x="127"/>
        <item x="159"/>
        <item x="134"/>
        <item x="189"/>
        <item x="979"/>
        <item x="3051"/>
        <item x="2922"/>
        <item x="1231"/>
        <item x="490"/>
        <item x="1745"/>
        <item x="3292"/>
        <item x="926"/>
        <item x="2702"/>
        <item x="933"/>
        <item x="358"/>
        <item x="33"/>
        <item x="2927"/>
        <item x="547"/>
        <item x="1546"/>
        <item x="1705"/>
        <item x="1195"/>
        <item x="1472"/>
        <item x="1938"/>
        <item x="1053"/>
        <item x="3569"/>
        <item x="3215"/>
        <item x="1625"/>
        <item x="2541"/>
        <item x="1225"/>
        <item x="3713"/>
        <item x="3058"/>
        <item x="3635"/>
        <item x="1136"/>
        <item x="3489"/>
        <item x="1661"/>
        <item x="1826"/>
        <item x="2949"/>
        <item x="1227"/>
        <item x="166"/>
        <item x="195"/>
        <item x="88"/>
        <item x="2376"/>
        <item x="1050"/>
        <item x="1914"/>
        <item x="3045"/>
        <item x="2823"/>
        <item x="275"/>
        <item x="2869"/>
        <item x="1479"/>
        <item x="227"/>
        <item x="67"/>
        <item x="2941"/>
        <item x="1318"/>
        <item x="2508"/>
        <item x="1297"/>
        <item x="3626"/>
        <item x="3564"/>
        <item x="647"/>
        <item x="3337"/>
        <item x="614"/>
        <item x="2981"/>
        <item x="3228"/>
        <item x="1322"/>
        <item x="3028"/>
        <item x="1999"/>
        <item x="583"/>
        <item x="2851"/>
        <item x="523"/>
        <item x="2471"/>
        <item x="2145"/>
        <item x="2724"/>
        <item x="2063"/>
        <item x="1503"/>
        <item x="3192"/>
        <item x="1632"/>
        <item x="295"/>
        <item x="3412"/>
        <item x="2303"/>
        <item x="2786"/>
        <item x="2867"/>
        <item x="3609"/>
        <item x="3182"/>
        <item x="3269"/>
        <item x="745"/>
        <item x="3676"/>
        <item x="3575"/>
        <item x="2679"/>
        <item x="3054"/>
        <item x="1602"/>
        <item x="742"/>
        <item x="2172"/>
        <item x="1520"/>
        <item x="2150"/>
        <item x="60"/>
        <item x="292"/>
        <item x="2802"/>
        <item x="816"/>
        <item x="3038"/>
        <item x="3128"/>
        <item x="1611"/>
        <item x="97"/>
        <item x="1237"/>
        <item x="1217"/>
        <item x="3670"/>
        <item x="584"/>
        <item x="2393"/>
        <item x="1409"/>
        <item x="2233"/>
        <item x="1361"/>
        <item x="2026"/>
        <item x="904"/>
        <item x="447"/>
        <item x="3512"/>
        <item x="910"/>
        <item x="952"/>
        <item x="1286"/>
        <item x="3244"/>
        <item x="2870"/>
        <item x="192"/>
        <item x="125"/>
        <item x="160"/>
        <item x="3606"/>
        <item x="2094"/>
        <item x="259"/>
        <item x="1552"/>
        <item x="2651"/>
        <item x="2567"/>
        <item x="3348"/>
        <item x="2735"/>
        <item x="1868"/>
        <item x="2669"/>
        <item x="3377"/>
        <item x="372"/>
        <item x="2838"/>
        <item x="2611"/>
        <item x="2023"/>
        <item x="3597"/>
        <item x="3443"/>
        <item x="3522"/>
        <item x="2955"/>
        <item x="1882"/>
        <item x="3078"/>
        <item x="3509"/>
        <item x="2482"/>
        <item x="2919"/>
        <item x="2006"/>
        <item x="3462"/>
        <item x="1010"/>
        <item x="1683"/>
        <item x="1839"/>
        <item x="2263"/>
        <item x="1319"/>
        <item x="861"/>
        <item x="2323"/>
        <item x="2542"/>
        <item x="1973"/>
        <item x="897"/>
        <item x="2085"/>
        <item x="3495"/>
        <item x="2492"/>
        <item x="382"/>
        <item x="2441"/>
        <item x="3678"/>
        <item x="1945"/>
        <item x="2382"/>
        <item x="3716"/>
        <item x="2990"/>
        <item x="1823"/>
        <item x="2464"/>
        <item x="327"/>
        <item x="1572"/>
        <item x="1028"/>
        <item x="1210"/>
        <item x="3478"/>
        <item x="1463"/>
        <item x="1445"/>
        <item x="1002"/>
        <item x="274"/>
        <item x="2861"/>
        <item x="2792"/>
        <item x="2099"/>
        <item x="2346"/>
        <item x="156"/>
        <item x="3143"/>
        <item x="283"/>
        <item x="1168"/>
        <item x="3007"/>
        <item x="3242"/>
        <item x="2832"/>
        <item x="2371"/>
        <item x="384"/>
        <item x="2316"/>
        <item x="1337"/>
        <item x="1599"/>
        <item x="185"/>
        <item x="1132"/>
        <item x="3070"/>
        <item x="2413"/>
        <item x="688"/>
        <item x="355"/>
        <item x="289"/>
        <item x="2496"/>
        <item x="3312"/>
        <item x="272"/>
        <item x="3498"/>
        <item x="1421"/>
        <item x="894"/>
        <item x="2670"/>
        <item x="1082"/>
        <item x="3158"/>
        <item x="622"/>
        <item x="574"/>
        <item x="1216"/>
        <item x="2399"/>
        <item x="432"/>
        <item x="1702"/>
        <item x="1730"/>
        <item x="3679"/>
        <item x="3333"/>
        <item x="3101"/>
        <item x="2200"/>
        <item x="2821"/>
        <item x="795"/>
        <item x="2980"/>
        <item x="3296"/>
        <item x="942"/>
        <item x="3103"/>
        <item x="1475"/>
        <item x="1208"/>
        <item x="2824"/>
        <item x="2314"/>
        <item x="1570"/>
        <item x="347"/>
        <item x="909"/>
        <item x="1220"/>
        <item x="2098"/>
        <item x="1450"/>
        <item x="1707"/>
        <item x="3463"/>
        <item x="3171"/>
        <item x="1373"/>
        <item x="784"/>
        <item x="2436"/>
        <item x="3282"/>
        <item x="1108"/>
        <item x="3235"/>
        <item x="928"/>
        <item x="3655"/>
        <item x="3174"/>
        <item x="2748"/>
        <item x="2061"/>
        <item x="1757"/>
        <item x="2182"/>
        <item x="1710"/>
        <item x="223"/>
        <item x="2298"/>
        <item x="231"/>
        <item x="128"/>
        <item x="3514"/>
        <item x="2243"/>
        <item x="2854"/>
        <item x="1365"/>
        <item x="1202"/>
        <item x="723"/>
        <item x="273"/>
        <item x="2605"/>
        <item x="754"/>
        <item x="3185"/>
        <item x="2212"/>
        <item x="2750"/>
        <item x="986"/>
        <item x="3627"/>
        <item x="1538"/>
        <item x="2350"/>
        <item x="2950"/>
        <item x="2590"/>
        <item x="2970"/>
        <item x="1949"/>
        <item x="2249"/>
        <item x="1257"/>
        <item x="119"/>
        <item x="601"/>
        <item x="3380"/>
        <item x="2351"/>
        <item x="1267"/>
        <item x="3144"/>
        <item x="1937"/>
        <item x="3092"/>
        <item x="3637"/>
        <item x="903"/>
        <item x="847"/>
        <item x="2729"/>
        <item x="1140"/>
        <item x="1803"/>
        <item x="1243"/>
        <item x="1686"/>
        <item x="1530"/>
        <item x="1930"/>
        <item x="1265"/>
        <item x="3209"/>
        <item x="890"/>
        <item x="2960"/>
        <item x="3016"/>
        <item x="1581"/>
        <item x="2424"/>
        <item x="802"/>
        <item x="2905"/>
        <item x="2229"/>
        <item x="1067"/>
        <item x="3617"/>
        <item x="1234"/>
        <item x="514"/>
        <item x="2"/>
        <item x="187"/>
        <item x="744"/>
        <item x="1259"/>
        <item x="294"/>
        <item x="1526"/>
        <item x="715"/>
        <item x="581"/>
        <item x="1741"/>
        <item x="3257"/>
        <item x="2045"/>
        <item x="1063"/>
        <item x="528"/>
        <item x="3323"/>
        <item x="510"/>
        <item x="2383"/>
        <item x="1912"/>
        <item x="2570"/>
        <item x="1731"/>
        <item x="2683"/>
        <item x="1824"/>
        <item x="828"/>
        <item x="800"/>
        <item x="2013"/>
        <item x="1852"/>
        <item x="3401"/>
        <item x="983"/>
        <item x="3386"/>
        <item x="708"/>
        <item x="837"/>
        <item x="3211"/>
        <item x="1928"/>
        <item x="1266"/>
        <item x="260"/>
        <item x="2288"/>
        <item x="3091"/>
        <item x="2948"/>
        <item x="1583"/>
        <item x="1519"/>
        <item x="1772"/>
        <item x="2092"/>
        <item x="517"/>
        <item x="738"/>
        <item x="3036"/>
        <item x="2133"/>
        <item x="2475"/>
        <item x="2304"/>
        <item x="959"/>
        <item x="2892"/>
        <item x="2616"/>
        <item x="1438"/>
        <item x="934"/>
        <item x="426"/>
        <item x="918"/>
        <item x="1196"/>
        <item x="719"/>
        <item x="788"/>
        <item x="3042"/>
        <item x="1524"/>
        <item x="2797"/>
        <item x="453"/>
        <item x="1284"/>
        <item x="2359"/>
        <item x="3057"/>
        <item x="2374"/>
        <item x="15"/>
        <item x="43"/>
        <item x="39"/>
        <item x="3210"/>
        <item x="3458"/>
        <item x="3127"/>
        <item x="1518"/>
        <item x="2898"/>
        <item x="1584"/>
        <item x="361"/>
        <item x="2183"/>
        <item x="1253"/>
        <item x="2179"/>
        <item x="500"/>
        <item x="3608"/>
        <item x="168"/>
        <item x="354"/>
        <item x="1323"/>
        <item x="1619"/>
        <item x="563"/>
        <item x="880"/>
        <item x="1151"/>
        <item x="671"/>
        <item x="1114"/>
        <item x="26"/>
        <item x="634"/>
        <item x="2445"/>
        <item x="3321"/>
        <item x="2234"/>
        <item x="2689"/>
        <item x="403"/>
        <item x="3234"/>
        <item x="3709"/>
        <item x="343"/>
        <item x="750"/>
        <item x="10"/>
        <item x="47"/>
        <item x="3622"/>
        <item x="56"/>
        <item x="2759"/>
        <item x="2397"/>
        <item x="1514"/>
        <item x="3236"/>
        <item x="2923"/>
        <item x="2538"/>
        <item x="3426"/>
        <item x="1947"/>
        <item x="2910"/>
        <item x="3067"/>
        <item x="1562"/>
        <item x="3722"/>
        <item x="1298"/>
        <item x="2503"/>
        <item x="2711"/>
        <item x="943"/>
        <item x="2811"/>
        <item x="673"/>
        <item x="2296"/>
        <item x="3317"/>
        <item x="3453"/>
        <item x="2972"/>
        <item x="2915"/>
        <item x="1197"/>
        <item x="2481"/>
        <item x="2971"/>
        <item x="329"/>
        <item x="1167"/>
        <item x="158"/>
        <item x="157"/>
        <item x="244"/>
        <item x="206"/>
        <item x="288"/>
        <item x="2154"/>
        <item x="3378"/>
        <item x="3472"/>
        <item x="1430"/>
        <item x="1654"/>
        <item x="3562"/>
        <item x="3330"/>
        <item x="3465"/>
        <item x="3715"/>
        <item x="821"/>
        <item x="2356"/>
        <item x="3138"/>
        <item x="810"/>
        <item x="2469"/>
        <item x="2584"/>
        <item x="2783"/>
        <item x="2622"/>
        <item x="1161"/>
        <item x="1415"/>
        <item x="1091"/>
        <item x="2887"/>
        <item x="81"/>
        <item x="103"/>
        <item x="281"/>
        <item x="105"/>
        <item x="193"/>
        <item x="129"/>
        <item x="252"/>
        <item x="1888"/>
        <item x="302"/>
        <item x="2038"/>
        <item x="3410"/>
        <item x="3541"/>
        <item x="341"/>
        <item x="791"/>
        <item x="2238"/>
        <item x="2911"/>
        <item x="2280"/>
        <item x="201"/>
        <item x="122"/>
        <item x="3079"/>
        <item x="497"/>
        <item x="2391"/>
        <item x="75"/>
        <item x="1507"/>
        <item x="1733"/>
        <item x="1763"/>
        <item x="2144"/>
        <item x="1408"/>
        <item x="1696"/>
        <item x="2458"/>
        <item x="2539"/>
        <item x="3402"/>
        <item x="2477"/>
        <item x="1713"/>
        <item x="221"/>
        <item x="276"/>
        <item x="1986"/>
        <item x="801"/>
        <item x="2487"/>
        <item x="1200"/>
        <item x="1607"/>
        <item x="1984"/>
        <item x="2218"/>
        <item x="1262"/>
        <item x="1600"/>
        <item x="1102"/>
        <item x="424"/>
        <item x="947"/>
        <item x="998"/>
        <item x="481"/>
        <item x="2690"/>
        <item x="2707"/>
        <item x="76"/>
        <item x="1178"/>
        <item x="2601"/>
        <item x="1762"/>
        <item x="2123"/>
        <item x="3066"/>
        <item x="1206"/>
        <item x="2576"/>
        <item x="2221"/>
        <item x="209"/>
        <item x="64"/>
        <item x="198"/>
        <item x="2497"/>
        <item x="2873"/>
        <item x="1775"/>
        <item x="2902"/>
        <item x="798"/>
        <item x="877"/>
        <item x="1969"/>
        <item x="1442"/>
        <item x="3311"/>
        <item x="1437"/>
        <item x="197"/>
        <item x="2415"/>
        <item x="2407"/>
        <item x="2467"/>
        <item x="2827"/>
        <item x="2991"/>
        <item x="615"/>
        <item x="3454"/>
        <item x="1847"/>
        <item x="1390"/>
        <item x="1177"/>
        <item x="878"/>
        <item x="2416"/>
        <item x="3393"/>
        <item x="582"/>
        <item x="3567"/>
        <item x="1666"/>
        <item x="2574"/>
        <item x="1301"/>
        <item x="803"/>
        <item x="905"/>
        <item x="1913"/>
        <item x="2596"/>
        <item x="2366"/>
        <item x="763"/>
        <item x="1013"/>
        <item x="2914"/>
        <item x="3046"/>
        <item x="3193"/>
        <item x="3041"/>
        <item x="602"/>
        <item x="1971"/>
        <item x="1414"/>
        <item x="3226"/>
        <item x="2581"/>
        <item x="1500"/>
        <item x="2053"/>
        <item x="2160"/>
        <item x="3106"/>
        <item x="3596"/>
        <item x="2152"/>
        <item x="3010"/>
        <item x="40"/>
        <item x="89"/>
        <item x="58"/>
        <item x="51"/>
        <item x="62"/>
        <item x="73"/>
        <item x="3160"/>
        <item x="1869"/>
        <item x="2192"/>
        <item x="1490"/>
        <item x="2728"/>
        <item x="3558"/>
        <item x="1417"/>
        <item x="2122"/>
        <item x="3267"/>
        <item x="3153"/>
        <item x="1464"/>
        <item x="940"/>
        <item x="155"/>
        <item x="3628"/>
        <item x="3050"/>
        <item x="2320"/>
        <item x="1081"/>
        <item x="1834"/>
        <item x="728"/>
        <item x="1416"/>
        <item x="1556"/>
        <item x="111"/>
        <item x="2899"/>
        <item x="2933"/>
        <item x="2338"/>
        <item x="1760"/>
        <item x="2372"/>
        <item x="1645"/>
        <item x="2514"/>
        <item x="2206"/>
        <item x="1268"/>
        <item x="1306"/>
        <item x="2328"/>
        <item x="3084"/>
        <item x="2235"/>
        <item x="415"/>
        <item x="2718"/>
        <item x="3184"/>
        <item x="1357"/>
        <item x="871"/>
        <item x="35"/>
        <item x="1780"/>
        <item x="333"/>
        <item x="242"/>
        <item x="831"/>
        <item x="1822"/>
        <item x="3238"/>
        <item x="1943"/>
        <item x="1471"/>
        <item x="1392"/>
        <item x="278"/>
        <item x="1589"/>
        <item x="3020"/>
        <item x="433"/>
        <item x="186"/>
        <item x="69"/>
        <item x="279"/>
        <item x="3056"/>
        <item x="1008"/>
        <item x="2880"/>
        <item x="1396"/>
        <item x="3683"/>
        <item x="720"/>
        <item x="1272"/>
        <item x="314"/>
        <item x="1722"/>
        <item x="390"/>
        <item x="1591"/>
        <item x="2965"/>
        <item x="1513"/>
        <item x="3643"/>
        <item x="152"/>
        <item x="529"/>
        <item x="225"/>
        <item x="1176"/>
        <item x="493"/>
        <item x="2204"/>
        <item x="2609"/>
        <item x="2380"/>
        <item x="2795"/>
        <item x="2465"/>
        <item x="2945"/>
        <item x="3483"/>
        <item x="2260"/>
        <item x="1862"/>
        <item x="2946"/>
        <item x="2556"/>
        <item x="2505"/>
        <item x="169"/>
        <item x="1800"/>
        <item x="2897"/>
        <item x="2849"/>
        <item x="2453"/>
        <item x="2671"/>
        <item x="2804"/>
        <item x="2446"/>
        <item x="1770"/>
        <item x="1158"/>
        <item x="435"/>
        <item x="120"/>
        <item x="411"/>
        <item x="2553"/>
        <item x="2573"/>
        <item x="350"/>
        <item x="812"/>
        <item x="1740"/>
        <item x="2519"/>
        <item x="1752"/>
        <item x="2841"/>
        <item x="2640"/>
        <item x="619"/>
        <item x="2349"/>
        <item x="3449"/>
        <item x="2161"/>
        <item x="3447"/>
        <item x="501"/>
        <item x="2486"/>
        <item x="774"/>
        <item x="1864"/>
        <item x="3704"/>
        <item x="1287"/>
        <item x="743"/>
        <item x="2097"/>
        <item x="820"/>
        <item x="268"/>
        <item x="393"/>
        <item x="1238"/>
        <item x="3652"/>
        <item x="650"/>
        <item x="2216"/>
        <item x="29"/>
        <item x="3457"/>
        <item x="1157"/>
        <item x="3208"/>
        <item x="465"/>
        <item x="2633"/>
        <item x="3089"/>
        <item x="3487"/>
        <item x="2295"/>
        <item x="3088"/>
        <item x="19"/>
        <item x="2174"/>
        <item x="1953"/>
        <item x="1989"/>
        <item x="2895"/>
        <item x="1715"/>
        <item x="1903"/>
        <item x="3199"/>
        <item x="2189"/>
        <item x="2435"/>
        <item x="1078"/>
        <item x="1673"/>
        <item x="2067"/>
        <item x="2378"/>
        <item x="2147"/>
        <item x="1551"/>
        <item x="2151"/>
        <item x="1660"/>
        <item x="1902"/>
        <item x="1308"/>
        <item x="3351"/>
        <item x="1544"/>
        <item x="1080"/>
        <item x="1594"/>
        <item x="693"/>
        <item x="2384"/>
        <item x="466"/>
        <item x="3546"/>
        <item x="1575"/>
        <item x="2448"/>
        <item x="1138"/>
        <item x="2943"/>
        <item x="405"/>
        <item x="785"/>
        <item x="2769"/>
        <item x="3576"/>
        <item x="36"/>
        <item x="2876"/>
        <item x="957"/>
        <item x="966"/>
        <item x="2853"/>
        <item x="1582"/>
        <item x="2847"/>
        <item x="3218"/>
        <item x="722"/>
        <item x="843"/>
        <item x="2818"/>
        <item x="1119"/>
        <item x="2451"/>
        <item x="931"/>
        <item x="594"/>
        <item x="2352"/>
        <item x="2118"/>
        <item x="3166"/>
        <item x="624"/>
        <item x="2077"/>
        <item x="2364"/>
        <item x="586"/>
        <item x="2081"/>
        <item x="2244"/>
        <item x="2926"/>
        <item x="970"/>
        <item x="577"/>
        <item x="2951"/>
        <item x="3500"/>
        <item x="1636"/>
        <item x="3334"/>
        <item x="3616"/>
        <item x="1511"/>
        <item x="1228"/>
        <item x="2339"/>
        <item x="1640"/>
        <item x="1276"/>
        <item x="3600"/>
        <item x="1162"/>
        <item x="20"/>
        <item x="1159"/>
        <item x="3232"/>
        <item x="1689"/>
        <item x="1366"/>
        <item x="1112"/>
        <item x="1279"/>
        <item x="1125"/>
        <item x="3073"/>
        <item x="3702"/>
        <item x="1533"/>
        <item x="228"/>
        <item x="3427"/>
        <item x="1211"/>
        <item x="1376"/>
        <item x="2780"/>
        <item x="2447"/>
        <item x="2565"/>
        <item x="3471"/>
        <item x="253"/>
        <item x="1239"/>
        <item x="1992"/>
        <item x="133"/>
        <item x="3666"/>
        <item x="2306"/>
        <item x="2080"/>
        <item x="1068"/>
        <item x="344"/>
        <item x="985"/>
        <item x="756"/>
        <item x="2025"/>
        <item x="3690"/>
        <item x="3130"/>
        <item x="2626"/>
        <item x="632"/>
        <item x="414"/>
        <item x="3179"/>
        <item x="2594"/>
        <item x="455"/>
        <item x="1083"/>
        <item x="3579"/>
        <item x="2273"/>
        <item x="1129"/>
        <item x="1212"/>
        <item x="2826"/>
        <item x="1104"/>
        <item x="2355"/>
        <item x="3081"/>
        <item x="2617"/>
        <item x="2655"/>
        <item x="1348"/>
        <item x="908"/>
        <item x="1867"/>
        <item x="550"/>
        <item x="2210"/>
        <item x="3581"/>
        <item x="1617"/>
        <item x="3539"/>
        <item x="1935"/>
        <item x="1049"/>
        <item x="1929"/>
        <item x="1922"/>
        <item x="1545"/>
        <item x="3580"/>
        <item x="377"/>
        <item x="533"/>
        <item x="780"/>
        <item x="1435"/>
        <item x="484"/>
        <item x="2495"/>
        <item x="638"/>
        <item x="3408"/>
        <item x="2219"/>
        <item x="1455"/>
        <item x="460"/>
        <item x="1170"/>
        <item x="1987"/>
        <item x="968"/>
        <item x="1403"/>
        <item x="2511"/>
        <item x="887"/>
        <item x="363"/>
        <item x="1814"/>
        <item x="593"/>
        <item x="3420"/>
        <item x="2007"/>
        <item x="1861"/>
        <item x="2283"/>
        <item x="1776"/>
        <item x="3692"/>
        <item x="210"/>
        <item x="1963"/>
        <item x="2354"/>
        <item x="3137"/>
        <item x="2842"/>
        <item x="3227"/>
        <item x="2236"/>
        <item x="697"/>
        <item x="1706"/>
        <item x="2903"/>
        <item x="2231"/>
        <item x="2506"/>
        <item x="2552"/>
        <item x="2878"/>
        <item x="1385"/>
        <item x="922"/>
        <item x="1160"/>
        <item x="3071"/>
        <item x="3604"/>
        <item x="863"/>
        <item x="3224"/>
        <item x="1921"/>
        <item x="1066"/>
        <item x="2029"/>
        <item x="3511"/>
        <item x="552"/>
        <item x="1347"/>
        <item x="3719"/>
        <item x="2830"/>
        <item x="709"/>
        <item x="1024"/>
        <item x="2242"/>
        <item x="2956"/>
        <item x="1462"/>
        <item x="537"/>
        <item x="580"/>
        <item x="3113"/>
        <item x="3230"/>
        <item x="1411"/>
        <item x="2621"/>
        <item x="1840"/>
        <item x="1887"/>
        <item x="646"/>
        <item x="366"/>
        <item x="3293"/>
        <item x="2908"/>
        <item x="2101"/>
        <item x="545"/>
        <item x="2619"/>
        <item x="1275"/>
        <item x="1065"/>
        <item x="2324"/>
        <item x="2566"/>
        <item x="494"/>
        <item x="1672"/>
        <item x="2201"/>
        <item x="2558"/>
        <item x="1587"/>
        <item x="1663"/>
        <item x="1703"/>
        <item x="2430"/>
        <item x="3695"/>
        <item x="513"/>
        <item x="1668"/>
        <item x="1630"/>
        <item x="3367"/>
        <item x="2068"/>
        <item x="2820"/>
        <item x="1171"/>
        <item x="1771"/>
        <item x="2635"/>
        <item x="2547"/>
        <item x="3578"/>
        <item x="1377"/>
        <item x="1801"/>
        <item x="3618"/>
        <item x="1074"/>
        <item x="1658"/>
        <item x="2297"/>
        <item x="452"/>
        <item x="2857"/>
        <item x="2119"/>
        <item x="937"/>
        <item x="3343"/>
        <item x="3592"/>
        <item x="2136"/>
        <item x="1643"/>
        <item x="3653"/>
        <item x="429"/>
        <item x="1768"/>
        <item x="2223"/>
        <item x="2548"/>
        <item x="1821"/>
        <item x="2730"/>
        <item x="1092"/>
        <item x="1978"/>
        <item x="3307"/>
        <item x="1382"/>
        <item x="3661"/>
        <item x="2039"/>
        <item x="1961"/>
        <item x="2600"/>
        <item x="1302"/>
        <item x="2722"/>
        <item x="1380"/>
        <item x="808"/>
        <item x="1749"/>
        <item x="442"/>
        <item x="459"/>
        <item x="291"/>
        <item x="3363"/>
        <item x="2462"/>
        <item x="1836"/>
        <item x="238"/>
        <item x="858"/>
        <item x="263"/>
        <item x="2227"/>
        <item x="717"/>
        <item x="3225"/>
        <item x="438"/>
        <item x="681"/>
        <item x="2387"/>
        <item x="2612"/>
        <item x="2686"/>
        <item x="317"/>
        <item x="2392"/>
        <item x="3513"/>
        <item x="2623"/>
        <item x="557"/>
        <item x="423"/>
        <item x="700"/>
        <item x="247"/>
        <item x="1784"/>
        <item x="2016"/>
        <item x="511"/>
        <item x="2801"/>
        <item x="3276"/>
        <item x="1139"/>
        <item x="1226"/>
        <item x="939"/>
        <item x="1198"/>
        <item x="1336"/>
        <item x="2307"/>
        <item x="1635"/>
        <item x="2817"/>
        <item x="912"/>
        <item x="2034"/>
        <item x="2953"/>
        <item x="3501"/>
        <item x="3720"/>
        <item x="24"/>
        <item x="85"/>
        <item x="1906"/>
        <item x="3503"/>
        <item x="3555"/>
        <item x="1557"/>
        <item x="2438"/>
        <item x="1748"/>
        <item x="1751"/>
        <item x="3357"/>
        <item x="3620"/>
        <item x="2535"/>
        <item x="304"/>
        <item x="794"/>
        <item x="2564"/>
        <item x="3496"/>
        <item x="2677"/>
        <item x="2627"/>
        <item x="1554"/>
        <item x="1023"/>
        <item x="2665"/>
        <item x="3642"/>
        <item x="721"/>
        <item x="3584"/>
        <item x="3613"/>
        <item x="568"/>
        <item x="3698"/>
        <item x="1459"/>
        <item x="2343"/>
        <item x="2550"/>
        <item x="2699"/>
        <item x="683"/>
        <item x="1662"/>
        <item x="1778"/>
        <item x="136"/>
        <item x="1015"/>
        <item x="2513"/>
        <item x="561"/>
        <item x="1230"/>
        <item x="2528"/>
        <item x="2890"/>
        <item x="1690"/>
        <item x="2042"/>
        <item x="1918"/>
        <item x="726"/>
        <item x="2379"/>
        <item x="2647"/>
        <item x="882"/>
        <item x="2868"/>
        <item x="1598"/>
        <item x="175"/>
        <item x="2957"/>
        <item x="1907"/>
        <item x="1844"/>
        <item x="267"/>
        <item x="507"/>
        <item x="2444"/>
        <item x="3557"/>
        <item x="2726"/>
        <item x="2543"/>
        <item x="2142"/>
        <item x="2781"/>
        <item x="1025"/>
        <item x="3360"/>
        <item x="2608"/>
        <item x="2828"/>
        <item x="1481"/>
        <item x="360"/>
        <item x="1527"/>
        <item x="2752"/>
        <item x="2419"/>
        <item x="1910"/>
        <item x="473"/>
        <item x="208"/>
        <item x="3505"/>
        <item x="604"/>
        <item x="2398"/>
        <item x="472"/>
        <item x="3590"/>
        <item x="2258"/>
        <item x="662"/>
        <item x="3150"/>
        <item x="1444"/>
        <item x="1100"/>
        <item x="2420"/>
        <item x="1828"/>
        <item x="3062"/>
        <item x="1601"/>
        <item x="980"/>
        <item x="1606"/>
        <item x="1014"/>
        <item x="3112"/>
        <item x="475"/>
        <item x="2114"/>
        <item x="1124"/>
        <item x="1982"/>
        <item x="776"/>
        <item x="3406"/>
        <item x="1695"/>
        <item x="1310"/>
        <item x="1309"/>
        <item x="862"/>
        <item x="3397"/>
        <item x="3288"/>
        <item x="895"/>
        <item x="765"/>
        <item x="539"/>
        <item x="760"/>
        <item x="2692"/>
        <item x="707"/>
        <item x="2491"/>
        <item x="1788"/>
        <item x="1605"/>
        <item x="1878"/>
        <item x="1512"/>
        <item x="538"/>
        <item x="3417"/>
        <item x="3528"/>
        <item x="1542"/>
        <item x="2913"/>
        <item x="1428"/>
        <item x="558"/>
        <item x="570"/>
        <item x="2688"/>
        <item x="3469"/>
        <item x="2812"/>
        <item x="881"/>
        <item x="1060"/>
        <item x="2891"/>
        <item x="718"/>
        <item x="407"/>
        <item x="385"/>
        <item x="1851"/>
        <item x="1623"/>
        <item x="408"/>
        <item x="1534"/>
        <item x="665"/>
        <item x="319"/>
        <item x="1972"/>
        <item x="3026"/>
        <item x="1037"/>
        <item x="394"/>
        <item x="3508"/>
        <item x="3162"/>
        <item x="236"/>
        <item x="3446"/>
        <item x="3525"/>
        <item x="2720"/>
        <item x="3415"/>
        <item x="2705"/>
        <item x="735"/>
        <item x="2775"/>
        <item x="2107"/>
        <item x="2027"/>
        <item x="2406"/>
        <item x="969"/>
        <item x="148"/>
        <item x="3490"/>
        <item x="3256"/>
        <item x="929"/>
        <item x="792"/>
        <item x="3059"/>
        <item x="3605"/>
        <item x="823"/>
        <item x="3034"/>
        <item x="2532"/>
        <item x="1813"/>
        <item x="1651"/>
        <item x="1576"/>
        <item x="3278"/>
        <item x="3223"/>
        <item x="491"/>
        <item x="323"/>
        <item x="219"/>
        <item x="2194"/>
        <item x="685"/>
        <item x="311"/>
        <item x="3591"/>
        <item x="2819"/>
        <item x="2493"/>
        <item x="2500"/>
        <item x="541"/>
        <item x="381"/>
        <item x="892"/>
        <item x="1735"/>
        <item x="2976"/>
        <item x="137"/>
        <item x="1018"/>
        <item x="3309"/>
        <item x="1719"/>
        <item x="889"/>
        <item x="1566"/>
        <item x="3421"/>
        <item x="2096"/>
        <item x="3504"/>
        <item x="3082"/>
        <item x="3694"/>
        <item x="2852"/>
        <item x="2240"/>
        <item x="3625"/>
        <item x="1698"/>
        <item x="2882"/>
        <item x="3214"/>
        <item x="3582"/>
        <item x="1420"/>
        <item x="2997"/>
        <item x="1341"/>
        <item x="591"/>
        <item x="2264"/>
        <item x="724"/>
        <item x="2944"/>
        <item x="106"/>
        <item x="548"/>
        <item x="226"/>
        <item x="3260"/>
        <item x="1368"/>
        <item x="2443"/>
        <item x="2829"/>
        <item x="163"/>
        <item x="92"/>
        <item x="1577"/>
        <item x="3270"/>
        <item x="3253"/>
        <item x="3087"/>
        <item x="488"/>
        <item x="1915"/>
        <item x="77"/>
        <item x="204"/>
        <item x="1804"/>
        <item x="730"/>
        <item x="3141"/>
        <item x="1924"/>
        <item x="3459"/>
        <item x="2682"/>
        <item x="1433"/>
        <item x="3610"/>
        <item x="3353"/>
        <item x="522"/>
        <item x="3121"/>
        <item x="2418"/>
        <item x="990"/>
        <item x="3533"/>
        <item x="1446"/>
        <item x="3262"/>
        <item x="1871"/>
        <item x="2433"/>
        <item x="2003"/>
        <item x="2628"/>
        <item x="3405"/>
        <item x="3097"/>
        <item x="3550"/>
        <item x="3102"/>
        <item x="2888"/>
        <item x="93"/>
        <item x="1841"/>
        <item x="1812"/>
        <item x="3373"/>
        <item x="3372"/>
        <item x="1849"/>
        <item x="3389"/>
        <item x="1477"/>
        <item x="3673"/>
        <item x="2127"/>
        <item x="836"/>
        <item x="2602"/>
        <item x="679"/>
        <item x="2270"/>
        <item x="339"/>
        <item x="868"/>
        <item x="2930"/>
        <item x="2292"/>
        <item x="3299"/>
        <item x="819"/>
        <item x="1419"/>
        <item x="691"/>
        <item x="194"/>
        <item x="222"/>
        <item x="1019"/>
        <item x="1682"/>
        <item x="2778"/>
        <item x="2108"/>
        <item x="3572"/>
        <item x="3485"/>
        <item x="1204"/>
        <item x="2613"/>
        <item x="768"/>
        <item x="100"/>
        <item x="3536"/>
        <item x="687"/>
        <item x="1001"/>
        <item x="1041"/>
        <item x="2522"/>
        <item x="2095"/>
        <item x="3029"/>
        <item x="1923"/>
        <item x="2069"/>
        <item x="900"/>
        <item x="2983"/>
        <item x="2967"/>
        <item x="3259"/>
        <item x="3650"/>
        <item x="850"/>
        <item x="357"/>
        <item x="846"/>
        <item x="1875"/>
        <item x="1880"/>
        <item x="1282"/>
        <item x="3099"/>
        <item x="444"/>
        <item x="2255"/>
        <item x="2938"/>
        <item x="1448"/>
        <item x="2533"/>
        <item x="2664"/>
        <item x="2618"/>
        <item x="870"/>
        <item x="3441"/>
        <item x="3339"/>
        <item x="1644"/>
        <item x="1424"/>
        <item x="3368"/>
        <item x="1133"/>
        <item x="3304"/>
        <item x="2507"/>
        <item x="3188"/>
        <item x="1884"/>
        <item x="3614"/>
        <item x="2925"/>
        <item x="1044"/>
        <item x="3248"/>
        <item x="3701"/>
        <item x="3035"/>
        <item x="1787"/>
        <item x="1285"/>
        <item x="410"/>
        <item x="1873"/>
        <item x="420"/>
        <item x="1145"/>
        <item x="1856"/>
        <item x="696"/>
        <item x="851"/>
        <item x="2747"/>
        <item x="489"/>
        <item x="2634"/>
        <item x="1293"/>
        <item x="2050"/>
        <item x="2751"/>
        <item x="960"/>
        <item x="1642"/>
        <item x="477"/>
        <item x="2287"/>
        <item x="2935"/>
        <item x="2896"/>
        <item x="2886"/>
        <item x="1372"/>
        <item x="2044"/>
        <item x="1412"/>
        <item x="1492"/>
        <item x="2537"/>
        <item x="2737"/>
        <item x="1494"/>
        <item x="844"/>
        <item x="422"/>
        <item x="2116"/>
        <item x="115"/>
        <item x="902"/>
        <item x="1248"/>
        <item x="2369"/>
        <item x="234"/>
        <item x="441"/>
        <item x="1030"/>
        <item x="2652"/>
        <item x="2810"/>
        <item x="3136"/>
        <item x="2361"/>
        <item x="3595"/>
        <item x="2932"/>
        <item x="1364"/>
        <item x="258"/>
        <item x="102"/>
        <item x="579"/>
        <item x="2982"/>
        <item x="2171"/>
        <item x="2637"/>
        <item x="694"/>
        <item x="1440"/>
        <item x="1676"/>
        <item x="2011"/>
        <item x="2687"/>
        <item x="2712"/>
        <item x="2010"/>
        <item x="1012"/>
        <item x="2836"/>
        <item x="2289"/>
        <item x="2835"/>
        <item x="2864"/>
        <item x="2685"/>
        <item x="3052"/>
        <item x="796"/>
        <item x="2146"/>
        <item x="3365"/>
        <item x="371"/>
        <item x="470"/>
        <item x="1498"/>
        <item x="2166"/>
        <item x="1671"/>
        <item x="955"/>
        <item x="2135"/>
        <item x="2470"/>
        <item x="3290"/>
        <item x="1827"/>
        <item x="2534"/>
        <item x="1077"/>
        <item x="917"/>
        <item x="2057"/>
        <item x="2653"/>
        <item x="672"/>
        <item x="2597"/>
        <item x="237"/>
        <item x="176"/>
        <item x="141"/>
        <item x="487"/>
        <item x="86"/>
        <item x="3053"/>
        <item x="2833"/>
        <item x="1870"/>
        <item x="804"/>
        <item x="2536"/>
        <item x="925"/>
        <item x="778"/>
        <item x="2331"/>
        <item x="2875"/>
        <item x="1391"/>
        <item x="3122"/>
        <item x="2381"/>
        <item x="2051"/>
        <item x="2710"/>
        <item x="549"/>
        <item x="996"/>
        <item x="3173"/>
        <item x="525"/>
        <item x="1765"/>
        <item x="313"/>
        <item x="907"/>
        <item x="639"/>
        <item x="417"/>
        <item x="131"/>
        <item x="3381"/>
        <item x="2267"/>
        <item x="2019"/>
        <item x="992"/>
        <item x="1850"/>
        <item x="1805"/>
        <item x="1612"/>
        <item x="2186"/>
        <item x="893"/>
        <item x="2787"/>
        <item x="3665"/>
        <item x="2632"/>
        <item x="2375"/>
        <item x="711"/>
        <item x="7"/>
        <item x="0"/>
        <item x="1504"/>
        <item x="3134"/>
        <item x="1218"/>
        <item x="140"/>
        <item x="1117"/>
        <item x="130"/>
        <item x="1505"/>
        <item x="1712"/>
        <item x="3265"/>
        <item x="1181"/>
        <item x="3295"/>
        <item x="3011"/>
        <item x="666"/>
        <item x="2032"/>
        <item x="2131"/>
        <item x="2120"/>
        <item x="1759"/>
        <item x="3688"/>
        <item x="280"/>
        <item x="2071"/>
        <item x="1280"/>
        <item x="2337"/>
        <item x="1980"/>
        <item x="3641"/>
        <item x="2525"/>
        <item x="2302"/>
        <item x="147"/>
        <item x="1966"/>
        <item x="322"/>
        <item x="689"/>
        <item x="2701"/>
        <item x="1130"/>
        <item x="2463"/>
        <item x="2211"/>
        <item x="214"/>
        <item x="1182"/>
        <item x="733"/>
        <item x="2169"/>
        <item x="3023"/>
        <item x="772"/>
        <item x="612"/>
        <item x="2076"/>
        <item x="190"/>
        <item x="2546"/>
        <item x="3430"/>
        <item x="3705"/>
        <item x="3022"/>
        <item x="3204"/>
        <item x="2928"/>
        <item x="3005"/>
        <item x="1453"/>
        <item x="2696"/>
        <item x="648"/>
        <item x="661"/>
        <item x="1451"/>
        <item x="299"/>
        <item x="335"/>
        <item x="2454"/>
        <item x="1977"/>
        <item x="2335"/>
        <item x="664"/>
        <item x="3124"/>
        <item x="3700"/>
        <item x="1027"/>
        <item x="492"/>
        <item x="1691"/>
        <item x="1721"/>
        <item x="911"/>
        <item x="2666"/>
        <item x="2176"/>
        <item x="3574"/>
        <item x="2478"/>
        <item x="2279"/>
        <item x="2754"/>
        <item x="3668"/>
        <item x="3455"/>
        <item x="2865"/>
        <item x="3586"/>
        <item x="107"/>
        <item x="3479"/>
        <item x="587"/>
        <item x="506"/>
        <item x="28"/>
        <item x="1055"/>
        <item x="2344"/>
        <item x="284"/>
        <item x="527"/>
        <item x="2442"/>
        <item x="2974"/>
        <item x="269"/>
        <item x="2773"/>
        <item x="440"/>
        <item x="352"/>
        <item x="2744"/>
        <item x="3280"/>
        <item x="353"/>
        <item x="3435"/>
        <item x="1163"/>
        <item x="1652"/>
        <item x="116"/>
        <item x="649"/>
        <item x="337"/>
        <item x="124"/>
        <item x="1939"/>
        <item x="637"/>
        <item x="790"/>
        <item x="3687"/>
        <item x="2877"/>
        <item x="2082"/>
        <item x="3599"/>
        <item x="1677"/>
        <item x="3346"/>
        <item x="2318"/>
        <item x="3646"/>
        <item x="2738"/>
        <item x="3532"/>
        <item x="2800"/>
        <item x="1917"/>
        <item x="1626"/>
        <item x="1540"/>
        <item x="1386"/>
        <item x="1931"/>
        <item x="655"/>
        <item x="1251"/>
        <item x="1086"/>
        <item x="732"/>
        <item x="34"/>
        <item x="3464"/>
        <item x="1031"/>
        <item x="2431"/>
        <item x="885"/>
        <item x="1613"/>
        <item x="3322"/>
        <item x="1897"/>
        <item x="2386"/>
        <item x="3414"/>
        <item x="3047"/>
        <item x="123"/>
        <item x="2173"/>
        <item x="2855"/>
        <item x="3375"/>
        <item x="674"/>
        <item x="3068"/>
        <item x="213"/>
        <item x="1957"/>
        <item x="3277"/>
        <item x="3329"/>
        <item x="1993"/>
        <item x="1261"/>
        <item x="2831"/>
        <item x="3538"/>
        <item x="1817"/>
        <item x="984"/>
        <item x="3418"/>
        <item x="2197"/>
        <item x="2228"/>
        <item x="2035"/>
        <item x="2111"/>
        <item x="849"/>
        <item x="1967"/>
        <item x="478"/>
        <item x="811"/>
        <item x="1209"/>
        <item x="1515"/>
        <item x="2329"/>
        <item x="921"/>
        <item x="1229"/>
        <item x="1410"/>
        <item x="3588"/>
        <item x="1819"/>
        <item x="2557"/>
        <item x="1898"/>
        <item x="94"/>
        <item x="1399"/>
        <item x="2907"/>
        <item x="1893"/>
        <item x="1199"/>
        <item x="2807"/>
        <item x="1588"/>
        <item x="476"/>
        <item x="2181"/>
        <item x="1596"/>
        <item x="3156"/>
        <item x="2643"/>
        <item x="2684"/>
        <item x="2277"/>
        <item x="2638"/>
        <item x="2746"/>
        <item x="2859"/>
        <item x="2084"/>
        <item x="2104"/>
        <item x="2322"/>
        <item x="1879"/>
        <item x="2041"/>
        <item x="1221"/>
        <item x="1312"/>
        <item x="1777"/>
        <item x="1872"/>
        <item x="1756"/>
        <item x="2237"/>
        <item x="2839"/>
        <item x="1363"/>
        <item x="2641"/>
        <item x="1885"/>
        <item x="1142"/>
        <item x="1786"/>
        <item x="2046"/>
        <item x="3552"/>
        <item x="486"/>
        <item x="1069"/>
        <item x="3261"/>
        <item x="1724"/>
        <item x="2230"/>
        <item x="1429"/>
        <item x="3355"/>
        <item x="2326"/>
        <item x="2725"/>
        <item x="876"/>
        <item x="3002"/>
        <item x="300"/>
        <item x="3126"/>
        <item x="2843"/>
        <item x="1057"/>
        <item x="1169"/>
        <item x="316"/>
        <item x="239"/>
        <item x="1188"/>
        <item x="3165"/>
        <item x="218"/>
        <item x="2770"/>
        <item x="2912"/>
        <item x="1708"/>
        <item x="1549"/>
        <item x="2256"/>
        <item x="3553"/>
        <item x="3033"/>
        <item x="430"/>
        <item x="2998"/>
        <item x="2271"/>
        <item x="1681"/>
        <item x="1593"/>
        <item x="401"/>
        <item x="3664"/>
        <item x="1478"/>
        <item x="3107"/>
        <item x="575"/>
        <item x="1493"/>
        <item x="3229"/>
        <item x="2309"/>
        <item x="495"/>
        <item x="132"/>
        <item x="1529"/>
        <item x="1439"/>
        <item x="1123"/>
        <item x="2614"/>
        <item x="2510"/>
        <item x="224"/>
        <item x="1746"/>
        <item x="1808"/>
        <item x="1305"/>
        <item x="1532"/>
        <item x="751"/>
        <item x="2452"/>
        <item x="162"/>
        <item x="312"/>
        <item x="2285"/>
        <item x="1905"/>
        <item x="705"/>
        <item x="3440"/>
        <item x="1647"/>
        <item x="229"/>
        <item x="1056"/>
        <item x="2763"/>
        <item x="2893"/>
        <item x="3349"/>
        <item x="771"/>
        <item x="367"/>
        <item x="3517"/>
        <item x="938"/>
        <item x="1537"/>
        <item x="1965"/>
        <item x="814"/>
        <item x="1071"/>
        <item x="2184"/>
        <item x="1059"/>
        <item x="2490"/>
        <item x="3598"/>
        <item x="886"/>
        <item x="1483"/>
        <item x="3671"/>
        <item x="3632"/>
        <item x="3474"/>
        <item x="1825"/>
        <item x="3499"/>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numFmtId="43" showAll="0"/>
    <pivotField numFmtId="43" showAll="0"/>
    <pivotField numFmtId="43" showAll="0"/>
    <pivotField numFmtId="43" showAll="0"/>
    <pivotField showAll="0"/>
    <pivotField showAll="0"/>
    <pivotField numFmtId="165" showAll="0"/>
    <pivotField numFmtId="165" showAll="0"/>
    <pivotField numFmtId="165" showAll="0"/>
    <pivotField dataField="1" numFmtId="10" showAll="0"/>
    <pivotField numFmtId="167" showAll="0"/>
    <pivotField showAll="0"/>
    <pivotField showAll="0"/>
    <pivotField showAll="0"/>
    <pivotField showAll="0"/>
    <pivotField showAll="0"/>
    <pivotField showAll="0"/>
    <pivotField showAll="0">
      <items count="3">
        <item x="0"/>
        <item x="1"/>
        <item t="default"/>
      </items>
    </pivotField>
    <pivotField showAll="0"/>
  </pivotFields>
  <rowFields count="1">
    <field x="0"/>
  </rowFields>
  <rowItems count="11">
    <i>
      <x v="1688"/>
    </i>
    <i>
      <x v="1095"/>
    </i>
    <i>
      <x v="1005"/>
    </i>
    <i>
      <x v="973"/>
    </i>
    <i>
      <x v="409"/>
    </i>
    <i>
      <x v="2821"/>
    </i>
    <i>
      <x v="849"/>
    </i>
    <i>
      <x v="1146"/>
    </i>
    <i>
      <x v="2543"/>
    </i>
    <i>
      <x v="3522"/>
    </i>
    <i t="grand">
      <x/>
    </i>
  </rowItems>
  <colItems count="1">
    <i/>
  </colItems>
  <dataFields count="1">
    <dataField name="Max of ROI(%)" fld="19" subtotal="max" baseField="0" baseItem="0" numFmtId="10"/>
  </dataFields>
  <formats count="24">
    <format dxfId="179">
      <pivotArea type="all" dataOnly="0" outline="0" fieldPosition="0"/>
    </format>
    <format dxfId="178">
      <pivotArea outline="0" collapsedLevelsAreSubtotals="1" fieldPosition="0"/>
    </format>
    <format dxfId="177">
      <pivotArea field="0" type="button" dataOnly="0" labelOnly="1" outline="0" axis="axisRow" fieldPosition="0"/>
    </format>
    <format dxfId="176">
      <pivotArea dataOnly="0" labelOnly="1" fieldPosition="0">
        <references count="1">
          <reference field="0" count="10">
            <x v="409"/>
            <x v="849"/>
            <x v="973"/>
            <x v="1005"/>
            <x v="1095"/>
            <x v="1146"/>
            <x v="1688"/>
            <x v="2543"/>
            <x v="2821"/>
            <x v="3522"/>
          </reference>
        </references>
      </pivotArea>
    </format>
    <format dxfId="175">
      <pivotArea dataOnly="0" labelOnly="1" grandRow="1" outline="0"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field="0" type="button" dataOnly="0" labelOnly="1" outline="0" axis="axisRow" fieldPosition="0"/>
    </format>
    <format dxfId="170">
      <pivotArea dataOnly="0" labelOnly="1" fieldPosition="0">
        <references count="1">
          <reference field="0" count="10">
            <x v="409"/>
            <x v="849"/>
            <x v="973"/>
            <x v="1005"/>
            <x v="1095"/>
            <x v="1146"/>
            <x v="1688"/>
            <x v="2543"/>
            <x v="2821"/>
            <x v="3522"/>
          </reference>
        </references>
      </pivotArea>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0" type="button" dataOnly="0" labelOnly="1" outline="0" axis="axisRow" fieldPosition="0"/>
    </format>
    <format dxfId="164">
      <pivotArea dataOnly="0" labelOnly="1" fieldPosition="0">
        <references count="1">
          <reference field="0" count="10">
            <x v="409"/>
            <x v="849"/>
            <x v="973"/>
            <x v="1005"/>
            <x v="1095"/>
            <x v="1146"/>
            <x v="1688"/>
            <x v="2543"/>
            <x v="2821"/>
            <x v="3522"/>
          </reference>
        </references>
      </pivotArea>
    </format>
    <format dxfId="163">
      <pivotArea dataOnly="0" labelOnly="1" grandRow="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0" type="button" dataOnly="0" labelOnly="1" outline="0" axis="axisRow" fieldPosition="0"/>
    </format>
    <format dxfId="158">
      <pivotArea dataOnly="0" labelOnly="1" fieldPosition="0">
        <references count="1">
          <reference field="0" count="10">
            <x v="409"/>
            <x v="849"/>
            <x v="973"/>
            <x v="1005"/>
            <x v="1095"/>
            <x v="1146"/>
            <x v="1688"/>
            <x v="2543"/>
            <x v="2821"/>
            <x v="3522"/>
          </reference>
        </references>
      </pivotArea>
    </format>
    <format dxfId="157">
      <pivotArea dataOnly="0" labelOnly="1" grandRow="1" outline="0" fieldPosition="0"/>
    </format>
    <format dxfId="156">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4BEAD6-8B3D-48A7-BB4C-00095FCCF79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P4" firstHeaderRow="0" firstDataRow="1" firstDataCol="1"/>
  <pivotFields count="27">
    <pivotField showAll="0"/>
    <pivotField numFmtId="14" showAll="0"/>
    <pivotField axis="axisRow" showAll="0">
      <items count="3">
        <item x="1"/>
        <item x="0"/>
        <item t="default"/>
      </items>
    </pivotField>
    <pivotField showAll="0">
      <items count="18">
        <item x="0"/>
        <item x="2"/>
        <item x="3"/>
        <item x="5"/>
        <item x="4"/>
        <item x="8"/>
        <item x="10"/>
        <item x="1"/>
        <item x="12"/>
        <item x="11"/>
        <item x="7"/>
        <item x="9"/>
        <item x="6"/>
        <item x="14"/>
        <item x="13"/>
        <item x="16"/>
        <item x="15"/>
        <item t="default"/>
      </items>
    </pivotField>
    <pivotField showAll="0"/>
    <pivotField showAll="0">
      <items count="47">
        <item x="39"/>
        <item x="17"/>
        <item x="26"/>
        <item x="3"/>
        <item x="37"/>
        <item x="27"/>
        <item x="4"/>
        <item x="22"/>
        <item x="5"/>
        <item x="31"/>
        <item x="36"/>
        <item x="33"/>
        <item x="41"/>
        <item x="6"/>
        <item x="44"/>
        <item x="7"/>
        <item x="13"/>
        <item x="15"/>
        <item x="43"/>
        <item x="21"/>
        <item x="34"/>
        <item x="29"/>
        <item x="18"/>
        <item x="35"/>
        <item x="20"/>
        <item x="10"/>
        <item x="14"/>
        <item x="32"/>
        <item x="30"/>
        <item x="2"/>
        <item x="38"/>
        <item x="16"/>
        <item x="11"/>
        <item x="42"/>
        <item x="40"/>
        <item x="19"/>
        <item x="28"/>
        <item x="9"/>
        <item x="25"/>
        <item x="12"/>
        <item x="45"/>
        <item x="8"/>
        <item x="23"/>
        <item x="1"/>
        <item x="0"/>
        <item x="24"/>
        <item t="default"/>
      </items>
    </pivotField>
    <pivotField showAll="0"/>
    <pivotField showAll="0"/>
    <pivotField showAll="0"/>
    <pivotField showAll="0"/>
    <pivotField numFmtId="43" showAll="0"/>
    <pivotField numFmtId="43" showAll="0"/>
    <pivotField numFmtId="43" showAll="0"/>
    <pivotField dataField="1" numFmtId="43" showAll="0"/>
    <pivotField showAll="0"/>
    <pivotField dataField="1" showAll="0"/>
    <pivotField dataField="1" numFmtId="165" showAll="0"/>
    <pivotField numFmtId="165" showAll="0"/>
    <pivotField numFmtId="165" showAll="0"/>
    <pivotField numFmtId="10" showAll="0"/>
    <pivotField showAll="0"/>
    <pivotField showAll="0">
      <items count="75">
        <item x="66"/>
        <item x="72"/>
        <item x="69"/>
        <item x="70"/>
        <item x="67"/>
        <item x="71"/>
        <item x="34"/>
        <item x="32"/>
        <item x="48"/>
        <item x="60"/>
        <item x="73"/>
        <item x="68"/>
        <item x="64"/>
        <item x="55"/>
        <item x="56"/>
        <item x="63"/>
        <item x="58"/>
        <item x="59"/>
        <item x="57"/>
        <item x="53"/>
        <item x="61"/>
        <item x="50"/>
        <item x="47"/>
        <item x="40"/>
        <item x="65"/>
        <item x="54"/>
        <item x="51"/>
        <item x="46"/>
        <item x="62"/>
        <item x="52"/>
        <item x="41"/>
        <item x="30"/>
        <item x="42"/>
        <item x="44"/>
        <item x="43"/>
        <item x="6"/>
        <item x="35"/>
        <item x="49"/>
        <item x="21"/>
        <item x="45"/>
        <item x="36"/>
        <item x="19"/>
        <item x="26"/>
        <item x="29"/>
        <item x="37"/>
        <item x="39"/>
        <item x="38"/>
        <item x="25"/>
        <item x="22"/>
        <item x="24"/>
        <item x="28"/>
        <item x="27"/>
        <item x="10"/>
        <item x="33"/>
        <item x="20"/>
        <item x="1"/>
        <item x="31"/>
        <item x="5"/>
        <item x="23"/>
        <item x="18"/>
        <item x="12"/>
        <item x="13"/>
        <item x="7"/>
        <item x="14"/>
        <item x="9"/>
        <item x="17"/>
        <item x="4"/>
        <item x="0"/>
        <item x="11"/>
        <item x="15"/>
        <item x="3"/>
        <item x="8"/>
        <item x="16"/>
        <item x="2"/>
        <item t="default"/>
      </items>
    </pivotField>
    <pivotField showAll="0"/>
    <pivotField showAll="0"/>
    <pivotField showAll="0"/>
    <pivotField showAll="0"/>
    <pivotField showAll="0"/>
  </pivotFields>
  <rowFields count="1">
    <field x="2"/>
  </rowFields>
  <rowItems count="3">
    <i>
      <x/>
    </i>
    <i>
      <x v="1"/>
    </i>
    <i t="grand">
      <x/>
    </i>
  </rowItems>
  <colFields count="1">
    <field x="-2"/>
  </colFields>
  <colItems count="3">
    <i>
      <x/>
    </i>
    <i i="1">
      <x v="1"/>
    </i>
    <i i="2">
      <x v="2"/>
    </i>
  </colItems>
  <dataFields count="3">
    <dataField name="Average of IMDb Score (1-10)" fld="13" subtotal="average" baseField="2" baseItem="0" numFmtId="43"/>
    <dataField name="Average of Gross Revenue" fld="16" subtotal="average" baseField="2" baseItem="0" numFmtId="165"/>
    <dataField name="Average of Duration (min)" fld="15" subtotal="average" baseField="2" baseItem="0"/>
  </dataFields>
  <formats count="24">
    <format dxfId="203">
      <pivotArea type="all" dataOnly="0" outline="0" fieldPosition="0"/>
    </format>
    <format dxfId="202">
      <pivotArea outline="0" collapsedLevelsAreSubtotals="1" fieldPosition="0"/>
    </format>
    <format dxfId="201">
      <pivotArea field="2" type="button" dataOnly="0" labelOnly="1" outline="0" axis="axisRow" fieldPosition="0"/>
    </format>
    <format dxfId="200">
      <pivotArea dataOnly="0" labelOnly="1" fieldPosition="0">
        <references count="1">
          <reference field="2" count="0"/>
        </references>
      </pivotArea>
    </format>
    <format dxfId="199">
      <pivotArea dataOnly="0" labelOnly="1" grandRow="1" outline="0" fieldPosition="0"/>
    </format>
    <format dxfId="198">
      <pivotArea dataOnly="0" labelOnly="1" outline="0" fieldPosition="0">
        <references count="1">
          <reference field="4294967294" count="3">
            <x v="0"/>
            <x v="1"/>
            <x v="2"/>
          </reference>
        </references>
      </pivotArea>
    </format>
    <format dxfId="197">
      <pivotArea type="all" dataOnly="0" outline="0" fieldPosition="0"/>
    </format>
    <format dxfId="196">
      <pivotArea outline="0" collapsedLevelsAreSubtotals="1" fieldPosition="0"/>
    </format>
    <format dxfId="195">
      <pivotArea field="2" type="button" dataOnly="0" labelOnly="1" outline="0" axis="axisRow" fieldPosition="0"/>
    </format>
    <format dxfId="194">
      <pivotArea dataOnly="0" labelOnly="1" fieldPosition="0">
        <references count="1">
          <reference field="2" count="0"/>
        </references>
      </pivotArea>
    </format>
    <format dxfId="193">
      <pivotArea dataOnly="0" labelOnly="1" grandRow="1" outline="0" fieldPosition="0"/>
    </format>
    <format dxfId="192">
      <pivotArea dataOnly="0" labelOnly="1" outline="0" fieldPosition="0">
        <references count="1">
          <reference field="4294967294" count="3">
            <x v="0"/>
            <x v="1"/>
            <x v="2"/>
          </reference>
        </references>
      </pivotArea>
    </format>
    <format dxfId="191">
      <pivotArea type="all" dataOnly="0" outline="0" fieldPosition="0"/>
    </format>
    <format dxfId="190">
      <pivotArea outline="0" collapsedLevelsAreSubtotals="1" fieldPosition="0"/>
    </format>
    <format dxfId="189">
      <pivotArea field="2" type="button" dataOnly="0" labelOnly="1" outline="0" axis="axisRow" fieldPosition="0"/>
    </format>
    <format dxfId="188">
      <pivotArea dataOnly="0" labelOnly="1" fieldPosition="0">
        <references count="1">
          <reference field="2" count="0"/>
        </references>
      </pivotArea>
    </format>
    <format dxfId="187">
      <pivotArea dataOnly="0" labelOnly="1" grandRow="1" outline="0" fieldPosition="0"/>
    </format>
    <format dxfId="186">
      <pivotArea dataOnly="0" labelOnly="1" outline="0" fieldPosition="0">
        <references count="1">
          <reference field="4294967294" count="3">
            <x v="0"/>
            <x v="1"/>
            <x v="2"/>
          </reference>
        </references>
      </pivotArea>
    </format>
    <format dxfId="185">
      <pivotArea type="all" dataOnly="0" outline="0" fieldPosition="0"/>
    </format>
    <format dxfId="184">
      <pivotArea outline="0" collapsedLevelsAreSubtotals="1" fieldPosition="0"/>
    </format>
    <format dxfId="183">
      <pivotArea field="2" type="button" dataOnly="0" labelOnly="1" outline="0" axis="axisRow" fieldPosition="0"/>
    </format>
    <format dxfId="182">
      <pivotArea dataOnly="0" labelOnly="1" fieldPosition="0">
        <references count="1">
          <reference field="2" count="0"/>
        </references>
      </pivotArea>
    </format>
    <format dxfId="181">
      <pivotArea dataOnly="0" labelOnly="1" grandRow="1" outline="0" fieldPosition="0"/>
    </format>
    <format dxfId="180">
      <pivotArea dataOnly="0" labelOnly="1" outline="0" fieldPosition="0">
        <references count="1">
          <reference field="4294967294" count="3">
            <x v="0"/>
            <x v="1"/>
            <x v="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2" count="1" selected="0">
            <x v="0"/>
          </reference>
        </references>
      </pivotArea>
    </chartFormat>
    <chartFormat chart="3" format="17">
      <pivotArea type="data" outline="0" fieldPosition="0">
        <references count="2">
          <reference field="4294967294" count="1" selected="0">
            <x v="1"/>
          </reference>
          <reference field="2" count="1" selected="0">
            <x v="1"/>
          </reference>
        </references>
      </pivotArea>
    </chartFormat>
    <chartFormat chart="3" format="18" series="1">
      <pivotArea type="data" outline="0" fieldPosition="0">
        <references count="1">
          <reference field="4294967294" count="1" selected="0">
            <x v="2"/>
          </reference>
        </references>
      </pivotArea>
    </chartFormat>
    <chartFormat chart="3" format="19">
      <pivotArea type="data" outline="0" fieldPosition="0">
        <references count="2">
          <reference field="4294967294" count="1" selected="0">
            <x v="2"/>
          </reference>
          <reference field="2" count="1" selected="0">
            <x v="0"/>
          </reference>
        </references>
      </pivotArea>
    </chartFormat>
    <chartFormat chart="3" format="20">
      <pivotArea type="data" outline="0" fieldPosition="0">
        <references count="2">
          <reference field="4294967294" count="1" selected="0">
            <x v="2"/>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AF9497-CFAE-4C09-8622-8CD255C888E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6:L17" firstHeaderRow="0" firstDataRow="1" firstDataCol="1"/>
  <pivotFields count="27">
    <pivotField showAll="0"/>
    <pivotField numFmtId="14" showAll="0"/>
    <pivotField showAll="0">
      <items count="3">
        <item x="1"/>
        <item x="0"/>
        <item t="default"/>
      </items>
    </pivotField>
    <pivotField showAll="0">
      <items count="18">
        <item x="0"/>
        <item x="2"/>
        <item x="3"/>
        <item x="5"/>
        <item x="4"/>
        <item x="8"/>
        <item x="10"/>
        <item x="1"/>
        <item x="12"/>
        <item x="11"/>
        <item x="7"/>
        <item x="9"/>
        <item x="6"/>
        <item x="14"/>
        <item x="13"/>
        <item x="16"/>
        <item x="15"/>
        <item t="default"/>
      </items>
    </pivotField>
    <pivotField showAll="0"/>
    <pivotField axis="axisRow" showAll="0" measureFilter="1">
      <items count="47">
        <item x="39"/>
        <item x="17"/>
        <item x="26"/>
        <item x="3"/>
        <item x="37"/>
        <item x="27"/>
        <item x="4"/>
        <item x="22"/>
        <item x="5"/>
        <item x="31"/>
        <item x="36"/>
        <item x="33"/>
        <item x="41"/>
        <item x="6"/>
        <item x="44"/>
        <item x="7"/>
        <item x="13"/>
        <item x="15"/>
        <item x="43"/>
        <item x="21"/>
        <item x="34"/>
        <item x="29"/>
        <item x="18"/>
        <item x="35"/>
        <item x="20"/>
        <item x="10"/>
        <item x="14"/>
        <item x="32"/>
        <item x="30"/>
        <item x="2"/>
        <item x="38"/>
        <item x="16"/>
        <item x="11"/>
        <item x="42"/>
        <item x="40"/>
        <item x="19"/>
        <item x="28"/>
        <item x="9"/>
        <item x="25"/>
        <item x="12"/>
        <item x="45"/>
        <item x="8"/>
        <item x="23"/>
        <item x="1"/>
        <item x="0"/>
        <item x="24"/>
        <item t="default"/>
      </items>
    </pivotField>
    <pivotField showAll="0"/>
    <pivotField showAll="0"/>
    <pivotField showAll="0"/>
    <pivotField showAll="0"/>
    <pivotField numFmtId="43" showAll="0"/>
    <pivotField numFmtId="43" showAll="0"/>
    <pivotField numFmtId="43" showAll="0"/>
    <pivotField numFmtId="43" showAll="0"/>
    <pivotField showAll="0"/>
    <pivotField showAll="0"/>
    <pivotField dataField="1" numFmtId="165" showAll="0"/>
    <pivotField dataField="1" numFmtId="165" showAll="0"/>
    <pivotField numFmtId="165" showAll="0"/>
    <pivotField numFmtId="10" showAll="0"/>
    <pivotField showAll="0"/>
    <pivotField showAll="0">
      <items count="75">
        <item x="66"/>
        <item x="72"/>
        <item x="69"/>
        <item x="70"/>
        <item x="67"/>
        <item x="71"/>
        <item x="34"/>
        <item x="32"/>
        <item x="48"/>
        <item x="60"/>
        <item x="73"/>
        <item x="68"/>
        <item x="64"/>
        <item x="55"/>
        <item x="56"/>
        <item x="63"/>
        <item x="58"/>
        <item x="59"/>
        <item x="57"/>
        <item x="53"/>
        <item x="61"/>
        <item x="50"/>
        <item x="47"/>
        <item x="40"/>
        <item x="65"/>
        <item x="54"/>
        <item x="51"/>
        <item x="46"/>
        <item x="62"/>
        <item x="52"/>
        <item x="41"/>
        <item x="30"/>
        <item x="42"/>
        <item x="44"/>
        <item x="43"/>
        <item x="6"/>
        <item x="35"/>
        <item x="49"/>
        <item x="21"/>
        <item x="45"/>
        <item x="36"/>
        <item x="19"/>
        <item x="26"/>
        <item x="29"/>
        <item x="37"/>
        <item x="39"/>
        <item x="38"/>
        <item x="25"/>
        <item x="22"/>
        <item x="24"/>
        <item x="28"/>
        <item x="27"/>
        <item x="10"/>
        <item x="33"/>
        <item x="20"/>
        <item x="1"/>
        <item x="31"/>
        <item x="5"/>
        <item x="23"/>
        <item x="18"/>
        <item x="12"/>
        <item x="13"/>
        <item x="7"/>
        <item x="14"/>
        <item x="9"/>
        <item x="17"/>
        <item x="4"/>
        <item x="0"/>
        <item x="11"/>
        <item x="15"/>
        <item x="3"/>
        <item x="8"/>
        <item x="16"/>
        <item x="2"/>
        <item t="default"/>
      </items>
    </pivotField>
    <pivotField showAll="0"/>
    <pivotField showAll="0"/>
    <pivotField showAll="0"/>
    <pivotField showAll="0"/>
    <pivotField showAll="0"/>
  </pivotFields>
  <rowFields count="1">
    <field x="5"/>
  </rowFields>
  <rowItems count="11">
    <i>
      <x v="3"/>
    </i>
    <i>
      <x v="6"/>
    </i>
    <i>
      <x v="13"/>
    </i>
    <i>
      <x v="15"/>
    </i>
    <i>
      <x v="17"/>
    </i>
    <i>
      <x v="19"/>
    </i>
    <i>
      <x v="25"/>
    </i>
    <i>
      <x v="38"/>
    </i>
    <i>
      <x v="43"/>
    </i>
    <i>
      <x v="44"/>
    </i>
    <i t="grand">
      <x/>
    </i>
  </rowItems>
  <colFields count="1">
    <field x="-2"/>
  </colFields>
  <colItems count="3">
    <i>
      <x/>
    </i>
    <i i="1">
      <x v="1"/>
    </i>
    <i i="2">
      <x v="2"/>
    </i>
  </colItems>
  <dataFields count="3">
    <dataField name="Sum of Budget" fld="17" baseField="0" baseItem="0" numFmtId="165"/>
    <dataField name="Sum of Gross Revenue" fld="16" baseField="0" baseItem="0" numFmtId="165"/>
    <dataField name="Average of Budget" fld="17" subtotal="average" baseField="5" baseItem="3" numFmtId="165"/>
  </dataFields>
  <formats count="24">
    <format dxfId="227">
      <pivotArea type="all" dataOnly="0" outline="0" fieldPosition="0"/>
    </format>
    <format dxfId="226">
      <pivotArea outline="0" collapsedLevelsAreSubtotals="1" fieldPosition="0"/>
    </format>
    <format dxfId="225">
      <pivotArea field="5" type="button" dataOnly="0" labelOnly="1" outline="0" axis="axisRow" fieldPosition="0"/>
    </format>
    <format dxfId="224">
      <pivotArea dataOnly="0" labelOnly="1" fieldPosition="0">
        <references count="1">
          <reference field="5" count="10">
            <x v="3"/>
            <x v="6"/>
            <x v="13"/>
            <x v="15"/>
            <x v="17"/>
            <x v="19"/>
            <x v="25"/>
            <x v="38"/>
            <x v="43"/>
            <x v="44"/>
          </reference>
        </references>
      </pivotArea>
    </format>
    <format dxfId="223">
      <pivotArea dataOnly="0" labelOnly="1" grandRow="1" outline="0" fieldPosition="0"/>
    </format>
    <format dxfId="222">
      <pivotArea dataOnly="0" labelOnly="1" outline="0" fieldPosition="0">
        <references count="1">
          <reference field="4294967294" count="3">
            <x v="0"/>
            <x v="1"/>
            <x v="2"/>
          </reference>
        </references>
      </pivotArea>
    </format>
    <format dxfId="221">
      <pivotArea type="all" dataOnly="0" outline="0" fieldPosition="0"/>
    </format>
    <format dxfId="220">
      <pivotArea outline="0" collapsedLevelsAreSubtotals="1" fieldPosition="0"/>
    </format>
    <format dxfId="219">
      <pivotArea field="5" type="button" dataOnly="0" labelOnly="1" outline="0" axis="axisRow" fieldPosition="0"/>
    </format>
    <format dxfId="218">
      <pivotArea dataOnly="0" labelOnly="1" fieldPosition="0">
        <references count="1">
          <reference field="5" count="10">
            <x v="3"/>
            <x v="6"/>
            <x v="13"/>
            <x v="15"/>
            <x v="17"/>
            <x v="19"/>
            <x v="25"/>
            <x v="38"/>
            <x v="43"/>
            <x v="44"/>
          </reference>
        </references>
      </pivotArea>
    </format>
    <format dxfId="217">
      <pivotArea dataOnly="0" labelOnly="1" grandRow="1" outline="0" fieldPosition="0"/>
    </format>
    <format dxfId="216">
      <pivotArea dataOnly="0" labelOnly="1" outline="0" fieldPosition="0">
        <references count="1">
          <reference field="4294967294" count="3">
            <x v="0"/>
            <x v="1"/>
            <x v="2"/>
          </reference>
        </references>
      </pivotArea>
    </format>
    <format dxfId="215">
      <pivotArea type="all" dataOnly="0" outline="0" fieldPosition="0"/>
    </format>
    <format dxfId="214">
      <pivotArea outline="0" collapsedLevelsAreSubtotals="1" fieldPosition="0"/>
    </format>
    <format dxfId="213">
      <pivotArea field="5" type="button" dataOnly="0" labelOnly="1" outline="0" axis="axisRow" fieldPosition="0"/>
    </format>
    <format dxfId="212">
      <pivotArea dataOnly="0" labelOnly="1" fieldPosition="0">
        <references count="1">
          <reference field="5" count="10">
            <x v="3"/>
            <x v="6"/>
            <x v="13"/>
            <x v="15"/>
            <x v="17"/>
            <x v="19"/>
            <x v="25"/>
            <x v="38"/>
            <x v="43"/>
            <x v="44"/>
          </reference>
        </references>
      </pivotArea>
    </format>
    <format dxfId="211">
      <pivotArea dataOnly="0" labelOnly="1" grandRow="1" outline="0" fieldPosition="0"/>
    </format>
    <format dxfId="210">
      <pivotArea dataOnly="0" labelOnly="1" outline="0" fieldPosition="0">
        <references count="1">
          <reference field="4294967294" count="3">
            <x v="0"/>
            <x v="1"/>
            <x v="2"/>
          </reference>
        </references>
      </pivotArea>
    </format>
    <format dxfId="209">
      <pivotArea type="all" dataOnly="0" outline="0" fieldPosition="0"/>
    </format>
    <format dxfId="208">
      <pivotArea outline="0" collapsedLevelsAreSubtotals="1" fieldPosition="0"/>
    </format>
    <format dxfId="207">
      <pivotArea field="5" type="button" dataOnly="0" labelOnly="1" outline="0" axis="axisRow" fieldPosition="0"/>
    </format>
    <format dxfId="206">
      <pivotArea dataOnly="0" labelOnly="1" fieldPosition="0">
        <references count="1">
          <reference field="5" count="10">
            <x v="3"/>
            <x v="6"/>
            <x v="13"/>
            <x v="15"/>
            <x v="17"/>
            <x v="19"/>
            <x v="25"/>
            <x v="38"/>
            <x v="43"/>
            <x v="44"/>
          </reference>
        </references>
      </pivotArea>
    </format>
    <format dxfId="205">
      <pivotArea dataOnly="0" labelOnly="1" grandRow="1" outline="0" fieldPosition="0"/>
    </format>
    <format dxfId="204">
      <pivotArea dataOnly="0" labelOnly="1" outline="0" fieldPosition="0">
        <references count="1">
          <reference field="4294967294" count="3">
            <x v="0"/>
            <x v="1"/>
            <x v="2"/>
          </reference>
        </references>
      </pivotArea>
    </format>
  </formats>
  <chartFormats count="9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96" series="1">
      <pivotArea type="data" outline="0" fieldPosition="0">
        <references count="1">
          <reference field="4294967294" count="1" selected="0">
            <x v="0"/>
          </reference>
        </references>
      </pivotArea>
    </chartFormat>
    <chartFormat chart="3" format="97">
      <pivotArea type="data" outline="0" fieldPosition="0">
        <references count="2">
          <reference field="4294967294" count="1" selected="0">
            <x v="0"/>
          </reference>
          <reference field="5" count="1" selected="0">
            <x v="0"/>
          </reference>
        </references>
      </pivotArea>
    </chartFormat>
    <chartFormat chart="3" format="98">
      <pivotArea type="data" outline="0" fieldPosition="0">
        <references count="2">
          <reference field="4294967294" count="1" selected="0">
            <x v="0"/>
          </reference>
          <reference field="5" count="1" selected="0">
            <x v="1"/>
          </reference>
        </references>
      </pivotArea>
    </chartFormat>
    <chartFormat chart="3" format="99">
      <pivotArea type="data" outline="0" fieldPosition="0">
        <references count="2">
          <reference field="4294967294" count="1" selected="0">
            <x v="0"/>
          </reference>
          <reference field="5" count="1" selected="0">
            <x v="2"/>
          </reference>
        </references>
      </pivotArea>
    </chartFormat>
    <chartFormat chart="3" format="100">
      <pivotArea type="data" outline="0" fieldPosition="0">
        <references count="2">
          <reference field="4294967294" count="1" selected="0">
            <x v="0"/>
          </reference>
          <reference field="5" count="1" selected="0">
            <x v="3"/>
          </reference>
        </references>
      </pivotArea>
    </chartFormat>
    <chartFormat chart="3" format="101">
      <pivotArea type="data" outline="0" fieldPosition="0">
        <references count="2">
          <reference field="4294967294" count="1" selected="0">
            <x v="0"/>
          </reference>
          <reference field="5" count="1" selected="0">
            <x v="4"/>
          </reference>
        </references>
      </pivotArea>
    </chartFormat>
    <chartFormat chart="3" format="102">
      <pivotArea type="data" outline="0" fieldPosition="0">
        <references count="2">
          <reference field="4294967294" count="1" selected="0">
            <x v="0"/>
          </reference>
          <reference field="5" count="1" selected="0">
            <x v="5"/>
          </reference>
        </references>
      </pivotArea>
    </chartFormat>
    <chartFormat chart="3" format="103">
      <pivotArea type="data" outline="0" fieldPosition="0">
        <references count="2">
          <reference field="4294967294" count="1" selected="0">
            <x v="0"/>
          </reference>
          <reference field="5" count="1" selected="0">
            <x v="6"/>
          </reference>
        </references>
      </pivotArea>
    </chartFormat>
    <chartFormat chart="3" format="104">
      <pivotArea type="data" outline="0" fieldPosition="0">
        <references count="2">
          <reference field="4294967294" count="1" selected="0">
            <x v="0"/>
          </reference>
          <reference field="5" count="1" selected="0">
            <x v="7"/>
          </reference>
        </references>
      </pivotArea>
    </chartFormat>
    <chartFormat chart="3" format="105">
      <pivotArea type="data" outline="0" fieldPosition="0">
        <references count="2">
          <reference field="4294967294" count="1" selected="0">
            <x v="0"/>
          </reference>
          <reference field="5" count="1" selected="0">
            <x v="8"/>
          </reference>
        </references>
      </pivotArea>
    </chartFormat>
    <chartFormat chart="3" format="106">
      <pivotArea type="data" outline="0" fieldPosition="0">
        <references count="2">
          <reference field="4294967294" count="1" selected="0">
            <x v="0"/>
          </reference>
          <reference field="5" count="1" selected="0">
            <x v="9"/>
          </reference>
        </references>
      </pivotArea>
    </chartFormat>
    <chartFormat chart="3" format="107">
      <pivotArea type="data" outline="0" fieldPosition="0">
        <references count="2">
          <reference field="4294967294" count="1" selected="0">
            <x v="0"/>
          </reference>
          <reference field="5" count="1" selected="0">
            <x v="10"/>
          </reference>
        </references>
      </pivotArea>
    </chartFormat>
    <chartFormat chart="3" format="108">
      <pivotArea type="data" outline="0" fieldPosition="0">
        <references count="2">
          <reference field="4294967294" count="1" selected="0">
            <x v="0"/>
          </reference>
          <reference field="5" count="1" selected="0">
            <x v="11"/>
          </reference>
        </references>
      </pivotArea>
    </chartFormat>
    <chartFormat chart="3" format="109">
      <pivotArea type="data" outline="0" fieldPosition="0">
        <references count="2">
          <reference field="4294967294" count="1" selected="0">
            <x v="0"/>
          </reference>
          <reference field="5" count="1" selected="0">
            <x v="12"/>
          </reference>
        </references>
      </pivotArea>
    </chartFormat>
    <chartFormat chart="3" format="110">
      <pivotArea type="data" outline="0" fieldPosition="0">
        <references count="2">
          <reference field="4294967294" count="1" selected="0">
            <x v="0"/>
          </reference>
          <reference field="5" count="1" selected="0">
            <x v="13"/>
          </reference>
        </references>
      </pivotArea>
    </chartFormat>
    <chartFormat chart="3" format="111">
      <pivotArea type="data" outline="0" fieldPosition="0">
        <references count="2">
          <reference field="4294967294" count="1" selected="0">
            <x v="0"/>
          </reference>
          <reference field="5" count="1" selected="0">
            <x v="14"/>
          </reference>
        </references>
      </pivotArea>
    </chartFormat>
    <chartFormat chart="3" format="112">
      <pivotArea type="data" outline="0" fieldPosition="0">
        <references count="2">
          <reference field="4294967294" count="1" selected="0">
            <x v="0"/>
          </reference>
          <reference field="5" count="1" selected="0">
            <x v="15"/>
          </reference>
        </references>
      </pivotArea>
    </chartFormat>
    <chartFormat chart="3" format="113">
      <pivotArea type="data" outline="0" fieldPosition="0">
        <references count="2">
          <reference field="4294967294" count="1" selected="0">
            <x v="0"/>
          </reference>
          <reference field="5" count="1" selected="0">
            <x v="16"/>
          </reference>
        </references>
      </pivotArea>
    </chartFormat>
    <chartFormat chart="3" format="114">
      <pivotArea type="data" outline="0" fieldPosition="0">
        <references count="2">
          <reference field="4294967294" count="1" selected="0">
            <x v="0"/>
          </reference>
          <reference field="5" count="1" selected="0">
            <x v="17"/>
          </reference>
        </references>
      </pivotArea>
    </chartFormat>
    <chartFormat chart="3" format="115">
      <pivotArea type="data" outline="0" fieldPosition="0">
        <references count="2">
          <reference field="4294967294" count="1" selected="0">
            <x v="0"/>
          </reference>
          <reference field="5" count="1" selected="0">
            <x v="18"/>
          </reference>
        </references>
      </pivotArea>
    </chartFormat>
    <chartFormat chart="3" format="116">
      <pivotArea type="data" outline="0" fieldPosition="0">
        <references count="2">
          <reference field="4294967294" count="1" selected="0">
            <x v="0"/>
          </reference>
          <reference field="5" count="1" selected="0">
            <x v="19"/>
          </reference>
        </references>
      </pivotArea>
    </chartFormat>
    <chartFormat chart="3" format="117">
      <pivotArea type="data" outline="0" fieldPosition="0">
        <references count="2">
          <reference field="4294967294" count="1" selected="0">
            <x v="0"/>
          </reference>
          <reference field="5" count="1" selected="0">
            <x v="20"/>
          </reference>
        </references>
      </pivotArea>
    </chartFormat>
    <chartFormat chart="3" format="118">
      <pivotArea type="data" outline="0" fieldPosition="0">
        <references count="2">
          <reference field="4294967294" count="1" selected="0">
            <x v="0"/>
          </reference>
          <reference field="5" count="1" selected="0">
            <x v="21"/>
          </reference>
        </references>
      </pivotArea>
    </chartFormat>
    <chartFormat chart="3" format="119">
      <pivotArea type="data" outline="0" fieldPosition="0">
        <references count="2">
          <reference field="4294967294" count="1" selected="0">
            <x v="0"/>
          </reference>
          <reference field="5" count="1" selected="0">
            <x v="22"/>
          </reference>
        </references>
      </pivotArea>
    </chartFormat>
    <chartFormat chart="3" format="120">
      <pivotArea type="data" outline="0" fieldPosition="0">
        <references count="2">
          <reference field="4294967294" count="1" selected="0">
            <x v="0"/>
          </reference>
          <reference field="5" count="1" selected="0">
            <x v="23"/>
          </reference>
        </references>
      </pivotArea>
    </chartFormat>
    <chartFormat chart="3" format="121">
      <pivotArea type="data" outline="0" fieldPosition="0">
        <references count="2">
          <reference field="4294967294" count="1" selected="0">
            <x v="0"/>
          </reference>
          <reference field="5" count="1" selected="0">
            <x v="24"/>
          </reference>
        </references>
      </pivotArea>
    </chartFormat>
    <chartFormat chart="3" format="122">
      <pivotArea type="data" outline="0" fieldPosition="0">
        <references count="2">
          <reference field="4294967294" count="1" selected="0">
            <x v="0"/>
          </reference>
          <reference field="5" count="1" selected="0">
            <x v="25"/>
          </reference>
        </references>
      </pivotArea>
    </chartFormat>
    <chartFormat chart="3" format="123">
      <pivotArea type="data" outline="0" fieldPosition="0">
        <references count="2">
          <reference field="4294967294" count="1" selected="0">
            <x v="0"/>
          </reference>
          <reference field="5" count="1" selected="0">
            <x v="26"/>
          </reference>
        </references>
      </pivotArea>
    </chartFormat>
    <chartFormat chart="3" format="124">
      <pivotArea type="data" outline="0" fieldPosition="0">
        <references count="2">
          <reference field="4294967294" count="1" selected="0">
            <x v="0"/>
          </reference>
          <reference field="5" count="1" selected="0">
            <x v="27"/>
          </reference>
        </references>
      </pivotArea>
    </chartFormat>
    <chartFormat chart="3" format="125">
      <pivotArea type="data" outline="0" fieldPosition="0">
        <references count="2">
          <reference field="4294967294" count="1" selected="0">
            <x v="0"/>
          </reference>
          <reference field="5" count="1" selected="0">
            <x v="28"/>
          </reference>
        </references>
      </pivotArea>
    </chartFormat>
    <chartFormat chart="3" format="126">
      <pivotArea type="data" outline="0" fieldPosition="0">
        <references count="2">
          <reference field="4294967294" count="1" selected="0">
            <x v="0"/>
          </reference>
          <reference field="5" count="1" selected="0">
            <x v="29"/>
          </reference>
        </references>
      </pivotArea>
    </chartFormat>
    <chartFormat chart="3" format="127">
      <pivotArea type="data" outline="0" fieldPosition="0">
        <references count="2">
          <reference field="4294967294" count="1" selected="0">
            <x v="0"/>
          </reference>
          <reference field="5" count="1" selected="0">
            <x v="30"/>
          </reference>
        </references>
      </pivotArea>
    </chartFormat>
    <chartFormat chart="3" format="128">
      <pivotArea type="data" outline="0" fieldPosition="0">
        <references count="2">
          <reference field="4294967294" count="1" selected="0">
            <x v="0"/>
          </reference>
          <reference field="5" count="1" selected="0">
            <x v="31"/>
          </reference>
        </references>
      </pivotArea>
    </chartFormat>
    <chartFormat chart="3" format="129">
      <pivotArea type="data" outline="0" fieldPosition="0">
        <references count="2">
          <reference field="4294967294" count="1" selected="0">
            <x v="0"/>
          </reference>
          <reference field="5" count="1" selected="0">
            <x v="32"/>
          </reference>
        </references>
      </pivotArea>
    </chartFormat>
    <chartFormat chart="3" format="130">
      <pivotArea type="data" outline="0" fieldPosition="0">
        <references count="2">
          <reference field="4294967294" count="1" selected="0">
            <x v="0"/>
          </reference>
          <reference field="5" count="1" selected="0">
            <x v="33"/>
          </reference>
        </references>
      </pivotArea>
    </chartFormat>
    <chartFormat chart="3" format="131">
      <pivotArea type="data" outline="0" fieldPosition="0">
        <references count="2">
          <reference field="4294967294" count="1" selected="0">
            <x v="0"/>
          </reference>
          <reference field="5" count="1" selected="0">
            <x v="34"/>
          </reference>
        </references>
      </pivotArea>
    </chartFormat>
    <chartFormat chart="3" format="132">
      <pivotArea type="data" outline="0" fieldPosition="0">
        <references count="2">
          <reference field="4294967294" count="1" selected="0">
            <x v="0"/>
          </reference>
          <reference field="5" count="1" selected="0">
            <x v="35"/>
          </reference>
        </references>
      </pivotArea>
    </chartFormat>
    <chartFormat chart="3" format="133">
      <pivotArea type="data" outline="0" fieldPosition="0">
        <references count="2">
          <reference field="4294967294" count="1" selected="0">
            <x v="0"/>
          </reference>
          <reference field="5" count="1" selected="0">
            <x v="36"/>
          </reference>
        </references>
      </pivotArea>
    </chartFormat>
    <chartFormat chart="3" format="134">
      <pivotArea type="data" outline="0" fieldPosition="0">
        <references count="2">
          <reference field="4294967294" count="1" selected="0">
            <x v="0"/>
          </reference>
          <reference field="5" count="1" selected="0">
            <x v="37"/>
          </reference>
        </references>
      </pivotArea>
    </chartFormat>
    <chartFormat chart="3" format="135">
      <pivotArea type="data" outline="0" fieldPosition="0">
        <references count="2">
          <reference field="4294967294" count="1" selected="0">
            <x v="0"/>
          </reference>
          <reference field="5" count="1" selected="0">
            <x v="38"/>
          </reference>
        </references>
      </pivotArea>
    </chartFormat>
    <chartFormat chart="3" format="136">
      <pivotArea type="data" outline="0" fieldPosition="0">
        <references count="2">
          <reference field="4294967294" count="1" selected="0">
            <x v="0"/>
          </reference>
          <reference field="5" count="1" selected="0">
            <x v="39"/>
          </reference>
        </references>
      </pivotArea>
    </chartFormat>
    <chartFormat chart="3" format="137">
      <pivotArea type="data" outline="0" fieldPosition="0">
        <references count="2">
          <reference field="4294967294" count="1" selected="0">
            <x v="0"/>
          </reference>
          <reference field="5" count="1" selected="0">
            <x v="40"/>
          </reference>
        </references>
      </pivotArea>
    </chartFormat>
    <chartFormat chart="3" format="138">
      <pivotArea type="data" outline="0" fieldPosition="0">
        <references count="2">
          <reference field="4294967294" count="1" selected="0">
            <x v="0"/>
          </reference>
          <reference field="5" count="1" selected="0">
            <x v="41"/>
          </reference>
        </references>
      </pivotArea>
    </chartFormat>
    <chartFormat chart="3" format="139">
      <pivotArea type="data" outline="0" fieldPosition="0">
        <references count="2">
          <reference field="4294967294" count="1" selected="0">
            <x v="0"/>
          </reference>
          <reference field="5" count="1" selected="0">
            <x v="42"/>
          </reference>
        </references>
      </pivotArea>
    </chartFormat>
    <chartFormat chart="3" format="140">
      <pivotArea type="data" outline="0" fieldPosition="0">
        <references count="2">
          <reference field="4294967294" count="1" selected="0">
            <x v="0"/>
          </reference>
          <reference field="5" count="1" selected="0">
            <x v="43"/>
          </reference>
        </references>
      </pivotArea>
    </chartFormat>
    <chartFormat chart="3" format="141">
      <pivotArea type="data" outline="0" fieldPosition="0">
        <references count="2">
          <reference field="4294967294" count="1" selected="0">
            <x v="0"/>
          </reference>
          <reference field="5" count="1" selected="0">
            <x v="44"/>
          </reference>
        </references>
      </pivotArea>
    </chartFormat>
    <chartFormat chart="3" format="142">
      <pivotArea type="data" outline="0" fieldPosition="0">
        <references count="2">
          <reference field="4294967294" count="1" selected="0">
            <x v="0"/>
          </reference>
          <reference field="5" count="1" selected="0">
            <x v="45"/>
          </reference>
        </references>
      </pivotArea>
    </chartFormat>
    <chartFormat chart="3" format="143" series="1">
      <pivotArea type="data" outline="0" fieldPosition="0">
        <references count="1">
          <reference field="4294967294" count="1" selected="0">
            <x v="1"/>
          </reference>
        </references>
      </pivotArea>
    </chartFormat>
    <chartFormat chart="3" format="144">
      <pivotArea type="data" outline="0" fieldPosition="0">
        <references count="2">
          <reference field="4294967294" count="1" selected="0">
            <x v="1"/>
          </reference>
          <reference field="5" count="1" selected="0">
            <x v="0"/>
          </reference>
        </references>
      </pivotArea>
    </chartFormat>
    <chartFormat chart="3" format="145">
      <pivotArea type="data" outline="0" fieldPosition="0">
        <references count="2">
          <reference field="4294967294" count="1" selected="0">
            <x v="1"/>
          </reference>
          <reference field="5" count="1" selected="0">
            <x v="1"/>
          </reference>
        </references>
      </pivotArea>
    </chartFormat>
    <chartFormat chart="3" format="146">
      <pivotArea type="data" outline="0" fieldPosition="0">
        <references count="2">
          <reference field="4294967294" count="1" selected="0">
            <x v="1"/>
          </reference>
          <reference field="5" count="1" selected="0">
            <x v="2"/>
          </reference>
        </references>
      </pivotArea>
    </chartFormat>
    <chartFormat chart="3" format="147">
      <pivotArea type="data" outline="0" fieldPosition="0">
        <references count="2">
          <reference field="4294967294" count="1" selected="0">
            <x v="1"/>
          </reference>
          <reference field="5" count="1" selected="0">
            <x v="3"/>
          </reference>
        </references>
      </pivotArea>
    </chartFormat>
    <chartFormat chart="3" format="148">
      <pivotArea type="data" outline="0" fieldPosition="0">
        <references count="2">
          <reference field="4294967294" count="1" selected="0">
            <x v="1"/>
          </reference>
          <reference field="5" count="1" selected="0">
            <x v="4"/>
          </reference>
        </references>
      </pivotArea>
    </chartFormat>
    <chartFormat chart="3" format="149">
      <pivotArea type="data" outline="0" fieldPosition="0">
        <references count="2">
          <reference field="4294967294" count="1" selected="0">
            <x v="1"/>
          </reference>
          <reference field="5" count="1" selected="0">
            <x v="5"/>
          </reference>
        </references>
      </pivotArea>
    </chartFormat>
    <chartFormat chart="3" format="150">
      <pivotArea type="data" outline="0" fieldPosition="0">
        <references count="2">
          <reference field="4294967294" count="1" selected="0">
            <x v="1"/>
          </reference>
          <reference field="5" count="1" selected="0">
            <x v="6"/>
          </reference>
        </references>
      </pivotArea>
    </chartFormat>
    <chartFormat chart="3" format="151">
      <pivotArea type="data" outline="0" fieldPosition="0">
        <references count="2">
          <reference field="4294967294" count="1" selected="0">
            <x v="1"/>
          </reference>
          <reference field="5" count="1" selected="0">
            <x v="7"/>
          </reference>
        </references>
      </pivotArea>
    </chartFormat>
    <chartFormat chart="3" format="152">
      <pivotArea type="data" outline="0" fieldPosition="0">
        <references count="2">
          <reference field="4294967294" count="1" selected="0">
            <x v="1"/>
          </reference>
          <reference field="5" count="1" selected="0">
            <x v="8"/>
          </reference>
        </references>
      </pivotArea>
    </chartFormat>
    <chartFormat chart="3" format="153">
      <pivotArea type="data" outline="0" fieldPosition="0">
        <references count="2">
          <reference field="4294967294" count="1" selected="0">
            <x v="1"/>
          </reference>
          <reference field="5" count="1" selected="0">
            <x v="9"/>
          </reference>
        </references>
      </pivotArea>
    </chartFormat>
    <chartFormat chart="3" format="154">
      <pivotArea type="data" outline="0" fieldPosition="0">
        <references count="2">
          <reference field="4294967294" count="1" selected="0">
            <x v="1"/>
          </reference>
          <reference field="5" count="1" selected="0">
            <x v="10"/>
          </reference>
        </references>
      </pivotArea>
    </chartFormat>
    <chartFormat chart="3" format="155">
      <pivotArea type="data" outline="0" fieldPosition="0">
        <references count="2">
          <reference field="4294967294" count="1" selected="0">
            <x v="1"/>
          </reference>
          <reference field="5" count="1" selected="0">
            <x v="11"/>
          </reference>
        </references>
      </pivotArea>
    </chartFormat>
    <chartFormat chart="3" format="156">
      <pivotArea type="data" outline="0" fieldPosition="0">
        <references count="2">
          <reference field="4294967294" count="1" selected="0">
            <x v="1"/>
          </reference>
          <reference field="5" count="1" selected="0">
            <x v="12"/>
          </reference>
        </references>
      </pivotArea>
    </chartFormat>
    <chartFormat chart="3" format="157">
      <pivotArea type="data" outline="0" fieldPosition="0">
        <references count="2">
          <reference field="4294967294" count="1" selected="0">
            <x v="1"/>
          </reference>
          <reference field="5" count="1" selected="0">
            <x v="13"/>
          </reference>
        </references>
      </pivotArea>
    </chartFormat>
    <chartFormat chart="3" format="158">
      <pivotArea type="data" outline="0" fieldPosition="0">
        <references count="2">
          <reference field="4294967294" count="1" selected="0">
            <x v="1"/>
          </reference>
          <reference field="5" count="1" selected="0">
            <x v="14"/>
          </reference>
        </references>
      </pivotArea>
    </chartFormat>
    <chartFormat chart="3" format="159">
      <pivotArea type="data" outline="0" fieldPosition="0">
        <references count="2">
          <reference field="4294967294" count="1" selected="0">
            <x v="1"/>
          </reference>
          <reference field="5" count="1" selected="0">
            <x v="15"/>
          </reference>
        </references>
      </pivotArea>
    </chartFormat>
    <chartFormat chart="3" format="160">
      <pivotArea type="data" outline="0" fieldPosition="0">
        <references count="2">
          <reference field="4294967294" count="1" selected="0">
            <x v="1"/>
          </reference>
          <reference field="5" count="1" selected="0">
            <x v="16"/>
          </reference>
        </references>
      </pivotArea>
    </chartFormat>
    <chartFormat chart="3" format="161">
      <pivotArea type="data" outline="0" fieldPosition="0">
        <references count="2">
          <reference field="4294967294" count="1" selected="0">
            <x v="1"/>
          </reference>
          <reference field="5" count="1" selected="0">
            <x v="17"/>
          </reference>
        </references>
      </pivotArea>
    </chartFormat>
    <chartFormat chart="3" format="162">
      <pivotArea type="data" outline="0" fieldPosition="0">
        <references count="2">
          <reference field="4294967294" count="1" selected="0">
            <x v="1"/>
          </reference>
          <reference field="5" count="1" selected="0">
            <x v="18"/>
          </reference>
        </references>
      </pivotArea>
    </chartFormat>
    <chartFormat chart="3" format="163">
      <pivotArea type="data" outline="0" fieldPosition="0">
        <references count="2">
          <reference field="4294967294" count="1" selected="0">
            <x v="1"/>
          </reference>
          <reference field="5" count="1" selected="0">
            <x v="19"/>
          </reference>
        </references>
      </pivotArea>
    </chartFormat>
    <chartFormat chart="3" format="164">
      <pivotArea type="data" outline="0" fieldPosition="0">
        <references count="2">
          <reference field="4294967294" count="1" selected="0">
            <x v="1"/>
          </reference>
          <reference field="5" count="1" selected="0">
            <x v="20"/>
          </reference>
        </references>
      </pivotArea>
    </chartFormat>
    <chartFormat chart="3" format="165">
      <pivotArea type="data" outline="0" fieldPosition="0">
        <references count="2">
          <reference field="4294967294" count="1" selected="0">
            <x v="1"/>
          </reference>
          <reference field="5" count="1" selected="0">
            <x v="21"/>
          </reference>
        </references>
      </pivotArea>
    </chartFormat>
    <chartFormat chart="3" format="166">
      <pivotArea type="data" outline="0" fieldPosition="0">
        <references count="2">
          <reference field="4294967294" count="1" selected="0">
            <x v="1"/>
          </reference>
          <reference field="5" count="1" selected="0">
            <x v="22"/>
          </reference>
        </references>
      </pivotArea>
    </chartFormat>
    <chartFormat chart="3" format="167">
      <pivotArea type="data" outline="0" fieldPosition="0">
        <references count="2">
          <reference field="4294967294" count="1" selected="0">
            <x v="1"/>
          </reference>
          <reference field="5" count="1" selected="0">
            <x v="23"/>
          </reference>
        </references>
      </pivotArea>
    </chartFormat>
    <chartFormat chart="3" format="168">
      <pivotArea type="data" outline="0" fieldPosition="0">
        <references count="2">
          <reference field="4294967294" count="1" selected="0">
            <x v="1"/>
          </reference>
          <reference field="5" count="1" selected="0">
            <x v="24"/>
          </reference>
        </references>
      </pivotArea>
    </chartFormat>
    <chartFormat chart="3" format="169">
      <pivotArea type="data" outline="0" fieldPosition="0">
        <references count="2">
          <reference field="4294967294" count="1" selected="0">
            <x v="1"/>
          </reference>
          <reference field="5" count="1" selected="0">
            <x v="25"/>
          </reference>
        </references>
      </pivotArea>
    </chartFormat>
    <chartFormat chart="3" format="170">
      <pivotArea type="data" outline="0" fieldPosition="0">
        <references count="2">
          <reference field="4294967294" count="1" selected="0">
            <x v="1"/>
          </reference>
          <reference field="5" count="1" selected="0">
            <x v="26"/>
          </reference>
        </references>
      </pivotArea>
    </chartFormat>
    <chartFormat chart="3" format="171">
      <pivotArea type="data" outline="0" fieldPosition="0">
        <references count="2">
          <reference field="4294967294" count="1" selected="0">
            <x v="1"/>
          </reference>
          <reference field="5" count="1" selected="0">
            <x v="27"/>
          </reference>
        </references>
      </pivotArea>
    </chartFormat>
    <chartFormat chart="3" format="172">
      <pivotArea type="data" outline="0" fieldPosition="0">
        <references count="2">
          <reference field="4294967294" count="1" selected="0">
            <x v="1"/>
          </reference>
          <reference field="5" count="1" selected="0">
            <x v="28"/>
          </reference>
        </references>
      </pivotArea>
    </chartFormat>
    <chartFormat chart="3" format="173">
      <pivotArea type="data" outline="0" fieldPosition="0">
        <references count="2">
          <reference field="4294967294" count="1" selected="0">
            <x v="1"/>
          </reference>
          <reference field="5" count="1" selected="0">
            <x v="29"/>
          </reference>
        </references>
      </pivotArea>
    </chartFormat>
    <chartFormat chart="3" format="174">
      <pivotArea type="data" outline="0" fieldPosition="0">
        <references count="2">
          <reference field="4294967294" count="1" selected="0">
            <x v="1"/>
          </reference>
          <reference field="5" count="1" selected="0">
            <x v="30"/>
          </reference>
        </references>
      </pivotArea>
    </chartFormat>
    <chartFormat chart="3" format="175">
      <pivotArea type="data" outline="0" fieldPosition="0">
        <references count="2">
          <reference field="4294967294" count="1" selected="0">
            <x v="1"/>
          </reference>
          <reference field="5" count="1" selected="0">
            <x v="31"/>
          </reference>
        </references>
      </pivotArea>
    </chartFormat>
    <chartFormat chart="3" format="176">
      <pivotArea type="data" outline="0" fieldPosition="0">
        <references count="2">
          <reference field="4294967294" count="1" selected="0">
            <x v="1"/>
          </reference>
          <reference field="5" count="1" selected="0">
            <x v="32"/>
          </reference>
        </references>
      </pivotArea>
    </chartFormat>
    <chartFormat chart="3" format="177">
      <pivotArea type="data" outline="0" fieldPosition="0">
        <references count="2">
          <reference field="4294967294" count="1" selected="0">
            <x v="1"/>
          </reference>
          <reference field="5" count="1" selected="0">
            <x v="33"/>
          </reference>
        </references>
      </pivotArea>
    </chartFormat>
    <chartFormat chart="3" format="178">
      <pivotArea type="data" outline="0" fieldPosition="0">
        <references count="2">
          <reference field="4294967294" count="1" selected="0">
            <x v="1"/>
          </reference>
          <reference field="5" count="1" selected="0">
            <x v="34"/>
          </reference>
        </references>
      </pivotArea>
    </chartFormat>
    <chartFormat chart="3" format="179">
      <pivotArea type="data" outline="0" fieldPosition="0">
        <references count="2">
          <reference field="4294967294" count="1" selected="0">
            <x v="1"/>
          </reference>
          <reference field="5" count="1" selected="0">
            <x v="35"/>
          </reference>
        </references>
      </pivotArea>
    </chartFormat>
    <chartFormat chart="3" format="180">
      <pivotArea type="data" outline="0" fieldPosition="0">
        <references count="2">
          <reference field="4294967294" count="1" selected="0">
            <x v="1"/>
          </reference>
          <reference field="5" count="1" selected="0">
            <x v="36"/>
          </reference>
        </references>
      </pivotArea>
    </chartFormat>
    <chartFormat chart="3" format="181">
      <pivotArea type="data" outline="0" fieldPosition="0">
        <references count="2">
          <reference field="4294967294" count="1" selected="0">
            <x v="1"/>
          </reference>
          <reference field="5" count="1" selected="0">
            <x v="37"/>
          </reference>
        </references>
      </pivotArea>
    </chartFormat>
    <chartFormat chart="3" format="182">
      <pivotArea type="data" outline="0" fieldPosition="0">
        <references count="2">
          <reference field="4294967294" count="1" selected="0">
            <x v="1"/>
          </reference>
          <reference field="5" count="1" selected="0">
            <x v="38"/>
          </reference>
        </references>
      </pivotArea>
    </chartFormat>
    <chartFormat chart="3" format="183">
      <pivotArea type="data" outline="0" fieldPosition="0">
        <references count="2">
          <reference field="4294967294" count="1" selected="0">
            <x v="1"/>
          </reference>
          <reference field="5" count="1" selected="0">
            <x v="39"/>
          </reference>
        </references>
      </pivotArea>
    </chartFormat>
    <chartFormat chart="3" format="184">
      <pivotArea type="data" outline="0" fieldPosition="0">
        <references count="2">
          <reference field="4294967294" count="1" selected="0">
            <x v="1"/>
          </reference>
          <reference field="5" count="1" selected="0">
            <x v="40"/>
          </reference>
        </references>
      </pivotArea>
    </chartFormat>
    <chartFormat chart="3" format="185">
      <pivotArea type="data" outline="0" fieldPosition="0">
        <references count="2">
          <reference field="4294967294" count="1" selected="0">
            <x v="1"/>
          </reference>
          <reference field="5" count="1" selected="0">
            <x v="41"/>
          </reference>
        </references>
      </pivotArea>
    </chartFormat>
    <chartFormat chart="3" format="186">
      <pivotArea type="data" outline="0" fieldPosition="0">
        <references count="2">
          <reference field="4294967294" count="1" selected="0">
            <x v="1"/>
          </reference>
          <reference field="5" count="1" selected="0">
            <x v="42"/>
          </reference>
        </references>
      </pivotArea>
    </chartFormat>
    <chartFormat chart="3" format="187">
      <pivotArea type="data" outline="0" fieldPosition="0">
        <references count="2">
          <reference field="4294967294" count="1" selected="0">
            <x v="1"/>
          </reference>
          <reference field="5" count="1" selected="0">
            <x v="43"/>
          </reference>
        </references>
      </pivotArea>
    </chartFormat>
    <chartFormat chart="3" format="188">
      <pivotArea type="data" outline="0" fieldPosition="0">
        <references count="2">
          <reference field="4294967294" count="1" selected="0">
            <x v="1"/>
          </reference>
          <reference field="5" count="1" selected="0">
            <x v="44"/>
          </reference>
        </references>
      </pivotArea>
    </chartFormat>
    <chartFormat chart="3" format="189">
      <pivotArea type="data" outline="0" fieldPosition="0">
        <references count="2">
          <reference field="4294967294" count="1" selected="0">
            <x v="1"/>
          </reference>
          <reference field="5" count="1" selected="0">
            <x v="45"/>
          </reference>
        </references>
      </pivotArea>
    </chartFormat>
    <chartFormat chart="3" format="19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C678CCB-53B5-4327-A00F-FED957FEDA8C}" sourceName="Country">
  <pivotTables>
    <pivotTable tabId="4" name="PivotTable1"/>
    <pivotTable tabId="4" name="PivotTable2"/>
    <pivotTable tabId="4" name="PivotTable3"/>
    <pivotTable tabId="4" name="PivotTable4"/>
    <pivotTable tabId="4" name="PivotTable5"/>
  </pivotTables>
  <data>
    <tabular pivotCacheId="1855342957">
      <items count="46">
        <i x="39" s="1"/>
        <i x="17" s="1"/>
        <i x="26" s="1"/>
        <i x="3" s="1"/>
        <i x="37" s="1"/>
        <i x="27" s="1"/>
        <i x="4" s="1"/>
        <i x="22" s="1"/>
        <i x="5" s="1"/>
        <i x="31" s="1"/>
        <i x="36" s="1"/>
        <i x="33" s="1"/>
        <i x="41" s="1"/>
        <i x="6" s="1"/>
        <i x="44" s="1"/>
        <i x="7" s="1"/>
        <i x="13" s="1"/>
        <i x="15" s="1"/>
        <i x="43" s="1"/>
        <i x="21" s="1"/>
        <i x="34" s="1"/>
        <i x="29" s="1"/>
        <i x="18" s="1"/>
        <i x="35" s="1"/>
        <i x="20" s="1"/>
        <i x="10" s="1"/>
        <i x="14" s="1"/>
        <i x="32" s="1"/>
        <i x="30" s="1"/>
        <i x="2" s="1"/>
        <i x="38" s="1"/>
        <i x="16" s="1"/>
        <i x="11" s="1"/>
        <i x="42" s="1"/>
        <i x="40" s="1"/>
        <i x="19" s="1"/>
        <i x="28" s="1"/>
        <i x="9" s="1"/>
        <i x="25" s="1"/>
        <i x="12" s="1"/>
        <i x="45" s="1"/>
        <i x="8" s="1"/>
        <i x="23" s="1"/>
        <i x="1" s="1"/>
        <i x="0" s="1"/>
        <i x="2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8EF206FF-2DD7-4C1A-A50E-E677010DE35A}" sourceName="Release Year">
  <pivotTables>
    <pivotTable tabId="4" name="PivotTable1"/>
    <pivotTable tabId="4" name="PivotTable2"/>
    <pivotTable tabId="4" name="PivotTable3"/>
    <pivotTable tabId="4" name="PivotTable4"/>
    <pivotTable tabId="4" name="PivotTable5"/>
  </pivotTables>
  <data>
    <tabular pivotCacheId="1855342957">
      <items count="74">
        <i x="66" s="1"/>
        <i x="72" s="1"/>
        <i x="69" s="1"/>
        <i x="70" s="1"/>
        <i x="67" s="1"/>
        <i x="71" s="1"/>
        <i x="34" s="1"/>
        <i x="32" s="1"/>
        <i x="48" s="1"/>
        <i x="60" s="1"/>
        <i x="73" s="1"/>
        <i x="68" s="1"/>
        <i x="64" s="1"/>
        <i x="55" s="1"/>
        <i x="56" s="1"/>
        <i x="63" s="1"/>
        <i x="58" s="1"/>
        <i x="59" s="1"/>
        <i x="57" s="1"/>
        <i x="53" s="1"/>
        <i x="61" s="1"/>
        <i x="50" s="1"/>
        <i x="47" s="1"/>
        <i x="40" s="1"/>
        <i x="65" s="1"/>
        <i x="54" s="1"/>
        <i x="51" s="1"/>
        <i x="46" s="1"/>
        <i x="62" s="1"/>
        <i x="52" s="1"/>
        <i x="41" s="1"/>
        <i x="30" s="1"/>
        <i x="42" s="1"/>
        <i x="44" s="1"/>
        <i x="43" s="1"/>
        <i x="6" s="1"/>
        <i x="35" s="1"/>
        <i x="49" s="1"/>
        <i x="21" s="1"/>
        <i x="45" s="1"/>
        <i x="36" s="1"/>
        <i x="19" s="1"/>
        <i x="26" s="1"/>
        <i x="29" s="1"/>
        <i x="37" s="1"/>
        <i x="39" s="1"/>
        <i x="38" s="1"/>
        <i x="25" s="1"/>
        <i x="22" s="1"/>
        <i x="24" s="1"/>
        <i x="28" s="1"/>
        <i x="27" s="1"/>
        <i x="10" s="1"/>
        <i x="33" s="1"/>
        <i x="20" s="1"/>
        <i x="1" s="1"/>
        <i x="31" s="1"/>
        <i x="5" s="1"/>
        <i x="23" s="1"/>
        <i x="18" s="1"/>
        <i x="12" s="1"/>
        <i x="13" s="1"/>
        <i x="7" s="1"/>
        <i x="14" s="1"/>
        <i x="9" s="1"/>
        <i x="17" s="1"/>
        <i x="4" s="1"/>
        <i x="0" s="1"/>
        <i x="11" s="1"/>
        <i x="15" s="1"/>
        <i x="3" s="1"/>
        <i x="8" s="1"/>
        <i x="1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_B_W" xr10:uid="{B03748BD-1328-48EF-AE09-5956C06A1D72}" sourceName="Color/B&amp;W">
  <pivotTables>
    <pivotTable tabId="4" name="PivotTable1"/>
    <pivotTable tabId="4" name="PivotTable2"/>
    <pivotTable tabId="4" name="PivotTable3"/>
    <pivotTable tabId="4" name="PivotTable4"/>
    <pivotTable tabId="4" name="PivotTable5"/>
  </pivotTables>
  <data>
    <tabular pivotCacheId="185534295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6F5CDA9-8E1F-4C31-9823-F4BC7A8C6A55}" sourceName="Genre">
  <pivotTables>
    <pivotTable tabId="4" name="PivotTable1"/>
    <pivotTable tabId="4" name="PivotTable2"/>
    <pivotTable tabId="4" name="PivotTable3"/>
    <pivotTable tabId="4" name="PivotTable4"/>
    <pivotTable tabId="4" name="PivotTable5"/>
  </pivotTables>
  <data>
    <tabular pivotCacheId="1855342957">
      <items count="17">
        <i x="0" s="1"/>
        <i x="2" s="1"/>
        <i x="3" s="1"/>
        <i x="5" s="1"/>
        <i x="4" s="1"/>
        <i x="8" s="1"/>
        <i x="10" s="1"/>
        <i x="1" s="1"/>
        <i x="12" s="1"/>
        <i x="11" s="1"/>
        <i x="7" s="1"/>
        <i x="9" s="1"/>
        <i x="6" s="1"/>
        <i x="14" s="1"/>
        <i x="13" s="1"/>
        <i x="16" s="1"/>
        <i x="1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ommended_Movie" xr10:uid="{9AFDD261-3153-478F-BCAC-01D6BAF29D06}" sourceName="Recommended Movie">
  <pivotTables>
    <pivotTable tabId="4" name="PivotTable6"/>
    <pivotTable tabId="4" name="PivotTable7"/>
    <pivotTable tabId="4" name="PivotTable8"/>
    <pivotTable tabId="4" name="PivotTable9"/>
  </pivotTables>
  <data>
    <tabular pivotCacheId="180987625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ommended Movie 1" xr10:uid="{C11D4F0A-68C0-4329-8BF4-11B846761FA0}" cache="Slicer_Recommended_Movie" caption="Recommended Movi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78FABF5-6A5F-419C-87C4-7D95B7E7E01A}" cache="Slicer_Country" caption="Country" startItem="21" rowHeight="241300"/>
  <slicer name="Release Year" xr10:uid="{377063D1-963E-4947-91B2-1B74286F4E05}" cache="Slicer_Release_Year" caption="Release Year" startItem="12" rowHeight="241300"/>
  <slicer name="Color/B&amp;W" xr10:uid="{7FCD0EA1-2039-4F33-87AA-7DFF80A46A7B}" cache="Slicer_Color_B_W" caption="Color/B&amp;W" rowHeight="241300"/>
  <slicer name="Genre" xr10:uid="{291D0CF5-04D9-426E-AF4F-B268EB4D424B}" cache="Slicer_Genre" caption="Gen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739"/>
  <sheetViews>
    <sheetView showGridLines="0" topLeftCell="Y1" zoomScaleNormal="100" workbookViewId="0">
      <selection activeCell="AA2" sqref="AA2"/>
    </sheetView>
  </sheetViews>
  <sheetFormatPr defaultRowHeight="14.5" x14ac:dyDescent="0.35"/>
  <cols>
    <col min="1" max="1" width="71.90625" style="18" bestFit="1" customWidth="1"/>
    <col min="2" max="2" width="20" style="19" bestFit="1" customWidth="1"/>
    <col min="3" max="3" width="19" style="18" bestFit="1" customWidth="1"/>
    <col min="4" max="4" width="14.36328125" style="18" customWidth="1"/>
    <col min="5" max="5" width="17.6328125" style="18" bestFit="1" customWidth="1"/>
    <col min="6" max="6" width="16.08984375" style="18" bestFit="1" customWidth="1"/>
    <col min="7" max="7" width="19.6328125" style="18" customWidth="1"/>
    <col min="8" max="8" width="21.08984375" style="18" customWidth="1"/>
    <col min="9" max="9" width="19.90625" style="18" customWidth="1"/>
    <col min="10" max="16" width="20.7265625" style="20" customWidth="1"/>
    <col min="17" max="18" width="20.7265625" style="21" customWidth="1"/>
    <col min="19" max="19" width="20.7265625" style="3" customWidth="1"/>
    <col min="20" max="20" width="20.7265625" style="4" customWidth="1"/>
    <col min="21" max="21" width="20.7265625" style="5" customWidth="1"/>
    <col min="22" max="22" width="19.81640625" style="2" bestFit="1" customWidth="1"/>
    <col min="23" max="23" width="21.6328125" style="18" bestFit="1" customWidth="1"/>
    <col min="24" max="24" width="30.1796875" style="18" bestFit="1" customWidth="1"/>
    <col min="25" max="25" width="85.26953125" style="18" bestFit="1" customWidth="1"/>
    <col min="26" max="26" width="26" style="18" bestFit="1" customWidth="1"/>
    <col min="27" max="27" width="22.81640625" style="18" bestFit="1" customWidth="1"/>
    <col min="28" max="28" width="27.1796875" style="18" bestFit="1" customWidth="1"/>
    <col min="29" max="29" width="30" style="18" bestFit="1" customWidth="1"/>
    <col min="30" max="16384" width="8.7265625" style="2"/>
  </cols>
  <sheetData>
    <row r="1" spans="1:29" x14ac:dyDescent="0.35">
      <c r="A1" s="10" t="s">
        <v>0</v>
      </c>
      <c r="B1" s="11" t="s">
        <v>1</v>
      </c>
      <c r="C1" s="10" t="s">
        <v>2</v>
      </c>
      <c r="D1" s="10" t="s">
        <v>3</v>
      </c>
      <c r="E1" s="10" t="s">
        <v>4</v>
      </c>
      <c r="F1" s="10" t="s">
        <v>5</v>
      </c>
      <c r="G1" s="10" t="s">
        <v>6</v>
      </c>
      <c r="H1" s="10" t="s">
        <v>7</v>
      </c>
      <c r="I1" s="10" t="s">
        <v>8</v>
      </c>
      <c r="J1" s="12" t="s">
        <v>9</v>
      </c>
      <c r="K1" s="12" t="s">
        <v>10</v>
      </c>
      <c r="L1" s="12" t="s">
        <v>11</v>
      </c>
      <c r="M1" s="12" t="s">
        <v>12</v>
      </c>
      <c r="N1" s="12" t="s">
        <v>13</v>
      </c>
      <c r="O1" s="12" t="s">
        <v>14</v>
      </c>
      <c r="P1" s="12" t="s">
        <v>15</v>
      </c>
      <c r="Q1" s="13" t="s">
        <v>16</v>
      </c>
      <c r="R1" s="13" t="s">
        <v>17</v>
      </c>
      <c r="S1" s="14" t="s">
        <v>7034</v>
      </c>
      <c r="T1" s="15" t="s">
        <v>7035</v>
      </c>
      <c r="U1" s="16" t="s">
        <v>7038</v>
      </c>
      <c r="V1" s="17" t="s">
        <v>7036</v>
      </c>
      <c r="W1" s="9" t="s">
        <v>7037</v>
      </c>
      <c r="X1" s="9" t="s">
        <v>7078</v>
      </c>
      <c r="Y1" s="9" t="s">
        <v>7039</v>
      </c>
      <c r="Z1" s="9" t="s">
        <v>7040</v>
      </c>
      <c r="AA1" s="9" t="s">
        <v>7041</v>
      </c>
      <c r="AB1" s="9" t="s">
        <v>7061</v>
      </c>
      <c r="AC1" s="9" t="s">
        <v>7062</v>
      </c>
    </row>
    <row r="2" spans="1:29" x14ac:dyDescent="0.35">
      <c r="A2" s="18" t="s">
        <v>5194</v>
      </c>
      <c r="B2" s="19">
        <v>39950</v>
      </c>
      <c r="C2" s="18" t="s">
        <v>50</v>
      </c>
      <c r="D2" s="18" t="s">
        <v>95</v>
      </c>
      <c r="E2" s="18" t="s">
        <v>21</v>
      </c>
      <c r="F2" s="18" t="s">
        <v>22</v>
      </c>
      <c r="G2" s="18" t="s">
        <v>150</v>
      </c>
      <c r="H2" s="18" t="s">
        <v>1023</v>
      </c>
      <c r="I2" s="18" t="s">
        <v>488</v>
      </c>
      <c r="J2" s="20">
        <v>1000</v>
      </c>
      <c r="K2" s="20">
        <v>4834</v>
      </c>
      <c r="L2" s="20">
        <v>0</v>
      </c>
      <c r="M2" s="20">
        <v>33000</v>
      </c>
      <c r="N2" s="20">
        <v>7.9</v>
      </c>
      <c r="O2" s="20">
        <v>723</v>
      </c>
      <c r="P2" s="20">
        <v>178</v>
      </c>
      <c r="Q2" s="3">
        <v>760505847</v>
      </c>
      <c r="R2" s="3">
        <v>237000000</v>
      </c>
      <c r="S2" s="3">
        <f>Q2-R2</f>
        <v>523505847</v>
      </c>
      <c r="T2" s="4">
        <f>IF(R2&gt;0, (Q2-R2)/R2, 0)</f>
        <v>2.2088854303797469</v>
      </c>
      <c r="U2" s="5">
        <f>(N2*4) + (T2*0.4) + (M2/10000)</f>
        <v>35.783554172151895</v>
      </c>
      <c r="V2" s="2">
        <f>YEAR(B2)</f>
        <v>2009</v>
      </c>
      <c r="W2" s="18" t="str">
        <f>TEXT(B2, "mmmm")</f>
        <v>may</v>
      </c>
      <c r="X2" s="18" t="str">
        <f>TRIM(I2)</f>
        <v>James Cameron</v>
      </c>
      <c r="Y2" s="18" t="str">
        <f>UPPER(A2)</f>
        <v>AVATAR</v>
      </c>
      <c r="Z2" s="18" t="str">
        <f>IF(AND(R2&gt;50000000, S2&lt;0), "Underperformer", IF(AND(R2&lt;10000000, S2&gt;50000000), "Overperformer", "Normal"))</f>
        <v>Normal</v>
      </c>
      <c r="AA2" s="18" t="str">
        <f>VLOOKUP(D2, lookups!$A$2:$B$18, 2, FALSE)</f>
        <v>High Budget</v>
      </c>
      <c r="AB2" s="18" t="str">
        <f>IF(AND(N2&gt;7, T2&gt;1, U2&gt;70), "Recommended", "Not Recommended")</f>
        <v>Not Recommended</v>
      </c>
      <c r="AC2" s="18" t="str">
        <f>IF(N2&gt;=8, "High Buzz / High Score", IF(AND(N2&lt;6, T2&lt;1), "High Buzz Mismatch", "Normal"))</f>
        <v>Normal</v>
      </c>
    </row>
    <row r="3" spans="1:29" x14ac:dyDescent="0.35">
      <c r="A3" s="18" t="s">
        <v>1700</v>
      </c>
      <c r="B3" s="19">
        <v>35500</v>
      </c>
      <c r="C3" s="18" t="s">
        <v>50</v>
      </c>
      <c r="D3" s="18" t="s">
        <v>27</v>
      </c>
      <c r="E3" s="18" t="s">
        <v>21</v>
      </c>
      <c r="F3" s="18" t="s">
        <v>22</v>
      </c>
      <c r="G3" s="18" t="s">
        <v>150</v>
      </c>
      <c r="H3" s="18" t="s">
        <v>1294</v>
      </c>
      <c r="I3" s="18" t="s">
        <v>488</v>
      </c>
      <c r="J3" s="20">
        <v>29000</v>
      </c>
      <c r="K3" s="20">
        <v>45223</v>
      </c>
      <c r="L3" s="20">
        <v>0</v>
      </c>
      <c r="M3" s="20">
        <v>26000</v>
      </c>
      <c r="N3" s="20">
        <v>7.7</v>
      </c>
      <c r="O3" s="20">
        <v>315</v>
      </c>
      <c r="P3" s="20">
        <v>194</v>
      </c>
      <c r="Q3" s="3">
        <v>658672302</v>
      </c>
      <c r="R3" s="3">
        <v>200000000</v>
      </c>
      <c r="S3" s="3">
        <f t="shared" ref="S3:S66" si="0">Q3-R3</f>
        <v>458672302</v>
      </c>
      <c r="T3" s="4">
        <f t="shared" ref="T3:T66" si="1">IF(R3&gt;0, (Q3-R3)/R3, 0)</f>
        <v>2.29336151</v>
      </c>
      <c r="U3" s="5">
        <f t="shared" ref="U3:U66" si="2">(N3*4) + (T3*0.4) + (M3/10000)</f>
        <v>34.317344603999999</v>
      </c>
      <c r="V3" s="2">
        <f t="shared" ref="V3:V66" si="3">YEAR(B3)</f>
        <v>1997</v>
      </c>
      <c r="W3" s="18" t="str">
        <f t="shared" ref="W3:W66" si="4">TEXT(B3, "mmmm")</f>
        <v>mart</v>
      </c>
      <c r="X3" s="18" t="str">
        <f t="shared" ref="X3:X66" si="5">TRIM(I3)</f>
        <v>James Cameron</v>
      </c>
      <c r="Y3" s="18" t="str">
        <f t="shared" ref="Y3:Y66" si="6">UPPER(A3)</f>
        <v>TİTANİC</v>
      </c>
      <c r="Z3" s="18" t="str">
        <f t="shared" ref="Z3:Z66" si="7">IF(AND(R3&gt;50000000, S3&lt;0), "Underperformer", IF(AND(R3&lt;10000000, S3&gt;50000000), "Overperformer", "Normal"))</f>
        <v>Normal</v>
      </c>
      <c r="AA3" s="18" t="str">
        <f>VLOOKUP(D3, lookups!$A$2:$B$18, 2, FALSE)</f>
        <v>Medium Budget</v>
      </c>
      <c r="AB3" s="18" t="str">
        <f t="shared" ref="AB3:AB66" si="8">IF(AND(N3&gt;7, T3&gt;1, U3&gt;70), "Recommended", "Not Recommended")</f>
        <v>Not Recommended</v>
      </c>
      <c r="AC3" s="18" t="str">
        <f t="shared" ref="AC3:AC66" si="9">IF(N3&gt;=8, "High Buzz / High Score", IF(AND(N3&lt;6, T3&lt;1), "High Buzz Mismatch", "Normal"))</f>
        <v>Normal</v>
      </c>
    </row>
    <row r="4" spans="1:29" x14ac:dyDescent="0.35">
      <c r="A4" s="18" t="s">
        <v>6909</v>
      </c>
      <c r="B4" s="19">
        <v>42188</v>
      </c>
      <c r="C4" s="18" t="s">
        <v>50</v>
      </c>
      <c r="D4" s="18" t="s">
        <v>95</v>
      </c>
      <c r="E4" s="18" t="s">
        <v>21</v>
      </c>
      <c r="F4" s="18" t="s">
        <v>22</v>
      </c>
      <c r="G4" s="18" t="s">
        <v>150</v>
      </c>
      <c r="H4" s="18" t="s">
        <v>3854</v>
      </c>
      <c r="I4" s="18" t="s">
        <v>6210</v>
      </c>
      <c r="J4" s="20">
        <v>3000</v>
      </c>
      <c r="K4" s="20">
        <v>8458</v>
      </c>
      <c r="L4" s="20">
        <v>365</v>
      </c>
      <c r="M4" s="20">
        <v>150000</v>
      </c>
      <c r="N4" s="20">
        <v>7</v>
      </c>
      <c r="O4" s="20">
        <v>644</v>
      </c>
      <c r="P4" s="20">
        <v>124</v>
      </c>
      <c r="Q4" s="3">
        <v>652177271</v>
      </c>
      <c r="R4" s="3">
        <v>150000000</v>
      </c>
      <c r="S4" s="3">
        <f t="shared" si="0"/>
        <v>502177271</v>
      </c>
      <c r="T4" s="4">
        <f t="shared" si="1"/>
        <v>3.3478484733333334</v>
      </c>
      <c r="U4" s="5">
        <f t="shared" si="2"/>
        <v>44.339139389333333</v>
      </c>
      <c r="V4" s="2">
        <f t="shared" si="3"/>
        <v>2015</v>
      </c>
      <c r="W4" s="18" t="str">
        <f t="shared" si="4"/>
        <v>iyul</v>
      </c>
      <c r="X4" s="18" t="str">
        <f t="shared" si="5"/>
        <v>Colin Trevorrow</v>
      </c>
      <c r="Y4" s="18" t="str">
        <f t="shared" si="6"/>
        <v>JURASSİC WORLD</v>
      </c>
      <c r="Z4" s="18" t="str">
        <f t="shared" si="7"/>
        <v>Normal</v>
      </c>
      <c r="AA4" s="18" t="str">
        <f>VLOOKUP(D4, lookups!$A$2:$B$18, 2, FALSE)</f>
        <v>High Budget</v>
      </c>
      <c r="AB4" s="18" t="str">
        <f t="shared" si="8"/>
        <v>Not Recommended</v>
      </c>
      <c r="AC4" s="18" t="str">
        <f t="shared" si="9"/>
        <v>Normal</v>
      </c>
    </row>
    <row r="5" spans="1:29" x14ac:dyDescent="0.35">
      <c r="A5" s="18" t="s">
        <v>6241</v>
      </c>
      <c r="B5" s="19">
        <v>41118</v>
      </c>
      <c r="C5" s="18" t="s">
        <v>50</v>
      </c>
      <c r="D5" s="18" t="s">
        <v>95</v>
      </c>
      <c r="E5" s="18" t="s">
        <v>21</v>
      </c>
      <c r="F5" s="18" t="s">
        <v>22</v>
      </c>
      <c r="G5" s="18" t="s">
        <v>150</v>
      </c>
      <c r="H5" s="18" t="s">
        <v>5174</v>
      </c>
      <c r="I5" s="18" t="s">
        <v>4097</v>
      </c>
      <c r="J5" s="20">
        <v>26000</v>
      </c>
      <c r="K5" s="20">
        <v>87697</v>
      </c>
      <c r="L5" s="20">
        <v>0</v>
      </c>
      <c r="M5" s="20">
        <v>123000</v>
      </c>
      <c r="N5" s="20">
        <v>8.1</v>
      </c>
      <c r="O5" s="20">
        <v>703</v>
      </c>
      <c r="P5" s="20">
        <v>173</v>
      </c>
      <c r="Q5" s="3">
        <v>623279547</v>
      </c>
      <c r="R5" s="3">
        <v>220000000</v>
      </c>
      <c r="S5" s="3">
        <f t="shared" si="0"/>
        <v>403279547</v>
      </c>
      <c r="T5" s="4">
        <f t="shared" si="1"/>
        <v>1.83308885</v>
      </c>
      <c r="U5" s="5">
        <f t="shared" si="2"/>
        <v>45.433235539999998</v>
      </c>
      <c r="V5" s="2">
        <f t="shared" si="3"/>
        <v>2012</v>
      </c>
      <c r="W5" s="18" t="str">
        <f t="shared" si="4"/>
        <v>iyul</v>
      </c>
      <c r="X5" s="18" t="str">
        <f t="shared" si="5"/>
        <v>Joss Whedon</v>
      </c>
      <c r="Y5" s="18" t="str">
        <f t="shared" si="6"/>
        <v>THE AVENGERS</v>
      </c>
      <c r="Z5" s="18" t="str">
        <f t="shared" si="7"/>
        <v>Normal</v>
      </c>
      <c r="AA5" s="18" t="str">
        <f>VLOOKUP(D5, lookups!$A$2:$B$18, 2, FALSE)</f>
        <v>High Budget</v>
      </c>
      <c r="AB5" s="18" t="str">
        <f t="shared" si="8"/>
        <v>Not Recommended</v>
      </c>
      <c r="AC5" s="18" t="str">
        <f t="shared" si="9"/>
        <v>High Buzz / High Score</v>
      </c>
    </row>
    <row r="6" spans="1:29" x14ac:dyDescent="0.35">
      <c r="A6" s="18" t="s">
        <v>5070</v>
      </c>
      <c r="B6" s="19">
        <v>39577</v>
      </c>
      <c r="C6" s="18" t="s">
        <v>50</v>
      </c>
      <c r="D6" s="18" t="s">
        <v>95</v>
      </c>
      <c r="E6" s="18" t="s">
        <v>21</v>
      </c>
      <c r="F6" s="18" t="s">
        <v>22</v>
      </c>
      <c r="G6" s="18" t="s">
        <v>150</v>
      </c>
      <c r="H6" s="18" t="s">
        <v>1110</v>
      </c>
      <c r="I6" s="18" t="s">
        <v>2431</v>
      </c>
      <c r="J6" s="20">
        <v>23000</v>
      </c>
      <c r="K6" s="20">
        <v>57802</v>
      </c>
      <c r="L6" s="20">
        <v>22000</v>
      </c>
      <c r="M6" s="20">
        <v>37000</v>
      </c>
      <c r="N6" s="20">
        <v>9</v>
      </c>
      <c r="O6" s="20">
        <v>645</v>
      </c>
      <c r="P6" s="20">
        <v>152</v>
      </c>
      <c r="Q6" s="3">
        <v>533316061</v>
      </c>
      <c r="R6" s="3">
        <v>185000000</v>
      </c>
      <c r="S6" s="3">
        <f t="shared" si="0"/>
        <v>348316061</v>
      </c>
      <c r="T6" s="4">
        <f t="shared" si="1"/>
        <v>1.882789518918919</v>
      </c>
      <c r="U6" s="5">
        <f t="shared" si="2"/>
        <v>40.453115807567571</v>
      </c>
      <c r="V6" s="2">
        <f t="shared" si="3"/>
        <v>2008</v>
      </c>
      <c r="W6" s="18" t="str">
        <f t="shared" si="4"/>
        <v>may</v>
      </c>
      <c r="X6" s="18" t="str">
        <f t="shared" si="5"/>
        <v>Christopher Nolan</v>
      </c>
      <c r="Y6" s="18" t="str">
        <f t="shared" si="6"/>
        <v>THE DARK KNİGHT</v>
      </c>
      <c r="Z6" s="18" t="str">
        <f t="shared" si="7"/>
        <v>Normal</v>
      </c>
      <c r="AA6" s="18" t="str">
        <f>VLOOKUP(D6, lookups!$A$2:$B$18, 2, FALSE)</f>
        <v>High Budget</v>
      </c>
      <c r="AB6" s="18" t="str">
        <f t="shared" si="8"/>
        <v>Not Recommended</v>
      </c>
      <c r="AC6" s="18" t="str">
        <f t="shared" si="9"/>
        <v>High Buzz / High Score</v>
      </c>
    </row>
    <row r="7" spans="1:29" x14ac:dyDescent="0.35">
      <c r="A7" s="18" t="s">
        <v>2179</v>
      </c>
      <c r="B7" s="19">
        <v>36330</v>
      </c>
      <c r="C7" s="18" t="s">
        <v>50</v>
      </c>
      <c r="D7" s="18" t="s">
        <v>95</v>
      </c>
      <c r="E7" s="18" t="s">
        <v>21</v>
      </c>
      <c r="F7" s="18" t="s">
        <v>22</v>
      </c>
      <c r="G7" s="18" t="s">
        <v>102</v>
      </c>
      <c r="H7" s="18" t="s">
        <v>1401</v>
      </c>
      <c r="I7" s="18" t="s">
        <v>218</v>
      </c>
      <c r="J7" s="20">
        <v>20000</v>
      </c>
      <c r="K7" s="20">
        <v>37723</v>
      </c>
      <c r="L7" s="20">
        <v>0</v>
      </c>
      <c r="M7" s="20">
        <v>13000</v>
      </c>
      <c r="N7" s="20">
        <v>6.5</v>
      </c>
      <c r="O7" s="20">
        <v>320</v>
      </c>
      <c r="P7" s="20">
        <v>136</v>
      </c>
      <c r="Q7" s="3">
        <v>474544677</v>
      </c>
      <c r="R7" s="3">
        <v>115000000</v>
      </c>
      <c r="S7" s="3">
        <f t="shared" si="0"/>
        <v>359544677</v>
      </c>
      <c r="T7" s="4">
        <f t="shared" si="1"/>
        <v>3.1264754521739131</v>
      </c>
      <c r="U7" s="5">
        <f t="shared" si="2"/>
        <v>28.550590180869566</v>
      </c>
      <c r="V7" s="2">
        <f t="shared" si="3"/>
        <v>1999</v>
      </c>
      <c r="W7" s="18" t="str">
        <f t="shared" si="4"/>
        <v>iyun</v>
      </c>
      <c r="X7" s="18" t="str">
        <f t="shared" si="5"/>
        <v>George Lucas</v>
      </c>
      <c r="Y7" s="18" t="str">
        <f t="shared" si="6"/>
        <v>STAR WARS: EPİSODE I - THE PHANTOM MENACE</v>
      </c>
      <c r="Z7" s="18" t="str">
        <f t="shared" si="7"/>
        <v>Normal</v>
      </c>
      <c r="AA7" s="18" t="str">
        <f>VLOOKUP(D7, lookups!$A$2:$B$18, 2, FALSE)</f>
        <v>High Budget</v>
      </c>
      <c r="AB7" s="18" t="str">
        <f t="shared" si="8"/>
        <v>Not Recommended</v>
      </c>
      <c r="AC7" s="18" t="str">
        <f t="shared" si="9"/>
        <v>Normal</v>
      </c>
    </row>
    <row r="8" spans="1:29" x14ac:dyDescent="0.35">
      <c r="A8" s="18" t="s">
        <v>268</v>
      </c>
      <c r="B8" s="19">
        <v>28163</v>
      </c>
      <c r="C8" s="18" t="s">
        <v>50</v>
      </c>
      <c r="D8" s="18" t="s">
        <v>95</v>
      </c>
      <c r="E8" s="18" t="s">
        <v>21</v>
      </c>
      <c r="F8" s="18" t="s">
        <v>22</v>
      </c>
      <c r="G8" s="18" t="s">
        <v>102</v>
      </c>
      <c r="H8" s="18" t="s">
        <v>217</v>
      </c>
      <c r="I8" s="18" t="s">
        <v>218</v>
      </c>
      <c r="J8" s="20">
        <v>11000</v>
      </c>
      <c r="K8" s="20">
        <v>13485</v>
      </c>
      <c r="L8" s="20">
        <v>0</v>
      </c>
      <c r="M8" s="20">
        <v>33000</v>
      </c>
      <c r="N8" s="20">
        <v>8.6999999999999993</v>
      </c>
      <c r="O8" s="20">
        <v>282</v>
      </c>
      <c r="P8" s="20">
        <v>125</v>
      </c>
      <c r="Q8" s="3">
        <v>460935665</v>
      </c>
      <c r="R8" s="3">
        <v>11000000</v>
      </c>
      <c r="S8" s="3">
        <f t="shared" si="0"/>
        <v>449935665</v>
      </c>
      <c r="T8" s="4">
        <f t="shared" si="1"/>
        <v>40.903242272727276</v>
      </c>
      <c r="U8" s="5">
        <f t="shared" si="2"/>
        <v>54.461296909090905</v>
      </c>
      <c r="V8" s="2">
        <f t="shared" si="3"/>
        <v>1977</v>
      </c>
      <c r="W8" s="18" t="str">
        <f t="shared" si="4"/>
        <v>fevral</v>
      </c>
      <c r="X8" s="18" t="str">
        <f t="shared" si="5"/>
        <v>George Lucas</v>
      </c>
      <c r="Y8" s="18" t="str">
        <f t="shared" si="6"/>
        <v>STAR WARS: EPİSODE IV - A NEW HOPE</v>
      </c>
      <c r="Z8" s="18" t="str">
        <f t="shared" si="7"/>
        <v>Normal</v>
      </c>
      <c r="AA8" s="18" t="str">
        <f>VLOOKUP(D8, lookups!$A$2:$B$18, 2, FALSE)</f>
        <v>High Budget</v>
      </c>
      <c r="AB8" s="18" t="str">
        <f t="shared" si="8"/>
        <v>Not Recommended</v>
      </c>
      <c r="AC8" s="18" t="str">
        <f t="shared" si="9"/>
        <v>High Buzz / High Score</v>
      </c>
    </row>
    <row r="9" spans="1:29" x14ac:dyDescent="0.35">
      <c r="A9" s="18" t="s">
        <v>6839</v>
      </c>
      <c r="B9" s="19">
        <v>42055</v>
      </c>
      <c r="C9" s="18" t="s">
        <v>50</v>
      </c>
      <c r="D9" s="18" t="s">
        <v>95</v>
      </c>
      <c r="E9" s="18" t="s">
        <v>21</v>
      </c>
      <c r="F9" s="18" t="s">
        <v>22</v>
      </c>
      <c r="G9" s="18" t="s">
        <v>150</v>
      </c>
      <c r="H9" s="18" t="s">
        <v>5174</v>
      </c>
      <c r="I9" s="18" t="s">
        <v>4097</v>
      </c>
      <c r="J9" s="20">
        <v>26000</v>
      </c>
      <c r="K9" s="20">
        <v>92000</v>
      </c>
      <c r="L9" s="20">
        <v>0</v>
      </c>
      <c r="M9" s="20">
        <v>118000</v>
      </c>
      <c r="N9" s="20">
        <v>7.5</v>
      </c>
      <c r="O9" s="20">
        <v>635</v>
      </c>
      <c r="P9" s="20">
        <v>141</v>
      </c>
      <c r="Q9" s="3">
        <v>458991599</v>
      </c>
      <c r="R9" s="3">
        <v>250000000</v>
      </c>
      <c r="S9" s="3">
        <f t="shared" si="0"/>
        <v>208991599</v>
      </c>
      <c r="T9" s="4">
        <f t="shared" si="1"/>
        <v>0.835966396</v>
      </c>
      <c r="U9" s="5">
        <f t="shared" si="2"/>
        <v>42.134386558399996</v>
      </c>
      <c r="V9" s="2">
        <f t="shared" si="3"/>
        <v>2015</v>
      </c>
      <c r="W9" s="18" t="str">
        <f t="shared" si="4"/>
        <v>fevral</v>
      </c>
      <c r="X9" s="18" t="str">
        <f t="shared" si="5"/>
        <v>Joss Whedon</v>
      </c>
      <c r="Y9" s="18" t="str">
        <f t="shared" si="6"/>
        <v>AVENGERS: AGE OF ULTRON</v>
      </c>
      <c r="Z9" s="18" t="str">
        <f t="shared" si="7"/>
        <v>Normal</v>
      </c>
      <c r="AA9" s="18" t="str">
        <f>VLOOKUP(D9, lookups!$A$2:$B$18, 2, FALSE)</f>
        <v>High Budget</v>
      </c>
      <c r="AB9" s="18" t="str">
        <f t="shared" si="8"/>
        <v>Not Recommended</v>
      </c>
      <c r="AC9" s="18" t="str">
        <f t="shared" si="9"/>
        <v>Normal</v>
      </c>
    </row>
    <row r="10" spans="1:29" x14ac:dyDescent="0.35">
      <c r="A10" s="18" t="s">
        <v>6253</v>
      </c>
      <c r="B10" s="19">
        <v>41108</v>
      </c>
      <c r="C10" s="18" t="s">
        <v>50</v>
      </c>
      <c r="D10" s="18" t="s">
        <v>95</v>
      </c>
      <c r="E10" s="18" t="s">
        <v>21</v>
      </c>
      <c r="F10" s="18" t="s">
        <v>22</v>
      </c>
      <c r="G10" s="18" t="s">
        <v>150</v>
      </c>
      <c r="H10" s="18" t="s">
        <v>3180</v>
      </c>
      <c r="I10" s="18" t="s">
        <v>2431</v>
      </c>
      <c r="J10" s="20">
        <v>27000</v>
      </c>
      <c r="K10" s="20">
        <v>106759</v>
      </c>
      <c r="L10" s="20">
        <v>22000</v>
      </c>
      <c r="M10" s="20">
        <v>164000</v>
      </c>
      <c r="N10" s="20">
        <v>8.4</v>
      </c>
      <c r="O10" s="20">
        <v>813</v>
      </c>
      <c r="P10" s="20">
        <v>164</v>
      </c>
      <c r="Q10" s="3">
        <v>448130642</v>
      </c>
      <c r="R10" s="3">
        <v>250000000</v>
      </c>
      <c r="S10" s="3">
        <f t="shared" si="0"/>
        <v>198130642</v>
      </c>
      <c r="T10" s="4">
        <f t="shared" si="1"/>
        <v>0.79252256799999998</v>
      </c>
      <c r="U10" s="5">
        <f t="shared" si="2"/>
        <v>50.317009027200001</v>
      </c>
      <c r="V10" s="2">
        <f t="shared" si="3"/>
        <v>2012</v>
      </c>
      <c r="W10" s="18" t="str">
        <f t="shared" si="4"/>
        <v>iyul</v>
      </c>
      <c r="X10" s="18" t="str">
        <f t="shared" si="5"/>
        <v>Christopher Nolan</v>
      </c>
      <c r="Y10" s="18" t="str">
        <f t="shared" si="6"/>
        <v>THE DARK KNİGHT RİSES</v>
      </c>
      <c r="Z10" s="18" t="str">
        <f t="shared" si="7"/>
        <v>Normal</v>
      </c>
      <c r="AA10" s="18" t="str">
        <f>VLOOKUP(D10, lookups!$A$2:$B$18, 2, FALSE)</f>
        <v>High Budget</v>
      </c>
      <c r="AB10" s="18" t="str">
        <f t="shared" si="8"/>
        <v>Not Recommended</v>
      </c>
      <c r="AC10" s="18" t="str">
        <f t="shared" si="9"/>
        <v>High Buzz / High Score</v>
      </c>
    </row>
    <row r="11" spans="1:29" x14ac:dyDescent="0.35">
      <c r="A11" s="18" t="s">
        <v>3779</v>
      </c>
      <c r="B11" s="19">
        <v>38076</v>
      </c>
      <c r="C11" s="18" t="s">
        <v>50</v>
      </c>
      <c r="D11" s="18" t="s">
        <v>58</v>
      </c>
      <c r="E11" s="18" t="s">
        <v>21</v>
      </c>
      <c r="F11" s="18" t="s">
        <v>22</v>
      </c>
      <c r="G11" s="18" t="s">
        <v>102</v>
      </c>
      <c r="H11" s="18" t="s">
        <v>3780</v>
      </c>
      <c r="I11" s="18" t="s">
        <v>2847</v>
      </c>
      <c r="J11" s="20">
        <v>692</v>
      </c>
      <c r="K11" s="20">
        <v>1148</v>
      </c>
      <c r="L11" s="20">
        <v>80</v>
      </c>
      <c r="M11" s="20">
        <v>0</v>
      </c>
      <c r="N11" s="20">
        <v>7.2</v>
      </c>
      <c r="O11" s="20">
        <v>205</v>
      </c>
      <c r="P11" s="20">
        <v>93</v>
      </c>
      <c r="Q11" s="3">
        <v>436471036</v>
      </c>
      <c r="R11" s="3">
        <v>150000000</v>
      </c>
      <c r="S11" s="3">
        <f t="shared" si="0"/>
        <v>286471036</v>
      </c>
      <c r="T11" s="4">
        <f t="shared" si="1"/>
        <v>1.9098069066666667</v>
      </c>
      <c r="U11" s="5">
        <f t="shared" si="2"/>
        <v>29.563922762666667</v>
      </c>
      <c r="V11" s="2">
        <f t="shared" si="3"/>
        <v>2004</v>
      </c>
      <c r="W11" s="18" t="str">
        <f t="shared" si="4"/>
        <v>mart</v>
      </c>
      <c r="X11" s="18" t="str">
        <f t="shared" si="5"/>
        <v>Andrew Adamson</v>
      </c>
      <c r="Y11" s="18" t="str">
        <f t="shared" si="6"/>
        <v>SHREK 2</v>
      </c>
      <c r="Z11" s="18" t="str">
        <f t="shared" si="7"/>
        <v>Normal</v>
      </c>
      <c r="AA11" s="18" t="str">
        <f>VLOOKUP(D11, lookups!$A$2:$B$18, 2, FALSE)</f>
        <v>High Budget</v>
      </c>
      <c r="AB11" s="18" t="str">
        <f t="shared" si="8"/>
        <v>Not Recommended</v>
      </c>
      <c r="AC11" s="18" t="str">
        <f t="shared" si="9"/>
        <v>Normal</v>
      </c>
    </row>
    <row r="12" spans="1:29" x14ac:dyDescent="0.35">
      <c r="A12" s="18" t="s">
        <v>4944</v>
      </c>
      <c r="B12" s="19">
        <v>39808</v>
      </c>
      <c r="C12" s="18" t="s">
        <v>50</v>
      </c>
      <c r="D12" s="18" t="s">
        <v>95</v>
      </c>
      <c r="E12" s="18" t="s">
        <v>21</v>
      </c>
      <c r="F12" s="18" t="s">
        <v>22</v>
      </c>
      <c r="G12" s="18" t="s">
        <v>150</v>
      </c>
      <c r="H12" s="18" t="s">
        <v>217</v>
      </c>
      <c r="I12" s="18" t="s">
        <v>243</v>
      </c>
      <c r="J12" s="20">
        <v>11000</v>
      </c>
      <c r="K12" s="20">
        <v>14959</v>
      </c>
      <c r="L12" s="20">
        <v>14000</v>
      </c>
      <c r="M12" s="20">
        <v>5000</v>
      </c>
      <c r="N12" s="20">
        <v>6.2</v>
      </c>
      <c r="O12" s="20">
        <v>470</v>
      </c>
      <c r="P12" s="20">
        <v>122</v>
      </c>
      <c r="Q12" s="3">
        <v>317011114</v>
      </c>
      <c r="R12" s="3">
        <v>185000000</v>
      </c>
      <c r="S12" s="3">
        <f t="shared" si="0"/>
        <v>132011114</v>
      </c>
      <c r="T12" s="4">
        <f t="shared" si="1"/>
        <v>0.71357358918918923</v>
      </c>
      <c r="U12" s="5">
        <f t="shared" si="2"/>
        <v>25.585429435675678</v>
      </c>
      <c r="V12" s="2">
        <f t="shared" si="3"/>
        <v>2008</v>
      </c>
      <c r="W12" s="18" t="str">
        <f t="shared" si="4"/>
        <v>dekabr</v>
      </c>
      <c r="X12" s="18" t="str">
        <f t="shared" si="5"/>
        <v>Steven Spielberg</v>
      </c>
      <c r="Y12" s="18" t="str">
        <f t="shared" si="6"/>
        <v>INDİANA JONES AND THE KİNGDOM OF THE CRYSTAL SKULL</v>
      </c>
      <c r="Z12" s="18" t="str">
        <f t="shared" si="7"/>
        <v>Normal</v>
      </c>
      <c r="AA12" s="18" t="str">
        <f>VLOOKUP(D12, lookups!$A$2:$B$18, 2, FALSE)</f>
        <v>High Budget</v>
      </c>
      <c r="AB12" s="18" t="str">
        <f t="shared" si="8"/>
        <v>Not Recommended</v>
      </c>
      <c r="AC12" s="18" t="str">
        <f t="shared" si="9"/>
        <v>Normal</v>
      </c>
    </row>
    <row r="13" spans="1:29" x14ac:dyDescent="0.35">
      <c r="A13" s="18" t="s">
        <v>6532</v>
      </c>
      <c r="B13" s="19">
        <v>41347</v>
      </c>
      <c r="C13" s="18" t="s">
        <v>50</v>
      </c>
      <c r="D13" s="18" t="s">
        <v>58</v>
      </c>
      <c r="E13" s="18" t="s">
        <v>21</v>
      </c>
      <c r="F13" s="18" t="s">
        <v>22</v>
      </c>
      <c r="G13" s="18" t="s">
        <v>150</v>
      </c>
      <c r="H13" s="18" t="s">
        <v>5761</v>
      </c>
      <c r="I13" s="18" t="s">
        <v>4680</v>
      </c>
      <c r="J13" s="20">
        <v>34000</v>
      </c>
      <c r="K13" s="20">
        <v>49355</v>
      </c>
      <c r="L13" s="20">
        <v>508</v>
      </c>
      <c r="M13" s="20">
        <v>82000</v>
      </c>
      <c r="N13" s="20">
        <v>7.6</v>
      </c>
      <c r="O13" s="20">
        <v>502</v>
      </c>
      <c r="P13" s="20">
        <v>146</v>
      </c>
      <c r="Q13" s="3">
        <v>424645577</v>
      </c>
      <c r="R13" s="3">
        <v>130000000</v>
      </c>
      <c r="S13" s="3">
        <f t="shared" si="0"/>
        <v>294645577</v>
      </c>
      <c r="T13" s="4">
        <f t="shared" si="1"/>
        <v>2.2665044384615385</v>
      </c>
      <c r="U13" s="5">
        <f t="shared" si="2"/>
        <v>39.50660177538461</v>
      </c>
      <c r="V13" s="2">
        <f t="shared" si="3"/>
        <v>2013</v>
      </c>
      <c r="W13" s="18" t="str">
        <f t="shared" si="4"/>
        <v>mart</v>
      </c>
      <c r="X13" s="18" t="str">
        <f t="shared" si="5"/>
        <v>Francis Lawrence</v>
      </c>
      <c r="Y13" s="18" t="str">
        <f t="shared" si="6"/>
        <v>THE HUNGER GAMES: CATCHİNG FİRE</v>
      </c>
      <c r="Z13" s="18" t="str">
        <f t="shared" si="7"/>
        <v>Normal</v>
      </c>
      <c r="AA13" s="18" t="str">
        <f>VLOOKUP(D13, lookups!$A$2:$B$18, 2, FALSE)</f>
        <v>High Budget</v>
      </c>
      <c r="AB13" s="18" t="str">
        <f t="shared" si="8"/>
        <v>Not Recommended</v>
      </c>
      <c r="AC13" s="18" t="str">
        <f t="shared" si="9"/>
        <v>Normal</v>
      </c>
    </row>
    <row r="14" spans="1:29" x14ac:dyDescent="0.35">
      <c r="A14" s="18" t="s">
        <v>4440</v>
      </c>
      <c r="B14" s="19">
        <v>39081</v>
      </c>
      <c r="C14" s="18" t="s">
        <v>50</v>
      </c>
      <c r="D14" s="18" t="s">
        <v>95</v>
      </c>
      <c r="E14" s="18" t="s">
        <v>21</v>
      </c>
      <c r="F14" s="18" t="s">
        <v>22</v>
      </c>
      <c r="G14" s="18" t="s">
        <v>150</v>
      </c>
      <c r="H14" s="18" t="s">
        <v>444</v>
      </c>
      <c r="I14" s="18" t="s">
        <v>2895</v>
      </c>
      <c r="J14" s="20">
        <v>40000</v>
      </c>
      <c r="K14" s="20">
        <v>48486</v>
      </c>
      <c r="L14" s="20">
        <v>563</v>
      </c>
      <c r="M14" s="20">
        <v>5000</v>
      </c>
      <c r="N14" s="20">
        <v>7.3</v>
      </c>
      <c r="O14" s="20">
        <v>313</v>
      </c>
      <c r="P14" s="20">
        <v>151</v>
      </c>
      <c r="Q14" s="3">
        <v>423032628</v>
      </c>
      <c r="R14" s="3">
        <v>225000000</v>
      </c>
      <c r="S14" s="3">
        <f t="shared" si="0"/>
        <v>198032628</v>
      </c>
      <c r="T14" s="4">
        <f t="shared" si="1"/>
        <v>0.88014501333333328</v>
      </c>
      <c r="U14" s="5">
        <f t="shared" si="2"/>
        <v>30.052058005333333</v>
      </c>
      <c r="V14" s="2">
        <f t="shared" si="3"/>
        <v>2006</v>
      </c>
      <c r="W14" s="18" t="str">
        <f t="shared" si="4"/>
        <v>dekabr</v>
      </c>
      <c r="X14" s="18" t="str">
        <f t="shared" si="5"/>
        <v>Gore Verbinski</v>
      </c>
      <c r="Y14" s="18" t="str">
        <f t="shared" si="6"/>
        <v>PİRATES OF THE CARİBBEAN: DEAD MAN'S CHEST</v>
      </c>
      <c r="Z14" s="18" t="str">
        <f t="shared" si="7"/>
        <v>Normal</v>
      </c>
      <c r="AA14" s="18" t="str">
        <f>VLOOKUP(D14, lookups!$A$2:$B$18, 2, FALSE)</f>
        <v>High Budget</v>
      </c>
      <c r="AB14" s="18" t="str">
        <f t="shared" si="8"/>
        <v>Not Recommended</v>
      </c>
      <c r="AC14" s="18" t="str">
        <f t="shared" si="9"/>
        <v>Normal</v>
      </c>
    </row>
    <row r="15" spans="1:29" x14ac:dyDescent="0.35">
      <c r="A15" s="18" t="s">
        <v>1151</v>
      </c>
      <c r="B15" s="19">
        <v>34484</v>
      </c>
      <c r="C15" s="18" t="s">
        <v>50</v>
      </c>
      <c r="D15" s="18" t="s">
        <v>58</v>
      </c>
      <c r="E15" s="18" t="s">
        <v>21</v>
      </c>
      <c r="F15" s="18" t="s">
        <v>22</v>
      </c>
      <c r="G15" s="18" t="s">
        <v>46</v>
      </c>
      <c r="H15" s="18" t="s">
        <v>438</v>
      </c>
      <c r="I15" s="18" t="s">
        <v>1152</v>
      </c>
      <c r="J15" s="20">
        <v>2000</v>
      </c>
      <c r="K15" s="20">
        <v>6458</v>
      </c>
      <c r="L15" s="20">
        <v>28</v>
      </c>
      <c r="M15" s="20">
        <v>17000</v>
      </c>
      <c r="N15" s="20">
        <v>8.5</v>
      </c>
      <c r="O15" s="20">
        <v>186</v>
      </c>
      <c r="P15" s="20">
        <v>73</v>
      </c>
      <c r="Q15" s="3">
        <v>422783777</v>
      </c>
      <c r="R15" s="3">
        <v>45000000</v>
      </c>
      <c r="S15" s="3">
        <f t="shared" si="0"/>
        <v>377783777</v>
      </c>
      <c r="T15" s="4">
        <f t="shared" si="1"/>
        <v>8.3951950444444439</v>
      </c>
      <c r="U15" s="5">
        <f t="shared" si="2"/>
        <v>39.058078017777781</v>
      </c>
      <c r="V15" s="2">
        <f t="shared" si="3"/>
        <v>1994</v>
      </c>
      <c r="W15" s="18" t="str">
        <f t="shared" si="4"/>
        <v>may</v>
      </c>
      <c r="X15" s="18" t="str">
        <f t="shared" si="5"/>
        <v>Roger Allers</v>
      </c>
      <c r="Y15" s="18" t="str">
        <f t="shared" si="6"/>
        <v>THE LİON KİNG</v>
      </c>
      <c r="Z15" s="18" t="str">
        <f t="shared" si="7"/>
        <v>Normal</v>
      </c>
      <c r="AA15" s="18" t="str">
        <f>VLOOKUP(D15, lookups!$A$2:$B$18, 2, FALSE)</f>
        <v>High Budget</v>
      </c>
      <c r="AB15" s="18" t="str">
        <f t="shared" si="8"/>
        <v>Not Recommended</v>
      </c>
      <c r="AC15" s="18" t="str">
        <f t="shared" si="9"/>
        <v>High Buzz / High Score</v>
      </c>
    </row>
    <row r="16" spans="1:29" x14ac:dyDescent="0.35">
      <c r="A16" s="18" t="s">
        <v>5742</v>
      </c>
      <c r="B16" s="19">
        <v>40216</v>
      </c>
      <c r="C16" s="18" t="s">
        <v>50</v>
      </c>
      <c r="D16" s="18" t="s">
        <v>58</v>
      </c>
      <c r="E16" s="18" t="s">
        <v>21</v>
      </c>
      <c r="F16" s="18" t="s">
        <v>22</v>
      </c>
      <c r="G16" s="18" t="s">
        <v>46</v>
      </c>
      <c r="H16" s="18" t="s">
        <v>473</v>
      </c>
      <c r="I16" s="18" t="s">
        <v>5743</v>
      </c>
      <c r="J16" s="20">
        <v>15000</v>
      </c>
      <c r="K16" s="20">
        <v>19085</v>
      </c>
      <c r="L16" s="20">
        <v>125</v>
      </c>
      <c r="M16" s="20">
        <v>30000</v>
      </c>
      <c r="N16" s="20">
        <v>8.3000000000000007</v>
      </c>
      <c r="O16" s="20">
        <v>453</v>
      </c>
      <c r="P16" s="20">
        <v>103</v>
      </c>
      <c r="Q16" s="3">
        <v>414984497</v>
      </c>
      <c r="R16" s="3">
        <v>200000000</v>
      </c>
      <c r="S16" s="3">
        <f t="shared" si="0"/>
        <v>214984497</v>
      </c>
      <c r="T16" s="4">
        <f t="shared" si="1"/>
        <v>1.0749224850000001</v>
      </c>
      <c r="U16" s="5">
        <f t="shared" si="2"/>
        <v>36.629968994000002</v>
      </c>
      <c r="V16" s="2">
        <f t="shared" si="3"/>
        <v>2010</v>
      </c>
      <c r="W16" s="18" t="str">
        <f t="shared" si="4"/>
        <v>fevral</v>
      </c>
      <c r="X16" s="18" t="str">
        <f t="shared" si="5"/>
        <v>Lee Unkrich</v>
      </c>
      <c r="Y16" s="18" t="str">
        <f t="shared" si="6"/>
        <v>TOY STORY 3</v>
      </c>
      <c r="Z16" s="18" t="str">
        <f t="shared" si="7"/>
        <v>Normal</v>
      </c>
      <c r="AA16" s="18" t="str">
        <f>VLOOKUP(D16, lookups!$A$2:$B$18, 2, FALSE)</f>
        <v>High Budget</v>
      </c>
      <c r="AB16" s="18" t="str">
        <f t="shared" si="8"/>
        <v>Not Recommended</v>
      </c>
      <c r="AC16" s="18" t="str">
        <f t="shared" si="9"/>
        <v>High Buzz / High Score</v>
      </c>
    </row>
    <row r="17" spans="1:29" x14ac:dyDescent="0.35">
      <c r="A17" s="18" t="s">
        <v>6435</v>
      </c>
      <c r="B17" s="19">
        <v>41385</v>
      </c>
      <c r="C17" s="18" t="s">
        <v>50</v>
      </c>
      <c r="D17" s="18" t="s">
        <v>95</v>
      </c>
      <c r="E17" s="18" t="s">
        <v>21</v>
      </c>
      <c r="F17" s="18" t="s">
        <v>22</v>
      </c>
      <c r="G17" s="18" t="s">
        <v>150</v>
      </c>
      <c r="H17" s="18" t="s">
        <v>1230</v>
      </c>
      <c r="I17" s="18" t="s">
        <v>623</v>
      </c>
      <c r="J17" s="20">
        <v>21000</v>
      </c>
      <c r="K17" s="20">
        <v>30426</v>
      </c>
      <c r="L17" s="20">
        <v>1000</v>
      </c>
      <c r="M17" s="20">
        <v>95000</v>
      </c>
      <c r="N17" s="20">
        <v>7.2</v>
      </c>
      <c r="O17" s="20">
        <v>608</v>
      </c>
      <c r="P17" s="20">
        <v>195</v>
      </c>
      <c r="Q17" s="3">
        <v>408992272</v>
      </c>
      <c r="R17" s="3">
        <v>200000000</v>
      </c>
      <c r="S17" s="3">
        <f t="shared" si="0"/>
        <v>208992272</v>
      </c>
      <c r="T17" s="4">
        <f t="shared" si="1"/>
        <v>1.0449613600000001</v>
      </c>
      <c r="U17" s="5">
        <f t="shared" si="2"/>
        <v>38.717984544000004</v>
      </c>
      <c r="V17" s="2">
        <f t="shared" si="3"/>
        <v>2013</v>
      </c>
      <c r="W17" s="18" t="str">
        <f t="shared" si="4"/>
        <v>aprel</v>
      </c>
      <c r="X17" s="18" t="str">
        <f t="shared" si="5"/>
        <v>Shane Black</v>
      </c>
      <c r="Y17" s="18" t="str">
        <f t="shared" si="6"/>
        <v>IRON MAN 3</v>
      </c>
      <c r="Z17" s="18" t="str">
        <f t="shared" si="7"/>
        <v>Normal</v>
      </c>
      <c r="AA17" s="18" t="str">
        <f>VLOOKUP(D17, lookups!$A$2:$B$18, 2, FALSE)</f>
        <v>High Budget</v>
      </c>
      <c r="AB17" s="18" t="str">
        <f t="shared" si="8"/>
        <v>Not Recommended</v>
      </c>
      <c r="AC17" s="18" t="str">
        <f t="shared" si="9"/>
        <v>Normal</v>
      </c>
    </row>
    <row r="18" spans="1:29" x14ac:dyDescent="0.35">
      <c r="A18" s="18" t="s">
        <v>6266</v>
      </c>
      <c r="B18" s="19">
        <v>41228</v>
      </c>
      <c r="C18" s="18" t="s">
        <v>50</v>
      </c>
      <c r="D18" s="18" t="s">
        <v>58</v>
      </c>
      <c r="E18" s="18" t="s">
        <v>21</v>
      </c>
      <c r="F18" s="18" t="s">
        <v>22</v>
      </c>
      <c r="G18" s="18" t="s">
        <v>150</v>
      </c>
      <c r="H18" s="18" t="s">
        <v>5761</v>
      </c>
      <c r="I18" s="18" t="s">
        <v>3459</v>
      </c>
      <c r="J18" s="20">
        <v>34000</v>
      </c>
      <c r="K18" s="20">
        <v>49942</v>
      </c>
      <c r="L18" s="20">
        <v>378</v>
      </c>
      <c r="M18" s="20">
        <v>140000</v>
      </c>
      <c r="N18" s="20">
        <v>7.3</v>
      </c>
      <c r="O18" s="20">
        <v>673</v>
      </c>
      <c r="P18" s="20">
        <v>142</v>
      </c>
      <c r="Q18" s="3">
        <v>407999255</v>
      </c>
      <c r="R18" s="3">
        <v>78000000</v>
      </c>
      <c r="S18" s="3">
        <f t="shared" si="0"/>
        <v>329999255</v>
      </c>
      <c r="T18" s="4">
        <f t="shared" si="1"/>
        <v>4.2307596794871793</v>
      </c>
      <c r="U18" s="5">
        <f t="shared" si="2"/>
        <v>44.892303871794873</v>
      </c>
      <c r="V18" s="2">
        <f t="shared" si="3"/>
        <v>2012</v>
      </c>
      <c r="W18" s="18" t="str">
        <f t="shared" si="4"/>
        <v>noyabr</v>
      </c>
      <c r="X18" s="18" t="str">
        <f t="shared" si="5"/>
        <v>Gary Ross</v>
      </c>
      <c r="Y18" s="18" t="str">
        <f t="shared" si="6"/>
        <v>THE HUNGER GAMES</v>
      </c>
      <c r="Z18" s="18" t="str">
        <f t="shared" si="7"/>
        <v>Normal</v>
      </c>
      <c r="AA18" s="18" t="str">
        <f>VLOOKUP(D18, lookups!$A$2:$B$18, 2, FALSE)</f>
        <v>High Budget</v>
      </c>
      <c r="AB18" s="18" t="str">
        <f t="shared" si="8"/>
        <v>Not Recommended</v>
      </c>
      <c r="AC18" s="18" t="str">
        <f t="shared" si="9"/>
        <v>Normal</v>
      </c>
    </row>
    <row r="19" spans="1:29" x14ac:dyDescent="0.35">
      <c r="A19" s="18" t="s">
        <v>3172</v>
      </c>
      <c r="B19" s="19">
        <v>37291</v>
      </c>
      <c r="C19" s="18" t="s">
        <v>50</v>
      </c>
      <c r="D19" s="18" t="s">
        <v>95</v>
      </c>
      <c r="E19" s="18" t="s">
        <v>21</v>
      </c>
      <c r="F19" s="18" t="s">
        <v>22</v>
      </c>
      <c r="G19" s="18" t="s">
        <v>150</v>
      </c>
      <c r="H19" s="18" t="s">
        <v>1354</v>
      </c>
      <c r="I19" s="18" t="s">
        <v>595</v>
      </c>
      <c r="J19" s="20">
        <v>24000</v>
      </c>
      <c r="K19" s="20">
        <v>40484</v>
      </c>
      <c r="L19" s="20">
        <v>0</v>
      </c>
      <c r="M19" s="20">
        <v>5000</v>
      </c>
      <c r="N19" s="20">
        <v>7.3</v>
      </c>
      <c r="O19" s="20">
        <v>291</v>
      </c>
      <c r="P19" s="20">
        <v>121</v>
      </c>
      <c r="Q19" s="3">
        <v>403706375</v>
      </c>
      <c r="R19" s="3">
        <v>139000000</v>
      </c>
      <c r="S19" s="3">
        <f t="shared" si="0"/>
        <v>264706375</v>
      </c>
      <c r="T19" s="4">
        <f t="shared" si="1"/>
        <v>1.9043624100719425</v>
      </c>
      <c r="U19" s="5">
        <f t="shared" si="2"/>
        <v>30.461744964028775</v>
      </c>
      <c r="V19" s="2">
        <f t="shared" si="3"/>
        <v>2002</v>
      </c>
      <c r="W19" s="18" t="str">
        <f t="shared" si="4"/>
        <v>fevral</v>
      </c>
      <c r="X19" s="18" t="str">
        <f t="shared" si="5"/>
        <v>Sam Raimi</v>
      </c>
      <c r="Y19" s="18" t="str">
        <f t="shared" si="6"/>
        <v>SPİDER-MAN</v>
      </c>
      <c r="Z19" s="18" t="str">
        <f t="shared" si="7"/>
        <v>Normal</v>
      </c>
      <c r="AA19" s="18" t="str">
        <f>VLOOKUP(D19, lookups!$A$2:$B$18, 2, FALSE)</f>
        <v>High Budget</v>
      </c>
      <c r="AB19" s="18" t="str">
        <f t="shared" si="8"/>
        <v>Not Recommended</v>
      </c>
      <c r="AC19" s="18" t="str">
        <f t="shared" si="9"/>
        <v>Normal</v>
      </c>
    </row>
    <row r="20" spans="1:29" x14ac:dyDescent="0.35">
      <c r="A20" s="18" t="s">
        <v>5468</v>
      </c>
      <c r="B20" s="19">
        <v>39868</v>
      </c>
      <c r="C20" s="18" t="s">
        <v>50</v>
      </c>
      <c r="D20" s="18" t="s">
        <v>95</v>
      </c>
      <c r="E20" s="18" t="s">
        <v>21</v>
      </c>
      <c r="F20" s="18" t="s">
        <v>22</v>
      </c>
      <c r="G20" s="18" t="s">
        <v>150</v>
      </c>
      <c r="H20" s="18" t="s">
        <v>3496</v>
      </c>
      <c r="I20" s="18" t="s">
        <v>1186</v>
      </c>
      <c r="J20" s="20">
        <v>894</v>
      </c>
      <c r="K20" s="20">
        <v>3218</v>
      </c>
      <c r="L20" s="20">
        <v>0</v>
      </c>
      <c r="M20" s="20">
        <v>0</v>
      </c>
      <c r="N20" s="20">
        <v>6</v>
      </c>
      <c r="O20" s="20">
        <v>366</v>
      </c>
      <c r="P20" s="20">
        <v>150</v>
      </c>
      <c r="Q20" s="3">
        <v>402076689</v>
      </c>
      <c r="R20" s="3">
        <v>200000000</v>
      </c>
      <c r="S20" s="3">
        <f t="shared" si="0"/>
        <v>202076689</v>
      </c>
      <c r="T20" s="4">
        <f t="shared" si="1"/>
        <v>1.010383445</v>
      </c>
      <c r="U20" s="5">
        <f t="shared" si="2"/>
        <v>24.404153378</v>
      </c>
      <c r="V20" s="2">
        <f t="shared" si="3"/>
        <v>2009</v>
      </c>
      <c r="W20" s="18" t="str">
        <f t="shared" si="4"/>
        <v>fevral</v>
      </c>
      <c r="X20" s="18" t="str">
        <f t="shared" si="5"/>
        <v>Michael Bay</v>
      </c>
      <c r="Y20" s="18" t="str">
        <f t="shared" si="6"/>
        <v>TRANSFORMERS: REVENGE OF THE FALLEN</v>
      </c>
      <c r="Z20" s="18" t="str">
        <f t="shared" si="7"/>
        <v>Normal</v>
      </c>
      <c r="AA20" s="18" t="str">
        <f>VLOOKUP(D20, lookups!$A$2:$B$18, 2, FALSE)</f>
        <v>High Budget</v>
      </c>
      <c r="AB20" s="18" t="str">
        <f t="shared" si="8"/>
        <v>Not Recommended</v>
      </c>
      <c r="AC20" s="18" t="str">
        <f t="shared" si="9"/>
        <v>Normal</v>
      </c>
    </row>
    <row r="21" spans="1:29" x14ac:dyDescent="0.35">
      <c r="A21" s="18" t="s">
        <v>6411</v>
      </c>
      <c r="B21" s="19">
        <v>41356</v>
      </c>
      <c r="C21" s="18" t="s">
        <v>50</v>
      </c>
      <c r="D21" s="18" t="s">
        <v>58</v>
      </c>
      <c r="E21" s="18" t="s">
        <v>21</v>
      </c>
      <c r="F21" s="18" t="s">
        <v>22</v>
      </c>
      <c r="G21" s="18" t="s">
        <v>102</v>
      </c>
      <c r="H21" s="18" t="s">
        <v>6412</v>
      </c>
      <c r="I21" s="18" t="s">
        <v>6413</v>
      </c>
      <c r="J21" s="20">
        <v>1000</v>
      </c>
      <c r="K21" s="20">
        <v>2582</v>
      </c>
      <c r="L21" s="20">
        <v>69</v>
      </c>
      <c r="M21" s="20">
        <v>58000</v>
      </c>
      <c r="N21" s="20">
        <v>7.6</v>
      </c>
      <c r="O21" s="20">
        <v>406</v>
      </c>
      <c r="P21" s="20">
        <v>102</v>
      </c>
      <c r="Q21" s="3">
        <v>400736600</v>
      </c>
      <c r="R21" s="3">
        <v>150000000</v>
      </c>
      <c r="S21" s="3">
        <f t="shared" si="0"/>
        <v>250736600</v>
      </c>
      <c r="T21" s="4">
        <f t="shared" si="1"/>
        <v>1.6715773333333332</v>
      </c>
      <c r="U21" s="5">
        <f t="shared" si="2"/>
        <v>36.868630933333328</v>
      </c>
      <c r="V21" s="2">
        <f t="shared" si="3"/>
        <v>2013</v>
      </c>
      <c r="W21" s="18" t="str">
        <f t="shared" si="4"/>
        <v>mart</v>
      </c>
      <c r="X21" s="18" t="str">
        <f t="shared" si="5"/>
        <v>Chris Buck</v>
      </c>
      <c r="Y21" s="18" t="str">
        <f t="shared" si="6"/>
        <v>FROZEN</v>
      </c>
      <c r="Z21" s="18" t="str">
        <f t="shared" si="7"/>
        <v>Normal</v>
      </c>
      <c r="AA21" s="18" t="str">
        <f>VLOOKUP(D21, lookups!$A$2:$B$18, 2, FALSE)</f>
        <v>High Budget</v>
      </c>
      <c r="AB21" s="18" t="str">
        <f t="shared" si="8"/>
        <v>Not Recommended</v>
      </c>
      <c r="AC21" s="18" t="str">
        <f t="shared" si="9"/>
        <v>Normal</v>
      </c>
    </row>
    <row r="22" spans="1:29" x14ac:dyDescent="0.35">
      <c r="A22" s="18" t="s">
        <v>3336</v>
      </c>
      <c r="B22" s="19">
        <v>37836</v>
      </c>
      <c r="C22" s="18" t="s">
        <v>50</v>
      </c>
      <c r="D22" s="18" t="s">
        <v>58</v>
      </c>
      <c r="E22" s="18" t="s">
        <v>21</v>
      </c>
      <c r="F22" s="18" t="s">
        <v>22</v>
      </c>
      <c r="G22" s="18" t="s">
        <v>46</v>
      </c>
      <c r="H22" s="18" t="s">
        <v>3262</v>
      </c>
      <c r="I22" s="18" t="s">
        <v>3337</v>
      </c>
      <c r="J22" s="20">
        <v>1000</v>
      </c>
      <c r="K22" s="20">
        <v>5641</v>
      </c>
      <c r="L22" s="20">
        <v>475</v>
      </c>
      <c r="M22" s="20">
        <v>11000</v>
      </c>
      <c r="N22" s="20">
        <v>8.1999999999999993</v>
      </c>
      <c r="O22" s="20">
        <v>301</v>
      </c>
      <c r="P22" s="20">
        <v>100</v>
      </c>
      <c r="Q22" s="3">
        <v>380838870</v>
      </c>
      <c r="R22" s="3">
        <v>94000000</v>
      </c>
      <c r="S22" s="3">
        <f t="shared" si="0"/>
        <v>286838870</v>
      </c>
      <c r="T22" s="4">
        <f t="shared" si="1"/>
        <v>3.051477340425532</v>
      </c>
      <c r="U22" s="5">
        <f t="shared" si="2"/>
        <v>35.12059093617021</v>
      </c>
      <c r="V22" s="2">
        <f t="shared" si="3"/>
        <v>2003</v>
      </c>
      <c r="W22" s="18" t="str">
        <f t="shared" si="4"/>
        <v>avgust</v>
      </c>
      <c r="X22" s="18" t="str">
        <f t="shared" si="5"/>
        <v>Andrew Stanton</v>
      </c>
      <c r="Y22" s="18" t="str">
        <f t="shared" si="6"/>
        <v>FİNDİNG NEMO</v>
      </c>
      <c r="Z22" s="18" t="str">
        <f t="shared" si="7"/>
        <v>Normal</v>
      </c>
      <c r="AA22" s="18" t="str">
        <f>VLOOKUP(D22, lookups!$A$2:$B$18, 2, FALSE)</f>
        <v>High Budget</v>
      </c>
      <c r="AB22" s="18" t="str">
        <f t="shared" si="8"/>
        <v>Not Recommended</v>
      </c>
      <c r="AC22" s="18" t="str">
        <f t="shared" si="9"/>
        <v>High Buzz / High Score</v>
      </c>
    </row>
    <row r="23" spans="1:29" x14ac:dyDescent="0.35">
      <c r="A23" s="18" t="s">
        <v>4105</v>
      </c>
      <c r="B23" s="19">
        <v>38404</v>
      </c>
      <c r="C23" s="18" t="s">
        <v>50</v>
      </c>
      <c r="D23" s="18" t="s">
        <v>95</v>
      </c>
      <c r="E23" s="18" t="s">
        <v>21</v>
      </c>
      <c r="F23" s="18" t="s">
        <v>22</v>
      </c>
      <c r="G23" s="18" t="s">
        <v>150</v>
      </c>
      <c r="H23" s="18" t="s">
        <v>1401</v>
      </c>
      <c r="I23" s="18" t="s">
        <v>218</v>
      </c>
      <c r="J23" s="20">
        <v>20000</v>
      </c>
      <c r="K23" s="20">
        <v>44042</v>
      </c>
      <c r="L23" s="20">
        <v>0</v>
      </c>
      <c r="M23" s="20">
        <v>10000</v>
      </c>
      <c r="N23" s="20">
        <v>7.6</v>
      </c>
      <c r="O23" s="20">
        <v>359</v>
      </c>
      <c r="P23" s="20">
        <v>140</v>
      </c>
      <c r="Q23" s="3">
        <v>380262555</v>
      </c>
      <c r="R23" s="3">
        <v>113000000</v>
      </c>
      <c r="S23" s="3">
        <f t="shared" si="0"/>
        <v>267262555</v>
      </c>
      <c r="T23" s="4">
        <f t="shared" si="1"/>
        <v>2.3651553539823009</v>
      </c>
      <c r="U23" s="5">
        <f t="shared" si="2"/>
        <v>32.346062141592924</v>
      </c>
      <c r="V23" s="2">
        <f t="shared" si="3"/>
        <v>2005</v>
      </c>
      <c r="W23" s="18" t="str">
        <f t="shared" si="4"/>
        <v>fevral</v>
      </c>
      <c r="X23" s="18" t="str">
        <f t="shared" si="5"/>
        <v>George Lucas</v>
      </c>
      <c r="Y23" s="18" t="str">
        <f t="shared" si="6"/>
        <v>STAR WARS: EPİSODE III - REVENGE OF THE SİTH</v>
      </c>
      <c r="Z23" s="18" t="str">
        <f t="shared" si="7"/>
        <v>Normal</v>
      </c>
      <c r="AA23" s="18" t="str">
        <f>VLOOKUP(D23, lookups!$A$2:$B$18, 2, FALSE)</f>
        <v>High Budget</v>
      </c>
      <c r="AB23" s="18" t="str">
        <f t="shared" si="8"/>
        <v>Not Recommended</v>
      </c>
      <c r="AC23" s="18" t="str">
        <f t="shared" si="9"/>
        <v>Normal</v>
      </c>
    </row>
    <row r="24" spans="1:29" x14ac:dyDescent="0.35">
      <c r="A24" s="18" t="s">
        <v>3511</v>
      </c>
      <c r="B24" s="19">
        <v>37885</v>
      </c>
      <c r="C24" s="18" t="s">
        <v>50</v>
      </c>
      <c r="D24" s="18" t="s">
        <v>95</v>
      </c>
      <c r="E24" s="18" t="s">
        <v>21</v>
      </c>
      <c r="F24" s="18" t="s">
        <v>22</v>
      </c>
      <c r="G24" s="18" t="s">
        <v>150</v>
      </c>
      <c r="H24" s="18" t="s">
        <v>3512</v>
      </c>
      <c r="I24" s="18" t="s">
        <v>1101</v>
      </c>
      <c r="J24" s="20">
        <v>5000</v>
      </c>
      <c r="K24" s="20">
        <v>6434</v>
      </c>
      <c r="L24" s="20">
        <v>0</v>
      </c>
      <c r="M24" s="20">
        <v>16000</v>
      </c>
      <c r="N24" s="20">
        <v>8.9</v>
      </c>
      <c r="O24" s="20">
        <v>328</v>
      </c>
      <c r="P24" s="20">
        <v>192</v>
      </c>
      <c r="Q24" s="3">
        <v>377019252</v>
      </c>
      <c r="R24" s="3">
        <v>94000000</v>
      </c>
      <c r="S24" s="3">
        <f t="shared" si="0"/>
        <v>283019252</v>
      </c>
      <c r="T24" s="4">
        <f t="shared" si="1"/>
        <v>3.0108431063829788</v>
      </c>
      <c r="U24" s="5">
        <f t="shared" si="2"/>
        <v>38.404337242553197</v>
      </c>
      <c r="V24" s="2">
        <f t="shared" si="3"/>
        <v>2003</v>
      </c>
      <c r="W24" s="18" t="str">
        <f t="shared" si="4"/>
        <v>sentyabr</v>
      </c>
      <c r="X24" s="18" t="str">
        <f t="shared" si="5"/>
        <v>Peter Jackson</v>
      </c>
      <c r="Y24" s="18" t="str">
        <f t="shared" si="6"/>
        <v>THE LORD OF THE RİNGS: THE RETURN OF THE KİNG</v>
      </c>
      <c r="Z24" s="18" t="str">
        <f t="shared" si="7"/>
        <v>Normal</v>
      </c>
      <c r="AA24" s="18" t="str">
        <f>VLOOKUP(D24, lookups!$A$2:$B$18, 2, FALSE)</f>
        <v>High Budget</v>
      </c>
      <c r="AB24" s="18" t="str">
        <f t="shared" si="8"/>
        <v>Not Recommended</v>
      </c>
      <c r="AC24" s="18" t="str">
        <f t="shared" si="9"/>
        <v>High Buzz / High Score</v>
      </c>
    </row>
    <row r="25" spans="1:29" x14ac:dyDescent="0.35">
      <c r="A25" s="18" t="s">
        <v>3790</v>
      </c>
      <c r="B25" s="19">
        <v>38161</v>
      </c>
      <c r="C25" s="18" t="s">
        <v>50</v>
      </c>
      <c r="D25" s="18" t="s">
        <v>95</v>
      </c>
      <c r="E25" s="18" t="s">
        <v>21</v>
      </c>
      <c r="F25" s="18" t="s">
        <v>22</v>
      </c>
      <c r="G25" s="18" t="s">
        <v>150</v>
      </c>
      <c r="H25" s="18" t="s">
        <v>1354</v>
      </c>
      <c r="I25" s="18" t="s">
        <v>595</v>
      </c>
      <c r="J25" s="20">
        <v>24000</v>
      </c>
      <c r="K25" s="20">
        <v>43388</v>
      </c>
      <c r="L25" s="20">
        <v>0</v>
      </c>
      <c r="M25" s="20">
        <v>0</v>
      </c>
      <c r="N25" s="20">
        <v>7.3</v>
      </c>
      <c r="O25" s="20">
        <v>300</v>
      </c>
      <c r="P25" s="20">
        <v>135</v>
      </c>
      <c r="Q25" s="3">
        <v>373377893</v>
      </c>
      <c r="R25" s="3">
        <v>200000000</v>
      </c>
      <c r="S25" s="3">
        <f t="shared" si="0"/>
        <v>173377893</v>
      </c>
      <c r="T25" s="4">
        <f t="shared" si="1"/>
        <v>0.86688946499999997</v>
      </c>
      <c r="U25" s="5">
        <f t="shared" si="2"/>
        <v>29.546755785999999</v>
      </c>
      <c r="V25" s="2">
        <f t="shared" si="3"/>
        <v>2004</v>
      </c>
      <c r="W25" s="18" t="str">
        <f t="shared" si="4"/>
        <v>iyun</v>
      </c>
      <c r="X25" s="18" t="str">
        <f t="shared" si="5"/>
        <v>Sam Raimi</v>
      </c>
      <c r="Y25" s="18" t="str">
        <f t="shared" si="6"/>
        <v>SPİDER-MAN 2</v>
      </c>
      <c r="Z25" s="18" t="str">
        <f t="shared" si="7"/>
        <v>Normal</v>
      </c>
      <c r="AA25" s="18" t="str">
        <f>VLOOKUP(D25, lookups!$A$2:$B$18, 2, FALSE)</f>
        <v>High Budget</v>
      </c>
      <c r="AB25" s="18" t="str">
        <f t="shared" si="8"/>
        <v>Not Recommended</v>
      </c>
      <c r="AC25" s="18" t="str">
        <f t="shared" si="9"/>
        <v>Normal</v>
      </c>
    </row>
    <row r="26" spans="1:29" x14ac:dyDescent="0.35">
      <c r="A26" s="18" t="s">
        <v>6397</v>
      </c>
      <c r="B26" s="19">
        <v>41439</v>
      </c>
      <c r="C26" s="18" t="s">
        <v>50</v>
      </c>
      <c r="D26" s="18" t="s">
        <v>51</v>
      </c>
      <c r="E26" s="18" t="s">
        <v>21</v>
      </c>
      <c r="F26" s="18" t="s">
        <v>22</v>
      </c>
      <c r="G26" s="18" t="s">
        <v>102</v>
      </c>
      <c r="H26" s="18" t="s">
        <v>3785</v>
      </c>
      <c r="I26" s="18" t="s">
        <v>5527</v>
      </c>
      <c r="J26" s="20">
        <v>7000</v>
      </c>
      <c r="K26" s="20">
        <v>11905</v>
      </c>
      <c r="L26" s="20">
        <v>275</v>
      </c>
      <c r="M26" s="20">
        <v>56000</v>
      </c>
      <c r="N26" s="20">
        <v>7.5</v>
      </c>
      <c r="O26" s="20">
        <v>306</v>
      </c>
      <c r="P26" s="20">
        <v>98</v>
      </c>
      <c r="Q26" s="3">
        <v>368049635</v>
      </c>
      <c r="R26" s="3">
        <v>76000000</v>
      </c>
      <c r="S26" s="3">
        <f t="shared" si="0"/>
        <v>292049635</v>
      </c>
      <c r="T26" s="4">
        <f t="shared" si="1"/>
        <v>3.8427583552631579</v>
      </c>
      <c r="U26" s="5">
        <f t="shared" si="2"/>
        <v>37.137103342105263</v>
      </c>
      <c r="V26" s="2">
        <f t="shared" si="3"/>
        <v>2013</v>
      </c>
      <c r="W26" s="18" t="str">
        <f t="shared" si="4"/>
        <v>iyun</v>
      </c>
      <c r="X26" s="18" t="str">
        <f t="shared" si="5"/>
        <v>Pierre Coffin</v>
      </c>
      <c r="Y26" s="18" t="str">
        <f t="shared" si="6"/>
        <v>DESPİCABLE ME 2</v>
      </c>
      <c r="Z26" s="18" t="str">
        <f t="shared" si="7"/>
        <v>Normal</v>
      </c>
      <c r="AA26" s="18" t="str">
        <f>VLOOKUP(D26, lookups!$A$2:$B$18, 2, FALSE)</f>
        <v>High Budget</v>
      </c>
      <c r="AB26" s="18" t="str">
        <f t="shared" si="8"/>
        <v>Not Recommended</v>
      </c>
      <c r="AC26" s="18" t="str">
        <f t="shared" si="9"/>
        <v>Normal</v>
      </c>
    </row>
    <row r="27" spans="1:29" x14ac:dyDescent="0.35">
      <c r="A27" s="18" t="s">
        <v>4227</v>
      </c>
      <c r="B27" s="19">
        <v>38378</v>
      </c>
      <c r="C27" s="18" t="s">
        <v>50</v>
      </c>
      <c r="D27" s="18" t="s">
        <v>58</v>
      </c>
      <c r="E27" s="18" t="s">
        <v>21</v>
      </c>
      <c r="F27" s="18" t="s">
        <v>22</v>
      </c>
      <c r="G27" s="18" t="s">
        <v>150</v>
      </c>
      <c r="H27" s="18" t="s">
        <v>431</v>
      </c>
      <c r="I27" s="18" t="s">
        <v>243</v>
      </c>
      <c r="J27" s="20">
        <v>10000</v>
      </c>
      <c r="K27" s="20">
        <v>12758</v>
      </c>
      <c r="L27" s="20">
        <v>14000</v>
      </c>
      <c r="M27" s="20">
        <v>0</v>
      </c>
      <c r="N27" s="20">
        <v>6.5</v>
      </c>
      <c r="O27" s="20">
        <v>401</v>
      </c>
      <c r="P27" s="20">
        <v>116</v>
      </c>
      <c r="Q27" s="3">
        <v>234277056</v>
      </c>
      <c r="R27" s="3">
        <v>132000000</v>
      </c>
      <c r="S27" s="3">
        <f t="shared" si="0"/>
        <v>102277056</v>
      </c>
      <c r="T27" s="4">
        <f t="shared" si="1"/>
        <v>0.77482618181818186</v>
      </c>
      <c r="U27" s="5">
        <f t="shared" si="2"/>
        <v>26.309930472727274</v>
      </c>
      <c r="V27" s="2">
        <f t="shared" si="3"/>
        <v>2005</v>
      </c>
      <c r="W27" s="18" t="str">
        <f t="shared" si="4"/>
        <v>yanvar</v>
      </c>
      <c r="X27" s="18" t="str">
        <f t="shared" si="5"/>
        <v>Steven Spielberg</v>
      </c>
      <c r="Y27" s="18" t="str">
        <f t="shared" si="6"/>
        <v>WAR OF THE WORLDS</v>
      </c>
      <c r="Z27" s="18" t="str">
        <f t="shared" si="7"/>
        <v>Normal</v>
      </c>
      <c r="AA27" s="18" t="str">
        <f>VLOOKUP(D27, lookups!$A$2:$B$18, 2, FALSE)</f>
        <v>High Budget</v>
      </c>
      <c r="AB27" s="18" t="str">
        <f t="shared" si="8"/>
        <v>Not Recommended</v>
      </c>
      <c r="AC27" s="18" t="str">
        <f t="shared" si="9"/>
        <v>Normal</v>
      </c>
    </row>
    <row r="28" spans="1:29" x14ac:dyDescent="0.35">
      <c r="A28" s="18" t="s">
        <v>6900</v>
      </c>
      <c r="B28" s="19">
        <v>42104</v>
      </c>
      <c r="C28" s="18" t="s">
        <v>50</v>
      </c>
      <c r="D28" s="18" t="s">
        <v>58</v>
      </c>
      <c r="E28" s="18" t="s">
        <v>21</v>
      </c>
      <c r="F28" s="18" t="s">
        <v>22</v>
      </c>
      <c r="G28" s="18" t="s">
        <v>102</v>
      </c>
      <c r="H28" s="18" t="s">
        <v>2042</v>
      </c>
      <c r="I28" s="18" t="s">
        <v>2781</v>
      </c>
      <c r="J28" s="20">
        <v>1000</v>
      </c>
      <c r="K28" s="20">
        <v>2944</v>
      </c>
      <c r="L28" s="20">
        <v>0</v>
      </c>
      <c r="M28" s="20">
        <v>118000</v>
      </c>
      <c r="N28" s="20">
        <v>8.3000000000000007</v>
      </c>
      <c r="O28" s="20">
        <v>536</v>
      </c>
      <c r="P28" s="20">
        <v>95</v>
      </c>
      <c r="Q28" s="3">
        <v>356454367</v>
      </c>
      <c r="R28" s="3">
        <v>175000000</v>
      </c>
      <c r="S28" s="3">
        <f t="shared" si="0"/>
        <v>181454367</v>
      </c>
      <c r="T28" s="4">
        <f t="shared" si="1"/>
        <v>1.0368820971428572</v>
      </c>
      <c r="U28" s="5">
        <f t="shared" si="2"/>
        <v>45.41475283885714</v>
      </c>
      <c r="V28" s="2">
        <f t="shared" si="3"/>
        <v>2015</v>
      </c>
      <c r="W28" s="18" t="str">
        <f t="shared" si="4"/>
        <v>aprel</v>
      </c>
      <c r="X28" s="18" t="str">
        <f t="shared" si="5"/>
        <v>Pete Docter</v>
      </c>
      <c r="Y28" s="18" t="str">
        <f t="shared" si="6"/>
        <v>INSİDE OUT</v>
      </c>
      <c r="Z28" s="18" t="str">
        <f t="shared" si="7"/>
        <v>Normal</v>
      </c>
      <c r="AA28" s="18" t="str">
        <f>VLOOKUP(D28, lookups!$A$2:$B$18, 2, FALSE)</f>
        <v>High Budget</v>
      </c>
      <c r="AB28" s="18" t="str">
        <f t="shared" si="8"/>
        <v>Not Recommended</v>
      </c>
      <c r="AC28" s="18" t="str">
        <f t="shared" si="9"/>
        <v>High Buzz / High Score</v>
      </c>
    </row>
    <row r="29" spans="1:29" x14ac:dyDescent="0.35">
      <c r="A29" s="18" t="s">
        <v>6030</v>
      </c>
      <c r="B29" s="19">
        <v>40588</v>
      </c>
      <c r="C29" s="18" t="s">
        <v>50</v>
      </c>
      <c r="D29" s="18" t="s">
        <v>95</v>
      </c>
      <c r="E29" s="18" t="s">
        <v>21</v>
      </c>
      <c r="F29" s="18" t="s">
        <v>22</v>
      </c>
      <c r="G29" s="18" t="s">
        <v>150</v>
      </c>
      <c r="H29" s="18" t="s">
        <v>3496</v>
      </c>
      <c r="I29" s="18" t="s">
        <v>1186</v>
      </c>
      <c r="J29" s="20">
        <v>894</v>
      </c>
      <c r="K29" s="20">
        <v>2593</v>
      </c>
      <c r="L29" s="20">
        <v>0</v>
      </c>
      <c r="M29" s="20">
        <v>46000</v>
      </c>
      <c r="N29" s="20">
        <v>6.3</v>
      </c>
      <c r="O29" s="20">
        <v>428</v>
      </c>
      <c r="P29" s="20">
        <v>154</v>
      </c>
      <c r="Q29" s="3">
        <v>352358779</v>
      </c>
      <c r="R29" s="3">
        <v>195000000</v>
      </c>
      <c r="S29" s="3">
        <f t="shared" si="0"/>
        <v>157358779</v>
      </c>
      <c r="T29" s="4">
        <f t="shared" si="1"/>
        <v>0.80696809743589748</v>
      </c>
      <c r="U29" s="5">
        <f t="shared" si="2"/>
        <v>30.122787238974361</v>
      </c>
      <c r="V29" s="2">
        <f t="shared" si="3"/>
        <v>2011</v>
      </c>
      <c r="W29" s="18" t="str">
        <f t="shared" si="4"/>
        <v>fevral</v>
      </c>
      <c r="X29" s="18" t="str">
        <f t="shared" si="5"/>
        <v>Michael Bay</v>
      </c>
      <c r="Y29" s="18" t="str">
        <f t="shared" si="6"/>
        <v>TRANSFORMERS: DARK OF THE MOON</v>
      </c>
      <c r="Z29" s="18" t="str">
        <f t="shared" si="7"/>
        <v>Normal</v>
      </c>
      <c r="AA29" s="18" t="str">
        <f>VLOOKUP(D29, lookups!$A$2:$B$18, 2, FALSE)</f>
        <v>High Budget</v>
      </c>
      <c r="AB29" s="18" t="str">
        <f t="shared" si="8"/>
        <v>Not Recommended</v>
      </c>
      <c r="AC29" s="18" t="str">
        <f t="shared" si="9"/>
        <v>Normal</v>
      </c>
    </row>
    <row r="30" spans="1:29" x14ac:dyDescent="0.35">
      <c r="A30" s="18" t="s">
        <v>6611</v>
      </c>
      <c r="B30" s="19">
        <v>41689</v>
      </c>
      <c r="C30" s="18" t="s">
        <v>50</v>
      </c>
      <c r="D30" s="18" t="s">
        <v>95</v>
      </c>
      <c r="E30" s="18" t="s">
        <v>21</v>
      </c>
      <c r="F30" s="18" t="s">
        <v>22</v>
      </c>
      <c r="G30" s="18" t="s">
        <v>110</v>
      </c>
      <c r="H30" s="18" t="s">
        <v>4327</v>
      </c>
      <c r="I30" s="18" t="s">
        <v>132</v>
      </c>
      <c r="J30" s="20">
        <v>14000</v>
      </c>
      <c r="K30" s="20">
        <v>16277</v>
      </c>
      <c r="L30" s="20">
        <v>16000</v>
      </c>
      <c r="M30" s="20">
        <v>112000</v>
      </c>
      <c r="N30" s="20">
        <v>7.3</v>
      </c>
      <c r="O30" s="20">
        <v>490</v>
      </c>
      <c r="P30" s="20">
        <v>133</v>
      </c>
      <c r="Q30" s="3">
        <v>350123553</v>
      </c>
      <c r="R30" s="3">
        <v>58800000</v>
      </c>
      <c r="S30" s="3">
        <f t="shared" si="0"/>
        <v>291323553</v>
      </c>
      <c r="T30" s="4">
        <f t="shared" si="1"/>
        <v>4.954482193877551</v>
      </c>
      <c r="U30" s="5">
        <f t="shared" si="2"/>
        <v>42.381792877551021</v>
      </c>
      <c r="V30" s="2">
        <f t="shared" si="3"/>
        <v>2014</v>
      </c>
      <c r="W30" s="18" t="str">
        <f t="shared" si="4"/>
        <v>fevral</v>
      </c>
      <c r="X30" s="18" t="str">
        <f t="shared" si="5"/>
        <v>Clint Eastwood</v>
      </c>
      <c r="Y30" s="18" t="str">
        <f t="shared" si="6"/>
        <v>AMERİCAN SNİPER</v>
      </c>
      <c r="Z30" s="18" t="str">
        <f t="shared" si="7"/>
        <v>Normal</v>
      </c>
      <c r="AA30" s="18" t="str">
        <f>VLOOKUP(D30, lookups!$A$2:$B$18, 2, FALSE)</f>
        <v>High Budget</v>
      </c>
      <c r="AB30" s="18" t="str">
        <f t="shared" si="8"/>
        <v>Not Recommended</v>
      </c>
      <c r="AC30" s="18" t="str">
        <f t="shared" si="9"/>
        <v>Normal</v>
      </c>
    </row>
    <row r="31" spans="1:29" x14ac:dyDescent="0.35">
      <c r="A31" s="18" t="s">
        <v>6888</v>
      </c>
      <c r="B31" s="19">
        <v>42012</v>
      </c>
      <c r="C31" s="18" t="s">
        <v>50</v>
      </c>
      <c r="D31" s="18" t="s">
        <v>95</v>
      </c>
      <c r="E31" s="18" t="s">
        <v>21</v>
      </c>
      <c r="F31" s="18" t="s">
        <v>22</v>
      </c>
      <c r="G31" s="18" t="s">
        <v>150</v>
      </c>
      <c r="H31" s="18" t="s">
        <v>1829</v>
      </c>
      <c r="I31" s="18" t="s">
        <v>3764</v>
      </c>
      <c r="J31" s="20">
        <v>26000</v>
      </c>
      <c r="K31" s="20">
        <v>79150</v>
      </c>
      <c r="L31" s="20">
        <v>0</v>
      </c>
      <c r="M31" s="20">
        <v>94000</v>
      </c>
      <c r="N31" s="20">
        <v>7.2</v>
      </c>
      <c r="O31" s="20">
        <v>424</v>
      </c>
      <c r="P31" s="20">
        <v>140</v>
      </c>
      <c r="Q31" s="3">
        <v>350034110</v>
      </c>
      <c r="R31" s="3">
        <v>190000000</v>
      </c>
      <c r="S31" s="3">
        <f t="shared" si="0"/>
        <v>160034110</v>
      </c>
      <c r="T31" s="4">
        <f t="shared" si="1"/>
        <v>0.84228478947368424</v>
      </c>
      <c r="U31" s="5">
        <f t="shared" si="2"/>
        <v>38.536913915789476</v>
      </c>
      <c r="V31" s="2">
        <f t="shared" si="3"/>
        <v>2015</v>
      </c>
      <c r="W31" s="18" t="str">
        <f t="shared" si="4"/>
        <v>yanvar</v>
      </c>
      <c r="X31" s="18" t="str">
        <f t="shared" si="5"/>
        <v>James Wan</v>
      </c>
      <c r="Y31" s="18" t="str">
        <f t="shared" si="6"/>
        <v>FURİOUS 7</v>
      </c>
      <c r="Z31" s="18" t="str">
        <f t="shared" si="7"/>
        <v>Normal</v>
      </c>
      <c r="AA31" s="18" t="str">
        <f>VLOOKUP(D31, lookups!$A$2:$B$18, 2, FALSE)</f>
        <v>High Budget</v>
      </c>
      <c r="AB31" s="18" t="str">
        <f t="shared" si="8"/>
        <v>Not Recommended</v>
      </c>
      <c r="AC31" s="18" t="str">
        <f t="shared" si="9"/>
        <v>Normal</v>
      </c>
    </row>
    <row r="32" spans="1:29" x14ac:dyDescent="0.35">
      <c r="A32" s="18" t="s">
        <v>3223</v>
      </c>
      <c r="B32" s="19">
        <v>37321</v>
      </c>
      <c r="C32" s="18" t="s">
        <v>50</v>
      </c>
      <c r="D32" s="18" t="s">
        <v>95</v>
      </c>
      <c r="E32" s="18" t="s">
        <v>21</v>
      </c>
      <c r="F32" s="18" t="s">
        <v>22</v>
      </c>
      <c r="G32" s="18" t="s">
        <v>150</v>
      </c>
      <c r="H32" s="18" t="s">
        <v>236</v>
      </c>
      <c r="I32" s="18" t="s">
        <v>1101</v>
      </c>
      <c r="J32" s="20">
        <v>16000</v>
      </c>
      <c r="K32" s="20">
        <v>23052</v>
      </c>
      <c r="L32" s="20">
        <v>0</v>
      </c>
      <c r="M32" s="20">
        <v>10000</v>
      </c>
      <c r="N32" s="20">
        <v>8.6999999999999993</v>
      </c>
      <c r="O32" s="20">
        <v>294</v>
      </c>
      <c r="P32" s="20">
        <v>172</v>
      </c>
      <c r="Q32" s="3">
        <v>340478898</v>
      </c>
      <c r="R32" s="3">
        <v>94000000</v>
      </c>
      <c r="S32" s="3">
        <f t="shared" si="0"/>
        <v>246478898</v>
      </c>
      <c r="T32" s="4">
        <f t="shared" si="1"/>
        <v>2.6221159361702129</v>
      </c>
      <c r="U32" s="5">
        <f t="shared" si="2"/>
        <v>36.848846374468081</v>
      </c>
      <c r="V32" s="2">
        <f t="shared" si="3"/>
        <v>2002</v>
      </c>
      <c r="W32" s="18" t="str">
        <f t="shared" si="4"/>
        <v>mart</v>
      </c>
      <c r="X32" s="18" t="str">
        <f t="shared" si="5"/>
        <v>Peter Jackson</v>
      </c>
      <c r="Y32" s="18" t="str">
        <f t="shared" si="6"/>
        <v>THE LORD OF THE RİNGS: THE TWO TOWERS</v>
      </c>
      <c r="Z32" s="18" t="str">
        <f t="shared" si="7"/>
        <v>Normal</v>
      </c>
      <c r="AA32" s="18" t="str">
        <f>VLOOKUP(D32, lookups!$A$2:$B$18, 2, FALSE)</f>
        <v>High Budget</v>
      </c>
      <c r="AB32" s="18" t="str">
        <f t="shared" si="8"/>
        <v>Not Recommended</v>
      </c>
      <c r="AC32" s="18" t="str">
        <f t="shared" si="9"/>
        <v>High Buzz / High Score</v>
      </c>
    </row>
    <row r="33" spans="1:29" x14ac:dyDescent="0.35">
      <c r="A33" s="18" t="s">
        <v>6782</v>
      </c>
      <c r="B33" s="19">
        <v>41721</v>
      </c>
      <c r="C33" s="18" t="s">
        <v>50</v>
      </c>
      <c r="D33" s="18" t="s">
        <v>58</v>
      </c>
      <c r="E33" s="18" t="s">
        <v>21</v>
      </c>
      <c r="F33" s="18" t="s">
        <v>22</v>
      </c>
      <c r="G33" s="18" t="s">
        <v>150</v>
      </c>
      <c r="H33" s="18" t="s">
        <v>5761</v>
      </c>
      <c r="I33" s="18" t="s">
        <v>4680</v>
      </c>
      <c r="J33" s="20">
        <v>34000</v>
      </c>
      <c r="K33" s="20">
        <v>81385</v>
      </c>
      <c r="L33" s="20">
        <v>508</v>
      </c>
      <c r="M33" s="20">
        <v>52000</v>
      </c>
      <c r="N33" s="20">
        <v>6.7</v>
      </c>
      <c r="O33" s="20">
        <v>403</v>
      </c>
      <c r="P33" s="20">
        <v>123</v>
      </c>
      <c r="Q33" s="3">
        <v>337103873</v>
      </c>
      <c r="R33" s="3">
        <v>125000000</v>
      </c>
      <c r="S33" s="3">
        <f t="shared" si="0"/>
        <v>212103873</v>
      </c>
      <c r="T33" s="4">
        <f t="shared" si="1"/>
        <v>1.696830984</v>
      </c>
      <c r="U33" s="5">
        <f t="shared" si="2"/>
        <v>32.678732393600001</v>
      </c>
      <c r="V33" s="2">
        <f t="shared" si="3"/>
        <v>2014</v>
      </c>
      <c r="W33" s="18" t="str">
        <f t="shared" si="4"/>
        <v>mart</v>
      </c>
      <c r="X33" s="18" t="str">
        <f t="shared" si="5"/>
        <v>Francis Lawrence</v>
      </c>
      <c r="Y33" s="18" t="str">
        <f t="shared" si="6"/>
        <v>THE HUNGER GAMES: MOCKİNGJAY - PART 1</v>
      </c>
      <c r="Z33" s="18" t="str">
        <f t="shared" si="7"/>
        <v>Normal</v>
      </c>
      <c r="AA33" s="18" t="str">
        <f>VLOOKUP(D33, lookups!$A$2:$B$18, 2, FALSE)</f>
        <v>High Budget</v>
      </c>
      <c r="AB33" s="18" t="str">
        <f t="shared" si="8"/>
        <v>Not Recommended</v>
      </c>
      <c r="AC33" s="18" t="str">
        <f t="shared" si="9"/>
        <v>Normal</v>
      </c>
    </row>
    <row r="34" spans="1:29" x14ac:dyDescent="0.35">
      <c r="A34" s="18" t="s">
        <v>4761</v>
      </c>
      <c r="B34" s="19">
        <v>39123</v>
      </c>
      <c r="C34" s="18" t="s">
        <v>50</v>
      </c>
      <c r="D34" s="18" t="s">
        <v>95</v>
      </c>
      <c r="E34" s="18" t="s">
        <v>21</v>
      </c>
      <c r="F34" s="18" t="s">
        <v>22</v>
      </c>
      <c r="G34" s="18" t="s">
        <v>150</v>
      </c>
      <c r="H34" s="18" t="s">
        <v>1354</v>
      </c>
      <c r="I34" s="18" t="s">
        <v>595</v>
      </c>
      <c r="J34" s="20">
        <v>24000</v>
      </c>
      <c r="K34" s="20">
        <v>46055</v>
      </c>
      <c r="L34" s="20">
        <v>0</v>
      </c>
      <c r="M34" s="20">
        <v>0</v>
      </c>
      <c r="N34" s="20">
        <v>6.2</v>
      </c>
      <c r="O34" s="20">
        <v>392</v>
      </c>
      <c r="P34" s="20">
        <v>156</v>
      </c>
      <c r="Q34" s="3">
        <v>336530303</v>
      </c>
      <c r="R34" s="3">
        <v>258000000</v>
      </c>
      <c r="S34" s="3">
        <f t="shared" si="0"/>
        <v>78530303</v>
      </c>
      <c r="T34" s="4">
        <f t="shared" si="1"/>
        <v>0.30438101937984496</v>
      </c>
      <c r="U34" s="5">
        <f t="shared" si="2"/>
        <v>24.921752407751939</v>
      </c>
      <c r="V34" s="2">
        <f t="shared" si="3"/>
        <v>2007</v>
      </c>
      <c r="W34" s="18" t="str">
        <f t="shared" si="4"/>
        <v>fevral</v>
      </c>
      <c r="X34" s="18" t="str">
        <f t="shared" si="5"/>
        <v>Sam Raimi</v>
      </c>
      <c r="Y34" s="18" t="str">
        <f t="shared" si="6"/>
        <v>SPİDER-MAN 3</v>
      </c>
      <c r="Z34" s="18" t="str">
        <f t="shared" si="7"/>
        <v>Normal</v>
      </c>
      <c r="AA34" s="18" t="str">
        <f>VLOOKUP(D34, lookups!$A$2:$B$18, 2, FALSE)</f>
        <v>High Budget</v>
      </c>
      <c r="AB34" s="18" t="str">
        <f t="shared" si="8"/>
        <v>Not Recommended</v>
      </c>
      <c r="AC34" s="18" t="str">
        <f t="shared" si="9"/>
        <v>Normal</v>
      </c>
    </row>
    <row r="35" spans="1:29" x14ac:dyDescent="0.35">
      <c r="A35" s="18" t="s">
        <v>6926</v>
      </c>
      <c r="B35" s="19">
        <v>42220</v>
      </c>
      <c r="C35" s="18" t="s">
        <v>50</v>
      </c>
      <c r="D35" s="18" t="s">
        <v>95</v>
      </c>
      <c r="E35" s="18" t="s">
        <v>21</v>
      </c>
      <c r="F35" s="18" t="s">
        <v>22</v>
      </c>
      <c r="G35" s="18" t="s">
        <v>102</v>
      </c>
      <c r="H35" s="18" t="s">
        <v>3785</v>
      </c>
      <c r="I35" s="18" t="s">
        <v>6927</v>
      </c>
      <c r="J35" s="20">
        <v>7000</v>
      </c>
      <c r="K35" s="20">
        <v>13616</v>
      </c>
      <c r="L35" s="20">
        <v>22</v>
      </c>
      <c r="M35" s="20">
        <v>70000</v>
      </c>
      <c r="N35" s="20">
        <v>6.4</v>
      </c>
      <c r="O35" s="20">
        <v>308</v>
      </c>
      <c r="P35" s="20">
        <v>91</v>
      </c>
      <c r="Q35" s="3">
        <v>336029560</v>
      </c>
      <c r="R35" s="3">
        <v>74000000</v>
      </c>
      <c r="S35" s="3">
        <f t="shared" si="0"/>
        <v>262029560</v>
      </c>
      <c r="T35" s="4">
        <f t="shared" si="1"/>
        <v>3.54094</v>
      </c>
      <c r="U35" s="5">
        <f t="shared" si="2"/>
        <v>34.016376000000001</v>
      </c>
      <c r="V35" s="2">
        <f t="shared" si="3"/>
        <v>2015</v>
      </c>
      <c r="W35" s="18" t="str">
        <f t="shared" si="4"/>
        <v>avgust</v>
      </c>
      <c r="X35" s="18" t="str">
        <f t="shared" si="5"/>
        <v>Kyle Balda</v>
      </c>
      <c r="Y35" s="18" t="str">
        <f t="shared" si="6"/>
        <v>MİNİONS</v>
      </c>
      <c r="Z35" s="18" t="str">
        <f t="shared" si="7"/>
        <v>Normal</v>
      </c>
      <c r="AA35" s="18" t="str">
        <f>VLOOKUP(D35, lookups!$A$2:$B$18, 2, FALSE)</f>
        <v>High Budget</v>
      </c>
      <c r="AB35" s="18" t="str">
        <f t="shared" si="8"/>
        <v>Not Recommended</v>
      </c>
      <c r="AC35" s="18" t="str">
        <f t="shared" si="9"/>
        <v>Normal</v>
      </c>
    </row>
    <row r="36" spans="1:29" x14ac:dyDescent="0.35">
      <c r="A36" s="18" t="s">
        <v>5491</v>
      </c>
      <c r="B36" s="19">
        <v>40266</v>
      </c>
      <c r="C36" s="18" t="s">
        <v>50</v>
      </c>
      <c r="D36" s="18" t="s">
        <v>58</v>
      </c>
      <c r="E36" s="18" t="s">
        <v>21</v>
      </c>
      <c r="F36" s="18" t="s">
        <v>22</v>
      </c>
      <c r="G36" s="18" t="s">
        <v>102</v>
      </c>
      <c r="H36" s="18" t="s">
        <v>444</v>
      </c>
      <c r="I36" s="18" t="s">
        <v>663</v>
      </c>
      <c r="J36" s="20">
        <v>40000</v>
      </c>
      <c r="K36" s="20">
        <v>79957</v>
      </c>
      <c r="L36" s="20">
        <v>13000</v>
      </c>
      <c r="M36" s="20">
        <v>24000</v>
      </c>
      <c r="N36" s="20">
        <v>6.5</v>
      </c>
      <c r="O36" s="20">
        <v>451</v>
      </c>
      <c r="P36" s="20">
        <v>108</v>
      </c>
      <c r="Q36" s="3">
        <v>334185206</v>
      </c>
      <c r="R36" s="3">
        <v>200000000</v>
      </c>
      <c r="S36" s="3">
        <f t="shared" si="0"/>
        <v>134185206</v>
      </c>
      <c r="T36" s="4">
        <f t="shared" si="1"/>
        <v>0.67092602999999995</v>
      </c>
      <c r="U36" s="5">
        <f t="shared" si="2"/>
        <v>28.668370411999998</v>
      </c>
      <c r="V36" s="2">
        <f t="shared" si="3"/>
        <v>2010</v>
      </c>
      <c r="W36" s="18" t="str">
        <f t="shared" si="4"/>
        <v>mart</v>
      </c>
      <c r="X36" s="18" t="str">
        <f t="shared" si="5"/>
        <v>Tim Burton</v>
      </c>
      <c r="Y36" s="18" t="str">
        <f t="shared" si="6"/>
        <v>ALİCE İN WONDERLAND</v>
      </c>
      <c r="Z36" s="18" t="str">
        <f t="shared" si="7"/>
        <v>Normal</v>
      </c>
      <c r="AA36" s="18" t="str">
        <f>VLOOKUP(D36, lookups!$A$2:$B$18, 2, FALSE)</f>
        <v>High Budget</v>
      </c>
      <c r="AB36" s="18" t="str">
        <f t="shared" si="8"/>
        <v>Not Recommended</v>
      </c>
      <c r="AC36" s="18" t="str">
        <f t="shared" si="9"/>
        <v>Normal</v>
      </c>
    </row>
    <row r="37" spans="1:29" x14ac:dyDescent="0.35">
      <c r="A37" s="18" t="s">
        <v>6664</v>
      </c>
      <c r="B37" s="19">
        <v>41834</v>
      </c>
      <c r="C37" s="18" t="s">
        <v>50</v>
      </c>
      <c r="D37" s="18" t="s">
        <v>95</v>
      </c>
      <c r="E37" s="18" t="s">
        <v>21</v>
      </c>
      <c r="F37" s="18" t="s">
        <v>22</v>
      </c>
      <c r="G37" s="18" t="s">
        <v>150</v>
      </c>
      <c r="H37" s="18" t="s">
        <v>4327</v>
      </c>
      <c r="I37" s="18" t="s">
        <v>4477</v>
      </c>
      <c r="J37" s="20">
        <v>14000</v>
      </c>
      <c r="K37" s="20">
        <v>32438</v>
      </c>
      <c r="L37" s="20">
        <v>571</v>
      </c>
      <c r="M37" s="20">
        <v>96000</v>
      </c>
      <c r="N37" s="20">
        <v>8.1</v>
      </c>
      <c r="O37" s="20">
        <v>653</v>
      </c>
      <c r="P37" s="20">
        <v>121</v>
      </c>
      <c r="Q37" s="3">
        <v>333130696</v>
      </c>
      <c r="R37" s="3">
        <v>170000000</v>
      </c>
      <c r="S37" s="3">
        <f t="shared" si="0"/>
        <v>163130696</v>
      </c>
      <c r="T37" s="4">
        <f t="shared" si="1"/>
        <v>0.95959232941176476</v>
      </c>
      <c r="U37" s="5">
        <f t="shared" si="2"/>
        <v>42.383836931764705</v>
      </c>
      <c r="V37" s="2">
        <f t="shared" si="3"/>
        <v>2014</v>
      </c>
      <c r="W37" s="18" t="str">
        <f t="shared" si="4"/>
        <v>iyul</v>
      </c>
      <c r="X37" s="18" t="str">
        <f t="shared" si="5"/>
        <v>James Gunn</v>
      </c>
      <c r="Y37" s="18" t="str">
        <f t="shared" si="6"/>
        <v>GUARDİANS OF THE GALAXY</v>
      </c>
      <c r="Z37" s="18" t="str">
        <f t="shared" si="7"/>
        <v>Normal</v>
      </c>
      <c r="AA37" s="18" t="str">
        <f>VLOOKUP(D37, lookups!$A$2:$B$18, 2, FALSE)</f>
        <v>High Budget</v>
      </c>
      <c r="AB37" s="18" t="str">
        <f t="shared" si="8"/>
        <v>Not Recommended</v>
      </c>
      <c r="AC37" s="18" t="str">
        <f t="shared" si="9"/>
        <v>High Buzz / High Score</v>
      </c>
    </row>
    <row r="38" spans="1:29" x14ac:dyDescent="0.35">
      <c r="A38" s="18" t="s">
        <v>1095</v>
      </c>
      <c r="B38" s="19">
        <v>34651</v>
      </c>
      <c r="C38" s="18" t="s">
        <v>19</v>
      </c>
      <c r="D38" s="18" t="s">
        <v>38</v>
      </c>
      <c r="E38" s="18" t="s">
        <v>21</v>
      </c>
      <c r="F38" s="18" t="s">
        <v>22</v>
      </c>
      <c r="G38" s="18" t="s">
        <v>150</v>
      </c>
      <c r="H38" s="18" t="s">
        <v>473</v>
      </c>
      <c r="I38" s="18" t="s">
        <v>498</v>
      </c>
      <c r="J38" s="20">
        <v>15000</v>
      </c>
      <c r="K38" s="20">
        <v>15700</v>
      </c>
      <c r="L38" s="20">
        <v>0</v>
      </c>
      <c r="M38" s="20">
        <v>59000</v>
      </c>
      <c r="N38" s="20">
        <v>8.8000000000000007</v>
      </c>
      <c r="O38" s="20">
        <v>149</v>
      </c>
      <c r="P38" s="20">
        <v>142</v>
      </c>
      <c r="Q38" s="3">
        <v>329691196</v>
      </c>
      <c r="R38" s="3">
        <v>55000000</v>
      </c>
      <c r="S38" s="3">
        <f t="shared" si="0"/>
        <v>274691196</v>
      </c>
      <c r="T38" s="4">
        <f t="shared" si="1"/>
        <v>4.9943853818181818</v>
      </c>
      <c r="U38" s="5">
        <f t="shared" si="2"/>
        <v>43.097754152727276</v>
      </c>
      <c r="V38" s="2">
        <f t="shared" si="3"/>
        <v>1994</v>
      </c>
      <c r="W38" s="18" t="str">
        <f t="shared" si="4"/>
        <v>noyabr</v>
      </c>
      <c r="X38" s="18" t="str">
        <f t="shared" si="5"/>
        <v>Robert Zemeckis</v>
      </c>
      <c r="Y38" s="18" t="str">
        <f t="shared" si="6"/>
        <v>FORREST GUMP</v>
      </c>
      <c r="Z38" s="18" t="str">
        <f t="shared" si="7"/>
        <v>Normal</v>
      </c>
      <c r="AA38" s="18" t="str">
        <f>VLOOKUP(D38, lookups!$A$2:$B$18, 2, FALSE)</f>
        <v>Medium Budget</v>
      </c>
      <c r="AB38" s="18" t="str">
        <f t="shared" si="8"/>
        <v>Not Recommended</v>
      </c>
      <c r="AC38" s="18" t="str">
        <f t="shared" si="9"/>
        <v>High Buzz / High Score</v>
      </c>
    </row>
    <row r="39" spans="1:29" x14ac:dyDescent="0.35">
      <c r="A39" s="18" t="s">
        <v>4758</v>
      </c>
      <c r="B39" s="19">
        <v>39188</v>
      </c>
      <c r="C39" s="18" t="s">
        <v>50</v>
      </c>
      <c r="D39" s="18" t="s">
        <v>58</v>
      </c>
      <c r="E39" s="18" t="s">
        <v>21</v>
      </c>
      <c r="F39" s="18" t="s">
        <v>22</v>
      </c>
      <c r="G39" s="18" t="s">
        <v>102</v>
      </c>
      <c r="H39" s="18" t="s">
        <v>4275</v>
      </c>
      <c r="I39" s="18" t="s">
        <v>4759</v>
      </c>
      <c r="J39" s="20">
        <v>3000</v>
      </c>
      <c r="K39" s="20">
        <v>4705</v>
      </c>
      <c r="L39" s="20">
        <v>50</v>
      </c>
      <c r="M39" s="20">
        <v>0</v>
      </c>
      <c r="N39" s="20">
        <v>6.1</v>
      </c>
      <c r="O39" s="20">
        <v>227</v>
      </c>
      <c r="P39" s="20">
        <v>93</v>
      </c>
      <c r="Q39" s="3">
        <v>320706665</v>
      </c>
      <c r="R39" s="3">
        <v>160000000</v>
      </c>
      <c r="S39" s="3">
        <f t="shared" si="0"/>
        <v>160706665</v>
      </c>
      <c r="T39" s="4">
        <f t="shared" si="1"/>
        <v>1.0044166562500001</v>
      </c>
      <c r="U39" s="5">
        <f t="shared" si="2"/>
        <v>24.8017666625</v>
      </c>
      <c r="V39" s="2">
        <f t="shared" si="3"/>
        <v>2007</v>
      </c>
      <c r="W39" s="18" t="str">
        <f t="shared" si="4"/>
        <v>aprel</v>
      </c>
      <c r="X39" s="18" t="str">
        <f t="shared" si="5"/>
        <v>Chris Miller</v>
      </c>
      <c r="Y39" s="18" t="str">
        <f t="shared" si="6"/>
        <v>SHREK THE THİRD</v>
      </c>
      <c r="Z39" s="18" t="str">
        <f t="shared" si="7"/>
        <v>Normal</v>
      </c>
      <c r="AA39" s="18" t="str">
        <f>VLOOKUP(D39, lookups!$A$2:$B$18, 2, FALSE)</f>
        <v>High Budget</v>
      </c>
      <c r="AB39" s="18" t="str">
        <f t="shared" si="8"/>
        <v>Not Recommended</v>
      </c>
      <c r="AC39" s="18" t="str">
        <f t="shared" si="9"/>
        <v>Normal</v>
      </c>
    </row>
    <row r="40" spans="1:29" x14ac:dyDescent="0.35">
      <c r="A40" s="18" t="s">
        <v>4837</v>
      </c>
      <c r="B40" s="19">
        <v>39338</v>
      </c>
      <c r="C40" s="18" t="s">
        <v>50</v>
      </c>
      <c r="D40" s="18" t="s">
        <v>95</v>
      </c>
      <c r="E40" s="18" t="s">
        <v>21</v>
      </c>
      <c r="F40" s="18" t="s">
        <v>22</v>
      </c>
      <c r="G40" s="18" t="s">
        <v>150</v>
      </c>
      <c r="H40" s="18" t="s">
        <v>4836</v>
      </c>
      <c r="I40" s="18" t="s">
        <v>1186</v>
      </c>
      <c r="J40" s="20">
        <v>662</v>
      </c>
      <c r="K40" s="20">
        <v>2333</v>
      </c>
      <c r="L40" s="20">
        <v>0</v>
      </c>
      <c r="M40" s="20">
        <v>8000</v>
      </c>
      <c r="N40" s="20">
        <v>7.1</v>
      </c>
      <c r="O40" s="20">
        <v>396</v>
      </c>
      <c r="P40" s="20">
        <v>144</v>
      </c>
      <c r="Q40" s="3">
        <v>318759914</v>
      </c>
      <c r="R40" s="3">
        <v>150000000</v>
      </c>
      <c r="S40" s="3">
        <f t="shared" si="0"/>
        <v>168759914</v>
      </c>
      <c r="T40" s="4">
        <f t="shared" si="1"/>
        <v>1.1250660933333334</v>
      </c>
      <c r="U40" s="5">
        <f t="shared" si="2"/>
        <v>29.650026437333334</v>
      </c>
      <c r="V40" s="2">
        <f t="shared" si="3"/>
        <v>2007</v>
      </c>
      <c r="W40" s="18" t="str">
        <f t="shared" si="4"/>
        <v>sentyabr</v>
      </c>
      <c r="X40" s="18" t="str">
        <f t="shared" si="5"/>
        <v>Michael Bay</v>
      </c>
      <c r="Y40" s="18" t="str">
        <f t="shared" si="6"/>
        <v>TRANSFORMERS</v>
      </c>
      <c r="Z40" s="18" t="str">
        <f t="shared" si="7"/>
        <v>Normal</v>
      </c>
      <c r="AA40" s="18" t="str">
        <f>VLOOKUP(D40, lookups!$A$2:$B$18, 2, FALSE)</f>
        <v>High Budget</v>
      </c>
      <c r="AB40" s="18" t="str">
        <f t="shared" si="8"/>
        <v>Not Recommended</v>
      </c>
      <c r="AC40" s="18" t="str">
        <f t="shared" si="9"/>
        <v>Normal</v>
      </c>
    </row>
    <row r="41" spans="1:29" x14ac:dyDescent="0.35">
      <c r="A41" s="18" t="s">
        <v>4946</v>
      </c>
      <c r="B41" s="19">
        <v>39622</v>
      </c>
      <c r="C41" s="18" t="s">
        <v>50</v>
      </c>
      <c r="D41" s="18" t="s">
        <v>95</v>
      </c>
      <c r="E41" s="18" t="s">
        <v>21</v>
      </c>
      <c r="F41" s="18" t="s">
        <v>22</v>
      </c>
      <c r="G41" s="18" t="s">
        <v>150</v>
      </c>
      <c r="H41" s="18" t="s">
        <v>1230</v>
      </c>
      <c r="I41" s="18" t="s">
        <v>1118</v>
      </c>
      <c r="J41" s="20">
        <v>21000</v>
      </c>
      <c r="K41" s="20">
        <v>39252</v>
      </c>
      <c r="L41" s="20">
        <v>4000</v>
      </c>
      <c r="M41" s="20">
        <v>10000</v>
      </c>
      <c r="N41" s="20">
        <v>7.9</v>
      </c>
      <c r="O41" s="20">
        <v>486</v>
      </c>
      <c r="P41" s="20">
        <v>126</v>
      </c>
      <c r="Q41" s="3">
        <v>318298180</v>
      </c>
      <c r="R41" s="3">
        <v>140000000</v>
      </c>
      <c r="S41" s="3">
        <f t="shared" si="0"/>
        <v>178298180</v>
      </c>
      <c r="T41" s="4">
        <f t="shared" si="1"/>
        <v>1.2735584285714285</v>
      </c>
      <c r="U41" s="5">
        <f t="shared" si="2"/>
        <v>33.109423371428576</v>
      </c>
      <c r="V41" s="2">
        <f t="shared" si="3"/>
        <v>2008</v>
      </c>
      <c r="W41" s="18" t="str">
        <f t="shared" si="4"/>
        <v>iyun</v>
      </c>
      <c r="X41" s="18" t="str">
        <f t="shared" si="5"/>
        <v>Jon Favreau</v>
      </c>
      <c r="Y41" s="18" t="str">
        <f t="shared" si="6"/>
        <v>IRON MAN</v>
      </c>
      <c r="Z41" s="18" t="str">
        <f t="shared" si="7"/>
        <v>Normal</v>
      </c>
      <c r="AA41" s="18" t="str">
        <f>VLOOKUP(D41, lookups!$A$2:$B$18, 2, FALSE)</f>
        <v>High Budget</v>
      </c>
      <c r="AB41" s="18" t="str">
        <f t="shared" si="8"/>
        <v>Not Recommended</v>
      </c>
      <c r="AC41" s="18" t="str">
        <f t="shared" si="9"/>
        <v>Normal</v>
      </c>
    </row>
    <row r="42" spans="1:29" x14ac:dyDescent="0.35">
      <c r="A42" s="18" t="s">
        <v>2705</v>
      </c>
      <c r="B42" s="19">
        <v>36935</v>
      </c>
      <c r="C42" s="18" t="s">
        <v>50</v>
      </c>
      <c r="D42" s="18" t="s">
        <v>58</v>
      </c>
      <c r="E42" s="18" t="s">
        <v>21</v>
      </c>
      <c r="F42" s="18" t="s">
        <v>101</v>
      </c>
      <c r="G42" s="18" t="s">
        <v>102</v>
      </c>
      <c r="H42" s="18" t="s">
        <v>2706</v>
      </c>
      <c r="I42" s="18" t="s">
        <v>811</v>
      </c>
      <c r="J42" s="20">
        <v>11000</v>
      </c>
      <c r="K42" s="20">
        <v>13191</v>
      </c>
      <c r="L42" s="20">
        <v>0</v>
      </c>
      <c r="M42" s="20">
        <v>16000</v>
      </c>
      <c r="N42" s="20">
        <v>7.5</v>
      </c>
      <c r="O42" s="20">
        <v>258</v>
      </c>
      <c r="P42" s="20">
        <v>159</v>
      </c>
      <c r="Q42" s="3">
        <v>317557891</v>
      </c>
      <c r="R42" s="3">
        <v>125000000</v>
      </c>
      <c r="S42" s="3">
        <f t="shared" si="0"/>
        <v>192557891</v>
      </c>
      <c r="T42" s="4">
        <f t="shared" si="1"/>
        <v>1.5404631280000001</v>
      </c>
      <c r="U42" s="5">
        <f t="shared" si="2"/>
        <v>32.216185251200002</v>
      </c>
      <c r="V42" s="2">
        <f t="shared" si="3"/>
        <v>2001</v>
      </c>
      <c r="W42" s="18" t="str">
        <f t="shared" si="4"/>
        <v>fevral</v>
      </c>
      <c r="X42" s="18" t="str">
        <f t="shared" si="5"/>
        <v>Chris Columbus</v>
      </c>
      <c r="Y42" s="18" t="str">
        <f t="shared" si="6"/>
        <v>HARRY POTTER AND THE SORCERER'S STONE</v>
      </c>
      <c r="Z42" s="18" t="str">
        <f t="shared" si="7"/>
        <v>Normal</v>
      </c>
      <c r="AA42" s="18" t="str">
        <f>VLOOKUP(D42, lookups!$A$2:$B$18, 2, FALSE)</f>
        <v>High Budget</v>
      </c>
      <c r="AB42" s="18" t="str">
        <f t="shared" si="8"/>
        <v>Not Recommended</v>
      </c>
      <c r="AC42" s="18" t="str">
        <f t="shared" si="9"/>
        <v>Normal</v>
      </c>
    </row>
    <row r="43" spans="1:29" x14ac:dyDescent="0.35">
      <c r="A43" s="18" t="s">
        <v>1679</v>
      </c>
      <c r="B43" s="19">
        <v>35771</v>
      </c>
      <c r="C43" s="18" t="s">
        <v>50</v>
      </c>
      <c r="D43" s="18" t="s">
        <v>95</v>
      </c>
      <c r="E43" s="18" t="s">
        <v>21</v>
      </c>
      <c r="F43" s="18" t="s">
        <v>22</v>
      </c>
      <c r="G43" s="18" t="s">
        <v>150</v>
      </c>
      <c r="H43" s="18" t="s">
        <v>827</v>
      </c>
      <c r="I43" s="18" t="s">
        <v>243</v>
      </c>
      <c r="J43" s="20">
        <v>610</v>
      </c>
      <c r="K43" s="20">
        <v>1635</v>
      </c>
      <c r="L43" s="20">
        <v>14000</v>
      </c>
      <c r="M43" s="20">
        <v>0</v>
      </c>
      <c r="N43" s="20">
        <v>6.5</v>
      </c>
      <c r="O43" s="20">
        <v>177</v>
      </c>
      <c r="P43" s="20">
        <v>129</v>
      </c>
      <c r="Q43" s="3">
        <v>229074524</v>
      </c>
      <c r="R43" s="3">
        <v>73000000</v>
      </c>
      <c r="S43" s="3">
        <f t="shared" si="0"/>
        <v>156074524</v>
      </c>
      <c r="T43" s="4">
        <f t="shared" si="1"/>
        <v>2.1380071780821917</v>
      </c>
      <c r="U43" s="5">
        <f t="shared" si="2"/>
        <v>26.855202871232876</v>
      </c>
      <c r="V43" s="2">
        <f t="shared" si="3"/>
        <v>1997</v>
      </c>
      <c r="W43" s="18" t="str">
        <f t="shared" si="4"/>
        <v>dekabr</v>
      </c>
      <c r="X43" s="18" t="str">
        <f t="shared" si="5"/>
        <v>Steven Spielberg</v>
      </c>
      <c r="Y43" s="18" t="str">
        <f t="shared" si="6"/>
        <v>THE LOST WORLD: JURASSİC PARK</v>
      </c>
      <c r="Z43" s="18" t="str">
        <f t="shared" si="7"/>
        <v>Normal</v>
      </c>
      <c r="AA43" s="18" t="str">
        <f>VLOOKUP(D43, lookups!$A$2:$B$18, 2, FALSE)</f>
        <v>High Budget</v>
      </c>
      <c r="AB43" s="18" t="str">
        <f t="shared" si="8"/>
        <v>Not Recommended</v>
      </c>
      <c r="AC43" s="18" t="str">
        <f t="shared" si="9"/>
        <v>Normal</v>
      </c>
    </row>
    <row r="44" spans="1:29" x14ac:dyDescent="0.35">
      <c r="A44" s="18" t="s">
        <v>2889</v>
      </c>
      <c r="B44" s="19">
        <v>37201</v>
      </c>
      <c r="C44" s="18" t="s">
        <v>50</v>
      </c>
      <c r="D44" s="18" t="s">
        <v>95</v>
      </c>
      <c r="E44" s="18" t="s">
        <v>21</v>
      </c>
      <c r="F44" s="18" t="s">
        <v>1055</v>
      </c>
      <c r="G44" s="18" t="s">
        <v>150</v>
      </c>
      <c r="H44" s="18" t="s">
        <v>236</v>
      </c>
      <c r="I44" s="18" t="s">
        <v>1101</v>
      </c>
      <c r="J44" s="20">
        <v>16000</v>
      </c>
      <c r="K44" s="20">
        <v>22342</v>
      </c>
      <c r="L44" s="20">
        <v>0</v>
      </c>
      <c r="M44" s="20">
        <v>21000</v>
      </c>
      <c r="N44" s="20">
        <v>8.8000000000000007</v>
      </c>
      <c r="O44" s="20">
        <v>297</v>
      </c>
      <c r="P44" s="20">
        <v>171</v>
      </c>
      <c r="Q44" s="3">
        <v>313837577</v>
      </c>
      <c r="R44" s="3">
        <v>93000000</v>
      </c>
      <c r="S44" s="3">
        <f t="shared" si="0"/>
        <v>220837577</v>
      </c>
      <c r="T44" s="4">
        <f t="shared" si="1"/>
        <v>2.3745976021505375</v>
      </c>
      <c r="U44" s="5">
        <f t="shared" si="2"/>
        <v>38.249839040860216</v>
      </c>
      <c r="V44" s="2">
        <f t="shared" si="3"/>
        <v>2001</v>
      </c>
      <c r="W44" s="18" t="str">
        <f t="shared" si="4"/>
        <v>noyabr</v>
      </c>
      <c r="X44" s="18" t="str">
        <f t="shared" si="5"/>
        <v>Peter Jackson</v>
      </c>
      <c r="Y44" s="18" t="str">
        <f t="shared" si="6"/>
        <v>THE LORD OF THE RİNGS: THE FELLOWSHİP OF THE RİNG</v>
      </c>
      <c r="Z44" s="18" t="str">
        <f t="shared" si="7"/>
        <v>Normal</v>
      </c>
      <c r="AA44" s="18" t="str">
        <f>VLOOKUP(D44, lookups!$A$2:$B$18, 2, FALSE)</f>
        <v>High Budget</v>
      </c>
      <c r="AB44" s="18" t="str">
        <f t="shared" si="8"/>
        <v>Not Recommended</v>
      </c>
      <c r="AC44" s="18" t="str">
        <f t="shared" si="9"/>
        <v>High Buzz / High Score</v>
      </c>
    </row>
    <row r="45" spans="1:29" x14ac:dyDescent="0.35">
      <c r="A45" s="18" t="s">
        <v>5577</v>
      </c>
      <c r="B45" s="19">
        <v>40180</v>
      </c>
      <c r="C45" s="18" t="s">
        <v>50</v>
      </c>
      <c r="D45" s="18" t="s">
        <v>95</v>
      </c>
      <c r="E45" s="18" t="s">
        <v>21</v>
      </c>
      <c r="F45" s="18" t="s">
        <v>22</v>
      </c>
      <c r="G45" s="18" t="s">
        <v>150</v>
      </c>
      <c r="H45" s="18" t="s">
        <v>1230</v>
      </c>
      <c r="I45" s="18" t="s">
        <v>1118</v>
      </c>
      <c r="J45" s="20">
        <v>21000</v>
      </c>
      <c r="K45" s="20">
        <v>48638</v>
      </c>
      <c r="L45" s="20">
        <v>4000</v>
      </c>
      <c r="M45" s="20">
        <v>18000</v>
      </c>
      <c r="N45" s="20">
        <v>7</v>
      </c>
      <c r="O45" s="20">
        <v>453</v>
      </c>
      <c r="P45" s="20">
        <v>124</v>
      </c>
      <c r="Q45" s="3">
        <v>312057433</v>
      </c>
      <c r="R45" s="3">
        <v>200000000</v>
      </c>
      <c r="S45" s="3">
        <f t="shared" si="0"/>
        <v>112057433</v>
      </c>
      <c r="T45" s="4">
        <f t="shared" si="1"/>
        <v>0.56028716499999998</v>
      </c>
      <c r="U45" s="5">
        <f t="shared" si="2"/>
        <v>30.024114866000001</v>
      </c>
      <c r="V45" s="2">
        <f t="shared" si="3"/>
        <v>2010</v>
      </c>
      <c r="W45" s="18" t="str">
        <f t="shared" si="4"/>
        <v>yanvar</v>
      </c>
      <c r="X45" s="18" t="str">
        <f t="shared" si="5"/>
        <v>Jon Favreau</v>
      </c>
      <c r="Y45" s="18" t="str">
        <f t="shared" si="6"/>
        <v>IRON MAN 2</v>
      </c>
      <c r="Z45" s="18" t="str">
        <f t="shared" si="7"/>
        <v>Normal</v>
      </c>
      <c r="AA45" s="18" t="str">
        <f>VLOOKUP(D45, lookups!$A$2:$B$18, 2, FALSE)</f>
        <v>High Budget</v>
      </c>
      <c r="AB45" s="18" t="str">
        <f t="shared" si="8"/>
        <v>Not Recommended</v>
      </c>
      <c r="AC45" s="18" t="str">
        <f t="shared" si="9"/>
        <v>Normal</v>
      </c>
    </row>
    <row r="46" spans="1:29" x14ac:dyDescent="0.35">
      <c r="A46" s="18" t="s">
        <v>3181</v>
      </c>
      <c r="B46" s="19">
        <v>37493</v>
      </c>
      <c r="C46" s="18" t="s">
        <v>50</v>
      </c>
      <c r="D46" s="18" t="s">
        <v>95</v>
      </c>
      <c r="E46" s="18" t="s">
        <v>21</v>
      </c>
      <c r="F46" s="18" t="s">
        <v>22</v>
      </c>
      <c r="G46" s="18" t="s">
        <v>102</v>
      </c>
      <c r="H46" s="18" t="s">
        <v>1401</v>
      </c>
      <c r="I46" s="18" t="s">
        <v>218</v>
      </c>
      <c r="J46" s="20">
        <v>20000</v>
      </c>
      <c r="K46" s="20">
        <v>42990</v>
      </c>
      <c r="L46" s="20">
        <v>0</v>
      </c>
      <c r="M46" s="20">
        <v>0</v>
      </c>
      <c r="N46" s="20">
        <v>6.7</v>
      </c>
      <c r="O46" s="20">
        <v>284</v>
      </c>
      <c r="P46" s="20">
        <v>142</v>
      </c>
      <c r="Q46" s="3">
        <v>310675583</v>
      </c>
      <c r="R46" s="3">
        <v>115000000</v>
      </c>
      <c r="S46" s="3">
        <f t="shared" si="0"/>
        <v>195675583</v>
      </c>
      <c r="T46" s="4">
        <f t="shared" si="1"/>
        <v>1.7015268086956521</v>
      </c>
      <c r="U46" s="5">
        <f t="shared" si="2"/>
        <v>27.480610723478261</v>
      </c>
      <c r="V46" s="2">
        <f t="shared" si="3"/>
        <v>2002</v>
      </c>
      <c r="W46" s="18" t="str">
        <f t="shared" si="4"/>
        <v>avgust</v>
      </c>
      <c r="X46" s="18" t="str">
        <f t="shared" si="5"/>
        <v>George Lucas</v>
      </c>
      <c r="Y46" s="18" t="str">
        <f t="shared" si="6"/>
        <v>STAR WARS: EPİSODE II - ATTACK OF THE CLONES</v>
      </c>
      <c r="Z46" s="18" t="str">
        <f t="shared" si="7"/>
        <v>Normal</v>
      </c>
      <c r="AA46" s="18" t="str">
        <f>VLOOKUP(D46, lookups!$A$2:$B$18, 2, FALSE)</f>
        <v>High Budget</v>
      </c>
      <c r="AB46" s="18" t="str">
        <f t="shared" si="8"/>
        <v>Not Recommended</v>
      </c>
      <c r="AC46" s="18" t="str">
        <f t="shared" si="9"/>
        <v>Normal</v>
      </c>
    </row>
    <row r="47" spans="1:29" x14ac:dyDescent="0.35">
      <c r="A47" s="18" t="s">
        <v>4736</v>
      </c>
      <c r="B47" s="19">
        <v>39409</v>
      </c>
      <c r="C47" s="18" t="s">
        <v>50</v>
      </c>
      <c r="D47" s="18" t="s">
        <v>95</v>
      </c>
      <c r="E47" s="18" t="s">
        <v>21</v>
      </c>
      <c r="F47" s="18" t="s">
        <v>22</v>
      </c>
      <c r="G47" s="18" t="s">
        <v>150</v>
      </c>
      <c r="H47" s="18" t="s">
        <v>444</v>
      </c>
      <c r="I47" s="18" t="s">
        <v>2895</v>
      </c>
      <c r="J47" s="20">
        <v>40000</v>
      </c>
      <c r="K47" s="20">
        <v>48350</v>
      </c>
      <c r="L47" s="20">
        <v>563</v>
      </c>
      <c r="M47" s="20">
        <v>0</v>
      </c>
      <c r="N47" s="20">
        <v>7.1</v>
      </c>
      <c r="O47" s="20">
        <v>302</v>
      </c>
      <c r="P47" s="20">
        <v>169</v>
      </c>
      <c r="Q47" s="3">
        <v>309404152</v>
      </c>
      <c r="R47" s="3">
        <v>300000000</v>
      </c>
      <c r="S47" s="3">
        <f t="shared" si="0"/>
        <v>9404152</v>
      </c>
      <c r="T47" s="4">
        <f t="shared" si="1"/>
        <v>3.1347173333333332E-2</v>
      </c>
      <c r="U47" s="5">
        <f t="shared" si="2"/>
        <v>28.412538869333332</v>
      </c>
      <c r="V47" s="2">
        <f t="shared" si="3"/>
        <v>2007</v>
      </c>
      <c r="W47" s="18" t="str">
        <f t="shared" si="4"/>
        <v>noyabr</v>
      </c>
      <c r="X47" s="18" t="str">
        <f t="shared" si="5"/>
        <v>Gore Verbinski</v>
      </c>
      <c r="Y47" s="18" t="str">
        <f t="shared" si="6"/>
        <v>PİRATES OF THE CARİBBEAN: AT WORLD'S END</v>
      </c>
      <c r="Z47" s="18" t="str">
        <f t="shared" si="7"/>
        <v>Normal</v>
      </c>
      <c r="AA47" s="18" t="str">
        <f>VLOOKUP(D47, lookups!$A$2:$B$18, 2, FALSE)</f>
        <v>High Budget</v>
      </c>
      <c r="AB47" s="18" t="str">
        <f t="shared" si="8"/>
        <v>Not Recommended</v>
      </c>
      <c r="AC47" s="18" t="str">
        <f t="shared" si="9"/>
        <v>Normal</v>
      </c>
    </row>
    <row r="48" spans="1:29" x14ac:dyDescent="0.35">
      <c r="A48" s="18" t="s">
        <v>427</v>
      </c>
      <c r="B48" s="19">
        <v>30674</v>
      </c>
      <c r="C48" s="18" t="s">
        <v>50</v>
      </c>
      <c r="D48" s="18" t="s">
        <v>95</v>
      </c>
      <c r="E48" s="18" t="s">
        <v>21</v>
      </c>
      <c r="F48" s="18" t="s">
        <v>22</v>
      </c>
      <c r="G48" s="18" t="s">
        <v>102</v>
      </c>
      <c r="H48" s="18" t="s">
        <v>217</v>
      </c>
      <c r="I48" s="18" t="s">
        <v>428</v>
      </c>
      <c r="J48" s="20">
        <v>11000</v>
      </c>
      <c r="K48" s="20">
        <v>13649</v>
      </c>
      <c r="L48" s="20">
        <v>37</v>
      </c>
      <c r="M48" s="20">
        <v>14000</v>
      </c>
      <c r="N48" s="20">
        <v>8.4</v>
      </c>
      <c r="O48" s="20">
        <v>197</v>
      </c>
      <c r="P48" s="20">
        <v>134</v>
      </c>
      <c r="Q48" s="3">
        <v>309125409</v>
      </c>
      <c r="R48" s="3">
        <v>32500000</v>
      </c>
      <c r="S48" s="3">
        <f t="shared" si="0"/>
        <v>276625409</v>
      </c>
      <c r="T48" s="4">
        <f t="shared" si="1"/>
        <v>8.5115510461538459</v>
      </c>
      <c r="U48" s="5">
        <f t="shared" si="2"/>
        <v>38.404620418461541</v>
      </c>
      <c r="V48" s="2">
        <f t="shared" si="3"/>
        <v>1983</v>
      </c>
      <c r="W48" s="18" t="str">
        <f t="shared" si="4"/>
        <v>dekabr</v>
      </c>
      <c r="X48" s="18" t="str">
        <f t="shared" si="5"/>
        <v>Richard Marquand</v>
      </c>
      <c r="Y48" s="18" t="str">
        <f t="shared" si="6"/>
        <v>STAR WARS: EPİSODE VI - RETURN OF THE JEDİ</v>
      </c>
      <c r="Z48" s="18" t="str">
        <f t="shared" si="7"/>
        <v>Normal</v>
      </c>
      <c r="AA48" s="18" t="str">
        <f>VLOOKUP(D48, lookups!$A$2:$B$18, 2, FALSE)</f>
        <v>High Budget</v>
      </c>
      <c r="AB48" s="18" t="str">
        <f t="shared" si="8"/>
        <v>Not Recommended</v>
      </c>
      <c r="AC48" s="18" t="str">
        <f t="shared" si="9"/>
        <v>High Buzz / High Score</v>
      </c>
    </row>
    <row r="49" spans="1:29" x14ac:dyDescent="0.35">
      <c r="A49" s="18" t="s">
        <v>1382</v>
      </c>
      <c r="B49" s="19">
        <v>35210</v>
      </c>
      <c r="C49" s="18" t="s">
        <v>50</v>
      </c>
      <c r="D49" s="18" t="s">
        <v>95</v>
      </c>
      <c r="E49" s="18" t="s">
        <v>21</v>
      </c>
      <c r="F49" s="18" t="s">
        <v>22</v>
      </c>
      <c r="G49" s="18" t="s">
        <v>150</v>
      </c>
      <c r="H49" s="18" t="s">
        <v>1185</v>
      </c>
      <c r="I49" s="18" t="s">
        <v>1383</v>
      </c>
      <c r="J49" s="20">
        <v>10000</v>
      </c>
      <c r="K49" s="20">
        <v>16785</v>
      </c>
      <c r="L49" s="20">
        <v>776</v>
      </c>
      <c r="M49" s="20">
        <v>16000</v>
      </c>
      <c r="N49" s="20">
        <v>6.9</v>
      </c>
      <c r="O49" s="20">
        <v>185</v>
      </c>
      <c r="P49" s="20">
        <v>154</v>
      </c>
      <c r="Q49" s="3">
        <v>306124059</v>
      </c>
      <c r="R49" s="3">
        <v>75000000</v>
      </c>
      <c r="S49" s="3">
        <f t="shared" si="0"/>
        <v>231124059</v>
      </c>
      <c r="T49" s="4">
        <f t="shared" si="1"/>
        <v>3.0816541200000001</v>
      </c>
      <c r="U49" s="5">
        <f t="shared" si="2"/>
        <v>30.432661648000003</v>
      </c>
      <c r="V49" s="2">
        <f t="shared" si="3"/>
        <v>1996</v>
      </c>
      <c r="W49" s="18" t="str">
        <f t="shared" si="4"/>
        <v>may</v>
      </c>
      <c r="X49" s="18" t="str">
        <f t="shared" si="5"/>
        <v>Roland Emmerich</v>
      </c>
      <c r="Y49" s="18" t="str">
        <f t="shared" si="6"/>
        <v>INDEPENDENCE DAY</v>
      </c>
      <c r="Z49" s="18" t="str">
        <f t="shared" si="7"/>
        <v>Normal</v>
      </c>
      <c r="AA49" s="18" t="str">
        <f>VLOOKUP(D49, lookups!$A$2:$B$18, 2, FALSE)</f>
        <v>High Budget</v>
      </c>
      <c r="AB49" s="18" t="str">
        <f t="shared" si="8"/>
        <v>Not Recommended</v>
      </c>
      <c r="AC49" s="18" t="str">
        <f t="shared" si="9"/>
        <v>Normal</v>
      </c>
    </row>
    <row r="50" spans="1:29" x14ac:dyDescent="0.35">
      <c r="A50" s="18" t="s">
        <v>3441</v>
      </c>
      <c r="B50" s="19">
        <v>37951</v>
      </c>
      <c r="C50" s="18" t="s">
        <v>50</v>
      </c>
      <c r="D50" s="18" t="s">
        <v>95</v>
      </c>
      <c r="E50" s="18" t="s">
        <v>21</v>
      </c>
      <c r="F50" s="18" t="s">
        <v>22</v>
      </c>
      <c r="G50" s="18" t="s">
        <v>150</v>
      </c>
      <c r="H50" s="18" t="s">
        <v>444</v>
      </c>
      <c r="I50" s="18" t="s">
        <v>2895</v>
      </c>
      <c r="J50" s="20">
        <v>40000</v>
      </c>
      <c r="K50" s="20">
        <v>48184</v>
      </c>
      <c r="L50" s="20">
        <v>563</v>
      </c>
      <c r="M50" s="20">
        <v>10000</v>
      </c>
      <c r="N50" s="20">
        <v>8.1</v>
      </c>
      <c r="O50" s="20">
        <v>271</v>
      </c>
      <c r="P50" s="20">
        <v>143</v>
      </c>
      <c r="Q50" s="3">
        <v>305388685</v>
      </c>
      <c r="R50" s="3">
        <v>140000000</v>
      </c>
      <c r="S50" s="3">
        <f t="shared" si="0"/>
        <v>165388685</v>
      </c>
      <c r="T50" s="4">
        <f t="shared" si="1"/>
        <v>1.18134775</v>
      </c>
      <c r="U50" s="5">
        <f t="shared" si="2"/>
        <v>33.872539099999997</v>
      </c>
      <c r="V50" s="2">
        <f t="shared" si="3"/>
        <v>2003</v>
      </c>
      <c r="W50" s="18" t="str">
        <f t="shared" si="4"/>
        <v>noyabr</v>
      </c>
      <c r="X50" s="18" t="str">
        <f t="shared" si="5"/>
        <v>Gore Verbinski</v>
      </c>
      <c r="Y50" s="18" t="str">
        <f t="shared" si="6"/>
        <v>PİRATES OF THE CARİBBEAN: THE CURSE OF THE BLACK PEARL</v>
      </c>
      <c r="Z50" s="18" t="str">
        <f t="shared" si="7"/>
        <v>Normal</v>
      </c>
      <c r="AA50" s="18" t="str">
        <f>VLOOKUP(D50, lookups!$A$2:$B$18, 2, FALSE)</f>
        <v>High Budget</v>
      </c>
      <c r="AB50" s="18" t="str">
        <f t="shared" si="8"/>
        <v>Not Recommended</v>
      </c>
      <c r="AC50" s="18" t="str">
        <f t="shared" si="9"/>
        <v>High Buzz / High Score</v>
      </c>
    </row>
    <row r="51" spans="1:29" x14ac:dyDescent="0.35">
      <c r="A51" s="18" t="s">
        <v>6220</v>
      </c>
      <c r="B51" s="19">
        <v>41057</v>
      </c>
      <c r="C51" s="18" t="s">
        <v>50</v>
      </c>
      <c r="D51" s="18" t="s">
        <v>95</v>
      </c>
      <c r="E51" s="18" t="s">
        <v>21</v>
      </c>
      <c r="F51" s="18" t="s">
        <v>101</v>
      </c>
      <c r="G51" s="18" t="s">
        <v>150</v>
      </c>
      <c r="H51" s="18" t="s">
        <v>6221</v>
      </c>
      <c r="I51" s="18" t="s">
        <v>1982</v>
      </c>
      <c r="J51" s="20">
        <v>883</v>
      </c>
      <c r="K51" s="20">
        <v>2039</v>
      </c>
      <c r="L51" s="20">
        <v>0</v>
      </c>
      <c r="M51" s="20">
        <v>80000</v>
      </c>
      <c r="N51" s="20">
        <v>7.8</v>
      </c>
      <c r="O51" s="20">
        <v>750</v>
      </c>
      <c r="P51" s="20">
        <v>143</v>
      </c>
      <c r="Q51" s="3">
        <v>304360277</v>
      </c>
      <c r="R51" s="3">
        <v>200000000</v>
      </c>
      <c r="S51" s="3">
        <f t="shared" si="0"/>
        <v>104360277</v>
      </c>
      <c r="T51" s="4">
        <f t="shared" si="1"/>
        <v>0.52180138499999995</v>
      </c>
      <c r="U51" s="5">
        <f t="shared" si="2"/>
        <v>39.408720553999999</v>
      </c>
      <c r="V51" s="2">
        <f t="shared" si="3"/>
        <v>2012</v>
      </c>
      <c r="W51" s="18" t="str">
        <f t="shared" si="4"/>
        <v>may</v>
      </c>
      <c r="X51" s="18" t="str">
        <f t="shared" si="5"/>
        <v>Sam Mendes</v>
      </c>
      <c r="Y51" s="18" t="str">
        <f t="shared" si="6"/>
        <v>SKYFALL</v>
      </c>
      <c r="Z51" s="18" t="str">
        <f t="shared" si="7"/>
        <v>Normal</v>
      </c>
      <c r="AA51" s="18" t="str">
        <f>VLOOKUP(D51, lookups!$A$2:$B$18, 2, FALSE)</f>
        <v>High Budget</v>
      </c>
      <c r="AB51" s="18" t="str">
        <f t="shared" si="8"/>
        <v>Not Recommended</v>
      </c>
      <c r="AC51" s="18" t="str">
        <f t="shared" si="9"/>
        <v>Normal</v>
      </c>
    </row>
    <row r="52" spans="1:29" x14ac:dyDescent="0.35">
      <c r="A52" s="18" t="s">
        <v>6264</v>
      </c>
      <c r="B52" s="19">
        <v>41035</v>
      </c>
      <c r="C52" s="18" t="s">
        <v>50</v>
      </c>
      <c r="D52" s="18" t="s">
        <v>58</v>
      </c>
      <c r="E52" s="18" t="s">
        <v>21</v>
      </c>
      <c r="F52" s="18" t="s">
        <v>22</v>
      </c>
      <c r="G52" s="18" t="s">
        <v>150</v>
      </c>
      <c r="H52" s="18" t="s">
        <v>6265</v>
      </c>
      <c r="I52" s="18" t="s">
        <v>1101</v>
      </c>
      <c r="J52" s="20">
        <v>5000</v>
      </c>
      <c r="K52" s="20">
        <v>9152</v>
      </c>
      <c r="L52" s="20">
        <v>0</v>
      </c>
      <c r="M52" s="20">
        <v>166000</v>
      </c>
      <c r="N52" s="20">
        <v>7.9</v>
      </c>
      <c r="O52" s="20">
        <v>645</v>
      </c>
      <c r="P52" s="20">
        <v>182</v>
      </c>
      <c r="Q52" s="3">
        <v>303001229</v>
      </c>
      <c r="R52" s="3">
        <v>180000000</v>
      </c>
      <c r="S52" s="3">
        <f t="shared" si="0"/>
        <v>123001229</v>
      </c>
      <c r="T52" s="4">
        <f t="shared" si="1"/>
        <v>0.68334016111111107</v>
      </c>
      <c r="U52" s="5">
        <f t="shared" si="2"/>
        <v>48.473336064444446</v>
      </c>
      <c r="V52" s="2">
        <f t="shared" si="3"/>
        <v>2012</v>
      </c>
      <c r="W52" s="18" t="str">
        <f t="shared" si="4"/>
        <v>may</v>
      </c>
      <c r="X52" s="18" t="str">
        <f t="shared" si="5"/>
        <v>Peter Jackson</v>
      </c>
      <c r="Y52" s="18" t="str">
        <f t="shared" si="6"/>
        <v>THE HOBBİT: AN UNEXPECTED JOURNEY</v>
      </c>
      <c r="Z52" s="18" t="str">
        <f t="shared" si="7"/>
        <v>Normal</v>
      </c>
      <c r="AA52" s="18" t="str">
        <f>VLOOKUP(D52, lookups!$A$2:$B$18, 2, FALSE)</f>
        <v>High Budget</v>
      </c>
      <c r="AB52" s="18" t="str">
        <f t="shared" si="8"/>
        <v>Not Recommended</v>
      </c>
      <c r="AC52" s="18" t="str">
        <f t="shared" si="9"/>
        <v>Normal</v>
      </c>
    </row>
    <row r="53" spans="1:29" x14ac:dyDescent="0.35">
      <c r="A53" s="18" t="s">
        <v>5284</v>
      </c>
      <c r="B53" s="19">
        <v>40166</v>
      </c>
      <c r="C53" s="18" t="s">
        <v>50</v>
      </c>
      <c r="D53" s="18" t="s">
        <v>58</v>
      </c>
      <c r="E53" s="18" t="s">
        <v>21</v>
      </c>
      <c r="F53" s="18" t="s">
        <v>101</v>
      </c>
      <c r="G53" s="18" t="s">
        <v>102</v>
      </c>
      <c r="H53" s="18" t="s">
        <v>679</v>
      </c>
      <c r="I53" s="18" t="s">
        <v>4673</v>
      </c>
      <c r="J53" s="20">
        <v>25000</v>
      </c>
      <c r="K53" s="20">
        <v>58753</v>
      </c>
      <c r="L53" s="20">
        <v>282</v>
      </c>
      <c r="M53" s="20">
        <v>10000</v>
      </c>
      <c r="N53" s="20">
        <v>7.5</v>
      </c>
      <c r="O53" s="20">
        <v>375</v>
      </c>
      <c r="P53" s="20">
        <v>153</v>
      </c>
      <c r="Q53" s="3">
        <v>301956980</v>
      </c>
      <c r="R53" s="3">
        <v>250000000</v>
      </c>
      <c r="S53" s="3">
        <f t="shared" si="0"/>
        <v>51956980</v>
      </c>
      <c r="T53" s="4">
        <f t="shared" si="1"/>
        <v>0.20782792</v>
      </c>
      <c r="U53" s="5">
        <f t="shared" si="2"/>
        <v>31.083131168000001</v>
      </c>
      <c r="V53" s="2">
        <f t="shared" si="3"/>
        <v>2009</v>
      </c>
      <c r="W53" s="18" t="str">
        <f t="shared" si="4"/>
        <v>dekabr</v>
      </c>
      <c r="X53" s="18" t="str">
        <f t="shared" si="5"/>
        <v>David Yates</v>
      </c>
      <c r="Y53" s="18" t="str">
        <f t="shared" si="6"/>
        <v>HARRY POTTER AND THE HALF-BLOOD PRİNCE</v>
      </c>
      <c r="Z53" s="18" t="str">
        <f t="shared" si="7"/>
        <v>Normal</v>
      </c>
      <c r="AA53" s="18" t="str">
        <f>VLOOKUP(D53, lookups!$A$2:$B$18, 2, FALSE)</f>
        <v>High Budget</v>
      </c>
      <c r="AB53" s="18" t="str">
        <f t="shared" si="8"/>
        <v>Not Recommended</v>
      </c>
      <c r="AC53" s="18" t="str">
        <f t="shared" si="9"/>
        <v>Normal</v>
      </c>
    </row>
    <row r="54" spans="1:29" x14ac:dyDescent="0.35">
      <c r="A54" s="18" t="s">
        <v>5733</v>
      </c>
      <c r="B54" s="19">
        <v>40483</v>
      </c>
      <c r="C54" s="18" t="s">
        <v>50</v>
      </c>
      <c r="D54" s="18" t="s">
        <v>58</v>
      </c>
      <c r="E54" s="18" t="s">
        <v>21</v>
      </c>
      <c r="F54" s="18" t="s">
        <v>22</v>
      </c>
      <c r="G54" s="18" t="s">
        <v>150</v>
      </c>
      <c r="H54" s="18" t="s">
        <v>3999</v>
      </c>
      <c r="I54" s="18" t="s">
        <v>3997</v>
      </c>
      <c r="J54" s="20">
        <v>21000</v>
      </c>
      <c r="K54" s="20">
        <v>52547</v>
      </c>
      <c r="L54" s="20">
        <v>171</v>
      </c>
      <c r="M54" s="20">
        <v>29000</v>
      </c>
      <c r="N54" s="20">
        <v>4.9000000000000004</v>
      </c>
      <c r="O54" s="20">
        <v>293</v>
      </c>
      <c r="P54" s="20">
        <v>124</v>
      </c>
      <c r="Q54" s="3">
        <v>300523113</v>
      </c>
      <c r="R54" s="3">
        <v>68000000</v>
      </c>
      <c r="S54" s="3">
        <f t="shared" si="0"/>
        <v>232523113</v>
      </c>
      <c r="T54" s="4">
        <f t="shared" si="1"/>
        <v>3.4194575441176469</v>
      </c>
      <c r="U54" s="5">
        <f t="shared" si="2"/>
        <v>23.86778301764706</v>
      </c>
      <c r="V54" s="2">
        <f t="shared" si="3"/>
        <v>2010</v>
      </c>
      <c r="W54" s="18" t="str">
        <f t="shared" si="4"/>
        <v>noyabr</v>
      </c>
      <c r="X54" s="18" t="str">
        <f t="shared" si="5"/>
        <v>David Slade</v>
      </c>
      <c r="Y54" s="18" t="str">
        <f t="shared" si="6"/>
        <v>THE TWİLİGHT SAGA: ECLİPSE</v>
      </c>
      <c r="Z54" s="18" t="str">
        <f t="shared" si="7"/>
        <v>Normal</v>
      </c>
      <c r="AA54" s="18" t="str">
        <f>VLOOKUP(D54, lookups!$A$2:$B$18, 2, FALSE)</f>
        <v>High Budget</v>
      </c>
      <c r="AB54" s="18" t="str">
        <f t="shared" si="8"/>
        <v>Not Recommended</v>
      </c>
      <c r="AC54" s="18" t="str">
        <f t="shared" si="9"/>
        <v>Normal</v>
      </c>
    </row>
    <row r="55" spans="1:29" x14ac:dyDescent="0.35">
      <c r="A55" s="18" t="s">
        <v>5456</v>
      </c>
      <c r="B55" s="19">
        <v>40083</v>
      </c>
      <c r="C55" s="18" t="s">
        <v>50</v>
      </c>
      <c r="D55" s="18" t="s">
        <v>58</v>
      </c>
      <c r="E55" s="18" t="s">
        <v>21</v>
      </c>
      <c r="F55" s="18" t="s">
        <v>22</v>
      </c>
      <c r="G55" s="18" t="s">
        <v>150</v>
      </c>
      <c r="H55" s="18" t="s">
        <v>3999</v>
      </c>
      <c r="I55" s="18" t="s">
        <v>2674</v>
      </c>
      <c r="J55" s="20">
        <v>21000</v>
      </c>
      <c r="K55" s="20">
        <v>64040</v>
      </c>
      <c r="L55" s="20">
        <v>129</v>
      </c>
      <c r="M55" s="20">
        <v>13000</v>
      </c>
      <c r="N55" s="20">
        <v>4.5999999999999996</v>
      </c>
      <c r="O55" s="20">
        <v>299</v>
      </c>
      <c r="P55" s="20">
        <v>130</v>
      </c>
      <c r="Q55" s="3">
        <v>296623634</v>
      </c>
      <c r="R55" s="3">
        <v>50000000</v>
      </c>
      <c r="S55" s="3">
        <f t="shared" si="0"/>
        <v>246623634</v>
      </c>
      <c r="T55" s="4">
        <f t="shared" si="1"/>
        <v>4.9324726800000001</v>
      </c>
      <c r="U55" s="5">
        <f t="shared" si="2"/>
        <v>21.672989072</v>
      </c>
      <c r="V55" s="2">
        <f t="shared" si="3"/>
        <v>2009</v>
      </c>
      <c r="W55" s="18" t="str">
        <f t="shared" si="4"/>
        <v>sentyabr</v>
      </c>
      <c r="X55" s="18" t="str">
        <f t="shared" si="5"/>
        <v>Chris Weitz</v>
      </c>
      <c r="Y55" s="18" t="str">
        <f t="shared" si="6"/>
        <v>THE TWİLİGHT SAGA: NEW MOON</v>
      </c>
      <c r="Z55" s="18" t="str">
        <f t="shared" si="7"/>
        <v>Normal</v>
      </c>
      <c r="AA55" s="18" t="str">
        <f>VLOOKUP(D55, lookups!$A$2:$B$18, 2, FALSE)</f>
        <v>High Budget</v>
      </c>
      <c r="AB55" s="18" t="str">
        <f t="shared" si="8"/>
        <v>Not Recommended</v>
      </c>
      <c r="AC55" s="18" t="str">
        <f t="shared" si="9"/>
        <v>Normal</v>
      </c>
    </row>
    <row r="56" spans="1:29" x14ac:dyDescent="0.35">
      <c r="A56" s="18" t="s">
        <v>2242</v>
      </c>
      <c r="B56" s="19">
        <v>36448</v>
      </c>
      <c r="C56" s="18" t="s">
        <v>50</v>
      </c>
      <c r="D56" s="18" t="s">
        <v>27</v>
      </c>
      <c r="E56" s="18" t="s">
        <v>21</v>
      </c>
      <c r="F56" s="18" t="s">
        <v>22</v>
      </c>
      <c r="G56" s="18" t="s">
        <v>150</v>
      </c>
      <c r="H56" s="18" t="s">
        <v>800</v>
      </c>
      <c r="I56" s="18" t="s">
        <v>2243</v>
      </c>
      <c r="J56" s="20">
        <v>13000</v>
      </c>
      <c r="K56" s="20">
        <v>17540</v>
      </c>
      <c r="L56" s="20">
        <v>0</v>
      </c>
      <c r="M56" s="20">
        <v>14000</v>
      </c>
      <c r="N56" s="20">
        <v>8.1</v>
      </c>
      <c r="O56" s="20">
        <v>234</v>
      </c>
      <c r="P56" s="20">
        <v>107</v>
      </c>
      <c r="Q56" s="3">
        <v>293501675</v>
      </c>
      <c r="R56" s="3">
        <v>40000000</v>
      </c>
      <c r="S56" s="3">
        <f t="shared" si="0"/>
        <v>253501675</v>
      </c>
      <c r="T56" s="4">
        <f t="shared" si="1"/>
        <v>6.3375418750000003</v>
      </c>
      <c r="U56" s="5">
        <f t="shared" si="2"/>
        <v>36.335016750000001</v>
      </c>
      <c r="V56" s="2">
        <f t="shared" si="3"/>
        <v>1999</v>
      </c>
      <c r="W56" s="18" t="str">
        <f t="shared" si="4"/>
        <v>oktyabr</v>
      </c>
      <c r="X56" s="18" t="str">
        <f t="shared" si="5"/>
        <v>M. Night Shyamalan</v>
      </c>
      <c r="Y56" s="18" t="str">
        <f t="shared" si="6"/>
        <v>THE SİXTH SENSE</v>
      </c>
      <c r="Z56" s="18" t="str">
        <f t="shared" si="7"/>
        <v>Normal</v>
      </c>
      <c r="AA56" s="18" t="str">
        <f>VLOOKUP(D56, lookups!$A$2:$B$18, 2, FALSE)</f>
        <v>Medium Budget</v>
      </c>
      <c r="AB56" s="18" t="str">
        <f t="shared" si="8"/>
        <v>Not Recommended</v>
      </c>
      <c r="AC56" s="18" t="str">
        <f t="shared" si="9"/>
        <v>High Buzz / High Score</v>
      </c>
    </row>
    <row r="57" spans="1:29" x14ac:dyDescent="0.35">
      <c r="A57" s="18" t="s">
        <v>5472</v>
      </c>
      <c r="B57" s="19">
        <v>40109</v>
      </c>
      <c r="C57" s="18" t="s">
        <v>50</v>
      </c>
      <c r="D57" s="18" t="s">
        <v>58</v>
      </c>
      <c r="E57" s="18" t="s">
        <v>21</v>
      </c>
      <c r="F57" s="18" t="s">
        <v>22</v>
      </c>
      <c r="G57" s="18" t="s">
        <v>102</v>
      </c>
      <c r="H57" s="18" t="s">
        <v>4283</v>
      </c>
      <c r="I57" s="18" t="s">
        <v>2781</v>
      </c>
      <c r="J57" s="20">
        <v>1000</v>
      </c>
      <c r="K57" s="20">
        <v>2635</v>
      </c>
      <c r="L57" s="20">
        <v>0</v>
      </c>
      <c r="M57" s="20">
        <v>27000</v>
      </c>
      <c r="N57" s="20">
        <v>8.3000000000000007</v>
      </c>
      <c r="O57" s="20">
        <v>408</v>
      </c>
      <c r="P57" s="20">
        <v>96</v>
      </c>
      <c r="Q57" s="3">
        <v>292979556</v>
      </c>
      <c r="R57" s="3">
        <v>175000000</v>
      </c>
      <c r="S57" s="3">
        <f t="shared" si="0"/>
        <v>117979556</v>
      </c>
      <c r="T57" s="4">
        <f t="shared" si="1"/>
        <v>0.67416889142857139</v>
      </c>
      <c r="U57" s="5">
        <f t="shared" si="2"/>
        <v>36.169667556571433</v>
      </c>
      <c r="V57" s="2">
        <f t="shared" si="3"/>
        <v>2009</v>
      </c>
      <c r="W57" s="18" t="str">
        <f t="shared" si="4"/>
        <v>oktyabr</v>
      </c>
      <c r="X57" s="18" t="str">
        <f t="shared" si="5"/>
        <v>Pete Docter</v>
      </c>
      <c r="Y57" s="18" t="str">
        <f t="shared" si="6"/>
        <v>UP</v>
      </c>
      <c r="Z57" s="18" t="str">
        <f t="shared" si="7"/>
        <v>Normal</v>
      </c>
      <c r="AA57" s="18" t="str">
        <f>VLOOKUP(D57, lookups!$A$2:$B$18, 2, FALSE)</f>
        <v>High Budget</v>
      </c>
      <c r="AB57" s="18" t="str">
        <f t="shared" si="8"/>
        <v>Not Recommended</v>
      </c>
      <c r="AC57" s="18" t="str">
        <f t="shared" si="9"/>
        <v>High Buzz / High Score</v>
      </c>
    </row>
    <row r="58" spans="1:29" x14ac:dyDescent="0.35">
      <c r="A58" s="18" t="s">
        <v>5575</v>
      </c>
      <c r="B58" s="19">
        <v>40240</v>
      </c>
      <c r="C58" s="18" t="s">
        <v>50</v>
      </c>
      <c r="D58" s="18" t="s">
        <v>95</v>
      </c>
      <c r="E58" s="18" t="s">
        <v>21</v>
      </c>
      <c r="F58" s="18" t="s">
        <v>22</v>
      </c>
      <c r="G58" s="18" t="s">
        <v>150</v>
      </c>
      <c r="H58" s="18" t="s">
        <v>1294</v>
      </c>
      <c r="I58" s="18" t="s">
        <v>2431</v>
      </c>
      <c r="J58" s="20">
        <v>29000</v>
      </c>
      <c r="K58" s="20">
        <v>81115</v>
      </c>
      <c r="L58" s="20">
        <v>22000</v>
      </c>
      <c r="M58" s="20">
        <v>175000</v>
      </c>
      <c r="N58" s="20">
        <v>8.8000000000000007</v>
      </c>
      <c r="O58" s="20">
        <v>642</v>
      </c>
      <c r="P58" s="20">
        <v>148</v>
      </c>
      <c r="Q58" s="3">
        <v>292568851</v>
      </c>
      <c r="R58" s="3">
        <v>160000000</v>
      </c>
      <c r="S58" s="3">
        <f t="shared" si="0"/>
        <v>132568851</v>
      </c>
      <c r="T58" s="4">
        <f t="shared" si="1"/>
        <v>0.82855531874999999</v>
      </c>
      <c r="U58" s="5">
        <f t="shared" si="2"/>
        <v>53.031422127500001</v>
      </c>
      <c r="V58" s="2">
        <f t="shared" si="3"/>
        <v>2010</v>
      </c>
      <c r="W58" s="18" t="str">
        <f t="shared" si="4"/>
        <v>mart</v>
      </c>
      <c r="X58" s="18" t="str">
        <f t="shared" si="5"/>
        <v>Christopher Nolan</v>
      </c>
      <c r="Y58" s="18" t="str">
        <f t="shared" si="6"/>
        <v>INCEPTİON</v>
      </c>
      <c r="Z58" s="18" t="str">
        <f t="shared" si="7"/>
        <v>Normal</v>
      </c>
      <c r="AA58" s="18" t="str">
        <f>VLOOKUP(D58, lookups!$A$2:$B$18, 2, FALSE)</f>
        <v>High Budget</v>
      </c>
      <c r="AB58" s="18" t="str">
        <f t="shared" si="8"/>
        <v>Not Recommended</v>
      </c>
      <c r="AC58" s="18" t="str">
        <f t="shared" si="9"/>
        <v>High Buzz / High Score</v>
      </c>
    </row>
    <row r="59" spans="1:29" x14ac:dyDescent="0.35">
      <c r="A59" s="18" t="s">
        <v>6299</v>
      </c>
      <c r="B59" s="19">
        <v>41045</v>
      </c>
      <c r="C59" s="18" t="s">
        <v>50</v>
      </c>
      <c r="D59" s="18" t="s">
        <v>58</v>
      </c>
      <c r="E59" s="18" t="s">
        <v>21</v>
      </c>
      <c r="F59" s="18" t="s">
        <v>22</v>
      </c>
      <c r="G59" s="18" t="s">
        <v>150</v>
      </c>
      <c r="H59" s="18" t="s">
        <v>3999</v>
      </c>
      <c r="I59" s="18" t="s">
        <v>1794</v>
      </c>
      <c r="J59" s="20">
        <v>21000</v>
      </c>
      <c r="K59" s="20">
        <v>59177</v>
      </c>
      <c r="L59" s="20">
        <v>386</v>
      </c>
      <c r="M59" s="20">
        <v>65000</v>
      </c>
      <c r="N59" s="20">
        <v>5.5</v>
      </c>
      <c r="O59" s="20">
        <v>322</v>
      </c>
      <c r="P59" s="20">
        <v>115</v>
      </c>
      <c r="Q59" s="3">
        <v>292298923</v>
      </c>
      <c r="R59" s="3">
        <v>120000000</v>
      </c>
      <c r="S59" s="3">
        <f t="shared" si="0"/>
        <v>172298923</v>
      </c>
      <c r="T59" s="4">
        <f t="shared" si="1"/>
        <v>1.4358243583333334</v>
      </c>
      <c r="U59" s="5">
        <f t="shared" si="2"/>
        <v>29.074329743333333</v>
      </c>
      <c r="V59" s="2">
        <f t="shared" si="3"/>
        <v>2012</v>
      </c>
      <c r="W59" s="18" t="str">
        <f t="shared" si="4"/>
        <v>may</v>
      </c>
      <c r="X59" s="18" t="str">
        <f t="shared" si="5"/>
        <v>Bill Condon</v>
      </c>
      <c r="Y59" s="18" t="str">
        <f t="shared" si="6"/>
        <v>THE TWİLİGHT SAGA: BREAKİNG DAWN - PART 2</v>
      </c>
      <c r="Z59" s="18" t="str">
        <f t="shared" si="7"/>
        <v>Normal</v>
      </c>
      <c r="AA59" s="18" t="str">
        <f>VLOOKUP(D59, lookups!$A$2:$B$18, 2, FALSE)</f>
        <v>High Budget</v>
      </c>
      <c r="AB59" s="18" t="str">
        <f t="shared" si="8"/>
        <v>Not Recommended</v>
      </c>
      <c r="AC59" s="18" t="str">
        <f t="shared" si="9"/>
        <v>Normal</v>
      </c>
    </row>
    <row r="60" spans="1:29" x14ac:dyDescent="0.35">
      <c r="A60" s="18" t="s">
        <v>4672</v>
      </c>
      <c r="B60" s="19">
        <v>39376</v>
      </c>
      <c r="C60" s="18" t="s">
        <v>50</v>
      </c>
      <c r="D60" s="18" t="s">
        <v>58</v>
      </c>
      <c r="E60" s="18" t="s">
        <v>21</v>
      </c>
      <c r="F60" s="18" t="s">
        <v>101</v>
      </c>
      <c r="G60" s="18" t="s">
        <v>150</v>
      </c>
      <c r="H60" s="18" t="s">
        <v>3999</v>
      </c>
      <c r="I60" s="18" t="s">
        <v>4673</v>
      </c>
      <c r="J60" s="20">
        <v>21000</v>
      </c>
      <c r="K60" s="20">
        <v>33433</v>
      </c>
      <c r="L60" s="20">
        <v>282</v>
      </c>
      <c r="M60" s="20">
        <v>0</v>
      </c>
      <c r="N60" s="20">
        <v>7.5</v>
      </c>
      <c r="O60" s="20">
        <v>329</v>
      </c>
      <c r="P60" s="20">
        <v>138</v>
      </c>
      <c r="Q60" s="3">
        <v>292000866</v>
      </c>
      <c r="R60" s="3">
        <v>150000000</v>
      </c>
      <c r="S60" s="3">
        <f t="shared" si="0"/>
        <v>142000866</v>
      </c>
      <c r="T60" s="4">
        <f t="shared" si="1"/>
        <v>0.94667243999999995</v>
      </c>
      <c r="U60" s="5">
        <f t="shared" si="2"/>
        <v>30.378668976</v>
      </c>
      <c r="V60" s="2">
        <f t="shared" si="3"/>
        <v>2007</v>
      </c>
      <c r="W60" s="18" t="str">
        <f t="shared" si="4"/>
        <v>oktyabr</v>
      </c>
      <c r="X60" s="18" t="str">
        <f t="shared" si="5"/>
        <v>David Yates</v>
      </c>
      <c r="Y60" s="18" t="str">
        <f t="shared" si="6"/>
        <v>HARRY POTTER AND THE ORDER OF THE PHOENİX</v>
      </c>
      <c r="Z60" s="18" t="str">
        <f t="shared" si="7"/>
        <v>Normal</v>
      </c>
      <c r="AA60" s="18" t="str">
        <f>VLOOKUP(D60, lookups!$A$2:$B$18, 2, FALSE)</f>
        <v>High Budget</v>
      </c>
      <c r="AB60" s="18" t="str">
        <f t="shared" si="8"/>
        <v>Not Recommended</v>
      </c>
      <c r="AC60" s="18" t="str">
        <f t="shared" si="9"/>
        <v>Normal</v>
      </c>
    </row>
    <row r="61" spans="1:29" x14ac:dyDescent="0.35">
      <c r="A61" s="18" t="s">
        <v>4122</v>
      </c>
      <c r="B61" s="19">
        <v>38378</v>
      </c>
      <c r="C61" s="18" t="s">
        <v>50</v>
      </c>
      <c r="D61" s="18" t="s">
        <v>58</v>
      </c>
      <c r="E61" s="18" t="s">
        <v>21</v>
      </c>
      <c r="F61" s="18" t="s">
        <v>22</v>
      </c>
      <c r="G61" s="18" t="s">
        <v>102</v>
      </c>
      <c r="H61" s="18" t="s">
        <v>632</v>
      </c>
      <c r="I61" s="18" t="s">
        <v>2847</v>
      </c>
      <c r="J61" s="20">
        <v>1000</v>
      </c>
      <c r="K61" s="20">
        <v>1317</v>
      </c>
      <c r="L61" s="20">
        <v>80</v>
      </c>
      <c r="M61" s="20">
        <v>0</v>
      </c>
      <c r="N61" s="20">
        <v>6.9</v>
      </c>
      <c r="O61" s="20">
        <v>284</v>
      </c>
      <c r="P61" s="20">
        <v>150</v>
      </c>
      <c r="Q61" s="3">
        <v>291709845</v>
      </c>
      <c r="R61" s="3">
        <v>180000000</v>
      </c>
      <c r="S61" s="3">
        <f t="shared" si="0"/>
        <v>111709845</v>
      </c>
      <c r="T61" s="4">
        <f t="shared" si="1"/>
        <v>0.62061025000000003</v>
      </c>
      <c r="U61" s="5">
        <f t="shared" si="2"/>
        <v>27.848244100000002</v>
      </c>
      <c r="V61" s="2">
        <f t="shared" si="3"/>
        <v>2005</v>
      </c>
      <c r="W61" s="18" t="str">
        <f t="shared" si="4"/>
        <v>yanvar</v>
      </c>
      <c r="X61" s="18" t="str">
        <f t="shared" si="5"/>
        <v>Andrew Adamson</v>
      </c>
      <c r="Y61" s="18" t="str">
        <f t="shared" si="6"/>
        <v>THE CHRONİCLES OF NARNİA: THE LİON, THE WİTCH AND THE WARDROBE</v>
      </c>
      <c r="Z61" s="18" t="str">
        <f t="shared" si="7"/>
        <v>Normal</v>
      </c>
      <c r="AA61" s="18" t="str">
        <f>VLOOKUP(D61, lookups!$A$2:$B$18, 2, FALSE)</f>
        <v>High Budget</v>
      </c>
      <c r="AB61" s="18" t="str">
        <f t="shared" si="8"/>
        <v>Not Recommended</v>
      </c>
      <c r="AC61" s="18" t="str">
        <f t="shared" si="9"/>
        <v>Normal</v>
      </c>
    </row>
    <row r="62" spans="1:29" x14ac:dyDescent="0.35">
      <c r="A62" s="18" t="s">
        <v>6451</v>
      </c>
      <c r="B62" s="19">
        <v>41297</v>
      </c>
      <c r="C62" s="18" t="s">
        <v>50</v>
      </c>
      <c r="D62" s="18" t="s">
        <v>95</v>
      </c>
      <c r="E62" s="18" t="s">
        <v>21</v>
      </c>
      <c r="F62" s="18" t="s">
        <v>22</v>
      </c>
      <c r="G62" s="18" t="s">
        <v>150</v>
      </c>
      <c r="H62" s="18" t="s">
        <v>3203</v>
      </c>
      <c r="I62" s="18" t="s">
        <v>3635</v>
      </c>
      <c r="J62" s="20">
        <v>15000</v>
      </c>
      <c r="K62" s="20">
        <v>20495</v>
      </c>
      <c r="L62" s="20">
        <v>0</v>
      </c>
      <c r="M62" s="20">
        <v>118000</v>
      </c>
      <c r="N62" s="20">
        <v>7.2</v>
      </c>
      <c r="O62" s="20">
        <v>733</v>
      </c>
      <c r="P62" s="20">
        <v>143</v>
      </c>
      <c r="Q62" s="3">
        <v>291021565</v>
      </c>
      <c r="R62" s="3">
        <v>225000000</v>
      </c>
      <c r="S62" s="3">
        <f t="shared" si="0"/>
        <v>66021565</v>
      </c>
      <c r="T62" s="4">
        <f t="shared" si="1"/>
        <v>0.29342917777777777</v>
      </c>
      <c r="U62" s="5">
        <f t="shared" si="2"/>
        <v>40.71737167111111</v>
      </c>
      <c r="V62" s="2">
        <f t="shared" si="3"/>
        <v>2013</v>
      </c>
      <c r="W62" s="18" t="str">
        <f t="shared" si="4"/>
        <v>yanvar</v>
      </c>
      <c r="X62" s="18" t="str">
        <f t="shared" si="5"/>
        <v>Zack Snyder</v>
      </c>
      <c r="Y62" s="18" t="str">
        <f t="shared" si="6"/>
        <v>MAN OF STEEL</v>
      </c>
      <c r="Z62" s="18" t="str">
        <f t="shared" si="7"/>
        <v>Normal</v>
      </c>
      <c r="AA62" s="18" t="str">
        <f>VLOOKUP(D62, lookups!$A$2:$B$18, 2, FALSE)</f>
        <v>High Budget</v>
      </c>
      <c r="AB62" s="18" t="str">
        <f t="shared" si="8"/>
        <v>Not Recommended</v>
      </c>
      <c r="AC62" s="18" t="str">
        <f t="shared" si="9"/>
        <v>Normal</v>
      </c>
    </row>
    <row r="63" spans="1:29" x14ac:dyDescent="0.35">
      <c r="A63" s="18" t="s">
        <v>327</v>
      </c>
      <c r="B63" s="19">
        <v>29331</v>
      </c>
      <c r="C63" s="18" t="s">
        <v>50</v>
      </c>
      <c r="D63" s="18" t="s">
        <v>95</v>
      </c>
      <c r="E63" s="18" t="s">
        <v>21</v>
      </c>
      <c r="F63" s="18" t="s">
        <v>22</v>
      </c>
      <c r="G63" s="18" t="s">
        <v>102</v>
      </c>
      <c r="H63" s="18" t="s">
        <v>217</v>
      </c>
      <c r="I63" s="18" t="s">
        <v>328</v>
      </c>
      <c r="J63" s="20">
        <v>11000</v>
      </c>
      <c r="K63" s="20">
        <v>12643</v>
      </c>
      <c r="L63" s="20">
        <v>883</v>
      </c>
      <c r="M63" s="20">
        <v>17000</v>
      </c>
      <c r="N63" s="20">
        <v>8.8000000000000007</v>
      </c>
      <c r="O63" s="20">
        <v>223</v>
      </c>
      <c r="P63" s="20">
        <v>127</v>
      </c>
      <c r="Q63" s="3">
        <v>290158751</v>
      </c>
      <c r="R63" s="3">
        <v>18000000</v>
      </c>
      <c r="S63" s="3">
        <f t="shared" si="0"/>
        <v>272158751</v>
      </c>
      <c r="T63" s="4">
        <f t="shared" si="1"/>
        <v>15.11993061111111</v>
      </c>
      <c r="U63" s="5">
        <f t="shared" si="2"/>
        <v>42.94797224444445</v>
      </c>
      <c r="V63" s="2">
        <f t="shared" si="3"/>
        <v>1980</v>
      </c>
      <c r="W63" s="18" t="str">
        <f t="shared" si="4"/>
        <v>aprel</v>
      </c>
      <c r="X63" s="18" t="str">
        <f t="shared" si="5"/>
        <v>Irvin Kershner</v>
      </c>
      <c r="Y63" s="18" t="str">
        <f t="shared" si="6"/>
        <v>STAR WARS: EPİSODE V - THE EMPİRE STRİKES BACK</v>
      </c>
      <c r="Z63" s="18" t="str">
        <f t="shared" si="7"/>
        <v>Normal</v>
      </c>
      <c r="AA63" s="18" t="str">
        <f>VLOOKUP(D63, lookups!$A$2:$B$18, 2, FALSE)</f>
        <v>High Budget</v>
      </c>
      <c r="AB63" s="18" t="str">
        <f t="shared" si="8"/>
        <v>Not Recommended</v>
      </c>
      <c r="AC63" s="18" t="str">
        <f t="shared" si="9"/>
        <v>High Buzz / High Score</v>
      </c>
    </row>
    <row r="64" spans="1:29" x14ac:dyDescent="0.35">
      <c r="A64" s="18" t="s">
        <v>3998</v>
      </c>
      <c r="B64" s="19">
        <v>38396</v>
      </c>
      <c r="C64" s="18" t="s">
        <v>50</v>
      </c>
      <c r="D64" s="18" t="s">
        <v>58</v>
      </c>
      <c r="E64" s="18" t="s">
        <v>21</v>
      </c>
      <c r="F64" s="18" t="s">
        <v>101</v>
      </c>
      <c r="G64" s="18" t="s">
        <v>150</v>
      </c>
      <c r="H64" s="18" t="s">
        <v>3999</v>
      </c>
      <c r="I64" s="18" t="s">
        <v>1098</v>
      </c>
      <c r="J64" s="20">
        <v>21000</v>
      </c>
      <c r="K64" s="20">
        <v>53413</v>
      </c>
      <c r="L64" s="20">
        <v>179</v>
      </c>
      <c r="M64" s="20">
        <v>0</v>
      </c>
      <c r="N64" s="20">
        <v>7.6</v>
      </c>
      <c r="O64" s="20">
        <v>295</v>
      </c>
      <c r="P64" s="20">
        <v>157</v>
      </c>
      <c r="Q64" s="3">
        <v>289994397</v>
      </c>
      <c r="R64" s="3">
        <v>150000000</v>
      </c>
      <c r="S64" s="3">
        <f t="shared" si="0"/>
        <v>139994397</v>
      </c>
      <c r="T64" s="4">
        <f t="shared" si="1"/>
        <v>0.93329598000000003</v>
      </c>
      <c r="U64" s="5">
        <f t="shared" si="2"/>
        <v>30.773318392</v>
      </c>
      <c r="V64" s="2">
        <f t="shared" si="3"/>
        <v>2005</v>
      </c>
      <c r="W64" s="18" t="str">
        <f t="shared" si="4"/>
        <v>fevral</v>
      </c>
      <c r="X64" s="18" t="str">
        <f t="shared" si="5"/>
        <v>Mike Newell</v>
      </c>
      <c r="Y64" s="18" t="str">
        <f t="shared" si="6"/>
        <v>HARRY POTTER AND THE GOBLET OF FİRE</v>
      </c>
      <c r="Z64" s="18" t="str">
        <f t="shared" si="7"/>
        <v>Normal</v>
      </c>
      <c r="AA64" s="18" t="str">
        <f>VLOOKUP(D64, lookups!$A$2:$B$18, 2, FALSE)</f>
        <v>High Budget</v>
      </c>
      <c r="AB64" s="18" t="str">
        <f t="shared" si="8"/>
        <v>Not Recommended</v>
      </c>
      <c r="AC64" s="18" t="str">
        <f t="shared" si="9"/>
        <v>Normal</v>
      </c>
    </row>
    <row r="65" spans="1:29" x14ac:dyDescent="0.35">
      <c r="A65" s="18" t="s">
        <v>2780</v>
      </c>
      <c r="B65" s="19">
        <v>37129</v>
      </c>
      <c r="C65" s="18" t="s">
        <v>50</v>
      </c>
      <c r="D65" s="18" t="s">
        <v>58</v>
      </c>
      <c r="E65" s="18" t="s">
        <v>21</v>
      </c>
      <c r="F65" s="18" t="s">
        <v>22</v>
      </c>
      <c r="G65" s="18" t="s">
        <v>46</v>
      </c>
      <c r="H65" s="18" t="s">
        <v>1300</v>
      </c>
      <c r="I65" s="18" t="s">
        <v>2781</v>
      </c>
      <c r="J65" s="20">
        <v>12000</v>
      </c>
      <c r="K65" s="20">
        <v>15013</v>
      </c>
      <c r="L65" s="20">
        <v>0</v>
      </c>
      <c r="M65" s="20">
        <v>0</v>
      </c>
      <c r="N65" s="20">
        <v>8.1</v>
      </c>
      <c r="O65" s="20">
        <v>250</v>
      </c>
      <c r="P65" s="20">
        <v>92</v>
      </c>
      <c r="Q65" s="3">
        <v>289907418</v>
      </c>
      <c r="R65" s="3">
        <v>115000000</v>
      </c>
      <c r="S65" s="3">
        <f t="shared" si="0"/>
        <v>174907418</v>
      </c>
      <c r="T65" s="4">
        <f t="shared" si="1"/>
        <v>1.5209340695652174</v>
      </c>
      <c r="U65" s="5">
        <f t="shared" si="2"/>
        <v>33.008373627826089</v>
      </c>
      <c r="V65" s="2">
        <f t="shared" si="3"/>
        <v>2001</v>
      </c>
      <c r="W65" s="18" t="str">
        <f t="shared" si="4"/>
        <v>avgust</v>
      </c>
      <c r="X65" s="18" t="str">
        <f t="shared" si="5"/>
        <v>Pete Docter</v>
      </c>
      <c r="Y65" s="18" t="str">
        <f t="shared" si="6"/>
        <v>MONSTERS, INC.</v>
      </c>
      <c r="Z65" s="18" t="str">
        <f t="shared" si="7"/>
        <v>Normal</v>
      </c>
      <c r="AA65" s="18" t="str">
        <f>VLOOKUP(D65, lookups!$A$2:$B$18, 2, FALSE)</f>
        <v>High Budget</v>
      </c>
      <c r="AB65" s="18" t="str">
        <f t="shared" si="8"/>
        <v>Not Recommended</v>
      </c>
      <c r="AC65" s="18" t="str">
        <f t="shared" si="9"/>
        <v>High Buzz / High Score</v>
      </c>
    </row>
    <row r="66" spans="1:29" x14ac:dyDescent="0.35">
      <c r="A66" s="18" t="s">
        <v>809</v>
      </c>
      <c r="B66" s="19">
        <v>33224</v>
      </c>
      <c r="C66" s="18" t="s">
        <v>50</v>
      </c>
      <c r="D66" s="18" t="s">
        <v>38</v>
      </c>
      <c r="E66" s="18" t="s">
        <v>21</v>
      </c>
      <c r="F66" s="18" t="s">
        <v>22</v>
      </c>
      <c r="G66" s="18" t="s">
        <v>102</v>
      </c>
      <c r="H66" s="18" t="s">
        <v>810</v>
      </c>
      <c r="I66" s="18" t="s">
        <v>811</v>
      </c>
      <c r="J66" s="20">
        <v>3000</v>
      </c>
      <c r="K66" s="20">
        <v>7521</v>
      </c>
      <c r="L66" s="20">
        <v>0</v>
      </c>
      <c r="M66" s="20">
        <v>20000</v>
      </c>
      <c r="N66" s="20">
        <v>7.5</v>
      </c>
      <c r="O66" s="20">
        <v>102</v>
      </c>
      <c r="P66" s="20">
        <v>103</v>
      </c>
      <c r="Q66" s="3">
        <v>285761243</v>
      </c>
      <c r="R66" s="3">
        <v>18000000</v>
      </c>
      <c r="S66" s="3">
        <f t="shared" si="0"/>
        <v>267761243</v>
      </c>
      <c r="T66" s="4">
        <f t="shared" si="1"/>
        <v>14.87562461111111</v>
      </c>
      <c r="U66" s="5">
        <f t="shared" si="2"/>
        <v>37.950249844444443</v>
      </c>
      <c r="V66" s="2">
        <f t="shared" si="3"/>
        <v>1990</v>
      </c>
      <c r="W66" s="18" t="str">
        <f t="shared" si="4"/>
        <v>dekabr</v>
      </c>
      <c r="X66" s="18" t="str">
        <f t="shared" si="5"/>
        <v>Chris Columbus</v>
      </c>
      <c r="Y66" s="18" t="str">
        <f t="shared" si="6"/>
        <v>HOME ALONE</v>
      </c>
      <c r="Z66" s="18" t="str">
        <f t="shared" si="7"/>
        <v>Normal</v>
      </c>
      <c r="AA66" s="18" t="str">
        <f>VLOOKUP(D66, lookups!$A$2:$B$18, 2, FALSE)</f>
        <v>Medium Budget</v>
      </c>
      <c r="AB66" s="18" t="str">
        <f t="shared" si="8"/>
        <v>Not Recommended</v>
      </c>
      <c r="AC66" s="18" t="str">
        <f t="shared" si="9"/>
        <v>Normal</v>
      </c>
    </row>
    <row r="67" spans="1:29" x14ac:dyDescent="0.35">
      <c r="A67" s="18" t="s">
        <v>6991</v>
      </c>
      <c r="B67" s="19">
        <v>42032</v>
      </c>
      <c r="C67" s="18" t="s">
        <v>50</v>
      </c>
      <c r="D67" s="18" t="s">
        <v>58</v>
      </c>
      <c r="E67" s="18" t="s">
        <v>21</v>
      </c>
      <c r="F67" s="18" t="s">
        <v>22</v>
      </c>
      <c r="G67" s="18" t="s">
        <v>150</v>
      </c>
      <c r="H67" s="18" t="s">
        <v>5761</v>
      </c>
      <c r="I67" s="18" t="s">
        <v>4680</v>
      </c>
      <c r="J67" s="20">
        <v>34000</v>
      </c>
      <c r="K67" s="20">
        <v>81385</v>
      </c>
      <c r="L67" s="20">
        <v>508</v>
      </c>
      <c r="M67" s="20">
        <v>38000</v>
      </c>
      <c r="N67" s="20">
        <v>6.6</v>
      </c>
      <c r="O67" s="20">
        <v>389</v>
      </c>
      <c r="P67" s="20">
        <v>137</v>
      </c>
      <c r="Q67" s="3">
        <v>281666058</v>
      </c>
      <c r="R67" s="3">
        <v>160000000</v>
      </c>
      <c r="S67" s="3">
        <f t="shared" ref="S67:S130" si="10">Q67-R67</f>
        <v>121666058</v>
      </c>
      <c r="T67" s="4">
        <f t="shared" ref="T67:T130" si="11">IF(R67&gt;0, (Q67-R67)/R67, 0)</f>
        <v>0.76041286249999995</v>
      </c>
      <c r="U67" s="5">
        <f t="shared" ref="U67:U130" si="12">(N67*4) + (T67*0.4) + (M67/10000)</f>
        <v>30.504165144999998</v>
      </c>
      <c r="V67" s="2">
        <f t="shared" ref="V67:V130" si="13">YEAR(B67)</f>
        <v>2015</v>
      </c>
      <c r="W67" s="18" t="str">
        <f t="shared" ref="W67:W130" si="14">TEXT(B67, "mmmm")</f>
        <v>yanvar</v>
      </c>
      <c r="X67" s="18" t="str">
        <f t="shared" ref="X67:X130" si="15">TRIM(I67)</f>
        <v>Francis Lawrence</v>
      </c>
      <c r="Y67" s="18" t="str">
        <f t="shared" ref="Y67:Y130" si="16">UPPER(A67)</f>
        <v>THE HUNGER GAMES: MOCKİNGJAY - PART 2</v>
      </c>
      <c r="Z67" s="18" t="str">
        <f t="shared" ref="Z67:Z130" si="17">IF(AND(R67&gt;50000000, S67&lt;0), "Underperformer", IF(AND(R67&lt;10000000, S67&gt;50000000), "Overperformer", "Normal"))</f>
        <v>Normal</v>
      </c>
      <c r="AA67" s="18" t="str">
        <f>VLOOKUP(D67, lookups!$A$2:$B$18, 2, FALSE)</f>
        <v>High Budget</v>
      </c>
      <c r="AB67" s="18" t="str">
        <f t="shared" ref="AB67:AB130" si="18">IF(AND(N67&gt;7, T67&gt;1, U67&gt;70), "Recommended", "Not Recommended")</f>
        <v>Not Recommended</v>
      </c>
      <c r="AC67" s="18" t="str">
        <f t="shared" ref="AC67:AC130" si="19">IF(N67&gt;=8, "High Buzz / High Score", IF(AND(N67&lt;6, T67&lt;1), "High Buzz Mismatch", "Normal"))</f>
        <v>Normal</v>
      </c>
    </row>
    <row r="68" spans="1:29" x14ac:dyDescent="0.35">
      <c r="A68" s="18" t="s">
        <v>3513</v>
      </c>
      <c r="B68" s="19">
        <v>37921</v>
      </c>
      <c r="C68" s="18" t="s">
        <v>50</v>
      </c>
      <c r="D68" s="18" t="s">
        <v>95</v>
      </c>
      <c r="E68" s="18" t="s">
        <v>21</v>
      </c>
      <c r="F68" s="18" t="s">
        <v>22</v>
      </c>
      <c r="G68" s="18" t="s">
        <v>110</v>
      </c>
      <c r="H68" s="18" t="s">
        <v>3514</v>
      </c>
      <c r="I68" s="18" t="s">
        <v>1334</v>
      </c>
      <c r="J68" s="20">
        <v>234</v>
      </c>
      <c r="K68" s="20">
        <v>534</v>
      </c>
      <c r="L68" s="20">
        <v>0</v>
      </c>
      <c r="M68" s="20">
        <v>0</v>
      </c>
      <c r="N68" s="20">
        <v>7.2</v>
      </c>
      <c r="O68" s="20">
        <v>275</v>
      </c>
      <c r="P68" s="20">
        <v>138</v>
      </c>
      <c r="Q68" s="3">
        <v>281492479</v>
      </c>
      <c r="R68" s="3">
        <v>150000000</v>
      </c>
      <c r="S68" s="3">
        <f t="shared" si="10"/>
        <v>131492479</v>
      </c>
      <c r="T68" s="4">
        <f t="shared" si="11"/>
        <v>0.87661652666666667</v>
      </c>
      <c r="U68" s="5">
        <f t="shared" si="12"/>
        <v>29.150646610666666</v>
      </c>
      <c r="V68" s="2">
        <f t="shared" si="13"/>
        <v>2003</v>
      </c>
      <c r="W68" s="18" t="str">
        <f t="shared" si="14"/>
        <v>oktyabr</v>
      </c>
      <c r="X68" s="18" t="str">
        <f t="shared" si="15"/>
        <v>Lana Wachowski</v>
      </c>
      <c r="Y68" s="18" t="str">
        <f t="shared" si="16"/>
        <v>THE MATRİX RELOADED</v>
      </c>
      <c r="Z68" s="18" t="str">
        <f t="shared" si="17"/>
        <v>Normal</v>
      </c>
      <c r="AA68" s="18" t="str">
        <f>VLOOKUP(D68, lookups!$A$2:$B$18, 2, FALSE)</f>
        <v>High Budget</v>
      </c>
      <c r="AB68" s="18" t="str">
        <f t="shared" si="18"/>
        <v>Not Recommended</v>
      </c>
      <c r="AC68" s="18" t="str">
        <f t="shared" si="19"/>
        <v>Normal</v>
      </c>
    </row>
    <row r="69" spans="1:29" x14ac:dyDescent="0.35">
      <c r="A69" s="18" t="s">
        <v>3720</v>
      </c>
      <c r="B69" s="19">
        <v>38285</v>
      </c>
      <c r="C69" s="18" t="s">
        <v>50</v>
      </c>
      <c r="D69" s="18" t="s">
        <v>38</v>
      </c>
      <c r="E69" s="18" t="s">
        <v>21</v>
      </c>
      <c r="F69" s="18" t="s">
        <v>22</v>
      </c>
      <c r="G69" s="18" t="s">
        <v>150</v>
      </c>
      <c r="H69" s="18" t="s">
        <v>221</v>
      </c>
      <c r="I69" s="18" t="s">
        <v>1525</v>
      </c>
      <c r="J69" s="20">
        <v>22000</v>
      </c>
      <c r="K69" s="20">
        <v>24938</v>
      </c>
      <c r="L69" s="20">
        <v>116</v>
      </c>
      <c r="M69" s="20">
        <v>0</v>
      </c>
      <c r="N69" s="20">
        <v>6.3</v>
      </c>
      <c r="O69" s="20">
        <v>141</v>
      </c>
      <c r="P69" s="20">
        <v>106</v>
      </c>
      <c r="Q69" s="3">
        <v>279167575</v>
      </c>
      <c r="R69" s="3">
        <v>80000000</v>
      </c>
      <c r="S69" s="3">
        <f t="shared" si="10"/>
        <v>199167575</v>
      </c>
      <c r="T69" s="4">
        <f t="shared" si="11"/>
        <v>2.4895946874999999</v>
      </c>
      <c r="U69" s="5">
        <f t="shared" si="12"/>
        <v>26.195837874999999</v>
      </c>
      <c r="V69" s="2">
        <f t="shared" si="13"/>
        <v>2004</v>
      </c>
      <c r="W69" s="18" t="str">
        <f t="shared" si="14"/>
        <v>oktyabr</v>
      </c>
      <c r="X69" s="18" t="str">
        <f t="shared" si="15"/>
        <v>Jay Roach</v>
      </c>
      <c r="Y69" s="18" t="str">
        <f t="shared" si="16"/>
        <v>MEET THE FOCKERS</v>
      </c>
      <c r="Z69" s="18" t="str">
        <f t="shared" si="17"/>
        <v>Normal</v>
      </c>
      <c r="AA69" s="18" t="str">
        <f>VLOOKUP(D69, lookups!$A$2:$B$18, 2, FALSE)</f>
        <v>Medium Budget</v>
      </c>
      <c r="AB69" s="18" t="str">
        <f t="shared" si="18"/>
        <v>Not Recommended</v>
      </c>
      <c r="AC69" s="18" t="str">
        <f t="shared" si="19"/>
        <v>Normal</v>
      </c>
    </row>
    <row r="70" spans="1:29" x14ac:dyDescent="0.35">
      <c r="A70" s="18" t="s">
        <v>5411</v>
      </c>
      <c r="B70" s="19">
        <v>40142</v>
      </c>
      <c r="C70" s="18" t="s">
        <v>50</v>
      </c>
      <c r="D70" s="18" t="s">
        <v>38</v>
      </c>
      <c r="E70" s="18" t="s">
        <v>21</v>
      </c>
      <c r="F70" s="18" t="s">
        <v>22</v>
      </c>
      <c r="G70" s="18" t="s">
        <v>110</v>
      </c>
      <c r="H70" s="18" t="s">
        <v>4327</v>
      </c>
      <c r="I70" s="18" t="s">
        <v>2476</v>
      </c>
      <c r="J70" s="20">
        <v>14000</v>
      </c>
      <c r="K70" s="20">
        <v>17623</v>
      </c>
      <c r="L70" s="20">
        <v>480</v>
      </c>
      <c r="M70" s="20">
        <v>24000</v>
      </c>
      <c r="N70" s="20">
        <v>7.8</v>
      </c>
      <c r="O70" s="20">
        <v>334</v>
      </c>
      <c r="P70" s="20">
        <v>108</v>
      </c>
      <c r="Q70" s="3">
        <v>277313371</v>
      </c>
      <c r="R70" s="3">
        <v>35000000</v>
      </c>
      <c r="S70" s="3">
        <f t="shared" si="10"/>
        <v>242313371</v>
      </c>
      <c r="T70" s="4">
        <f t="shared" si="11"/>
        <v>6.9232391714285715</v>
      </c>
      <c r="U70" s="5">
        <f t="shared" si="12"/>
        <v>36.369295668571425</v>
      </c>
      <c r="V70" s="2">
        <f t="shared" si="13"/>
        <v>2009</v>
      </c>
      <c r="W70" s="18" t="str">
        <f t="shared" si="14"/>
        <v>noyabr</v>
      </c>
      <c r="X70" s="18" t="str">
        <f t="shared" si="15"/>
        <v>Todd Phillips</v>
      </c>
      <c r="Y70" s="18" t="str">
        <f t="shared" si="16"/>
        <v>THE HANGOVER</v>
      </c>
      <c r="Z70" s="18" t="str">
        <f t="shared" si="17"/>
        <v>Normal</v>
      </c>
      <c r="AA70" s="18" t="str">
        <f>VLOOKUP(D70, lookups!$A$2:$B$18, 2, FALSE)</f>
        <v>Medium Budget</v>
      </c>
      <c r="AB70" s="18" t="str">
        <f t="shared" si="18"/>
        <v>Not Recommended</v>
      </c>
      <c r="AC70" s="18" t="str">
        <f t="shared" si="19"/>
        <v>Normal</v>
      </c>
    </row>
    <row r="71" spans="1:29" x14ac:dyDescent="0.35">
      <c r="A71" s="18" t="s">
        <v>6421</v>
      </c>
      <c r="B71" s="19">
        <v>41370</v>
      </c>
      <c r="C71" s="18" t="s">
        <v>50</v>
      </c>
      <c r="D71" s="18" t="s">
        <v>58</v>
      </c>
      <c r="E71" s="18" t="s">
        <v>21</v>
      </c>
      <c r="F71" s="18" t="s">
        <v>101</v>
      </c>
      <c r="G71" s="18" t="s">
        <v>150</v>
      </c>
      <c r="H71" s="18" t="s">
        <v>6422</v>
      </c>
      <c r="I71" s="18" t="s">
        <v>2942</v>
      </c>
      <c r="J71" s="20">
        <v>39</v>
      </c>
      <c r="K71" s="20">
        <v>87</v>
      </c>
      <c r="L71" s="20">
        <v>0</v>
      </c>
      <c r="M71" s="20">
        <v>147000</v>
      </c>
      <c r="N71" s="20">
        <v>7.8</v>
      </c>
      <c r="O71" s="20">
        <v>738</v>
      </c>
      <c r="P71" s="20">
        <v>91</v>
      </c>
      <c r="Q71" s="3">
        <v>274084951</v>
      </c>
      <c r="R71" s="3">
        <v>100000000</v>
      </c>
      <c r="S71" s="3">
        <f t="shared" si="10"/>
        <v>174084951</v>
      </c>
      <c r="T71" s="4">
        <f t="shared" si="11"/>
        <v>1.7408495100000001</v>
      </c>
      <c r="U71" s="5">
        <f t="shared" si="12"/>
        <v>46.596339803999996</v>
      </c>
      <c r="V71" s="2">
        <f t="shared" si="13"/>
        <v>2013</v>
      </c>
      <c r="W71" s="18" t="str">
        <f t="shared" si="14"/>
        <v>aprel</v>
      </c>
      <c r="X71" s="18" t="str">
        <f t="shared" si="15"/>
        <v>Alfonso CuarÃ³n</v>
      </c>
      <c r="Y71" s="18" t="str">
        <f t="shared" si="16"/>
        <v>GRAVİTY</v>
      </c>
      <c r="Z71" s="18" t="str">
        <f t="shared" si="17"/>
        <v>Normal</v>
      </c>
      <c r="AA71" s="18" t="str">
        <f>VLOOKUP(D71, lookups!$A$2:$B$18, 2, FALSE)</f>
        <v>High Budget</v>
      </c>
      <c r="AB71" s="18" t="str">
        <f t="shared" si="18"/>
        <v>Not Recommended</v>
      </c>
      <c r="AC71" s="18" t="str">
        <f t="shared" si="19"/>
        <v>Normal</v>
      </c>
    </row>
    <row r="72" spans="1:29" x14ac:dyDescent="0.35">
      <c r="A72" s="18" t="s">
        <v>6453</v>
      </c>
      <c r="B72" s="19">
        <v>41449</v>
      </c>
      <c r="C72" s="18" t="s">
        <v>50</v>
      </c>
      <c r="D72" s="18" t="s">
        <v>58</v>
      </c>
      <c r="E72" s="18" t="s">
        <v>21</v>
      </c>
      <c r="F72" s="18" t="s">
        <v>22</v>
      </c>
      <c r="G72" s="18" t="s">
        <v>46</v>
      </c>
      <c r="H72" s="18" t="s">
        <v>1300</v>
      </c>
      <c r="I72" s="18" t="s">
        <v>6454</v>
      </c>
      <c r="J72" s="20">
        <v>12000</v>
      </c>
      <c r="K72" s="20">
        <v>14863</v>
      </c>
      <c r="L72" s="20">
        <v>37</v>
      </c>
      <c r="M72" s="20">
        <v>44000</v>
      </c>
      <c r="N72" s="20">
        <v>7.3</v>
      </c>
      <c r="O72" s="20">
        <v>376</v>
      </c>
      <c r="P72" s="20">
        <v>104</v>
      </c>
      <c r="Q72" s="3">
        <v>268488329</v>
      </c>
      <c r="R72" s="3">
        <v>200000000</v>
      </c>
      <c r="S72" s="3">
        <f t="shared" si="10"/>
        <v>68488329</v>
      </c>
      <c r="T72" s="4">
        <f t="shared" si="11"/>
        <v>0.34244164500000002</v>
      </c>
      <c r="U72" s="5">
        <f t="shared" si="12"/>
        <v>33.736976657999996</v>
      </c>
      <c r="V72" s="2">
        <f t="shared" si="13"/>
        <v>2013</v>
      </c>
      <c r="W72" s="18" t="str">
        <f t="shared" si="14"/>
        <v>iyun</v>
      </c>
      <c r="X72" s="18" t="str">
        <f t="shared" si="15"/>
        <v>Dan Scanlon</v>
      </c>
      <c r="Y72" s="18" t="str">
        <f t="shared" si="16"/>
        <v>MONSTERS UNİVERSİTY</v>
      </c>
      <c r="Z72" s="18" t="str">
        <f t="shared" si="17"/>
        <v>Normal</v>
      </c>
      <c r="AA72" s="18" t="str">
        <f>VLOOKUP(D72, lookups!$A$2:$B$18, 2, FALSE)</f>
        <v>High Budget</v>
      </c>
      <c r="AB72" s="18" t="str">
        <f t="shared" si="18"/>
        <v>Not Recommended</v>
      </c>
      <c r="AC72" s="18" t="str">
        <f t="shared" si="19"/>
        <v>Normal</v>
      </c>
    </row>
    <row r="73" spans="1:29" x14ac:dyDescent="0.35">
      <c r="A73" s="18" t="s">
        <v>2845</v>
      </c>
      <c r="B73" s="19">
        <v>37071</v>
      </c>
      <c r="C73" s="18" t="s">
        <v>50</v>
      </c>
      <c r="D73" s="18" t="s">
        <v>58</v>
      </c>
      <c r="E73" s="18" t="s">
        <v>21</v>
      </c>
      <c r="F73" s="18" t="s">
        <v>22</v>
      </c>
      <c r="G73" s="18" t="s">
        <v>102</v>
      </c>
      <c r="H73" s="18" t="s">
        <v>2846</v>
      </c>
      <c r="I73" s="18" t="s">
        <v>2847</v>
      </c>
      <c r="J73" s="20">
        <v>145</v>
      </c>
      <c r="K73" s="20">
        <v>275</v>
      </c>
      <c r="L73" s="20">
        <v>80</v>
      </c>
      <c r="M73" s="20">
        <v>0</v>
      </c>
      <c r="N73" s="20">
        <v>7.9</v>
      </c>
      <c r="O73" s="20">
        <v>212</v>
      </c>
      <c r="P73" s="20">
        <v>90</v>
      </c>
      <c r="Q73" s="3">
        <v>267652016</v>
      </c>
      <c r="R73" s="3">
        <v>60000000</v>
      </c>
      <c r="S73" s="3">
        <f t="shared" si="10"/>
        <v>207652016</v>
      </c>
      <c r="T73" s="4">
        <f t="shared" si="11"/>
        <v>3.4608669333333335</v>
      </c>
      <c r="U73" s="5">
        <f t="shared" si="12"/>
        <v>32.984346773333336</v>
      </c>
      <c r="V73" s="2">
        <f t="shared" si="13"/>
        <v>2001</v>
      </c>
      <c r="W73" s="18" t="str">
        <f t="shared" si="14"/>
        <v>iyun</v>
      </c>
      <c r="X73" s="18" t="str">
        <f t="shared" si="15"/>
        <v>Andrew Adamson</v>
      </c>
      <c r="Y73" s="18" t="str">
        <f t="shared" si="16"/>
        <v>SHREK</v>
      </c>
      <c r="Z73" s="18" t="str">
        <f t="shared" si="17"/>
        <v>Normal</v>
      </c>
      <c r="AA73" s="18" t="str">
        <f>VLOOKUP(D73, lookups!$A$2:$B$18, 2, FALSE)</f>
        <v>High Budget</v>
      </c>
      <c r="AB73" s="18" t="str">
        <f t="shared" si="18"/>
        <v>Not Recommended</v>
      </c>
      <c r="AC73" s="18" t="str">
        <f t="shared" si="19"/>
        <v>Normal</v>
      </c>
    </row>
    <row r="74" spans="1:29" x14ac:dyDescent="0.35">
      <c r="A74" s="18" t="s">
        <v>6237</v>
      </c>
      <c r="B74" s="19">
        <v>41208</v>
      </c>
      <c r="C74" s="18" t="s">
        <v>50</v>
      </c>
      <c r="D74" s="18" t="s">
        <v>95</v>
      </c>
      <c r="E74" s="18" t="s">
        <v>21</v>
      </c>
      <c r="F74" s="18" t="s">
        <v>22</v>
      </c>
      <c r="G74" s="18" t="s">
        <v>150</v>
      </c>
      <c r="H74" s="18" t="s">
        <v>4768</v>
      </c>
      <c r="I74" s="18" t="s">
        <v>5169</v>
      </c>
      <c r="J74" s="20">
        <v>15000</v>
      </c>
      <c r="K74" s="20">
        <v>28489</v>
      </c>
      <c r="L74" s="20">
        <v>464</v>
      </c>
      <c r="M74" s="20">
        <v>56000</v>
      </c>
      <c r="N74" s="20">
        <v>7</v>
      </c>
      <c r="O74" s="20">
        <v>599</v>
      </c>
      <c r="P74" s="20">
        <v>153</v>
      </c>
      <c r="Q74" s="3">
        <v>262030663</v>
      </c>
      <c r="R74" s="3">
        <v>230000000</v>
      </c>
      <c r="S74" s="3">
        <f t="shared" si="10"/>
        <v>32030663</v>
      </c>
      <c r="T74" s="4">
        <f t="shared" si="11"/>
        <v>0.13926375217391304</v>
      </c>
      <c r="U74" s="5">
        <f t="shared" si="12"/>
        <v>33.655705500869566</v>
      </c>
      <c r="V74" s="2">
        <f t="shared" si="13"/>
        <v>2012</v>
      </c>
      <c r="W74" s="18" t="str">
        <f t="shared" si="14"/>
        <v>oktyabr</v>
      </c>
      <c r="X74" s="18" t="str">
        <f t="shared" si="15"/>
        <v>Marc Webb</v>
      </c>
      <c r="Y74" s="18" t="str">
        <f t="shared" si="16"/>
        <v>THE AMAZİNG SPİDER-MAN</v>
      </c>
      <c r="Z74" s="18" t="str">
        <f t="shared" si="17"/>
        <v>Normal</v>
      </c>
      <c r="AA74" s="18" t="str">
        <f>VLOOKUP(D74, lookups!$A$2:$B$18, 2, FALSE)</f>
        <v>High Budget</v>
      </c>
      <c r="AB74" s="18" t="str">
        <f t="shared" si="18"/>
        <v>Not Recommended</v>
      </c>
      <c r="AC74" s="18" t="str">
        <f t="shared" si="19"/>
        <v>Normal</v>
      </c>
    </row>
    <row r="75" spans="1:29" x14ac:dyDescent="0.35">
      <c r="A75" s="18" t="s">
        <v>3068</v>
      </c>
      <c r="B75" s="19">
        <v>37456</v>
      </c>
      <c r="C75" s="18" t="s">
        <v>50</v>
      </c>
      <c r="D75" s="18" t="s">
        <v>58</v>
      </c>
      <c r="E75" s="18" t="s">
        <v>21</v>
      </c>
      <c r="F75" s="18" t="s">
        <v>101</v>
      </c>
      <c r="G75" s="18" t="s">
        <v>102</v>
      </c>
      <c r="H75" s="18" t="s">
        <v>2706</v>
      </c>
      <c r="I75" s="18" t="s">
        <v>811</v>
      </c>
      <c r="J75" s="20">
        <v>11000</v>
      </c>
      <c r="K75" s="20">
        <v>35672</v>
      </c>
      <c r="L75" s="20">
        <v>0</v>
      </c>
      <c r="M75" s="20">
        <v>0</v>
      </c>
      <c r="N75" s="20">
        <v>7.4</v>
      </c>
      <c r="O75" s="20">
        <v>232</v>
      </c>
      <c r="P75" s="20">
        <v>174</v>
      </c>
      <c r="Q75" s="3">
        <v>261970615</v>
      </c>
      <c r="R75" s="3">
        <v>100000000</v>
      </c>
      <c r="S75" s="3">
        <f t="shared" si="10"/>
        <v>161970615</v>
      </c>
      <c r="T75" s="4">
        <f t="shared" si="11"/>
        <v>1.6197061500000001</v>
      </c>
      <c r="U75" s="5">
        <f t="shared" si="12"/>
        <v>30.247882460000003</v>
      </c>
      <c r="V75" s="2">
        <f t="shared" si="13"/>
        <v>2002</v>
      </c>
      <c r="W75" s="18" t="str">
        <f t="shared" si="14"/>
        <v>iyul</v>
      </c>
      <c r="X75" s="18" t="str">
        <f t="shared" si="15"/>
        <v>Chris Columbus</v>
      </c>
      <c r="Y75" s="18" t="str">
        <f t="shared" si="16"/>
        <v>HARRY POTTER AND THE CHAMBER OF SECRETS</v>
      </c>
      <c r="Z75" s="18" t="str">
        <f t="shared" si="17"/>
        <v>Normal</v>
      </c>
      <c r="AA75" s="18" t="str">
        <f>VLOOKUP(D75, lookups!$A$2:$B$18, 2, FALSE)</f>
        <v>High Budget</v>
      </c>
      <c r="AB75" s="18" t="str">
        <f t="shared" si="18"/>
        <v>Not Recommended</v>
      </c>
      <c r="AC75" s="18" t="str">
        <f t="shared" si="19"/>
        <v>Normal</v>
      </c>
    </row>
    <row r="76" spans="1:29" x14ac:dyDescent="0.35">
      <c r="A76" s="18" t="s">
        <v>3830</v>
      </c>
      <c r="B76" s="19">
        <v>38187</v>
      </c>
      <c r="C76" s="18" t="s">
        <v>50</v>
      </c>
      <c r="D76" s="18" t="s">
        <v>95</v>
      </c>
      <c r="E76" s="18" t="s">
        <v>21</v>
      </c>
      <c r="F76" s="18" t="s">
        <v>22</v>
      </c>
      <c r="G76" s="18" t="s">
        <v>102</v>
      </c>
      <c r="H76" s="18" t="s">
        <v>1056</v>
      </c>
      <c r="I76" s="18" t="s">
        <v>2225</v>
      </c>
      <c r="J76" s="20">
        <v>1000</v>
      </c>
      <c r="K76" s="20">
        <v>1901</v>
      </c>
      <c r="L76" s="20">
        <v>663</v>
      </c>
      <c r="M76" s="20">
        <v>0</v>
      </c>
      <c r="N76" s="20">
        <v>8</v>
      </c>
      <c r="O76" s="20">
        <v>283</v>
      </c>
      <c r="P76" s="20">
        <v>115</v>
      </c>
      <c r="Q76" s="3">
        <v>261437578</v>
      </c>
      <c r="R76" s="3">
        <v>92000000</v>
      </c>
      <c r="S76" s="3">
        <f t="shared" si="10"/>
        <v>169437578</v>
      </c>
      <c r="T76" s="4">
        <f t="shared" si="11"/>
        <v>1.8417128043478261</v>
      </c>
      <c r="U76" s="5">
        <f t="shared" si="12"/>
        <v>32.736685121739129</v>
      </c>
      <c r="V76" s="2">
        <f t="shared" si="13"/>
        <v>2004</v>
      </c>
      <c r="W76" s="18" t="str">
        <f t="shared" si="14"/>
        <v>iyul</v>
      </c>
      <c r="X76" s="18" t="str">
        <f t="shared" si="15"/>
        <v>Brad Bird</v>
      </c>
      <c r="Y76" s="18" t="str">
        <f t="shared" si="16"/>
        <v>THE INCREDİBLES</v>
      </c>
      <c r="Z76" s="18" t="str">
        <f t="shared" si="17"/>
        <v>Normal</v>
      </c>
      <c r="AA76" s="18" t="str">
        <f>VLOOKUP(D76, lookups!$A$2:$B$18, 2, FALSE)</f>
        <v>High Budget</v>
      </c>
      <c r="AB76" s="18" t="str">
        <f t="shared" si="18"/>
        <v>Not Recommended</v>
      </c>
      <c r="AC76" s="18" t="str">
        <f t="shared" si="19"/>
        <v>High Buzz / High Score</v>
      </c>
    </row>
    <row r="77" spans="1:29" x14ac:dyDescent="0.35">
      <c r="A77" s="18" t="s">
        <v>2406</v>
      </c>
      <c r="B77" s="19">
        <v>36663</v>
      </c>
      <c r="C77" s="18" t="s">
        <v>50</v>
      </c>
      <c r="D77" s="18" t="s">
        <v>38</v>
      </c>
      <c r="E77" s="18" t="s">
        <v>21</v>
      </c>
      <c r="F77" s="18" t="s">
        <v>22</v>
      </c>
      <c r="G77" s="18" t="s">
        <v>102</v>
      </c>
      <c r="H77" s="18" t="s">
        <v>571</v>
      </c>
      <c r="I77" s="18" t="s">
        <v>474</v>
      </c>
      <c r="J77" s="20">
        <v>1000</v>
      </c>
      <c r="K77" s="20">
        <v>4146</v>
      </c>
      <c r="L77" s="20">
        <v>2000</v>
      </c>
      <c r="M77" s="20">
        <v>0</v>
      </c>
      <c r="N77" s="20">
        <v>6</v>
      </c>
      <c r="O77" s="20">
        <v>175</v>
      </c>
      <c r="P77" s="20">
        <v>110</v>
      </c>
      <c r="Q77" s="3">
        <v>260031035</v>
      </c>
      <c r="R77" s="3">
        <v>123000000</v>
      </c>
      <c r="S77" s="3">
        <f t="shared" si="10"/>
        <v>137031035</v>
      </c>
      <c r="T77" s="4">
        <f t="shared" si="11"/>
        <v>1.1140734552845528</v>
      </c>
      <c r="U77" s="5">
        <f t="shared" si="12"/>
        <v>24.445629382113822</v>
      </c>
      <c r="V77" s="2">
        <f t="shared" si="13"/>
        <v>2000</v>
      </c>
      <c r="W77" s="18" t="str">
        <f t="shared" si="14"/>
        <v>may</v>
      </c>
      <c r="X77" s="18" t="str">
        <f t="shared" si="15"/>
        <v>Ron Howard</v>
      </c>
      <c r="Y77" s="18" t="str">
        <f t="shared" si="16"/>
        <v>HOW THE GRİNCH STOLE CHRİSTMAS</v>
      </c>
      <c r="Z77" s="18" t="str">
        <f t="shared" si="17"/>
        <v>Normal</v>
      </c>
      <c r="AA77" s="18" t="str">
        <f>VLOOKUP(D77, lookups!$A$2:$B$18, 2, FALSE)</f>
        <v>Medium Budget</v>
      </c>
      <c r="AB77" s="18" t="str">
        <f t="shared" si="18"/>
        <v>Not Recommended</v>
      </c>
      <c r="AC77" s="18" t="str">
        <f t="shared" si="19"/>
        <v>Normal</v>
      </c>
    </row>
    <row r="78" spans="1:29" x14ac:dyDescent="0.35">
      <c r="A78" s="18" t="s">
        <v>857</v>
      </c>
      <c r="B78" s="19">
        <v>33368</v>
      </c>
      <c r="C78" s="18" t="s">
        <v>50</v>
      </c>
      <c r="D78" s="18" t="s">
        <v>58</v>
      </c>
      <c r="E78" s="18" t="s">
        <v>21</v>
      </c>
      <c r="F78" s="18" t="s">
        <v>22</v>
      </c>
      <c r="G78" s="18" t="s">
        <v>102</v>
      </c>
      <c r="H78" s="18" t="s">
        <v>602</v>
      </c>
      <c r="I78" s="18" t="s">
        <v>243</v>
      </c>
      <c r="J78" s="20">
        <v>49000</v>
      </c>
      <c r="K78" s="20">
        <v>64259</v>
      </c>
      <c r="L78" s="20">
        <v>14000</v>
      </c>
      <c r="M78" s="20">
        <v>13000</v>
      </c>
      <c r="N78" s="20">
        <v>6.7</v>
      </c>
      <c r="O78" s="20">
        <v>75</v>
      </c>
      <c r="P78" s="20">
        <v>142</v>
      </c>
      <c r="Q78" s="3">
        <v>119654900</v>
      </c>
      <c r="R78" s="3">
        <v>70000000</v>
      </c>
      <c r="S78" s="3">
        <f t="shared" si="10"/>
        <v>49654900</v>
      </c>
      <c r="T78" s="4">
        <f t="shared" si="11"/>
        <v>0.70935571428571431</v>
      </c>
      <c r="U78" s="5">
        <f t="shared" si="12"/>
        <v>28.383742285714288</v>
      </c>
      <c r="V78" s="2">
        <f t="shared" si="13"/>
        <v>1991</v>
      </c>
      <c r="W78" s="18" t="str">
        <f t="shared" si="14"/>
        <v>may</v>
      </c>
      <c r="X78" s="18" t="str">
        <f t="shared" si="15"/>
        <v>Steven Spielberg</v>
      </c>
      <c r="Y78" s="18" t="str">
        <f t="shared" si="16"/>
        <v>HOOK</v>
      </c>
      <c r="Z78" s="18" t="str">
        <f t="shared" si="17"/>
        <v>Normal</v>
      </c>
      <c r="AA78" s="18" t="str">
        <f>VLOOKUP(D78, lookups!$A$2:$B$18, 2, FALSE)</f>
        <v>High Budget</v>
      </c>
      <c r="AB78" s="18" t="str">
        <f t="shared" si="18"/>
        <v>Not Recommended</v>
      </c>
      <c r="AC78" s="18" t="str">
        <f t="shared" si="19"/>
        <v>Normal</v>
      </c>
    </row>
    <row r="79" spans="1:29" x14ac:dyDescent="0.35">
      <c r="A79" s="18" t="s">
        <v>6635</v>
      </c>
      <c r="B79" s="19">
        <v>41738</v>
      </c>
      <c r="C79" s="18" t="s">
        <v>50</v>
      </c>
      <c r="D79" s="18" t="s">
        <v>95</v>
      </c>
      <c r="E79" s="18" t="s">
        <v>21</v>
      </c>
      <c r="F79" s="18" t="s">
        <v>22</v>
      </c>
      <c r="G79" s="18" t="s">
        <v>150</v>
      </c>
      <c r="H79" s="18" t="s">
        <v>1909</v>
      </c>
      <c r="I79" s="18" t="s">
        <v>3281</v>
      </c>
      <c r="J79" s="20">
        <v>19000</v>
      </c>
      <c r="K79" s="20">
        <v>36188</v>
      </c>
      <c r="L79" s="20">
        <v>94</v>
      </c>
      <c r="M79" s="20">
        <v>55000</v>
      </c>
      <c r="N79" s="20">
        <v>7.8</v>
      </c>
      <c r="O79" s="20">
        <v>576</v>
      </c>
      <c r="P79" s="20">
        <v>136</v>
      </c>
      <c r="Q79" s="3">
        <v>259746958</v>
      </c>
      <c r="R79" s="3">
        <v>170000000</v>
      </c>
      <c r="S79" s="3">
        <f t="shared" si="10"/>
        <v>89746958</v>
      </c>
      <c r="T79" s="4">
        <f t="shared" si="11"/>
        <v>0.52792328235294117</v>
      </c>
      <c r="U79" s="5">
        <f t="shared" si="12"/>
        <v>36.911169312941176</v>
      </c>
      <c r="V79" s="2">
        <f t="shared" si="13"/>
        <v>2014</v>
      </c>
      <c r="W79" s="18" t="str">
        <f t="shared" si="14"/>
        <v>aprel</v>
      </c>
      <c r="X79" s="18" t="str">
        <f t="shared" si="15"/>
        <v>Anthony Russo</v>
      </c>
      <c r="Y79" s="18" t="str">
        <f t="shared" si="16"/>
        <v>CAPTAİN AMERİCA: THE WİNTER SOLDİER</v>
      </c>
      <c r="Z79" s="18" t="str">
        <f t="shared" si="17"/>
        <v>Normal</v>
      </c>
      <c r="AA79" s="18" t="str">
        <f>VLOOKUP(D79, lookups!$A$2:$B$18, 2, FALSE)</f>
        <v>High Budget</v>
      </c>
      <c r="AB79" s="18" t="str">
        <f t="shared" si="18"/>
        <v>Not Recommended</v>
      </c>
      <c r="AC79" s="18" t="str">
        <f t="shared" si="19"/>
        <v>Normal</v>
      </c>
    </row>
    <row r="80" spans="1:29" x14ac:dyDescent="0.35">
      <c r="A80" s="18" t="s">
        <v>6531</v>
      </c>
      <c r="B80" s="19">
        <v>41300</v>
      </c>
      <c r="C80" s="18" t="s">
        <v>50</v>
      </c>
      <c r="D80" s="18" t="s">
        <v>58</v>
      </c>
      <c r="E80" s="18" t="s">
        <v>21</v>
      </c>
      <c r="F80" s="18" t="s">
        <v>22</v>
      </c>
      <c r="G80" s="18" t="s">
        <v>150</v>
      </c>
      <c r="H80" s="18" t="s">
        <v>6265</v>
      </c>
      <c r="I80" s="18" t="s">
        <v>1101</v>
      </c>
      <c r="J80" s="20">
        <v>5000</v>
      </c>
      <c r="K80" s="20">
        <v>9152</v>
      </c>
      <c r="L80" s="20">
        <v>0</v>
      </c>
      <c r="M80" s="20">
        <v>83000</v>
      </c>
      <c r="N80" s="20">
        <v>7.9</v>
      </c>
      <c r="O80" s="20">
        <v>509</v>
      </c>
      <c r="P80" s="20">
        <v>186</v>
      </c>
      <c r="Q80" s="3">
        <v>258355354</v>
      </c>
      <c r="R80" s="3">
        <v>225000000</v>
      </c>
      <c r="S80" s="3">
        <f t="shared" si="10"/>
        <v>33355354</v>
      </c>
      <c r="T80" s="4">
        <f t="shared" si="11"/>
        <v>0.14824601777777777</v>
      </c>
      <c r="U80" s="5">
        <f t="shared" si="12"/>
        <v>39.959298407111113</v>
      </c>
      <c r="V80" s="2">
        <f t="shared" si="13"/>
        <v>2013</v>
      </c>
      <c r="W80" s="18" t="str">
        <f t="shared" si="14"/>
        <v>yanvar</v>
      </c>
      <c r="X80" s="18" t="str">
        <f t="shared" si="15"/>
        <v>Peter Jackson</v>
      </c>
      <c r="Y80" s="18" t="str">
        <f t="shared" si="16"/>
        <v>THE HOBBİT: THE DESOLATİON OF SMAUG</v>
      </c>
      <c r="Z80" s="18" t="str">
        <f t="shared" si="17"/>
        <v>Normal</v>
      </c>
      <c r="AA80" s="18" t="str">
        <f>VLOOKUP(D80, lookups!$A$2:$B$18, 2, FALSE)</f>
        <v>High Budget</v>
      </c>
      <c r="AB80" s="18" t="str">
        <f t="shared" si="18"/>
        <v>Not Recommended</v>
      </c>
      <c r="AC80" s="18" t="str">
        <f t="shared" si="19"/>
        <v>Normal</v>
      </c>
    </row>
    <row r="81" spans="1:29" x14ac:dyDescent="0.35">
      <c r="A81" s="18" t="s">
        <v>6788</v>
      </c>
      <c r="B81" s="19">
        <v>41672</v>
      </c>
      <c r="C81" s="18" t="s">
        <v>50</v>
      </c>
      <c r="D81" s="18" t="s">
        <v>95</v>
      </c>
      <c r="E81" s="18" t="s">
        <v>21</v>
      </c>
      <c r="F81" s="18" t="s">
        <v>352</v>
      </c>
      <c r="G81" s="18" t="s">
        <v>102</v>
      </c>
      <c r="H81" s="18" t="s">
        <v>733</v>
      </c>
      <c r="I81" s="18" t="s">
        <v>5229</v>
      </c>
      <c r="J81" s="20">
        <v>11000</v>
      </c>
      <c r="K81" s="20">
        <v>22128</v>
      </c>
      <c r="L81" s="20">
        <v>97</v>
      </c>
      <c r="M81" s="20">
        <v>64000</v>
      </c>
      <c r="N81" s="20">
        <v>7.8</v>
      </c>
      <c r="O81" s="20">
        <v>435</v>
      </c>
      <c r="P81" s="20">
        <v>100</v>
      </c>
      <c r="Q81" s="3">
        <v>257756197</v>
      </c>
      <c r="R81" s="3">
        <v>60000000</v>
      </c>
      <c r="S81" s="3">
        <f t="shared" si="10"/>
        <v>197756197</v>
      </c>
      <c r="T81" s="4">
        <f t="shared" si="11"/>
        <v>3.2959366166666668</v>
      </c>
      <c r="U81" s="5">
        <f t="shared" si="12"/>
        <v>38.918374646666663</v>
      </c>
      <c r="V81" s="2">
        <f t="shared" si="13"/>
        <v>2014</v>
      </c>
      <c r="W81" s="18" t="str">
        <f t="shared" si="14"/>
        <v>fevral</v>
      </c>
      <c r="X81" s="18" t="str">
        <f t="shared" si="15"/>
        <v>Phil Lord</v>
      </c>
      <c r="Y81" s="18" t="str">
        <f t="shared" si="16"/>
        <v>THE LEGO MOVİE</v>
      </c>
      <c r="Z81" s="18" t="str">
        <f t="shared" si="17"/>
        <v>Normal</v>
      </c>
      <c r="AA81" s="18" t="str">
        <f>VLOOKUP(D81, lookups!$A$2:$B$18, 2, FALSE)</f>
        <v>High Budget</v>
      </c>
      <c r="AB81" s="18" t="str">
        <f t="shared" si="18"/>
        <v>Not Recommended</v>
      </c>
      <c r="AC81" s="18" t="str">
        <f t="shared" si="19"/>
        <v>Normal</v>
      </c>
    </row>
    <row r="82" spans="1:29" x14ac:dyDescent="0.35">
      <c r="A82" s="18" t="s">
        <v>5380</v>
      </c>
      <c r="B82" s="19">
        <v>39986</v>
      </c>
      <c r="C82" s="18" t="s">
        <v>50</v>
      </c>
      <c r="D82" s="18" t="s">
        <v>95</v>
      </c>
      <c r="E82" s="18" t="s">
        <v>21</v>
      </c>
      <c r="F82" s="18" t="s">
        <v>22</v>
      </c>
      <c r="G82" s="18" t="s">
        <v>150</v>
      </c>
      <c r="H82" s="18" t="s">
        <v>5174</v>
      </c>
      <c r="I82" s="18" t="s">
        <v>4404</v>
      </c>
      <c r="J82" s="20">
        <v>26000</v>
      </c>
      <c r="K82" s="20">
        <v>39284</v>
      </c>
      <c r="L82" s="20">
        <v>14000</v>
      </c>
      <c r="M82" s="20">
        <v>19000</v>
      </c>
      <c r="N82" s="20">
        <v>8</v>
      </c>
      <c r="O82" s="20">
        <v>518</v>
      </c>
      <c r="P82" s="20">
        <v>127</v>
      </c>
      <c r="Q82" s="3">
        <v>257704099</v>
      </c>
      <c r="R82" s="3">
        <v>150000000</v>
      </c>
      <c r="S82" s="3">
        <f t="shared" si="10"/>
        <v>107704099</v>
      </c>
      <c r="T82" s="4">
        <f t="shared" si="11"/>
        <v>0.71802732666666669</v>
      </c>
      <c r="U82" s="5">
        <f t="shared" si="12"/>
        <v>34.187210930666666</v>
      </c>
      <c r="V82" s="2">
        <f t="shared" si="13"/>
        <v>2009</v>
      </c>
      <c r="W82" s="18" t="str">
        <f t="shared" si="14"/>
        <v>iyun</v>
      </c>
      <c r="X82" s="18" t="str">
        <f t="shared" si="15"/>
        <v>J.J. Abrams</v>
      </c>
      <c r="Y82" s="18" t="str">
        <f t="shared" si="16"/>
        <v>STAR TREK</v>
      </c>
      <c r="Z82" s="18" t="str">
        <f t="shared" si="17"/>
        <v>Normal</v>
      </c>
      <c r="AA82" s="18" t="str">
        <f>VLOOKUP(D82, lookups!$A$2:$B$18, 2, FALSE)</f>
        <v>High Budget</v>
      </c>
      <c r="AB82" s="18" t="str">
        <f t="shared" si="18"/>
        <v>Not Recommended</v>
      </c>
      <c r="AC82" s="18" t="str">
        <f t="shared" si="19"/>
        <v>High Buzz / High Score</v>
      </c>
    </row>
    <row r="83" spans="1:29" x14ac:dyDescent="0.35">
      <c r="A83" s="18" t="s">
        <v>4679</v>
      </c>
      <c r="B83" s="19">
        <v>39289</v>
      </c>
      <c r="C83" s="18" t="s">
        <v>50</v>
      </c>
      <c r="D83" s="18" t="s">
        <v>27</v>
      </c>
      <c r="E83" s="18" t="s">
        <v>21</v>
      </c>
      <c r="F83" s="18" t="s">
        <v>22</v>
      </c>
      <c r="G83" s="18" t="s">
        <v>150</v>
      </c>
      <c r="H83" s="18" t="s">
        <v>1185</v>
      </c>
      <c r="I83" s="18" t="s">
        <v>4680</v>
      </c>
      <c r="J83" s="20">
        <v>10000</v>
      </c>
      <c r="K83" s="20">
        <v>13076</v>
      </c>
      <c r="L83" s="20">
        <v>508</v>
      </c>
      <c r="M83" s="20">
        <v>11000</v>
      </c>
      <c r="N83" s="20">
        <v>7.2</v>
      </c>
      <c r="O83" s="20">
        <v>323</v>
      </c>
      <c r="P83" s="20">
        <v>104</v>
      </c>
      <c r="Q83" s="3">
        <v>256386216</v>
      </c>
      <c r="R83" s="3">
        <v>150000000</v>
      </c>
      <c r="S83" s="3">
        <f t="shared" si="10"/>
        <v>106386216</v>
      </c>
      <c r="T83" s="4">
        <f t="shared" si="11"/>
        <v>0.70924144</v>
      </c>
      <c r="U83" s="5">
        <f t="shared" si="12"/>
        <v>30.183696576000003</v>
      </c>
      <c r="V83" s="2">
        <f t="shared" si="13"/>
        <v>2007</v>
      </c>
      <c r="W83" s="18" t="str">
        <f t="shared" si="14"/>
        <v>iyul</v>
      </c>
      <c r="X83" s="18" t="str">
        <f t="shared" si="15"/>
        <v>Francis Lawrence</v>
      </c>
      <c r="Y83" s="18" t="str">
        <f t="shared" si="16"/>
        <v>I AM LEGEND</v>
      </c>
      <c r="Z83" s="18" t="str">
        <f t="shared" si="17"/>
        <v>Normal</v>
      </c>
      <c r="AA83" s="18" t="str">
        <f>VLOOKUP(D83, lookups!$A$2:$B$18, 2, FALSE)</f>
        <v>Medium Budget</v>
      </c>
      <c r="AB83" s="18" t="str">
        <f t="shared" si="18"/>
        <v>Not Recommended</v>
      </c>
      <c r="AC83" s="18" t="str">
        <f t="shared" si="19"/>
        <v>Normal</v>
      </c>
    </row>
    <row r="84" spans="1:29" x14ac:dyDescent="0.35">
      <c r="A84" s="18" t="s">
        <v>5391</v>
      </c>
      <c r="B84" s="19">
        <v>40069</v>
      </c>
      <c r="C84" s="18" t="s">
        <v>50</v>
      </c>
      <c r="D84" s="18" t="s">
        <v>79</v>
      </c>
      <c r="E84" s="18" t="s">
        <v>21</v>
      </c>
      <c r="F84" s="18" t="s">
        <v>22</v>
      </c>
      <c r="G84" s="18" t="s">
        <v>150</v>
      </c>
      <c r="H84" s="18" t="s">
        <v>5392</v>
      </c>
      <c r="I84" s="18" t="s">
        <v>3235</v>
      </c>
      <c r="J84" s="20">
        <v>768</v>
      </c>
      <c r="K84" s="20">
        <v>3389</v>
      </c>
      <c r="L84" s="20">
        <v>102</v>
      </c>
      <c r="M84" s="20">
        <v>38000</v>
      </c>
      <c r="N84" s="20">
        <v>7.7</v>
      </c>
      <c r="O84" s="20">
        <v>261</v>
      </c>
      <c r="P84" s="20">
        <v>129</v>
      </c>
      <c r="Q84" s="3">
        <v>255950375</v>
      </c>
      <c r="R84" s="3">
        <v>29000000</v>
      </c>
      <c r="S84" s="3">
        <f t="shared" si="10"/>
        <v>226950375</v>
      </c>
      <c r="T84" s="4">
        <f t="shared" si="11"/>
        <v>7.8258749999999999</v>
      </c>
      <c r="U84" s="5">
        <f t="shared" si="12"/>
        <v>37.730350000000001</v>
      </c>
      <c r="V84" s="2">
        <f t="shared" si="13"/>
        <v>2009</v>
      </c>
      <c r="W84" s="18" t="str">
        <f t="shared" si="14"/>
        <v>sentyabr</v>
      </c>
      <c r="X84" s="18" t="str">
        <f t="shared" si="15"/>
        <v>John Lee Hancock</v>
      </c>
      <c r="Y84" s="18" t="str">
        <f t="shared" si="16"/>
        <v>THE BLİND SİDE</v>
      </c>
      <c r="Z84" s="18" t="str">
        <f t="shared" si="17"/>
        <v>Normal</v>
      </c>
      <c r="AA84" s="18" t="str">
        <f>VLOOKUP(D84, lookups!$A$2:$B$18, 2, FALSE)</f>
        <v>Medium Budget</v>
      </c>
      <c r="AB84" s="18" t="str">
        <f t="shared" si="18"/>
        <v>Not Recommended</v>
      </c>
      <c r="AC84" s="18" t="str">
        <f t="shared" si="19"/>
        <v>Normal</v>
      </c>
    </row>
    <row r="85" spans="1:29" x14ac:dyDescent="0.35">
      <c r="A85" s="18" t="s">
        <v>6778</v>
      </c>
      <c r="B85" s="19">
        <v>41850</v>
      </c>
      <c r="C85" s="18" t="s">
        <v>50</v>
      </c>
      <c r="D85" s="18" t="s">
        <v>58</v>
      </c>
      <c r="E85" s="18" t="s">
        <v>21</v>
      </c>
      <c r="F85" s="18" t="s">
        <v>1055</v>
      </c>
      <c r="G85" s="18" t="s">
        <v>150</v>
      </c>
      <c r="H85" s="18" t="s">
        <v>6265</v>
      </c>
      <c r="I85" s="18" t="s">
        <v>1101</v>
      </c>
      <c r="J85" s="20">
        <v>5000</v>
      </c>
      <c r="K85" s="20">
        <v>9152</v>
      </c>
      <c r="L85" s="20">
        <v>0</v>
      </c>
      <c r="M85" s="20">
        <v>65000</v>
      </c>
      <c r="N85" s="20">
        <v>7.5</v>
      </c>
      <c r="O85" s="20">
        <v>422</v>
      </c>
      <c r="P85" s="20">
        <v>164</v>
      </c>
      <c r="Q85" s="3">
        <v>255108370</v>
      </c>
      <c r="R85" s="3">
        <v>250000000</v>
      </c>
      <c r="S85" s="3">
        <f t="shared" si="10"/>
        <v>5108370</v>
      </c>
      <c r="T85" s="4">
        <f t="shared" si="11"/>
        <v>2.043348E-2</v>
      </c>
      <c r="U85" s="5">
        <f t="shared" si="12"/>
        <v>36.508173392000003</v>
      </c>
      <c r="V85" s="2">
        <f t="shared" si="13"/>
        <v>2014</v>
      </c>
      <c r="W85" s="18" t="str">
        <f t="shared" si="14"/>
        <v>iyul</v>
      </c>
      <c r="X85" s="18" t="str">
        <f t="shared" si="15"/>
        <v>Peter Jackson</v>
      </c>
      <c r="Y85" s="18" t="str">
        <f t="shared" si="16"/>
        <v>THE HOBBİT: THE BATTLE OF THE FİVE ARMİES</v>
      </c>
      <c r="Z85" s="18" t="str">
        <f t="shared" si="17"/>
        <v>Normal</v>
      </c>
      <c r="AA85" s="18" t="str">
        <f>VLOOKUP(D85, lookups!$A$2:$B$18, 2, FALSE)</f>
        <v>High Budget</v>
      </c>
      <c r="AB85" s="18" t="str">
        <f t="shared" si="18"/>
        <v>Not Recommended</v>
      </c>
      <c r="AC85" s="18" t="str">
        <f t="shared" si="19"/>
        <v>Normal</v>
      </c>
    </row>
    <row r="86" spans="1:29" x14ac:dyDescent="0.35">
      <c r="A86" s="18" t="s">
        <v>5998</v>
      </c>
      <c r="B86" s="19">
        <v>40856</v>
      </c>
      <c r="C86" s="18" t="s">
        <v>50</v>
      </c>
      <c r="D86" s="18" t="s">
        <v>38</v>
      </c>
      <c r="E86" s="18" t="s">
        <v>21</v>
      </c>
      <c r="F86" s="18" t="s">
        <v>22</v>
      </c>
      <c r="G86" s="18" t="s">
        <v>110</v>
      </c>
      <c r="H86" s="18" t="s">
        <v>4327</v>
      </c>
      <c r="I86" s="18" t="s">
        <v>2476</v>
      </c>
      <c r="J86" s="20">
        <v>14000</v>
      </c>
      <c r="K86" s="20">
        <v>16143</v>
      </c>
      <c r="L86" s="20">
        <v>480</v>
      </c>
      <c r="M86" s="20">
        <v>56000</v>
      </c>
      <c r="N86" s="20">
        <v>6.5</v>
      </c>
      <c r="O86" s="20">
        <v>383</v>
      </c>
      <c r="P86" s="20">
        <v>102</v>
      </c>
      <c r="Q86" s="3">
        <v>254455986</v>
      </c>
      <c r="R86" s="3">
        <v>80000000</v>
      </c>
      <c r="S86" s="3">
        <f t="shared" si="10"/>
        <v>174455986</v>
      </c>
      <c r="T86" s="4">
        <f t="shared" si="11"/>
        <v>2.180699825</v>
      </c>
      <c r="U86" s="5">
        <f t="shared" si="12"/>
        <v>32.472279929999999</v>
      </c>
      <c r="V86" s="2">
        <f t="shared" si="13"/>
        <v>2011</v>
      </c>
      <c r="W86" s="18" t="str">
        <f t="shared" si="14"/>
        <v>noyabr</v>
      </c>
      <c r="X86" s="18" t="str">
        <f t="shared" si="15"/>
        <v>Todd Phillips</v>
      </c>
      <c r="Y86" s="18" t="str">
        <f t="shared" si="16"/>
        <v>THE HANGOVER PART II</v>
      </c>
      <c r="Z86" s="18" t="str">
        <f t="shared" si="17"/>
        <v>Normal</v>
      </c>
      <c r="AA86" s="18" t="str">
        <f>VLOOKUP(D86, lookups!$A$2:$B$18, 2, FALSE)</f>
        <v>Medium Budget</v>
      </c>
      <c r="AB86" s="18" t="str">
        <f t="shared" si="18"/>
        <v>Not Recommended</v>
      </c>
      <c r="AC86" s="18" t="str">
        <f t="shared" si="19"/>
        <v>Normal</v>
      </c>
    </row>
    <row r="87" spans="1:29" x14ac:dyDescent="0.35">
      <c r="A87" s="18" t="s">
        <v>5526</v>
      </c>
      <c r="B87" s="19">
        <v>40445</v>
      </c>
      <c r="C87" s="18" t="s">
        <v>50</v>
      </c>
      <c r="D87" s="18" t="s">
        <v>51</v>
      </c>
      <c r="E87" s="18" t="s">
        <v>21</v>
      </c>
      <c r="F87" s="18" t="s">
        <v>22</v>
      </c>
      <c r="G87" s="18" t="s">
        <v>102</v>
      </c>
      <c r="H87" s="18" t="s">
        <v>3785</v>
      </c>
      <c r="I87" s="18" t="s">
        <v>5527</v>
      </c>
      <c r="J87" s="20">
        <v>7000</v>
      </c>
      <c r="K87" s="20">
        <v>11608</v>
      </c>
      <c r="L87" s="20">
        <v>275</v>
      </c>
      <c r="M87" s="20">
        <v>31000</v>
      </c>
      <c r="N87" s="20">
        <v>7.7</v>
      </c>
      <c r="O87" s="20">
        <v>304</v>
      </c>
      <c r="P87" s="20">
        <v>87</v>
      </c>
      <c r="Q87" s="3">
        <v>251501645</v>
      </c>
      <c r="R87" s="3">
        <v>69000000</v>
      </c>
      <c r="S87" s="3">
        <f t="shared" si="10"/>
        <v>182501645</v>
      </c>
      <c r="T87" s="4">
        <f t="shared" si="11"/>
        <v>2.6449513768115942</v>
      </c>
      <c r="U87" s="5">
        <f t="shared" si="12"/>
        <v>34.957980550724635</v>
      </c>
      <c r="V87" s="2">
        <f t="shared" si="13"/>
        <v>2010</v>
      </c>
      <c r="W87" s="18" t="str">
        <f t="shared" si="14"/>
        <v>sentyabr</v>
      </c>
      <c r="X87" s="18" t="str">
        <f t="shared" si="15"/>
        <v>Pierre Coffin</v>
      </c>
      <c r="Y87" s="18" t="str">
        <f t="shared" si="16"/>
        <v>DESPİCABLE ME</v>
      </c>
      <c r="Z87" s="18" t="str">
        <f t="shared" si="17"/>
        <v>Normal</v>
      </c>
      <c r="AA87" s="18" t="str">
        <f>VLOOKUP(D87, lookups!$A$2:$B$18, 2, FALSE)</f>
        <v>High Budget</v>
      </c>
      <c r="AB87" s="18" t="str">
        <f t="shared" si="18"/>
        <v>Not Recommended</v>
      </c>
      <c r="AC87" s="18" t="str">
        <f t="shared" si="19"/>
        <v>Normal</v>
      </c>
    </row>
    <row r="88" spans="1:29" x14ac:dyDescent="0.35">
      <c r="A88" s="18" t="s">
        <v>722</v>
      </c>
      <c r="B88" s="19">
        <v>32619</v>
      </c>
      <c r="C88" s="18" t="s">
        <v>50</v>
      </c>
      <c r="D88" s="18" t="s">
        <v>95</v>
      </c>
      <c r="E88" s="18" t="s">
        <v>21</v>
      </c>
      <c r="F88" s="18" t="s">
        <v>22</v>
      </c>
      <c r="G88" s="18" t="s">
        <v>150</v>
      </c>
      <c r="H88" s="18" t="s">
        <v>723</v>
      </c>
      <c r="I88" s="18" t="s">
        <v>663</v>
      </c>
      <c r="J88" s="20">
        <v>920</v>
      </c>
      <c r="K88" s="20">
        <v>2725</v>
      </c>
      <c r="L88" s="20">
        <v>13000</v>
      </c>
      <c r="M88" s="20">
        <v>12000</v>
      </c>
      <c r="N88" s="20">
        <v>7.6</v>
      </c>
      <c r="O88" s="20">
        <v>186</v>
      </c>
      <c r="P88" s="20">
        <v>126</v>
      </c>
      <c r="Q88" s="3">
        <v>251188924</v>
      </c>
      <c r="R88" s="3">
        <v>35000000</v>
      </c>
      <c r="S88" s="3">
        <f t="shared" si="10"/>
        <v>216188924</v>
      </c>
      <c r="T88" s="4">
        <f t="shared" si="11"/>
        <v>6.1768264000000004</v>
      </c>
      <c r="U88" s="5">
        <f t="shared" si="12"/>
        <v>34.070730560000001</v>
      </c>
      <c r="V88" s="2">
        <f t="shared" si="13"/>
        <v>1989</v>
      </c>
      <c r="W88" s="18" t="str">
        <f t="shared" si="14"/>
        <v>aprel</v>
      </c>
      <c r="X88" s="18" t="str">
        <f t="shared" si="15"/>
        <v>Tim Burton</v>
      </c>
      <c r="Y88" s="18" t="str">
        <f t="shared" si="16"/>
        <v>BATMAN</v>
      </c>
      <c r="Z88" s="18" t="str">
        <f t="shared" si="17"/>
        <v>Normal</v>
      </c>
      <c r="AA88" s="18" t="str">
        <f>VLOOKUP(D88, lookups!$A$2:$B$18, 2, FALSE)</f>
        <v>High Budget</v>
      </c>
      <c r="AB88" s="18" t="str">
        <f t="shared" si="18"/>
        <v>Not Recommended</v>
      </c>
      <c r="AC88" s="18" t="str">
        <f t="shared" si="19"/>
        <v>Normal</v>
      </c>
    </row>
    <row r="89" spans="1:29" x14ac:dyDescent="0.35">
      <c r="A89" s="18" t="s">
        <v>4411</v>
      </c>
      <c r="B89" s="19">
        <v>38835</v>
      </c>
      <c r="C89" s="18" t="s">
        <v>50</v>
      </c>
      <c r="D89" s="18" t="s">
        <v>95</v>
      </c>
      <c r="E89" s="18" t="s">
        <v>21</v>
      </c>
      <c r="F89" s="18" t="s">
        <v>22</v>
      </c>
      <c r="G89" s="18" t="s">
        <v>102</v>
      </c>
      <c r="H89" s="18" t="s">
        <v>602</v>
      </c>
      <c r="I89" s="18" t="s">
        <v>2987</v>
      </c>
      <c r="J89" s="20">
        <v>49000</v>
      </c>
      <c r="K89" s="20">
        <v>55486</v>
      </c>
      <c r="L89" s="20">
        <v>189</v>
      </c>
      <c r="M89" s="20">
        <v>3000</v>
      </c>
      <c r="N89" s="20">
        <v>6.4</v>
      </c>
      <c r="O89" s="20">
        <v>179</v>
      </c>
      <c r="P89" s="20">
        <v>108</v>
      </c>
      <c r="Q89" s="3">
        <v>250863268</v>
      </c>
      <c r="R89" s="3">
        <v>110000000</v>
      </c>
      <c r="S89" s="3">
        <f t="shared" si="10"/>
        <v>140863268</v>
      </c>
      <c r="T89" s="4">
        <f t="shared" si="11"/>
        <v>1.2805751636363636</v>
      </c>
      <c r="U89" s="5">
        <f t="shared" si="12"/>
        <v>26.412230065454548</v>
      </c>
      <c r="V89" s="2">
        <f t="shared" si="13"/>
        <v>2006</v>
      </c>
      <c r="W89" s="18" t="str">
        <f t="shared" si="14"/>
        <v>aprel</v>
      </c>
      <c r="X89" s="18" t="str">
        <f t="shared" si="15"/>
        <v>Shawn Levy</v>
      </c>
      <c r="Y89" s="18" t="str">
        <f t="shared" si="16"/>
        <v>NİGHT AT THE MUSEUM</v>
      </c>
      <c r="Z89" s="18" t="str">
        <f t="shared" si="17"/>
        <v>Normal</v>
      </c>
      <c r="AA89" s="18" t="str">
        <f>VLOOKUP(D89, lookups!$A$2:$B$18, 2, FALSE)</f>
        <v>High Budget</v>
      </c>
      <c r="AB89" s="18" t="str">
        <f t="shared" si="18"/>
        <v>Not Recommended</v>
      </c>
      <c r="AC89" s="18" t="str">
        <f t="shared" si="19"/>
        <v>Normal</v>
      </c>
    </row>
    <row r="90" spans="1:29" x14ac:dyDescent="0.35">
      <c r="A90" s="18" t="s">
        <v>1612</v>
      </c>
      <c r="B90" s="19">
        <v>35431</v>
      </c>
      <c r="C90" s="18" t="s">
        <v>50</v>
      </c>
      <c r="D90" s="18" t="s">
        <v>58</v>
      </c>
      <c r="E90" s="18" t="s">
        <v>21</v>
      </c>
      <c r="F90" s="18" t="s">
        <v>22</v>
      </c>
      <c r="G90" s="18" t="s">
        <v>150</v>
      </c>
      <c r="H90" s="18" t="s">
        <v>1185</v>
      </c>
      <c r="I90" s="18" t="s">
        <v>890</v>
      </c>
      <c r="J90" s="20">
        <v>10000</v>
      </c>
      <c r="K90" s="20">
        <v>12998</v>
      </c>
      <c r="L90" s="20">
        <v>188</v>
      </c>
      <c r="M90" s="20">
        <v>0</v>
      </c>
      <c r="N90" s="20">
        <v>7.3</v>
      </c>
      <c r="O90" s="20">
        <v>175</v>
      </c>
      <c r="P90" s="20">
        <v>98</v>
      </c>
      <c r="Q90" s="3">
        <v>250147615</v>
      </c>
      <c r="R90" s="3">
        <v>90000000</v>
      </c>
      <c r="S90" s="3">
        <f t="shared" si="10"/>
        <v>160147615</v>
      </c>
      <c r="T90" s="4">
        <f t="shared" si="11"/>
        <v>1.7794179444444445</v>
      </c>
      <c r="U90" s="5">
        <f t="shared" si="12"/>
        <v>29.911767177777776</v>
      </c>
      <c r="V90" s="2">
        <f t="shared" si="13"/>
        <v>1997</v>
      </c>
      <c r="W90" s="18" t="str">
        <f t="shared" si="14"/>
        <v>yanvar</v>
      </c>
      <c r="X90" s="18" t="str">
        <f t="shared" si="15"/>
        <v>Barry Sonnenfeld</v>
      </c>
      <c r="Y90" s="18" t="str">
        <f t="shared" si="16"/>
        <v>MEN İN BLACK</v>
      </c>
      <c r="Z90" s="18" t="str">
        <f t="shared" si="17"/>
        <v>Normal</v>
      </c>
      <c r="AA90" s="18" t="str">
        <f>VLOOKUP(D90, lookups!$A$2:$B$18, 2, FALSE)</f>
        <v>High Budget</v>
      </c>
      <c r="AB90" s="18" t="str">
        <f t="shared" si="18"/>
        <v>Not Recommended</v>
      </c>
      <c r="AC90" s="18" t="str">
        <f t="shared" si="19"/>
        <v>Normal</v>
      </c>
    </row>
    <row r="91" spans="1:29" x14ac:dyDescent="0.35">
      <c r="A91" s="18" t="s">
        <v>3677</v>
      </c>
      <c r="B91" s="19">
        <v>38045</v>
      </c>
      <c r="C91" s="18" t="s">
        <v>50</v>
      </c>
      <c r="D91" s="18" t="s">
        <v>58</v>
      </c>
      <c r="E91" s="18" t="s">
        <v>21</v>
      </c>
      <c r="F91" s="18" t="s">
        <v>101</v>
      </c>
      <c r="G91" s="18" t="s">
        <v>102</v>
      </c>
      <c r="H91" s="18" t="s">
        <v>2706</v>
      </c>
      <c r="I91" s="18" t="s">
        <v>2942</v>
      </c>
      <c r="J91" s="20">
        <v>11000</v>
      </c>
      <c r="K91" s="20">
        <v>33284</v>
      </c>
      <c r="L91" s="20">
        <v>0</v>
      </c>
      <c r="M91" s="20">
        <v>11000</v>
      </c>
      <c r="N91" s="20">
        <v>7.8</v>
      </c>
      <c r="O91" s="20">
        <v>274</v>
      </c>
      <c r="P91" s="20">
        <v>142</v>
      </c>
      <c r="Q91" s="3">
        <v>249358727</v>
      </c>
      <c r="R91" s="3">
        <v>130000000</v>
      </c>
      <c r="S91" s="3">
        <f t="shared" si="10"/>
        <v>119358727</v>
      </c>
      <c r="T91" s="4">
        <f t="shared" si="11"/>
        <v>0.91814405384615383</v>
      </c>
      <c r="U91" s="5">
        <f t="shared" si="12"/>
        <v>32.667257621538461</v>
      </c>
      <c r="V91" s="2">
        <f t="shared" si="13"/>
        <v>2004</v>
      </c>
      <c r="W91" s="18" t="str">
        <f t="shared" si="14"/>
        <v>fevral</v>
      </c>
      <c r="X91" s="18" t="str">
        <f t="shared" si="15"/>
        <v>Alfonso CuarÃ³n</v>
      </c>
      <c r="Y91" s="18" t="str">
        <f t="shared" si="16"/>
        <v>HARRY POTTER AND THE PRİSONER OF AZKABAN</v>
      </c>
      <c r="Z91" s="18" t="str">
        <f t="shared" si="17"/>
        <v>Normal</v>
      </c>
      <c r="AA91" s="18" t="str">
        <f>VLOOKUP(D91, lookups!$A$2:$B$18, 2, FALSE)</f>
        <v>High Budget</v>
      </c>
      <c r="AB91" s="18" t="str">
        <f t="shared" si="18"/>
        <v>Not Recommended</v>
      </c>
      <c r="AC91" s="18" t="str">
        <f t="shared" si="19"/>
        <v>Normal</v>
      </c>
    </row>
    <row r="92" spans="1:29" x14ac:dyDescent="0.35">
      <c r="A92" s="18" t="s">
        <v>2267</v>
      </c>
      <c r="B92" s="19">
        <v>36318</v>
      </c>
      <c r="C92" s="18" t="s">
        <v>50</v>
      </c>
      <c r="D92" s="18" t="s">
        <v>58</v>
      </c>
      <c r="E92" s="18" t="s">
        <v>21</v>
      </c>
      <c r="F92" s="18" t="s">
        <v>22</v>
      </c>
      <c r="G92" s="18" t="s">
        <v>46</v>
      </c>
      <c r="H92" s="18" t="s">
        <v>473</v>
      </c>
      <c r="I92" s="18" t="s">
        <v>1305</v>
      </c>
      <c r="J92" s="20">
        <v>15000</v>
      </c>
      <c r="K92" s="20">
        <v>21275</v>
      </c>
      <c r="L92" s="20">
        <v>487</v>
      </c>
      <c r="M92" s="20">
        <v>0</v>
      </c>
      <c r="N92" s="20">
        <v>7.9</v>
      </c>
      <c r="O92" s="20">
        <v>191</v>
      </c>
      <c r="P92" s="20">
        <v>82</v>
      </c>
      <c r="Q92" s="3">
        <v>245823397</v>
      </c>
      <c r="R92" s="3">
        <v>90000000</v>
      </c>
      <c r="S92" s="3">
        <f t="shared" si="10"/>
        <v>155823397</v>
      </c>
      <c r="T92" s="4">
        <f t="shared" si="11"/>
        <v>1.7313710777777778</v>
      </c>
      <c r="U92" s="5">
        <f t="shared" si="12"/>
        <v>32.292548431111115</v>
      </c>
      <c r="V92" s="2">
        <f t="shared" si="13"/>
        <v>1999</v>
      </c>
      <c r="W92" s="18" t="str">
        <f t="shared" si="14"/>
        <v>iyun</v>
      </c>
      <c r="X92" s="18" t="str">
        <f t="shared" si="15"/>
        <v>John Lasseter</v>
      </c>
      <c r="Y92" s="18" t="str">
        <f t="shared" si="16"/>
        <v>TOY STORY 2</v>
      </c>
      <c r="Z92" s="18" t="str">
        <f t="shared" si="17"/>
        <v>Normal</v>
      </c>
      <c r="AA92" s="18" t="str">
        <f>VLOOKUP(D92, lookups!$A$2:$B$18, 2, FALSE)</f>
        <v>High Budget</v>
      </c>
      <c r="AB92" s="18" t="str">
        <f t="shared" si="18"/>
        <v>Not Recommended</v>
      </c>
      <c r="AC92" s="18" t="str">
        <f t="shared" si="19"/>
        <v>Normal</v>
      </c>
    </row>
    <row r="93" spans="1:29" x14ac:dyDescent="0.35">
      <c r="A93" s="18" t="s">
        <v>6810</v>
      </c>
      <c r="B93" s="19">
        <v>41752</v>
      </c>
      <c r="C93" s="18" t="s">
        <v>50</v>
      </c>
      <c r="D93" s="18" t="s">
        <v>95</v>
      </c>
      <c r="E93" s="18" t="s">
        <v>21</v>
      </c>
      <c r="F93" s="18" t="s">
        <v>22</v>
      </c>
      <c r="G93" s="18" t="s">
        <v>150</v>
      </c>
      <c r="H93" s="18" t="s">
        <v>5767</v>
      </c>
      <c r="I93" s="18" t="s">
        <v>1186</v>
      </c>
      <c r="J93" s="20">
        <v>974</v>
      </c>
      <c r="K93" s="20">
        <v>3988</v>
      </c>
      <c r="L93" s="20">
        <v>0</v>
      </c>
      <c r="M93" s="20">
        <v>56000</v>
      </c>
      <c r="N93" s="20">
        <v>5.7</v>
      </c>
      <c r="O93" s="20">
        <v>378</v>
      </c>
      <c r="P93" s="20">
        <v>165</v>
      </c>
      <c r="Q93" s="3">
        <v>245428137</v>
      </c>
      <c r="R93" s="3">
        <v>210000000</v>
      </c>
      <c r="S93" s="3">
        <f t="shared" si="10"/>
        <v>35428137</v>
      </c>
      <c r="T93" s="4">
        <f t="shared" si="11"/>
        <v>0.16870541428571428</v>
      </c>
      <c r="U93" s="5">
        <f t="shared" si="12"/>
        <v>28.467482165714287</v>
      </c>
      <c r="V93" s="2">
        <f t="shared" si="13"/>
        <v>2014</v>
      </c>
      <c r="W93" s="18" t="str">
        <f t="shared" si="14"/>
        <v>aprel</v>
      </c>
      <c r="X93" s="18" t="str">
        <f t="shared" si="15"/>
        <v>Michael Bay</v>
      </c>
      <c r="Y93" s="18" t="str">
        <f t="shared" si="16"/>
        <v>TRANSFORMERS: AGE OF EXTİNCTİON</v>
      </c>
      <c r="Z93" s="18" t="str">
        <f t="shared" si="17"/>
        <v>Normal</v>
      </c>
      <c r="AA93" s="18" t="str">
        <f>VLOOKUP(D93, lookups!$A$2:$B$18, 2, FALSE)</f>
        <v>High Budget</v>
      </c>
      <c r="AB93" s="18" t="str">
        <f t="shared" si="18"/>
        <v>Not Recommended</v>
      </c>
      <c r="AC93" s="18" t="str">
        <f t="shared" si="19"/>
        <v>High Buzz Mismatch</v>
      </c>
    </row>
    <row r="94" spans="1:29" x14ac:dyDescent="0.35">
      <c r="A94" s="18" t="s">
        <v>4282</v>
      </c>
      <c r="B94" s="19">
        <v>38731</v>
      </c>
      <c r="C94" s="18" t="s">
        <v>50</v>
      </c>
      <c r="D94" s="18" t="s">
        <v>58</v>
      </c>
      <c r="E94" s="18" t="s">
        <v>21</v>
      </c>
      <c r="F94" s="18" t="s">
        <v>22</v>
      </c>
      <c r="G94" s="18" t="s">
        <v>46</v>
      </c>
      <c r="H94" s="18" t="s">
        <v>4283</v>
      </c>
      <c r="I94" s="18" t="s">
        <v>1305</v>
      </c>
      <c r="J94" s="20">
        <v>1000</v>
      </c>
      <c r="K94" s="20">
        <v>4905</v>
      </c>
      <c r="L94" s="20">
        <v>487</v>
      </c>
      <c r="M94" s="20">
        <v>0</v>
      </c>
      <c r="N94" s="20">
        <v>7.2</v>
      </c>
      <c r="O94" s="20">
        <v>256</v>
      </c>
      <c r="P94" s="20">
        <v>117</v>
      </c>
      <c r="Q94" s="3">
        <v>244052771</v>
      </c>
      <c r="R94" s="3">
        <v>120000000</v>
      </c>
      <c r="S94" s="3">
        <f t="shared" si="10"/>
        <v>124052771</v>
      </c>
      <c r="T94" s="4">
        <f t="shared" si="11"/>
        <v>1.0337730916666668</v>
      </c>
      <c r="U94" s="5">
        <f t="shared" si="12"/>
        <v>29.213509236666667</v>
      </c>
      <c r="V94" s="2">
        <f t="shared" si="13"/>
        <v>2006</v>
      </c>
      <c r="W94" s="18" t="str">
        <f t="shared" si="14"/>
        <v>yanvar</v>
      </c>
      <c r="X94" s="18" t="str">
        <f t="shared" si="15"/>
        <v>John Lasseter</v>
      </c>
      <c r="Y94" s="18" t="str">
        <f t="shared" si="16"/>
        <v>CARS</v>
      </c>
      <c r="Z94" s="18" t="str">
        <f t="shared" si="17"/>
        <v>Normal</v>
      </c>
      <c r="AA94" s="18" t="str">
        <f>VLOOKUP(D94, lookups!$A$2:$B$18, 2, FALSE)</f>
        <v>High Budget</v>
      </c>
      <c r="AB94" s="18" t="str">
        <f t="shared" si="18"/>
        <v>Not Recommended</v>
      </c>
      <c r="AC94" s="18" t="str">
        <f t="shared" si="19"/>
        <v>Normal</v>
      </c>
    </row>
    <row r="95" spans="1:29" x14ac:dyDescent="0.35">
      <c r="A95" s="18" t="s">
        <v>3310</v>
      </c>
      <c r="B95" s="19">
        <v>37884</v>
      </c>
      <c r="C95" s="18" t="s">
        <v>50</v>
      </c>
      <c r="D95" s="18" t="s">
        <v>38</v>
      </c>
      <c r="E95" s="18" t="s">
        <v>21</v>
      </c>
      <c r="F95" s="18" t="s">
        <v>22</v>
      </c>
      <c r="G95" s="18" t="s">
        <v>150</v>
      </c>
      <c r="H95" s="18" t="s">
        <v>733</v>
      </c>
      <c r="I95" s="18" t="s">
        <v>1074</v>
      </c>
      <c r="J95" s="20">
        <v>11000</v>
      </c>
      <c r="K95" s="20">
        <v>21276</v>
      </c>
      <c r="L95" s="20">
        <v>293</v>
      </c>
      <c r="M95" s="20">
        <v>0</v>
      </c>
      <c r="N95" s="20">
        <v>6.7</v>
      </c>
      <c r="O95" s="20">
        <v>191</v>
      </c>
      <c r="P95" s="20">
        <v>101</v>
      </c>
      <c r="Q95" s="3">
        <v>242589580</v>
      </c>
      <c r="R95" s="3">
        <v>81000000</v>
      </c>
      <c r="S95" s="3">
        <f t="shared" si="10"/>
        <v>161589580</v>
      </c>
      <c r="T95" s="4">
        <f t="shared" si="11"/>
        <v>1.994933086419753</v>
      </c>
      <c r="U95" s="5">
        <f t="shared" si="12"/>
        <v>27.597973234567903</v>
      </c>
      <c r="V95" s="2">
        <f t="shared" si="13"/>
        <v>2003</v>
      </c>
      <c r="W95" s="18" t="str">
        <f t="shared" si="14"/>
        <v>sentyabr</v>
      </c>
      <c r="X95" s="18" t="str">
        <f t="shared" si="15"/>
        <v>Tom Shadyac</v>
      </c>
      <c r="Y95" s="18" t="str">
        <f t="shared" si="16"/>
        <v>BRUCE ALMİGHTY</v>
      </c>
      <c r="Z95" s="18" t="str">
        <f t="shared" si="17"/>
        <v>Normal</v>
      </c>
      <c r="AA95" s="18" t="str">
        <f>VLOOKUP(D95, lookups!$A$2:$B$18, 2, FALSE)</f>
        <v>Medium Budget</v>
      </c>
      <c r="AB95" s="18" t="str">
        <f t="shared" si="18"/>
        <v>Not Recommended</v>
      </c>
      <c r="AC95" s="18" t="str">
        <f t="shared" si="19"/>
        <v>Normal</v>
      </c>
    </row>
    <row r="96" spans="1:29" x14ac:dyDescent="0.35">
      <c r="A96" s="18" t="s">
        <v>2608</v>
      </c>
      <c r="B96" s="19">
        <v>37212</v>
      </c>
      <c r="C96" s="18" t="s">
        <v>50</v>
      </c>
      <c r="D96" s="18" t="s">
        <v>58</v>
      </c>
      <c r="E96" s="18" t="s">
        <v>21</v>
      </c>
      <c r="F96" s="18" t="s">
        <v>22</v>
      </c>
      <c r="G96" s="18" t="s">
        <v>150</v>
      </c>
      <c r="H96" s="18" t="s">
        <v>1328</v>
      </c>
      <c r="I96" s="18" t="s">
        <v>243</v>
      </c>
      <c r="J96" s="20">
        <v>3000</v>
      </c>
      <c r="K96" s="20">
        <v>6217</v>
      </c>
      <c r="L96" s="20">
        <v>14000</v>
      </c>
      <c r="M96" s="20">
        <v>11000</v>
      </c>
      <c r="N96" s="20">
        <v>7.1</v>
      </c>
      <c r="O96" s="20">
        <v>281</v>
      </c>
      <c r="P96" s="20">
        <v>146</v>
      </c>
      <c r="Q96" s="3">
        <v>78616689</v>
      </c>
      <c r="R96" s="3">
        <v>100000000</v>
      </c>
      <c r="S96" s="3">
        <f t="shared" si="10"/>
        <v>-21383311</v>
      </c>
      <c r="T96" s="4">
        <f t="shared" si="11"/>
        <v>-0.21383310999999999</v>
      </c>
      <c r="U96" s="5">
        <f t="shared" si="12"/>
        <v>29.414466755999999</v>
      </c>
      <c r="V96" s="2">
        <f t="shared" si="13"/>
        <v>2001</v>
      </c>
      <c r="W96" s="18" t="str">
        <f t="shared" si="14"/>
        <v>noyabr</v>
      </c>
      <c r="X96" s="18" t="str">
        <f t="shared" si="15"/>
        <v>Steven Spielberg</v>
      </c>
      <c r="Y96" s="18" t="str">
        <f t="shared" si="16"/>
        <v>A.I. ARTİFİCİAL INTELLİGENCE</v>
      </c>
      <c r="Z96" s="18" t="str">
        <f t="shared" si="17"/>
        <v>Underperformer</v>
      </c>
      <c r="AA96" s="18" t="str">
        <f>VLOOKUP(D96, lookups!$A$2:$B$18, 2, FALSE)</f>
        <v>High Budget</v>
      </c>
      <c r="AB96" s="18" t="str">
        <f t="shared" si="18"/>
        <v>Not Recommended</v>
      </c>
      <c r="AC96" s="18" t="str">
        <f t="shared" si="19"/>
        <v>Normal</v>
      </c>
    </row>
    <row r="97" spans="1:29" x14ac:dyDescent="0.35">
      <c r="A97" s="18" t="s">
        <v>1487</v>
      </c>
      <c r="B97" s="19">
        <v>35261</v>
      </c>
      <c r="C97" s="18" t="s">
        <v>50</v>
      </c>
      <c r="D97" s="18" t="s">
        <v>95</v>
      </c>
      <c r="E97" s="18" t="s">
        <v>21</v>
      </c>
      <c r="F97" s="18" t="s">
        <v>22</v>
      </c>
      <c r="G97" s="18" t="s">
        <v>150</v>
      </c>
      <c r="H97" s="18" t="s">
        <v>1488</v>
      </c>
      <c r="I97" s="18" t="s">
        <v>1130</v>
      </c>
      <c r="J97" s="20">
        <v>22000</v>
      </c>
      <c r="K97" s="20">
        <v>26239</v>
      </c>
      <c r="L97" s="20">
        <v>101</v>
      </c>
      <c r="M97" s="20">
        <v>0</v>
      </c>
      <c r="N97" s="20">
        <v>6.3</v>
      </c>
      <c r="O97" s="20">
        <v>114</v>
      </c>
      <c r="P97" s="20">
        <v>113</v>
      </c>
      <c r="Q97" s="3">
        <v>241688385</v>
      </c>
      <c r="R97" s="3">
        <v>92000000</v>
      </c>
      <c r="S97" s="3">
        <f t="shared" si="10"/>
        <v>149688385</v>
      </c>
      <c r="T97" s="4">
        <f t="shared" si="11"/>
        <v>1.6270476630434783</v>
      </c>
      <c r="U97" s="5">
        <f t="shared" si="12"/>
        <v>25.85081906521739</v>
      </c>
      <c r="V97" s="2">
        <f t="shared" si="13"/>
        <v>1996</v>
      </c>
      <c r="W97" s="18" t="str">
        <f t="shared" si="14"/>
        <v>iyul</v>
      </c>
      <c r="X97" s="18" t="str">
        <f t="shared" si="15"/>
        <v>Jan de Bont</v>
      </c>
      <c r="Y97" s="18" t="str">
        <f t="shared" si="16"/>
        <v>TWİSTER</v>
      </c>
      <c r="Z97" s="18" t="str">
        <f t="shared" si="17"/>
        <v>Normal</v>
      </c>
      <c r="AA97" s="18" t="str">
        <f>VLOOKUP(D97, lookups!$A$2:$B$18, 2, FALSE)</f>
        <v>High Budget</v>
      </c>
      <c r="AB97" s="18" t="str">
        <f t="shared" si="18"/>
        <v>Not Recommended</v>
      </c>
      <c r="AC97" s="18" t="str">
        <f t="shared" si="19"/>
        <v>Normal</v>
      </c>
    </row>
    <row r="98" spans="1:29" x14ac:dyDescent="0.35">
      <c r="A98" s="18" t="s">
        <v>3122</v>
      </c>
      <c r="B98" s="19">
        <v>37466</v>
      </c>
      <c r="C98" s="18" t="s">
        <v>50</v>
      </c>
      <c r="D98" s="18" t="s">
        <v>38</v>
      </c>
      <c r="E98" s="18" t="s">
        <v>21</v>
      </c>
      <c r="F98" s="18" t="s">
        <v>22</v>
      </c>
      <c r="G98" s="18" t="s">
        <v>102</v>
      </c>
      <c r="H98" s="18" t="s">
        <v>3123</v>
      </c>
      <c r="I98" s="18" t="s">
        <v>3124</v>
      </c>
      <c r="J98" s="20">
        <v>567</v>
      </c>
      <c r="K98" s="20">
        <v>1495</v>
      </c>
      <c r="L98" s="20">
        <v>38</v>
      </c>
      <c r="M98" s="20">
        <v>5000</v>
      </c>
      <c r="N98" s="20">
        <v>6.6</v>
      </c>
      <c r="O98" s="20">
        <v>168</v>
      </c>
      <c r="P98" s="20">
        <v>95</v>
      </c>
      <c r="Q98" s="3">
        <v>241437427</v>
      </c>
      <c r="R98" s="3">
        <v>5000000</v>
      </c>
      <c r="S98" s="3">
        <f t="shared" si="10"/>
        <v>236437427</v>
      </c>
      <c r="T98" s="4">
        <f t="shared" si="11"/>
        <v>47.287485400000001</v>
      </c>
      <c r="U98" s="5">
        <f t="shared" si="12"/>
        <v>45.814994159999998</v>
      </c>
      <c r="V98" s="2">
        <f t="shared" si="13"/>
        <v>2002</v>
      </c>
      <c r="W98" s="18" t="str">
        <f t="shared" si="14"/>
        <v>iyul</v>
      </c>
      <c r="X98" s="18" t="str">
        <f t="shared" si="15"/>
        <v>Joel Zwick</v>
      </c>
      <c r="Y98" s="18" t="str">
        <f t="shared" si="16"/>
        <v>MY BİG FAT GREEK WEDDİNG</v>
      </c>
      <c r="Z98" s="18" t="str">
        <f t="shared" si="17"/>
        <v>Overperformer</v>
      </c>
      <c r="AA98" s="18" t="str">
        <f>VLOOKUP(D98, lookups!$A$2:$B$18, 2, FALSE)</f>
        <v>Medium Budget</v>
      </c>
      <c r="AB98" s="18" t="str">
        <f t="shared" si="18"/>
        <v>Not Recommended</v>
      </c>
      <c r="AC98" s="18" t="str">
        <f t="shared" si="19"/>
        <v>Normal</v>
      </c>
    </row>
    <row r="99" spans="1:29" x14ac:dyDescent="0.35">
      <c r="A99" s="18" t="s">
        <v>6699</v>
      </c>
      <c r="B99" s="19">
        <v>41704</v>
      </c>
      <c r="C99" s="18" t="s">
        <v>50</v>
      </c>
      <c r="D99" s="18" t="s">
        <v>95</v>
      </c>
      <c r="E99" s="18" t="s">
        <v>21</v>
      </c>
      <c r="F99" s="18" t="s">
        <v>22</v>
      </c>
      <c r="G99" s="18" t="s">
        <v>102</v>
      </c>
      <c r="H99" s="18" t="s">
        <v>1225</v>
      </c>
      <c r="I99" s="18" t="s">
        <v>6700</v>
      </c>
      <c r="J99" s="20">
        <v>11000</v>
      </c>
      <c r="K99" s="20">
        <v>15516</v>
      </c>
      <c r="L99" s="20">
        <v>171</v>
      </c>
      <c r="M99" s="20">
        <v>89000</v>
      </c>
      <c r="N99" s="20">
        <v>7</v>
      </c>
      <c r="O99" s="20">
        <v>401</v>
      </c>
      <c r="P99" s="20">
        <v>97</v>
      </c>
      <c r="Q99" s="3">
        <v>241407328</v>
      </c>
      <c r="R99" s="3">
        <v>180000000</v>
      </c>
      <c r="S99" s="3">
        <f t="shared" si="10"/>
        <v>61407328</v>
      </c>
      <c r="T99" s="4">
        <f t="shared" si="11"/>
        <v>0.34115182222222223</v>
      </c>
      <c r="U99" s="5">
        <f t="shared" si="12"/>
        <v>37.036460728888891</v>
      </c>
      <c r="V99" s="2">
        <f t="shared" si="13"/>
        <v>2014</v>
      </c>
      <c r="W99" s="18" t="str">
        <f t="shared" si="14"/>
        <v>mart</v>
      </c>
      <c r="X99" s="18" t="str">
        <f t="shared" si="15"/>
        <v>Robert Stromberg</v>
      </c>
      <c r="Y99" s="18" t="str">
        <f t="shared" si="16"/>
        <v>MALEFİCENT</v>
      </c>
      <c r="Z99" s="18" t="str">
        <f t="shared" si="17"/>
        <v>Normal</v>
      </c>
      <c r="AA99" s="18" t="str">
        <f>VLOOKUP(D99, lookups!$A$2:$B$18, 2, FALSE)</f>
        <v>High Budget</v>
      </c>
      <c r="AB99" s="18" t="str">
        <f t="shared" si="18"/>
        <v>Not Recommended</v>
      </c>
      <c r="AC99" s="18" t="str">
        <f t="shared" si="19"/>
        <v>Normal</v>
      </c>
    </row>
    <row r="100" spans="1:29" x14ac:dyDescent="0.35">
      <c r="A100" s="18" t="s">
        <v>5922</v>
      </c>
      <c r="B100" s="19">
        <v>40865</v>
      </c>
      <c r="C100" s="18" t="s">
        <v>50</v>
      </c>
      <c r="D100" s="18" t="s">
        <v>95</v>
      </c>
      <c r="E100" s="18" t="s">
        <v>21</v>
      </c>
      <c r="F100" s="18" t="s">
        <v>22</v>
      </c>
      <c r="G100" s="18" t="s">
        <v>150</v>
      </c>
      <c r="H100" s="18" t="s">
        <v>444</v>
      </c>
      <c r="I100" s="18" t="s">
        <v>3007</v>
      </c>
      <c r="J100" s="20">
        <v>40000</v>
      </c>
      <c r="K100" s="20">
        <v>54083</v>
      </c>
      <c r="L100" s="20">
        <v>252</v>
      </c>
      <c r="M100" s="20">
        <v>58000</v>
      </c>
      <c r="N100" s="20">
        <v>6.7</v>
      </c>
      <c r="O100" s="20">
        <v>448</v>
      </c>
      <c r="P100" s="20">
        <v>136</v>
      </c>
      <c r="Q100" s="3">
        <v>241063875</v>
      </c>
      <c r="R100" s="3">
        <v>250000000</v>
      </c>
      <c r="S100" s="3">
        <f t="shared" si="10"/>
        <v>-8936125</v>
      </c>
      <c r="T100" s="4">
        <f t="shared" si="11"/>
        <v>-3.5744499999999998E-2</v>
      </c>
      <c r="U100" s="5">
        <f t="shared" si="12"/>
        <v>32.5857022</v>
      </c>
      <c r="V100" s="2">
        <f t="shared" si="13"/>
        <v>2011</v>
      </c>
      <c r="W100" s="18" t="str">
        <f t="shared" si="14"/>
        <v>noyabr</v>
      </c>
      <c r="X100" s="18" t="str">
        <f t="shared" si="15"/>
        <v>Rob Marshall</v>
      </c>
      <c r="Y100" s="18" t="str">
        <f t="shared" si="16"/>
        <v>PİRATES OF THE CARİBBEAN: ON STRANGER TİDES</v>
      </c>
      <c r="Z100" s="18" t="str">
        <f t="shared" si="17"/>
        <v>Underperformer</v>
      </c>
      <c r="AA100" s="18" t="str">
        <f>VLOOKUP(D100, lookups!$A$2:$B$18, 2, FALSE)</f>
        <v>High Budget</v>
      </c>
      <c r="AB100" s="18" t="str">
        <f t="shared" si="18"/>
        <v>Not Recommended</v>
      </c>
      <c r="AC100" s="18" t="str">
        <f t="shared" si="19"/>
        <v>Normal</v>
      </c>
    </row>
    <row r="101" spans="1:29" x14ac:dyDescent="0.35">
      <c r="A101" s="18" t="s">
        <v>5663</v>
      </c>
      <c r="B101" s="19">
        <v>40255</v>
      </c>
      <c r="C101" s="18" t="s">
        <v>50</v>
      </c>
      <c r="D101" s="18" t="s">
        <v>58</v>
      </c>
      <c r="E101" s="18" t="s">
        <v>21</v>
      </c>
      <c r="F101" s="18" t="s">
        <v>22</v>
      </c>
      <c r="G101" s="18" t="s">
        <v>102</v>
      </c>
      <c r="H101" s="18" t="s">
        <v>3279</v>
      </c>
      <c r="I101" s="18" t="s">
        <v>2043</v>
      </c>
      <c r="J101" s="20">
        <v>4000</v>
      </c>
      <c r="K101" s="20">
        <v>4628</v>
      </c>
      <c r="L101" s="20">
        <v>31</v>
      </c>
      <c r="M101" s="20">
        <v>0</v>
      </c>
      <c r="N101" s="20">
        <v>6.4</v>
      </c>
      <c r="O101" s="20">
        <v>226</v>
      </c>
      <c r="P101" s="20">
        <v>93</v>
      </c>
      <c r="Q101" s="3">
        <v>238371987</v>
      </c>
      <c r="R101" s="3">
        <v>165000000</v>
      </c>
      <c r="S101" s="3">
        <f t="shared" si="10"/>
        <v>73371987</v>
      </c>
      <c r="T101" s="4">
        <f t="shared" si="11"/>
        <v>0.44467870909090906</v>
      </c>
      <c r="U101" s="5">
        <f t="shared" si="12"/>
        <v>25.777871483636364</v>
      </c>
      <c r="V101" s="2">
        <f t="shared" si="13"/>
        <v>2010</v>
      </c>
      <c r="W101" s="18" t="str">
        <f t="shared" si="14"/>
        <v>mart</v>
      </c>
      <c r="X101" s="18" t="str">
        <f t="shared" si="15"/>
        <v>Mike Mitchell</v>
      </c>
      <c r="Y101" s="18" t="str">
        <f t="shared" si="16"/>
        <v>SHREK FOREVER AFTER</v>
      </c>
      <c r="Z101" s="18" t="str">
        <f t="shared" si="17"/>
        <v>Normal</v>
      </c>
      <c r="AA101" s="18" t="str">
        <f>VLOOKUP(D101, lookups!$A$2:$B$18, 2, FALSE)</f>
        <v>High Budget</v>
      </c>
      <c r="AB101" s="18" t="str">
        <f t="shared" si="18"/>
        <v>Not Recommended</v>
      </c>
      <c r="AC101" s="18" t="str">
        <f t="shared" si="19"/>
        <v>Normal</v>
      </c>
    </row>
    <row r="102" spans="1:29" x14ac:dyDescent="0.35">
      <c r="A102" s="18" t="s">
        <v>6080</v>
      </c>
      <c r="B102" s="19">
        <v>40984</v>
      </c>
      <c r="C102" s="18" t="s">
        <v>50</v>
      </c>
      <c r="D102" s="18" t="s">
        <v>58</v>
      </c>
      <c r="E102" s="18" t="s">
        <v>21</v>
      </c>
      <c r="F102" s="18" t="s">
        <v>22</v>
      </c>
      <c r="G102" s="18" t="s">
        <v>102</v>
      </c>
      <c r="H102" s="18" t="s">
        <v>1484</v>
      </c>
      <c r="I102" s="18" t="s">
        <v>6081</v>
      </c>
      <c r="J102" s="20">
        <v>2000</v>
      </c>
      <c r="K102" s="20">
        <v>5005</v>
      </c>
      <c r="L102" s="20">
        <v>56</v>
      </c>
      <c r="M102" s="20">
        <v>39000</v>
      </c>
      <c r="N102" s="20">
        <v>7.2</v>
      </c>
      <c r="O102" s="20">
        <v>488</v>
      </c>
      <c r="P102" s="20">
        <v>93</v>
      </c>
      <c r="Q102" s="3">
        <v>237282182</v>
      </c>
      <c r="R102" s="3">
        <v>185000000</v>
      </c>
      <c r="S102" s="3">
        <f t="shared" si="10"/>
        <v>52282182</v>
      </c>
      <c r="T102" s="4">
        <f t="shared" si="11"/>
        <v>0.28260638918918918</v>
      </c>
      <c r="U102" s="5">
        <f t="shared" si="12"/>
        <v>32.813042555675679</v>
      </c>
      <c r="V102" s="2">
        <f t="shared" si="13"/>
        <v>2012</v>
      </c>
      <c r="W102" s="18" t="str">
        <f t="shared" si="14"/>
        <v>mart</v>
      </c>
      <c r="X102" s="18" t="str">
        <f t="shared" si="15"/>
        <v>Mark Andrews</v>
      </c>
      <c r="Y102" s="18" t="str">
        <f t="shared" si="16"/>
        <v>BRAVE</v>
      </c>
      <c r="Z102" s="18" t="str">
        <f t="shared" si="17"/>
        <v>Normal</v>
      </c>
      <c r="AA102" s="18" t="str">
        <f>VLOOKUP(D102, lookups!$A$2:$B$18, 2, FALSE)</f>
        <v>High Budget</v>
      </c>
      <c r="AB102" s="18" t="str">
        <f t="shared" si="18"/>
        <v>Not Recommended</v>
      </c>
      <c r="AC102" s="18" t="str">
        <f t="shared" si="19"/>
        <v>Normal</v>
      </c>
    </row>
    <row r="103" spans="1:29" x14ac:dyDescent="0.35">
      <c r="A103" s="18" t="s">
        <v>6472</v>
      </c>
      <c r="B103" s="19">
        <v>41376</v>
      </c>
      <c r="C103" s="18" t="s">
        <v>50</v>
      </c>
      <c r="D103" s="18" t="s">
        <v>58</v>
      </c>
      <c r="E103" s="18" t="s">
        <v>21</v>
      </c>
      <c r="F103" s="18" t="s">
        <v>22</v>
      </c>
      <c r="G103" s="18" t="s">
        <v>102</v>
      </c>
      <c r="H103" s="18" t="s">
        <v>6473</v>
      </c>
      <c r="I103" s="18" t="s">
        <v>595</v>
      </c>
      <c r="J103" s="20">
        <v>44000</v>
      </c>
      <c r="K103" s="20">
        <v>73441</v>
      </c>
      <c r="L103" s="20">
        <v>0</v>
      </c>
      <c r="M103" s="20">
        <v>60000</v>
      </c>
      <c r="N103" s="20">
        <v>6.4</v>
      </c>
      <c r="O103" s="20">
        <v>525</v>
      </c>
      <c r="P103" s="20">
        <v>130</v>
      </c>
      <c r="Q103" s="3">
        <v>234903076</v>
      </c>
      <c r="R103" s="3">
        <v>215000000</v>
      </c>
      <c r="S103" s="3">
        <f t="shared" si="10"/>
        <v>19903076</v>
      </c>
      <c r="T103" s="4">
        <f t="shared" si="11"/>
        <v>9.2572446511627909E-2</v>
      </c>
      <c r="U103" s="5">
        <f t="shared" si="12"/>
        <v>31.637028978604654</v>
      </c>
      <c r="V103" s="2">
        <f t="shared" si="13"/>
        <v>2013</v>
      </c>
      <c r="W103" s="18" t="str">
        <f t="shared" si="14"/>
        <v>aprel</v>
      </c>
      <c r="X103" s="18" t="str">
        <f t="shared" si="15"/>
        <v>Sam Raimi</v>
      </c>
      <c r="Y103" s="18" t="str">
        <f t="shared" si="16"/>
        <v>OZ THE GREAT AND POWERFUL</v>
      </c>
      <c r="Z103" s="18" t="str">
        <f t="shared" si="17"/>
        <v>Normal</v>
      </c>
      <c r="AA103" s="18" t="str">
        <f>VLOOKUP(D103, lookups!$A$2:$B$18, 2, FALSE)</f>
        <v>High Budget</v>
      </c>
      <c r="AB103" s="18" t="str">
        <f t="shared" si="18"/>
        <v>Not Recommended</v>
      </c>
      <c r="AC103" s="18" t="str">
        <f t="shared" si="19"/>
        <v>Normal</v>
      </c>
    </row>
    <row r="104" spans="1:29" x14ac:dyDescent="0.35">
      <c r="A104" s="18" t="s">
        <v>450</v>
      </c>
      <c r="B104" s="19">
        <v>30716</v>
      </c>
      <c r="C104" s="18" t="s">
        <v>50</v>
      </c>
      <c r="D104" s="18" t="s">
        <v>95</v>
      </c>
      <c r="E104" s="18" t="s">
        <v>21</v>
      </c>
      <c r="F104" s="18" t="s">
        <v>22</v>
      </c>
      <c r="G104" s="18" t="s">
        <v>110</v>
      </c>
      <c r="H104" s="18" t="s">
        <v>451</v>
      </c>
      <c r="I104" s="18" t="s">
        <v>452</v>
      </c>
      <c r="J104" s="20">
        <v>901</v>
      </c>
      <c r="K104" s="20">
        <v>3464</v>
      </c>
      <c r="L104" s="20">
        <v>102</v>
      </c>
      <c r="M104" s="20">
        <v>0</v>
      </c>
      <c r="N104" s="20">
        <v>7.3</v>
      </c>
      <c r="O104" s="20">
        <v>94</v>
      </c>
      <c r="P104" s="20">
        <v>105</v>
      </c>
      <c r="Q104" s="3">
        <v>234760500</v>
      </c>
      <c r="R104" s="3">
        <v>14000000</v>
      </c>
      <c r="S104" s="3">
        <f t="shared" si="10"/>
        <v>220760500</v>
      </c>
      <c r="T104" s="4">
        <f t="shared" si="11"/>
        <v>15.768607142857142</v>
      </c>
      <c r="U104" s="5">
        <f t="shared" si="12"/>
        <v>35.507442857142856</v>
      </c>
      <c r="V104" s="2">
        <f t="shared" si="13"/>
        <v>1984</v>
      </c>
      <c r="W104" s="18" t="str">
        <f t="shared" si="14"/>
        <v>fevral</v>
      </c>
      <c r="X104" s="18" t="str">
        <f t="shared" si="15"/>
        <v>Martin Brest</v>
      </c>
      <c r="Y104" s="18" t="str">
        <f t="shared" si="16"/>
        <v>BEVERLY HİLLS COP</v>
      </c>
      <c r="Z104" s="18" t="str">
        <f t="shared" si="17"/>
        <v>Normal</v>
      </c>
      <c r="AA104" s="18" t="str">
        <f>VLOOKUP(D104, lookups!$A$2:$B$18, 2, FALSE)</f>
        <v>High Budget</v>
      </c>
      <c r="AB104" s="18" t="str">
        <f t="shared" si="18"/>
        <v>Not Recommended</v>
      </c>
      <c r="AC104" s="18" t="str">
        <f t="shared" si="19"/>
        <v>Normal</v>
      </c>
    </row>
    <row r="105" spans="1:29" x14ac:dyDescent="0.35">
      <c r="A105" s="18" t="s">
        <v>4571</v>
      </c>
      <c r="B105" s="19">
        <v>38870</v>
      </c>
      <c r="C105" s="18" t="s">
        <v>50</v>
      </c>
      <c r="D105" s="18" t="s">
        <v>95</v>
      </c>
      <c r="E105" s="18" t="s">
        <v>21</v>
      </c>
      <c r="F105" s="18" t="s">
        <v>356</v>
      </c>
      <c r="G105" s="18" t="s">
        <v>150</v>
      </c>
      <c r="H105" s="18" t="s">
        <v>2599</v>
      </c>
      <c r="I105" s="18" t="s">
        <v>1615</v>
      </c>
      <c r="J105" s="20">
        <v>20000</v>
      </c>
      <c r="K105" s="20">
        <v>21714</v>
      </c>
      <c r="L105" s="20">
        <v>420</v>
      </c>
      <c r="M105" s="20">
        <v>0</v>
      </c>
      <c r="N105" s="20">
        <v>6.8</v>
      </c>
      <c r="O105" s="20">
        <v>334</v>
      </c>
      <c r="P105" s="20">
        <v>104</v>
      </c>
      <c r="Q105" s="3">
        <v>234360014</v>
      </c>
      <c r="R105" s="3">
        <v>210000000</v>
      </c>
      <c r="S105" s="3">
        <f t="shared" si="10"/>
        <v>24360014</v>
      </c>
      <c r="T105" s="4">
        <f t="shared" si="11"/>
        <v>0.11600006666666667</v>
      </c>
      <c r="U105" s="5">
        <f t="shared" si="12"/>
        <v>27.246400026666667</v>
      </c>
      <c r="V105" s="2">
        <f t="shared" si="13"/>
        <v>2006</v>
      </c>
      <c r="W105" s="18" t="str">
        <f t="shared" si="14"/>
        <v>iyun</v>
      </c>
      <c r="X105" s="18" t="str">
        <f t="shared" si="15"/>
        <v>Brett Ratner</v>
      </c>
      <c r="Y105" s="18" t="str">
        <f t="shared" si="16"/>
        <v>X-MEN: THE LAST STAND</v>
      </c>
      <c r="Z105" s="18" t="str">
        <f t="shared" si="17"/>
        <v>Normal</v>
      </c>
      <c r="AA105" s="18" t="str">
        <f>VLOOKUP(D105, lookups!$A$2:$B$18, 2, FALSE)</f>
        <v>High Budget</v>
      </c>
      <c r="AB105" s="18" t="str">
        <f t="shared" si="18"/>
        <v>Not Recommended</v>
      </c>
      <c r="AC105" s="18" t="str">
        <f t="shared" si="19"/>
        <v>Normal</v>
      </c>
    </row>
    <row r="106" spans="1:29" x14ac:dyDescent="0.35">
      <c r="A106" s="18" t="s">
        <v>6032</v>
      </c>
      <c r="B106" s="19">
        <v>40642</v>
      </c>
      <c r="C106" s="18" t="s">
        <v>19</v>
      </c>
      <c r="D106" s="18" t="s">
        <v>27</v>
      </c>
      <c r="E106" s="18" t="s">
        <v>21</v>
      </c>
      <c r="F106" s="18" t="s">
        <v>22</v>
      </c>
      <c r="G106" s="18" t="s">
        <v>150</v>
      </c>
      <c r="H106" s="18" t="s">
        <v>6033</v>
      </c>
      <c r="I106" s="18" t="s">
        <v>243</v>
      </c>
      <c r="J106" s="20">
        <v>25000</v>
      </c>
      <c r="K106" s="20">
        <v>46726</v>
      </c>
      <c r="L106" s="20">
        <v>14000</v>
      </c>
      <c r="M106" s="20">
        <v>28000</v>
      </c>
      <c r="N106" s="20">
        <v>7.2</v>
      </c>
      <c r="O106" s="20">
        <v>388</v>
      </c>
      <c r="P106" s="20">
        <v>146</v>
      </c>
      <c r="Q106" s="3">
        <v>79883359</v>
      </c>
      <c r="R106" s="3">
        <v>66000000</v>
      </c>
      <c r="S106" s="3">
        <f t="shared" si="10"/>
        <v>13883359</v>
      </c>
      <c r="T106" s="4">
        <f t="shared" si="11"/>
        <v>0.21035392424242425</v>
      </c>
      <c r="U106" s="5">
        <f t="shared" si="12"/>
        <v>31.684141569696973</v>
      </c>
      <c r="V106" s="2">
        <f t="shared" si="13"/>
        <v>2011</v>
      </c>
      <c r="W106" s="18" t="str">
        <f t="shared" si="14"/>
        <v>aprel</v>
      </c>
      <c r="X106" s="18" t="str">
        <f t="shared" si="15"/>
        <v>Steven Spielberg</v>
      </c>
      <c r="Y106" s="18" t="str">
        <f t="shared" si="16"/>
        <v>WAR HORSE</v>
      </c>
      <c r="Z106" s="18" t="str">
        <f t="shared" si="17"/>
        <v>Normal</v>
      </c>
      <c r="AA106" s="18" t="str">
        <f>VLOOKUP(D106, lookups!$A$2:$B$18, 2, FALSE)</f>
        <v>Medium Budget</v>
      </c>
      <c r="AB106" s="18" t="str">
        <f t="shared" si="18"/>
        <v>Not Recommended</v>
      </c>
      <c r="AC106" s="18" t="str">
        <f t="shared" si="19"/>
        <v>Normal</v>
      </c>
    </row>
    <row r="107" spans="1:29" x14ac:dyDescent="0.35">
      <c r="A107" s="18" t="s">
        <v>6827</v>
      </c>
      <c r="B107" s="19">
        <v>41940</v>
      </c>
      <c r="C107" s="18" t="s">
        <v>50</v>
      </c>
      <c r="D107" s="18" t="s">
        <v>95</v>
      </c>
      <c r="E107" s="18" t="s">
        <v>21</v>
      </c>
      <c r="F107" s="18" t="s">
        <v>22</v>
      </c>
      <c r="G107" s="18" t="s">
        <v>150</v>
      </c>
      <c r="H107" s="18" t="s">
        <v>5761</v>
      </c>
      <c r="I107" s="18" t="s">
        <v>1298</v>
      </c>
      <c r="J107" s="20">
        <v>34000</v>
      </c>
      <c r="K107" s="20">
        <v>91434</v>
      </c>
      <c r="L107" s="20">
        <v>0</v>
      </c>
      <c r="M107" s="20">
        <v>82000</v>
      </c>
      <c r="N107" s="20">
        <v>8</v>
      </c>
      <c r="O107" s="20">
        <v>539</v>
      </c>
      <c r="P107" s="20">
        <v>149</v>
      </c>
      <c r="Q107" s="3">
        <v>233914986</v>
      </c>
      <c r="R107" s="3">
        <v>200000000</v>
      </c>
      <c r="S107" s="3">
        <f t="shared" si="10"/>
        <v>33914986</v>
      </c>
      <c r="T107" s="4">
        <f t="shared" si="11"/>
        <v>0.16957493000000001</v>
      </c>
      <c r="U107" s="5">
        <f t="shared" si="12"/>
        <v>40.267829972000001</v>
      </c>
      <c r="V107" s="2">
        <f t="shared" si="13"/>
        <v>2014</v>
      </c>
      <c r="W107" s="18" t="str">
        <f t="shared" si="14"/>
        <v>oktyabr</v>
      </c>
      <c r="X107" s="18" t="str">
        <f t="shared" si="15"/>
        <v>Bryan Singer</v>
      </c>
      <c r="Y107" s="18" t="str">
        <f t="shared" si="16"/>
        <v>X-MEN: DAYS OF FUTURE PAST</v>
      </c>
      <c r="Z107" s="18" t="str">
        <f t="shared" si="17"/>
        <v>Normal</v>
      </c>
      <c r="AA107" s="18" t="str">
        <f>VLOOKUP(D107, lookups!$A$2:$B$18, 2, FALSE)</f>
        <v>High Budget</v>
      </c>
      <c r="AB107" s="18" t="str">
        <f t="shared" si="18"/>
        <v>Not Recommended</v>
      </c>
      <c r="AC107" s="18" t="str">
        <f t="shared" si="19"/>
        <v>High Buzz / High Score</v>
      </c>
    </row>
    <row r="108" spans="1:29" x14ac:dyDescent="0.35">
      <c r="A108" s="18" t="s">
        <v>2328</v>
      </c>
      <c r="B108" s="19">
        <v>36635</v>
      </c>
      <c r="C108" s="18" t="s">
        <v>50</v>
      </c>
      <c r="D108" s="18" t="s">
        <v>58</v>
      </c>
      <c r="E108" s="18" t="s">
        <v>21</v>
      </c>
      <c r="F108" s="18" t="s">
        <v>22</v>
      </c>
      <c r="G108" s="18" t="s">
        <v>150</v>
      </c>
      <c r="H108" s="18" t="s">
        <v>473</v>
      </c>
      <c r="I108" s="18" t="s">
        <v>498</v>
      </c>
      <c r="J108" s="20">
        <v>15000</v>
      </c>
      <c r="K108" s="20">
        <v>15838</v>
      </c>
      <c r="L108" s="20">
        <v>0</v>
      </c>
      <c r="M108" s="20">
        <v>23000</v>
      </c>
      <c r="N108" s="20">
        <v>7.7</v>
      </c>
      <c r="O108" s="20">
        <v>221</v>
      </c>
      <c r="P108" s="20">
        <v>143</v>
      </c>
      <c r="Q108" s="3">
        <v>233630478</v>
      </c>
      <c r="R108" s="3">
        <v>90000000</v>
      </c>
      <c r="S108" s="3">
        <f t="shared" si="10"/>
        <v>143630478</v>
      </c>
      <c r="T108" s="4">
        <f t="shared" si="11"/>
        <v>1.5958942</v>
      </c>
      <c r="U108" s="5">
        <f t="shared" si="12"/>
        <v>33.73835768</v>
      </c>
      <c r="V108" s="2">
        <f t="shared" si="13"/>
        <v>2000</v>
      </c>
      <c r="W108" s="18" t="str">
        <f t="shared" si="14"/>
        <v>aprel</v>
      </c>
      <c r="X108" s="18" t="str">
        <f t="shared" si="15"/>
        <v>Robert Zemeckis</v>
      </c>
      <c r="Y108" s="18" t="str">
        <f t="shared" si="16"/>
        <v>CAST AWAY</v>
      </c>
      <c r="Z108" s="18" t="str">
        <f t="shared" si="17"/>
        <v>Normal</v>
      </c>
      <c r="AA108" s="18" t="str">
        <f>VLOOKUP(D108, lookups!$A$2:$B$18, 2, FALSE)</f>
        <v>High Budget</v>
      </c>
      <c r="AB108" s="18" t="str">
        <f t="shared" si="18"/>
        <v>Not Recommended</v>
      </c>
      <c r="AC108" s="18" t="str">
        <f t="shared" si="19"/>
        <v>Normal</v>
      </c>
    </row>
    <row r="109" spans="1:29" x14ac:dyDescent="0.35">
      <c r="A109" s="18" t="s">
        <v>1513</v>
      </c>
      <c r="B109" s="19">
        <v>35762</v>
      </c>
      <c r="C109" s="18" t="s">
        <v>50</v>
      </c>
      <c r="D109" s="18" t="s">
        <v>27</v>
      </c>
      <c r="E109" s="18" t="s">
        <v>21</v>
      </c>
      <c r="F109" s="18" t="s">
        <v>22</v>
      </c>
      <c r="G109" s="18" t="s">
        <v>110</v>
      </c>
      <c r="H109" s="18" t="s">
        <v>898</v>
      </c>
      <c r="I109" s="18" t="s">
        <v>243</v>
      </c>
      <c r="J109" s="20">
        <v>12000</v>
      </c>
      <c r="K109" s="20">
        <v>37570</v>
      </c>
      <c r="L109" s="20">
        <v>14000</v>
      </c>
      <c r="M109" s="20">
        <v>0</v>
      </c>
      <c r="N109" s="20">
        <v>7.2</v>
      </c>
      <c r="O109" s="20">
        <v>77</v>
      </c>
      <c r="P109" s="20">
        <v>155</v>
      </c>
      <c r="Q109" s="3">
        <v>44175394</v>
      </c>
      <c r="R109" s="3">
        <v>36000000</v>
      </c>
      <c r="S109" s="3">
        <f t="shared" si="10"/>
        <v>8175394</v>
      </c>
      <c r="T109" s="4">
        <f t="shared" si="11"/>
        <v>0.22709427777777777</v>
      </c>
      <c r="U109" s="5">
        <f t="shared" si="12"/>
        <v>28.890837711111111</v>
      </c>
      <c r="V109" s="2">
        <f t="shared" si="13"/>
        <v>1997</v>
      </c>
      <c r="W109" s="18" t="str">
        <f t="shared" si="14"/>
        <v>noyabr</v>
      </c>
      <c r="X109" s="18" t="str">
        <f t="shared" si="15"/>
        <v>Steven Spielberg</v>
      </c>
      <c r="Y109" s="18" t="str">
        <f t="shared" si="16"/>
        <v>AMİSTAD</v>
      </c>
      <c r="Z109" s="18" t="str">
        <f t="shared" si="17"/>
        <v>Normal</v>
      </c>
      <c r="AA109" s="18" t="str">
        <f>VLOOKUP(D109, lookups!$A$2:$B$18, 2, FALSE)</f>
        <v>Medium Budget</v>
      </c>
      <c r="AB109" s="18" t="str">
        <f t="shared" si="18"/>
        <v>Not Recommended</v>
      </c>
      <c r="AC109" s="18" t="str">
        <f t="shared" si="19"/>
        <v>Normal</v>
      </c>
    </row>
    <row r="110" spans="1:29" x14ac:dyDescent="0.35">
      <c r="A110" s="18" t="s">
        <v>6499</v>
      </c>
      <c r="B110" s="19">
        <v>41287</v>
      </c>
      <c r="C110" s="18" t="s">
        <v>50</v>
      </c>
      <c r="D110" s="18" t="s">
        <v>95</v>
      </c>
      <c r="E110" s="18" t="s">
        <v>21</v>
      </c>
      <c r="F110" s="18" t="s">
        <v>22</v>
      </c>
      <c r="G110" s="18" t="s">
        <v>150</v>
      </c>
      <c r="H110" s="18" t="s">
        <v>4602</v>
      </c>
      <c r="I110" s="18" t="s">
        <v>4404</v>
      </c>
      <c r="J110" s="20">
        <v>19000</v>
      </c>
      <c r="K110" s="20">
        <v>21411</v>
      </c>
      <c r="L110" s="20">
        <v>14000</v>
      </c>
      <c r="M110" s="20">
        <v>92000</v>
      </c>
      <c r="N110" s="20">
        <v>7.8</v>
      </c>
      <c r="O110" s="20">
        <v>590</v>
      </c>
      <c r="P110" s="20">
        <v>132</v>
      </c>
      <c r="Q110" s="3">
        <v>228756232</v>
      </c>
      <c r="R110" s="3">
        <v>190000000</v>
      </c>
      <c r="S110" s="3">
        <f t="shared" si="10"/>
        <v>38756232</v>
      </c>
      <c r="T110" s="4">
        <f t="shared" si="11"/>
        <v>0.20398016842105263</v>
      </c>
      <c r="U110" s="5">
        <f t="shared" si="12"/>
        <v>40.481592067368425</v>
      </c>
      <c r="V110" s="2">
        <f t="shared" si="13"/>
        <v>2013</v>
      </c>
      <c r="W110" s="18" t="str">
        <f t="shared" si="14"/>
        <v>yanvar</v>
      </c>
      <c r="X110" s="18" t="str">
        <f t="shared" si="15"/>
        <v>J.J. Abrams</v>
      </c>
      <c r="Y110" s="18" t="str">
        <f t="shared" si="16"/>
        <v>STAR TREK INTO DARKNESS</v>
      </c>
      <c r="Z110" s="18" t="str">
        <f t="shared" si="17"/>
        <v>Normal</v>
      </c>
      <c r="AA110" s="18" t="str">
        <f>VLOOKUP(D110, lookups!$A$2:$B$18, 2, FALSE)</f>
        <v>High Budget</v>
      </c>
      <c r="AB110" s="18" t="str">
        <f t="shared" si="18"/>
        <v>Not Recommended</v>
      </c>
      <c r="AC110" s="18" t="str">
        <f t="shared" si="19"/>
        <v>Normal</v>
      </c>
    </row>
    <row r="111" spans="1:29" x14ac:dyDescent="0.35">
      <c r="A111" s="18" t="s">
        <v>7000</v>
      </c>
      <c r="B111" s="19">
        <v>42152</v>
      </c>
      <c r="C111" s="18" t="s">
        <v>50</v>
      </c>
      <c r="D111" s="18" t="s">
        <v>58</v>
      </c>
      <c r="E111" s="18" t="s">
        <v>21</v>
      </c>
      <c r="F111" s="18" t="s">
        <v>22</v>
      </c>
      <c r="G111" s="18" t="s">
        <v>150</v>
      </c>
      <c r="H111" s="18" t="s">
        <v>1541</v>
      </c>
      <c r="I111" s="18" t="s">
        <v>292</v>
      </c>
      <c r="J111" s="20">
        <v>13000</v>
      </c>
      <c r="K111" s="20">
        <v>14831</v>
      </c>
      <c r="L111" s="20">
        <v>0</v>
      </c>
      <c r="M111" s="20">
        <v>153000</v>
      </c>
      <c r="N111" s="20">
        <v>8.1</v>
      </c>
      <c r="O111" s="20">
        <v>568</v>
      </c>
      <c r="P111" s="20">
        <v>151</v>
      </c>
      <c r="Q111" s="3">
        <v>228430993</v>
      </c>
      <c r="R111" s="3">
        <v>108000000</v>
      </c>
      <c r="S111" s="3">
        <f t="shared" si="10"/>
        <v>120430993</v>
      </c>
      <c r="T111" s="4">
        <f t="shared" si="11"/>
        <v>1.115101787037037</v>
      </c>
      <c r="U111" s="5">
        <f t="shared" si="12"/>
        <v>48.146040714814816</v>
      </c>
      <c r="V111" s="2">
        <f t="shared" si="13"/>
        <v>2015</v>
      </c>
      <c r="W111" s="18" t="str">
        <f t="shared" si="14"/>
        <v>may</v>
      </c>
      <c r="X111" s="18" t="str">
        <f t="shared" si="15"/>
        <v>Ridley Scott</v>
      </c>
      <c r="Y111" s="18" t="str">
        <f t="shared" si="16"/>
        <v>THE MARTİAN</v>
      </c>
      <c r="Z111" s="18" t="str">
        <f t="shared" si="17"/>
        <v>Normal</v>
      </c>
      <c r="AA111" s="18" t="str">
        <f>VLOOKUP(D111, lookups!$A$2:$B$18, 2, FALSE)</f>
        <v>High Budget</v>
      </c>
      <c r="AB111" s="18" t="str">
        <f t="shared" si="18"/>
        <v>Not Recommended</v>
      </c>
      <c r="AC111" s="18" t="str">
        <f t="shared" si="19"/>
        <v>High Buzz / High Score</v>
      </c>
    </row>
    <row r="112" spans="1:29" x14ac:dyDescent="0.35">
      <c r="A112" s="18" t="s">
        <v>3162</v>
      </c>
      <c r="B112" s="19">
        <v>37331</v>
      </c>
      <c r="C112" s="18" t="s">
        <v>50</v>
      </c>
      <c r="D112" s="18" t="s">
        <v>27</v>
      </c>
      <c r="E112" s="18" t="s">
        <v>21</v>
      </c>
      <c r="F112" s="18" t="s">
        <v>22</v>
      </c>
      <c r="G112" s="18" t="s">
        <v>150</v>
      </c>
      <c r="H112" s="18" t="s">
        <v>3163</v>
      </c>
      <c r="I112" s="18" t="s">
        <v>2243</v>
      </c>
      <c r="J112" s="20">
        <v>710</v>
      </c>
      <c r="K112" s="20">
        <v>1675</v>
      </c>
      <c r="L112" s="20">
        <v>0</v>
      </c>
      <c r="M112" s="20">
        <v>0</v>
      </c>
      <c r="N112" s="20">
        <v>6.7</v>
      </c>
      <c r="O112" s="20">
        <v>208</v>
      </c>
      <c r="P112" s="20">
        <v>106</v>
      </c>
      <c r="Q112" s="3">
        <v>227965690</v>
      </c>
      <c r="R112" s="3">
        <v>72000000</v>
      </c>
      <c r="S112" s="3">
        <f t="shared" si="10"/>
        <v>155965690</v>
      </c>
      <c r="T112" s="4">
        <f t="shared" si="11"/>
        <v>2.1661901388888887</v>
      </c>
      <c r="U112" s="5">
        <f t="shared" si="12"/>
        <v>27.666476055555556</v>
      </c>
      <c r="V112" s="2">
        <f t="shared" si="13"/>
        <v>2002</v>
      </c>
      <c r="W112" s="18" t="str">
        <f t="shared" si="14"/>
        <v>mart</v>
      </c>
      <c r="X112" s="18" t="str">
        <f t="shared" si="15"/>
        <v>M. Night Shyamalan</v>
      </c>
      <c r="Y112" s="18" t="str">
        <f t="shared" si="16"/>
        <v>SİGNS</v>
      </c>
      <c r="Z112" s="18" t="str">
        <f t="shared" si="17"/>
        <v>Normal</v>
      </c>
      <c r="AA112" s="18" t="str">
        <f>VLOOKUP(D112, lookups!$A$2:$B$18, 2, FALSE)</f>
        <v>Medium Budget</v>
      </c>
      <c r="AB112" s="18" t="str">
        <f t="shared" si="18"/>
        <v>Not Recommended</v>
      </c>
      <c r="AC112" s="18" t="str">
        <f t="shared" si="19"/>
        <v>Normal</v>
      </c>
    </row>
    <row r="113" spans="1:29" x14ac:dyDescent="0.35">
      <c r="A113" s="18" t="s">
        <v>4930</v>
      </c>
      <c r="B113" s="19">
        <v>39780</v>
      </c>
      <c r="C113" s="18" t="s">
        <v>50</v>
      </c>
      <c r="D113" s="18" t="s">
        <v>95</v>
      </c>
      <c r="E113" s="18" t="s">
        <v>21</v>
      </c>
      <c r="F113" s="18" t="s">
        <v>22</v>
      </c>
      <c r="G113" s="18" t="s">
        <v>150</v>
      </c>
      <c r="H113" s="18" t="s">
        <v>1185</v>
      </c>
      <c r="I113" s="18" t="s">
        <v>1950</v>
      </c>
      <c r="J113" s="20">
        <v>10000</v>
      </c>
      <c r="K113" s="20">
        <v>21584</v>
      </c>
      <c r="L113" s="20">
        <v>532</v>
      </c>
      <c r="M113" s="20">
        <v>0</v>
      </c>
      <c r="N113" s="20">
        <v>6.4</v>
      </c>
      <c r="O113" s="20">
        <v>318</v>
      </c>
      <c r="P113" s="20">
        <v>102</v>
      </c>
      <c r="Q113" s="3">
        <v>227946274</v>
      </c>
      <c r="R113" s="3">
        <v>150000000</v>
      </c>
      <c r="S113" s="3">
        <f t="shared" si="10"/>
        <v>77946274</v>
      </c>
      <c r="T113" s="4">
        <f t="shared" si="11"/>
        <v>0.5196418266666667</v>
      </c>
      <c r="U113" s="5">
        <f t="shared" si="12"/>
        <v>25.807856730666668</v>
      </c>
      <c r="V113" s="2">
        <f t="shared" si="13"/>
        <v>2008</v>
      </c>
      <c r="W113" s="18" t="str">
        <f t="shared" si="14"/>
        <v>noyabr</v>
      </c>
      <c r="X113" s="18" t="str">
        <f t="shared" si="15"/>
        <v>Peter Berg</v>
      </c>
      <c r="Y113" s="18" t="str">
        <f t="shared" si="16"/>
        <v>HANCOCK</v>
      </c>
      <c r="Z113" s="18" t="str">
        <f t="shared" si="17"/>
        <v>Normal</v>
      </c>
      <c r="AA113" s="18" t="str">
        <f>VLOOKUP(D113, lookups!$A$2:$B$18, 2, FALSE)</f>
        <v>High Budget</v>
      </c>
      <c r="AB113" s="18" t="str">
        <f t="shared" si="18"/>
        <v>Not Recommended</v>
      </c>
      <c r="AC113" s="18" t="str">
        <f t="shared" si="19"/>
        <v>Normal</v>
      </c>
    </row>
    <row r="114" spans="1:29" x14ac:dyDescent="0.35">
      <c r="A114" s="18" t="s">
        <v>4781</v>
      </c>
      <c r="B114" s="19">
        <v>39181</v>
      </c>
      <c r="C114" s="18" t="s">
        <v>50</v>
      </c>
      <c r="D114" s="18" t="s">
        <v>95</v>
      </c>
      <c r="E114" s="18" t="s">
        <v>21</v>
      </c>
      <c r="F114" s="18" t="s">
        <v>22</v>
      </c>
      <c r="G114" s="18" t="s">
        <v>150</v>
      </c>
      <c r="H114" s="18" t="s">
        <v>1541</v>
      </c>
      <c r="I114" s="18" t="s">
        <v>2993</v>
      </c>
      <c r="J114" s="20">
        <v>13000</v>
      </c>
      <c r="K114" s="20">
        <v>17369</v>
      </c>
      <c r="L114" s="20">
        <v>521</v>
      </c>
      <c r="M114" s="20">
        <v>0</v>
      </c>
      <c r="N114" s="20">
        <v>8.1</v>
      </c>
      <c r="O114" s="20">
        <v>329</v>
      </c>
      <c r="P114" s="20">
        <v>115</v>
      </c>
      <c r="Q114" s="3">
        <v>227137090</v>
      </c>
      <c r="R114" s="3">
        <v>110000000</v>
      </c>
      <c r="S114" s="3">
        <f t="shared" si="10"/>
        <v>117137090</v>
      </c>
      <c r="T114" s="4">
        <f t="shared" si="11"/>
        <v>1.0648826363636363</v>
      </c>
      <c r="U114" s="5">
        <f t="shared" si="12"/>
        <v>32.825953054545451</v>
      </c>
      <c r="V114" s="2">
        <f t="shared" si="13"/>
        <v>2007</v>
      </c>
      <c r="W114" s="18" t="str">
        <f t="shared" si="14"/>
        <v>aprel</v>
      </c>
      <c r="X114" s="18" t="str">
        <f t="shared" si="15"/>
        <v>Paul Greengrass</v>
      </c>
      <c r="Y114" s="18" t="str">
        <f t="shared" si="16"/>
        <v>THE BOURNE ULTİMATUM</v>
      </c>
      <c r="Z114" s="18" t="str">
        <f t="shared" si="17"/>
        <v>Normal</v>
      </c>
      <c r="AA114" s="18" t="str">
        <f>VLOOKUP(D114, lookups!$A$2:$B$18, 2, FALSE)</f>
        <v>High Budget</v>
      </c>
      <c r="AB114" s="18" t="str">
        <f t="shared" si="18"/>
        <v>Not Recommended</v>
      </c>
      <c r="AC114" s="18" t="str">
        <f t="shared" si="19"/>
        <v>High Buzz / High Score</v>
      </c>
    </row>
    <row r="115" spans="1:29" x14ac:dyDescent="0.35">
      <c r="A115" s="18" t="s">
        <v>2823</v>
      </c>
      <c r="B115" s="19">
        <v>36947</v>
      </c>
      <c r="C115" s="18" t="s">
        <v>50</v>
      </c>
      <c r="D115" s="18" t="s">
        <v>95</v>
      </c>
      <c r="E115" s="18" t="s">
        <v>21</v>
      </c>
      <c r="F115" s="18" t="s">
        <v>22</v>
      </c>
      <c r="G115" s="18" t="s">
        <v>150</v>
      </c>
      <c r="H115" s="18" t="s">
        <v>2824</v>
      </c>
      <c r="I115" s="18" t="s">
        <v>1615</v>
      </c>
      <c r="J115" s="20">
        <v>191</v>
      </c>
      <c r="K115" s="20">
        <v>664</v>
      </c>
      <c r="L115" s="20">
        <v>420</v>
      </c>
      <c r="M115" s="20">
        <v>0</v>
      </c>
      <c r="N115" s="20">
        <v>6.6</v>
      </c>
      <c r="O115" s="20">
        <v>127</v>
      </c>
      <c r="P115" s="20">
        <v>90</v>
      </c>
      <c r="Q115" s="3">
        <v>226138454</v>
      </c>
      <c r="R115" s="3">
        <v>90000000</v>
      </c>
      <c r="S115" s="3">
        <f t="shared" si="10"/>
        <v>136138454</v>
      </c>
      <c r="T115" s="4">
        <f t="shared" si="11"/>
        <v>1.5126494888888888</v>
      </c>
      <c r="U115" s="5">
        <f t="shared" si="12"/>
        <v>27.005059795555553</v>
      </c>
      <c r="V115" s="2">
        <f t="shared" si="13"/>
        <v>2001</v>
      </c>
      <c r="W115" s="18" t="str">
        <f t="shared" si="14"/>
        <v>fevral</v>
      </c>
      <c r="X115" s="18" t="str">
        <f t="shared" si="15"/>
        <v>Brett Ratner</v>
      </c>
      <c r="Y115" s="18" t="str">
        <f t="shared" si="16"/>
        <v>RUSH HOUR 2</v>
      </c>
      <c r="Z115" s="18" t="str">
        <f t="shared" si="17"/>
        <v>Normal</v>
      </c>
      <c r="AA115" s="18" t="str">
        <f>VLOOKUP(D115, lookups!$A$2:$B$18, 2, FALSE)</f>
        <v>High Budget</v>
      </c>
      <c r="AB115" s="18" t="str">
        <f t="shared" si="18"/>
        <v>Not Recommended</v>
      </c>
      <c r="AC115" s="18" t="str">
        <f t="shared" si="19"/>
        <v>Normal</v>
      </c>
    </row>
    <row r="116" spans="1:29" x14ac:dyDescent="0.35">
      <c r="A116" s="18" t="s">
        <v>5139</v>
      </c>
      <c r="B116" s="19">
        <v>39649</v>
      </c>
      <c r="C116" s="18" t="s">
        <v>50</v>
      </c>
      <c r="D116" s="18" t="s">
        <v>58</v>
      </c>
      <c r="E116" s="18" t="s">
        <v>21</v>
      </c>
      <c r="F116" s="18" t="s">
        <v>22</v>
      </c>
      <c r="G116" s="18" t="s">
        <v>46</v>
      </c>
      <c r="H116" s="18" t="s">
        <v>4283</v>
      </c>
      <c r="I116" s="18" t="s">
        <v>3337</v>
      </c>
      <c r="J116" s="20">
        <v>1000</v>
      </c>
      <c r="K116" s="20">
        <v>2975</v>
      </c>
      <c r="L116" s="20">
        <v>475</v>
      </c>
      <c r="M116" s="20">
        <v>16000</v>
      </c>
      <c r="N116" s="20">
        <v>8.4</v>
      </c>
      <c r="O116" s="20">
        <v>421</v>
      </c>
      <c r="P116" s="20">
        <v>98</v>
      </c>
      <c r="Q116" s="3">
        <v>223806889</v>
      </c>
      <c r="R116" s="3">
        <v>180000000</v>
      </c>
      <c r="S116" s="3">
        <f t="shared" si="10"/>
        <v>43806889</v>
      </c>
      <c r="T116" s="4">
        <f t="shared" si="11"/>
        <v>0.24337160555555556</v>
      </c>
      <c r="U116" s="5">
        <f t="shared" si="12"/>
        <v>35.297348642222225</v>
      </c>
      <c r="V116" s="2">
        <f t="shared" si="13"/>
        <v>2008</v>
      </c>
      <c r="W116" s="18" t="str">
        <f t="shared" si="14"/>
        <v>iyul</v>
      </c>
      <c r="X116" s="18" t="str">
        <f t="shared" si="15"/>
        <v>Andrew Stanton</v>
      </c>
      <c r="Y116" s="18" t="str">
        <f t="shared" si="16"/>
        <v>WALLÂ·E</v>
      </c>
      <c r="Z116" s="18" t="str">
        <f t="shared" si="17"/>
        <v>Normal</v>
      </c>
      <c r="AA116" s="18" t="str">
        <f>VLOOKUP(D116, lookups!$A$2:$B$18, 2, FALSE)</f>
        <v>High Budget</v>
      </c>
      <c r="AB116" s="18" t="str">
        <f t="shared" si="18"/>
        <v>Not Recommended</v>
      </c>
      <c r="AC116" s="18" t="str">
        <f t="shared" si="19"/>
        <v>High Buzz / High Score</v>
      </c>
    </row>
    <row r="117" spans="1:29" x14ac:dyDescent="0.35">
      <c r="A117" s="18" t="s">
        <v>6623</v>
      </c>
      <c r="B117" s="19">
        <v>41768</v>
      </c>
      <c r="C117" s="18" t="s">
        <v>50</v>
      </c>
      <c r="D117" s="18" t="s">
        <v>95</v>
      </c>
      <c r="E117" s="18" t="s">
        <v>21</v>
      </c>
      <c r="F117" s="18" t="s">
        <v>22</v>
      </c>
      <c r="G117" s="18" t="s">
        <v>102</v>
      </c>
      <c r="H117" s="18" t="s">
        <v>5241</v>
      </c>
      <c r="I117" s="18" t="s">
        <v>6624</v>
      </c>
      <c r="J117" s="20">
        <v>756</v>
      </c>
      <c r="K117" s="20">
        <v>2963</v>
      </c>
      <c r="L117" s="20">
        <v>38</v>
      </c>
      <c r="M117" s="20">
        <v>41000</v>
      </c>
      <c r="N117" s="20">
        <v>7.9</v>
      </c>
      <c r="O117" s="20">
        <v>384</v>
      </c>
      <c r="P117" s="20">
        <v>102</v>
      </c>
      <c r="Q117" s="3">
        <v>222487711</v>
      </c>
      <c r="R117" s="3">
        <v>165000000</v>
      </c>
      <c r="S117" s="3">
        <f t="shared" si="10"/>
        <v>57487711</v>
      </c>
      <c r="T117" s="4">
        <f t="shared" si="11"/>
        <v>0.3484103696969697</v>
      </c>
      <c r="U117" s="5">
        <f t="shared" si="12"/>
        <v>35.83936414787879</v>
      </c>
      <c r="V117" s="2">
        <f t="shared" si="13"/>
        <v>2014</v>
      </c>
      <c r="W117" s="18" t="str">
        <f t="shared" si="14"/>
        <v>may</v>
      </c>
      <c r="X117" s="18" t="str">
        <f t="shared" si="15"/>
        <v>Don Hall</v>
      </c>
      <c r="Y117" s="18" t="str">
        <f t="shared" si="16"/>
        <v>BİG HERO 6</v>
      </c>
      <c r="Z117" s="18" t="str">
        <f t="shared" si="17"/>
        <v>Normal</v>
      </c>
      <c r="AA117" s="18" t="str">
        <f>VLOOKUP(D117, lookups!$A$2:$B$18, 2, FALSE)</f>
        <v>High Budget</v>
      </c>
      <c r="AB117" s="18" t="str">
        <f t="shared" si="18"/>
        <v>Not Recommended</v>
      </c>
      <c r="AC117" s="18" t="str">
        <f t="shared" si="19"/>
        <v>Normal</v>
      </c>
    </row>
    <row r="118" spans="1:29" x14ac:dyDescent="0.35">
      <c r="A118" s="18" t="s">
        <v>5187</v>
      </c>
      <c r="B118" s="19">
        <v>39996</v>
      </c>
      <c r="C118" s="18" t="s">
        <v>50</v>
      </c>
      <c r="D118" s="18" t="s">
        <v>51</v>
      </c>
      <c r="E118" s="18" t="s">
        <v>21</v>
      </c>
      <c r="F118" s="18" t="s">
        <v>22</v>
      </c>
      <c r="G118" s="18" t="s">
        <v>102</v>
      </c>
      <c r="H118" s="18" t="s">
        <v>2042</v>
      </c>
      <c r="I118" s="18" t="s">
        <v>1785</v>
      </c>
      <c r="J118" s="20">
        <v>1000</v>
      </c>
      <c r="K118" s="20">
        <v>5227</v>
      </c>
      <c r="L118" s="20">
        <v>84</v>
      </c>
      <c r="M118" s="20">
        <v>2000</v>
      </c>
      <c r="N118" s="20">
        <v>4.5</v>
      </c>
      <c r="O118" s="20">
        <v>107</v>
      </c>
      <c r="P118" s="20">
        <v>88</v>
      </c>
      <c r="Q118" s="3">
        <v>219613391</v>
      </c>
      <c r="R118" s="3">
        <v>75000000</v>
      </c>
      <c r="S118" s="3">
        <f t="shared" si="10"/>
        <v>144613391</v>
      </c>
      <c r="T118" s="4">
        <f t="shared" si="11"/>
        <v>1.9281785466666668</v>
      </c>
      <c r="U118" s="5">
        <f t="shared" si="12"/>
        <v>18.971271418666667</v>
      </c>
      <c r="V118" s="2">
        <f t="shared" si="13"/>
        <v>2009</v>
      </c>
      <c r="W118" s="18" t="str">
        <f t="shared" si="14"/>
        <v>iyul</v>
      </c>
      <c r="X118" s="18" t="str">
        <f t="shared" si="15"/>
        <v>Betty Thomas</v>
      </c>
      <c r="Y118" s="18" t="str">
        <f t="shared" si="16"/>
        <v>ALVİN AND THE CHİPMUNKS: THE SQUEAKQUEL</v>
      </c>
      <c r="Z118" s="18" t="str">
        <f t="shared" si="17"/>
        <v>Normal</v>
      </c>
      <c r="AA118" s="18" t="str">
        <f>VLOOKUP(D118, lookups!$A$2:$B$18, 2, FALSE)</f>
        <v>High Budget</v>
      </c>
      <c r="AB118" s="18" t="str">
        <f t="shared" si="18"/>
        <v>Not Recommended</v>
      </c>
      <c r="AC118" s="18" t="str">
        <f t="shared" si="19"/>
        <v>Normal</v>
      </c>
    </row>
    <row r="119" spans="1:29" x14ac:dyDescent="0.35">
      <c r="A119" s="18" t="s">
        <v>1012</v>
      </c>
      <c r="B119" s="19">
        <v>34227</v>
      </c>
      <c r="C119" s="18" t="s">
        <v>50</v>
      </c>
      <c r="D119" s="18" t="s">
        <v>38</v>
      </c>
      <c r="E119" s="18" t="s">
        <v>21</v>
      </c>
      <c r="F119" s="18" t="s">
        <v>22</v>
      </c>
      <c r="G119" s="18" t="s">
        <v>150</v>
      </c>
      <c r="H119" s="18" t="s">
        <v>602</v>
      </c>
      <c r="I119" s="18" t="s">
        <v>811</v>
      </c>
      <c r="J119" s="20">
        <v>49000</v>
      </c>
      <c r="K119" s="20">
        <v>52201</v>
      </c>
      <c r="L119" s="20">
        <v>0</v>
      </c>
      <c r="M119" s="20">
        <v>0</v>
      </c>
      <c r="N119" s="20">
        <v>6.9</v>
      </c>
      <c r="O119" s="20">
        <v>57</v>
      </c>
      <c r="P119" s="20">
        <v>125</v>
      </c>
      <c r="Q119" s="3">
        <v>219200000</v>
      </c>
      <c r="R119" s="3">
        <v>25000000</v>
      </c>
      <c r="S119" s="3">
        <f t="shared" si="10"/>
        <v>194200000</v>
      </c>
      <c r="T119" s="4">
        <f t="shared" si="11"/>
        <v>7.7679999999999998</v>
      </c>
      <c r="U119" s="5">
        <f t="shared" si="12"/>
        <v>30.7072</v>
      </c>
      <c r="V119" s="2">
        <f t="shared" si="13"/>
        <v>1993</v>
      </c>
      <c r="W119" s="18" t="str">
        <f t="shared" si="14"/>
        <v>sentyabr</v>
      </c>
      <c r="X119" s="18" t="str">
        <f t="shared" si="15"/>
        <v>Chris Columbus</v>
      </c>
      <c r="Y119" s="18" t="str">
        <f t="shared" si="16"/>
        <v>MRS. DOUBTFİRE</v>
      </c>
      <c r="Z119" s="18" t="str">
        <f t="shared" si="17"/>
        <v>Normal</v>
      </c>
      <c r="AA119" s="18" t="str">
        <f>VLOOKUP(D119, lookups!$A$2:$B$18, 2, FALSE)</f>
        <v>Medium Budget</v>
      </c>
      <c r="AB119" s="18" t="str">
        <f t="shared" si="18"/>
        <v>Not Recommended</v>
      </c>
      <c r="AC119" s="18" t="str">
        <f t="shared" si="19"/>
        <v>Normal</v>
      </c>
    </row>
    <row r="120" spans="1:29" x14ac:dyDescent="0.35">
      <c r="A120" s="18" t="s">
        <v>6232</v>
      </c>
      <c r="B120" s="19">
        <v>41155</v>
      </c>
      <c r="C120" s="18" t="s">
        <v>50</v>
      </c>
      <c r="D120" s="18" t="s">
        <v>38</v>
      </c>
      <c r="E120" s="18" t="s">
        <v>21</v>
      </c>
      <c r="F120" s="18" t="s">
        <v>22</v>
      </c>
      <c r="G120" s="18" t="s">
        <v>110</v>
      </c>
      <c r="H120" s="18" t="s">
        <v>2695</v>
      </c>
      <c r="I120" s="18" t="s">
        <v>4935</v>
      </c>
      <c r="J120" s="20">
        <v>15000</v>
      </c>
      <c r="K120" s="20">
        <v>21773</v>
      </c>
      <c r="L120" s="20">
        <v>3000</v>
      </c>
      <c r="M120" s="20">
        <v>74000</v>
      </c>
      <c r="N120" s="20">
        <v>7</v>
      </c>
      <c r="O120" s="20">
        <v>457</v>
      </c>
      <c r="P120" s="20">
        <v>112</v>
      </c>
      <c r="Q120" s="3">
        <v>218628680</v>
      </c>
      <c r="R120" s="3">
        <v>50000000</v>
      </c>
      <c r="S120" s="3">
        <f t="shared" si="10"/>
        <v>168628680</v>
      </c>
      <c r="T120" s="4">
        <f t="shared" si="11"/>
        <v>3.3725735999999999</v>
      </c>
      <c r="U120" s="5">
        <f t="shared" si="12"/>
        <v>36.749029440000001</v>
      </c>
      <c r="V120" s="2">
        <f t="shared" si="13"/>
        <v>2012</v>
      </c>
      <c r="W120" s="18" t="str">
        <f t="shared" si="14"/>
        <v>sentyabr</v>
      </c>
      <c r="X120" s="18" t="str">
        <f t="shared" si="15"/>
        <v>Seth MacFarlane</v>
      </c>
      <c r="Y120" s="18" t="str">
        <f t="shared" si="16"/>
        <v>TED</v>
      </c>
      <c r="Z120" s="18" t="str">
        <f t="shared" si="17"/>
        <v>Normal</v>
      </c>
      <c r="AA120" s="18" t="str">
        <f>VLOOKUP(D120, lookups!$A$2:$B$18, 2, FALSE)</f>
        <v>Medium Budget</v>
      </c>
      <c r="AB120" s="18" t="str">
        <f t="shared" si="18"/>
        <v>Not Recommended</v>
      </c>
      <c r="AC120" s="18" t="str">
        <f t="shared" si="19"/>
        <v>Normal</v>
      </c>
    </row>
    <row r="121" spans="1:29" x14ac:dyDescent="0.35">
      <c r="A121" s="18" t="s">
        <v>4033</v>
      </c>
      <c r="B121" s="19">
        <v>38561</v>
      </c>
      <c r="C121" s="18" t="s">
        <v>50</v>
      </c>
      <c r="D121" s="18" t="s">
        <v>95</v>
      </c>
      <c r="E121" s="18" t="s">
        <v>21</v>
      </c>
      <c r="F121" s="18" t="s">
        <v>1055</v>
      </c>
      <c r="G121" s="18" t="s">
        <v>150</v>
      </c>
      <c r="H121" s="18" t="s">
        <v>1274</v>
      </c>
      <c r="I121" s="18" t="s">
        <v>1101</v>
      </c>
      <c r="J121" s="20">
        <v>6000</v>
      </c>
      <c r="K121" s="20">
        <v>7123</v>
      </c>
      <c r="L121" s="20">
        <v>0</v>
      </c>
      <c r="M121" s="20">
        <v>0</v>
      </c>
      <c r="N121" s="20">
        <v>7.2</v>
      </c>
      <c r="O121" s="20">
        <v>446</v>
      </c>
      <c r="P121" s="20">
        <v>201</v>
      </c>
      <c r="Q121" s="3">
        <v>218051260</v>
      </c>
      <c r="R121" s="3">
        <v>207000000</v>
      </c>
      <c r="S121" s="3">
        <f t="shared" si="10"/>
        <v>11051260</v>
      </c>
      <c r="T121" s="4">
        <f t="shared" si="11"/>
        <v>5.3387729468599036E-2</v>
      </c>
      <c r="U121" s="5">
        <f t="shared" si="12"/>
        <v>28.821355091787439</v>
      </c>
      <c r="V121" s="2">
        <f t="shared" si="13"/>
        <v>2005</v>
      </c>
      <c r="W121" s="18" t="str">
        <f t="shared" si="14"/>
        <v>iyul</v>
      </c>
      <c r="X121" s="18" t="str">
        <f t="shared" si="15"/>
        <v>Peter Jackson</v>
      </c>
      <c r="Y121" s="18" t="str">
        <f t="shared" si="16"/>
        <v>KİNG KONG</v>
      </c>
      <c r="Z121" s="18" t="str">
        <f t="shared" si="17"/>
        <v>Normal</v>
      </c>
      <c r="AA121" s="18" t="str">
        <f>VLOOKUP(D121, lookups!$A$2:$B$18, 2, FALSE)</f>
        <v>High Budget</v>
      </c>
      <c r="AB121" s="18" t="str">
        <f t="shared" si="18"/>
        <v>Not Recommended</v>
      </c>
      <c r="AC121" s="18" t="str">
        <f t="shared" si="19"/>
        <v>Normal</v>
      </c>
    </row>
    <row r="122" spans="1:29" x14ac:dyDescent="0.35">
      <c r="A122" s="18" t="s">
        <v>804</v>
      </c>
      <c r="B122" s="19">
        <v>32876</v>
      </c>
      <c r="C122" s="18" t="s">
        <v>50</v>
      </c>
      <c r="D122" s="18" t="s">
        <v>27</v>
      </c>
      <c r="E122" s="18" t="s">
        <v>21</v>
      </c>
      <c r="F122" s="18" t="s">
        <v>22</v>
      </c>
      <c r="G122" s="18" t="s">
        <v>150</v>
      </c>
      <c r="H122" s="18" t="s">
        <v>805</v>
      </c>
      <c r="I122" s="18" t="s">
        <v>806</v>
      </c>
      <c r="J122" s="20">
        <v>2000</v>
      </c>
      <c r="K122" s="20">
        <v>3100</v>
      </c>
      <c r="L122" s="20">
        <v>109</v>
      </c>
      <c r="M122" s="20">
        <v>0</v>
      </c>
      <c r="N122" s="20">
        <v>7</v>
      </c>
      <c r="O122" s="20">
        <v>77</v>
      </c>
      <c r="P122" s="20">
        <v>127</v>
      </c>
      <c r="Q122" s="3">
        <v>217631306</v>
      </c>
      <c r="R122" s="3">
        <v>22000000</v>
      </c>
      <c r="S122" s="3">
        <f t="shared" si="10"/>
        <v>195631306</v>
      </c>
      <c r="T122" s="4">
        <f t="shared" si="11"/>
        <v>8.8923320909090915</v>
      </c>
      <c r="U122" s="5">
        <f t="shared" si="12"/>
        <v>31.556932836363636</v>
      </c>
      <c r="V122" s="2">
        <f t="shared" si="13"/>
        <v>1990</v>
      </c>
      <c r="W122" s="18" t="str">
        <f t="shared" si="14"/>
        <v>yanvar</v>
      </c>
      <c r="X122" s="18" t="str">
        <f t="shared" si="15"/>
        <v>Jerry Zucker</v>
      </c>
      <c r="Y122" s="18" t="str">
        <f t="shared" si="16"/>
        <v>GHOST</v>
      </c>
      <c r="Z122" s="18" t="str">
        <f t="shared" si="17"/>
        <v>Normal</v>
      </c>
      <c r="AA122" s="18" t="str">
        <f>VLOOKUP(D122, lookups!$A$2:$B$18, 2, FALSE)</f>
        <v>Medium Budget</v>
      </c>
      <c r="AB122" s="18" t="str">
        <f t="shared" si="18"/>
        <v>Not Recommended</v>
      </c>
      <c r="AC122" s="18" t="str">
        <f t="shared" si="19"/>
        <v>Normal</v>
      </c>
    </row>
    <row r="123" spans="1:29" x14ac:dyDescent="0.35">
      <c r="A123" s="18" t="s">
        <v>4504</v>
      </c>
      <c r="B123" s="19">
        <v>38875</v>
      </c>
      <c r="C123" s="18" t="s">
        <v>50</v>
      </c>
      <c r="D123" s="18" t="s">
        <v>312</v>
      </c>
      <c r="E123" s="18" t="s">
        <v>21</v>
      </c>
      <c r="F123" s="18" t="s">
        <v>22</v>
      </c>
      <c r="G123" s="18" t="s">
        <v>150</v>
      </c>
      <c r="H123" s="18" t="s">
        <v>473</v>
      </c>
      <c r="I123" s="18" t="s">
        <v>474</v>
      </c>
      <c r="J123" s="20">
        <v>15000</v>
      </c>
      <c r="K123" s="20">
        <v>16008</v>
      </c>
      <c r="L123" s="20">
        <v>2000</v>
      </c>
      <c r="M123" s="20">
        <v>0</v>
      </c>
      <c r="N123" s="20">
        <v>6.6</v>
      </c>
      <c r="O123" s="20">
        <v>294</v>
      </c>
      <c r="P123" s="20">
        <v>174</v>
      </c>
      <c r="Q123" s="3">
        <v>217536138</v>
      </c>
      <c r="R123" s="3">
        <v>125000000</v>
      </c>
      <c r="S123" s="3">
        <f t="shared" si="10"/>
        <v>92536138</v>
      </c>
      <c r="T123" s="4">
        <f t="shared" si="11"/>
        <v>0.74028910400000003</v>
      </c>
      <c r="U123" s="5">
        <f t="shared" si="12"/>
        <v>26.696115641599999</v>
      </c>
      <c r="V123" s="2">
        <f t="shared" si="13"/>
        <v>2006</v>
      </c>
      <c r="W123" s="18" t="str">
        <f t="shared" si="14"/>
        <v>iyun</v>
      </c>
      <c r="X123" s="18" t="str">
        <f t="shared" si="15"/>
        <v>Ron Howard</v>
      </c>
      <c r="Y123" s="18" t="str">
        <f t="shared" si="16"/>
        <v>THE DA VİNCİ CODE</v>
      </c>
      <c r="Z123" s="18" t="str">
        <f t="shared" si="17"/>
        <v>Normal</v>
      </c>
      <c r="AA123" s="18" t="str">
        <f>VLOOKUP(D123, lookups!$A$2:$B$18, 2, FALSE)</f>
        <v>Medium Budget</v>
      </c>
      <c r="AB123" s="18" t="str">
        <f t="shared" si="18"/>
        <v>Not Recommended</v>
      </c>
      <c r="AC123" s="18" t="str">
        <f t="shared" si="19"/>
        <v>Normal</v>
      </c>
    </row>
    <row r="124" spans="1:29" x14ac:dyDescent="0.35">
      <c r="A124" s="18" t="s">
        <v>5565</v>
      </c>
      <c r="B124" s="19">
        <v>40418</v>
      </c>
      <c r="C124" s="18" t="s">
        <v>50</v>
      </c>
      <c r="D124" s="18" t="s">
        <v>58</v>
      </c>
      <c r="E124" s="18" t="s">
        <v>21</v>
      </c>
      <c r="F124" s="18" t="s">
        <v>22</v>
      </c>
      <c r="G124" s="18" t="s">
        <v>102</v>
      </c>
      <c r="H124" s="18" t="s">
        <v>2358</v>
      </c>
      <c r="I124" s="18" t="s">
        <v>3104</v>
      </c>
      <c r="J124" s="20">
        <v>18000</v>
      </c>
      <c r="K124" s="20">
        <v>20453</v>
      </c>
      <c r="L124" s="20">
        <v>255</v>
      </c>
      <c r="M124" s="20">
        <v>33000</v>
      </c>
      <c r="N124" s="20">
        <v>8.1999999999999993</v>
      </c>
      <c r="O124" s="20">
        <v>288</v>
      </c>
      <c r="P124" s="20">
        <v>98</v>
      </c>
      <c r="Q124" s="3">
        <v>217387997</v>
      </c>
      <c r="R124" s="3">
        <v>165000000</v>
      </c>
      <c r="S124" s="3">
        <f t="shared" si="10"/>
        <v>52387997</v>
      </c>
      <c r="T124" s="4">
        <f t="shared" si="11"/>
        <v>0.31750301212121212</v>
      </c>
      <c r="U124" s="5">
        <f t="shared" si="12"/>
        <v>36.227001204848477</v>
      </c>
      <c r="V124" s="2">
        <f t="shared" si="13"/>
        <v>2010</v>
      </c>
      <c r="W124" s="18" t="str">
        <f t="shared" si="14"/>
        <v>avgust</v>
      </c>
      <c r="X124" s="18" t="str">
        <f t="shared" si="15"/>
        <v>Dean DeBlois</v>
      </c>
      <c r="Y124" s="18" t="str">
        <f t="shared" si="16"/>
        <v>HOW TO TRAİN YOUR DRAGON</v>
      </c>
      <c r="Z124" s="18" t="str">
        <f t="shared" si="17"/>
        <v>Normal</v>
      </c>
      <c r="AA124" s="18" t="str">
        <f>VLOOKUP(D124, lookups!$A$2:$B$18, 2, FALSE)</f>
        <v>High Budget</v>
      </c>
      <c r="AB124" s="18" t="str">
        <f t="shared" si="18"/>
        <v>Not Recommended</v>
      </c>
      <c r="AC124" s="18" t="str">
        <f t="shared" si="19"/>
        <v>High Buzz / High Score</v>
      </c>
    </row>
    <row r="125" spans="1:29" x14ac:dyDescent="0.35">
      <c r="A125" s="18" t="s">
        <v>904</v>
      </c>
      <c r="B125" s="19">
        <v>33910</v>
      </c>
      <c r="C125" s="18" t="s">
        <v>50</v>
      </c>
      <c r="D125" s="18" t="s">
        <v>58</v>
      </c>
      <c r="E125" s="18" t="s">
        <v>21</v>
      </c>
      <c r="F125" s="18" t="s">
        <v>22</v>
      </c>
      <c r="G125" s="18" t="s">
        <v>46</v>
      </c>
      <c r="H125" s="18" t="s">
        <v>602</v>
      </c>
      <c r="I125" s="18" t="s">
        <v>905</v>
      </c>
      <c r="J125" s="20">
        <v>49000</v>
      </c>
      <c r="K125" s="20">
        <v>52970</v>
      </c>
      <c r="L125" s="20">
        <v>63</v>
      </c>
      <c r="M125" s="20">
        <v>0</v>
      </c>
      <c r="N125" s="20">
        <v>8</v>
      </c>
      <c r="O125" s="20">
        <v>124</v>
      </c>
      <c r="P125" s="20">
        <v>90</v>
      </c>
      <c r="Q125" s="3">
        <v>217350219</v>
      </c>
      <c r="R125" s="3">
        <v>28000000</v>
      </c>
      <c r="S125" s="3">
        <f t="shared" si="10"/>
        <v>189350219</v>
      </c>
      <c r="T125" s="4">
        <f t="shared" si="11"/>
        <v>6.7625078214285717</v>
      </c>
      <c r="U125" s="5">
        <f t="shared" si="12"/>
        <v>34.705003128571427</v>
      </c>
      <c r="V125" s="2">
        <f t="shared" si="13"/>
        <v>1992</v>
      </c>
      <c r="W125" s="18" t="str">
        <f t="shared" si="14"/>
        <v>noyabr</v>
      </c>
      <c r="X125" s="18" t="str">
        <f t="shared" si="15"/>
        <v>Ron Clements</v>
      </c>
      <c r="Y125" s="18" t="str">
        <f t="shared" si="16"/>
        <v>ALADDİN</v>
      </c>
      <c r="Z125" s="18" t="str">
        <f t="shared" si="17"/>
        <v>Normal</v>
      </c>
      <c r="AA125" s="18" t="str">
        <f>VLOOKUP(D125, lookups!$A$2:$B$18, 2, FALSE)</f>
        <v>High Budget</v>
      </c>
      <c r="AB125" s="18" t="str">
        <f t="shared" si="18"/>
        <v>Not Recommended</v>
      </c>
      <c r="AC125" s="18" t="str">
        <f t="shared" si="19"/>
        <v>High Buzz / High Score</v>
      </c>
    </row>
    <row r="126" spans="1:29" x14ac:dyDescent="0.35">
      <c r="A126" s="18" t="s">
        <v>4593</v>
      </c>
      <c r="B126" s="19">
        <v>39327</v>
      </c>
      <c r="C126" s="18" t="s">
        <v>50</v>
      </c>
      <c r="D126" s="18" t="s">
        <v>51</v>
      </c>
      <c r="E126" s="18" t="s">
        <v>21</v>
      </c>
      <c r="F126" s="18" t="s">
        <v>22</v>
      </c>
      <c r="G126" s="18" t="s">
        <v>102</v>
      </c>
      <c r="H126" s="18" t="s">
        <v>4594</v>
      </c>
      <c r="I126" s="18" t="s">
        <v>2142</v>
      </c>
      <c r="J126" s="20">
        <v>1000</v>
      </c>
      <c r="K126" s="20">
        <v>2847</v>
      </c>
      <c r="L126" s="20">
        <v>25</v>
      </c>
      <c r="M126" s="20">
        <v>0</v>
      </c>
      <c r="N126" s="20">
        <v>5.2</v>
      </c>
      <c r="O126" s="20">
        <v>131</v>
      </c>
      <c r="P126" s="20">
        <v>92</v>
      </c>
      <c r="Q126" s="3">
        <v>217326336</v>
      </c>
      <c r="R126" s="3">
        <v>60000000</v>
      </c>
      <c r="S126" s="3">
        <f t="shared" si="10"/>
        <v>157326336</v>
      </c>
      <c r="T126" s="4">
        <f t="shared" si="11"/>
        <v>2.6221055999999998</v>
      </c>
      <c r="U126" s="5">
        <f t="shared" si="12"/>
        <v>21.84884224</v>
      </c>
      <c r="V126" s="2">
        <f t="shared" si="13"/>
        <v>2007</v>
      </c>
      <c r="W126" s="18" t="str">
        <f t="shared" si="14"/>
        <v>sentyabr</v>
      </c>
      <c r="X126" s="18" t="str">
        <f t="shared" si="15"/>
        <v>Tim Hill</v>
      </c>
      <c r="Y126" s="18" t="str">
        <f t="shared" si="16"/>
        <v>ALVİN AND THE CHİPMUNKS</v>
      </c>
      <c r="Z126" s="18" t="str">
        <f t="shared" si="17"/>
        <v>Normal</v>
      </c>
      <c r="AA126" s="18" t="str">
        <f>VLOOKUP(D126, lookups!$A$2:$B$18, 2, FALSE)</f>
        <v>High Budget</v>
      </c>
      <c r="AB126" s="18" t="str">
        <f t="shared" si="18"/>
        <v>Not Recommended</v>
      </c>
      <c r="AC126" s="18" t="str">
        <f t="shared" si="19"/>
        <v>Normal</v>
      </c>
    </row>
    <row r="127" spans="1:29" x14ac:dyDescent="0.35">
      <c r="A127" s="18" t="s">
        <v>6163</v>
      </c>
      <c r="B127" s="19">
        <v>41165</v>
      </c>
      <c r="C127" s="18" t="s">
        <v>50</v>
      </c>
      <c r="D127" s="18" t="s">
        <v>58</v>
      </c>
      <c r="E127" s="18" t="s">
        <v>21</v>
      </c>
      <c r="F127" s="18" t="s">
        <v>22</v>
      </c>
      <c r="G127" s="18" t="s">
        <v>102</v>
      </c>
      <c r="H127" s="18" t="s">
        <v>1010</v>
      </c>
      <c r="I127" s="18" t="s">
        <v>1736</v>
      </c>
      <c r="J127" s="20">
        <v>851</v>
      </c>
      <c r="K127" s="20">
        <v>2444</v>
      </c>
      <c r="L127" s="20">
        <v>35</v>
      </c>
      <c r="M127" s="20">
        <v>17000</v>
      </c>
      <c r="N127" s="20">
        <v>6.9</v>
      </c>
      <c r="O127" s="20">
        <v>211</v>
      </c>
      <c r="P127" s="20">
        <v>93</v>
      </c>
      <c r="Q127" s="3">
        <v>216366733</v>
      </c>
      <c r="R127" s="3">
        <v>145000000</v>
      </c>
      <c r="S127" s="3">
        <f t="shared" si="10"/>
        <v>71366733</v>
      </c>
      <c r="T127" s="4">
        <f t="shared" si="11"/>
        <v>0.49218436551724137</v>
      </c>
      <c r="U127" s="5">
        <f t="shared" si="12"/>
        <v>29.496873746206898</v>
      </c>
      <c r="V127" s="2">
        <f t="shared" si="13"/>
        <v>2012</v>
      </c>
      <c r="W127" s="18" t="str">
        <f t="shared" si="14"/>
        <v>sentyabr</v>
      </c>
      <c r="X127" s="18" t="str">
        <f t="shared" si="15"/>
        <v>Eric Darnell</v>
      </c>
      <c r="Y127" s="18" t="str">
        <f t="shared" si="16"/>
        <v>MADAGASCAR 3: EUROPE'S MOST WANTED</v>
      </c>
      <c r="Z127" s="18" t="str">
        <f t="shared" si="17"/>
        <v>Normal</v>
      </c>
      <c r="AA127" s="18" t="str">
        <f>VLOOKUP(D127, lookups!$A$2:$B$18, 2, FALSE)</f>
        <v>High Budget</v>
      </c>
      <c r="AB127" s="18" t="str">
        <f t="shared" si="18"/>
        <v>Not Recommended</v>
      </c>
      <c r="AC127" s="18" t="str">
        <f t="shared" si="19"/>
        <v>Normal</v>
      </c>
    </row>
    <row r="128" spans="1:29" x14ac:dyDescent="0.35">
      <c r="A128" s="18" t="s">
        <v>3852</v>
      </c>
      <c r="B128" s="19">
        <v>38109</v>
      </c>
      <c r="C128" s="18" t="s">
        <v>50</v>
      </c>
      <c r="D128" s="18" t="s">
        <v>38</v>
      </c>
      <c r="E128" s="18" t="s">
        <v>21</v>
      </c>
      <c r="F128" s="18" t="s">
        <v>22</v>
      </c>
      <c r="G128" s="18" t="s">
        <v>150</v>
      </c>
      <c r="H128" s="18" t="s">
        <v>473</v>
      </c>
      <c r="I128" s="18" t="s">
        <v>243</v>
      </c>
      <c r="J128" s="20">
        <v>15000</v>
      </c>
      <c r="K128" s="20">
        <v>16199</v>
      </c>
      <c r="L128" s="20">
        <v>14000</v>
      </c>
      <c r="M128" s="20">
        <v>16000</v>
      </c>
      <c r="N128" s="20">
        <v>7.3</v>
      </c>
      <c r="O128" s="20">
        <v>151</v>
      </c>
      <c r="P128" s="20">
        <v>128</v>
      </c>
      <c r="Q128" s="3">
        <v>77032279</v>
      </c>
      <c r="R128" s="3">
        <v>60000000</v>
      </c>
      <c r="S128" s="3">
        <f t="shared" si="10"/>
        <v>17032279</v>
      </c>
      <c r="T128" s="4">
        <f t="shared" si="11"/>
        <v>0.28387131666666665</v>
      </c>
      <c r="U128" s="5">
        <f t="shared" si="12"/>
        <v>30.913548526666666</v>
      </c>
      <c r="V128" s="2">
        <f t="shared" si="13"/>
        <v>2004</v>
      </c>
      <c r="W128" s="18" t="str">
        <f t="shared" si="14"/>
        <v>may</v>
      </c>
      <c r="X128" s="18" t="str">
        <f t="shared" si="15"/>
        <v>Steven Spielberg</v>
      </c>
      <c r="Y128" s="18" t="str">
        <f t="shared" si="16"/>
        <v>THE TERMİNAL</v>
      </c>
      <c r="Z128" s="18" t="str">
        <f t="shared" si="17"/>
        <v>Normal</v>
      </c>
      <c r="AA128" s="18" t="str">
        <f>VLOOKUP(D128, lookups!$A$2:$B$18, 2, FALSE)</f>
        <v>Medium Budget</v>
      </c>
      <c r="AB128" s="18" t="str">
        <f t="shared" si="18"/>
        <v>Not Recommended</v>
      </c>
      <c r="AC128" s="18" t="str">
        <f t="shared" si="19"/>
        <v>Normal</v>
      </c>
    </row>
    <row r="129" spans="1:29" x14ac:dyDescent="0.35">
      <c r="A129" s="18" t="s">
        <v>2439</v>
      </c>
      <c r="B129" s="19">
        <v>36699</v>
      </c>
      <c r="C129" s="18" t="s">
        <v>50</v>
      </c>
      <c r="D129" s="18" t="s">
        <v>95</v>
      </c>
      <c r="E129" s="18" t="s">
        <v>21</v>
      </c>
      <c r="F129" s="18" t="s">
        <v>22</v>
      </c>
      <c r="G129" s="18" t="s">
        <v>150</v>
      </c>
      <c r="H129" s="18" t="s">
        <v>431</v>
      </c>
      <c r="I129" s="18" t="s">
        <v>1336</v>
      </c>
      <c r="J129" s="20">
        <v>10000</v>
      </c>
      <c r="K129" s="20">
        <v>11930</v>
      </c>
      <c r="L129" s="20">
        <v>610</v>
      </c>
      <c r="M129" s="20">
        <v>0</v>
      </c>
      <c r="N129" s="20">
        <v>6.1</v>
      </c>
      <c r="O129" s="20">
        <v>237</v>
      </c>
      <c r="P129" s="20">
        <v>123</v>
      </c>
      <c r="Q129" s="3">
        <v>215397307</v>
      </c>
      <c r="R129" s="3">
        <v>125000000</v>
      </c>
      <c r="S129" s="3">
        <f t="shared" si="10"/>
        <v>90397307</v>
      </c>
      <c r="T129" s="4">
        <f t="shared" si="11"/>
        <v>0.72317845599999997</v>
      </c>
      <c r="U129" s="5">
        <f t="shared" si="12"/>
        <v>24.689271382399998</v>
      </c>
      <c r="V129" s="2">
        <f t="shared" si="13"/>
        <v>2000</v>
      </c>
      <c r="W129" s="18" t="str">
        <f t="shared" si="14"/>
        <v>iyun</v>
      </c>
      <c r="X129" s="18" t="str">
        <f t="shared" si="15"/>
        <v>John Woo</v>
      </c>
      <c r="Y129" s="18" t="str">
        <f t="shared" si="16"/>
        <v>MİSSİON: IMPOSSİBLE II</v>
      </c>
      <c r="Z129" s="18" t="str">
        <f t="shared" si="17"/>
        <v>Normal</v>
      </c>
      <c r="AA129" s="18" t="str">
        <f>VLOOKUP(D129, lookups!$A$2:$B$18, 2, FALSE)</f>
        <v>High Budget</v>
      </c>
      <c r="AB129" s="18" t="str">
        <f t="shared" si="18"/>
        <v>Not Recommended</v>
      </c>
      <c r="AC129" s="18" t="str">
        <f t="shared" si="19"/>
        <v>Normal</v>
      </c>
    </row>
    <row r="130" spans="1:29" x14ac:dyDescent="0.35">
      <c r="A130" s="18" t="s">
        <v>4952</v>
      </c>
      <c r="B130" s="19">
        <v>39494</v>
      </c>
      <c r="C130" s="18" t="s">
        <v>50</v>
      </c>
      <c r="D130" s="18" t="s">
        <v>95</v>
      </c>
      <c r="E130" s="18" t="s">
        <v>21</v>
      </c>
      <c r="F130" s="18" t="s">
        <v>22</v>
      </c>
      <c r="G130" s="18" t="s">
        <v>102</v>
      </c>
      <c r="H130" s="18" t="s">
        <v>1225</v>
      </c>
      <c r="I130" s="18" t="s">
        <v>4953</v>
      </c>
      <c r="J130" s="20">
        <v>11000</v>
      </c>
      <c r="K130" s="20">
        <v>12754</v>
      </c>
      <c r="L130" s="20">
        <v>54</v>
      </c>
      <c r="M130" s="20">
        <v>6000</v>
      </c>
      <c r="N130" s="20">
        <v>7.6</v>
      </c>
      <c r="O130" s="20">
        <v>266</v>
      </c>
      <c r="P130" s="20">
        <v>92</v>
      </c>
      <c r="Q130" s="3">
        <v>215395021</v>
      </c>
      <c r="R130" s="3">
        <v>130000000</v>
      </c>
      <c r="S130" s="3">
        <f t="shared" si="10"/>
        <v>85395021</v>
      </c>
      <c r="T130" s="4">
        <f t="shared" si="11"/>
        <v>0.6568847769230769</v>
      </c>
      <c r="U130" s="5">
        <f t="shared" si="12"/>
        <v>31.262753910769231</v>
      </c>
      <c r="V130" s="2">
        <f t="shared" si="13"/>
        <v>2008</v>
      </c>
      <c r="W130" s="18" t="str">
        <f t="shared" si="14"/>
        <v>fevral</v>
      </c>
      <c r="X130" s="18" t="str">
        <f t="shared" si="15"/>
        <v>Mark Osborne</v>
      </c>
      <c r="Y130" s="18" t="str">
        <f t="shared" si="16"/>
        <v>KUNG FU PANDA</v>
      </c>
      <c r="Z130" s="18" t="str">
        <f t="shared" si="17"/>
        <v>Normal</v>
      </c>
      <c r="AA130" s="18" t="str">
        <f>VLOOKUP(D130, lookups!$A$2:$B$18, 2, FALSE)</f>
        <v>High Budget</v>
      </c>
      <c r="AB130" s="18" t="str">
        <f t="shared" si="18"/>
        <v>Not Recommended</v>
      </c>
      <c r="AC130" s="18" t="str">
        <f t="shared" si="19"/>
        <v>Normal</v>
      </c>
    </row>
    <row r="131" spans="1:29" x14ac:dyDescent="0.35">
      <c r="A131" s="18" t="s">
        <v>3561</v>
      </c>
      <c r="B131" s="19">
        <v>37941</v>
      </c>
      <c r="C131" s="18" t="s">
        <v>50</v>
      </c>
      <c r="D131" s="18" t="s">
        <v>95</v>
      </c>
      <c r="E131" s="18" t="s">
        <v>21</v>
      </c>
      <c r="F131" s="18" t="s">
        <v>356</v>
      </c>
      <c r="G131" s="18" t="s">
        <v>150</v>
      </c>
      <c r="H131" s="18" t="s">
        <v>2599</v>
      </c>
      <c r="I131" s="18" t="s">
        <v>1298</v>
      </c>
      <c r="J131" s="20">
        <v>20000</v>
      </c>
      <c r="K131" s="20">
        <v>20952</v>
      </c>
      <c r="L131" s="20">
        <v>0</v>
      </c>
      <c r="M131" s="20">
        <v>0</v>
      </c>
      <c r="N131" s="20">
        <v>7.5</v>
      </c>
      <c r="O131" s="20">
        <v>289</v>
      </c>
      <c r="P131" s="20">
        <v>134</v>
      </c>
      <c r="Q131" s="3">
        <v>214948780</v>
      </c>
      <c r="R131" s="3">
        <v>110000000</v>
      </c>
      <c r="S131" s="3">
        <f t="shared" ref="S131:S194" si="20">Q131-R131</f>
        <v>104948780</v>
      </c>
      <c r="T131" s="4">
        <f t="shared" ref="T131:T194" si="21">IF(R131&gt;0, (Q131-R131)/R131, 0)</f>
        <v>0.9540798181818182</v>
      </c>
      <c r="U131" s="5">
        <f t="shared" ref="U131:U194" si="22">(N131*4) + (T131*0.4) + (M131/10000)</f>
        <v>30.381631927272728</v>
      </c>
      <c r="V131" s="2">
        <f t="shared" ref="V131:V194" si="23">YEAR(B131)</f>
        <v>2003</v>
      </c>
      <c r="W131" s="18" t="str">
        <f t="shared" ref="W131:W194" si="24">TEXT(B131, "mmmm")</f>
        <v>noyabr</v>
      </c>
      <c r="X131" s="18" t="str">
        <f t="shared" ref="X131:X194" si="25">TRIM(I131)</f>
        <v>Bryan Singer</v>
      </c>
      <c r="Y131" s="18" t="str">
        <f t="shared" ref="Y131:Y194" si="26">UPPER(A131)</f>
        <v>X-MEN 2</v>
      </c>
      <c r="Z131" s="18" t="str">
        <f t="shared" ref="Z131:Z194" si="27">IF(AND(R131&gt;50000000, S131&lt;0), "Underperformer", IF(AND(R131&lt;10000000, S131&gt;50000000), "Overperformer", "Normal"))</f>
        <v>Normal</v>
      </c>
      <c r="AA131" s="18" t="str">
        <f>VLOOKUP(D131, lookups!$A$2:$B$18, 2, FALSE)</f>
        <v>High Budget</v>
      </c>
      <c r="AB131" s="18" t="str">
        <f t="shared" ref="AB131:AB194" si="28">IF(AND(N131&gt;7, T131&gt;1, U131&gt;70), "Recommended", "Not Recommended")</f>
        <v>Not Recommended</v>
      </c>
      <c r="AC131" s="18" t="str">
        <f t="shared" ref="AC131:AC194" si="29">IF(N131&gt;=8, "High Buzz / High Score", IF(AND(N131&lt;6, T131&lt;1), "High Buzz Mismatch", "Normal"))</f>
        <v>Normal</v>
      </c>
    </row>
    <row r="132" spans="1:29" x14ac:dyDescent="0.35">
      <c r="A132" s="18" t="s">
        <v>2971</v>
      </c>
      <c r="B132" s="19">
        <v>37423</v>
      </c>
      <c r="C132" s="18" t="s">
        <v>50</v>
      </c>
      <c r="D132" s="18" t="s">
        <v>95</v>
      </c>
      <c r="E132" s="18" t="s">
        <v>21</v>
      </c>
      <c r="F132" s="18" t="s">
        <v>22</v>
      </c>
      <c r="G132" s="18" t="s">
        <v>150</v>
      </c>
      <c r="H132" s="18" t="s">
        <v>2972</v>
      </c>
      <c r="I132" s="18" t="s">
        <v>1525</v>
      </c>
      <c r="J132" s="20">
        <v>645</v>
      </c>
      <c r="K132" s="20">
        <v>2725</v>
      </c>
      <c r="L132" s="20">
        <v>116</v>
      </c>
      <c r="M132" s="20">
        <v>0</v>
      </c>
      <c r="N132" s="20">
        <v>6.2</v>
      </c>
      <c r="O132" s="20">
        <v>194</v>
      </c>
      <c r="P132" s="20">
        <v>94</v>
      </c>
      <c r="Q132" s="3">
        <v>213079163</v>
      </c>
      <c r="R132" s="3">
        <v>63000000</v>
      </c>
      <c r="S132" s="3">
        <f t="shared" si="20"/>
        <v>150079163</v>
      </c>
      <c r="T132" s="4">
        <f t="shared" si="21"/>
        <v>2.3822089365079364</v>
      </c>
      <c r="U132" s="5">
        <f t="shared" si="22"/>
        <v>25.752883574603175</v>
      </c>
      <c r="V132" s="2">
        <f t="shared" si="23"/>
        <v>2002</v>
      </c>
      <c r="W132" s="18" t="str">
        <f t="shared" si="24"/>
        <v>iyun</v>
      </c>
      <c r="X132" s="18" t="str">
        <f t="shared" si="25"/>
        <v>Jay Roach</v>
      </c>
      <c r="Y132" s="18" t="str">
        <f t="shared" si="26"/>
        <v>AUSTİN POWERS İN GOLDMEMBER</v>
      </c>
      <c r="Z132" s="18" t="str">
        <f t="shared" si="27"/>
        <v>Normal</v>
      </c>
      <c r="AA132" s="18" t="str">
        <f>VLOOKUP(D132, lookups!$A$2:$B$18, 2, FALSE)</f>
        <v>High Budget</v>
      </c>
      <c r="AB132" s="18" t="str">
        <f t="shared" si="28"/>
        <v>Not Recommended</v>
      </c>
      <c r="AC132" s="18" t="str">
        <f t="shared" si="29"/>
        <v>Normal</v>
      </c>
    </row>
    <row r="133" spans="1:29" x14ac:dyDescent="0.35">
      <c r="A133" s="18" t="s">
        <v>496</v>
      </c>
      <c r="B133" s="19">
        <v>31386</v>
      </c>
      <c r="C133" s="18" t="s">
        <v>50</v>
      </c>
      <c r="D133" s="18" t="s">
        <v>58</v>
      </c>
      <c r="E133" s="18" t="s">
        <v>21</v>
      </c>
      <c r="F133" s="18" t="s">
        <v>22</v>
      </c>
      <c r="G133" s="18" t="s">
        <v>102</v>
      </c>
      <c r="H133" s="18" t="s">
        <v>497</v>
      </c>
      <c r="I133" s="18" t="s">
        <v>498</v>
      </c>
      <c r="J133" s="20">
        <v>1000</v>
      </c>
      <c r="K133" s="20">
        <v>3230</v>
      </c>
      <c r="L133" s="20">
        <v>0</v>
      </c>
      <c r="M133" s="20">
        <v>39000</v>
      </c>
      <c r="N133" s="20">
        <v>8.5</v>
      </c>
      <c r="O133" s="20">
        <v>198</v>
      </c>
      <c r="P133" s="20">
        <v>116</v>
      </c>
      <c r="Q133" s="3">
        <v>210609762</v>
      </c>
      <c r="R133" s="3">
        <v>19000000</v>
      </c>
      <c r="S133" s="3">
        <f t="shared" si="20"/>
        <v>191609762</v>
      </c>
      <c r="T133" s="4">
        <f t="shared" si="21"/>
        <v>10.084724315789474</v>
      </c>
      <c r="U133" s="5">
        <f t="shared" si="22"/>
        <v>41.93388972631579</v>
      </c>
      <c r="V133" s="2">
        <f t="shared" si="23"/>
        <v>1985</v>
      </c>
      <c r="W133" s="18" t="str">
        <f t="shared" si="24"/>
        <v>dekabr</v>
      </c>
      <c r="X133" s="18" t="str">
        <f t="shared" si="25"/>
        <v>Robert Zemeckis</v>
      </c>
      <c r="Y133" s="18" t="str">
        <f t="shared" si="26"/>
        <v>BACK TO THE FUTURE</v>
      </c>
      <c r="Z133" s="18" t="str">
        <f t="shared" si="27"/>
        <v>Normal</v>
      </c>
      <c r="AA133" s="18" t="str">
        <f>VLOOKUP(D133, lookups!$A$2:$B$18, 2, FALSE)</f>
        <v>High Budget</v>
      </c>
      <c r="AB133" s="18" t="str">
        <f t="shared" si="28"/>
        <v>Not Recommended</v>
      </c>
      <c r="AC133" s="18" t="str">
        <f t="shared" si="29"/>
        <v>High Buzz / High Score</v>
      </c>
    </row>
    <row r="134" spans="1:29" x14ac:dyDescent="0.35">
      <c r="A134" s="18" t="s">
        <v>4239</v>
      </c>
      <c r="B134" s="19">
        <v>38907</v>
      </c>
      <c r="C134" s="18" t="s">
        <v>50</v>
      </c>
      <c r="D134" s="18" t="s">
        <v>95</v>
      </c>
      <c r="E134" s="18" t="s">
        <v>21</v>
      </c>
      <c r="F134" s="18" t="s">
        <v>22</v>
      </c>
      <c r="G134" s="18" t="s">
        <v>110</v>
      </c>
      <c r="H134" s="18" t="s">
        <v>2358</v>
      </c>
      <c r="I134" s="18" t="s">
        <v>3635</v>
      </c>
      <c r="J134" s="20">
        <v>18000</v>
      </c>
      <c r="K134" s="20">
        <v>32360</v>
      </c>
      <c r="L134" s="20">
        <v>0</v>
      </c>
      <c r="M134" s="20">
        <v>13000</v>
      </c>
      <c r="N134" s="20">
        <v>7.7</v>
      </c>
      <c r="O134" s="20">
        <v>460</v>
      </c>
      <c r="P134" s="20">
        <v>117</v>
      </c>
      <c r="Q134" s="3">
        <v>210592590</v>
      </c>
      <c r="R134" s="3">
        <v>65000000</v>
      </c>
      <c r="S134" s="3">
        <f t="shared" si="20"/>
        <v>145592590</v>
      </c>
      <c r="T134" s="4">
        <f t="shared" si="21"/>
        <v>2.2398859999999998</v>
      </c>
      <c r="U134" s="5">
        <f t="shared" si="22"/>
        <v>32.995954400000002</v>
      </c>
      <c r="V134" s="2">
        <f t="shared" si="23"/>
        <v>2006</v>
      </c>
      <c r="W134" s="18" t="str">
        <f t="shared" si="24"/>
        <v>iyul</v>
      </c>
      <c r="X134" s="18" t="str">
        <f t="shared" si="25"/>
        <v>Zack Snyder</v>
      </c>
      <c r="Y134" s="18" t="str">
        <f t="shared" si="26"/>
        <v>300</v>
      </c>
      <c r="Z134" s="18" t="str">
        <f t="shared" si="27"/>
        <v>Normal</v>
      </c>
      <c r="AA134" s="18" t="str">
        <f>VLOOKUP(D134, lookups!$A$2:$B$18, 2, FALSE)</f>
        <v>High Budget</v>
      </c>
      <c r="AB134" s="18" t="str">
        <f t="shared" si="28"/>
        <v>Not Recommended</v>
      </c>
      <c r="AC134" s="18" t="str">
        <f t="shared" si="29"/>
        <v>Normal</v>
      </c>
    </row>
    <row r="135" spans="1:29" x14ac:dyDescent="0.35">
      <c r="A135" s="18" t="s">
        <v>5827</v>
      </c>
      <c r="B135" s="19">
        <v>40736</v>
      </c>
      <c r="C135" s="18" t="s">
        <v>50</v>
      </c>
      <c r="D135" s="18" t="s">
        <v>95</v>
      </c>
      <c r="E135" s="18" t="s">
        <v>21</v>
      </c>
      <c r="F135" s="18" t="s">
        <v>22</v>
      </c>
      <c r="G135" s="18" t="s">
        <v>150</v>
      </c>
      <c r="H135" s="18" t="s">
        <v>1834</v>
      </c>
      <c r="I135" s="18" t="s">
        <v>2984</v>
      </c>
      <c r="J135" s="20">
        <v>23000</v>
      </c>
      <c r="K135" s="20">
        <v>55345</v>
      </c>
      <c r="L135" s="20">
        <v>681</v>
      </c>
      <c r="M135" s="20">
        <v>54000</v>
      </c>
      <c r="N135" s="20">
        <v>7.3</v>
      </c>
      <c r="O135" s="20">
        <v>342</v>
      </c>
      <c r="P135" s="20">
        <v>132</v>
      </c>
      <c r="Q135" s="3">
        <v>209805005</v>
      </c>
      <c r="R135" s="3">
        <v>125000000</v>
      </c>
      <c r="S135" s="3">
        <f t="shared" si="20"/>
        <v>84805005</v>
      </c>
      <c r="T135" s="4">
        <f t="shared" si="21"/>
        <v>0.67844004000000002</v>
      </c>
      <c r="U135" s="5">
        <f t="shared" si="22"/>
        <v>34.871376015999999</v>
      </c>
      <c r="V135" s="2">
        <f t="shared" si="23"/>
        <v>2011</v>
      </c>
      <c r="W135" s="18" t="str">
        <f t="shared" si="24"/>
        <v>iyul</v>
      </c>
      <c r="X135" s="18" t="str">
        <f t="shared" si="25"/>
        <v>Justin Lin</v>
      </c>
      <c r="Y135" s="18" t="str">
        <f t="shared" si="26"/>
        <v>FAST FİVE</v>
      </c>
      <c r="Z135" s="18" t="str">
        <f t="shared" si="27"/>
        <v>Normal</v>
      </c>
      <c r="AA135" s="18" t="str">
        <f>VLOOKUP(D135, lookups!$A$2:$B$18, 2, FALSE)</f>
        <v>High Budget</v>
      </c>
      <c r="AB135" s="18" t="str">
        <f t="shared" si="28"/>
        <v>Not Recommended</v>
      </c>
      <c r="AC135" s="18" t="str">
        <f t="shared" si="29"/>
        <v>Normal</v>
      </c>
    </row>
    <row r="136" spans="1:29" x14ac:dyDescent="0.35">
      <c r="A136" s="18" t="s">
        <v>5903</v>
      </c>
      <c r="B136" s="19">
        <v>40744</v>
      </c>
      <c r="C136" s="18" t="s">
        <v>50</v>
      </c>
      <c r="D136" s="18" t="s">
        <v>95</v>
      </c>
      <c r="E136" s="18" t="s">
        <v>21</v>
      </c>
      <c r="F136" s="18" t="s">
        <v>22</v>
      </c>
      <c r="G136" s="18" t="s">
        <v>150</v>
      </c>
      <c r="H136" s="18" t="s">
        <v>431</v>
      </c>
      <c r="I136" s="18" t="s">
        <v>2225</v>
      </c>
      <c r="J136" s="20">
        <v>10000</v>
      </c>
      <c r="K136" s="20">
        <v>21768</v>
      </c>
      <c r="L136" s="20">
        <v>663</v>
      </c>
      <c r="M136" s="20">
        <v>35000</v>
      </c>
      <c r="N136" s="20">
        <v>7.4</v>
      </c>
      <c r="O136" s="20">
        <v>432</v>
      </c>
      <c r="P136" s="20">
        <v>133</v>
      </c>
      <c r="Q136" s="3">
        <v>209364921</v>
      </c>
      <c r="R136" s="3">
        <v>145000000</v>
      </c>
      <c r="S136" s="3">
        <f t="shared" si="20"/>
        <v>64364921</v>
      </c>
      <c r="T136" s="4">
        <f t="shared" si="21"/>
        <v>0.44389600689655173</v>
      </c>
      <c r="U136" s="5">
        <f t="shared" si="22"/>
        <v>33.277558402758622</v>
      </c>
      <c r="V136" s="2">
        <f t="shared" si="23"/>
        <v>2011</v>
      </c>
      <c r="W136" s="18" t="str">
        <f t="shared" si="24"/>
        <v>iyul</v>
      </c>
      <c r="X136" s="18" t="str">
        <f t="shared" si="25"/>
        <v>Brad Bird</v>
      </c>
      <c r="Y136" s="18" t="str">
        <f t="shared" si="26"/>
        <v>MİSSİON: IMPOSSİBLE - GHOST PROTOCOL</v>
      </c>
      <c r="Z136" s="18" t="str">
        <f t="shared" si="27"/>
        <v>Normal</v>
      </c>
      <c r="AA136" s="18" t="str">
        <f>VLOOKUP(D136, lookups!$A$2:$B$18, 2, FALSE)</f>
        <v>High Budget</v>
      </c>
      <c r="AB136" s="18" t="str">
        <f t="shared" si="28"/>
        <v>Not Recommended</v>
      </c>
      <c r="AC136" s="18" t="str">
        <f t="shared" si="29"/>
        <v>Normal</v>
      </c>
    </row>
    <row r="137" spans="1:29" x14ac:dyDescent="0.35">
      <c r="A137" s="18" t="s">
        <v>5370</v>
      </c>
      <c r="B137" s="19">
        <v>40096</v>
      </c>
      <c r="C137" s="18" t="s">
        <v>50</v>
      </c>
      <c r="D137" s="18" t="s">
        <v>95</v>
      </c>
      <c r="E137" s="18" t="s">
        <v>21</v>
      </c>
      <c r="F137" s="18" t="s">
        <v>22</v>
      </c>
      <c r="G137" s="18" t="s">
        <v>150</v>
      </c>
      <c r="H137" s="18" t="s">
        <v>1230</v>
      </c>
      <c r="I137" s="18" t="s">
        <v>1830</v>
      </c>
      <c r="J137" s="20">
        <v>21000</v>
      </c>
      <c r="K137" s="20">
        <v>23996</v>
      </c>
      <c r="L137" s="20">
        <v>0</v>
      </c>
      <c r="M137" s="20">
        <v>20000</v>
      </c>
      <c r="N137" s="20">
        <v>7.6</v>
      </c>
      <c r="O137" s="20">
        <v>415</v>
      </c>
      <c r="P137" s="20">
        <v>128</v>
      </c>
      <c r="Q137" s="3">
        <v>209019489</v>
      </c>
      <c r="R137" s="3">
        <v>90000000</v>
      </c>
      <c r="S137" s="3">
        <f t="shared" si="20"/>
        <v>119019489</v>
      </c>
      <c r="T137" s="4">
        <f t="shared" si="21"/>
        <v>1.3224387666666666</v>
      </c>
      <c r="U137" s="5">
        <f t="shared" si="22"/>
        <v>32.92897550666666</v>
      </c>
      <c r="V137" s="2">
        <f t="shared" si="23"/>
        <v>2009</v>
      </c>
      <c r="W137" s="18" t="str">
        <f t="shared" si="24"/>
        <v>oktyabr</v>
      </c>
      <c r="X137" s="18" t="str">
        <f t="shared" si="25"/>
        <v>Guy Ritchie</v>
      </c>
      <c r="Y137" s="18" t="str">
        <f t="shared" si="26"/>
        <v>SHERLOCK HOLMES</v>
      </c>
      <c r="Z137" s="18" t="str">
        <f t="shared" si="27"/>
        <v>Normal</v>
      </c>
      <c r="AA137" s="18" t="str">
        <f>VLOOKUP(D137, lookups!$A$2:$B$18, 2, FALSE)</f>
        <v>High Budget</v>
      </c>
      <c r="AB137" s="18" t="str">
        <f t="shared" si="28"/>
        <v>Not Recommended</v>
      </c>
      <c r="AC137" s="18" t="str">
        <f t="shared" si="29"/>
        <v>Normal</v>
      </c>
    </row>
    <row r="138" spans="1:29" x14ac:dyDescent="0.35">
      <c r="A138" s="18" t="s">
        <v>6636</v>
      </c>
      <c r="B138" s="19">
        <v>41767</v>
      </c>
      <c r="C138" s="18" t="s">
        <v>50</v>
      </c>
      <c r="D138" s="18" t="s">
        <v>95</v>
      </c>
      <c r="E138" s="18" t="s">
        <v>21</v>
      </c>
      <c r="F138" s="18" t="s">
        <v>22</v>
      </c>
      <c r="G138" s="18" t="s">
        <v>150</v>
      </c>
      <c r="H138" s="18" t="s">
        <v>1026</v>
      </c>
      <c r="I138" s="18" t="s">
        <v>4882</v>
      </c>
      <c r="J138" s="20">
        <v>10000</v>
      </c>
      <c r="K138" s="20">
        <v>14363</v>
      </c>
      <c r="L138" s="20">
        <v>198</v>
      </c>
      <c r="M138" s="20">
        <v>45000</v>
      </c>
      <c r="N138" s="20">
        <v>7.6</v>
      </c>
      <c r="O138" s="20">
        <v>521</v>
      </c>
      <c r="P138" s="20">
        <v>130</v>
      </c>
      <c r="Q138" s="3">
        <v>208543795</v>
      </c>
      <c r="R138" s="3">
        <v>170000000</v>
      </c>
      <c r="S138" s="3">
        <f t="shared" si="20"/>
        <v>38543795</v>
      </c>
      <c r="T138" s="4">
        <f t="shared" si="21"/>
        <v>0.22672820588235293</v>
      </c>
      <c r="U138" s="5">
        <f t="shared" si="22"/>
        <v>34.990691282352941</v>
      </c>
      <c r="V138" s="2">
        <f t="shared" si="23"/>
        <v>2014</v>
      </c>
      <c r="W138" s="18" t="str">
        <f t="shared" si="24"/>
        <v>may</v>
      </c>
      <c r="X138" s="18" t="str">
        <f t="shared" si="25"/>
        <v>Matt Reeves</v>
      </c>
      <c r="Y138" s="18" t="str">
        <f t="shared" si="26"/>
        <v>DAWN OF THE PLANET OF THE APES</v>
      </c>
      <c r="Z138" s="18" t="str">
        <f t="shared" si="27"/>
        <v>Normal</v>
      </c>
      <c r="AA138" s="18" t="str">
        <f>VLOOKUP(D138, lookups!$A$2:$B$18, 2, FALSE)</f>
        <v>High Budget</v>
      </c>
      <c r="AB138" s="18" t="str">
        <f t="shared" si="28"/>
        <v>Not Recommended</v>
      </c>
      <c r="AC138" s="18" t="str">
        <f t="shared" si="29"/>
        <v>Normal</v>
      </c>
    </row>
    <row r="139" spans="1:29" x14ac:dyDescent="0.35">
      <c r="A139" s="18" t="s">
        <v>3926</v>
      </c>
      <c r="B139" s="19">
        <v>38716</v>
      </c>
      <c r="C139" s="18" t="s">
        <v>50</v>
      </c>
      <c r="D139" s="18" t="s">
        <v>58</v>
      </c>
      <c r="E139" s="18" t="s">
        <v>21</v>
      </c>
      <c r="F139" s="18" t="s">
        <v>22</v>
      </c>
      <c r="G139" s="18" t="s">
        <v>102</v>
      </c>
      <c r="H139" s="18" t="s">
        <v>444</v>
      </c>
      <c r="I139" s="18" t="s">
        <v>663</v>
      </c>
      <c r="J139" s="20">
        <v>40000</v>
      </c>
      <c r="K139" s="20">
        <v>57844</v>
      </c>
      <c r="L139" s="20">
        <v>13000</v>
      </c>
      <c r="M139" s="20">
        <v>0</v>
      </c>
      <c r="N139" s="20">
        <v>6.7</v>
      </c>
      <c r="O139" s="20">
        <v>276</v>
      </c>
      <c r="P139" s="20">
        <v>115</v>
      </c>
      <c r="Q139" s="3">
        <v>206456431</v>
      </c>
      <c r="R139" s="3">
        <v>150000000</v>
      </c>
      <c r="S139" s="3">
        <f t="shared" si="20"/>
        <v>56456431</v>
      </c>
      <c r="T139" s="4">
        <f t="shared" si="21"/>
        <v>0.37637620666666666</v>
      </c>
      <c r="U139" s="5">
        <f t="shared" si="22"/>
        <v>26.950550482666667</v>
      </c>
      <c r="V139" s="2">
        <f t="shared" si="23"/>
        <v>2005</v>
      </c>
      <c r="W139" s="18" t="str">
        <f t="shared" si="24"/>
        <v>dekabr</v>
      </c>
      <c r="X139" s="18" t="str">
        <f t="shared" si="25"/>
        <v>Tim Burton</v>
      </c>
      <c r="Y139" s="18" t="str">
        <f t="shared" si="26"/>
        <v>CHARLİE AND THE CHOCOLATE FACTORY</v>
      </c>
      <c r="Z139" s="18" t="str">
        <f t="shared" si="27"/>
        <v>Normal</v>
      </c>
      <c r="AA139" s="18" t="str">
        <f>VLOOKUP(D139, lookups!$A$2:$B$18, 2, FALSE)</f>
        <v>High Budget</v>
      </c>
      <c r="AB139" s="18" t="str">
        <f t="shared" si="28"/>
        <v>Not Recommended</v>
      </c>
      <c r="AC139" s="18" t="str">
        <f t="shared" si="29"/>
        <v>Normal</v>
      </c>
    </row>
    <row r="140" spans="1:29" x14ac:dyDescent="0.35">
      <c r="A140" s="18" t="s">
        <v>4739</v>
      </c>
      <c r="B140" s="19">
        <v>39168</v>
      </c>
      <c r="C140" s="18" t="s">
        <v>50</v>
      </c>
      <c r="D140" s="18" t="s">
        <v>51</v>
      </c>
      <c r="E140" s="18" t="s">
        <v>21</v>
      </c>
      <c r="F140" s="18" t="s">
        <v>22</v>
      </c>
      <c r="G140" s="18" t="s">
        <v>46</v>
      </c>
      <c r="H140" s="18" t="s">
        <v>1768</v>
      </c>
      <c r="I140" s="18" t="s">
        <v>2225</v>
      </c>
      <c r="J140" s="20">
        <v>1000</v>
      </c>
      <c r="K140" s="20">
        <v>4764</v>
      </c>
      <c r="L140" s="20">
        <v>663</v>
      </c>
      <c r="M140" s="20">
        <v>10000</v>
      </c>
      <c r="N140" s="20">
        <v>8</v>
      </c>
      <c r="O140" s="20">
        <v>318</v>
      </c>
      <c r="P140" s="20">
        <v>111</v>
      </c>
      <c r="Q140" s="3">
        <v>206435493</v>
      </c>
      <c r="R140" s="3">
        <v>150000000</v>
      </c>
      <c r="S140" s="3">
        <f t="shared" si="20"/>
        <v>56435493</v>
      </c>
      <c r="T140" s="4">
        <f t="shared" si="21"/>
        <v>0.37623662000000002</v>
      </c>
      <c r="U140" s="5">
        <f t="shared" si="22"/>
        <v>33.150494647999999</v>
      </c>
      <c r="V140" s="2">
        <f t="shared" si="23"/>
        <v>2007</v>
      </c>
      <c r="W140" s="18" t="str">
        <f t="shared" si="24"/>
        <v>mart</v>
      </c>
      <c r="X140" s="18" t="str">
        <f t="shared" si="25"/>
        <v>Brad Bird</v>
      </c>
      <c r="Y140" s="18" t="str">
        <f t="shared" si="26"/>
        <v>RATATOUİLLE</v>
      </c>
      <c r="Z140" s="18" t="str">
        <f t="shared" si="27"/>
        <v>Normal</v>
      </c>
      <c r="AA140" s="18" t="str">
        <f>VLOOKUP(D140, lookups!$A$2:$B$18, 2, FALSE)</f>
        <v>High Budget</v>
      </c>
      <c r="AB140" s="18" t="str">
        <f t="shared" si="28"/>
        <v>Not Recommended</v>
      </c>
      <c r="AC140" s="18" t="str">
        <f t="shared" si="29"/>
        <v>High Buzz / High Score</v>
      </c>
    </row>
    <row r="141" spans="1:29" x14ac:dyDescent="0.35">
      <c r="A141" s="18" t="s">
        <v>6572</v>
      </c>
      <c r="B141" s="19">
        <v>41561</v>
      </c>
      <c r="C141" s="18" t="s">
        <v>50</v>
      </c>
      <c r="D141" s="18" t="s">
        <v>95</v>
      </c>
      <c r="E141" s="18" t="s">
        <v>21</v>
      </c>
      <c r="F141" s="18" t="s">
        <v>22</v>
      </c>
      <c r="G141" s="18" t="s">
        <v>150</v>
      </c>
      <c r="H141" s="18" t="s">
        <v>5174</v>
      </c>
      <c r="I141" s="18" t="s">
        <v>6573</v>
      </c>
      <c r="J141" s="20">
        <v>26000</v>
      </c>
      <c r="K141" s="20">
        <v>59803</v>
      </c>
      <c r="L141" s="20">
        <v>230</v>
      </c>
      <c r="M141" s="20">
        <v>63000</v>
      </c>
      <c r="N141" s="20">
        <v>7.1</v>
      </c>
      <c r="O141" s="20">
        <v>486</v>
      </c>
      <c r="P141" s="20">
        <v>112</v>
      </c>
      <c r="Q141" s="3">
        <v>206360018</v>
      </c>
      <c r="R141" s="3">
        <v>170000000</v>
      </c>
      <c r="S141" s="3">
        <f t="shared" si="20"/>
        <v>36360018</v>
      </c>
      <c r="T141" s="4">
        <f t="shared" si="21"/>
        <v>0.21388245882352941</v>
      </c>
      <c r="U141" s="5">
        <f t="shared" si="22"/>
        <v>34.785552983529406</v>
      </c>
      <c r="V141" s="2">
        <f t="shared" si="23"/>
        <v>2013</v>
      </c>
      <c r="W141" s="18" t="str">
        <f t="shared" si="24"/>
        <v>oktyabr</v>
      </c>
      <c r="X141" s="18" t="str">
        <f t="shared" si="25"/>
        <v>Alan Taylor</v>
      </c>
      <c r="Y141" s="18" t="str">
        <f t="shared" si="26"/>
        <v>THOR: THE DARK WORLD</v>
      </c>
      <c r="Z141" s="18" t="str">
        <f t="shared" si="27"/>
        <v>Normal</v>
      </c>
      <c r="AA141" s="18" t="str">
        <f>VLOOKUP(D141, lookups!$A$2:$B$18, 2, FALSE)</f>
        <v>High Budget</v>
      </c>
      <c r="AB141" s="18" t="str">
        <f t="shared" si="28"/>
        <v>Not Recommended</v>
      </c>
      <c r="AC141" s="18" t="str">
        <f t="shared" si="29"/>
        <v>Normal</v>
      </c>
    </row>
    <row r="142" spans="1:29" x14ac:dyDescent="0.35">
      <c r="A142" s="18" t="s">
        <v>1998</v>
      </c>
      <c r="B142" s="19">
        <v>36397</v>
      </c>
      <c r="C142" s="18" t="s">
        <v>50</v>
      </c>
      <c r="D142" s="18" t="s">
        <v>95</v>
      </c>
      <c r="E142" s="18" t="s">
        <v>21</v>
      </c>
      <c r="F142" s="18" t="s">
        <v>22</v>
      </c>
      <c r="G142" s="18" t="s">
        <v>150</v>
      </c>
      <c r="H142" s="18" t="s">
        <v>1181</v>
      </c>
      <c r="I142" s="18" t="s">
        <v>1525</v>
      </c>
      <c r="J142" s="20">
        <v>45000</v>
      </c>
      <c r="K142" s="20">
        <v>47203</v>
      </c>
      <c r="L142" s="20">
        <v>116</v>
      </c>
      <c r="M142" s="20">
        <v>0</v>
      </c>
      <c r="N142" s="20">
        <v>6.6</v>
      </c>
      <c r="O142" s="20">
        <v>199</v>
      </c>
      <c r="P142" s="20">
        <v>95</v>
      </c>
      <c r="Q142" s="3">
        <v>205399422</v>
      </c>
      <c r="R142" s="3">
        <v>33000000</v>
      </c>
      <c r="S142" s="3">
        <f t="shared" si="20"/>
        <v>172399422</v>
      </c>
      <c r="T142" s="4">
        <f t="shared" si="21"/>
        <v>5.2242249090909088</v>
      </c>
      <c r="U142" s="5">
        <f t="shared" si="22"/>
        <v>28.489689963636362</v>
      </c>
      <c r="V142" s="2">
        <f t="shared" si="23"/>
        <v>1999</v>
      </c>
      <c r="W142" s="18" t="str">
        <f t="shared" si="24"/>
        <v>avgust</v>
      </c>
      <c r="X142" s="18" t="str">
        <f t="shared" si="25"/>
        <v>Jay Roach</v>
      </c>
      <c r="Y142" s="18" t="str">
        <f t="shared" si="26"/>
        <v>AUSTİN POWERS: THE SPY WHO SHAGGED ME</v>
      </c>
      <c r="Z142" s="18" t="str">
        <f t="shared" si="27"/>
        <v>Normal</v>
      </c>
      <c r="AA142" s="18" t="str">
        <f>VLOOKUP(D142, lookups!$A$2:$B$18, 2, FALSE)</f>
        <v>High Budget</v>
      </c>
      <c r="AB142" s="18" t="str">
        <f t="shared" si="28"/>
        <v>Not Recommended</v>
      </c>
      <c r="AC142" s="18" t="str">
        <f t="shared" si="29"/>
        <v>Normal</v>
      </c>
    </row>
    <row r="143" spans="1:29" x14ac:dyDescent="0.35">
      <c r="A143" s="18" t="s">
        <v>3908</v>
      </c>
      <c r="B143" s="19">
        <v>38699</v>
      </c>
      <c r="C143" s="18" t="s">
        <v>50</v>
      </c>
      <c r="D143" s="18" t="s">
        <v>95</v>
      </c>
      <c r="E143" s="18" t="s">
        <v>21</v>
      </c>
      <c r="F143" s="18" t="s">
        <v>22</v>
      </c>
      <c r="G143" s="18" t="s">
        <v>150</v>
      </c>
      <c r="H143" s="18" t="s">
        <v>1110</v>
      </c>
      <c r="I143" s="18" t="s">
        <v>2431</v>
      </c>
      <c r="J143" s="20">
        <v>23000</v>
      </c>
      <c r="K143" s="20">
        <v>59558</v>
      </c>
      <c r="L143" s="20">
        <v>22000</v>
      </c>
      <c r="M143" s="20">
        <v>15000</v>
      </c>
      <c r="N143" s="20">
        <v>8.3000000000000007</v>
      </c>
      <c r="O143" s="20">
        <v>478</v>
      </c>
      <c r="P143" s="20">
        <v>128</v>
      </c>
      <c r="Q143" s="3">
        <v>205343774</v>
      </c>
      <c r="R143" s="3">
        <v>150000000</v>
      </c>
      <c r="S143" s="3">
        <f t="shared" si="20"/>
        <v>55343774</v>
      </c>
      <c r="T143" s="4">
        <f t="shared" si="21"/>
        <v>0.36895849333333336</v>
      </c>
      <c r="U143" s="5">
        <f t="shared" si="22"/>
        <v>34.847583397333338</v>
      </c>
      <c r="V143" s="2">
        <f t="shared" si="23"/>
        <v>2005</v>
      </c>
      <c r="W143" s="18" t="str">
        <f t="shared" si="24"/>
        <v>dekabr</v>
      </c>
      <c r="X143" s="18" t="str">
        <f t="shared" si="25"/>
        <v>Christopher Nolan</v>
      </c>
      <c r="Y143" s="18" t="str">
        <f t="shared" si="26"/>
        <v>BATMAN BEGİNS</v>
      </c>
      <c r="Z143" s="18" t="str">
        <f t="shared" si="27"/>
        <v>Normal</v>
      </c>
      <c r="AA143" s="18" t="str">
        <f>VLOOKUP(D143, lookups!$A$2:$B$18, 2, FALSE)</f>
        <v>High Budget</v>
      </c>
      <c r="AB143" s="18" t="str">
        <f t="shared" si="28"/>
        <v>Not Recommended</v>
      </c>
      <c r="AC143" s="18" t="str">
        <f t="shared" si="29"/>
        <v>High Buzz / High Score</v>
      </c>
    </row>
    <row r="144" spans="1:29" x14ac:dyDescent="0.35">
      <c r="A144" s="18" t="s">
        <v>886</v>
      </c>
      <c r="B144" s="19">
        <v>33335</v>
      </c>
      <c r="C144" s="18" t="s">
        <v>50</v>
      </c>
      <c r="D144" s="18" t="s">
        <v>95</v>
      </c>
      <c r="E144" s="18" t="s">
        <v>21</v>
      </c>
      <c r="F144" s="18" t="s">
        <v>22</v>
      </c>
      <c r="G144" s="18" t="s">
        <v>110</v>
      </c>
      <c r="H144" s="18" t="s">
        <v>887</v>
      </c>
      <c r="I144" s="18" t="s">
        <v>488</v>
      </c>
      <c r="J144" s="20">
        <v>780</v>
      </c>
      <c r="K144" s="20">
        <v>2829</v>
      </c>
      <c r="L144" s="20">
        <v>0</v>
      </c>
      <c r="M144" s="20">
        <v>13000</v>
      </c>
      <c r="N144" s="20">
        <v>8.5</v>
      </c>
      <c r="O144" s="20">
        <v>210</v>
      </c>
      <c r="P144" s="20">
        <v>153</v>
      </c>
      <c r="Q144" s="3">
        <v>204843350</v>
      </c>
      <c r="R144" s="3">
        <v>102000000</v>
      </c>
      <c r="S144" s="3">
        <f t="shared" si="20"/>
        <v>102843350</v>
      </c>
      <c r="T144" s="4">
        <f t="shared" si="21"/>
        <v>1.0082681372549021</v>
      </c>
      <c r="U144" s="5">
        <f t="shared" si="22"/>
        <v>35.703307254901958</v>
      </c>
      <c r="V144" s="2">
        <f t="shared" si="23"/>
        <v>1991</v>
      </c>
      <c r="W144" s="18" t="str">
        <f t="shared" si="24"/>
        <v>aprel</v>
      </c>
      <c r="X144" s="18" t="str">
        <f t="shared" si="25"/>
        <v>James Cameron</v>
      </c>
      <c r="Y144" s="18" t="str">
        <f t="shared" si="26"/>
        <v>TERMİNATOR 2: JUDGMENT DAY</v>
      </c>
      <c r="Z144" s="18" t="str">
        <f t="shared" si="27"/>
        <v>Normal</v>
      </c>
      <c r="AA144" s="18" t="str">
        <f>VLOOKUP(D144, lookups!$A$2:$B$18, 2, FALSE)</f>
        <v>High Budget</v>
      </c>
      <c r="AB144" s="18" t="str">
        <f t="shared" si="28"/>
        <v>Not Recommended</v>
      </c>
      <c r="AC144" s="18" t="str">
        <f t="shared" si="29"/>
        <v>High Buzz / High Score</v>
      </c>
    </row>
    <row r="145" spans="1:29" x14ac:dyDescent="0.35">
      <c r="A145" s="18" t="s">
        <v>223</v>
      </c>
      <c r="B145" s="19">
        <v>26986</v>
      </c>
      <c r="C145" s="18" t="s">
        <v>50</v>
      </c>
      <c r="D145" s="18" t="s">
        <v>109</v>
      </c>
      <c r="E145" s="18" t="s">
        <v>21</v>
      </c>
      <c r="F145" s="18" t="s">
        <v>22</v>
      </c>
      <c r="G145" s="18" t="s">
        <v>110</v>
      </c>
      <c r="H145" s="18" t="s">
        <v>224</v>
      </c>
      <c r="I145" s="18" t="s">
        <v>225</v>
      </c>
      <c r="J145" s="20">
        <v>1000</v>
      </c>
      <c r="K145" s="20">
        <v>2466</v>
      </c>
      <c r="L145" s="20">
        <v>607</v>
      </c>
      <c r="M145" s="20">
        <v>18000</v>
      </c>
      <c r="N145" s="20">
        <v>8</v>
      </c>
      <c r="O145" s="20">
        <v>304</v>
      </c>
      <c r="P145" s="20">
        <v>132</v>
      </c>
      <c r="Q145" s="3">
        <v>204565000</v>
      </c>
      <c r="R145" s="3">
        <v>8000000</v>
      </c>
      <c r="S145" s="3">
        <f t="shared" si="20"/>
        <v>196565000</v>
      </c>
      <c r="T145" s="4">
        <f t="shared" si="21"/>
        <v>24.570625</v>
      </c>
      <c r="U145" s="5">
        <f t="shared" si="22"/>
        <v>43.628249999999994</v>
      </c>
      <c r="V145" s="2">
        <f t="shared" si="23"/>
        <v>1973</v>
      </c>
      <c r="W145" s="18" t="str">
        <f t="shared" si="24"/>
        <v>noyabr</v>
      </c>
      <c r="X145" s="18" t="str">
        <f t="shared" si="25"/>
        <v>William Friedkin</v>
      </c>
      <c r="Y145" s="18" t="str">
        <f t="shared" si="26"/>
        <v>THE EXORCİST</v>
      </c>
      <c r="Z145" s="18" t="str">
        <f t="shared" si="27"/>
        <v>Overperformer</v>
      </c>
      <c r="AA145" s="18" t="str">
        <f>VLOOKUP(D145, lookups!$A$2:$B$18, 2, FALSE)</f>
        <v>Low Budget</v>
      </c>
      <c r="AB145" s="18" t="str">
        <f t="shared" si="28"/>
        <v>Not Recommended</v>
      </c>
      <c r="AC145" s="18" t="str">
        <f t="shared" si="29"/>
        <v>High Buzz / High Score</v>
      </c>
    </row>
    <row r="146" spans="1:29" x14ac:dyDescent="0.35">
      <c r="A146" s="18" t="s">
        <v>6762</v>
      </c>
      <c r="B146" s="19">
        <v>41818</v>
      </c>
      <c r="C146" s="18" t="s">
        <v>50</v>
      </c>
      <c r="D146" s="18" t="s">
        <v>95</v>
      </c>
      <c r="E146" s="18" t="s">
        <v>21</v>
      </c>
      <c r="F146" s="18" t="s">
        <v>22</v>
      </c>
      <c r="G146" s="18" t="s">
        <v>150</v>
      </c>
      <c r="H146" s="18" t="s">
        <v>4768</v>
      </c>
      <c r="I146" s="18" t="s">
        <v>5169</v>
      </c>
      <c r="J146" s="20">
        <v>15000</v>
      </c>
      <c r="K146" s="20">
        <v>28631</v>
      </c>
      <c r="L146" s="20">
        <v>464</v>
      </c>
      <c r="M146" s="20">
        <v>41000</v>
      </c>
      <c r="N146" s="20">
        <v>6.7</v>
      </c>
      <c r="O146" s="20">
        <v>495</v>
      </c>
      <c r="P146" s="20">
        <v>142</v>
      </c>
      <c r="Q146" s="3">
        <v>202853933</v>
      </c>
      <c r="R146" s="3">
        <v>200000000</v>
      </c>
      <c r="S146" s="3">
        <f t="shared" si="20"/>
        <v>2853933</v>
      </c>
      <c r="T146" s="4">
        <f t="shared" si="21"/>
        <v>1.4269665000000001E-2</v>
      </c>
      <c r="U146" s="5">
        <f t="shared" si="22"/>
        <v>30.905707866</v>
      </c>
      <c r="V146" s="2">
        <f t="shared" si="23"/>
        <v>2014</v>
      </c>
      <c r="W146" s="18" t="str">
        <f t="shared" si="24"/>
        <v>iyun</v>
      </c>
      <c r="X146" s="18" t="str">
        <f t="shared" si="25"/>
        <v>Marc Webb</v>
      </c>
      <c r="Y146" s="18" t="str">
        <f t="shared" si="26"/>
        <v>THE AMAZİNG SPİDER-MAN 2</v>
      </c>
      <c r="Z146" s="18" t="str">
        <f t="shared" si="27"/>
        <v>Normal</v>
      </c>
      <c r="AA146" s="18" t="str">
        <f>VLOOKUP(D146, lookups!$A$2:$B$18, 2, FALSE)</f>
        <v>High Budget</v>
      </c>
      <c r="AB146" s="18" t="str">
        <f t="shared" si="28"/>
        <v>Not Recommended</v>
      </c>
      <c r="AC146" s="18" t="str">
        <f t="shared" si="29"/>
        <v>Normal</v>
      </c>
    </row>
    <row r="147" spans="1:29" x14ac:dyDescent="0.35">
      <c r="A147" s="18" t="s">
        <v>6588</v>
      </c>
      <c r="B147" s="19">
        <v>41589</v>
      </c>
      <c r="C147" s="18" t="s">
        <v>50</v>
      </c>
      <c r="D147" s="18" t="s">
        <v>95</v>
      </c>
      <c r="E147" s="18" t="s">
        <v>21</v>
      </c>
      <c r="F147" s="18" t="s">
        <v>22</v>
      </c>
      <c r="G147" s="18" t="s">
        <v>150</v>
      </c>
      <c r="H147" s="18" t="s">
        <v>6589</v>
      </c>
      <c r="I147" s="18" t="s">
        <v>2779</v>
      </c>
      <c r="J147" s="20">
        <v>17000</v>
      </c>
      <c r="K147" s="20">
        <v>32392</v>
      </c>
      <c r="L147" s="20">
        <v>395</v>
      </c>
      <c r="M147" s="20">
        <v>129000</v>
      </c>
      <c r="N147" s="20">
        <v>7</v>
      </c>
      <c r="O147" s="20">
        <v>654</v>
      </c>
      <c r="P147" s="20">
        <v>123</v>
      </c>
      <c r="Q147" s="3">
        <v>202351611</v>
      </c>
      <c r="R147" s="3">
        <v>190000000</v>
      </c>
      <c r="S147" s="3">
        <f t="shared" si="20"/>
        <v>12351611</v>
      </c>
      <c r="T147" s="4">
        <f t="shared" si="21"/>
        <v>6.5008478947368414E-2</v>
      </c>
      <c r="U147" s="5">
        <f t="shared" si="22"/>
        <v>40.926003391578945</v>
      </c>
      <c r="V147" s="2">
        <f t="shared" si="23"/>
        <v>2013</v>
      </c>
      <c r="W147" s="18" t="str">
        <f t="shared" si="24"/>
        <v>noyabr</v>
      </c>
      <c r="X147" s="18" t="str">
        <f t="shared" si="25"/>
        <v>Marc Forster</v>
      </c>
      <c r="Y147" s="18" t="str">
        <f t="shared" si="26"/>
        <v>WORLD WAR Z</v>
      </c>
      <c r="Z147" s="18" t="str">
        <f t="shared" si="27"/>
        <v>Normal</v>
      </c>
      <c r="AA147" s="18" t="str">
        <f>VLOOKUP(D147, lookups!$A$2:$B$18, 2, FALSE)</f>
        <v>High Budget</v>
      </c>
      <c r="AB147" s="18" t="str">
        <f t="shared" si="28"/>
        <v>Not Recommended</v>
      </c>
      <c r="AC147" s="18" t="str">
        <f t="shared" si="29"/>
        <v>Normal</v>
      </c>
    </row>
    <row r="148" spans="1:29" x14ac:dyDescent="0.35">
      <c r="A148" s="18" t="s">
        <v>2896</v>
      </c>
      <c r="B148" s="19">
        <v>36897</v>
      </c>
      <c r="C148" s="18" t="s">
        <v>50</v>
      </c>
      <c r="D148" s="18" t="s">
        <v>95</v>
      </c>
      <c r="E148" s="18" t="s">
        <v>21</v>
      </c>
      <c r="F148" s="18" t="s">
        <v>22</v>
      </c>
      <c r="G148" s="18" t="s">
        <v>150</v>
      </c>
      <c r="H148" s="18" t="s">
        <v>2897</v>
      </c>
      <c r="I148" s="18" t="s">
        <v>1043</v>
      </c>
      <c r="J148" s="20">
        <v>12000</v>
      </c>
      <c r="K148" s="20">
        <v>15972</v>
      </c>
      <c r="L148" s="20">
        <v>208</v>
      </c>
      <c r="M148" s="20">
        <v>0</v>
      </c>
      <c r="N148" s="20">
        <v>6.3</v>
      </c>
      <c r="O148" s="20">
        <v>202</v>
      </c>
      <c r="P148" s="20">
        <v>130</v>
      </c>
      <c r="Q148" s="3">
        <v>202007640</v>
      </c>
      <c r="R148" s="3">
        <v>98000000</v>
      </c>
      <c r="S148" s="3">
        <f t="shared" si="20"/>
        <v>104007640</v>
      </c>
      <c r="T148" s="4">
        <f t="shared" si="21"/>
        <v>1.0613024489795919</v>
      </c>
      <c r="U148" s="5">
        <f t="shared" si="22"/>
        <v>25.624520979591836</v>
      </c>
      <c r="V148" s="2">
        <f t="shared" si="23"/>
        <v>2001</v>
      </c>
      <c r="W148" s="18" t="str">
        <f t="shared" si="24"/>
        <v>yanvar</v>
      </c>
      <c r="X148" s="18" t="str">
        <f t="shared" si="25"/>
        <v>Stephen Sommers</v>
      </c>
      <c r="Y148" s="18" t="str">
        <f t="shared" si="26"/>
        <v>THE MUMMY RETURNS</v>
      </c>
      <c r="Z148" s="18" t="str">
        <f t="shared" si="27"/>
        <v>Normal</v>
      </c>
      <c r="AA148" s="18" t="str">
        <f>VLOOKUP(D148, lookups!$A$2:$B$18, 2, FALSE)</f>
        <v>High Budget</v>
      </c>
      <c r="AB148" s="18" t="str">
        <f t="shared" si="28"/>
        <v>Not Recommended</v>
      </c>
      <c r="AC148" s="18" t="str">
        <f t="shared" si="29"/>
        <v>Normal</v>
      </c>
    </row>
    <row r="149" spans="1:29" x14ac:dyDescent="0.35">
      <c r="A149" s="18" t="s">
        <v>1737</v>
      </c>
      <c r="B149" s="19">
        <v>35848</v>
      </c>
      <c r="C149" s="18" t="s">
        <v>50</v>
      </c>
      <c r="D149" s="18" t="s">
        <v>95</v>
      </c>
      <c r="E149" s="18" t="s">
        <v>21</v>
      </c>
      <c r="F149" s="18" t="s">
        <v>22</v>
      </c>
      <c r="G149" s="18" t="s">
        <v>150</v>
      </c>
      <c r="H149" s="18" t="s">
        <v>800</v>
      </c>
      <c r="I149" s="18" t="s">
        <v>1186</v>
      </c>
      <c r="J149" s="20">
        <v>13000</v>
      </c>
      <c r="K149" s="20">
        <v>26029</v>
      </c>
      <c r="L149" s="20">
        <v>0</v>
      </c>
      <c r="M149" s="20">
        <v>11000</v>
      </c>
      <c r="N149" s="20">
        <v>6.6</v>
      </c>
      <c r="O149" s="20">
        <v>167</v>
      </c>
      <c r="P149" s="20">
        <v>153</v>
      </c>
      <c r="Q149" s="3">
        <v>201573391</v>
      </c>
      <c r="R149" s="3">
        <v>140000000</v>
      </c>
      <c r="S149" s="3">
        <f t="shared" si="20"/>
        <v>61573391</v>
      </c>
      <c r="T149" s="4">
        <f t="shared" si="21"/>
        <v>0.43980993571428573</v>
      </c>
      <c r="U149" s="5">
        <f t="shared" si="22"/>
        <v>27.675923974285713</v>
      </c>
      <c r="V149" s="2">
        <f t="shared" si="23"/>
        <v>1998</v>
      </c>
      <c r="W149" s="18" t="str">
        <f t="shared" si="24"/>
        <v>fevral</v>
      </c>
      <c r="X149" s="18" t="str">
        <f t="shared" si="25"/>
        <v>Michael Bay</v>
      </c>
      <c r="Y149" s="18" t="str">
        <f t="shared" si="26"/>
        <v>ARMAGEDDON</v>
      </c>
      <c r="Z149" s="18" t="str">
        <f t="shared" si="27"/>
        <v>Normal</v>
      </c>
      <c r="AA149" s="18" t="str">
        <f>VLOOKUP(D149, lookups!$A$2:$B$18, 2, FALSE)</f>
        <v>High Budget</v>
      </c>
      <c r="AB149" s="18" t="str">
        <f t="shared" si="28"/>
        <v>Not Recommended</v>
      </c>
      <c r="AC149" s="18" t="str">
        <f t="shared" si="29"/>
        <v>Normal</v>
      </c>
    </row>
    <row r="150" spans="1:29" x14ac:dyDescent="0.35">
      <c r="A150" s="18" t="s">
        <v>6860</v>
      </c>
      <c r="B150" s="19">
        <v>42012</v>
      </c>
      <c r="C150" s="18" t="s">
        <v>50</v>
      </c>
      <c r="D150" s="18" t="s">
        <v>27</v>
      </c>
      <c r="E150" s="18" t="s">
        <v>21</v>
      </c>
      <c r="F150" s="18" t="s">
        <v>22</v>
      </c>
      <c r="G150" s="18" t="s">
        <v>102</v>
      </c>
      <c r="H150" s="18" t="s">
        <v>6297</v>
      </c>
      <c r="I150" s="18" t="s">
        <v>743</v>
      </c>
      <c r="J150" s="20">
        <v>2000</v>
      </c>
      <c r="K150" s="20">
        <v>4671</v>
      </c>
      <c r="L150" s="20">
        <v>0</v>
      </c>
      <c r="M150" s="20">
        <v>56000</v>
      </c>
      <c r="N150" s="20">
        <v>7</v>
      </c>
      <c r="O150" s="20">
        <v>343</v>
      </c>
      <c r="P150" s="20">
        <v>105</v>
      </c>
      <c r="Q150" s="3">
        <v>201148159</v>
      </c>
      <c r="R150" s="3">
        <v>95000000</v>
      </c>
      <c r="S150" s="3">
        <f t="shared" si="20"/>
        <v>106148159</v>
      </c>
      <c r="T150" s="4">
        <f t="shared" si="21"/>
        <v>1.1173490421052632</v>
      </c>
      <c r="U150" s="5">
        <f t="shared" si="22"/>
        <v>34.046939616842103</v>
      </c>
      <c r="V150" s="2">
        <f t="shared" si="23"/>
        <v>2015</v>
      </c>
      <c r="W150" s="18" t="str">
        <f t="shared" si="24"/>
        <v>yanvar</v>
      </c>
      <c r="X150" s="18" t="str">
        <f t="shared" si="25"/>
        <v>Kenneth Branagh</v>
      </c>
      <c r="Y150" s="18" t="str">
        <f t="shared" si="26"/>
        <v>CİNDERELLA</v>
      </c>
      <c r="Z150" s="18" t="str">
        <f t="shared" si="27"/>
        <v>Normal</v>
      </c>
      <c r="AA150" s="18" t="str">
        <f>VLOOKUP(D150, lookups!$A$2:$B$18, 2, FALSE)</f>
        <v>Medium Budget</v>
      </c>
      <c r="AB150" s="18" t="str">
        <f t="shared" si="28"/>
        <v>Not Recommended</v>
      </c>
      <c r="AC150" s="18" t="str">
        <f t="shared" si="29"/>
        <v>Normal</v>
      </c>
    </row>
    <row r="151" spans="1:29" x14ac:dyDescent="0.35">
      <c r="A151" s="18" t="s">
        <v>5678</v>
      </c>
      <c r="B151" s="19">
        <v>40192</v>
      </c>
      <c r="C151" s="18" t="s">
        <v>50</v>
      </c>
      <c r="D151" s="18" t="s">
        <v>58</v>
      </c>
      <c r="E151" s="18" t="s">
        <v>21</v>
      </c>
      <c r="F151" s="18" t="s">
        <v>22</v>
      </c>
      <c r="G151" s="18" t="s">
        <v>102</v>
      </c>
      <c r="H151" s="18" t="s">
        <v>5679</v>
      </c>
      <c r="I151" s="18" t="s">
        <v>5680</v>
      </c>
      <c r="J151" s="20">
        <v>799</v>
      </c>
      <c r="K151" s="20">
        <v>2036</v>
      </c>
      <c r="L151" s="20">
        <v>15</v>
      </c>
      <c r="M151" s="20">
        <v>29000</v>
      </c>
      <c r="N151" s="20">
        <v>7.8</v>
      </c>
      <c r="O151" s="20">
        <v>324</v>
      </c>
      <c r="P151" s="20">
        <v>100</v>
      </c>
      <c r="Q151" s="3">
        <v>200807262</v>
      </c>
      <c r="R151" s="3">
        <v>260000000</v>
      </c>
      <c r="S151" s="3">
        <f t="shared" si="20"/>
        <v>-59192738</v>
      </c>
      <c r="T151" s="4">
        <f t="shared" si="21"/>
        <v>-0.22766437692307692</v>
      </c>
      <c r="U151" s="5">
        <f t="shared" si="22"/>
        <v>34.008934249230769</v>
      </c>
      <c r="V151" s="2">
        <f t="shared" si="23"/>
        <v>2010</v>
      </c>
      <c r="W151" s="18" t="str">
        <f t="shared" si="24"/>
        <v>yanvar</v>
      </c>
      <c r="X151" s="18" t="str">
        <f t="shared" si="25"/>
        <v>Nathan Greno</v>
      </c>
      <c r="Y151" s="18" t="str">
        <f t="shared" si="26"/>
        <v>TANGLED</v>
      </c>
      <c r="Z151" s="18" t="str">
        <f t="shared" si="27"/>
        <v>Underperformer</v>
      </c>
      <c r="AA151" s="18" t="str">
        <f>VLOOKUP(D151, lookups!$A$2:$B$18, 2, FALSE)</f>
        <v>High Budget</v>
      </c>
      <c r="AB151" s="18" t="str">
        <f t="shared" si="28"/>
        <v>Not Recommended</v>
      </c>
      <c r="AC151" s="18" t="str">
        <f t="shared" si="29"/>
        <v>Normal</v>
      </c>
    </row>
    <row r="152" spans="1:29" x14ac:dyDescent="0.35">
      <c r="A152" s="18" t="s">
        <v>6960</v>
      </c>
      <c r="B152" s="19">
        <v>42164</v>
      </c>
      <c r="C152" s="18" t="s">
        <v>50</v>
      </c>
      <c r="D152" s="18" t="s">
        <v>95</v>
      </c>
      <c r="E152" s="18" t="s">
        <v>21</v>
      </c>
      <c r="F152" s="18" t="s">
        <v>101</v>
      </c>
      <c r="G152" s="18" t="s">
        <v>150</v>
      </c>
      <c r="H152" s="18" t="s">
        <v>5994</v>
      </c>
      <c r="I152" s="18" t="s">
        <v>1982</v>
      </c>
      <c r="J152" s="20">
        <v>11000</v>
      </c>
      <c r="K152" s="20">
        <v>11700</v>
      </c>
      <c r="L152" s="20">
        <v>0</v>
      </c>
      <c r="M152" s="20">
        <v>85000</v>
      </c>
      <c r="N152" s="20">
        <v>6.8</v>
      </c>
      <c r="O152" s="20">
        <v>602</v>
      </c>
      <c r="P152" s="20">
        <v>148</v>
      </c>
      <c r="Q152" s="3">
        <v>200074175</v>
      </c>
      <c r="R152" s="3">
        <v>245000000</v>
      </c>
      <c r="S152" s="3">
        <f t="shared" si="20"/>
        <v>-44925825</v>
      </c>
      <c r="T152" s="4">
        <f t="shared" si="21"/>
        <v>-0.18337071428571428</v>
      </c>
      <c r="U152" s="5">
        <f t="shared" si="22"/>
        <v>35.626651714285714</v>
      </c>
      <c r="V152" s="2">
        <f t="shared" si="23"/>
        <v>2015</v>
      </c>
      <c r="W152" s="18" t="str">
        <f t="shared" si="24"/>
        <v>iyun</v>
      </c>
      <c r="X152" s="18" t="str">
        <f t="shared" si="25"/>
        <v>Sam Mendes</v>
      </c>
      <c r="Y152" s="18" t="str">
        <f t="shared" si="26"/>
        <v>SPECTRE</v>
      </c>
      <c r="Z152" s="18" t="str">
        <f t="shared" si="27"/>
        <v>Underperformer</v>
      </c>
      <c r="AA152" s="18" t="str">
        <f>VLOOKUP(D152, lookups!$A$2:$B$18, 2, FALSE)</f>
        <v>High Budget</v>
      </c>
      <c r="AB152" s="18" t="str">
        <f t="shared" si="28"/>
        <v>Not Recommended</v>
      </c>
      <c r="AC152" s="18" t="str">
        <f t="shared" si="29"/>
        <v>Normal</v>
      </c>
    </row>
    <row r="153" spans="1:29" x14ac:dyDescent="0.35">
      <c r="A153" s="18" t="s">
        <v>4489</v>
      </c>
      <c r="B153" s="19">
        <v>38999</v>
      </c>
      <c r="C153" s="18" t="s">
        <v>50</v>
      </c>
      <c r="D153" s="18" t="s">
        <v>95</v>
      </c>
      <c r="E153" s="18" t="s">
        <v>21</v>
      </c>
      <c r="F153" s="18" t="s">
        <v>22</v>
      </c>
      <c r="G153" s="18" t="s">
        <v>150</v>
      </c>
      <c r="H153" s="18" t="s">
        <v>924</v>
      </c>
      <c r="I153" s="18" t="s">
        <v>1298</v>
      </c>
      <c r="J153" s="20">
        <v>18000</v>
      </c>
      <c r="K153" s="20">
        <v>29991</v>
      </c>
      <c r="L153" s="20">
        <v>0</v>
      </c>
      <c r="M153" s="20">
        <v>0</v>
      </c>
      <c r="N153" s="20">
        <v>6.1</v>
      </c>
      <c r="O153" s="20">
        <v>434</v>
      </c>
      <c r="P153" s="20">
        <v>169</v>
      </c>
      <c r="Q153" s="3">
        <v>200069408</v>
      </c>
      <c r="R153" s="3">
        <v>209000000</v>
      </c>
      <c r="S153" s="3">
        <f t="shared" si="20"/>
        <v>-8930592</v>
      </c>
      <c r="T153" s="4">
        <f t="shared" si="21"/>
        <v>-4.2730105263157896E-2</v>
      </c>
      <c r="U153" s="5">
        <f t="shared" si="22"/>
        <v>24.382907957894737</v>
      </c>
      <c r="V153" s="2">
        <f t="shared" si="23"/>
        <v>2006</v>
      </c>
      <c r="W153" s="18" t="str">
        <f t="shared" si="24"/>
        <v>oktyabr</v>
      </c>
      <c r="X153" s="18" t="str">
        <f t="shared" si="25"/>
        <v>Bryan Singer</v>
      </c>
      <c r="Y153" s="18" t="str">
        <f t="shared" si="26"/>
        <v>SUPERMAN RETURNS</v>
      </c>
      <c r="Z153" s="18" t="str">
        <f t="shared" si="27"/>
        <v>Underperformer</v>
      </c>
      <c r="AA153" s="18" t="str">
        <f>VLOOKUP(D153, lookups!$A$2:$B$18, 2, FALSE)</f>
        <v>High Budget</v>
      </c>
      <c r="AB153" s="18" t="str">
        <f t="shared" si="28"/>
        <v>Not Recommended</v>
      </c>
      <c r="AC153" s="18" t="str">
        <f t="shared" si="29"/>
        <v>Normal</v>
      </c>
    </row>
    <row r="154" spans="1:29" x14ac:dyDescent="0.35">
      <c r="A154" s="18" t="s">
        <v>54</v>
      </c>
      <c r="B154" s="19">
        <v>14561</v>
      </c>
      <c r="C154" s="18" t="s">
        <v>50</v>
      </c>
      <c r="D154" s="18" t="s">
        <v>27</v>
      </c>
      <c r="E154" s="18" t="s">
        <v>21</v>
      </c>
      <c r="F154" s="18" t="s">
        <v>22</v>
      </c>
      <c r="G154" s="18" t="s">
        <v>46</v>
      </c>
      <c r="H154" s="18" t="s">
        <v>55</v>
      </c>
      <c r="I154" s="18" t="s">
        <v>56</v>
      </c>
      <c r="J154" s="20">
        <v>503</v>
      </c>
      <c r="K154" s="20">
        <v>1862</v>
      </c>
      <c r="L154" s="20">
        <v>149</v>
      </c>
      <c r="M154" s="20">
        <v>16000</v>
      </c>
      <c r="N154" s="20">
        <v>8.1999999999999993</v>
      </c>
      <c r="O154" s="20">
        <v>157</v>
      </c>
      <c r="P154" s="20">
        <v>226</v>
      </c>
      <c r="Q154" s="3">
        <v>198655278</v>
      </c>
      <c r="R154" s="3">
        <v>3977000</v>
      </c>
      <c r="S154" s="3">
        <f t="shared" si="20"/>
        <v>194678278</v>
      </c>
      <c r="T154" s="4">
        <f t="shared" si="21"/>
        <v>48.951037968317827</v>
      </c>
      <c r="U154" s="5">
        <f t="shared" si="22"/>
        <v>53.980415187327132</v>
      </c>
      <c r="V154" s="2">
        <f t="shared" si="23"/>
        <v>1939</v>
      </c>
      <c r="W154" s="18" t="str">
        <f t="shared" si="24"/>
        <v>noyabr</v>
      </c>
      <c r="X154" s="18" t="str">
        <f t="shared" si="25"/>
        <v>Victor Fleming</v>
      </c>
      <c r="Y154" s="18" t="str">
        <f t="shared" si="26"/>
        <v>GONE WİTH THE WİND</v>
      </c>
      <c r="Z154" s="18" t="str">
        <f t="shared" si="27"/>
        <v>Overperformer</v>
      </c>
      <c r="AA154" s="18" t="str">
        <f>VLOOKUP(D154, lookups!$A$2:$B$18, 2, FALSE)</f>
        <v>Medium Budget</v>
      </c>
      <c r="AB154" s="18" t="str">
        <f t="shared" si="28"/>
        <v>Not Recommended</v>
      </c>
      <c r="AC154" s="18" t="str">
        <f t="shared" si="29"/>
        <v>High Buzz / High Score</v>
      </c>
    </row>
    <row r="155" spans="1:29" x14ac:dyDescent="0.35">
      <c r="A155" s="18" t="s">
        <v>2809</v>
      </c>
      <c r="B155" s="19">
        <v>36940</v>
      </c>
      <c r="C155" s="18" t="s">
        <v>19</v>
      </c>
      <c r="D155" s="18" t="s">
        <v>95</v>
      </c>
      <c r="E155" s="18" t="s">
        <v>21</v>
      </c>
      <c r="F155" s="18" t="s">
        <v>22</v>
      </c>
      <c r="G155" s="18" t="s">
        <v>150</v>
      </c>
      <c r="H155" s="18" t="s">
        <v>2363</v>
      </c>
      <c r="I155" s="18" t="s">
        <v>1186</v>
      </c>
      <c r="J155" s="20">
        <v>3000</v>
      </c>
      <c r="K155" s="20">
        <v>5401</v>
      </c>
      <c r="L155" s="20">
        <v>0</v>
      </c>
      <c r="M155" s="20">
        <v>0</v>
      </c>
      <c r="N155" s="20">
        <v>6.1</v>
      </c>
      <c r="O155" s="20">
        <v>191</v>
      </c>
      <c r="P155" s="20">
        <v>184</v>
      </c>
      <c r="Q155" s="3">
        <v>198539855</v>
      </c>
      <c r="R155" s="3">
        <v>140000000</v>
      </c>
      <c r="S155" s="3">
        <f t="shared" si="20"/>
        <v>58539855</v>
      </c>
      <c r="T155" s="4">
        <f t="shared" si="21"/>
        <v>0.41814182142857143</v>
      </c>
      <c r="U155" s="5">
        <f t="shared" si="22"/>
        <v>24.567256728571426</v>
      </c>
      <c r="V155" s="2">
        <f t="shared" si="23"/>
        <v>2001</v>
      </c>
      <c r="W155" s="18" t="str">
        <f t="shared" si="24"/>
        <v>fevral</v>
      </c>
      <c r="X155" s="18" t="str">
        <f t="shared" si="25"/>
        <v>Michael Bay</v>
      </c>
      <c r="Y155" s="18" t="str">
        <f t="shared" si="26"/>
        <v>PEARL HARBOR</v>
      </c>
      <c r="Z155" s="18" t="str">
        <f t="shared" si="27"/>
        <v>Normal</v>
      </c>
      <c r="AA155" s="18" t="str">
        <f>VLOOKUP(D155, lookups!$A$2:$B$18, 2, FALSE)</f>
        <v>High Budget</v>
      </c>
      <c r="AB155" s="18" t="str">
        <f t="shared" si="28"/>
        <v>Not Recommended</v>
      </c>
      <c r="AC155" s="18" t="str">
        <f t="shared" si="29"/>
        <v>Normal</v>
      </c>
    </row>
    <row r="156" spans="1:29" x14ac:dyDescent="0.35">
      <c r="A156" s="18" t="s">
        <v>5318</v>
      </c>
      <c r="B156" s="19">
        <v>39963</v>
      </c>
      <c r="C156" s="18" t="s">
        <v>50</v>
      </c>
      <c r="D156" s="18" t="s">
        <v>95</v>
      </c>
      <c r="E156" s="18" t="s">
        <v>21</v>
      </c>
      <c r="F156" s="18" t="s">
        <v>22</v>
      </c>
      <c r="G156" s="18" t="s">
        <v>102</v>
      </c>
      <c r="H156" s="18" t="s">
        <v>2042</v>
      </c>
      <c r="I156" s="18" t="s">
        <v>5319</v>
      </c>
      <c r="J156" s="20">
        <v>1000</v>
      </c>
      <c r="K156" s="20">
        <v>2579</v>
      </c>
      <c r="L156" s="20">
        <v>11</v>
      </c>
      <c r="M156" s="20">
        <v>0</v>
      </c>
      <c r="N156" s="20">
        <v>6.5</v>
      </c>
      <c r="O156" s="20">
        <v>219</v>
      </c>
      <c r="P156" s="20">
        <v>94</v>
      </c>
      <c r="Q156" s="3">
        <v>198332128</v>
      </c>
      <c r="R156" s="3">
        <v>175000000</v>
      </c>
      <c r="S156" s="3">
        <f t="shared" si="20"/>
        <v>23332128</v>
      </c>
      <c r="T156" s="4">
        <f t="shared" si="21"/>
        <v>0.1333264457142857</v>
      </c>
      <c r="U156" s="5">
        <f t="shared" si="22"/>
        <v>26.053330578285713</v>
      </c>
      <c r="V156" s="2">
        <f t="shared" si="23"/>
        <v>2009</v>
      </c>
      <c r="W156" s="18" t="str">
        <f t="shared" si="24"/>
        <v>may</v>
      </c>
      <c r="X156" s="18" t="str">
        <f t="shared" si="25"/>
        <v>Rob Letterman</v>
      </c>
      <c r="Y156" s="18" t="str">
        <f t="shared" si="26"/>
        <v>MONSTERS VS. ALİENS</v>
      </c>
      <c r="Z156" s="18" t="str">
        <f t="shared" si="27"/>
        <v>Normal</v>
      </c>
      <c r="AA156" s="18" t="str">
        <f>VLOOKUP(D156, lookups!$A$2:$B$18, 2, FALSE)</f>
        <v>High Budget</v>
      </c>
      <c r="AB156" s="18" t="str">
        <f t="shared" si="28"/>
        <v>Not Recommended</v>
      </c>
      <c r="AC156" s="18" t="str">
        <f t="shared" si="29"/>
        <v>Normal</v>
      </c>
    </row>
    <row r="157" spans="1:29" x14ac:dyDescent="0.35">
      <c r="A157" s="18" t="s">
        <v>4352</v>
      </c>
      <c r="B157" s="19">
        <v>38758</v>
      </c>
      <c r="C157" s="18" t="s">
        <v>50</v>
      </c>
      <c r="D157" s="18" t="s">
        <v>51</v>
      </c>
      <c r="E157" s="18" t="s">
        <v>21</v>
      </c>
      <c r="F157" s="18" t="s">
        <v>22</v>
      </c>
      <c r="G157" s="18" t="s">
        <v>102</v>
      </c>
      <c r="H157" s="18" t="s">
        <v>602</v>
      </c>
      <c r="I157" s="18" t="s">
        <v>354</v>
      </c>
      <c r="J157" s="20">
        <v>49000</v>
      </c>
      <c r="K157" s="20">
        <v>70996</v>
      </c>
      <c r="L157" s="20">
        <v>750</v>
      </c>
      <c r="M157" s="20">
        <v>0</v>
      </c>
      <c r="N157" s="20">
        <v>6.5</v>
      </c>
      <c r="O157" s="20">
        <v>206</v>
      </c>
      <c r="P157" s="20">
        <v>108</v>
      </c>
      <c r="Q157" s="3">
        <v>197992827</v>
      </c>
      <c r="R157" s="3">
        <v>100000000</v>
      </c>
      <c r="S157" s="3">
        <f t="shared" si="20"/>
        <v>97992827</v>
      </c>
      <c r="T157" s="4">
        <f t="shared" si="21"/>
        <v>0.97992827000000005</v>
      </c>
      <c r="U157" s="5">
        <f t="shared" si="22"/>
        <v>26.391971307999999</v>
      </c>
      <c r="V157" s="2">
        <f t="shared" si="23"/>
        <v>2006</v>
      </c>
      <c r="W157" s="18" t="str">
        <f t="shared" si="24"/>
        <v>fevral</v>
      </c>
      <c r="X157" s="18" t="str">
        <f t="shared" si="25"/>
        <v>George Miller</v>
      </c>
      <c r="Y157" s="18" t="str">
        <f t="shared" si="26"/>
        <v>HAPPY FEET</v>
      </c>
      <c r="Z157" s="18" t="str">
        <f t="shared" si="27"/>
        <v>Normal</v>
      </c>
      <c r="AA157" s="18" t="str">
        <f>VLOOKUP(D157, lookups!$A$2:$B$18, 2, FALSE)</f>
        <v>High Budget</v>
      </c>
      <c r="AB157" s="18" t="str">
        <f t="shared" si="28"/>
        <v>Not Recommended</v>
      </c>
      <c r="AC157" s="18" t="str">
        <f t="shared" si="29"/>
        <v>Normal</v>
      </c>
    </row>
    <row r="158" spans="1:29" x14ac:dyDescent="0.35">
      <c r="A158" s="18" t="s">
        <v>6159</v>
      </c>
      <c r="B158" s="19">
        <v>41255</v>
      </c>
      <c r="C158" s="18" t="s">
        <v>50</v>
      </c>
      <c r="D158" s="18" t="s">
        <v>79</v>
      </c>
      <c r="E158" s="18" t="s">
        <v>21</v>
      </c>
      <c r="F158" s="18" t="s">
        <v>22</v>
      </c>
      <c r="G158" s="18" t="s">
        <v>150</v>
      </c>
      <c r="H158" s="18" t="s">
        <v>1471</v>
      </c>
      <c r="I158" s="18" t="s">
        <v>243</v>
      </c>
      <c r="J158" s="20">
        <v>23000</v>
      </c>
      <c r="K158" s="20">
        <v>25517</v>
      </c>
      <c r="L158" s="20">
        <v>14000</v>
      </c>
      <c r="M158" s="20">
        <v>71000</v>
      </c>
      <c r="N158" s="20">
        <v>7.4</v>
      </c>
      <c r="O158" s="20">
        <v>538</v>
      </c>
      <c r="P158" s="20">
        <v>150</v>
      </c>
      <c r="Q158" s="3">
        <v>182204440</v>
      </c>
      <c r="R158" s="3">
        <v>65000000</v>
      </c>
      <c r="S158" s="3">
        <f t="shared" si="20"/>
        <v>117204440</v>
      </c>
      <c r="T158" s="4">
        <f t="shared" si="21"/>
        <v>1.8031452307692308</v>
      </c>
      <c r="U158" s="5">
        <f t="shared" si="22"/>
        <v>37.421258092307696</v>
      </c>
      <c r="V158" s="2">
        <f t="shared" si="23"/>
        <v>2012</v>
      </c>
      <c r="W158" s="18" t="str">
        <f t="shared" si="24"/>
        <v>dekabr</v>
      </c>
      <c r="X158" s="18" t="str">
        <f t="shared" si="25"/>
        <v>Steven Spielberg</v>
      </c>
      <c r="Y158" s="18" t="str">
        <f t="shared" si="26"/>
        <v>LİNCOLN</v>
      </c>
      <c r="Z158" s="18" t="str">
        <f t="shared" si="27"/>
        <v>Normal</v>
      </c>
      <c r="AA158" s="18" t="str">
        <f>VLOOKUP(D158, lookups!$A$2:$B$18, 2, FALSE)</f>
        <v>Medium Budget</v>
      </c>
      <c r="AB158" s="18" t="str">
        <f t="shared" si="28"/>
        <v>Not Recommended</v>
      </c>
      <c r="AC158" s="18" t="str">
        <f t="shared" si="29"/>
        <v>Normal</v>
      </c>
    </row>
    <row r="159" spans="1:29" x14ac:dyDescent="0.35">
      <c r="A159" s="18" t="s">
        <v>5300</v>
      </c>
      <c r="B159" s="19">
        <v>40096</v>
      </c>
      <c r="C159" s="18" t="s">
        <v>50</v>
      </c>
      <c r="D159" s="18" t="s">
        <v>95</v>
      </c>
      <c r="E159" s="18" t="s">
        <v>21</v>
      </c>
      <c r="F159" s="18" t="s">
        <v>22</v>
      </c>
      <c r="G159" s="18" t="s">
        <v>102</v>
      </c>
      <c r="H159" s="18" t="s">
        <v>4363</v>
      </c>
      <c r="I159" s="18" t="s">
        <v>4364</v>
      </c>
      <c r="J159" s="20">
        <v>835</v>
      </c>
      <c r="K159" s="20">
        <v>1258</v>
      </c>
      <c r="L159" s="20">
        <v>107</v>
      </c>
      <c r="M159" s="20">
        <v>0</v>
      </c>
      <c r="N159" s="20">
        <v>7</v>
      </c>
      <c r="O159" s="20">
        <v>188</v>
      </c>
      <c r="P159" s="20">
        <v>94</v>
      </c>
      <c r="Q159" s="3">
        <v>196573705</v>
      </c>
      <c r="R159" s="3">
        <v>90000000</v>
      </c>
      <c r="S159" s="3">
        <f t="shared" si="20"/>
        <v>106573705</v>
      </c>
      <c r="T159" s="4">
        <f t="shared" si="21"/>
        <v>1.1841522777777778</v>
      </c>
      <c r="U159" s="5">
        <f t="shared" si="22"/>
        <v>28.473660911111111</v>
      </c>
      <c r="V159" s="2">
        <f t="shared" si="23"/>
        <v>2009</v>
      </c>
      <c r="W159" s="18" t="str">
        <f t="shared" si="24"/>
        <v>oktyabr</v>
      </c>
      <c r="X159" s="18" t="str">
        <f t="shared" si="25"/>
        <v>Carlos Saldanha</v>
      </c>
      <c r="Y159" s="18" t="str">
        <f t="shared" si="26"/>
        <v>ICE AGE: DAWN OF THE DİNOSAURS</v>
      </c>
      <c r="Z159" s="18" t="str">
        <f t="shared" si="27"/>
        <v>Normal</v>
      </c>
      <c r="AA159" s="18" t="str">
        <f>VLOOKUP(D159, lookups!$A$2:$B$18, 2, FALSE)</f>
        <v>High Budget</v>
      </c>
      <c r="AB159" s="18" t="str">
        <f t="shared" si="28"/>
        <v>Not Recommended</v>
      </c>
      <c r="AC159" s="18" t="str">
        <f t="shared" si="29"/>
        <v>Normal</v>
      </c>
    </row>
    <row r="160" spans="1:29" x14ac:dyDescent="0.35">
      <c r="A160" s="18" t="s">
        <v>4362</v>
      </c>
      <c r="B160" s="19">
        <v>39080</v>
      </c>
      <c r="C160" s="18" t="s">
        <v>50</v>
      </c>
      <c r="D160" s="18" t="s">
        <v>95</v>
      </c>
      <c r="E160" s="18" t="s">
        <v>21</v>
      </c>
      <c r="F160" s="18" t="s">
        <v>22</v>
      </c>
      <c r="G160" s="18" t="s">
        <v>102</v>
      </c>
      <c r="H160" s="18" t="s">
        <v>4363</v>
      </c>
      <c r="I160" s="18" t="s">
        <v>4364</v>
      </c>
      <c r="J160" s="20">
        <v>835</v>
      </c>
      <c r="K160" s="20">
        <v>1815</v>
      </c>
      <c r="L160" s="20">
        <v>107</v>
      </c>
      <c r="M160" s="20">
        <v>0</v>
      </c>
      <c r="N160" s="20">
        <v>6.9</v>
      </c>
      <c r="O160" s="20">
        <v>164</v>
      </c>
      <c r="P160" s="20">
        <v>115</v>
      </c>
      <c r="Q160" s="3">
        <v>195329763</v>
      </c>
      <c r="R160" s="3">
        <v>80000000</v>
      </c>
      <c r="S160" s="3">
        <f t="shared" si="20"/>
        <v>115329763</v>
      </c>
      <c r="T160" s="4">
        <f t="shared" si="21"/>
        <v>1.4416220375</v>
      </c>
      <c r="U160" s="5">
        <f t="shared" si="22"/>
        <v>28.176648815</v>
      </c>
      <c r="V160" s="2">
        <f t="shared" si="23"/>
        <v>2006</v>
      </c>
      <c r="W160" s="18" t="str">
        <f t="shared" si="24"/>
        <v>dekabr</v>
      </c>
      <c r="X160" s="18" t="str">
        <f t="shared" si="25"/>
        <v>Carlos Saldanha</v>
      </c>
      <c r="Y160" s="18" t="str">
        <f t="shared" si="26"/>
        <v>ICE AGE: THE MELTDOWN</v>
      </c>
      <c r="Z160" s="18" t="str">
        <f t="shared" si="27"/>
        <v>Normal</v>
      </c>
      <c r="AA160" s="18" t="str">
        <f>VLOOKUP(D160, lookups!$A$2:$B$18, 2, FALSE)</f>
        <v>High Budget</v>
      </c>
      <c r="AB160" s="18" t="str">
        <f t="shared" si="28"/>
        <v>Not Recommended</v>
      </c>
      <c r="AC160" s="18" t="str">
        <f t="shared" si="29"/>
        <v>Normal</v>
      </c>
    </row>
    <row r="161" spans="1:29" x14ac:dyDescent="0.35">
      <c r="A161" s="18" t="s">
        <v>6928</v>
      </c>
      <c r="B161" s="19">
        <v>42304</v>
      </c>
      <c r="C161" s="18" t="s">
        <v>50</v>
      </c>
      <c r="D161" s="18" t="s">
        <v>95</v>
      </c>
      <c r="E161" s="18" t="s">
        <v>21</v>
      </c>
      <c r="F161" s="18" t="s">
        <v>641</v>
      </c>
      <c r="G161" s="18" t="s">
        <v>150</v>
      </c>
      <c r="H161" s="18" t="s">
        <v>431</v>
      </c>
      <c r="I161" s="18" t="s">
        <v>2560</v>
      </c>
      <c r="J161" s="20">
        <v>10000</v>
      </c>
      <c r="K161" s="20">
        <v>21840</v>
      </c>
      <c r="L161" s="20">
        <v>188</v>
      </c>
      <c r="M161" s="20">
        <v>47000</v>
      </c>
      <c r="N161" s="20">
        <v>7.4</v>
      </c>
      <c r="O161" s="20">
        <v>465</v>
      </c>
      <c r="P161" s="20">
        <v>131</v>
      </c>
      <c r="Q161" s="3">
        <v>195000874</v>
      </c>
      <c r="R161" s="3">
        <v>150000000</v>
      </c>
      <c r="S161" s="3">
        <f t="shared" si="20"/>
        <v>45000874</v>
      </c>
      <c r="T161" s="4">
        <f t="shared" si="21"/>
        <v>0.30000582666666664</v>
      </c>
      <c r="U161" s="5">
        <f t="shared" si="22"/>
        <v>34.420002330666669</v>
      </c>
      <c r="V161" s="2">
        <f t="shared" si="23"/>
        <v>2015</v>
      </c>
      <c r="W161" s="18" t="str">
        <f t="shared" si="24"/>
        <v>oktyabr</v>
      </c>
      <c r="X161" s="18" t="str">
        <f t="shared" si="25"/>
        <v>Christopher McQuarrie</v>
      </c>
      <c r="Y161" s="18" t="str">
        <f t="shared" si="26"/>
        <v>MİSSİON: IMPOSSİBLE - ROGUE NATİON</v>
      </c>
      <c r="Z161" s="18" t="str">
        <f t="shared" si="27"/>
        <v>Normal</v>
      </c>
      <c r="AA161" s="18" t="str">
        <f>VLOOKUP(D161, lookups!$A$2:$B$18, 2, FALSE)</f>
        <v>High Budget</v>
      </c>
      <c r="AB161" s="18" t="str">
        <f t="shared" si="28"/>
        <v>Not Recommended</v>
      </c>
      <c r="AC161" s="18" t="str">
        <f t="shared" si="29"/>
        <v>Normal</v>
      </c>
    </row>
    <row r="162" spans="1:29" x14ac:dyDescent="0.35">
      <c r="A162" s="18" t="s">
        <v>4047</v>
      </c>
      <c r="B162" s="19">
        <v>38434</v>
      </c>
      <c r="C162" s="18" t="s">
        <v>50</v>
      </c>
      <c r="D162" s="18" t="s">
        <v>58</v>
      </c>
      <c r="E162" s="18" t="s">
        <v>21</v>
      </c>
      <c r="F162" s="18" t="s">
        <v>22</v>
      </c>
      <c r="G162" s="18" t="s">
        <v>102</v>
      </c>
      <c r="H162" s="18" t="s">
        <v>1010</v>
      </c>
      <c r="I162" s="18" t="s">
        <v>1736</v>
      </c>
      <c r="J162" s="20">
        <v>851</v>
      </c>
      <c r="K162" s="20">
        <v>1777</v>
      </c>
      <c r="L162" s="20">
        <v>35</v>
      </c>
      <c r="M162" s="20">
        <v>0</v>
      </c>
      <c r="N162" s="20">
        <v>6.9</v>
      </c>
      <c r="O162" s="20">
        <v>181</v>
      </c>
      <c r="P162" s="20">
        <v>86</v>
      </c>
      <c r="Q162" s="3">
        <v>193136719</v>
      </c>
      <c r="R162" s="3">
        <v>75000000</v>
      </c>
      <c r="S162" s="3">
        <f t="shared" si="20"/>
        <v>118136719</v>
      </c>
      <c r="T162" s="4">
        <f t="shared" si="21"/>
        <v>1.5751562533333334</v>
      </c>
      <c r="U162" s="5">
        <f t="shared" si="22"/>
        <v>28.230062501333336</v>
      </c>
      <c r="V162" s="2">
        <f t="shared" si="23"/>
        <v>2005</v>
      </c>
      <c r="W162" s="18" t="str">
        <f t="shared" si="24"/>
        <v>mart</v>
      </c>
      <c r="X162" s="18" t="str">
        <f t="shared" si="25"/>
        <v>Eric Darnell</v>
      </c>
      <c r="Y162" s="18" t="str">
        <f t="shared" si="26"/>
        <v>MADAGASCAR</v>
      </c>
      <c r="Z162" s="18" t="str">
        <f t="shared" si="27"/>
        <v>Normal</v>
      </c>
      <c r="AA162" s="18" t="str">
        <f>VLOOKUP(D162, lookups!$A$2:$B$18, 2, FALSE)</f>
        <v>High Budget</v>
      </c>
      <c r="AB162" s="18" t="str">
        <f t="shared" si="28"/>
        <v>Not Recommended</v>
      </c>
      <c r="AC162" s="18" t="str">
        <f t="shared" si="29"/>
        <v>Normal</v>
      </c>
    </row>
    <row r="163" spans="1:29" x14ac:dyDescent="0.35">
      <c r="A163" s="18" t="s">
        <v>1304</v>
      </c>
      <c r="B163" s="19">
        <v>34828</v>
      </c>
      <c r="C163" s="18" t="s">
        <v>50</v>
      </c>
      <c r="D163" s="18" t="s">
        <v>58</v>
      </c>
      <c r="E163" s="18" t="s">
        <v>21</v>
      </c>
      <c r="F163" s="18" t="s">
        <v>22</v>
      </c>
      <c r="G163" s="18" t="s">
        <v>46</v>
      </c>
      <c r="H163" s="18" t="s">
        <v>473</v>
      </c>
      <c r="I163" s="18" t="s">
        <v>1305</v>
      </c>
      <c r="J163" s="20">
        <v>15000</v>
      </c>
      <c r="K163" s="20">
        <v>19046</v>
      </c>
      <c r="L163" s="20">
        <v>487</v>
      </c>
      <c r="M163" s="20">
        <v>0</v>
      </c>
      <c r="N163" s="20">
        <v>8.3000000000000007</v>
      </c>
      <c r="O163" s="20">
        <v>166</v>
      </c>
      <c r="P163" s="20">
        <v>74</v>
      </c>
      <c r="Q163" s="3">
        <v>191796233</v>
      </c>
      <c r="R163" s="3">
        <v>30000000</v>
      </c>
      <c r="S163" s="3">
        <f t="shared" si="20"/>
        <v>161796233</v>
      </c>
      <c r="T163" s="4">
        <f t="shared" si="21"/>
        <v>5.3932077666666665</v>
      </c>
      <c r="U163" s="5">
        <f t="shared" si="22"/>
        <v>35.357283106666671</v>
      </c>
      <c r="V163" s="2">
        <f t="shared" si="23"/>
        <v>1995</v>
      </c>
      <c r="W163" s="18" t="str">
        <f t="shared" si="24"/>
        <v>may</v>
      </c>
      <c r="X163" s="18" t="str">
        <f t="shared" si="25"/>
        <v>John Lasseter</v>
      </c>
      <c r="Y163" s="18" t="str">
        <f t="shared" si="26"/>
        <v>TOY STORY</v>
      </c>
      <c r="Z163" s="18" t="str">
        <f t="shared" si="27"/>
        <v>Normal</v>
      </c>
      <c r="AA163" s="18" t="str">
        <f>VLOOKUP(D163, lookups!$A$2:$B$18, 2, FALSE)</f>
        <v>High Budget</v>
      </c>
      <c r="AB163" s="18" t="str">
        <f t="shared" si="28"/>
        <v>Not Recommended</v>
      </c>
      <c r="AC163" s="18" t="str">
        <f t="shared" si="29"/>
        <v>High Buzz / High Score</v>
      </c>
    </row>
    <row r="164" spans="1:29" x14ac:dyDescent="0.35">
      <c r="A164" s="18" t="s">
        <v>6590</v>
      </c>
      <c r="B164" s="19">
        <v>41962</v>
      </c>
      <c r="C164" s="18" t="s">
        <v>50</v>
      </c>
      <c r="D164" s="18" t="s">
        <v>95</v>
      </c>
      <c r="E164" s="18" t="s">
        <v>21</v>
      </c>
      <c r="F164" s="18" t="s">
        <v>22</v>
      </c>
      <c r="G164" s="18" t="s">
        <v>110</v>
      </c>
      <c r="H164" s="18" t="s">
        <v>3935</v>
      </c>
      <c r="I164" s="18" t="s">
        <v>5229</v>
      </c>
      <c r="J164" s="20">
        <v>17000</v>
      </c>
      <c r="K164" s="20">
        <v>19428</v>
      </c>
      <c r="L164" s="20">
        <v>97</v>
      </c>
      <c r="M164" s="20">
        <v>24000</v>
      </c>
      <c r="N164" s="20">
        <v>7.1</v>
      </c>
      <c r="O164" s="20">
        <v>330</v>
      </c>
      <c r="P164" s="20">
        <v>112</v>
      </c>
      <c r="Q164" s="3">
        <v>191616238</v>
      </c>
      <c r="R164" s="3">
        <v>50000000</v>
      </c>
      <c r="S164" s="3">
        <f t="shared" si="20"/>
        <v>141616238</v>
      </c>
      <c r="T164" s="4">
        <f t="shared" si="21"/>
        <v>2.8323247600000001</v>
      </c>
      <c r="U164" s="5">
        <f t="shared" si="22"/>
        <v>31.932929903999998</v>
      </c>
      <c r="V164" s="2">
        <f t="shared" si="23"/>
        <v>2014</v>
      </c>
      <c r="W164" s="18" t="str">
        <f t="shared" si="24"/>
        <v>noyabr</v>
      </c>
      <c r="X164" s="18" t="str">
        <f t="shared" si="25"/>
        <v>Phil Lord</v>
      </c>
      <c r="Y164" s="18" t="str">
        <f t="shared" si="26"/>
        <v>22 JUMP STREET</v>
      </c>
      <c r="Z164" s="18" t="str">
        <f t="shared" si="27"/>
        <v>Normal</v>
      </c>
      <c r="AA164" s="18" t="str">
        <f>VLOOKUP(D164, lookups!$A$2:$B$18, 2, FALSE)</f>
        <v>High Budget</v>
      </c>
      <c r="AB164" s="18" t="str">
        <f t="shared" si="28"/>
        <v>Not Recommended</v>
      </c>
      <c r="AC164" s="18" t="str">
        <f t="shared" si="29"/>
        <v>Normal</v>
      </c>
    </row>
    <row r="165" spans="1:29" x14ac:dyDescent="0.35">
      <c r="A165" s="18" t="s">
        <v>5812</v>
      </c>
      <c r="B165" s="19">
        <v>40690</v>
      </c>
      <c r="C165" s="18" t="s">
        <v>50</v>
      </c>
      <c r="D165" s="18" t="s">
        <v>58</v>
      </c>
      <c r="E165" s="18" t="s">
        <v>21</v>
      </c>
      <c r="F165" s="18" t="s">
        <v>22</v>
      </c>
      <c r="G165" s="18" t="s">
        <v>46</v>
      </c>
      <c r="H165" s="18" t="s">
        <v>1076</v>
      </c>
      <c r="I165" s="18" t="s">
        <v>1305</v>
      </c>
      <c r="J165" s="20">
        <v>1000</v>
      </c>
      <c r="K165" s="20">
        <v>4482</v>
      </c>
      <c r="L165" s="20">
        <v>487</v>
      </c>
      <c r="M165" s="20">
        <v>10000</v>
      </c>
      <c r="N165" s="20">
        <v>6.3</v>
      </c>
      <c r="O165" s="20">
        <v>304</v>
      </c>
      <c r="P165" s="20">
        <v>106</v>
      </c>
      <c r="Q165" s="3">
        <v>191450875</v>
      </c>
      <c r="R165" s="3">
        <v>200000000</v>
      </c>
      <c r="S165" s="3">
        <f t="shared" si="20"/>
        <v>-8549125</v>
      </c>
      <c r="T165" s="4">
        <f t="shared" si="21"/>
        <v>-4.2745625000000002E-2</v>
      </c>
      <c r="U165" s="5">
        <f t="shared" si="22"/>
        <v>26.182901749999999</v>
      </c>
      <c r="V165" s="2">
        <f t="shared" si="23"/>
        <v>2011</v>
      </c>
      <c r="W165" s="18" t="str">
        <f t="shared" si="24"/>
        <v>may</v>
      </c>
      <c r="X165" s="18" t="str">
        <f t="shared" si="25"/>
        <v>John Lasseter</v>
      </c>
      <c r="Y165" s="18" t="str">
        <f t="shared" si="26"/>
        <v>CARS 2</v>
      </c>
      <c r="Z165" s="18" t="str">
        <f t="shared" si="27"/>
        <v>Underperformer</v>
      </c>
      <c r="AA165" s="18" t="str">
        <f>VLOOKUP(D165, lookups!$A$2:$B$18, 2, FALSE)</f>
        <v>High Budget</v>
      </c>
      <c r="AB165" s="18" t="str">
        <f t="shared" si="28"/>
        <v>Not Recommended</v>
      </c>
      <c r="AC165" s="18" t="str">
        <f t="shared" si="29"/>
        <v>Normal</v>
      </c>
    </row>
    <row r="166" spans="1:29" x14ac:dyDescent="0.35">
      <c r="A166" s="18" t="s">
        <v>5131</v>
      </c>
      <c r="B166" s="19">
        <v>39515</v>
      </c>
      <c r="C166" s="18" t="s">
        <v>50</v>
      </c>
      <c r="D166" s="18" t="s">
        <v>27</v>
      </c>
      <c r="E166" s="18" t="s">
        <v>21</v>
      </c>
      <c r="F166" s="18" t="s">
        <v>22</v>
      </c>
      <c r="G166" s="18" t="s">
        <v>150</v>
      </c>
      <c r="H166" s="18" t="s">
        <v>3132</v>
      </c>
      <c r="I166" s="18" t="s">
        <v>3537</v>
      </c>
      <c r="J166" s="20">
        <v>17000</v>
      </c>
      <c r="K166" s="20">
        <v>44060</v>
      </c>
      <c r="L166" s="20">
        <v>308</v>
      </c>
      <c r="M166" s="20">
        <v>19000</v>
      </c>
      <c r="N166" s="20">
        <v>5.2</v>
      </c>
      <c r="O166" s="20">
        <v>350</v>
      </c>
      <c r="P166" s="20">
        <v>122</v>
      </c>
      <c r="Q166" s="3">
        <v>191449475</v>
      </c>
      <c r="R166" s="3">
        <v>37000000</v>
      </c>
      <c r="S166" s="3">
        <f t="shared" si="20"/>
        <v>154449475</v>
      </c>
      <c r="T166" s="4">
        <f t="shared" si="21"/>
        <v>4.1743101351351353</v>
      </c>
      <c r="U166" s="5">
        <f t="shared" si="22"/>
        <v>24.369724054054053</v>
      </c>
      <c r="V166" s="2">
        <f t="shared" si="23"/>
        <v>2008</v>
      </c>
      <c r="W166" s="18" t="str">
        <f t="shared" si="24"/>
        <v>mart</v>
      </c>
      <c r="X166" s="18" t="str">
        <f t="shared" si="25"/>
        <v>Catherine Hardwicke</v>
      </c>
      <c r="Y166" s="18" t="str">
        <f t="shared" si="26"/>
        <v>TWİLİGHT</v>
      </c>
      <c r="Z166" s="18" t="str">
        <f t="shared" si="27"/>
        <v>Normal</v>
      </c>
      <c r="AA166" s="18" t="str">
        <f>VLOOKUP(D166, lookups!$A$2:$B$18, 2, FALSE)</f>
        <v>Medium Budget</v>
      </c>
      <c r="AB166" s="18" t="str">
        <f t="shared" si="28"/>
        <v>Not Recommended</v>
      </c>
      <c r="AC166" s="18" t="str">
        <f t="shared" si="29"/>
        <v>Normal</v>
      </c>
    </row>
    <row r="167" spans="1:29" x14ac:dyDescent="0.35">
      <c r="A167" s="18" t="s">
        <v>6758</v>
      </c>
      <c r="B167" s="19">
        <v>41816</v>
      </c>
      <c r="C167" s="18" t="s">
        <v>50</v>
      </c>
      <c r="D167" s="18" t="s">
        <v>95</v>
      </c>
      <c r="E167" s="18" t="s">
        <v>21</v>
      </c>
      <c r="F167" s="18" t="s">
        <v>22</v>
      </c>
      <c r="G167" s="18" t="s">
        <v>150</v>
      </c>
      <c r="H167" s="18" t="s">
        <v>2769</v>
      </c>
      <c r="I167" s="18" t="s">
        <v>3323</v>
      </c>
      <c r="J167" s="20">
        <v>833</v>
      </c>
      <c r="K167" s="20">
        <v>2690</v>
      </c>
      <c r="L167" s="20">
        <v>473</v>
      </c>
      <c r="M167" s="20">
        <v>62000</v>
      </c>
      <c r="N167" s="20">
        <v>5.9</v>
      </c>
      <c r="O167" s="20">
        <v>348</v>
      </c>
      <c r="P167" s="20">
        <v>101</v>
      </c>
      <c r="Q167" s="3">
        <v>190871240</v>
      </c>
      <c r="R167" s="3">
        <v>125000000</v>
      </c>
      <c r="S167" s="3">
        <f t="shared" si="20"/>
        <v>65871240</v>
      </c>
      <c r="T167" s="4">
        <f t="shared" si="21"/>
        <v>0.52696991999999998</v>
      </c>
      <c r="U167" s="5">
        <f t="shared" si="22"/>
        <v>30.010787967999999</v>
      </c>
      <c r="V167" s="2">
        <f t="shared" si="23"/>
        <v>2014</v>
      </c>
      <c r="W167" s="18" t="str">
        <f t="shared" si="24"/>
        <v>iyun</v>
      </c>
      <c r="X167" s="18" t="str">
        <f t="shared" si="25"/>
        <v>Jonathan Liebesman</v>
      </c>
      <c r="Y167" s="18" t="str">
        <f t="shared" si="26"/>
        <v>TEENAGE MUTANT NİNJA TURTLES</v>
      </c>
      <c r="Z167" s="18" t="str">
        <f t="shared" si="27"/>
        <v>Normal</v>
      </c>
      <c r="AA167" s="18" t="str">
        <f>VLOOKUP(D167, lookups!$A$2:$B$18, 2, FALSE)</f>
        <v>High Budget</v>
      </c>
      <c r="AB167" s="18" t="str">
        <f t="shared" si="28"/>
        <v>Not Recommended</v>
      </c>
      <c r="AC167" s="18" t="str">
        <f t="shared" si="29"/>
        <v>High Buzz Mismatch</v>
      </c>
    </row>
    <row r="168" spans="1:29" x14ac:dyDescent="0.35">
      <c r="A168" s="18" t="s">
        <v>3111</v>
      </c>
      <c r="B168" s="19">
        <v>37401</v>
      </c>
      <c r="C168" s="18" t="s">
        <v>50</v>
      </c>
      <c r="D168" s="18" t="s">
        <v>95</v>
      </c>
      <c r="E168" s="18" t="s">
        <v>21</v>
      </c>
      <c r="F168" s="18" t="s">
        <v>22</v>
      </c>
      <c r="G168" s="18" t="s">
        <v>150</v>
      </c>
      <c r="H168" s="18" t="s">
        <v>1185</v>
      </c>
      <c r="I168" s="18" t="s">
        <v>890</v>
      </c>
      <c r="J168" s="20">
        <v>10000</v>
      </c>
      <c r="K168" s="20">
        <v>14823</v>
      </c>
      <c r="L168" s="20">
        <v>188</v>
      </c>
      <c r="M168" s="20">
        <v>2000</v>
      </c>
      <c r="N168" s="20">
        <v>6.1</v>
      </c>
      <c r="O168" s="20">
        <v>208</v>
      </c>
      <c r="P168" s="20">
        <v>88</v>
      </c>
      <c r="Q168" s="3">
        <v>190418803</v>
      </c>
      <c r="R168" s="3">
        <v>140000000</v>
      </c>
      <c r="S168" s="3">
        <f t="shared" si="20"/>
        <v>50418803</v>
      </c>
      <c r="T168" s="4">
        <f t="shared" si="21"/>
        <v>0.36013430714285716</v>
      </c>
      <c r="U168" s="5">
        <f t="shared" si="22"/>
        <v>24.744053722857142</v>
      </c>
      <c r="V168" s="2">
        <f t="shared" si="23"/>
        <v>2002</v>
      </c>
      <c r="W168" s="18" t="str">
        <f t="shared" si="24"/>
        <v>may</v>
      </c>
      <c r="X168" s="18" t="str">
        <f t="shared" si="25"/>
        <v>Barry Sonnenfeld</v>
      </c>
      <c r="Y168" s="18" t="str">
        <f t="shared" si="26"/>
        <v>MEN İN BLACK II</v>
      </c>
      <c r="Z168" s="18" t="str">
        <f t="shared" si="27"/>
        <v>Normal</v>
      </c>
      <c r="AA168" s="18" t="str">
        <f>VLOOKUP(D168, lookups!$A$2:$B$18, 2, FALSE)</f>
        <v>High Budget</v>
      </c>
      <c r="AB168" s="18" t="str">
        <f t="shared" si="28"/>
        <v>Not Recommended</v>
      </c>
      <c r="AC168" s="18" t="str">
        <f t="shared" si="29"/>
        <v>Normal</v>
      </c>
    </row>
    <row r="169" spans="1:29" x14ac:dyDescent="0.35">
      <c r="A169" s="18" t="s">
        <v>6323</v>
      </c>
      <c r="B169" s="19">
        <v>41177</v>
      </c>
      <c r="C169" s="18" t="s">
        <v>50</v>
      </c>
      <c r="D169" s="18" t="s">
        <v>58</v>
      </c>
      <c r="E169" s="18" t="s">
        <v>21</v>
      </c>
      <c r="F169" s="18" t="s">
        <v>22</v>
      </c>
      <c r="G169" s="18" t="s">
        <v>102</v>
      </c>
      <c r="H169" s="18" t="s">
        <v>5513</v>
      </c>
      <c r="I169" s="18" t="s">
        <v>6324</v>
      </c>
      <c r="J169" s="20">
        <v>975</v>
      </c>
      <c r="K169" s="20">
        <v>4451</v>
      </c>
      <c r="L169" s="20">
        <v>66</v>
      </c>
      <c r="M169" s="20">
        <v>40000</v>
      </c>
      <c r="N169" s="20">
        <v>7.8</v>
      </c>
      <c r="O169" s="20">
        <v>377</v>
      </c>
      <c r="P169" s="20">
        <v>101</v>
      </c>
      <c r="Q169" s="3">
        <v>189412677</v>
      </c>
      <c r="R169" s="3">
        <v>165000000</v>
      </c>
      <c r="S169" s="3">
        <f t="shared" si="20"/>
        <v>24412677</v>
      </c>
      <c r="T169" s="4">
        <f t="shared" si="21"/>
        <v>0.14795561818181818</v>
      </c>
      <c r="U169" s="5">
        <f t="shared" si="22"/>
        <v>35.259182247272726</v>
      </c>
      <c r="V169" s="2">
        <f t="shared" si="23"/>
        <v>2012</v>
      </c>
      <c r="W169" s="18" t="str">
        <f t="shared" si="24"/>
        <v>sentyabr</v>
      </c>
      <c r="X169" s="18" t="str">
        <f t="shared" si="25"/>
        <v>Rich Moore</v>
      </c>
      <c r="Y169" s="18" t="str">
        <f t="shared" si="26"/>
        <v>WRECK-IT RALPH</v>
      </c>
      <c r="Z169" s="18" t="str">
        <f t="shared" si="27"/>
        <v>Normal</v>
      </c>
      <c r="AA169" s="18" t="str">
        <f>VLOOKUP(D169, lookups!$A$2:$B$18, 2, FALSE)</f>
        <v>High Budget</v>
      </c>
      <c r="AB169" s="18" t="str">
        <f t="shared" si="28"/>
        <v>Not Recommended</v>
      </c>
      <c r="AC169" s="18" t="str">
        <f t="shared" si="29"/>
        <v>Normal</v>
      </c>
    </row>
    <row r="170" spans="1:29" x14ac:dyDescent="0.35">
      <c r="A170" s="18" t="s">
        <v>6679</v>
      </c>
      <c r="B170" s="19">
        <v>42001</v>
      </c>
      <c r="C170" s="18" t="s">
        <v>50</v>
      </c>
      <c r="D170" s="18" t="s">
        <v>58</v>
      </c>
      <c r="E170" s="18" t="s">
        <v>21</v>
      </c>
      <c r="F170" s="18" t="s">
        <v>22</v>
      </c>
      <c r="G170" s="18" t="s">
        <v>150</v>
      </c>
      <c r="H170" s="18" t="s">
        <v>1395</v>
      </c>
      <c r="I170" s="18" t="s">
        <v>2431</v>
      </c>
      <c r="J170" s="20">
        <v>11000</v>
      </c>
      <c r="K170" s="20">
        <v>31488</v>
      </c>
      <c r="L170" s="20">
        <v>22000</v>
      </c>
      <c r="M170" s="20">
        <v>349000</v>
      </c>
      <c r="N170" s="20">
        <v>8.6</v>
      </c>
      <c r="O170" s="20">
        <v>712</v>
      </c>
      <c r="P170" s="20">
        <v>169</v>
      </c>
      <c r="Q170" s="3">
        <v>187991439</v>
      </c>
      <c r="R170" s="3">
        <v>165000000</v>
      </c>
      <c r="S170" s="3">
        <f t="shared" si="20"/>
        <v>22991439</v>
      </c>
      <c r="T170" s="4">
        <f t="shared" si="21"/>
        <v>0.13934205454545454</v>
      </c>
      <c r="U170" s="5">
        <f t="shared" si="22"/>
        <v>69.355736821818169</v>
      </c>
      <c r="V170" s="2">
        <f t="shared" si="23"/>
        <v>2014</v>
      </c>
      <c r="W170" s="18" t="str">
        <f t="shared" si="24"/>
        <v>dekabr</v>
      </c>
      <c r="X170" s="18" t="str">
        <f t="shared" si="25"/>
        <v>Christopher Nolan</v>
      </c>
      <c r="Y170" s="18" t="str">
        <f t="shared" si="26"/>
        <v>INTERSTELLAR</v>
      </c>
      <c r="Z170" s="18" t="str">
        <f t="shared" si="27"/>
        <v>Normal</v>
      </c>
      <c r="AA170" s="18" t="str">
        <f>VLOOKUP(D170, lookups!$A$2:$B$18, 2, FALSE)</f>
        <v>High Budget</v>
      </c>
      <c r="AB170" s="18" t="str">
        <f t="shared" si="28"/>
        <v>Not Recommended</v>
      </c>
      <c r="AC170" s="18" t="str">
        <f t="shared" si="29"/>
        <v>High Buzz / High Score</v>
      </c>
    </row>
    <row r="171" spans="1:29" x14ac:dyDescent="0.35">
      <c r="A171" s="18" t="s">
        <v>2384</v>
      </c>
      <c r="B171" s="19">
        <v>36877</v>
      </c>
      <c r="C171" s="18" t="s">
        <v>50</v>
      </c>
      <c r="D171" s="18" t="s">
        <v>95</v>
      </c>
      <c r="E171" s="18" t="s">
        <v>21</v>
      </c>
      <c r="F171" s="18" t="s">
        <v>22</v>
      </c>
      <c r="G171" s="18" t="s">
        <v>110</v>
      </c>
      <c r="H171" s="18" t="s">
        <v>1777</v>
      </c>
      <c r="I171" s="18" t="s">
        <v>292</v>
      </c>
      <c r="J171" s="20">
        <v>3000</v>
      </c>
      <c r="K171" s="20">
        <v>6521</v>
      </c>
      <c r="L171" s="20">
        <v>0</v>
      </c>
      <c r="M171" s="20">
        <v>21000</v>
      </c>
      <c r="N171" s="20">
        <v>8.5</v>
      </c>
      <c r="O171" s="20">
        <v>265</v>
      </c>
      <c r="P171" s="20">
        <v>171</v>
      </c>
      <c r="Q171" s="3">
        <v>187670866</v>
      </c>
      <c r="R171" s="3">
        <v>103000000</v>
      </c>
      <c r="S171" s="3">
        <f t="shared" si="20"/>
        <v>84670866</v>
      </c>
      <c r="T171" s="4">
        <f t="shared" si="21"/>
        <v>0.82204724271844665</v>
      </c>
      <c r="U171" s="5">
        <f t="shared" si="22"/>
        <v>36.428818897087382</v>
      </c>
      <c r="V171" s="2">
        <f t="shared" si="23"/>
        <v>2000</v>
      </c>
      <c r="W171" s="18" t="str">
        <f t="shared" si="24"/>
        <v>dekabr</v>
      </c>
      <c r="X171" s="18" t="str">
        <f t="shared" si="25"/>
        <v>Ridley Scott</v>
      </c>
      <c r="Y171" s="18" t="str">
        <f t="shared" si="26"/>
        <v>GLADİATOR</v>
      </c>
      <c r="Z171" s="18" t="str">
        <f t="shared" si="27"/>
        <v>Normal</v>
      </c>
      <c r="AA171" s="18" t="str">
        <f>VLOOKUP(D171, lookups!$A$2:$B$18, 2, FALSE)</f>
        <v>High Budget</v>
      </c>
      <c r="AB171" s="18" t="str">
        <f t="shared" si="28"/>
        <v>Not Recommended</v>
      </c>
      <c r="AC171" s="18" t="str">
        <f t="shared" si="29"/>
        <v>High Buzz / High Score</v>
      </c>
    </row>
    <row r="172" spans="1:29" x14ac:dyDescent="0.35">
      <c r="A172" s="18" t="s">
        <v>6519</v>
      </c>
      <c r="B172" s="19">
        <v>41432</v>
      </c>
      <c r="C172" s="18" t="s">
        <v>50</v>
      </c>
      <c r="D172" s="18" t="s">
        <v>58</v>
      </c>
      <c r="E172" s="18" t="s">
        <v>21</v>
      </c>
      <c r="F172" s="18" t="s">
        <v>22</v>
      </c>
      <c r="G172" s="18" t="s">
        <v>102</v>
      </c>
      <c r="H172" s="18" t="s">
        <v>2045</v>
      </c>
      <c r="I172" s="18" t="s">
        <v>5037</v>
      </c>
      <c r="J172" s="20">
        <v>16000</v>
      </c>
      <c r="K172" s="20">
        <v>43286</v>
      </c>
      <c r="L172" s="20">
        <v>16</v>
      </c>
      <c r="M172" s="20">
        <v>28000</v>
      </c>
      <c r="N172" s="20">
        <v>7.3</v>
      </c>
      <c r="O172" s="20">
        <v>257</v>
      </c>
      <c r="P172" s="20">
        <v>98</v>
      </c>
      <c r="Q172" s="3">
        <v>187165546</v>
      </c>
      <c r="R172" s="3">
        <v>135000000</v>
      </c>
      <c r="S172" s="3">
        <f t="shared" si="20"/>
        <v>52165546</v>
      </c>
      <c r="T172" s="4">
        <f t="shared" si="21"/>
        <v>0.38641145185185183</v>
      </c>
      <c r="U172" s="5">
        <f t="shared" si="22"/>
        <v>32.15456458074074</v>
      </c>
      <c r="V172" s="2">
        <f t="shared" si="23"/>
        <v>2013</v>
      </c>
      <c r="W172" s="18" t="str">
        <f t="shared" si="24"/>
        <v>iyun</v>
      </c>
      <c r="X172" s="18" t="str">
        <f t="shared" si="25"/>
        <v>Kirk De Micco</v>
      </c>
      <c r="Y172" s="18" t="str">
        <f t="shared" si="26"/>
        <v>THE CROODS</v>
      </c>
      <c r="Z172" s="18" t="str">
        <f t="shared" si="27"/>
        <v>Normal</v>
      </c>
      <c r="AA172" s="18" t="str">
        <f>VLOOKUP(D172, lookups!$A$2:$B$18, 2, FALSE)</f>
        <v>High Budget</v>
      </c>
      <c r="AB172" s="18" t="str">
        <f t="shared" si="28"/>
        <v>Not Recommended</v>
      </c>
      <c r="AC172" s="18" t="str">
        <f t="shared" si="29"/>
        <v>Normal</v>
      </c>
    </row>
    <row r="173" spans="1:29" x14ac:dyDescent="0.35">
      <c r="A173" s="18" t="s">
        <v>5948</v>
      </c>
      <c r="B173" s="19">
        <v>40570</v>
      </c>
      <c r="C173" s="18" t="s">
        <v>50</v>
      </c>
      <c r="D173" s="18" t="s">
        <v>95</v>
      </c>
      <c r="E173" s="18" t="s">
        <v>21</v>
      </c>
      <c r="F173" s="18" t="s">
        <v>22</v>
      </c>
      <c r="G173" s="18" t="s">
        <v>150</v>
      </c>
      <c r="H173" s="18" t="s">
        <v>1230</v>
      </c>
      <c r="I173" s="18" t="s">
        <v>1830</v>
      </c>
      <c r="J173" s="20">
        <v>21000</v>
      </c>
      <c r="K173" s="20">
        <v>22403</v>
      </c>
      <c r="L173" s="20">
        <v>0</v>
      </c>
      <c r="M173" s="20">
        <v>39000</v>
      </c>
      <c r="N173" s="20">
        <v>7.5</v>
      </c>
      <c r="O173" s="20">
        <v>382</v>
      </c>
      <c r="P173" s="20">
        <v>129</v>
      </c>
      <c r="Q173" s="3">
        <v>186830669</v>
      </c>
      <c r="R173" s="3">
        <v>125000000</v>
      </c>
      <c r="S173" s="3">
        <f t="shared" si="20"/>
        <v>61830669</v>
      </c>
      <c r="T173" s="4">
        <f t="shared" si="21"/>
        <v>0.49464535199999998</v>
      </c>
      <c r="U173" s="5">
        <f t="shared" si="22"/>
        <v>34.0978581408</v>
      </c>
      <c r="V173" s="2">
        <f t="shared" si="23"/>
        <v>2011</v>
      </c>
      <c r="W173" s="18" t="str">
        <f t="shared" si="24"/>
        <v>yanvar</v>
      </c>
      <c r="X173" s="18" t="str">
        <f t="shared" si="25"/>
        <v>Guy Ritchie</v>
      </c>
      <c r="Y173" s="18" t="str">
        <f t="shared" si="26"/>
        <v>SHERLOCK HOLMES: A GAME OF SHADOWS</v>
      </c>
      <c r="Z173" s="18" t="str">
        <f t="shared" si="27"/>
        <v>Normal</v>
      </c>
      <c r="AA173" s="18" t="str">
        <f>VLOOKUP(D173, lookups!$A$2:$B$18, 2, FALSE)</f>
        <v>High Budget</v>
      </c>
      <c r="AB173" s="18" t="str">
        <f t="shared" si="28"/>
        <v>Not Recommended</v>
      </c>
      <c r="AC173" s="18" t="str">
        <f t="shared" si="29"/>
        <v>Normal</v>
      </c>
    </row>
    <row r="174" spans="1:29" x14ac:dyDescent="0.35">
      <c r="A174" s="18" t="s">
        <v>3823</v>
      </c>
      <c r="B174" s="19">
        <v>38011</v>
      </c>
      <c r="C174" s="18" t="s">
        <v>50</v>
      </c>
      <c r="D174" s="18" t="s">
        <v>95</v>
      </c>
      <c r="E174" s="18" t="s">
        <v>21</v>
      </c>
      <c r="F174" s="18" t="s">
        <v>22</v>
      </c>
      <c r="G174" s="18" t="s">
        <v>150</v>
      </c>
      <c r="H174" s="18" t="s">
        <v>2650</v>
      </c>
      <c r="I174" s="18" t="s">
        <v>1383</v>
      </c>
      <c r="J174" s="20">
        <v>15000</v>
      </c>
      <c r="K174" s="20">
        <v>20553</v>
      </c>
      <c r="L174" s="20">
        <v>776</v>
      </c>
      <c r="M174" s="20">
        <v>19000</v>
      </c>
      <c r="N174" s="20">
        <v>6.4</v>
      </c>
      <c r="O174" s="20">
        <v>239</v>
      </c>
      <c r="P174" s="20">
        <v>124</v>
      </c>
      <c r="Q174" s="3">
        <v>186739919</v>
      </c>
      <c r="R174" s="3">
        <v>125000000</v>
      </c>
      <c r="S174" s="3">
        <f t="shared" si="20"/>
        <v>61739919</v>
      </c>
      <c r="T174" s="4">
        <f t="shared" si="21"/>
        <v>0.49391935199999998</v>
      </c>
      <c r="U174" s="5">
        <f t="shared" si="22"/>
        <v>27.6975677408</v>
      </c>
      <c r="V174" s="2">
        <f t="shared" si="23"/>
        <v>2004</v>
      </c>
      <c r="W174" s="18" t="str">
        <f t="shared" si="24"/>
        <v>yanvar</v>
      </c>
      <c r="X174" s="18" t="str">
        <f t="shared" si="25"/>
        <v>Roland Emmerich</v>
      </c>
      <c r="Y174" s="18" t="str">
        <f t="shared" si="26"/>
        <v>THE DAY AFTER TOMORROW</v>
      </c>
      <c r="Z174" s="18" t="str">
        <f t="shared" si="27"/>
        <v>Normal</v>
      </c>
      <c r="AA174" s="18" t="str">
        <f>VLOOKUP(D174, lookups!$A$2:$B$18, 2, FALSE)</f>
        <v>High Budget</v>
      </c>
      <c r="AB174" s="18" t="str">
        <f t="shared" si="28"/>
        <v>Not Recommended</v>
      </c>
      <c r="AC174" s="18" t="str">
        <f t="shared" si="29"/>
        <v>Normal</v>
      </c>
    </row>
    <row r="175" spans="1:29" x14ac:dyDescent="0.35">
      <c r="A175" s="18" t="s">
        <v>4064</v>
      </c>
      <c r="B175" s="19">
        <v>38571</v>
      </c>
      <c r="C175" s="18" t="s">
        <v>50</v>
      </c>
      <c r="D175" s="18" t="s">
        <v>95</v>
      </c>
      <c r="E175" s="18" t="s">
        <v>21</v>
      </c>
      <c r="F175" s="18" t="s">
        <v>22</v>
      </c>
      <c r="G175" s="18" t="s">
        <v>150</v>
      </c>
      <c r="H175" s="18" t="s">
        <v>1063</v>
      </c>
      <c r="I175" s="18" t="s">
        <v>1444</v>
      </c>
      <c r="J175" s="20">
        <v>11000</v>
      </c>
      <c r="K175" s="20">
        <v>22722</v>
      </c>
      <c r="L175" s="20">
        <v>218</v>
      </c>
      <c r="M175" s="20">
        <v>0</v>
      </c>
      <c r="N175" s="20">
        <v>6.5</v>
      </c>
      <c r="O175" s="20">
        <v>233</v>
      </c>
      <c r="P175" s="20">
        <v>126</v>
      </c>
      <c r="Q175" s="3">
        <v>186336103</v>
      </c>
      <c r="R175" s="3">
        <v>120000000</v>
      </c>
      <c r="S175" s="3">
        <f t="shared" si="20"/>
        <v>66336103</v>
      </c>
      <c r="T175" s="4">
        <f t="shared" si="21"/>
        <v>0.55280085833333337</v>
      </c>
      <c r="U175" s="5">
        <f t="shared" si="22"/>
        <v>26.221120343333332</v>
      </c>
      <c r="V175" s="2">
        <f t="shared" si="23"/>
        <v>2005</v>
      </c>
      <c r="W175" s="18" t="str">
        <f t="shared" si="24"/>
        <v>avgust</v>
      </c>
      <c r="X175" s="18" t="str">
        <f t="shared" si="25"/>
        <v>Doug Liman</v>
      </c>
      <c r="Y175" s="18" t="str">
        <f t="shared" si="26"/>
        <v>MR. &amp; MRS. SMİTH</v>
      </c>
      <c r="Z175" s="18" t="str">
        <f t="shared" si="27"/>
        <v>Normal</v>
      </c>
      <c r="AA175" s="18" t="str">
        <f>VLOOKUP(D175, lookups!$A$2:$B$18, 2, FALSE)</f>
        <v>High Budget</v>
      </c>
      <c r="AB175" s="18" t="str">
        <f t="shared" si="28"/>
        <v>Not Recommended</v>
      </c>
      <c r="AC175" s="18" t="str">
        <f t="shared" si="29"/>
        <v>Normal</v>
      </c>
    </row>
    <row r="176" spans="1:29" x14ac:dyDescent="0.35">
      <c r="A176" s="18" t="s">
        <v>49</v>
      </c>
      <c r="B176" s="19">
        <v>13548</v>
      </c>
      <c r="C176" s="18" t="s">
        <v>50</v>
      </c>
      <c r="D176" s="18" t="s">
        <v>51</v>
      </c>
      <c r="E176" s="18" t="s">
        <v>21</v>
      </c>
      <c r="F176" s="18" t="s">
        <v>22</v>
      </c>
      <c r="G176" s="18" t="s">
        <v>43</v>
      </c>
      <c r="H176" s="18" t="s">
        <v>52</v>
      </c>
      <c r="I176" s="18" t="s">
        <v>53</v>
      </c>
      <c r="J176" s="20">
        <v>82</v>
      </c>
      <c r="K176" s="20">
        <v>229</v>
      </c>
      <c r="L176" s="20">
        <v>0</v>
      </c>
      <c r="M176" s="20">
        <v>0</v>
      </c>
      <c r="N176" s="20">
        <v>7.7</v>
      </c>
      <c r="O176" s="20">
        <v>145</v>
      </c>
      <c r="P176" s="20">
        <v>83</v>
      </c>
      <c r="Q176" s="3">
        <v>184925485</v>
      </c>
      <c r="R176" s="3">
        <v>2000000</v>
      </c>
      <c r="S176" s="3">
        <f t="shared" si="20"/>
        <v>182925485</v>
      </c>
      <c r="T176" s="4">
        <f t="shared" si="21"/>
        <v>91.462742500000004</v>
      </c>
      <c r="U176" s="5">
        <f t="shared" si="22"/>
        <v>67.385097000000002</v>
      </c>
      <c r="V176" s="2">
        <f t="shared" si="23"/>
        <v>1937</v>
      </c>
      <c r="W176" s="18" t="str">
        <f t="shared" si="24"/>
        <v>fevral</v>
      </c>
      <c r="X176" s="18" t="str">
        <f t="shared" si="25"/>
        <v>William Cottrell</v>
      </c>
      <c r="Y176" s="18" t="str">
        <f t="shared" si="26"/>
        <v>SNOW WHİTE AND THE SEVEN DWARFS</v>
      </c>
      <c r="Z176" s="18" t="str">
        <f t="shared" si="27"/>
        <v>Overperformer</v>
      </c>
      <c r="AA176" s="18" t="str">
        <f>VLOOKUP(D176, lookups!$A$2:$B$18, 2, FALSE)</f>
        <v>High Budget</v>
      </c>
      <c r="AB176" s="18" t="str">
        <f t="shared" si="28"/>
        <v>Not Recommended</v>
      </c>
      <c r="AC176" s="18" t="str">
        <f t="shared" si="29"/>
        <v>Normal</v>
      </c>
    </row>
    <row r="177" spans="1:29" x14ac:dyDescent="0.35">
      <c r="A177" s="18" t="s">
        <v>792</v>
      </c>
      <c r="B177" s="19">
        <v>33146</v>
      </c>
      <c r="C177" s="18" t="s">
        <v>50</v>
      </c>
      <c r="D177" s="18" t="s">
        <v>58</v>
      </c>
      <c r="E177" s="18" t="s">
        <v>21</v>
      </c>
      <c r="F177" s="18" t="s">
        <v>22</v>
      </c>
      <c r="G177" s="18" t="s">
        <v>150</v>
      </c>
      <c r="H177" s="18" t="s">
        <v>793</v>
      </c>
      <c r="I177" s="18" t="s">
        <v>794</v>
      </c>
      <c r="J177" s="20">
        <v>933</v>
      </c>
      <c r="K177" s="20">
        <v>2398</v>
      </c>
      <c r="L177" s="20">
        <v>0</v>
      </c>
      <c r="M177" s="20">
        <v>0</v>
      </c>
      <c r="N177" s="20">
        <v>8</v>
      </c>
      <c r="O177" s="20">
        <v>92</v>
      </c>
      <c r="P177" s="20">
        <v>236</v>
      </c>
      <c r="Q177" s="3">
        <v>184208848</v>
      </c>
      <c r="R177" s="3">
        <v>22000000</v>
      </c>
      <c r="S177" s="3">
        <f t="shared" si="20"/>
        <v>162208848</v>
      </c>
      <c r="T177" s="4">
        <f t="shared" si="21"/>
        <v>7.3731294545454542</v>
      </c>
      <c r="U177" s="5">
        <f t="shared" si="22"/>
        <v>34.949251781818184</v>
      </c>
      <c r="V177" s="2">
        <f t="shared" si="23"/>
        <v>1990</v>
      </c>
      <c r="W177" s="18" t="str">
        <f t="shared" si="24"/>
        <v>sentyabr</v>
      </c>
      <c r="X177" s="18" t="str">
        <f t="shared" si="25"/>
        <v>Kevin Costner</v>
      </c>
      <c r="Y177" s="18" t="str">
        <f t="shared" si="26"/>
        <v>DANCES WİTH WOLVES</v>
      </c>
      <c r="Z177" s="18" t="str">
        <f t="shared" si="27"/>
        <v>Normal</v>
      </c>
      <c r="AA177" s="18" t="str">
        <f>VLOOKUP(D177, lookups!$A$2:$B$18, 2, FALSE)</f>
        <v>High Budget</v>
      </c>
      <c r="AB177" s="18" t="str">
        <f t="shared" si="28"/>
        <v>Not Recommended</v>
      </c>
      <c r="AC177" s="18" t="str">
        <f t="shared" si="29"/>
        <v>High Buzz / High Score</v>
      </c>
    </row>
    <row r="178" spans="1:29" x14ac:dyDescent="0.35">
      <c r="A178" s="18" t="s">
        <v>1187</v>
      </c>
      <c r="B178" s="19">
        <v>34782</v>
      </c>
      <c r="C178" s="18" t="s">
        <v>50</v>
      </c>
      <c r="D178" s="18" t="s">
        <v>95</v>
      </c>
      <c r="E178" s="18" t="s">
        <v>21</v>
      </c>
      <c r="F178" s="18" t="s">
        <v>22</v>
      </c>
      <c r="G178" s="18" t="s">
        <v>150</v>
      </c>
      <c r="H178" s="18" t="s">
        <v>723</v>
      </c>
      <c r="I178" s="18" t="s">
        <v>803</v>
      </c>
      <c r="J178" s="20">
        <v>920</v>
      </c>
      <c r="K178" s="20">
        <v>2880</v>
      </c>
      <c r="L178" s="20">
        <v>541</v>
      </c>
      <c r="M178" s="20">
        <v>0</v>
      </c>
      <c r="N178" s="20">
        <v>5.4</v>
      </c>
      <c r="O178" s="20">
        <v>144</v>
      </c>
      <c r="P178" s="20">
        <v>121</v>
      </c>
      <c r="Q178" s="3">
        <v>184031112</v>
      </c>
      <c r="R178" s="3">
        <v>100000000</v>
      </c>
      <c r="S178" s="3">
        <f t="shared" si="20"/>
        <v>84031112</v>
      </c>
      <c r="T178" s="4">
        <f t="shared" si="21"/>
        <v>0.84031111999999997</v>
      </c>
      <c r="U178" s="5">
        <f t="shared" si="22"/>
        <v>21.936124448000001</v>
      </c>
      <c r="V178" s="2">
        <f t="shared" si="23"/>
        <v>1995</v>
      </c>
      <c r="W178" s="18" t="str">
        <f t="shared" si="24"/>
        <v>mart</v>
      </c>
      <c r="X178" s="18" t="str">
        <f t="shared" si="25"/>
        <v>Joel Schumacher</v>
      </c>
      <c r="Y178" s="18" t="str">
        <f t="shared" si="26"/>
        <v>BATMAN FOREVER</v>
      </c>
      <c r="Z178" s="18" t="str">
        <f t="shared" si="27"/>
        <v>Normal</v>
      </c>
      <c r="AA178" s="18" t="str">
        <f>VLOOKUP(D178, lookups!$A$2:$B$18, 2, FALSE)</f>
        <v>High Budget</v>
      </c>
      <c r="AB178" s="18" t="str">
        <f t="shared" si="28"/>
        <v>Not Recommended</v>
      </c>
      <c r="AC178" s="18" t="str">
        <f t="shared" si="29"/>
        <v>High Buzz Mismatch</v>
      </c>
    </row>
    <row r="179" spans="1:29" x14ac:dyDescent="0.35">
      <c r="A179" s="18" t="s">
        <v>1047</v>
      </c>
      <c r="B179" s="19">
        <v>34207</v>
      </c>
      <c r="C179" s="18" t="s">
        <v>50</v>
      </c>
      <c r="D179" s="18" t="s">
        <v>95</v>
      </c>
      <c r="E179" s="18" t="s">
        <v>21</v>
      </c>
      <c r="F179" s="18" t="s">
        <v>22</v>
      </c>
      <c r="G179" s="18" t="s">
        <v>150</v>
      </c>
      <c r="H179" s="18" t="s">
        <v>217</v>
      </c>
      <c r="I179" s="18" t="s">
        <v>1048</v>
      </c>
      <c r="J179" s="20">
        <v>11000</v>
      </c>
      <c r="K179" s="20">
        <v>13357</v>
      </c>
      <c r="L179" s="20">
        <v>99</v>
      </c>
      <c r="M179" s="20">
        <v>0</v>
      </c>
      <c r="N179" s="20">
        <v>7.8</v>
      </c>
      <c r="O179" s="20">
        <v>119</v>
      </c>
      <c r="P179" s="20">
        <v>130</v>
      </c>
      <c r="Q179" s="3">
        <v>183875760</v>
      </c>
      <c r="R179" s="3">
        <v>44000000</v>
      </c>
      <c r="S179" s="3">
        <f t="shared" si="20"/>
        <v>139875760</v>
      </c>
      <c r="T179" s="4">
        <f t="shared" si="21"/>
        <v>3.1789945454545454</v>
      </c>
      <c r="U179" s="5">
        <f t="shared" si="22"/>
        <v>32.47159781818182</v>
      </c>
      <c r="V179" s="2">
        <f t="shared" si="23"/>
        <v>1993</v>
      </c>
      <c r="W179" s="18" t="str">
        <f t="shared" si="24"/>
        <v>avgust</v>
      </c>
      <c r="X179" s="18" t="str">
        <f t="shared" si="25"/>
        <v>Andrew Davis</v>
      </c>
      <c r="Y179" s="18" t="str">
        <f t="shared" si="26"/>
        <v>THE FUGİTİVE</v>
      </c>
      <c r="Z179" s="18" t="str">
        <f t="shared" si="27"/>
        <v>Normal</v>
      </c>
      <c r="AA179" s="18" t="str">
        <f>VLOOKUP(D179, lookups!$A$2:$B$18, 2, FALSE)</f>
        <v>High Budget</v>
      </c>
      <c r="AB179" s="18" t="str">
        <f t="shared" si="28"/>
        <v>Not Recommended</v>
      </c>
      <c r="AC179" s="18" t="str">
        <f t="shared" si="29"/>
        <v>Normal</v>
      </c>
    </row>
    <row r="180" spans="1:29" x14ac:dyDescent="0.35">
      <c r="A180" s="18" t="s">
        <v>7003</v>
      </c>
      <c r="B180" s="19">
        <v>42171</v>
      </c>
      <c r="C180" s="18" t="s">
        <v>50</v>
      </c>
      <c r="D180" s="18" t="s">
        <v>58</v>
      </c>
      <c r="E180" s="18" t="s">
        <v>21</v>
      </c>
      <c r="F180" s="18" t="s">
        <v>22</v>
      </c>
      <c r="G180" s="18" t="s">
        <v>110</v>
      </c>
      <c r="H180" s="18" t="s">
        <v>1294</v>
      </c>
      <c r="I180" s="18" t="s">
        <v>2297</v>
      </c>
      <c r="J180" s="20">
        <v>29000</v>
      </c>
      <c r="K180" s="20">
        <v>57108</v>
      </c>
      <c r="L180" s="20">
        <v>0</v>
      </c>
      <c r="M180" s="20">
        <v>190000</v>
      </c>
      <c r="N180" s="20">
        <v>8.1</v>
      </c>
      <c r="O180" s="20">
        <v>556</v>
      </c>
      <c r="P180" s="20">
        <v>156</v>
      </c>
      <c r="Q180" s="3">
        <v>183635922</v>
      </c>
      <c r="R180" s="3">
        <v>135000000</v>
      </c>
      <c r="S180" s="3">
        <f t="shared" si="20"/>
        <v>48635922</v>
      </c>
      <c r="T180" s="4">
        <f t="shared" si="21"/>
        <v>0.36026608888888889</v>
      </c>
      <c r="U180" s="5">
        <f t="shared" si="22"/>
        <v>51.544106435555555</v>
      </c>
      <c r="V180" s="2">
        <f t="shared" si="23"/>
        <v>2015</v>
      </c>
      <c r="W180" s="18" t="str">
        <f t="shared" si="24"/>
        <v>iyun</v>
      </c>
      <c r="X180" s="18" t="str">
        <f t="shared" si="25"/>
        <v>Alejandro G. IÃ±Ã¡rritu</v>
      </c>
      <c r="Y180" s="18" t="str">
        <f t="shared" si="26"/>
        <v>THE REVENANT</v>
      </c>
      <c r="Z180" s="18" t="str">
        <f t="shared" si="27"/>
        <v>Normal</v>
      </c>
      <c r="AA180" s="18" t="str">
        <f>VLOOKUP(D180, lookups!$A$2:$B$18, 2, FALSE)</f>
        <v>High Budget</v>
      </c>
      <c r="AB180" s="18" t="str">
        <f t="shared" si="28"/>
        <v>Not Recommended</v>
      </c>
      <c r="AC180" s="18" t="str">
        <f t="shared" si="29"/>
        <v>High Buzz / High Score</v>
      </c>
    </row>
    <row r="181" spans="1:29" x14ac:dyDescent="0.35">
      <c r="A181" s="18" t="s">
        <v>6939</v>
      </c>
      <c r="B181" s="19">
        <v>42106</v>
      </c>
      <c r="C181" s="18" t="s">
        <v>50</v>
      </c>
      <c r="D181" s="18" t="s">
        <v>38</v>
      </c>
      <c r="E181" s="18" t="s">
        <v>21</v>
      </c>
      <c r="F181" s="18" t="s">
        <v>22</v>
      </c>
      <c r="G181" s="18" t="s">
        <v>150</v>
      </c>
      <c r="H181" s="18" t="s">
        <v>5654</v>
      </c>
      <c r="I181" s="18" t="s">
        <v>6456</v>
      </c>
      <c r="J181" s="20">
        <v>10000</v>
      </c>
      <c r="K181" s="20">
        <v>13159</v>
      </c>
      <c r="L181" s="20">
        <v>0</v>
      </c>
      <c r="M181" s="20">
        <v>40000</v>
      </c>
      <c r="N181" s="20">
        <v>6.5</v>
      </c>
      <c r="O181" s="20">
        <v>221</v>
      </c>
      <c r="P181" s="20">
        <v>115</v>
      </c>
      <c r="Q181" s="3">
        <v>183436380</v>
      </c>
      <c r="R181" s="3">
        <v>29000000</v>
      </c>
      <c r="S181" s="3">
        <f t="shared" si="20"/>
        <v>154436380</v>
      </c>
      <c r="T181" s="4">
        <f t="shared" si="21"/>
        <v>5.3253924137931037</v>
      </c>
      <c r="U181" s="5">
        <f t="shared" si="22"/>
        <v>32.130156965517244</v>
      </c>
      <c r="V181" s="2">
        <f t="shared" si="23"/>
        <v>2015</v>
      </c>
      <c r="W181" s="18" t="str">
        <f t="shared" si="24"/>
        <v>aprel</v>
      </c>
      <c r="X181" s="18" t="str">
        <f t="shared" si="25"/>
        <v>Elizabeth Banks</v>
      </c>
      <c r="Y181" s="18" t="str">
        <f t="shared" si="26"/>
        <v>PİTCH PERFECT 2</v>
      </c>
      <c r="Z181" s="18" t="str">
        <f t="shared" si="27"/>
        <v>Normal</v>
      </c>
      <c r="AA181" s="18" t="str">
        <f>VLOOKUP(D181, lookups!$A$2:$B$18, 2, FALSE)</f>
        <v>Medium Budget</v>
      </c>
      <c r="AB181" s="18" t="str">
        <f t="shared" si="28"/>
        <v>Not Recommended</v>
      </c>
      <c r="AC181" s="18" t="str">
        <f t="shared" si="29"/>
        <v>Normal</v>
      </c>
    </row>
    <row r="182" spans="1:29" x14ac:dyDescent="0.35">
      <c r="A182" s="18" t="s">
        <v>2799</v>
      </c>
      <c r="B182" s="19">
        <v>37222</v>
      </c>
      <c r="C182" s="18" t="s">
        <v>50</v>
      </c>
      <c r="D182" s="18" t="s">
        <v>20</v>
      </c>
      <c r="E182" s="18" t="s">
        <v>21</v>
      </c>
      <c r="F182" s="18" t="s">
        <v>22</v>
      </c>
      <c r="G182" s="18" t="s">
        <v>150</v>
      </c>
      <c r="H182" s="18" t="s">
        <v>1063</v>
      </c>
      <c r="I182" s="18" t="s">
        <v>763</v>
      </c>
      <c r="J182" s="20">
        <v>11000</v>
      </c>
      <c r="K182" s="20">
        <v>13028</v>
      </c>
      <c r="L182" s="20">
        <v>0</v>
      </c>
      <c r="M182" s="20">
        <v>0</v>
      </c>
      <c r="N182" s="20">
        <v>7.8</v>
      </c>
      <c r="O182" s="20">
        <v>186</v>
      </c>
      <c r="P182" s="20">
        <v>116</v>
      </c>
      <c r="Q182" s="3">
        <v>183405771</v>
      </c>
      <c r="R182" s="3">
        <v>85000000</v>
      </c>
      <c r="S182" s="3">
        <f t="shared" si="20"/>
        <v>98405771</v>
      </c>
      <c r="T182" s="4">
        <f t="shared" si="21"/>
        <v>1.1577149529411765</v>
      </c>
      <c r="U182" s="5">
        <f t="shared" si="22"/>
        <v>31.663085981176469</v>
      </c>
      <c r="V182" s="2">
        <f t="shared" si="23"/>
        <v>2001</v>
      </c>
      <c r="W182" s="18" t="str">
        <f t="shared" si="24"/>
        <v>noyabr</v>
      </c>
      <c r="X182" s="18" t="str">
        <f t="shared" si="25"/>
        <v>Steven Soderbergh</v>
      </c>
      <c r="Y182" s="18" t="str">
        <f t="shared" si="26"/>
        <v>OCEAN'S ELEVEN</v>
      </c>
      <c r="Z182" s="18" t="str">
        <f t="shared" si="27"/>
        <v>Normal</v>
      </c>
      <c r="AA182" s="18" t="str">
        <f>VLOOKUP(D182, lookups!$A$2:$B$18, 2, FALSE)</f>
        <v>Medium Budget</v>
      </c>
      <c r="AB182" s="18" t="str">
        <f t="shared" si="28"/>
        <v>Not Recommended</v>
      </c>
      <c r="AC182" s="18" t="str">
        <f t="shared" si="29"/>
        <v>Normal</v>
      </c>
    </row>
    <row r="183" spans="1:29" x14ac:dyDescent="0.35">
      <c r="A183" s="18" t="s">
        <v>4819</v>
      </c>
      <c r="B183" s="19">
        <v>39316</v>
      </c>
      <c r="C183" s="18" t="s">
        <v>50</v>
      </c>
      <c r="D183" s="18" t="s">
        <v>58</v>
      </c>
      <c r="E183" s="18" t="s">
        <v>21</v>
      </c>
      <c r="F183" s="18" t="s">
        <v>22</v>
      </c>
      <c r="G183" s="18" t="s">
        <v>150</v>
      </c>
      <c r="H183" s="18" t="s">
        <v>436</v>
      </c>
      <c r="I183" s="18" t="s">
        <v>4820</v>
      </c>
      <c r="J183" s="20">
        <v>745</v>
      </c>
      <c r="K183" s="20">
        <v>3086</v>
      </c>
      <c r="L183" s="20">
        <v>30</v>
      </c>
      <c r="M183" s="20">
        <v>0</v>
      </c>
      <c r="N183" s="20">
        <v>7.4</v>
      </c>
      <c r="O183" s="20">
        <v>299</v>
      </c>
      <c r="P183" s="20">
        <v>87</v>
      </c>
      <c r="Q183" s="3">
        <v>183132370</v>
      </c>
      <c r="R183" s="3">
        <v>75000000</v>
      </c>
      <c r="S183" s="3">
        <f t="shared" si="20"/>
        <v>108132370</v>
      </c>
      <c r="T183" s="4">
        <f t="shared" si="21"/>
        <v>1.4417649333333333</v>
      </c>
      <c r="U183" s="5">
        <f t="shared" si="22"/>
        <v>30.176705973333334</v>
      </c>
      <c r="V183" s="2">
        <f t="shared" si="23"/>
        <v>2007</v>
      </c>
      <c r="W183" s="18" t="str">
        <f t="shared" si="24"/>
        <v>avgust</v>
      </c>
      <c r="X183" s="18" t="str">
        <f t="shared" si="25"/>
        <v>David Silverman</v>
      </c>
      <c r="Y183" s="18" t="str">
        <f t="shared" si="26"/>
        <v>THE SİMPSONS MOVİE</v>
      </c>
      <c r="Z183" s="18" t="str">
        <f t="shared" si="27"/>
        <v>Normal</v>
      </c>
      <c r="AA183" s="18" t="str">
        <f>VLOOKUP(D183, lookups!$A$2:$B$18, 2, FALSE)</f>
        <v>High Budget</v>
      </c>
      <c r="AB183" s="18" t="str">
        <f t="shared" si="28"/>
        <v>Not Recommended</v>
      </c>
      <c r="AC183" s="18" t="str">
        <f t="shared" si="29"/>
        <v>Normal</v>
      </c>
    </row>
    <row r="184" spans="1:29" x14ac:dyDescent="0.35">
      <c r="A184" s="18" t="s">
        <v>2585</v>
      </c>
      <c r="B184" s="19">
        <v>36623</v>
      </c>
      <c r="C184" s="18" t="s">
        <v>50</v>
      </c>
      <c r="D184" s="18" t="s">
        <v>38</v>
      </c>
      <c r="E184" s="18" t="s">
        <v>21</v>
      </c>
      <c r="F184" s="18" t="s">
        <v>22</v>
      </c>
      <c r="G184" s="18" t="s">
        <v>150</v>
      </c>
      <c r="H184" s="18" t="s">
        <v>2261</v>
      </c>
      <c r="I184" s="18" t="s">
        <v>2586</v>
      </c>
      <c r="J184" s="20">
        <v>2000</v>
      </c>
      <c r="K184" s="20">
        <v>5838</v>
      </c>
      <c r="L184" s="20">
        <v>278</v>
      </c>
      <c r="M184" s="20">
        <v>0</v>
      </c>
      <c r="N184" s="20">
        <v>6.4</v>
      </c>
      <c r="O184" s="20">
        <v>149</v>
      </c>
      <c r="P184" s="20">
        <v>127</v>
      </c>
      <c r="Q184" s="3">
        <v>182805123</v>
      </c>
      <c r="R184" s="3">
        <v>70000000</v>
      </c>
      <c r="S184" s="3">
        <f t="shared" si="20"/>
        <v>112805123</v>
      </c>
      <c r="T184" s="4">
        <f t="shared" si="21"/>
        <v>1.6115017571428571</v>
      </c>
      <c r="U184" s="5">
        <f t="shared" si="22"/>
        <v>26.244600702857145</v>
      </c>
      <c r="V184" s="2">
        <f t="shared" si="23"/>
        <v>2000</v>
      </c>
      <c r="W184" s="18" t="str">
        <f t="shared" si="24"/>
        <v>aprel</v>
      </c>
      <c r="X184" s="18" t="str">
        <f t="shared" si="25"/>
        <v>Nancy Meyers</v>
      </c>
      <c r="Y184" s="18" t="str">
        <f t="shared" si="26"/>
        <v>WHAT WOMEN WANT</v>
      </c>
      <c r="Z184" s="18" t="str">
        <f t="shared" si="27"/>
        <v>Normal</v>
      </c>
      <c r="AA184" s="18" t="str">
        <f>VLOOKUP(D184, lookups!$A$2:$B$18, 2, FALSE)</f>
        <v>Medium Budget</v>
      </c>
      <c r="AB184" s="18" t="str">
        <f t="shared" si="28"/>
        <v>Not Recommended</v>
      </c>
      <c r="AC184" s="18" t="str">
        <f t="shared" si="29"/>
        <v>Normal</v>
      </c>
    </row>
    <row r="185" spans="1:29" x14ac:dyDescent="0.35">
      <c r="A185" s="18" t="s">
        <v>2544</v>
      </c>
      <c r="B185" s="19">
        <v>36542</v>
      </c>
      <c r="C185" s="18" t="s">
        <v>50</v>
      </c>
      <c r="D185" s="18" t="s">
        <v>95</v>
      </c>
      <c r="E185" s="18" t="s">
        <v>21</v>
      </c>
      <c r="F185" s="18" t="s">
        <v>22</v>
      </c>
      <c r="G185" s="18" t="s">
        <v>150</v>
      </c>
      <c r="H185" s="18" t="s">
        <v>2545</v>
      </c>
      <c r="I185" s="18" t="s">
        <v>340</v>
      </c>
      <c r="J185" s="20">
        <v>784</v>
      </c>
      <c r="K185" s="20">
        <v>2684</v>
      </c>
      <c r="L185" s="20">
        <v>249</v>
      </c>
      <c r="M185" s="20">
        <v>0</v>
      </c>
      <c r="N185" s="20">
        <v>6.4</v>
      </c>
      <c r="O185" s="20">
        <v>231</v>
      </c>
      <c r="P185" s="20">
        <v>130</v>
      </c>
      <c r="Q185" s="3">
        <v>182618434</v>
      </c>
      <c r="R185" s="3">
        <v>140000000</v>
      </c>
      <c r="S185" s="3">
        <f t="shared" si="20"/>
        <v>42618434</v>
      </c>
      <c r="T185" s="4">
        <f t="shared" si="21"/>
        <v>0.30441738571428573</v>
      </c>
      <c r="U185" s="5">
        <f t="shared" si="22"/>
        <v>25.721766954285716</v>
      </c>
      <c r="V185" s="2">
        <f t="shared" si="23"/>
        <v>2000</v>
      </c>
      <c r="W185" s="18" t="str">
        <f t="shared" si="24"/>
        <v>yanvar</v>
      </c>
      <c r="X185" s="18" t="str">
        <f t="shared" si="25"/>
        <v>Wolfgang Petersen</v>
      </c>
      <c r="Y185" s="18" t="str">
        <f t="shared" si="26"/>
        <v>THE PERFECT STORM</v>
      </c>
      <c r="Z185" s="18" t="str">
        <f t="shared" si="27"/>
        <v>Normal</v>
      </c>
      <c r="AA185" s="18" t="str">
        <f>VLOOKUP(D185, lookups!$A$2:$B$18, 2, FALSE)</f>
        <v>High Budget</v>
      </c>
      <c r="AB185" s="18" t="str">
        <f t="shared" si="28"/>
        <v>Not Recommended</v>
      </c>
      <c r="AC185" s="18" t="str">
        <f t="shared" si="29"/>
        <v>Normal</v>
      </c>
    </row>
    <row r="186" spans="1:29" x14ac:dyDescent="0.35">
      <c r="A186" s="18" t="s">
        <v>5970</v>
      </c>
      <c r="B186" s="19">
        <v>40783</v>
      </c>
      <c r="C186" s="18" t="s">
        <v>50</v>
      </c>
      <c r="D186" s="18" t="s">
        <v>95</v>
      </c>
      <c r="E186" s="18" t="s">
        <v>21</v>
      </c>
      <c r="F186" s="18" t="s">
        <v>22</v>
      </c>
      <c r="G186" s="18" t="s">
        <v>102</v>
      </c>
      <c r="H186" s="18" t="s">
        <v>4369</v>
      </c>
      <c r="I186" s="18" t="s">
        <v>243</v>
      </c>
      <c r="J186" s="20">
        <v>2000</v>
      </c>
      <c r="K186" s="20">
        <v>4631</v>
      </c>
      <c r="L186" s="20">
        <v>14000</v>
      </c>
      <c r="M186" s="20">
        <v>44000</v>
      </c>
      <c r="N186" s="20">
        <v>7.4</v>
      </c>
      <c r="O186" s="20">
        <v>440</v>
      </c>
      <c r="P186" s="20">
        <v>107</v>
      </c>
      <c r="Q186" s="3">
        <v>77564037</v>
      </c>
      <c r="R186" s="3">
        <v>135000000</v>
      </c>
      <c r="S186" s="3">
        <f t="shared" si="20"/>
        <v>-57435963</v>
      </c>
      <c r="T186" s="4">
        <f t="shared" si="21"/>
        <v>-0.42545157777777776</v>
      </c>
      <c r="U186" s="5">
        <f t="shared" si="22"/>
        <v>33.829819368888892</v>
      </c>
      <c r="V186" s="2">
        <f t="shared" si="23"/>
        <v>2011</v>
      </c>
      <c r="W186" s="18" t="str">
        <f t="shared" si="24"/>
        <v>avgust</v>
      </c>
      <c r="X186" s="18" t="str">
        <f t="shared" si="25"/>
        <v>Steven Spielberg</v>
      </c>
      <c r="Y186" s="18" t="str">
        <f t="shared" si="26"/>
        <v>THE ADVENTURES OF TİNTİN</v>
      </c>
      <c r="Z186" s="18" t="str">
        <f t="shared" si="27"/>
        <v>Underperformer</v>
      </c>
      <c r="AA186" s="18" t="str">
        <f>VLOOKUP(D186, lookups!$A$2:$B$18, 2, FALSE)</f>
        <v>High Budget</v>
      </c>
      <c r="AB186" s="18" t="str">
        <f t="shared" si="28"/>
        <v>Not Recommended</v>
      </c>
      <c r="AC186" s="18" t="str">
        <f t="shared" si="29"/>
        <v>Normal</v>
      </c>
    </row>
    <row r="187" spans="1:29" x14ac:dyDescent="0.35">
      <c r="A187" s="18" t="s">
        <v>1604</v>
      </c>
      <c r="B187" s="19">
        <v>35693</v>
      </c>
      <c r="C187" s="18" t="s">
        <v>50</v>
      </c>
      <c r="D187" s="18" t="s">
        <v>38</v>
      </c>
      <c r="E187" s="18" t="s">
        <v>21</v>
      </c>
      <c r="F187" s="18" t="s">
        <v>22</v>
      </c>
      <c r="G187" s="18" t="s">
        <v>150</v>
      </c>
      <c r="H187" s="18" t="s">
        <v>1605</v>
      </c>
      <c r="I187" s="18" t="s">
        <v>1074</v>
      </c>
      <c r="J187" s="20">
        <v>509</v>
      </c>
      <c r="K187" s="20">
        <v>2070</v>
      </c>
      <c r="L187" s="20">
        <v>293</v>
      </c>
      <c r="M187" s="20">
        <v>0</v>
      </c>
      <c r="N187" s="20">
        <v>6.8</v>
      </c>
      <c r="O187" s="20">
        <v>73</v>
      </c>
      <c r="P187" s="20">
        <v>86</v>
      </c>
      <c r="Q187" s="3">
        <v>181395380</v>
      </c>
      <c r="R187" s="3">
        <v>45000000</v>
      </c>
      <c r="S187" s="3">
        <f t="shared" si="20"/>
        <v>136395380</v>
      </c>
      <c r="T187" s="4">
        <f t="shared" si="21"/>
        <v>3.0310084444444443</v>
      </c>
      <c r="U187" s="5">
        <f t="shared" si="22"/>
        <v>28.412403377777778</v>
      </c>
      <c r="V187" s="2">
        <f t="shared" si="23"/>
        <v>1997</v>
      </c>
      <c r="W187" s="18" t="str">
        <f t="shared" si="24"/>
        <v>sentyabr</v>
      </c>
      <c r="X187" s="18" t="str">
        <f t="shared" si="25"/>
        <v>Tom Shadyac</v>
      </c>
      <c r="Y187" s="18" t="str">
        <f t="shared" si="26"/>
        <v>LİAR LİAR</v>
      </c>
      <c r="Z187" s="18" t="str">
        <f t="shared" si="27"/>
        <v>Normal</v>
      </c>
      <c r="AA187" s="18" t="str">
        <f>VLOOKUP(D187, lookups!$A$2:$B$18, 2, FALSE)</f>
        <v>Medium Budget</v>
      </c>
      <c r="AB187" s="18" t="str">
        <f t="shared" si="28"/>
        <v>Not Recommended</v>
      </c>
      <c r="AC187" s="18" t="str">
        <f t="shared" si="29"/>
        <v>Normal</v>
      </c>
    </row>
    <row r="188" spans="1:29" x14ac:dyDescent="0.35">
      <c r="A188" s="18" t="s">
        <v>277</v>
      </c>
      <c r="B188" s="19">
        <v>28720</v>
      </c>
      <c r="C188" s="18" t="s">
        <v>50</v>
      </c>
      <c r="D188" s="18" t="s">
        <v>33</v>
      </c>
      <c r="E188" s="18" t="s">
        <v>21</v>
      </c>
      <c r="F188" s="18" t="s">
        <v>22</v>
      </c>
      <c r="G188" s="18" t="s">
        <v>150</v>
      </c>
      <c r="H188" s="18" t="s">
        <v>278</v>
      </c>
      <c r="I188" s="18" t="s">
        <v>279</v>
      </c>
      <c r="J188" s="20">
        <v>1000</v>
      </c>
      <c r="K188" s="20">
        <v>5127</v>
      </c>
      <c r="L188" s="20">
        <v>116</v>
      </c>
      <c r="M188" s="20">
        <v>13000</v>
      </c>
      <c r="N188" s="20">
        <v>7.2</v>
      </c>
      <c r="O188" s="20">
        <v>124</v>
      </c>
      <c r="P188" s="20">
        <v>110</v>
      </c>
      <c r="Q188" s="3">
        <v>181360000</v>
      </c>
      <c r="R188" s="3">
        <v>6000000</v>
      </c>
      <c r="S188" s="3">
        <f t="shared" si="20"/>
        <v>175360000</v>
      </c>
      <c r="T188" s="4">
        <f t="shared" si="21"/>
        <v>29.226666666666667</v>
      </c>
      <c r="U188" s="5">
        <f t="shared" si="22"/>
        <v>41.790666666666667</v>
      </c>
      <c r="V188" s="2">
        <f t="shared" si="23"/>
        <v>1978</v>
      </c>
      <c r="W188" s="18" t="str">
        <f t="shared" si="24"/>
        <v>avgust</v>
      </c>
      <c r="X188" s="18" t="str">
        <f t="shared" si="25"/>
        <v>Randal Kleiser</v>
      </c>
      <c r="Y188" s="18" t="str">
        <f t="shared" si="26"/>
        <v>GREASE</v>
      </c>
      <c r="Z188" s="18" t="str">
        <f t="shared" si="27"/>
        <v>Overperformer</v>
      </c>
      <c r="AA188" s="18" t="str">
        <f>VLOOKUP(D188, lookups!$A$2:$B$18, 2, FALSE)</f>
        <v>Low Budget</v>
      </c>
      <c r="AB188" s="18" t="str">
        <f t="shared" si="28"/>
        <v>Not Recommended</v>
      </c>
      <c r="AC188" s="18" t="str">
        <f t="shared" si="29"/>
        <v>Normal</v>
      </c>
    </row>
    <row r="189" spans="1:29" x14ac:dyDescent="0.35">
      <c r="A189" s="18" t="s">
        <v>2741</v>
      </c>
      <c r="B189" s="19">
        <v>37191</v>
      </c>
      <c r="C189" s="18" t="s">
        <v>50</v>
      </c>
      <c r="D189" s="18" t="s">
        <v>95</v>
      </c>
      <c r="E189" s="18" t="s">
        <v>21</v>
      </c>
      <c r="F189" s="18" t="s">
        <v>22</v>
      </c>
      <c r="G189" s="18" t="s">
        <v>150</v>
      </c>
      <c r="H189" s="18" t="s">
        <v>2742</v>
      </c>
      <c r="I189" s="18" t="s">
        <v>2743</v>
      </c>
      <c r="J189" s="20">
        <v>693</v>
      </c>
      <c r="K189" s="20">
        <v>2574</v>
      </c>
      <c r="L189" s="20">
        <v>394</v>
      </c>
      <c r="M189" s="20">
        <v>0</v>
      </c>
      <c r="N189" s="20">
        <v>5.9</v>
      </c>
      <c r="O189" s="20">
        <v>198</v>
      </c>
      <c r="P189" s="20">
        <v>92</v>
      </c>
      <c r="Q189" s="3">
        <v>181166115</v>
      </c>
      <c r="R189" s="3">
        <v>93000000</v>
      </c>
      <c r="S189" s="3">
        <f t="shared" si="20"/>
        <v>88166115</v>
      </c>
      <c r="T189" s="4">
        <f t="shared" si="21"/>
        <v>0.94802274193548386</v>
      </c>
      <c r="U189" s="5">
        <f t="shared" si="22"/>
        <v>23.979209096774195</v>
      </c>
      <c r="V189" s="2">
        <f t="shared" si="23"/>
        <v>2001</v>
      </c>
      <c r="W189" s="18" t="str">
        <f t="shared" si="24"/>
        <v>oktyabr</v>
      </c>
      <c r="X189" s="18" t="str">
        <f t="shared" si="25"/>
        <v>Joe Johnston</v>
      </c>
      <c r="Y189" s="18" t="str">
        <f t="shared" si="26"/>
        <v>JURASSİC PARK III</v>
      </c>
      <c r="Z189" s="18" t="str">
        <f t="shared" si="27"/>
        <v>Normal</v>
      </c>
      <c r="AA189" s="18" t="str">
        <f>VLOOKUP(D189, lookups!$A$2:$B$18, 2, FALSE)</f>
        <v>High Budget</v>
      </c>
      <c r="AB189" s="18" t="str">
        <f t="shared" si="28"/>
        <v>Not Recommended</v>
      </c>
      <c r="AC189" s="18" t="str">
        <f t="shared" si="29"/>
        <v>High Buzz Mismatch</v>
      </c>
    </row>
    <row r="190" spans="1:29" x14ac:dyDescent="0.35">
      <c r="A190" s="18" t="s">
        <v>6026</v>
      </c>
      <c r="B190" s="19">
        <v>40562</v>
      </c>
      <c r="C190" s="18" t="s">
        <v>50</v>
      </c>
      <c r="D190" s="18" t="s">
        <v>95</v>
      </c>
      <c r="E190" s="18" t="s">
        <v>21</v>
      </c>
      <c r="F190" s="18" t="s">
        <v>22</v>
      </c>
      <c r="G190" s="18" t="s">
        <v>150</v>
      </c>
      <c r="H190" s="18" t="s">
        <v>5174</v>
      </c>
      <c r="I190" s="18" t="s">
        <v>743</v>
      </c>
      <c r="J190" s="20">
        <v>26000</v>
      </c>
      <c r="K190" s="20">
        <v>60059</v>
      </c>
      <c r="L190" s="20">
        <v>0</v>
      </c>
      <c r="M190" s="20">
        <v>63000</v>
      </c>
      <c r="N190" s="20">
        <v>7</v>
      </c>
      <c r="O190" s="20">
        <v>516</v>
      </c>
      <c r="P190" s="20">
        <v>115</v>
      </c>
      <c r="Q190" s="3">
        <v>181015141</v>
      </c>
      <c r="R190" s="3">
        <v>150000000</v>
      </c>
      <c r="S190" s="3">
        <f t="shared" si="20"/>
        <v>31015141</v>
      </c>
      <c r="T190" s="4">
        <f t="shared" si="21"/>
        <v>0.20676760666666666</v>
      </c>
      <c r="U190" s="5">
        <f t="shared" si="22"/>
        <v>34.382707042666667</v>
      </c>
      <c r="V190" s="2">
        <f t="shared" si="23"/>
        <v>2011</v>
      </c>
      <c r="W190" s="18" t="str">
        <f t="shared" si="24"/>
        <v>yanvar</v>
      </c>
      <c r="X190" s="18" t="str">
        <f t="shared" si="25"/>
        <v>Kenneth Branagh</v>
      </c>
      <c r="Y190" s="18" t="str">
        <f t="shared" si="26"/>
        <v>THOR</v>
      </c>
      <c r="Z190" s="18" t="str">
        <f t="shared" si="27"/>
        <v>Normal</v>
      </c>
      <c r="AA190" s="18" t="str">
        <f>VLOOKUP(D190, lookups!$A$2:$B$18, 2, FALSE)</f>
        <v>High Budget</v>
      </c>
      <c r="AB190" s="18" t="str">
        <f t="shared" si="28"/>
        <v>Not Recommended</v>
      </c>
      <c r="AC190" s="18" t="str">
        <f t="shared" si="29"/>
        <v>Normal</v>
      </c>
    </row>
    <row r="191" spans="1:29" x14ac:dyDescent="0.35">
      <c r="A191" s="18" t="s">
        <v>1408</v>
      </c>
      <c r="B191" s="19">
        <v>35348</v>
      </c>
      <c r="C191" s="18" t="s">
        <v>50</v>
      </c>
      <c r="D191" s="18" t="s">
        <v>95</v>
      </c>
      <c r="E191" s="18" t="s">
        <v>21</v>
      </c>
      <c r="F191" s="18" t="s">
        <v>22</v>
      </c>
      <c r="G191" s="18" t="s">
        <v>150</v>
      </c>
      <c r="H191" s="18" t="s">
        <v>431</v>
      </c>
      <c r="I191" s="18" t="s">
        <v>314</v>
      </c>
      <c r="J191" s="20">
        <v>10000</v>
      </c>
      <c r="K191" s="20">
        <v>12760</v>
      </c>
      <c r="L191" s="20">
        <v>0</v>
      </c>
      <c r="M191" s="20">
        <v>0</v>
      </c>
      <c r="N191" s="20">
        <v>7.1</v>
      </c>
      <c r="O191" s="20">
        <v>154</v>
      </c>
      <c r="P191" s="20">
        <v>110</v>
      </c>
      <c r="Q191" s="3">
        <v>180965237</v>
      </c>
      <c r="R191" s="3">
        <v>80000000</v>
      </c>
      <c r="S191" s="3">
        <f t="shared" si="20"/>
        <v>100965237</v>
      </c>
      <c r="T191" s="4">
        <f t="shared" si="21"/>
        <v>1.2620654625000001</v>
      </c>
      <c r="U191" s="5">
        <f t="shared" si="22"/>
        <v>28.904826184999997</v>
      </c>
      <c r="V191" s="2">
        <f t="shared" si="23"/>
        <v>1996</v>
      </c>
      <c r="W191" s="18" t="str">
        <f t="shared" si="24"/>
        <v>oktyabr</v>
      </c>
      <c r="X191" s="18" t="str">
        <f t="shared" si="25"/>
        <v>Brian De Palma</v>
      </c>
      <c r="Y191" s="18" t="str">
        <f t="shared" si="26"/>
        <v>MİSSİON: IMPOSSİBLE</v>
      </c>
      <c r="Z191" s="18" t="str">
        <f t="shared" si="27"/>
        <v>Normal</v>
      </c>
      <c r="AA191" s="18" t="str">
        <f>VLOOKUP(D191, lookups!$A$2:$B$18, 2, FALSE)</f>
        <v>High Budget</v>
      </c>
      <c r="AB191" s="18" t="str">
        <f t="shared" si="28"/>
        <v>Not Recommended</v>
      </c>
      <c r="AC191" s="18" t="str">
        <f t="shared" si="29"/>
        <v>Normal</v>
      </c>
    </row>
    <row r="192" spans="1:29" x14ac:dyDescent="0.35">
      <c r="A192" s="18" t="s">
        <v>6838</v>
      </c>
      <c r="B192" s="19">
        <v>42040</v>
      </c>
      <c r="C192" s="18" t="s">
        <v>50</v>
      </c>
      <c r="D192" s="18" t="s">
        <v>95</v>
      </c>
      <c r="E192" s="18" t="s">
        <v>21</v>
      </c>
      <c r="F192" s="18" t="s">
        <v>22</v>
      </c>
      <c r="G192" s="18" t="s">
        <v>150</v>
      </c>
      <c r="H192" s="18" t="s">
        <v>2261</v>
      </c>
      <c r="I192" s="18" t="s">
        <v>2325</v>
      </c>
      <c r="J192" s="20">
        <v>2000</v>
      </c>
      <c r="K192" s="20">
        <v>5730</v>
      </c>
      <c r="L192" s="20">
        <v>235</v>
      </c>
      <c r="M192" s="20">
        <v>61000</v>
      </c>
      <c r="N192" s="20">
        <v>7.4</v>
      </c>
      <c r="O192" s="20">
        <v>517</v>
      </c>
      <c r="P192" s="20">
        <v>117</v>
      </c>
      <c r="Q192" s="3">
        <v>180191634</v>
      </c>
      <c r="R192" s="3">
        <v>130000000</v>
      </c>
      <c r="S192" s="3">
        <f t="shared" si="20"/>
        <v>50191634</v>
      </c>
      <c r="T192" s="4">
        <f t="shared" si="21"/>
        <v>0.38608949230769229</v>
      </c>
      <c r="U192" s="5">
        <f t="shared" si="22"/>
        <v>35.854435796923077</v>
      </c>
      <c r="V192" s="2">
        <f t="shared" si="23"/>
        <v>2015</v>
      </c>
      <c r="W192" s="18" t="str">
        <f t="shared" si="24"/>
        <v>fevral</v>
      </c>
      <c r="X192" s="18" t="str">
        <f t="shared" si="25"/>
        <v>Peyton Reed</v>
      </c>
      <c r="Y192" s="18" t="str">
        <f t="shared" si="26"/>
        <v>ANT-MAN</v>
      </c>
      <c r="Z192" s="18" t="str">
        <f t="shared" si="27"/>
        <v>Normal</v>
      </c>
      <c r="AA192" s="18" t="str">
        <f>VLOOKUP(D192, lookups!$A$2:$B$18, 2, FALSE)</f>
        <v>High Budget</v>
      </c>
      <c r="AB192" s="18" t="str">
        <f t="shared" si="28"/>
        <v>Not Recommended</v>
      </c>
      <c r="AC192" s="18" t="str">
        <f t="shared" si="29"/>
        <v>Normal</v>
      </c>
    </row>
    <row r="193" spans="1:29" x14ac:dyDescent="0.35">
      <c r="A193" s="18" t="s">
        <v>2810</v>
      </c>
      <c r="B193" s="19">
        <v>37138</v>
      </c>
      <c r="C193" s="18" t="s">
        <v>50</v>
      </c>
      <c r="D193" s="18" t="s">
        <v>95</v>
      </c>
      <c r="E193" s="18" t="s">
        <v>21</v>
      </c>
      <c r="F193" s="18" t="s">
        <v>22</v>
      </c>
      <c r="G193" s="18" t="s">
        <v>150</v>
      </c>
      <c r="H193" s="18" t="s">
        <v>642</v>
      </c>
      <c r="I193" s="18" t="s">
        <v>663</v>
      </c>
      <c r="J193" s="20">
        <v>1000</v>
      </c>
      <c r="K193" s="20">
        <v>2776</v>
      </c>
      <c r="L193" s="20">
        <v>13000</v>
      </c>
      <c r="M193" s="20">
        <v>0</v>
      </c>
      <c r="N193" s="20">
        <v>5.7</v>
      </c>
      <c r="O193" s="20">
        <v>230</v>
      </c>
      <c r="P193" s="20">
        <v>119</v>
      </c>
      <c r="Q193" s="3">
        <v>180011740</v>
      </c>
      <c r="R193" s="3">
        <v>100000000</v>
      </c>
      <c r="S193" s="3">
        <f t="shared" si="20"/>
        <v>80011740</v>
      </c>
      <c r="T193" s="4">
        <f t="shared" si="21"/>
        <v>0.80011739999999998</v>
      </c>
      <c r="U193" s="5">
        <f t="shared" si="22"/>
        <v>23.12004696</v>
      </c>
      <c r="V193" s="2">
        <f t="shared" si="23"/>
        <v>2001</v>
      </c>
      <c r="W193" s="18" t="str">
        <f t="shared" si="24"/>
        <v>sentyabr</v>
      </c>
      <c r="X193" s="18" t="str">
        <f t="shared" si="25"/>
        <v>Tim Burton</v>
      </c>
      <c r="Y193" s="18" t="str">
        <f t="shared" si="26"/>
        <v>PLANET OF THE APES</v>
      </c>
      <c r="Z193" s="18" t="str">
        <f t="shared" si="27"/>
        <v>Normal</v>
      </c>
      <c r="AA193" s="18" t="str">
        <f>VLOOKUP(D193, lookups!$A$2:$B$18, 2, FALSE)</f>
        <v>High Budget</v>
      </c>
      <c r="AB193" s="18" t="str">
        <f t="shared" si="28"/>
        <v>Not Recommended</v>
      </c>
      <c r="AC193" s="18" t="str">
        <f t="shared" si="29"/>
        <v>High Buzz Mismatch</v>
      </c>
    </row>
    <row r="194" spans="1:29" x14ac:dyDescent="0.35">
      <c r="A194" s="18" t="s">
        <v>4960</v>
      </c>
      <c r="B194" s="19">
        <v>39791</v>
      </c>
      <c r="C194" s="18" t="s">
        <v>50</v>
      </c>
      <c r="D194" s="18" t="s">
        <v>95</v>
      </c>
      <c r="E194" s="18" t="s">
        <v>21</v>
      </c>
      <c r="F194" s="18" t="s">
        <v>22</v>
      </c>
      <c r="G194" s="18" t="s">
        <v>102</v>
      </c>
      <c r="H194" s="18" t="s">
        <v>1370</v>
      </c>
      <c r="I194" s="18" t="s">
        <v>1736</v>
      </c>
      <c r="J194" s="20">
        <v>1000</v>
      </c>
      <c r="K194" s="20">
        <v>3285</v>
      </c>
      <c r="L194" s="20">
        <v>35</v>
      </c>
      <c r="M194" s="20">
        <v>0</v>
      </c>
      <c r="N194" s="20">
        <v>6.7</v>
      </c>
      <c r="O194" s="20">
        <v>167</v>
      </c>
      <c r="P194" s="20">
        <v>89</v>
      </c>
      <c r="Q194" s="3">
        <v>179982968</v>
      </c>
      <c r="R194" s="3">
        <v>150000000</v>
      </c>
      <c r="S194" s="3">
        <f t="shared" si="20"/>
        <v>29982968</v>
      </c>
      <c r="T194" s="4">
        <f t="shared" si="21"/>
        <v>0.19988645333333332</v>
      </c>
      <c r="U194" s="5">
        <f t="shared" si="22"/>
        <v>26.879954581333333</v>
      </c>
      <c r="V194" s="2">
        <f t="shared" si="23"/>
        <v>2008</v>
      </c>
      <c r="W194" s="18" t="str">
        <f t="shared" si="24"/>
        <v>dekabr</v>
      </c>
      <c r="X194" s="18" t="str">
        <f t="shared" si="25"/>
        <v>Eric Darnell</v>
      </c>
      <c r="Y194" s="18" t="str">
        <f t="shared" si="26"/>
        <v>MADAGASCAR: ESCAPE 2 AFRİCA</v>
      </c>
      <c r="Z194" s="18" t="str">
        <f t="shared" si="27"/>
        <v>Normal</v>
      </c>
      <c r="AA194" s="18" t="str">
        <f>VLOOKUP(D194, lookups!$A$2:$B$18, 2, FALSE)</f>
        <v>High Budget</v>
      </c>
      <c r="AB194" s="18" t="str">
        <f t="shared" si="28"/>
        <v>Not Recommended</v>
      </c>
      <c r="AC194" s="18" t="str">
        <f t="shared" si="29"/>
        <v>Normal</v>
      </c>
    </row>
    <row r="195" spans="1:29" x14ac:dyDescent="0.35">
      <c r="A195" s="18" t="s">
        <v>5482</v>
      </c>
      <c r="B195" s="19">
        <v>40023</v>
      </c>
      <c r="C195" s="18" t="s">
        <v>50</v>
      </c>
      <c r="D195" s="18" t="s">
        <v>95</v>
      </c>
      <c r="E195" s="18" t="s">
        <v>21</v>
      </c>
      <c r="F195" s="18" t="s">
        <v>22</v>
      </c>
      <c r="G195" s="18" t="s">
        <v>150</v>
      </c>
      <c r="H195" s="18" t="s">
        <v>2599</v>
      </c>
      <c r="I195" s="18" t="s">
        <v>4212</v>
      </c>
      <c r="J195" s="20">
        <v>20000</v>
      </c>
      <c r="K195" s="20">
        <v>40054</v>
      </c>
      <c r="L195" s="20">
        <v>151</v>
      </c>
      <c r="M195" s="20">
        <v>0</v>
      </c>
      <c r="N195" s="20">
        <v>6.7</v>
      </c>
      <c r="O195" s="20">
        <v>350</v>
      </c>
      <c r="P195" s="20">
        <v>119</v>
      </c>
      <c r="Q195" s="3">
        <v>179883016</v>
      </c>
      <c r="R195" s="3">
        <v>150000000</v>
      </c>
      <c r="S195" s="3">
        <f t="shared" ref="S195:S258" si="30">Q195-R195</f>
        <v>29883016</v>
      </c>
      <c r="T195" s="4">
        <f t="shared" ref="T195:T258" si="31">IF(R195&gt;0, (Q195-R195)/R195, 0)</f>
        <v>0.19922010666666667</v>
      </c>
      <c r="U195" s="5">
        <f t="shared" ref="U195:U258" si="32">(N195*4) + (T195*0.4) + (M195/10000)</f>
        <v>26.879688042666668</v>
      </c>
      <c r="V195" s="2">
        <f t="shared" ref="V195:V258" si="33">YEAR(B195)</f>
        <v>2009</v>
      </c>
      <c r="W195" s="18" t="str">
        <f t="shared" ref="W195:W258" si="34">TEXT(B195, "mmmm")</f>
        <v>iyul</v>
      </c>
      <c r="X195" s="18" t="str">
        <f t="shared" ref="X195:X258" si="35">TRIM(I195)</f>
        <v>Gavin Hood</v>
      </c>
      <c r="Y195" s="18" t="str">
        <f t="shared" ref="Y195:Y258" si="36">UPPER(A195)</f>
        <v>X-MEN ORİGİNS: WOLVERİNE</v>
      </c>
      <c r="Z195" s="18" t="str">
        <f t="shared" ref="Z195:Z258" si="37">IF(AND(R195&gt;50000000, S195&lt;0), "Underperformer", IF(AND(R195&lt;10000000, S195&gt;50000000), "Overperformer", "Normal"))</f>
        <v>Normal</v>
      </c>
      <c r="AA195" s="18" t="str">
        <f>VLOOKUP(D195, lookups!$A$2:$B$18, 2, FALSE)</f>
        <v>High Budget</v>
      </c>
      <c r="AB195" s="18" t="str">
        <f t="shared" ref="AB195:AB258" si="38">IF(AND(N195&gt;7, T195&gt;1, U195&gt;70), "Recommended", "Not Recommended")</f>
        <v>Not Recommended</v>
      </c>
      <c r="AC195" s="18" t="str">
        <f t="shared" ref="AC195:AC258" si="39">IF(N195&gt;=8, "High Buzz / High Score", IF(AND(N195&lt;6, T195&lt;1), "High Buzz Mismatch", "Normal"))</f>
        <v>Normal</v>
      </c>
    </row>
    <row r="196" spans="1:29" x14ac:dyDescent="0.35">
      <c r="A196" s="18" t="s">
        <v>6846</v>
      </c>
      <c r="B196" s="19">
        <v>42099</v>
      </c>
      <c r="C196" s="18" t="s">
        <v>50</v>
      </c>
      <c r="D196" s="18" t="s">
        <v>27</v>
      </c>
      <c r="E196" s="18" t="s">
        <v>21</v>
      </c>
      <c r="F196" s="18" t="s">
        <v>22</v>
      </c>
      <c r="G196" s="18" t="s">
        <v>150</v>
      </c>
      <c r="H196" s="18" t="s">
        <v>473</v>
      </c>
      <c r="I196" s="18" t="s">
        <v>243</v>
      </c>
      <c r="J196" s="20">
        <v>15000</v>
      </c>
      <c r="K196" s="20">
        <v>16944</v>
      </c>
      <c r="L196" s="20">
        <v>14000</v>
      </c>
      <c r="M196" s="20">
        <v>55000</v>
      </c>
      <c r="N196" s="20">
        <v>7.6</v>
      </c>
      <c r="O196" s="20">
        <v>459</v>
      </c>
      <c r="P196" s="20">
        <v>142</v>
      </c>
      <c r="Q196" s="3">
        <v>72306065</v>
      </c>
      <c r="R196" s="3">
        <v>40000000</v>
      </c>
      <c r="S196" s="3">
        <f t="shared" si="30"/>
        <v>32306065</v>
      </c>
      <c r="T196" s="4">
        <f t="shared" si="31"/>
        <v>0.80765162499999998</v>
      </c>
      <c r="U196" s="5">
        <f t="shared" si="32"/>
        <v>36.223060649999994</v>
      </c>
      <c r="V196" s="2">
        <f t="shared" si="33"/>
        <v>2015</v>
      </c>
      <c r="W196" s="18" t="str">
        <f t="shared" si="34"/>
        <v>aprel</v>
      </c>
      <c r="X196" s="18" t="str">
        <f t="shared" si="35"/>
        <v>Steven Spielberg</v>
      </c>
      <c r="Y196" s="18" t="str">
        <f t="shared" si="36"/>
        <v>BRİDGE OF SPİES</v>
      </c>
      <c r="Z196" s="18" t="str">
        <f t="shared" si="37"/>
        <v>Normal</v>
      </c>
      <c r="AA196" s="18" t="str">
        <f>VLOOKUP(D196, lookups!$A$2:$B$18, 2, FALSE)</f>
        <v>Medium Budget</v>
      </c>
      <c r="AB196" s="18" t="str">
        <f t="shared" si="38"/>
        <v>Not Recommended</v>
      </c>
      <c r="AC196" s="18" t="str">
        <f t="shared" si="39"/>
        <v>Normal</v>
      </c>
    </row>
    <row r="197" spans="1:29" x14ac:dyDescent="0.35">
      <c r="A197" s="18" t="s">
        <v>6172</v>
      </c>
      <c r="B197" s="19">
        <v>41093</v>
      </c>
      <c r="C197" s="18" t="s">
        <v>50</v>
      </c>
      <c r="D197" s="18" t="s">
        <v>95</v>
      </c>
      <c r="E197" s="18" t="s">
        <v>21</v>
      </c>
      <c r="F197" s="18" t="s">
        <v>22</v>
      </c>
      <c r="G197" s="18" t="s">
        <v>150</v>
      </c>
      <c r="H197" s="18" t="s">
        <v>1185</v>
      </c>
      <c r="I197" s="18" t="s">
        <v>890</v>
      </c>
      <c r="J197" s="20">
        <v>10000</v>
      </c>
      <c r="K197" s="20">
        <v>12572</v>
      </c>
      <c r="L197" s="20">
        <v>188</v>
      </c>
      <c r="M197" s="20">
        <v>40000</v>
      </c>
      <c r="N197" s="20">
        <v>6.8</v>
      </c>
      <c r="O197" s="20">
        <v>451</v>
      </c>
      <c r="P197" s="20">
        <v>106</v>
      </c>
      <c r="Q197" s="3">
        <v>179020854</v>
      </c>
      <c r="R197" s="3">
        <v>225000000</v>
      </c>
      <c r="S197" s="3">
        <f t="shared" si="30"/>
        <v>-45979146</v>
      </c>
      <c r="T197" s="4">
        <f t="shared" si="31"/>
        <v>-0.20435175999999999</v>
      </c>
      <c r="U197" s="5">
        <f t="shared" si="32"/>
        <v>31.118259295999998</v>
      </c>
      <c r="V197" s="2">
        <f t="shared" si="33"/>
        <v>2012</v>
      </c>
      <c r="W197" s="18" t="str">
        <f t="shared" si="34"/>
        <v>iyul</v>
      </c>
      <c r="X197" s="18" t="str">
        <f t="shared" si="35"/>
        <v>Barry Sonnenfeld</v>
      </c>
      <c r="Y197" s="18" t="str">
        <f t="shared" si="36"/>
        <v>MEN İN BLACK 3</v>
      </c>
      <c r="Z197" s="18" t="str">
        <f t="shared" si="37"/>
        <v>Underperformer</v>
      </c>
      <c r="AA197" s="18" t="str">
        <f>VLOOKUP(D197, lookups!$A$2:$B$18, 2, FALSE)</f>
        <v>High Budget</v>
      </c>
      <c r="AB197" s="18" t="str">
        <f t="shared" si="38"/>
        <v>Not Recommended</v>
      </c>
      <c r="AC197" s="18" t="str">
        <f t="shared" si="39"/>
        <v>Normal</v>
      </c>
    </row>
    <row r="198" spans="1:29" x14ac:dyDescent="0.35">
      <c r="A198" s="18" t="s">
        <v>822</v>
      </c>
      <c r="B198" s="19">
        <v>33103</v>
      </c>
      <c r="C198" s="18" t="s">
        <v>50</v>
      </c>
      <c r="D198" s="18" t="s">
        <v>38</v>
      </c>
      <c r="E198" s="18" t="s">
        <v>21</v>
      </c>
      <c r="F198" s="18" t="s">
        <v>22</v>
      </c>
      <c r="G198" s="18" t="s">
        <v>110</v>
      </c>
      <c r="H198" s="18" t="s">
        <v>693</v>
      </c>
      <c r="I198" s="18" t="s">
        <v>823</v>
      </c>
      <c r="J198" s="20">
        <v>8000</v>
      </c>
      <c r="K198" s="20">
        <v>11135</v>
      </c>
      <c r="L198" s="20">
        <v>0</v>
      </c>
      <c r="M198" s="20">
        <v>11000</v>
      </c>
      <c r="N198" s="20">
        <v>6.9</v>
      </c>
      <c r="O198" s="20">
        <v>82</v>
      </c>
      <c r="P198" s="20">
        <v>125</v>
      </c>
      <c r="Q198" s="3">
        <v>178406268</v>
      </c>
      <c r="R198" s="3">
        <v>14000000</v>
      </c>
      <c r="S198" s="3">
        <f t="shared" si="30"/>
        <v>164406268</v>
      </c>
      <c r="T198" s="4">
        <f t="shared" si="31"/>
        <v>11.743304857142856</v>
      </c>
      <c r="U198" s="5">
        <f t="shared" si="32"/>
        <v>33.397321942857147</v>
      </c>
      <c r="V198" s="2">
        <f t="shared" si="33"/>
        <v>1990</v>
      </c>
      <c r="W198" s="18" t="str">
        <f t="shared" si="34"/>
        <v>avgust</v>
      </c>
      <c r="X198" s="18" t="str">
        <f t="shared" si="35"/>
        <v>Garry Marshall</v>
      </c>
      <c r="Y198" s="18" t="str">
        <f t="shared" si="36"/>
        <v>PRETTY WOMAN</v>
      </c>
      <c r="Z198" s="18" t="str">
        <f t="shared" si="37"/>
        <v>Normal</v>
      </c>
      <c r="AA198" s="18" t="str">
        <f>VLOOKUP(D198, lookups!$A$2:$B$18, 2, FALSE)</f>
        <v>Medium Budget</v>
      </c>
      <c r="AB198" s="18" t="str">
        <f t="shared" si="38"/>
        <v>Not Recommended</v>
      </c>
      <c r="AC198" s="18" t="str">
        <f t="shared" si="39"/>
        <v>Normal</v>
      </c>
    </row>
    <row r="199" spans="1:29" x14ac:dyDescent="0.35">
      <c r="A199" s="18" t="s">
        <v>4005</v>
      </c>
      <c r="B199" s="19">
        <v>38616</v>
      </c>
      <c r="C199" s="18" t="s">
        <v>50</v>
      </c>
      <c r="D199" s="18" t="s">
        <v>38</v>
      </c>
      <c r="E199" s="18" t="s">
        <v>21</v>
      </c>
      <c r="F199" s="18" t="s">
        <v>22</v>
      </c>
      <c r="G199" s="18" t="s">
        <v>150</v>
      </c>
      <c r="H199" s="18" t="s">
        <v>1185</v>
      </c>
      <c r="I199" s="18" t="s">
        <v>1791</v>
      </c>
      <c r="J199" s="20">
        <v>10000</v>
      </c>
      <c r="K199" s="20">
        <v>13426</v>
      </c>
      <c r="L199" s="20">
        <v>72</v>
      </c>
      <c r="M199" s="20">
        <v>0</v>
      </c>
      <c r="N199" s="20">
        <v>6.6</v>
      </c>
      <c r="O199" s="20">
        <v>171</v>
      </c>
      <c r="P199" s="20">
        <v>118</v>
      </c>
      <c r="Q199" s="3">
        <v>177575142</v>
      </c>
      <c r="R199" s="3">
        <v>70000000</v>
      </c>
      <c r="S199" s="3">
        <f t="shared" si="30"/>
        <v>107575142</v>
      </c>
      <c r="T199" s="4">
        <f t="shared" si="31"/>
        <v>1.5367877428571428</v>
      </c>
      <c r="U199" s="5">
        <f t="shared" si="32"/>
        <v>27.014715097142854</v>
      </c>
      <c r="V199" s="2">
        <f t="shared" si="33"/>
        <v>2005</v>
      </c>
      <c r="W199" s="18" t="str">
        <f t="shared" si="34"/>
        <v>sentyabr</v>
      </c>
      <c r="X199" s="18" t="str">
        <f t="shared" si="35"/>
        <v>Andy Tennant</v>
      </c>
      <c r="Y199" s="18" t="str">
        <f t="shared" si="36"/>
        <v>HİTCH</v>
      </c>
      <c r="Z199" s="18" t="str">
        <f t="shared" si="37"/>
        <v>Normal</v>
      </c>
      <c r="AA199" s="18" t="str">
        <f>VLOOKUP(D199, lookups!$A$2:$B$18, 2, FALSE)</f>
        <v>Medium Budget</v>
      </c>
      <c r="AB199" s="18" t="str">
        <f t="shared" si="38"/>
        <v>Not Recommended</v>
      </c>
      <c r="AC199" s="18" t="str">
        <f t="shared" si="39"/>
        <v>Normal</v>
      </c>
    </row>
    <row r="200" spans="1:29" x14ac:dyDescent="0.35">
      <c r="A200" s="18" t="s">
        <v>6895</v>
      </c>
      <c r="B200" s="19">
        <v>42006</v>
      </c>
      <c r="C200" s="18" t="s">
        <v>50</v>
      </c>
      <c r="D200" s="18" t="s">
        <v>58</v>
      </c>
      <c r="E200" s="18" t="s">
        <v>21</v>
      </c>
      <c r="F200" s="18" t="s">
        <v>22</v>
      </c>
      <c r="G200" s="18" t="s">
        <v>102</v>
      </c>
      <c r="H200" s="18" t="s">
        <v>6826</v>
      </c>
      <c r="I200" s="18" t="s">
        <v>4430</v>
      </c>
      <c r="J200" s="20">
        <v>17000</v>
      </c>
      <c r="K200" s="20">
        <v>17883</v>
      </c>
      <c r="L200" s="20">
        <v>12</v>
      </c>
      <c r="M200" s="20">
        <v>26000</v>
      </c>
      <c r="N200" s="20">
        <v>6.7</v>
      </c>
      <c r="O200" s="20">
        <v>165</v>
      </c>
      <c r="P200" s="20">
        <v>94</v>
      </c>
      <c r="Q200" s="3">
        <v>177343675</v>
      </c>
      <c r="R200" s="3">
        <v>135000000</v>
      </c>
      <c r="S200" s="3">
        <f t="shared" si="30"/>
        <v>42343675</v>
      </c>
      <c r="T200" s="4">
        <f t="shared" si="31"/>
        <v>0.31365685185185183</v>
      </c>
      <c r="U200" s="5">
        <f t="shared" si="32"/>
        <v>29.525462740740743</v>
      </c>
      <c r="V200" s="2">
        <f t="shared" si="33"/>
        <v>2015</v>
      </c>
      <c r="W200" s="18" t="str">
        <f t="shared" si="34"/>
        <v>yanvar</v>
      </c>
      <c r="X200" s="18" t="str">
        <f t="shared" si="35"/>
        <v>Tim Johnson</v>
      </c>
      <c r="Y200" s="18" t="str">
        <f t="shared" si="36"/>
        <v>HOME</v>
      </c>
      <c r="Z200" s="18" t="str">
        <f t="shared" si="37"/>
        <v>Normal</v>
      </c>
      <c r="AA200" s="18" t="str">
        <f>VLOOKUP(D200, lookups!$A$2:$B$18, 2, FALSE)</f>
        <v>High Budget</v>
      </c>
      <c r="AB200" s="18" t="str">
        <f t="shared" si="38"/>
        <v>Not Recommended</v>
      </c>
      <c r="AC200" s="18" t="str">
        <f t="shared" si="39"/>
        <v>Normal</v>
      </c>
    </row>
    <row r="201" spans="1:29" x14ac:dyDescent="0.35">
      <c r="A201" s="18" t="s">
        <v>5336</v>
      </c>
      <c r="B201" s="19">
        <v>40011</v>
      </c>
      <c r="C201" s="18" t="s">
        <v>50</v>
      </c>
      <c r="D201" s="18" t="s">
        <v>58</v>
      </c>
      <c r="E201" s="18" t="s">
        <v>21</v>
      </c>
      <c r="F201" s="18" t="s">
        <v>22</v>
      </c>
      <c r="G201" s="18" t="s">
        <v>102</v>
      </c>
      <c r="H201" s="18" t="s">
        <v>602</v>
      </c>
      <c r="I201" s="18" t="s">
        <v>2987</v>
      </c>
      <c r="J201" s="20">
        <v>49000</v>
      </c>
      <c r="K201" s="20">
        <v>54039</v>
      </c>
      <c r="L201" s="20">
        <v>189</v>
      </c>
      <c r="M201" s="20">
        <v>2000</v>
      </c>
      <c r="N201" s="20">
        <v>5.9</v>
      </c>
      <c r="O201" s="20">
        <v>185</v>
      </c>
      <c r="P201" s="20">
        <v>105</v>
      </c>
      <c r="Q201" s="3">
        <v>177243721</v>
      </c>
      <c r="R201" s="3">
        <v>150000000</v>
      </c>
      <c r="S201" s="3">
        <f t="shared" si="30"/>
        <v>27243721</v>
      </c>
      <c r="T201" s="4">
        <f t="shared" si="31"/>
        <v>0.18162480666666667</v>
      </c>
      <c r="U201" s="5">
        <f t="shared" si="32"/>
        <v>23.872649922666668</v>
      </c>
      <c r="V201" s="2">
        <f t="shared" si="33"/>
        <v>2009</v>
      </c>
      <c r="W201" s="18" t="str">
        <f t="shared" si="34"/>
        <v>iyul</v>
      </c>
      <c r="X201" s="18" t="str">
        <f t="shared" si="35"/>
        <v>Shawn Levy</v>
      </c>
      <c r="Y201" s="18" t="str">
        <f t="shared" si="36"/>
        <v>NİGHT AT THE MUSEUM: BATTLE OF THE SMİTHSONİAN</v>
      </c>
      <c r="Z201" s="18" t="str">
        <f t="shared" si="37"/>
        <v>Normal</v>
      </c>
      <c r="AA201" s="18" t="str">
        <f>VLOOKUP(D201, lookups!$A$2:$B$18, 2, FALSE)</f>
        <v>High Budget</v>
      </c>
      <c r="AB201" s="18" t="str">
        <f t="shared" si="38"/>
        <v>Not Recommended</v>
      </c>
      <c r="AC201" s="18" t="str">
        <f t="shared" si="39"/>
        <v>High Buzz Mismatch</v>
      </c>
    </row>
    <row r="202" spans="1:29" x14ac:dyDescent="0.35">
      <c r="A202" s="18" t="s">
        <v>412</v>
      </c>
      <c r="B202" s="19">
        <v>30243</v>
      </c>
      <c r="C202" s="18" t="s">
        <v>50</v>
      </c>
      <c r="D202" s="18" t="s">
        <v>38</v>
      </c>
      <c r="E202" s="18" t="s">
        <v>21</v>
      </c>
      <c r="F202" s="18" t="s">
        <v>22</v>
      </c>
      <c r="G202" s="18" t="s">
        <v>102</v>
      </c>
      <c r="H202" s="18" t="s">
        <v>306</v>
      </c>
      <c r="I202" s="18" t="s">
        <v>413</v>
      </c>
      <c r="J202" s="20">
        <v>13000</v>
      </c>
      <c r="K202" s="20">
        <v>14701</v>
      </c>
      <c r="L202" s="20">
        <v>521</v>
      </c>
      <c r="M202" s="20">
        <v>0</v>
      </c>
      <c r="N202" s="20">
        <v>7.4</v>
      </c>
      <c r="O202" s="20">
        <v>94</v>
      </c>
      <c r="P202" s="20">
        <v>116</v>
      </c>
      <c r="Q202" s="3">
        <v>177200000</v>
      </c>
      <c r="R202" s="3">
        <v>22000000</v>
      </c>
      <c r="S202" s="3">
        <f t="shared" si="30"/>
        <v>155200000</v>
      </c>
      <c r="T202" s="4">
        <f t="shared" si="31"/>
        <v>7.0545454545454547</v>
      </c>
      <c r="U202" s="5">
        <f t="shared" si="32"/>
        <v>32.421818181818182</v>
      </c>
      <c r="V202" s="2">
        <f t="shared" si="33"/>
        <v>1982</v>
      </c>
      <c r="W202" s="18" t="str">
        <f t="shared" si="34"/>
        <v>oktyabr</v>
      </c>
      <c r="X202" s="18" t="str">
        <f t="shared" si="35"/>
        <v>Sydney Pollack</v>
      </c>
      <c r="Y202" s="18" t="str">
        <f t="shared" si="36"/>
        <v>TOOTSİE</v>
      </c>
      <c r="Z202" s="18" t="str">
        <f t="shared" si="37"/>
        <v>Normal</v>
      </c>
      <c r="AA202" s="18" t="str">
        <f>VLOOKUP(D202, lookups!$A$2:$B$18, 2, FALSE)</f>
        <v>Medium Budget</v>
      </c>
      <c r="AB202" s="18" t="str">
        <f t="shared" si="38"/>
        <v>Not Recommended</v>
      </c>
      <c r="AC202" s="18" t="str">
        <f t="shared" si="39"/>
        <v>Normal</v>
      </c>
    </row>
    <row r="203" spans="1:29" x14ac:dyDescent="0.35">
      <c r="A203" s="18" t="s">
        <v>6671</v>
      </c>
      <c r="B203" s="19">
        <v>41671</v>
      </c>
      <c r="C203" s="18" t="s">
        <v>50</v>
      </c>
      <c r="D203" s="18" t="s">
        <v>95</v>
      </c>
      <c r="E203" s="18" t="s">
        <v>21</v>
      </c>
      <c r="F203" s="18" t="s">
        <v>22</v>
      </c>
      <c r="G203" s="18" t="s">
        <v>102</v>
      </c>
      <c r="H203" s="18" t="s">
        <v>2358</v>
      </c>
      <c r="I203" s="18" t="s">
        <v>3104</v>
      </c>
      <c r="J203" s="20">
        <v>18000</v>
      </c>
      <c r="K203" s="20">
        <v>23378</v>
      </c>
      <c r="L203" s="20">
        <v>255</v>
      </c>
      <c r="M203" s="20">
        <v>46000</v>
      </c>
      <c r="N203" s="20">
        <v>7.9</v>
      </c>
      <c r="O203" s="20">
        <v>292</v>
      </c>
      <c r="P203" s="20">
        <v>102</v>
      </c>
      <c r="Q203" s="3">
        <v>176997107</v>
      </c>
      <c r="R203" s="3">
        <v>145000000</v>
      </c>
      <c r="S203" s="3">
        <f t="shared" si="30"/>
        <v>31997107</v>
      </c>
      <c r="T203" s="4">
        <f t="shared" si="31"/>
        <v>0.22066970344827586</v>
      </c>
      <c r="U203" s="5">
        <f t="shared" si="32"/>
        <v>36.288267881379312</v>
      </c>
      <c r="V203" s="2">
        <f t="shared" si="33"/>
        <v>2014</v>
      </c>
      <c r="W203" s="18" t="str">
        <f t="shared" si="34"/>
        <v>fevral</v>
      </c>
      <c r="X203" s="18" t="str">
        <f t="shared" si="35"/>
        <v>Dean DeBlois</v>
      </c>
      <c r="Y203" s="18" t="str">
        <f t="shared" si="36"/>
        <v>HOW TO TRAİN YOUR DRAGON 2</v>
      </c>
      <c r="Z203" s="18" t="str">
        <f t="shared" si="37"/>
        <v>Normal</v>
      </c>
      <c r="AA203" s="18" t="str">
        <f>VLOOKUP(D203, lookups!$A$2:$B$18, 2, FALSE)</f>
        <v>High Budget</v>
      </c>
      <c r="AB203" s="18" t="str">
        <f t="shared" si="38"/>
        <v>Not Recommended</v>
      </c>
      <c r="AC203" s="18" t="str">
        <f t="shared" si="39"/>
        <v>Normal</v>
      </c>
    </row>
    <row r="204" spans="1:29" x14ac:dyDescent="0.35">
      <c r="A204" s="18" t="s">
        <v>573</v>
      </c>
      <c r="B204" s="19">
        <v>31702</v>
      </c>
      <c r="C204" s="18" t="s">
        <v>50</v>
      </c>
      <c r="D204" s="18" t="s">
        <v>95</v>
      </c>
      <c r="E204" s="18" t="s">
        <v>21</v>
      </c>
      <c r="F204" s="18" t="s">
        <v>22</v>
      </c>
      <c r="G204" s="18" t="s">
        <v>102</v>
      </c>
      <c r="H204" s="18" t="s">
        <v>431</v>
      </c>
      <c r="I204" s="18" t="s">
        <v>574</v>
      </c>
      <c r="J204" s="20">
        <v>10000</v>
      </c>
      <c r="K204" s="20">
        <v>13069</v>
      </c>
      <c r="L204" s="20">
        <v>12000</v>
      </c>
      <c r="M204" s="20">
        <v>19000</v>
      </c>
      <c r="N204" s="20">
        <v>6.9</v>
      </c>
      <c r="O204" s="20">
        <v>173</v>
      </c>
      <c r="P204" s="20">
        <v>110</v>
      </c>
      <c r="Q204" s="3">
        <v>176781728</v>
      </c>
      <c r="R204" s="3">
        <v>15000000</v>
      </c>
      <c r="S204" s="3">
        <f t="shared" si="30"/>
        <v>161781728</v>
      </c>
      <c r="T204" s="4">
        <f t="shared" si="31"/>
        <v>10.785448533333334</v>
      </c>
      <c r="U204" s="5">
        <f t="shared" si="32"/>
        <v>33.814179413333335</v>
      </c>
      <c r="V204" s="2">
        <f t="shared" si="33"/>
        <v>1986</v>
      </c>
      <c r="W204" s="18" t="str">
        <f t="shared" si="34"/>
        <v>oktyabr</v>
      </c>
      <c r="X204" s="18" t="str">
        <f t="shared" si="35"/>
        <v>Tony Scott</v>
      </c>
      <c r="Y204" s="18" t="str">
        <f t="shared" si="36"/>
        <v>TOP GUN</v>
      </c>
      <c r="Z204" s="18" t="str">
        <f t="shared" si="37"/>
        <v>Normal</v>
      </c>
      <c r="AA204" s="18" t="str">
        <f>VLOOKUP(D204, lookups!$A$2:$B$18, 2, FALSE)</f>
        <v>High Budget</v>
      </c>
      <c r="AB204" s="18" t="str">
        <f t="shared" si="38"/>
        <v>Not Recommended</v>
      </c>
      <c r="AC204" s="18" t="str">
        <f t="shared" si="39"/>
        <v>Normal</v>
      </c>
    </row>
    <row r="205" spans="1:29" x14ac:dyDescent="0.35">
      <c r="A205" s="18" t="s">
        <v>5932</v>
      </c>
      <c r="B205" s="19">
        <v>40880</v>
      </c>
      <c r="C205" s="18" t="s">
        <v>50</v>
      </c>
      <c r="D205" s="18" t="s">
        <v>95</v>
      </c>
      <c r="E205" s="18" t="s">
        <v>21</v>
      </c>
      <c r="F205" s="18" t="s">
        <v>22</v>
      </c>
      <c r="G205" s="18" t="s">
        <v>150</v>
      </c>
      <c r="H205" s="18" t="s">
        <v>2588</v>
      </c>
      <c r="I205" s="18" t="s">
        <v>5933</v>
      </c>
      <c r="J205" s="20">
        <v>11000</v>
      </c>
      <c r="K205" s="20">
        <v>13118</v>
      </c>
      <c r="L205" s="20">
        <v>81</v>
      </c>
      <c r="M205" s="20">
        <v>47000</v>
      </c>
      <c r="N205" s="20">
        <v>7.6</v>
      </c>
      <c r="O205" s="20">
        <v>529</v>
      </c>
      <c r="P205" s="20">
        <v>105</v>
      </c>
      <c r="Q205" s="3">
        <v>176740650</v>
      </c>
      <c r="R205" s="3">
        <v>93000000</v>
      </c>
      <c r="S205" s="3">
        <f t="shared" si="30"/>
        <v>83740650</v>
      </c>
      <c r="T205" s="4">
        <f t="shared" si="31"/>
        <v>0.90043709677419359</v>
      </c>
      <c r="U205" s="5">
        <f t="shared" si="32"/>
        <v>35.460174838709676</v>
      </c>
      <c r="V205" s="2">
        <f t="shared" si="33"/>
        <v>2011</v>
      </c>
      <c r="W205" s="18" t="str">
        <f t="shared" si="34"/>
        <v>dekabr</v>
      </c>
      <c r="X205" s="18" t="str">
        <f t="shared" si="35"/>
        <v>Rupert Wyatt</v>
      </c>
      <c r="Y205" s="18" t="str">
        <f t="shared" si="36"/>
        <v>RİSE OF THE PLANET OF THE APES</v>
      </c>
      <c r="Z205" s="18" t="str">
        <f t="shared" si="37"/>
        <v>Normal</v>
      </c>
      <c r="AA205" s="18" t="str">
        <f>VLOOKUP(D205, lookups!$A$2:$B$18, 2, FALSE)</f>
        <v>High Budget</v>
      </c>
      <c r="AB205" s="18" t="str">
        <f t="shared" si="38"/>
        <v>Not Recommended</v>
      </c>
      <c r="AC205" s="18" t="str">
        <f t="shared" si="39"/>
        <v>Normal</v>
      </c>
    </row>
    <row r="206" spans="1:29" x14ac:dyDescent="0.35">
      <c r="A206" s="18" t="s">
        <v>5811</v>
      </c>
      <c r="B206" s="19">
        <v>40844</v>
      </c>
      <c r="C206" s="18" t="s">
        <v>50</v>
      </c>
      <c r="D206" s="18" t="s">
        <v>95</v>
      </c>
      <c r="E206" s="18" t="s">
        <v>21</v>
      </c>
      <c r="F206" s="18" t="s">
        <v>22</v>
      </c>
      <c r="G206" s="18" t="s">
        <v>150</v>
      </c>
      <c r="H206" s="18" t="s">
        <v>2788</v>
      </c>
      <c r="I206" s="18" t="s">
        <v>2743</v>
      </c>
      <c r="J206" s="20">
        <v>11000</v>
      </c>
      <c r="K206" s="20">
        <v>19761</v>
      </c>
      <c r="L206" s="20">
        <v>394</v>
      </c>
      <c r="M206" s="20">
        <v>46000</v>
      </c>
      <c r="N206" s="20">
        <v>6.9</v>
      </c>
      <c r="O206" s="20">
        <v>510</v>
      </c>
      <c r="P206" s="20">
        <v>124</v>
      </c>
      <c r="Q206" s="3">
        <v>176636816</v>
      </c>
      <c r="R206" s="3">
        <v>140000000</v>
      </c>
      <c r="S206" s="3">
        <f t="shared" si="30"/>
        <v>36636816</v>
      </c>
      <c r="T206" s="4">
        <f t="shared" si="31"/>
        <v>0.26169154285714286</v>
      </c>
      <c r="U206" s="5">
        <f t="shared" si="32"/>
        <v>32.30467661714286</v>
      </c>
      <c r="V206" s="2">
        <f t="shared" si="33"/>
        <v>2011</v>
      </c>
      <c r="W206" s="18" t="str">
        <f t="shared" si="34"/>
        <v>oktyabr</v>
      </c>
      <c r="X206" s="18" t="str">
        <f t="shared" si="35"/>
        <v>Joe Johnston</v>
      </c>
      <c r="Y206" s="18" t="str">
        <f t="shared" si="36"/>
        <v>CAPTAİN AMERİCA: THE FİRST AVENGER</v>
      </c>
      <c r="Z206" s="18" t="str">
        <f t="shared" si="37"/>
        <v>Normal</v>
      </c>
      <c r="AA206" s="18" t="str">
        <f>VLOOKUP(D206, lookups!$A$2:$B$18, 2, FALSE)</f>
        <v>High Budget</v>
      </c>
      <c r="AB206" s="18" t="str">
        <f t="shared" si="38"/>
        <v>Not Recommended</v>
      </c>
      <c r="AC206" s="18" t="str">
        <f t="shared" si="39"/>
        <v>Normal</v>
      </c>
    </row>
    <row r="207" spans="1:29" x14ac:dyDescent="0.35">
      <c r="A207" s="18" t="s">
        <v>1943</v>
      </c>
      <c r="B207" s="19">
        <v>36055</v>
      </c>
      <c r="C207" s="18" t="s">
        <v>50</v>
      </c>
      <c r="D207" s="18" t="s">
        <v>38</v>
      </c>
      <c r="E207" s="18" t="s">
        <v>21</v>
      </c>
      <c r="F207" s="18" t="s">
        <v>22</v>
      </c>
      <c r="G207" s="18" t="s">
        <v>110</v>
      </c>
      <c r="H207" s="18" t="s">
        <v>1944</v>
      </c>
      <c r="I207" s="18" t="s">
        <v>1393</v>
      </c>
      <c r="J207" s="20">
        <v>931</v>
      </c>
      <c r="K207" s="20">
        <v>4664</v>
      </c>
      <c r="L207" s="20">
        <v>101</v>
      </c>
      <c r="M207" s="20">
        <v>0</v>
      </c>
      <c r="N207" s="20">
        <v>7.1</v>
      </c>
      <c r="O207" s="20">
        <v>171</v>
      </c>
      <c r="P207" s="20">
        <v>107</v>
      </c>
      <c r="Q207" s="3">
        <v>176483808</v>
      </c>
      <c r="R207" s="3">
        <v>23000000</v>
      </c>
      <c r="S207" s="3">
        <f t="shared" si="30"/>
        <v>153483808</v>
      </c>
      <c r="T207" s="4">
        <f t="shared" si="31"/>
        <v>6.6732090434782609</v>
      </c>
      <c r="U207" s="5">
        <f t="shared" si="32"/>
        <v>31.069283617391303</v>
      </c>
      <c r="V207" s="2">
        <f t="shared" si="33"/>
        <v>1998</v>
      </c>
      <c r="W207" s="18" t="str">
        <f t="shared" si="34"/>
        <v>sentyabr</v>
      </c>
      <c r="X207" s="18" t="str">
        <f t="shared" si="35"/>
        <v>Bobby Farrelly</v>
      </c>
      <c r="Y207" s="18" t="str">
        <f t="shared" si="36"/>
        <v>THERE'S SOMETHİNG ABOUT MARY</v>
      </c>
      <c r="Z207" s="18" t="str">
        <f t="shared" si="37"/>
        <v>Normal</v>
      </c>
      <c r="AA207" s="18" t="str">
        <f>VLOOKUP(D207, lookups!$A$2:$B$18, 2, FALSE)</f>
        <v>Medium Budget</v>
      </c>
      <c r="AB207" s="18" t="str">
        <f t="shared" si="38"/>
        <v>Not Recommended</v>
      </c>
      <c r="AC207" s="18" t="str">
        <f t="shared" si="39"/>
        <v>Normal</v>
      </c>
    </row>
    <row r="208" spans="1:29" x14ac:dyDescent="0.35">
      <c r="A208" s="18" t="s">
        <v>3077</v>
      </c>
      <c r="B208" s="19">
        <v>37472</v>
      </c>
      <c r="C208" s="18" t="s">
        <v>50</v>
      </c>
      <c r="D208" s="18" t="s">
        <v>58</v>
      </c>
      <c r="E208" s="18" t="s">
        <v>21</v>
      </c>
      <c r="F208" s="18" t="s">
        <v>22</v>
      </c>
      <c r="G208" s="18" t="s">
        <v>102</v>
      </c>
      <c r="H208" s="18" t="s">
        <v>1854</v>
      </c>
      <c r="I208" s="18" t="s">
        <v>3078</v>
      </c>
      <c r="J208" s="20">
        <v>1000</v>
      </c>
      <c r="K208" s="20">
        <v>5437</v>
      </c>
      <c r="L208" s="20">
        <v>77</v>
      </c>
      <c r="M208" s="20">
        <v>3000</v>
      </c>
      <c r="N208" s="20">
        <v>7.6</v>
      </c>
      <c r="O208" s="20">
        <v>193</v>
      </c>
      <c r="P208" s="20">
        <v>103</v>
      </c>
      <c r="Q208" s="3">
        <v>176387405</v>
      </c>
      <c r="R208" s="3">
        <v>59000000</v>
      </c>
      <c r="S208" s="3">
        <f t="shared" si="30"/>
        <v>117387405</v>
      </c>
      <c r="T208" s="4">
        <f t="shared" si="31"/>
        <v>1.989617033898305</v>
      </c>
      <c r="U208" s="5">
        <f t="shared" si="32"/>
        <v>31.495846813559321</v>
      </c>
      <c r="V208" s="2">
        <f t="shared" si="33"/>
        <v>2002</v>
      </c>
      <c r="W208" s="18" t="str">
        <f t="shared" si="34"/>
        <v>avgust</v>
      </c>
      <c r="X208" s="18" t="str">
        <f t="shared" si="35"/>
        <v>Chris Wedge</v>
      </c>
      <c r="Y208" s="18" t="str">
        <f t="shared" si="36"/>
        <v>ICE AGE</v>
      </c>
      <c r="Z208" s="18" t="str">
        <f t="shared" si="37"/>
        <v>Normal</v>
      </c>
      <c r="AA208" s="18" t="str">
        <f>VLOOKUP(D208, lookups!$A$2:$B$18, 2, FALSE)</f>
        <v>High Budget</v>
      </c>
      <c r="AB208" s="18" t="str">
        <f t="shared" si="38"/>
        <v>Not Recommended</v>
      </c>
      <c r="AC208" s="18" t="str">
        <f t="shared" si="39"/>
        <v>Normal</v>
      </c>
    </row>
    <row r="209" spans="1:29" x14ac:dyDescent="0.35">
      <c r="A209" s="18" t="s">
        <v>3813</v>
      </c>
      <c r="B209" s="19">
        <v>38080</v>
      </c>
      <c r="C209" s="18" t="s">
        <v>50</v>
      </c>
      <c r="D209" s="18" t="s">
        <v>95</v>
      </c>
      <c r="E209" s="18" t="s">
        <v>21</v>
      </c>
      <c r="F209" s="18" t="s">
        <v>22</v>
      </c>
      <c r="G209" s="18" t="s">
        <v>150</v>
      </c>
      <c r="H209" s="18" t="s">
        <v>1541</v>
      </c>
      <c r="I209" s="18" t="s">
        <v>2993</v>
      </c>
      <c r="J209" s="20">
        <v>13000</v>
      </c>
      <c r="K209" s="20">
        <v>14161</v>
      </c>
      <c r="L209" s="20">
        <v>521</v>
      </c>
      <c r="M209" s="20">
        <v>0</v>
      </c>
      <c r="N209" s="20">
        <v>7.8</v>
      </c>
      <c r="O209" s="20">
        <v>239</v>
      </c>
      <c r="P209" s="20">
        <v>108</v>
      </c>
      <c r="Q209" s="3">
        <v>176049130</v>
      </c>
      <c r="R209" s="3">
        <v>75000000</v>
      </c>
      <c r="S209" s="3">
        <f t="shared" si="30"/>
        <v>101049130</v>
      </c>
      <c r="T209" s="4">
        <f t="shared" si="31"/>
        <v>1.3473217333333334</v>
      </c>
      <c r="U209" s="5">
        <f t="shared" si="32"/>
        <v>31.738928693333332</v>
      </c>
      <c r="V209" s="2">
        <f t="shared" si="33"/>
        <v>2004</v>
      </c>
      <c r="W209" s="18" t="str">
        <f t="shared" si="34"/>
        <v>aprel</v>
      </c>
      <c r="X209" s="18" t="str">
        <f t="shared" si="35"/>
        <v>Paul Greengrass</v>
      </c>
      <c r="Y209" s="18" t="str">
        <f t="shared" si="36"/>
        <v>THE BOURNE SUPREMACY</v>
      </c>
      <c r="Z209" s="18" t="str">
        <f t="shared" si="37"/>
        <v>Normal</v>
      </c>
      <c r="AA209" s="18" t="str">
        <f>VLOOKUP(D209, lookups!$A$2:$B$18, 2, FALSE)</f>
        <v>High Budget</v>
      </c>
      <c r="AB209" s="18" t="str">
        <f t="shared" si="38"/>
        <v>Not Recommended</v>
      </c>
      <c r="AC209" s="18" t="str">
        <f t="shared" si="39"/>
        <v>Normal</v>
      </c>
    </row>
    <row r="210" spans="1:29" x14ac:dyDescent="0.35">
      <c r="A210" s="18" t="s">
        <v>530</v>
      </c>
      <c r="B210" s="19">
        <v>31696</v>
      </c>
      <c r="C210" s="18" t="s">
        <v>50</v>
      </c>
      <c r="D210" s="18" t="s">
        <v>58</v>
      </c>
      <c r="E210" s="18" t="s">
        <v>21</v>
      </c>
      <c r="F210" s="18" t="s">
        <v>352</v>
      </c>
      <c r="G210" s="18" t="s">
        <v>150</v>
      </c>
      <c r="H210" s="18" t="s">
        <v>531</v>
      </c>
      <c r="I210" s="18" t="s">
        <v>532</v>
      </c>
      <c r="J210" s="20">
        <v>442</v>
      </c>
      <c r="K210" s="20">
        <v>822</v>
      </c>
      <c r="L210" s="20">
        <v>4</v>
      </c>
      <c r="M210" s="20">
        <v>0</v>
      </c>
      <c r="N210" s="20">
        <v>6.5</v>
      </c>
      <c r="O210" s="20">
        <v>35</v>
      </c>
      <c r="P210" s="20">
        <v>93</v>
      </c>
      <c r="Q210" s="3">
        <v>174635000</v>
      </c>
      <c r="R210" s="3">
        <v>8800000</v>
      </c>
      <c r="S210" s="3">
        <f t="shared" si="30"/>
        <v>165835000</v>
      </c>
      <c r="T210" s="4">
        <f t="shared" si="31"/>
        <v>18.844886363636363</v>
      </c>
      <c r="U210" s="5">
        <f t="shared" si="32"/>
        <v>33.537954545454546</v>
      </c>
      <c r="V210" s="2">
        <f t="shared" si="33"/>
        <v>1986</v>
      </c>
      <c r="W210" s="18" t="str">
        <f t="shared" si="34"/>
        <v>oktyabr</v>
      </c>
      <c r="X210" s="18" t="str">
        <f t="shared" si="35"/>
        <v>Peter Faiman</v>
      </c>
      <c r="Y210" s="18" t="str">
        <f t="shared" si="36"/>
        <v>CROCODİLE DUNDEE</v>
      </c>
      <c r="Z210" s="18" t="str">
        <f t="shared" si="37"/>
        <v>Overperformer</v>
      </c>
      <c r="AA210" s="18" t="str">
        <f>VLOOKUP(D210, lookups!$A$2:$B$18, 2, FALSE)</f>
        <v>High Budget</v>
      </c>
      <c r="AB210" s="18" t="str">
        <f t="shared" si="38"/>
        <v>Not Recommended</v>
      </c>
      <c r="AC210" s="18" t="str">
        <f t="shared" si="39"/>
        <v>Normal</v>
      </c>
    </row>
    <row r="211" spans="1:29" x14ac:dyDescent="0.35">
      <c r="A211" s="18" t="s">
        <v>929</v>
      </c>
      <c r="B211" s="19">
        <v>33642</v>
      </c>
      <c r="C211" s="18" t="s">
        <v>50</v>
      </c>
      <c r="D211" s="18" t="s">
        <v>58</v>
      </c>
      <c r="E211" s="18" t="s">
        <v>21</v>
      </c>
      <c r="F211" s="18" t="s">
        <v>22</v>
      </c>
      <c r="G211" s="18" t="s">
        <v>102</v>
      </c>
      <c r="H211" s="18" t="s">
        <v>810</v>
      </c>
      <c r="I211" s="18" t="s">
        <v>811</v>
      </c>
      <c r="J211" s="20">
        <v>3000</v>
      </c>
      <c r="K211" s="20">
        <v>7860</v>
      </c>
      <c r="L211" s="20">
        <v>0</v>
      </c>
      <c r="M211" s="20">
        <v>0</v>
      </c>
      <c r="N211" s="20">
        <v>6.6</v>
      </c>
      <c r="O211" s="20">
        <v>37</v>
      </c>
      <c r="P211" s="20">
        <v>120</v>
      </c>
      <c r="Q211" s="3">
        <v>173585516</v>
      </c>
      <c r="R211" s="3">
        <v>18000000</v>
      </c>
      <c r="S211" s="3">
        <f t="shared" si="30"/>
        <v>155585516</v>
      </c>
      <c r="T211" s="4">
        <f t="shared" si="31"/>
        <v>8.6436397777777785</v>
      </c>
      <c r="U211" s="5">
        <f t="shared" si="32"/>
        <v>29.85745591111111</v>
      </c>
      <c r="V211" s="2">
        <f t="shared" si="33"/>
        <v>1992</v>
      </c>
      <c r="W211" s="18" t="str">
        <f t="shared" si="34"/>
        <v>fevral</v>
      </c>
      <c r="X211" s="18" t="str">
        <f t="shared" si="35"/>
        <v>Chris Columbus</v>
      </c>
      <c r="Y211" s="18" t="str">
        <f t="shared" si="36"/>
        <v>HOME ALONE 2: LOST İN NEW YORK</v>
      </c>
      <c r="Z211" s="18" t="str">
        <f t="shared" si="37"/>
        <v>Normal</v>
      </c>
      <c r="AA211" s="18" t="str">
        <f>VLOOKUP(D211, lookups!$A$2:$B$18, 2, FALSE)</f>
        <v>High Budget</v>
      </c>
      <c r="AB211" s="18" t="str">
        <f t="shared" si="38"/>
        <v>Not Recommended</v>
      </c>
      <c r="AC211" s="18" t="str">
        <f t="shared" si="39"/>
        <v>Normal</v>
      </c>
    </row>
    <row r="212" spans="1:29" x14ac:dyDescent="0.35">
      <c r="A212" s="18" t="s">
        <v>3332</v>
      </c>
      <c r="B212" s="19">
        <v>37969</v>
      </c>
      <c r="C212" s="18" t="s">
        <v>50</v>
      </c>
      <c r="D212" s="18" t="s">
        <v>38</v>
      </c>
      <c r="E212" s="18" t="s">
        <v>21</v>
      </c>
      <c r="F212" s="18" t="s">
        <v>22</v>
      </c>
      <c r="G212" s="18" t="s">
        <v>102</v>
      </c>
      <c r="H212" s="18" t="s">
        <v>2785</v>
      </c>
      <c r="I212" s="18" t="s">
        <v>1118</v>
      </c>
      <c r="J212" s="20">
        <v>22000</v>
      </c>
      <c r="K212" s="20">
        <v>43354</v>
      </c>
      <c r="L212" s="20">
        <v>4000</v>
      </c>
      <c r="M212" s="20">
        <v>21000</v>
      </c>
      <c r="N212" s="20">
        <v>6.9</v>
      </c>
      <c r="O212" s="20">
        <v>152</v>
      </c>
      <c r="P212" s="20">
        <v>97</v>
      </c>
      <c r="Q212" s="3">
        <v>173381405</v>
      </c>
      <c r="R212" s="3">
        <v>33000000</v>
      </c>
      <c r="S212" s="3">
        <f t="shared" si="30"/>
        <v>140381405</v>
      </c>
      <c r="T212" s="4">
        <f t="shared" si="31"/>
        <v>4.2539819696969694</v>
      </c>
      <c r="U212" s="5">
        <f t="shared" si="32"/>
        <v>31.401592787878791</v>
      </c>
      <c r="V212" s="2">
        <f t="shared" si="33"/>
        <v>2003</v>
      </c>
      <c r="W212" s="18" t="str">
        <f t="shared" si="34"/>
        <v>dekabr</v>
      </c>
      <c r="X212" s="18" t="str">
        <f t="shared" si="35"/>
        <v>Jon Favreau</v>
      </c>
      <c r="Y212" s="18" t="str">
        <f t="shared" si="36"/>
        <v>ELF</v>
      </c>
      <c r="Z212" s="18" t="str">
        <f t="shared" si="37"/>
        <v>Normal</v>
      </c>
      <c r="AA212" s="18" t="str">
        <f>VLOOKUP(D212, lookups!$A$2:$B$18, 2, FALSE)</f>
        <v>Medium Budget</v>
      </c>
      <c r="AB212" s="18" t="str">
        <f t="shared" si="38"/>
        <v>Not Recommended</v>
      </c>
      <c r="AC212" s="18" t="str">
        <f t="shared" si="39"/>
        <v>Normal</v>
      </c>
    </row>
    <row r="213" spans="1:29" x14ac:dyDescent="0.35">
      <c r="A213" s="18" t="s">
        <v>3733</v>
      </c>
      <c r="B213" s="19">
        <v>38111</v>
      </c>
      <c r="C213" s="18" t="s">
        <v>50</v>
      </c>
      <c r="D213" s="18" t="s">
        <v>95</v>
      </c>
      <c r="E213" s="18" t="s">
        <v>21</v>
      </c>
      <c r="F213" s="18" t="s">
        <v>22</v>
      </c>
      <c r="G213" s="18" t="s">
        <v>102</v>
      </c>
      <c r="H213" s="18" t="s">
        <v>480</v>
      </c>
      <c r="I213" s="18" t="s">
        <v>981</v>
      </c>
      <c r="J213" s="20">
        <v>12000</v>
      </c>
      <c r="K213" s="20">
        <v>13679</v>
      </c>
      <c r="L213" s="20">
        <v>226</v>
      </c>
      <c r="M213" s="20">
        <v>0</v>
      </c>
      <c r="N213" s="20">
        <v>6.9</v>
      </c>
      <c r="O213" s="20">
        <v>193</v>
      </c>
      <c r="P213" s="20">
        <v>131</v>
      </c>
      <c r="Q213" s="3">
        <v>173005002</v>
      </c>
      <c r="R213" s="3">
        <v>100000000</v>
      </c>
      <c r="S213" s="3">
        <f t="shared" si="30"/>
        <v>73005002</v>
      </c>
      <c r="T213" s="4">
        <f t="shared" si="31"/>
        <v>0.73005001999999997</v>
      </c>
      <c r="U213" s="5">
        <f t="shared" si="32"/>
        <v>27.892020008000003</v>
      </c>
      <c r="V213" s="2">
        <f t="shared" si="33"/>
        <v>2004</v>
      </c>
      <c r="W213" s="18" t="str">
        <f t="shared" si="34"/>
        <v>may</v>
      </c>
      <c r="X213" s="18" t="str">
        <f t="shared" si="35"/>
        <v>Jon Turteltaub</v>
      </c>
      <c r="Y213" s="18" t="str">
        <f t="shared" si="36"/>
        <v>NATİONAL TREASURE</v>
      </c>
      <c r="Z213" s="18" t="str">
        <f t="shared" si="37"/>
        <v>Normal</v>
      </c>
      <c r="AA213" s="18" t="str">
        <f>VLOOKUP(D213, lookups!$A$2:$B$18, 2, FALSE)</f>
        <v>High Budget</v>
      </c>
      <c r="AB213" s="18" t="str">
        <f t="shared" si="38"/>
        <v>Not Recommended</v>
      </c>
      <c r="AC213" s="18" t="str">
        <f t="shared" si="39"/>
        <v>Normal</v>
      </c>
    </row>
    <row r="214" spans="1:29" x14ac:dyDescent="0.35">
      <c r="A214" s="18" t="s">
        <v>700</v>
      </c>
      <c r="B214" s="19">
        <v>32349</v>
      </c>
      <c r="C214" s="18" t="s">
        <v>50</v>
      </c>
      <c r="D214" s="18" t="s">
        <v>27</v>
      </c>
      <c r="E214" s="18" t="s">
        <v>21</v>
      </c>
      <c r="F214" s="18" t="s">
        <v>22</v>
      </c>
      <c r="G214" s="18" t="s">
        <v>110</v>
      </c>
      <c r="H214" s="18" t="s">
        <v>431</v>
      </c>
      <c r="I214" s="18" t="s">
        <v>388</v>
      </c>
      <c r="J214" s="20">
        <v>10000</v>
      </c>
      <c r="K214" s="20">
        <v>12285</v>
      </c>
      <c r="L214" s="20">
        <v>272</v>
      </c>
      <c r="M214" s="20">
        <v>12000</v>
      </c>
      <c r="N214" s="20">
        <v>8</v>
      </c>
      <c r="O214" s="20">
        <v>100</v>
      </c>
      <c r="P214" s="20">
        <v>133</v>
      </c>
      <c r="Q214" s="3">
        <v>172825435</v>
      </c>
      <c r="R214" s="3">
        <v>25000000</v>
      </c>
      <c r="S214" s="3">
        <f t="shared" si="30"/>
        <v>147825435</v>
      </c>
      <c r="T214" s="4">
        <f t="shared" si="31"/>
        <v>5.9130174000000002</v>
      </c>
      <c r="U214" s="5">
        <f t="shared" si="32"/>
        <v>35.565206960000005</v>
      </c>
      <c r="V214" s="2">
        <f t="shared" si="33"/>
        <v>1988</v>
      </c>
      <c r="W214" s="18" t="str">
        <f t="shared" si="34"/>
        <v>iyul</v>
      </c>
      <c r="X214" s="18" t="str">
        <f t="shared" si="35"/>
        <v>Barry Levinson</v>
      </c>
      <c r="Y214" s="18" t="str">
        <f t="shared" si="36"/>
        <v>RAİN MAN</v>
      </c>
      <c r="Z214" s="18" t="str">
        <f t="shared" si="37"/>
        <v>Normal</v>
      </c>
      <c r="AA214" s="18" t="str">
        <f>VLOOKUP(D214, lookups!$A$2:$B$18, 2, FALSE)</f>
        <v>Medium Budget</v>
      </c>
      <c r="AB214" s="18" t="str">
        <f t="shared" si="38"/>
        <v>Not Recommended</v>
      </c>
      <c r="AC214" s="18" t="str">
        <f t="shared" si="39"/>
        <v>High Buzz / High Score</v>
      </c>
    </row>
    <row r="215" spans="1:29" x14ac:dyDescent="0.35">
      <c r="A215" s="18" t="s">
        <v>1509</v>
      </c>
      <c r="B215" s="19">
        <v>35541</v>
      </c>
      <c r="C215" s="18" t="s">
        <v>50</v>
      </c>
      <c r="D215" s="18" t="s">
        <v>95</v>
      </c>
      <c r="E215" s="18" t="s">
        <v>21</v>
      </c>
      <c r="F215" s="18" t="s">
        <v>22</v>
      </c>
      <c r="G215" s="18" t="s">
        <v>110</v>
      </c>
      <c r="H215" s="18" t="s">
        <v>217</v>
      </c>
      <c r="I215" s="18" t="s">
        <v>340</v>
      </c>
      <c r="J215" s="20">
        <v>11000</v>
      </c>
      <c r="K215" s="20">
        <v>23603</v>
      </c>
      <c r="L215" s="20">
        <v>249</v>
      </c>
      <c r="M215" s="20">
        <v>0</v>
      </c>
      <c r="N215" s="20">
        <v>6.4</v>
      </c>
      <c r="O215" s="20">
        <v>142</v>
      </c>
      <c r="P215" s="20">
        <v>124</v>
      </c>
      <c r="Q215" s="3">
        <v>172620724</v>
      </c>
      <c r="R215" s="3">
        <v>85000000</v>
      </c>
      <c r="S215" s="3">
        <f t="shared" si="30"/>
        <v>87620724</v>
      </c>
      <c r="T215" s="4">
        <f t="shared" si="31"/>
        <v>1.0308320470588235</v>
      </c>
      <c r="U215" s="5">
        <f t="shared" si="32"/>
        <v>26.012332818823531</v>
      </c>
      <c r="V215" s="2">
        <f t="shared" si="33"/>
        <v>1997</v>
      </c>
      <c r="W215" s="18" t="str">
        <f t="shared" si="34"/>
        <v>aprel</v>
      </c>
      <c r="X215" s="18" t="str">
        <f t="shared" si="35"/>
        <v>Wolfgang Petersen</v>
      </c>
      <c r="Y215" s="18" t="str">
        <f t="shared" si="36"/>
        <v>AİR FORCE ONE</v>
      </c>
      <c r="Z215" s="18" t="str">
        <f t="shared" si="37"/>
        <v>Normal</v>
      </c>
      <c r="AA215" s="18" t="str">
        <f>VLOOKUP(D215, lookups!$A$2:$B$18, 2, FALSE)</f>
        <v>High Budget</v>
      </c>
      <c r="AB215" s="18" t="str">
        <f t="shared" si="38"/>
        <v>Not Recommended</v>
      </c>
      <c r="AC215" s="18" t="str">
        <f t="shared" si="39"/>
        <v>Normal</v>
      </c>
    </row>
    <row r="216" spans="1:29" x14ac:dyDescent="0.35">
      <c r="A216" s="18" t="s">
        <v>1179</v>
      </c>
      <c r="B216" s="19">
        <v>34940</v>
      </c>
      <c r="C216" s="18" t="s">
        <v>50</v>
      </c>
      <c r="D216" s="18" t="s">
        <v>58</v>
      </c>
      <c r="E216" s="18" t="s">
        <v>21</v>
      </c>
      <c r="F216" s="18" t="s">
        <v>22</v>
      </c>
      <c r="G216" s="18" t="s">
        <v>102</v>
      </c>
      <c r="H216" s="18" t="s">
        <v>473</v>
      </c>
      <c r="I216" s="18" t="s">
        <v>474</v>
      </c>
      <c r="J216" s="20">
        <v>15000</v>
      </c>
      <c r="K216" s="20">
        <v>17171</v>
      </c>
      <c r="L216" s="20">
        <v>2000</v>
      </c>
      <c r="M216" s="20">
        <v>5000</v>
      </c>
      <c r="N216" s="20">
        <v>7.6</v>
      </c>
      <c r="O216" s="20">
        <v>159</v>
      </c>
      <c r="P216" s="20">
        <v>140</v>
      </c>
      <c r="Q216" s="3">
        <v>172071312</v>
      </c>
      <c r="R216" s="3">
        <v>62000000</v>
      </c>
      <c r="S216" s="3">
        <f t="shared" si="30"/>
        <v>110071312</v>
      </c>
      <c r="T216" s="4">
        <f t="shared" si="31"/>
        <v>1.7753437419354838</v>
      </c>
      <c r="U216" s="5">
        <f t="shared" si="32"/>
        <v>31.610137496774193</v>
      </c>
      <c r="V216" s="2">
        <f t="shared" si="33"/>
        <v>1995</v>
      </c>
      <c r="W216" s="18" t="str">
        <f t="shared" si="34"/>
        <v>avgust</v>
      </c>
      <c r="X216" s="18" t="str">
        <f t="shared" si="35"/>
        <v>Ron Howard</v>
      </c>
      <c r="Y216" s="18" t="str">
        <f t="shared" si="36"/>
        <v>APOLLO 13</v>
      </c>
      <c r="Z216" s="18" t="str">
        <f t="shared" si="37"/>
        <v>Normal</v>
      </c>
      <c r="AA216" s="18" t="str">
        <f>VLOOKUP(D216, lookups!$A$2:$B$18, 2, FALSE)</f>
        <v>High Budget</v>
      </c>
      <c r="AB216" s="18" t="str">
        <f t="shared" si="38"/>
        <v>Not Recommended</v>
      </c>
      <c r="AC216" s="18" t="str">
        <f t="shared" si="39"/>
        <v>Normal</v>
      </c>
    </row>
    <row r="217" spans="1:29" x14ac:dyDescent="0.35">
      <c r="A217" s="18" t="s">
        <v>5747</v>
      </c>
      <c r="B217" s="19">
        <v>40183</v>
      </c>
      <c r="C217" s="18" t="s">
        <v>50</v>
      </c>
      <c r="D217" s="18" t="s">
        <v>95</v>
      </c>
      <c r="E217" s="18" t="s">
        <v>21</v>
      </c>
      <c r="F217" s="18" t="s">
        <v>22</v>
      </c>
      <c r="G217" s="18" t="s">
        <v>102</v>
      </c>
      <c r="H217" s="18" t="s">
        <v>316</v>
      </c>
      <c r="I217" s="18" t="s">
        <v>5748</v>
      </c>
      <c r="J217" s="20">
        <v>12000</v>
      </c>
      <c r="K217" s="20">
        <v>25550</v>
      </c>
      <c r="L217" s="20">
        <v>364</v>
      </c>
      <c r="M217" s="20">
        <v>30000</v>
      </c>
      <c r="N217" s="20">
        <v>6.8</v>
      </c>
      <c r="O217" s="20">
        <v>469</v>
      </c>
      <c r="P217" s="20">
        <v>125</v>
      </c>
      <c r="Q217" s="3">
        <v>172051787</v>
      </c>
      <c r="R217" s="3">
        <v>170000000</v>
      </c>
      <c r="S217" s="3">
        <f t="shared" si="30"/>
        <v>2051787</v>
      </c>
      <c r="T217" s="4">
        <f t="shared" si="31"/>
        <v>1.2069335294117647E-2</v>
      </c>
      <c r="U217" s="5">
        <f t="shared" si="32"/>
        <v>30.204827734117647</v>
      </c>
      <c r="V217" s="2">
        <f t="shared" si="33"/>
        <v>2010</v>
      </c>
      <c r="W217" s="18" t="str">
        <f t="shared" si="34"/>
        <v>yanvar</v>
      </c>
      <c r="X217" s="18" t="str">
        <f t="shared" si="35"/>
        <v>Joseph Kosinski</v>
      </c>
      <c r="Y217" s="18" t="str">
        <f t="shared" si="36"/>
        <v>TRON: LEGACY</v>
      </c>
      <c r="Z217" s="18" t="str">
        <f t="shared" si="37"/>
        <v>Normal</v>
      </c>
      <c r="AA217" s="18" t="str">
        <f>VLOOKUP(D217, lookups!$A$2:$B$18, 2, FALSE)</f>
        <v>High Budget</v>
      </c>
      <c r="AB217" s="18" t="str">
        <f t="shared" si="38"/>
        <v>Not Recommended</v>
      </c>
      <c r="AC217" s="18" t="str">
        <f t="shared" si="39"/>
        <v>Normal</v>
      </c>
    </row>
    <row r="218" spans="1:29" x14ac:dyDescent="0.35">
      <c r="A218" s="18" t="s">
        <v>2228</v>
      </c>
      <c r="B218" s="19">
        <v>36521</v>
      </c>
      <c r="C218" s="18" t="s">
        <v>50</v>
      </c>
      <c r="D218" s="18" t="s">
        <v>95</v>
      </c>
      <c r="E218" s="18" t="s">
        <v>21</v>
      </c>
      <c r="F218" s="18" t="s">
        <v>22</v>
      </c>
      <c r="G218" s="18" t="s">
        <v>110</v>
      </c>
      <c r="H218" s="18" t="s">
        <v>551</v>
      </c>
      <c r="I218" s="18" t="s">
        <v>1334</v>
      </c>
      <c r="J218" s="20">
        <v>18000</v>
      </c>
      <c r="K218" s="20">
        <v>18563</v>
      </c>
      <c r="L218" s="20">
        <v>0</v>
      </c>
      <c r="M218" s="20">
        <v>25000</v>
      </c>
      <c r="N218" s="20">
        <v>8.6999999999999993</v>
      </c>
      <c r="O218" s="20">
        <v>313</v>
      </c>
      <c r="P218" s="20">
        <v>136</v>
      </c>
      <c r="Q218" s="3">
        <v>171383253</v>
      </c>
      <c r="R218" s="3">
        <v>63000000</v>
      </c>
      <c r="S218" s="3">
        <f t="shared" si="30"/>
        <v>108383253</v>
      </c>
      <c r="T218" s="4">
        <f t="shared" si="31"/>
        <v>1.7203690952380952</v>
      </c>
      <c r="U218" s="5">
        <f t="shared" si="32"/>
        <v>37.988147638095235</v>
      </c>
      <c r="V218" s="2">
        <f t="shared" si="33"/>
        <v>1999</v>
      </c>
      <c r="W218" s="18" t="str">
        <f t="shared" si="34"/>
        <v>dekabr</v>
      </c>
      <c r="X218" s="18" t="str">
        <f t="shared" si="35"/>
        <v>Lana Wachowski</v>
      </c>
      <c r="Y218" s="18" t="str">
        <f t="shared" si="36"/>
        <v>THE MATRİX</v>
      </c>
      <c r="Z218" s="18" t="str">
        <f t="shared" si="37"/>
        <v>Normal</v>
      </c>
      <c r="AA218" s="18" t="str">
        <f>VLOOKUP(D218, lookups!$A$2:$B$18, 2, FALSE)</f>
        <v>High Budget</v>
      </c>
      <c r="AB218" s="18" t="str">
        <f t="shared" si="38"/>
        <v>Not Recommended</v>
      </c>
      <c r="AC218" s="18" t="str">
        <f t="shared" si="39"/>
        <v>High Buzz / High Score</v>
      </c>
    </row>
    <row r="219" spans="1:29" x14ac:dyDescent="0.35">
      <c r="A219" s="18" t="s">
        <v>5749</v>
      </c>
      <c r="B219" s="19">
        <v>40257</v>
      </c>
      <c r="C219" s="18" t="s">
        <v>50</v>
      </c>
      <c r="D219" s="18" t="s">
        <v>58</v>
      </c>
      <c r="E219" s="18" t="s">
        <v>21</v>
      </c>
      <c r="F219" s="18" t="s">
        <v>22</v>
      </c>
      <c r="G219" s="18" t="s">
        <v>150</v>
      </c>
      <c r="H219" s="18" t="s">
        <v>1541</v>
      </c>
      <c r="I219" s="18" t="s">
        <v>3832</v>
      </c>
      <c r="J219" s="20">
        <v>13000</v>
      </c>
      <c r="K219" s="20">
        <v>25964</v>
      </c>
      <c r="L219" s="20">
        <v>1000</v>
      </c>
      <c r="M219" s="20">
        <v>36000</v>
      </c>
      <c r="N219" s="20">
        <v>7.7</v>
      </c>
      <c r="O219" s="20">
        <v>493</v>
      </c>
      <c r="P219" s="20">
        <v>110</v>
      </c>
      <c r="Q219" s="3">
        <v>171031347</v>
      </c>
      <c r="R219" s="3">
        <v>38000000</v>
      </c>
      <c r="S219" s="3">
        <f t="shared" si="30"/>
        <v>133031347</v>
      </c>
      <c r="T219" s="4">
        <f t="shared" si="31"/>
        <v>3.5008249210526317</v>
      </c>
      <c r="U219" s="5">
        <f t="shared" si="32"/>
        <v>35.800329968421053</v>
      </c>
      <c r="V219" s="2">
        <f t="shared" si="33"/>
        <v>2010</v>
      </c>
      <c r="W219" s="18" t="str">
        <f t="shared" si="34"/>
        <v>mart</v>
      </c>
      <c r="X219" s="18" t="str">
        <f t="shared" si="35"/>
        <v>Ethan Coen</v>
      </c>
      <c r="Y219" s="18" t="str">
        <f t="shared" si="36"/>
        <v>TRUE GRİT</v>
      </c>
      <c r="Z219" s="18" t="str">
        <f t="shared" si="37"/>
        <v>Normal</v>
      </c>
      <c r="AA219" s="18" t="str">
        <f>VLOOKUP(D219, lookups!$A$2:$B$18, 2, FALSE)</f>
        <v>High Budget</v>
      </c>
      <c r="AB219" s="18" t="str">
        <f t="shared" si="38"/>
        <v>Not Recommended</v>
      </c>
      <c r="AC219" s="18" t="str">
        <f t="shared" si="39"/>
        <v>Normal</v>
      </c>
    </row>
    <row r="220" spans="1:29" x14ac:dyDescent="0.35">
      <c r="A220" s="18" t="s">
        <v>2606</v>
      </c>
      <c r="B220" s="19">
        <v>37123</v>
      </c>
      <c r="C220" s="18" t="s">
        <v>50</v>
      </c>
      <c r="D220" s="18" t="s">
        <v>79</v>
      </c>
      <c r="E220" s="18" t="s">
        <v>21</v>
      </c>
      <c r="F220" s="18" t="s">
        <v>22</v>
      </c>
      <c r="G220" s="18" t="s">
        <v>150</v>
      </c>
      <c r="H220" s="18" t="s">
        <v>1739</v>
      </c>
      <c r="I220" s="18" t="s">
        <v>474</v>
      </c>
      <c r="J220" s="20">
        <v>1000</v>
      </c>
      <c r="K220" s="20">
        <v>2827</v>
      </c>
      <c r="L220" s="20">
        <v>2000</v>
      </c>
      <c r="M220" s="20">
        <v>29000</v>
      </c>
      <c r="N220" s="20">
        <v>8.1999999999999993</v>
      </c>
      <c r="O220" s="20">
        <v>205</v>
      </c>
      <c r="P220" s="20">
        <v>135</v>
      </c>
      <c r="Q220" s="3">
        <v>170708996</v>
      </c>
      <c r="R220" s="3">
        <v>58000000</v>
      </c>
      <c r="S220" s="3">
        <f t="shared" si="30"/>
        <v>112708996</v>
      </c>
      <c r="T220" s="4">
        <f t="shared" si="31"/>
        <v>1.9432585517241379</v>
      </c>
      <c r="U220" s="5">
        <f t="shared" si="32"/>
        <v>36.477303420689651</v>
      </c>
      <c r="V220" s="2">
        <f t="shared" si="33"/>
        <v>2001</v>
      </c>
      <c r="W220" s="18" t="str">
        <f t="shared" si="34"/>
        <v>avgust</v>
      </c>
      <c r="X220" s="18" t="str">
        <f t="shared" si="35"/>
        <v>Ron Howard</v>
      </c>
      <c r="Y220" s="18" t="str">
        <f t="shared" si="36"/>
        <v>A BEAUTİFUL MİND</v>
      </c>
      <c r="Z220" s="18" t="str">
        <f t="shared" si="37"/>
        <v>Normal</v>
      </c>
      <c r="AA220" s="18" t="str">
        <f>VLOOKUP(D220, lookups!$A$2:$B$18, 2, FALSE)</f>
        <v>Medium Budget</v>
      </c>
      <c r="AB220" s="18" t="str">
        <f t="shared" si="38"/>
        <v>Not Recommended</v>
      </c>
      <c r="AC220" s="18" t="str">
        <f t="shared" si="39"/>
        <v>High Buzz / High Score</v>
      </c>
    </row>
    <row r="221" spans="1:29" x14ac:dyDescent="0.35">
      <c r="A221" s="18" t="s">
        <v>3005</v>
      </c>
      <c r="B221" s="19">
        <v>37492</v>
      </c>
      <c r="C221" s="18" t="s">
        <v>19</v>
      </c>
      <c r="D221" s="18" t="s">
        <v>38</v>
      </c>
      <c r="E221" s="18" t="s">
        <v>21</v>
      </c>
      <c r="F221" s="18" t="s">
        <v>22</v>
      </c>
      <c r="G221" s="18" t="s">
        <v>150</v>
      </c>
      <c r="H221" s="18" t="s">
        <v>3006</v>
      </c>
      <c r="I221" s="18" t="s">
        <v>3007</v>
      </c>
      <c r="J221" s="20">
        <v>539</v>
      </c>
      <c r="K221" s="20">
        <v>813</v>
      </c>
      <c r="L221" s="20">
        <v>252</v>
      </c>
      <c r="M221" s="20">
        <v>0</v>
      </c>
      <c r="N221" s="20">
        <v>7.2</v>
      </c>
      <c r="O221" s="20">
        <v>223</v>
      </c>
      <c r="P221" s="20">
        <v>113</v>
      </c>
      <c r="Q221" s="3">
        <v>170684505</v>
      </c>
      <c r="R221" s="3">
        <v>45000000</v>
      </c>
      <c r="S221" s="3">
        <f t="shared" si="30"/>
        <v>125684505</v>
      </c>
      <c r="T221" s="4">
        <f t="shared" si="31"/>
        <v>2.7929889999999999</v>
      </c>
      <c r="U221" s="5">
        <f t="shared" si="32"/>
        <v>29.917195599999999</v>
      </c>
      <c r="V221" s="2">
        <f t="shared" si="33"/>
        <v>2002</v>
      </c>
      <c r="W221" s="18" t="str">
        <f t="shared" si="34"/>
        <v>avgust</v>
      </c>
      <c r="X221" s="18" t="str">
        <f t="shared" si="35"/>
        <v>Rob Marshall</v>
      </c>
      <c r="Y221" s="18" t="str">
        <f t="shared" si="36"/>
        <v>CHİCAGO</v>
      </c>
      <c r="Z221" s="18" t="str">
        <f t="shared" si="37"/>
        <v>Normal</v>
      </c>
      <c r="AA221" s="18" t="str">
        <f>VLOOKUP(D221, lookups!$A$2:$B$18, 2, FALSE)</f>
        <v>Medium Budget</v>
      </c>
      <c r="AB221" s="18" t="str">
        <f t="shared" si="38"/>
        <v>Not Recommended</v>
      </c>
      <c r="AC221" s="18" t="str">
        <f t="shared" si="39"/>
        <v>Normal</v>
      </c>
    </row>
    <row r="222" spans="1:29" x14ac:dyDescent="0.35">
      <c r="A222" s="18" t="s">
        <v>6001</v>
      </c>
      <c r="B222" s="19">
        <v>40590</v>
      </c>
      <c r="C222" s="18" t="s">
        <v>50</v>
      </c>
      <c r="D222" s="18" t="s">
        <v>27</v>
      </c>
      <c r="E222" s="18" t="s">
        <v>21</v>
      </c>
      <c r="F222" s="18" t="s">
        <v>22</v>
      </c>
      <c r="G222" s="18" t="s">
        <v>150</v>
      </c>
      <c r="H222" s="18" t="s">
        <v>4768</v>
      </c>
      <c r="I222" s="18" t="s">
        <v>6002</v>
      </c>
      <c r="J222" s="20">
        <v>15000</v>
      </c>
      <c r="K222" s="20">
        <v>23227</v>
      </c>
      <c r="L222" s="20">
        <v>150</v>
      </c>
      <c r="M222" s="20">
        <v>75000</v>
      </c>
      <c r="N222" s="20">
        <v>8.1</v>
      </c>
      <c r="O222" s="20">
        <v>373</v>
      </c>
      <c r="P222" s="20">
        <v>146</v>
      </c>
      <c r="Q222" s="3">
        <v>169705587</v>
      </c>
      <c r="R222" s="3">
        <v>25000000</v>
      </c>
      <c r="S222" s="3">
        <f t="shared" si="30"/>
        <v>144705587</v>
      </c>
      <c r="T222" s="4">
        <f t="shared" si="31"/>
        <v>5.7882234800000001</v>
      </c>
      <c r="U222" s="5">
        <f t="shared" si="32"/>
        <v>42.215289391999995</v>
      </c>
      <c r="V222" s="2">
        <f t="shared" si="33"/>
        <v>2011</v>
      </c>
      <c r="W222" s="18" t="str">
        <f t="shared" si="34"/>
        <v>fevral</v>
      </c>
      <c r="X222" s="18" t="str">
        <f t="shared" si="35"/>
        <v>Tate Taylor</v>
      </c>
      <c r="Y222" s="18" t="str">
        <f t="shared" si="36"/>
        <v>THE HELP</v>
      </c>
      <c r="Z222" s="18" t="str">
        <f t="shared" si="37"/>
        <v>Normal</v>
      </c>
      <c r="AA222" s="18" t="str">
        <f>VLOOKUP(D222, lookups!$A$2:$B$18, 2, FALSE)</f>
        <v>Medium Budget</v>
      </c>
      <c r="AB222" s="18" t="str">
        <f t="shared" si="38"/>
        <v>Not Recommended</v>
      </c>
      <c r="AC222" s="18" t="str">
        <f t="shared" si="39"/>
        <v>High Buzz / High Score</v>
      </c>
    </row>
    <row r="223" spans="1:29" x14ac:dyDescent="0.35">
      <c r="A223" s="18" t="s">
        <v>6898</v>
      </c>
      <c r="B223" s="19">
        <v>42326</v>
      </c>
      <c r="C223" s="18" t="s">
        <v>50</v>
      </c>
      <c r="D223" s="18" t="s">
        <v>51</v>
      </c>
      <c r="E223" s="18" t="s">
        <v>21</v>
      </c>
      <c r="F223" s="18" t="s">
        <v>22</v>
      </c>
      <c r="G223" s="18" t="s">
        <v>102</v>
      </c>
      <c r="H223" s="18" t="s">
        <v>1300</v>
      </c>
      <c r="I223" s="18" t="s">
        <v>6138</v>
      </c>
      <c r="J223" s="20">
        <v>12000</v>
      </c>
      <c r="K223" s="20">
        <v>26839</v>
      </c>
      <c r="L223" s="20">
        <v>266</v>
      </c>
      <c r="M223" s="20">
        <v>16000</v>
      </c>
      <c r="N223" s="20">
        <v>6.7</v>
      </c>
      <c r="O223" s="20">
        <v>152</v>
      </c>
      <c r="P223" s="20">
        <v>89</v>
      </c>
      <c r="Q223" s="3">
        <v>169692572</v>
      </c>
      <c r="R223" s="3">
        <v>80000000</v>
      </c>
      <c r="S223" s="3">
        <f t="shared" si="30"/>
        <v>89692572</v>
      </c>
      <c r="T223" s="4">
        <f t="shared" si="31"/>
        <v>1.1211571499999999</v>
      </c>
      <c r="U223" s="5">
        <f t="shared" si="32"/>
        <v>28.848462860000001</v>
      </c>
      <c r="V223" s="2">
        <f t="shared" si="33"/>
        <v>2015</v>
      </c>
      <c r="W223" s="18" t="str">
        <f t="shared" si="34"/>
        <v>noyabr</v>
      </c>
      <c r="X223" s="18" t="str">
        <f t="shared" si="35"/>
        <v>Genndy Tartakovsky</v>
      </c>
      <c r="Y223" s="18" t="str">
        <f t="shared" si="36"/>
        <v>HOTEL TRANSYLVANİA 2</v>
      </c>
      <c r="Z223" s="18" t="str">
        <f t="shared" si="37"/>
        <v>Normal</v>
      </c>
      <c r="AA223" s="18" t="str">
        <f>VLOOKUP(D223, lookups!$A$2:$B$18, 2, FALSE)</f>
        <v>High Budget</v>
      </c>
      <c r="AB223" s="18" t="str">
        <f t="shared" si="38"/>
        <v>Not Recommended</v>
      </c>
      <c r="AC223" s="18" t="str">
        <f t="shared" si="39"/>
        <v>Normal</v>
      </c>
    </row>
    <row r="224" spans="1:29" x14ac:dyDescent="0.35">
      <c r="A224" s="18" t="s">
        <v>5807</v>
      </c>
      <c r="B224" s="19">
        <v>40846</v>
      </c>
      <c r="C224" s="18" t="s">
        <v>50</v>
      </c>
      <c r="D224" s="18" t="s">
        <v>38</v>
      </c>
      <c r="E224" s="18" t="s">
        <v>21</v>
      </c>
      <c r="F224" s="18" t="s">
        <v>22</v>
      </c>
      <c r="G224" s="18" t="s">
        <v>110</v>
      </c>
      <c r="H224" s="18" t="s">
        <v>5808</v>
      </c>
      <c r="I224" s="18" t="s">
        <v>4557</v>
      </c>
      <c r="J224" s="20">
        <v>722</v>
      </c>
      <c r="K224" s="20">
        <v>3229</v>
      </c>
      <c r="L224" s="20">
        <v>176</v>
      </c>
      <c r="M224" s="20">
        <v>27000</v>
      </c>
      <c r="N224" s="20">
        <v>6.8</v>
      </c>
      <c r="O224" s="20">
        <v>371</v>
      </c>
      <c r="P224" s="20">
        <v>131</v>
      </c>
      <c r="Q224" s="3">
        <v>169076745</v>
      </c>
      <c r="R224" s="3">
        <v>32500000</v>
      </c>
      <c r="S224" s="3">
        <f t="shared" si="30"/>
        <v>136576745</v>
      </c>
      <c r="T224" s="4">
        <f t="shared" si="31"/>
        <v>4.2023613846153847</v>
      </c>
      <c r="U224" s="5">
        <f t="shared" si="32"/>
        <v>31.580944553846152</v>
      </c>
      <c r="V224" s="2">
        <f t="shared" si="33"/>
        <v>2011</v>
      </c>
      <c r="W224" s="18" t="str">
        <f t="shared" si="34"/>
        <v>oktyabr</v>
      </c>
      <c r="X224" s="18" t="str">
        <f t="shared" si="35"/>
        <v>Paul Feig</v>
      </c>
      <c r="Y224" s="18" t="str">
        <f t="shared" si="36"/>
        <v>BRİDESMAİDS</v>
      </c>
      <c r="Z224" s="18" t="str">
        <f t="shared" si="37"/>
        <v>Normal</v>
      </c>
      <c r="AA224" s="18" t="str">
        <f>VLOOKUP(D224, lookups!$A$2:$B$18, 2, FALSE)</f>
        <v>Medium Budget</v>
      </c>
      <c r="AB224" s="18" t="str">
        <f t="shared" si="38"/>
        <v>Not Recommended</v>
      </c>
      <c r="AC224" s="18" t="str">
        <f t="shared" si="39"/>
        <v>Normal</v>
      </c>
    </row>
    <row r="225" spans="1:29" x14ac:dyDescent="0.35">
      <c r="A225" s="18" t="s">
        <v>5005</v>
      </c>
      <c r="B225" s="19">
        <v>39678</v>
      </c>
      <c r="C225" s="18" t="s">
        <v>50</v>
      </c>
      <c r="D225" s="18" t="s">
        <v>95</v>
      </c>
      <c r="E225" s="18" t="s">
        <v>21</v>
      </c>
      <c r="F225" s="18" t="s">
        <v>101</v>
      </c>
      <c r="G225" s="18" t="s">
        <v>150</v>
      </c>
      <c r="H225" s="18" t="s">
        <v>5006</v>
      </c>
      <c r="I225" s="18" t="s">
        <v>2779</v>
      </c>
      <c r="J225" s="20">
        <v>451</v>
      </c>
      <c r="K225" s="20">
        <v>2023</v>
      </c>
      <c r="L225" s="20">
        <v>395</v>
      </c>
      <c r="M225" s="20">
        <v>0</v>
      </c>
      <c r="N225" s="20">
        <v>6.7</v>
      </c>
      <c r="O225" s="20">
        <v>403</v>
      </c>
      <c r="P225" s="20">
        <v>106</v>
      </c>
      <c r="Q225" s="3">
        <v>168368427</v>
      </c>
      <c r="R225" s="3">
        <v>200000000</v>
      </c>
      <c r="S225" s="3">
        <f t="shared" si="30"/>
        <v>-31631573</v>
      </c>
      <c r="T225" s="4">
        <f t="shared" si="31"/>
        <v>-0.15815786500000001</v>
      </c>
      <c r="U225" s="5">
        <f t="shared" si="32"/>
        <v>26.736736854</v>
      </c>
      <c r="V225" s="2">
        <f t="shared" si="33"/>
        <v>2008</v>
      </c>
      <c r="W225" s="18" t="str">
        <f t="shared" si="34"/>
        <v>avgust</v>
      </c>
      <c r="X225" s="18" t="str">
        <f t="shared" si="35"/>
        <v>Marc Forster</v>
      </c>
      <c r="Y225" s="18" t="str">
        <f t="shared" si="36"/>
        <v>QUANTUM OF SOLACE</v>
      </c>
      <c r="Z225" s="18" t="str">
        <f t="shared" si="37"/>
        <v>Underperformer</v>
      </c>
      <c r="AA225" s="18" t="str">
        <f>VLOOKUP(D225, lookups!$A$2:$B$18, 2, FALSE)</f>
        <v>High Budget</v>
      </c>
      <c r="AB225" s="18" t="str">
        <f t="shared" si="38"/>
        <v>Not Recommended</v>
      </c>
      <c r="AC225" s="18" t="str">
        <f t="shared" si="39"/>
        <v>Normal</v>
      </c>
    </row>
    <row r="226" spans="1:29" x14ac:dyDescent="0.35">
      <c r="A226" s="18" t="s">
        <v>578</v>
      </c>
      <c r="B226" s="19">
        <v>31968</v>
      </c>
      <c r="C226" s="18" t="s">
        <v>50</v>
      </c>
      <c r="D226" s="18" t="s">
        <v>38</v>
      </c>
      <c r="E226" s="18" t="s">
        <v>21</v>
      </c>
      <c r="F226" s="18" t="s">
        <v>22</v>
      </c>
      <c r="G226" s="18" t="s">
        <v>102</v>
      </c>
      <c r="H226" s="18" t="s">
        <v>579</v>
      </c>
      <c r="I226" s="18" t="s">
        <v>298</v>
      </c>
      <c r="J226" s="20">
        <v>19000</v>
      </c>
      <c r="K226" s="20">
        <v>21499</v>
      </c>
      <c r="L226" s="20">
        <v>12000</v>
      </c>
      <c r="M226" s="20">
        <v>3000</v>
      </c>
      <c r="N226" s="20">
        <v>5.9</v>
      </c>
      <c r="O226" s="20">
        <v>21</v>
      </c>
      <c r="P226" s="20">
        <v>102</v>
      </c>
      <c r="Q226" s="3">
        <v>167780960</v>
      </c>
      <c r="R226" s="3">
        <v>11000000</v>
      </c>
      <c r="S226" s="3">
        <f t="shared" si="30"/>
        <v>156780960</v>
      </c>
      <c r="T226" s="4">
        <f t="shared" si="31"/>
        <v>14.252814545454546</v>
      </c>
      <c r="U226" s="5">
        <f t="shared" si="32"/>
        <v>29.601125818181821</v>
      </c>
      <c r="V226" s="2">
        <f t="shared" si="33"/>
        <v>1987</v>
      </c>
      <c r="W226" s="18" t="str">
        <f t="shared" si="34"/>
        <v>iyul</v>
      </c>
      <c r="X226" s="18" t="str">
        <f t="shared" si="35"/>
        <v>Leonard Nimoy</v>
      </c>
      <c r="Y226" s="18" t="str">
        <f t="shared" si="36"/>
        <v>3 MEN AND A BABY</v>
      </c>
      <c r="Z226" s="18" t="str">
        <f t="shared" si="37"/>
        <v>Normal</v>
      </c>
      <c r="AA226" s="18" t="str">
        <f>VLOOKUP(D226, lookups!$A$2:$B$18, 2, FALSE)</f>
        <v>Medium Budget</v>
      </c>
      <c r="AB226" s="18" t="str">
        <f t="shared" si="38"/>
        <v>Not Recommended</v>
      </c>
      <c r="AC226" s="18" t="str">
        <f t="shared" si="39"/>
        <v>Normal</v>
      </c>
    </row>
    <row r="227" spans="1:29" x14ac:dyDescent="0.35">
      <c r="A227" s="18" t="s">
        <v>6663</v>
      </c>
      <c r="B227" s="19">
        <v>41836</v>
      </c>
      <c r="C227" s="18" t="s">
        <v>50</v>
      </c>
      <c r="D227" s="18" t="s">
        <v>20</v>
      </c>
      <c r="E227" s="18" t="s">
        <v>21</v>
      </c>
      <c r="F227" s="18" t="s">
        <v>22</v>
      </c>
      <c r="G227" s="18" t="s">
        <v>110</v>
      </c>
      <c r="H227" s="18" t="s">
        <v>3176</v>
      </c>
      <c r="I227" s="18" t="s">
        <v>908</v>
      </c>
      <c r="J227" s="20">
        <v>835</v>
      </c>
      <c r="K227" s="20">
        <v>4348</v>
      </c>
      <c r="L227" s="20">
        <v>21000</v>
      </c>
      <c r="M227" s="20">
        <v>146000</v>
      </c>
      <c r="N227" s="20">
        <v>8.1</v>
      </c>
      <c r="O227" s="20">
        <v>568</v>
      </c>
      <c r="P227" s="20">
        <v>149</v>
      </c>
      <c r="Q227" s="3">
        <v>167735396</v>
      </c>
      <c r="R227" s="3">
        <v>61000000</v>
      </c>
      <c r="S227" s="3">
        <f t="shared" si="30"/>
        <v>106735396</v>
      </c>
      <c r="T227" s="4">
        <f t="shared" si="31"/>
        <v>1.7497605901639344</v>
      </c>
      <c r="U227" s="5">
        <f t="shared" si="32"/>
        <v>47.699904236065571</v>
      </c>
      <c r="V227" s="2">
        <f t="shared" si="33"/>
        <v>2014</v>
      </c>
      <c r="W227" s="18" t="str">
        <f t="shared" si="34"/>
        <v>iyul</v>
      </c>
      <c r="X227" s="18" t="str">
        <f t="shared" si="35"/>
        <v>David Fincher</v>
      </c>
      <c r="Y227" s="18" t="str">
        <f t="shared" si="36"/>
        <v>GONE GİRL</v>
      </c>
      <c r="Z227" s="18" t="str">
        <f t="shared" si="37"/>
        <v>Normal</v>
      </c>
      <c r="AA227" s="18" t="str">
        <f>VLOOKUP(D227, lookups!$A$2:$B$18, 2, FALSE)</f>
        <v>Medium Budget</v>
      </c>
      <c r="AB227" s="18" t="str">
        <f t="shared" si="38"/>
        <v>Not Recommended</v>
      </c>
      <c r="AC227" s="18" t="str">
        <f t="shared" si="39"/>
        <v>High Buzz / High Score</v>
      </c>
    </row>
    <row r="228" spans="1:29" x14ac:dyDescent="0.35">
      <c r="A228" s="18" t="s">
        <v>4284</v>
      </c>
      <c r="B228" s="19">
        <v>39048</v>
      </c>
      <c r="C228" s="18" t="s">
        <v>19</v>
      </c>
      <c r="D228" s="18" t="s">
        <v>95</v>
      </c>
      <c r="E228" s="18" t="s">
        <v>21</v>
      </c>
      <c r="F228" s="18" t="s">
        <v>101</v>
      </c>
      <c r="G228" s="18" t="s">
        <v>150</v>
      </c>
      <c r="H228" s="18" t="s">
        <v>4285</v>
      </c>
      <c r="I228" s="18" t="s">
        <v>1223</v>
      </c>
      <c r="J228" s="20">
        <v>6000</v>
      </c>
      <c r="K228" s="20">
        <v>9125</v>
      </c>
      <c r="L228" s="20">
        <v>258</v>
      </c>
      <c r="M228" s="20">
        <v>0</v>
      </c>
      <c r="N228" s="20">
        <v>8</v>
      </c>
      <c r="O228" s="20">
        <v>400</v>
      </c>
      <c r="P228" s="20">
        <v>144</v>
      </c>
      <c r="Q228" s="3">
        <v>167007184</v>
      </c>
      <c r="R228" s="3">
        <v>150000000</v>
      </c>
      <c r="S228" s="3">
        <f t="shared" si="30"/>
        <v>17007184</v>
      </c>
      <c r="T228" s="4">
        <f t="shared" si="31"/>
        <v>0.11338122666666667</v>
      </c>
      <c r="U228" s="5">
        <f t="shared" si="32"/>
        <v>32.045352490666666</v>
      </c>
      <c r="V228" s="2">
        <f t="shared" si="33"/>
        <v>2006</v>
      </c>
      <c r="W228" s="18" t="str">
        <f t="shared" si="34"/>
        <v>noyabr</v>
      </c>
      <c r="X228" s="18" t="str">
        <f t="shared" si="35"/>
        <v>Martin Campbell</v>
      </c>
      <c r="Y228" s="18" t="str">
        <f t="shared" si="36"/>
        <v>CASİNO ROYALE</v>
      </c>
      <c r="Z228" s="18" t="str">
        <f t="shared" si="37"/>
        <v>Normal</v>
      </c>
      <c r="AA228" s="18" t="str">
        <f>VLOOKUP(D228, lookups!$A$2:$B$18, 2, FALSE)</f>
        <v>High Budget</v>
      </c>
      <c r="AB228" s="18" t="str">
        <f t="shared" si="38"/>
        <v>Not Recommended</v>
      </c>
      <c r="AC228" s="18" t="str">
        <f t="shared" si="39"/>
        <v>High Buzz / High Score</v>
      </c>
    </row>
    <row r="229" spans="1:29" x14ac:dyDescent="0.35">
      <c r="A229" s="18" t="s">
        <v>2428</v>
      </c>
      <c r="B229" s="19">
        <v>36551</v>
      </c>
      <c r="C229" s="18" t="s">
        <v>50</v>
      </c>
      <c r="D229" s="18" t="s">
        <v>38</v>
      </c>
      <c r="E229" s="18" t="s">
        <v>21</v>
      </c>
      <c r="F229" s="18" t="s">
        <v>22</v>
      </c>
      <c r="G229" s="18" t="s">
        <v>150</v>
      </c>
      <c r="H229" s="18" t="s">
        <v>221</v>
      </c>
      <c r="I229" s="18" t="s">
        <v>1525</v>
      </c>
      <c r="J229" s="20">
        <v>22000</v>
      </c>
      <c r="K229" s="20">
        <v>24286</v>
      </c>
      <c r="L229" s="20">
        <v>116</v>
      </c>
      <c r="M229" s="20">
        <v>0</v>
      </c>
      <c r="N229" s="20">
        <v>7</v>
      </c>
      <c r="O229" s="20">
        <v>150</v>
      </c>
      <c r="P229" s="20">
        <v>108</v>
      </c>
      <c r="Q229" s="3">
        <v>166225040</v>
      </c>
      <c r="R229" s="3">
        <v>55000000</v>
      </c>
      <c r="S229" s="3">
        <f t="shared" si="30"/>
        <v>111225040</v>
      </c>
      <c r="T229" s="4">
        <f t="shared" si="31"/>
        <v>2.0222734545454544</v>
      </c>
      <c r="U229" s="5">
        <f t="shared" si="32"/>
        <v>28.808909381818182</v>
      </c>
      <c r="V229" s="2">
        <f t="shared" si="33"/>
        <v>2000</v>
      </c>
      <c r="W229" s="18" t="str">
        <f t="shared" si="34"/>
        <v>yanvar</v>
      </c>
      <c r="X229" s="18" t="str">
        <f t="shared" si="35"/>
        <v>Jay Roach</v>
      </c>
      <c r="Y229" s="18" t="str">
        <f t="shared" si="36"/>
        <v>MEET THE PARENTS</v>
      </c>
      <c r="Z229" s="18" t="str">
        <f t="shared" si="37"/>
        <v>Normal</v>
      </c>
      <c r="AA229" s="18" t="str">
        <f>VLOOKUP(D229, lookups!$A$2:$B$18, 2, FALSE)</f>
        <v>Medium Budget</v>
      </c>
      <c r="AB229" s="18" t="str">
        <f t="shared" si="38"/>
        <v>Not Recommended</v>
      </c>
      <c r="AC229" s="18" t="str">
        <f t="shared" si="39"/>
        <v>Normal</v>
      </c>
    </row>
    <row r="230" spans="1:29" x14ac:dyDescent="0.35">
      <c r="A230" s="18" t="s">
        <v>6884</v>
      </c>
      <c r="B230" s="19">
        <v>42077</v>
      </c>
      <c r="C230" s="18" t="s">
        <v>50</v>
      </c>
      <c r="D230" s="18" t="s">
        <v>27</v>
      </c>
      <c r="E230" s="18" t="s">
        <v>21</v>
      </c>
      <c r="F230" s="18" t="s">
        <v>22</v>
      </c>
      <c r="G230" s="18" t="s">
        <v>110</v>
      </c>
      <c r="H230" s="18" t="s">
        <v>5000</v>
      </c>
      <c r="I230" s="18" t="s">
        <v>6885</v>
      </c>
      <c r="J230" s="20">
        <v>1000</v>
      </c>
      <c r="K230" s="20">
        <v>4585</v>
      </c>
      <c r="L230" s="20">
        <v>456</v>
      </c>
      <c r="M230" s="20">
        <v>101000</v>
      </c>
      <c r="N230" s="20">
        <v>4.0999999999999996</v>
      </c>
      <c r="O230" s="20">
        <v>362</v>
      </c>
      <c r="P230" s="20">
        <v>129</v>
      </c>
      <c r="Q230" s="3">
        <v>166147885</v>
      </c>
      <c r="R230" s="3">
        <v>40000000</v>
      </c>
      <c r="S230" s="3">
        <f t="shared" si="30"/>
        <v>126147885</v>
      </c>
      <c r="T230" s="4">
        <f t="shared" si="31"/>
        <v>3.1536971249999999</v>
      </c>
      <c r="U230" s="5">
        <f t="shared" si="32"/>
        <v>27.761478849999996</v>
      </c>
      <c r="V230" s="2">
        <f t="shared" si="33"/>
        <v>2015</v>
      </c>
      <c r="W230" s="18" t="str">
        <f t="shared" si="34"/>
        <v>mart</v>
      </c>
      <c r="X230" s="18" t="str">
        <f t="shared" si="35"/>
        <v>Sam Taylor-Johnson</v>
      </c>
      <c r="Y230" s="18" t="str">
        <f t="shared" si="36"/>
        <v>FİFTY SHADES OF GREY</v>
      </c>
      <c r="Z230" s="18" t="str">
        <f t="shared" si="37"/>
        <v>Normal</v>
      </c>
      <c r="AA230" s="18" t="str">
        <f>VLOOKUP(D230, lookups!$A$2:$B$18, 2, FALSE)</f>
        <v>Medium Budget</v>
      </c>
      <c r="AB230" s="18" t="str">
        <f t="shared" si="38"/>
        <v>Not Recommended</v>
      </c>
      <c r="AC230" s="18" t="str">
        <f t="shared" si="39"/>
        <v>Normal</v>
      </c>
    </row>
    <row r="231" spans="1:29" x14ac:dyDescent="0.35">
      <c r="A231" s="18" t="s">
        <v>5167</v>
      </c>
      <c r="B231" s="19">
        <v>39865</v>
      </c>
      <c r="C231" s="18" t="s">
        <v>50</v>
      </c>
      <c r="D231" s="18" t="s">
        <v>95</v>
      </c>
      <c r="E231" s="18" t="s">
        <v>21</v>
      </c>
      <c r="F231" s="18" t="s">
        <v>22</v>
      </c>
      <c r="G231" s="18" t="s">
        <v>150</v>
      </c>
      <c r="H231" s="18" t="s">
        <v>1351</v>
      </c>
      <c r="I231" s="18" t="s">
        <v>1383</v>
      </c>
      <c r="J231" s="20">
        <v>1000</v>
      </c>
      <c r="K231" s="20">
        <v>2144</v>
      </c>
      <c r="L231" s="20">
        <v>776</v>
      </c>
      <c r="M231" s="20">
        <v>13000</v>
      </c>
      <c r="N231" s="20">
        <v>5.8</v>
      </c>
      <c r="O231" s="20">
        <v>367</v>
      </c>
      <c r="P231" s="20">
        <v>158</v>
      </c>
      <c r="Q231" s="3">
        <v>166112167</v>
      </c>
      <c r="R231" s="3">
        <v>200000000</v>
      </c>
      <c r="S231" s="3">
        <f t="shared" si="30"/>
        <v>-33887833</v>
      </c>
      <c r="T231" s="4">
        <f t="shared" si="31"/>
        <v>-0.169439165</v>
      </c>
      <c r="U231" s="5">
        <f t="shared" si="32"/>
        <v>24.432224334000001</v>
      </c>
      <c r="V231" s="2">
        <f t="shared" si="33"/>
        <v>2009</v>
      </c>
      <c r="W231" s="18" t="str">
        <f t="shared" si="34"/>
        <v>fevral</v>
      </c>
      <c r="X231" s="18" t="str">
        <f t="shared" si="35"/>
        <v>Roland Emmerich</v>
      </c>
      <c r="Y231" s="18" t="str">
        <f t="shared" si="36"/>
        <v>2012</v>
      </c>
      <c r="Z231" s="18" t="str">
        <f t="shared" si="37"/>
        <v>Underperformer</v>
      </c>
      <c r="AA231" s="18" t="str">
        <f>VLOOKUP(D231, lookups!$A$2:$B$18, 2, FALSE)</f>
        <v>High Budget</v>
      </c>
      <c r="AB231" s="18" t="str">
        <f t="shared" si="38"/>
        <v>Not Recommended</v>
      </c>
      <c r="AC231" s="18" t="str">
        <f t="shared" si="39"/>
        <v>High Buzz Mismatch</v>
      </c>
    </row>
    <row r="232" spans="1:29" x14ac:dyDescent="0.35">
      <c r="A232" s="18" t="s">
        <v>871</v>
      </c>
      <c r="B232" s="19">
        <v>33253</v>
      </c>
      <c r="C232" s="18" t="s">
        <v>50</v>
      </c>
      <c r="D232" s="18" t="s">
        <v>95</v>
      </c>
      <c r="E232" s="18" t="s">
        <v>21</v>
      </c>
      <c r="F232" s="18" t="s">
        <v>22</v>
      </c>
      <c r="G232" s="18" t="s">
        <v>150</v>
      </c>
      <c r="H232" s="18" t="s">
        <v>679</v>
      </c>
      <c r="I232" s="18" t="s">
        <v>872</v>
      </c>
      <c r="J232" s="20">
        <v>25000</v>
      </c>
      <c r="K232" s="20">
        <v>38518</v>
      </c>
      <c r="L232" s="20">
        <v>58</v>
      </c>
      <c r="M232" s="20">
        <v>0</v>
      </c>
      <c r="N232" s="20">
        <v>6.9</v>
      </c>
      <c r="O232" s="20">
        <v>67</v>
      </c>
      <c r="P232" s="20">
        <v>155</v>
      </c>
      <c r="Q232" s="3">
        <v>165500000</v>
      </c>
      <c r="R232" s="3">
        <v>48000000</v>
      </c>
      <c r="S232" s="3">
        <f t="shared" si="30"/>
        <v>117500000</v>
      </c>
      <c r="T232" s="4">
        <f t="shared" si="31"/>
        <v>2.4479166666666665</v>
      </c>
      <c r="U232" s="5">
        <f t="shared" si="32"/>
        <v>28.579166666666669</v>
      </c>
      <c r="V232" s="2">
        <f t="shared" si="33"/>
        <v>1991</v>
      </c>
      <c r="W232" s="18" t="str">
        <f t="shared" si="34"/>
        <v>yanvar</v>
      </c>
      <c r="X232" s="18" t="str">
        <f t="shared" si="35"/>
        <v>Kevin Reynolds</v>
      </c>
      <c r="Y232" s="18" t="str">
        <f t="shared" si="36"/>
        <v>ROBİN HOOD: PRİNCE OF THİEVES</v>
      </c>
      <c r="Z232" s="18" t="str">
        <f t="shared" si="37"/>
        <v>Normal</v>
      </c>
      <c r="AA232" s="18" t="str">
        <f>VLOOKUP(D232, lookups!$A$2:$B$18, 2, FALSE)</f>
        <v>High Budget</v>
      </c>
      <c r="AB232" s="18" t="str">
        <f t="shared" si="38"/>
        <v>Not Recommended</v>
      </c>
      <c r="AC232" s="18" t="str">
        <f t="shared" si="39"/>
        <v>Normal</v>
      </c>
    </row>
    <row r="233" spans="1:29" x14ac:dyDescent="0.35">
      <c r="A233" s="18" t="s">
        <v>5881</v>
      </c>
      <c r="B233" s="19">
        <v>40642</v>
      </c>
      <c r="C233" s="18" t="s">
        <v>50</v>
      </c>
      <c r="D233" s="18" t="s">
        <v>95</v>
      </c>
      <c r="E233" s="18" t="s">
        <v>21</v>
      </c>
      <c r="F233" s="18" t="s">
        <v>22</v>
      </c>
      <c r="G233" s="18" t="s">
        <v>102</v>
      </c>
      <c r="H233" s="18" t="s">
        <v>1225</v>
      </c>
      <c r="I233" s="18" t="s">
        <v>5882</v>
      </c>
      <c r="J233" s="20">
        <v>11000</v>
      </c>
      <c r="K233" s="20">
        <v>21015</v>
      </c>
      <c r="L233" s="20">
        <v>90</v>
      </c>
      <c r="M233" s="20">
        <v>20000</v>
      </c>
      <c r="N233" s="20">
        <v>7.3</v>
      </c>
      <c r="O233" s="20">
        <v>284</v>
      </c>
      <c r="P233" s="20">
        <v>90</v>
      </c>
      <c r="Q233" s="3">
        <v>165230261</v>
      </c>
      <c r="R233" s="3">
        <v>150000000</v>
      </c>
      <c r="S233" s="3">
        <f t="shared" si="30"/>
        <v>15230261</v>
      </c>
      <c r="T233" s="4">
        <f t="shared" si="31"/>
        <v>0.10153507333333334</v>
      </c>
      <c r="U233" s="5">
        <f t="shared" si="32"/>
        <v>31.240614029333333</v>
      </c>
      <c r="V233" s="2">
        <f t="shared" si="33"/>
        <v>2011</v>
      </c>
      <c r="W233" s="18" t="str">
        <f t="shared" si="34"/>
        <v>aprel</v>
      </c>
      <c r="X233" s="18" t="str">
        <f t="shared" si="35"/>
        <v>Jennifer Yuh Nelson</v>
      </c>
      <c r="Y233" s="18" t="str">
        <f t="shared" si="36"/>
        <v>KUNG FU PANDA 2</v>
      </c>
      <c r="Z233" s="18" t="str">
        <f t="shared" si="37"/>
        <v>Normal</v>
      </c>
      <c r="AA233" s="18" t="str">
        <f>VLOOKUP(D233, lookups!$A$2:$B$18, 2, FALSE)</f>
        <v>High Budget</v>
      </c>
      <c r="AB233" s="18" t="str">
        <f t="shared" si="38"/>
        <v>Not Recommended</v>
      </c>
      <c r="AC233" s="18" t="str">
        <f t="shared" si="39"/>
        <v>Normal</v>
      </c>
    </row>
    <row r="234" spans="1:29" x14ac:dyDescent="0.35">
      <c r="A234" s="18" t="s">
        <v>4066</v>
      </c>
      <c r="B234" s="19">
        <v>38365</v>
      </c>
      <c r="C234" s="18" t="s">
        <v>50</v>
      </c>
      <c r="D234" s="18" t="s">
        <v>27</v>
      </c>
      <c r="E234" s="18" t="s">
        <v>21</v>
      </c>
      <c r="F234" s="18" t="s">
        <v>179</v>
      </c>
      <c r="G234" s="18" t="s">
        <v>110</v>
      </c>
      <c r="H234" s="18" t="s">
        <v>4067</v>
      </c>
      <c r="I234" s="18" t="s">
        <v>243</v>
      </c>
      <c r="J234" s="20">
        <v>745</v>
      </c>
      <c r="K234" s="20">
        <v>2529</v>
      </c>
      <c r="L234" s="20">
        <v>14000</v>
      </c>
      <c r="M234" s="20">
        <v>0</v>
      </c>
      <c r="N234" s="20">
        <v>7.6</v>
      </c>
      <c r="O234" s="20">
        <v>298</v>
      </c>
      <c r="P234" s="20">
        <v>163</v>
      </c>
      <c r="Q234" s="3">
        <v>47379090</v>
      </c>
      <c r="R234" s="3">
        <v>70000000</v>
      </c>
      <c r="S234" s="3">
        <f t="shared" si="30"/>
        <v>-22620910</v>
      </c>
      <c r="T234" s="4">
        <f t="shared" si="31"/>
        <v>-0.32315585714285716</v>
      </c>
      <c r="U234" s="5">
        <f t="shared" si="32"/>
        <v>30.270737657142856</v>
      </c>
      <c r="V234" s="2">
        <f t="shared" si="33"/>
        <v>2005</v>
      </c>
      <c r="W234" s="18" t="str">
        <f t="shared" si="34"/>
        <v>yanvar</v>
      </c>
      <c r="X234" s="18" t="str">
        <f t="shared" si="35"/>
        <v>Steven Spielberg</v>
      </c>
      <c r="Y234" s="18" t="str">
        <f t="shared" si="36"/>
        <v>MUNİCH</v>
      </c>
      <c r="Z234" s="18" t="str">
        <f t="shared" si="37"/>
        <v>Underperformer</v>
      </c>
      <c r="AA234" s="18" t="str">
        <f>VLOOKUP(D234, lookups!$A$2:$B$18, 2, FALSE)</f>
        <v>Medium Budget</v>
      </c>
      <c r="AB234" s="18" t="str">
        <f t="shared" si="38"/>
        <v>Not Recommended</v>
      </c>
      <c r="AC234" s="18" t="str">
        <f t="shared" si="39"/>
        <v>Normal</v>
      </c>
    </row>
    <row r="235" spans="1:29" x14ac:dyDescent="0.35">
      <c r="A235" s="18" t="s">
        <v>5445</v>
      </c>
      <c r="B235" s="19">
        <v>40140</v>
      </c>
      <c r="C235" s="18" t="s">
        <v>50</v>
      </c>
      <c r="D235" s="18" t="s">
        <v>38</v>
      </c>
      <c r="E235" s="18" t="s">
        <v>21</v>
      </c>
      <c r="F235" s="18" t="s">
        <v>22</v>
      </c>
      <c r="G235" s="18" t="s">
        <v>150</v>
      </c>
      <c r="H235" s="18" t="s">
        <v>2045</v>
      </c>
      <c r="I235" s="18" t="s">
        <v>4487</v>
      </c>
      <c r="J235" s="20">
        <v>16000</v>
      </c>
      <c r="K235" s="20">
        <v>18656</v>
      </c>
      <c r="L235" s="20">
        <v>98</v>
      </c>
      <c r="M235" s="20">
        <v>10000</v>
      </c>
      <c r="N235" s="20">
        <v>6.7</v>
      </c>
      <c r="O235" s="20">
        <v>224</v>
      </c>
      <c r="P235" s="20">
        <v>108</v>
      </c>
      <c r="Q235" s="3">
        <v>163947053</v>
      </c>
      <c r="R235" s="3">
        <v>40000000</v>
      </c>
      <c r="S235" s="3">
        <f t="shared" si="30"/>
        <v>123947053</v>
      </c>
      <c r="T235" s="4">
        <f t="shared" si="31"/>
        <v>3.098676325</v>
      </c>
      <c r="U235" s="5">
        <f t="shared" si="32"/>
        <v>29.039470530000003</v>
      </c>
      <c r="V235" s="2">
        <f t="shared" si="33"/>
        <v>2009</v>
      </c>
      <c r="W235" s="18" t="str">
        <f t="shared" si="34"/>
        <v>noyabr</v>
      </c>
      <c r="X235" s="18" t="str">
        <f t="shared" si="35"/>
        <v>Anne Fletcher</v>
      </c>
      <c r="Y235" s="18" t="str">
        <f t="shared" si="36"/>
        <v>THE PROPOSAL</v>
      </c>
      <c r="Z235" s="18" t="str">
        <f t="shared" si="37"/>
        <v>Normal</v>
      </c>
      <c r="AA235" s="18" t="str">
        <f>VLOOKUP(D235, lookups!$A$2:$B$18, 2, FALSE)</f>
        <v>Medium Budget</v>
      </c>
      <c r="AB235" s="18" t="str">
        <f t="shared" si="38"/>
        <v>Not Recommended</v>
      </c>
      <c r="AC235" s="18" t="str">
        <f t="shared" si="39"/>
        <v>Normal</v>
      </c>
    </row>
    <row r="236" spans="1:29" x14ac:dyDescent="0.35">
      <c r="A236" s="18" t="s">
        <v>2010</v>
      </c>
      <c r="B236" s="19">
        <v>36199</v>
      </c>
      <c r="C236" s="18" t="s">
        <v>50</v>
      </c>
      <c r="D236" s="18" t="s">
        <v>38</v>
      </c>
      <c r="E236" s="18" t="s">
        <v>21</v>
      </c>
      <c r="F236" s="18" t="s">
        <v>22</v>
      </c>
      <c r="G236" s="18" t="s">
        <v>150</v>
      </c>
      <c r="H236" s="18" t="s">
        <v>1300</v>
      </c>
      <c r="I236" s="18" t="s">
        <v>1378</v>
      </c>
      <c r="J236" s="20">
        <v>12000</v>
      </c>
      <c r="K236" s="20">
        <v>26760</v>
      </c>
      <c r="L236" s="20">
        <v>221</v>
      </c>
      <c r="M236" s="20">
        <v>0</v>
      </c>
      <c r="N236" s="20">
        <v>6.4</v>
      </c>
      <c r="O236" s="20">
        <v>112</v>
      </c>
      <c r="P236" s="20">
        <v>93</v>
      </c>
      <c r="Q236" s="3">
        <v>163479795</v>
      </c>
      <c r="R236" s="3">
        <v>34200000</v>
      </c>
      <c r="S236" s="3">
        <f t="shared" si="30"/>
        <v>129279795</v>
      </c>
      <c r="T236" s="4">
        <f t="shared" si="31"/>
        <v>3.7801109649122808</v>
      </c>
      <c r="U236" s="5">
        <f t="shared" si="32"/>
        <v>27.112044385964914</v>
      </c>
      <c r="V236" s="2">
        <f t="shared" si="33"/>
        <v>1999</v>
      </c>
      <c r="W236" s="18" t="str">
        <f t="shared" si="34"/>
        <v>fevral</v>
      </c>
      <c r="X236" s="18" t="str">
        <f t="shared" si="35"/>
        <v>Dennis Dugan</v>
      </c>
      <c r="Y236" s="18" t="str">
        <f t="shared" si="36"/>
        <v>BİG DADDY</v>
      </c>
      <c r="Z236" s="18" t="str">
        <f t="shared" si="37"/>
        <v>Normal</v>
      </c>
      <c r="AA236" s="18" t="str">
        <f>VLOOKUP(D236, lookups!$A$2:$B$18, 2, FALSE)</f>
        <v>Medium Budget</v>
      </c>
      <c r="AB236" s="18" t="str">
        <f t="shared" si="38"/>
        <v>Not Recommended</v>
      </c>
      <c r="AC236" s="18" t="str">
        <f t="shared" si="39"/>
        <v>Normal</v>
      </c>
    </row>
    <row r="237" spans="1:29" x14ac:dyDescent="0.35">
      <c r="A237" s="18" t="s">
        <v>157</v>
      </c>
      <c r="B237" s="19">
        <v>23941</v>
      </c>
      <c r="C237" s="18" t="s">
        <v>50</v>
      </c>
      <c r="D237" s="18" t="s">
        <v>79</v>
      </c>
      <c r="E237" s="18" t="s">
        <v>21</v>
      </c>
      <c r="F237" s="18" t="s">
        <v>22</v>
      </c>
      <c r="G237" s="18" t="s">
        <v>46</v>
      </c>
      <c r="H237" s="18" t="s">
        <v>158</v>
      </c>
      <c r="I237" s="18" t="s">
        <v>159</v>
      </c>
      <c r="J237" s="20">
        <v>354</v>
      </c>
      <c r="K237" s="20">
        <v>1495</v>
      </c>
      <c r="L237" s="20">
        <v>338</v>
      </c>
      <c r="M237" s="20">
        <v>15000</v>
      </c>
      <c r="N237" s="20">
        <v>8</v>
      </c>
      <c r="O237" s="20">
        <v>119</v>
      </c>
      <c r="P237" s="20">
        <v>174</v>
      </c>
      <c r="Q237" s="3">
        <v>163214286</v>
      </c>
      <c r="R237" s="3">
        <v>8200000</v>
      </c>
      <c r="S237" s="3">
        <f t="shared" si="30"/>
        <v>155014286</v>
      </c>
      <c r="T237" s="4">
        <f t="shared" si="31"/>
        <v>18.904181219512196</v>
      </c>
      <c r="U237" s="5">
        <f t="shared" si="32"/>
        <v>41.061672487804877</v>
      </c>
      <c r="V237" s="2">
        <f t="shared" si="33"/>
        <v>1965</v>
      </c>
      <c r="W237" s="18" t="str">
        <f t="shared" si="34"/>
        <v>iyul</v>
      </c>
      <c r="X237" s="18" t="str">
        <f t="shared" si="35"/>
        <v>Robert Wise</v>
      </c>
      <c r="Y237" s="18" t="str">
        <f t="shared" si="36"/>
        <v>THE SOUND OF MUSİC</v>
      </c>
      <c r="Z237" s="18" t="str">
        <f t="shared" si="37"/>
        <v>Overperformer</v>
      </c>
      <c r="AA237" s="18" t="str">
        <f>VLOOKUP(D237, lookups!$A$2:$B$18, 2, FALSE)</f>
        <v>Medium Budget</v>
      </c>
      <c r="AB237" s="18" t="str">
        <f t="shared" si="38"/>
        <v>Not Recommended</v>
      </c>
      <c r="AC237" s="18" t="str">
        <f t="shared" si="39"/>
        <v>High Buzz / High Score</v>
      </c>
    </row>
    <row r="238" spans="1:29" x14ac:dyDescent="0.35">
      <c r="A238" s="18" t="s">
        <v>5517</v>
      </c>
      <c r="B238" s="19">
        <v>40286</v>
      </c>
      <c r="C238" s="18" t="s">
        <v>50</v>
      </c>
      <c r="D238" s="18" t="s">
        <v>95</v>
      </c>
      <c r="E238" s="18" t="s">
        <v>21</v>
      </c>
      <c r="F238" s="18" t="s">
        <v>22</v>
      </c>
      <c r="G238" s="18" t="s">
        <v>150</v>
      </c>
      <c r="H238" s="18" t="s">
        <v>477</v>
      </c>
      <c r="I238" s="18" t="s">
        <v>3255</v>
      </c>
      <c r="J238" s="20">
        <v>14000</v>
      </c>
      <c r="K238" s="20">
        <v>18003</v>
      </c>
      <c r="L238" s="20">
        <v>255</v>
      </c>
      <c r="M238" s="20">
        <v>15000</v>
      </c>
      <c r="N238" s="20">
        <v>5.8</v>
      </c>
      <c r="O238" s="20">
        <v>344</v>
      </c>
      <c r="P238" s="20">
        <v>106</v>
      </c>
      <c r="Q238" s="3">
        <v>163192114</v>
      </c>
      <c r="R238" s="3">
        <v>125000000</v>
      </c>
      <c r="S238" s="3">
        <f t="shared" si="30"/>
        <v>38192114</v>
      </c>
      <c r="T238" s="4">
        <f t="shared" si="31"/>
        <v>0.30553691199999999</v>
      </c>
      <c r="U238" s="5">
        <f t="shared" si="32"/>
        <v>24.822214764799998</v>
      </c>
      <c r="V238" s="2">
        <f t="shared" si="33"/>
        <v>2010</v>
      </c>
      <c r="W238" s="18" t="str">
        <f t="shared" si="34"/>
        <v>aprel</v>
      </c>
      <c r="X238" s="18" t="str">
        <f t="shared" si="35"/>
        <v>Louis Leterrier</v>
      </c>
      <c r="Y238" s="18" t="str">
        <f t="shared" si="36"/>
        <v>CLASH OF THE TİTANS</v>
      </c>
      <c r="Z238" s="18" t="str">
        <f t="shared" si="37"/>
        <v>Normal</v>
      </c>
      <c r="AA238" s="18" t="str">
        <f>VLOOKUP(D238, lookups!$A$2:$B$18, 2, FALSE)</f>
        <v>High Budget</v>
      </c>
      <c r="AB238" s="18" t="str">
        <f t="shared" si="38"/>
        <v>Not Recommended</v>
      </c>
      <c r="AC238" s="18" t="str">
        <f t="shared" si="39"/>
        <v>High Buzz Mismatch</v>
      </c>
    </row>
    <row r="239" spans="1:29" x14ac:dyDescent="0.35">
      <c r="A239" s="18" t="s">
        <v>911</v>
      </c>
      <c r="B239" s="19">
        <v>33644</v>
      </c>
      <c r="C239" s="18" t="s">
        <v>50</v>
      </c>
      <c r="D239" s="18" t="s">
        <v>95</v>
      </c>
      <c r="E239" s="18" t="s">
        <v>21</v>
      </c>
      <c r="F239" s="18" t="s">
        <v>22</v>
      </c>
      <c r="G239" s="18" t="s">
        <v>150</v>
      </c>
      <c r="H239" s="18" t="s">
        <v>723</v>
      </c>
      <c r="I239" s="18" t="s">
        <v>663</v>
      </c>
      <c r="J239" s="20">
        <v>920</v>
      </c>
      <c r="K239" s="20">
        <v>2899</v>
      </c>
      <c r="L239" s="20">
        <v>13000</v>
      </c>
      <c r="M239" s="20">
        <v>0</v>
      </c>
      <c r="N239" s="20">
        <v>7</v>
      </c>
      <c r="O239" s="20">
        <v>153</v>
      </c>
      <c r="P239" s="20">
        <v>126</v>
      </c>
      <c r="Q239" s="3">
        <v>162831698</v>
      </c>
      <c r="R239" s="3">
        <v>80000000</v>
      </c>
      <c r="S239" s="3">
        <f t="shared" si="30"/>
        <v>82831698</v>
      </c>
      <c r="T239" s="4">
        <f t="shared" si="31"/>
        <v>1.0353962249999999</v>
      </c>
      <c r="U239" s="5">
        <f t="shared" si="32"/>
        <v>28.414158489999998</v>
      </c>
      <c r="V239" s="2">
        <f t="shared" si="33"/>
        <v>1992</v>
      </c>
      <c r="W239" s="18" t="str">
        <f t="shared" si="34"/>
        <v>fevral</v>
      </c>
      <c r="X239" s="18" t="str">
        <f t="shared" si="35"/>
        <v>Tim Burton</v>
      </c>
      <c r="Y239" s="18" t="str">
        <f t="shared" si="36"/>
        <v>BATMAN RETURNS</v>
      </c>
      <c r="Z239" s="18" t="str">
        <f t="shared" si="37"/>
        <v>Normal</v>
      </c>
      <c r="AA239" s="18" t="str">
        <f>VLOOKUP(D239, lookups!$A$2:$B$18, 2, FALSE)</f>
        <v>High Budget</v>
      </c>
      <c r="AB239" s="18" t="str">
        <f t="shared" si="38"/>
        <v>Not Recommended</v>
      </c>
      <c r="AC239" s="18" t="str">
        <f t="shared" si="39"/>
        <v>Normal</v>
      </c>
    </row>
    <row r="240" spans="1:29" x14ac:dyDescent="0.35">
      <c r="A240" s="18" t="s">
        <v>6107</v>
      </c>
      <c r="B240" s="19">
        <v>41270</v>
      </c>
      <c r="C240" s="18" t="s">
        <v>50</v>
      </c>
      <c r="D240" s="18" t="s">
        <v>27</v>
      </c>
      <c r="E240" s="18" t="s">
        <v>21</v>
      </c>
      <c r="F240" s="18" t="s">
        <v>22</v>
      </c>
      <c r="G240" s="18" t="s">
        <v>110</v>
      </c>
      <c r="H240" s="18" t="s">
        <v>1294</v>
      </c>
      <c r="I240" s="18" t="s">
        <v>948</v>
      </c>
      <c r="J240" s="20">
        <v>29000</v>
      </c>
      <c r="K240" s="20">
        <v>40978</v>
      </c>
      <c r="L240" s="20">
        <v>16000</v>
      </c>
      <c r="M240" s="20">
        <v>199000</v>
      </c>
      <c r="N240" s="20">
        <v>8.5</v>
      </c>
      <c r="O240" s="20">
        <v>765</v>
      </c>
      <c r="P240" s="20">
        <v>165</v>
      </c>
      <c r="Q240" s="3">
        <v>162804648</v>
      </c>
      <c r="R240" s="3">
        <v>100000000</v>
      </c>
      <c r="S240" s="3">
        <f t="shared" si="30"/>
        <v>62804648</v>
      </c>
      <c r="T240" s="4">
        <f t="shared" si="31"/>
        <v>0.62804647999999996</v>
      </c>
      <c r="U240" s="5">
        <f t="shared" si="32"/>
        <v>54.151218591999999</v>
      </c>
      <c r="V240" s="2">
        <f t="shared" si="33"/>
        <v>2012</v>
      </c>
      <c r="W240" s="18" t="str">
        <f t="shared" si="34"/>
        <v>dekabr</v>
      </c>
      <c r="X240" s="18" t="str">
        <f t="shared" si="35"/>
        <v>Quentin Tarantino</v>
      </c>
      <c r="Y240" s="18" t="str">
        <f t="shared" si="36"/>
        <v>DJANGO UNCHAİNED</v>
      </c>
      <c r="Z240" s="18" t="str">
        <f t="shared" si="37"/>
        <v>Normal</v>
      </c>
      <c r="AA240" s="18" t="str">
        <f>VLOOKUP(D240, lookups!$A$2:$B$18, 2, FALSE)</f>
        <v>Medium Budget</v>
      </c>
      <c r="AB240" s="18" t="str">
        <f t="shared" si="38"/>
        <v>Not Recommended</v>
      </c>
      <c r="AC240" s="18" t="str">
        <f t="shared" si="39"/>
        <v>High Buzz / High Score</v>
      </c>
    </row>
    <row r="241" spans="1:29" x14ac:dyDescent="0.35">
      <c r="A241" s="18" t="s">
        <v>1723</v>
      </c>
      <c r="B241" s="19">
        <v>36121</v>
      </c>
      <c r="C241" s="18" t="s">
        <v>50</v>
      </c>
      <c r="D241" s="18" t="s">
        <v>58</v>
      </c>
      <c r="E241" s="18" t="s">
        <v>21</v>
      </c>
      <c r="F241" s="18" t="s">
        <v>22</v>
      </c>
      <c r="G241" s="18" t="s">
        <v>46</v>
      </c>
      <c r="H241" s="18" t="s">
        <v>924</v>
      </c>
      <c r="I241" s="18" t="s">
        <v>1305</v>
      </c>
      <c r="J241" s="20">
        <v>18000</v>
      </c>
      <c r="K241" s="20">
        <v>24205</v>
      </c>
      <c r="L241" s="20">
        <v>487</v>
      </c>
      <c r="M241" s="20">
        <v>0</v>
      </c>
      <c r="N241" s="20">
        <v>7.2</v>
      </c>
      <c r="O241" s="20">
        <v>117</v>
      </c>
      <c r="P241" s="20">
        <v>95</v>
      </c>
      <c r="Q241" s="3">
        <v>162792677</v>
      </c>
      <c r="R241" s="3">
        <v>120000000</v>
      </c>
      <c r="S241" s="3">
        <f t="shared" si="30"/>
        <v>42792677</v>
      </c>
      <c r="T241" s="4">
        <f t="shared" si="31"/>
        <v>0.35660564166666664</v>
      </c>
      <c r="U241" s="5">
        <f t="shared" si="32"/>
        <v>28.942642256666666</v>
      </c>
      <c r="V241" s="2">
        <f t="shared" si="33"/>
        <v>1998</v>
      </c>
      <c r="W241" s="18" t="str">
        <f t="shared" si="34"/>
        <v>noyabr</v>
      </c>
      <c r="X241" s="18" t="str">
        <f t="shared" si="35"/>
        <v>John Lasseter</v>
      </c>
      <c r="Y241" s="18" t="str">
        <f t="shared" si="36"/>
        <v>A BUG'S LİFE</v>
      </c>
      <c r="Z241" s="18" t="str">
        <f t="shared" si="37"/>
        <v>Normal</v>
      </c>
      <c r="AA241" s="18" t="str">
        <f>VLOOKUP(D241, lookups!$A$2:$B$18, 2, FALSE)</f>
        <v>High Budget</v>
      </c>
      <c r="AB241" s="18" t="str">
        <f t="shared" si="38"/>
        <v>Not Recommended</v>
      </c>
      <c r="AC241" s="18" t="str">
        <f t="shared" si="39"/>
        <v>Normal</v>
      </c>
    </row>
    <row r="242" spans="1:29" x14ac:dyDescent="0.35">
      <c r="A242" s="18" t="s">
        <v>4538</v>
      </c>
      <c r="B242" s="19">
        <v>38766</v>
      </c>
      <c r="C242" s="18" t="s">
        <v>50</v>
      </c>
      <c r="D242" s="18" t="s">
        <v>79</v>
      </c>
      <c r="E242" s="18" t="s">
        <v>21</v>
      </c>
      <c r="F242" s="18" t="s">
        <v>22</v>
      </c>
      <c r="G242" s="18" t="s">
        <v>150</v>
      </c>
      <c r="H242" s="18" t="s">
        <v>1185</v>
      </c>
      <c r="I242" s="18" t="s">
        <v>3445</v>
      </c>
      <c r="J242" s="20">
        <v>10000</v>
      </c>
      <c r="K242" s="20">
        <v>11036</v>
      </c>
      <c r="L242" s="20">
        <v>125</v>
      </c>
      <c r="M242" s="20">
        <v>32000</v>
      </c>
      <c r="N242" s="20">
        <v>8</v>
      </c>
      <c r="O242" s="20">
        <v>201</v>
      </c>
      <c r="P242" s="20">
        <v>117</v>
      </c>
      <c r="Q242" s="3">
        <v>162586036</v>
      </c>
      <c r="R242" s="3">
        <v>55000000</v>
      </c>
      <c r="S242" s="3">
        <f t="shared" si="30"/>
        <v>107586036</v>
      </c>
      <c r="T242" s="4">
        <f t="shared" si="31"/>
        <v>1.9561097454545455</v>
      </c>
      <c r="U242" s="5">
        <f t="shared" si="32"/>
        <v>35.98244389818182</v>
      </c>
      <c r="V242" s="2">
        <f t="shared" si="33"/>
        <v>2006</v>
      </c>
      <c r="W242" s="18" t="str">
        <f t="shared" si="34"/>
        <v>fevral</v>
      </c>
      <c r="X242" s="18" t="str">
        <f t="shared" si="35"/>
        <v>Gabriele Muccino</v>
      </c>
      <c r="Y242" s="18" t="str">
        <f t="shared" si="36"/>
        <v>THE PURSUİT OF HAPPYNESS</v>
      </c>
      <c r="Z242" s="18" t="str">
        <f t="shared" si="37"/>
        <v>Normal</v>
      </c>
      <c r="AA242" s="18" t="str">
        <f>VLOOKUP(D242, lookups!$A$2:$B$18, 2, FALSE)</f>
        <v>Medium Budget</v>
      </c>
      <c r="AB242" s="18" t="str">
        <f t="shared" si="38"/>
        <v>Not Recommended</v>
      </c>
      <c r="AC242" s="18" t="str">
        <f t="shared" si="39"/>
        <v>High Buzz / High Score</v>
      </c>
    </row>
    <row r="243" spans="1:29" x14ac:dyDescent="0.35">
      <c r="A243" s="18" t="s">
        <v>7010</v>
      </c>
      <c r="B243" s="19">
        <v>42119</v>
      </c>
      <c r="C243" s="18" t="s">
        <v>50</v>
      </c>
      <c r="D243" s="18" t="s">
        <v>58</v>
      </c>
      <c r="E243" s="18" t="s">
        <v>21</v>
      </c>
      <c r="F243" s="18" t="s">
        <v>22</v>
      </c>
      <c r="G243" s="18" t="s">
        <v>102</v>
      </c>
      <c r="H243" s="18" t="s">
        <v>7011</v>
      </c>
      <c r="I243" s="18" t="s">
        <v>7012</v>
      </c>
      <c r="J243" s="20">
        <v>870</v>
      </c>
      <c r="K243" s="20">
        <v>5217</v>
      </c>
      <c r="L243" s="20">
        <v>5</v>
      </c>
      <c r="M243" s="20">
        <v>16000</v>
      </c>
      <c r="N243" s="20">
        <v>6</v>
      </c>
      <c r="O243" s="20">
        <v>147</v>
      </c>
      <c r="P243" s="20">
        <v>92</v>
      </c>
      <c r="Q243" s="3">
        <v>162495848</v>
      </c>
      <c r="R243" s="3">
        <v>74000000</v>
      </c>
      <c r="S243" s="3">
        <f t="shared" si="30"/>
        <v>88495848</v>
      </c>
      <c r="T243" s="4">
        <f t="shared" si="31"/>
        <v>1.1958898378378378</v>
      </c>
      <c r="U243" s="5">
        <f t="shared" si="32"/>
        <v>26.078355935135136</v>
      </c>
      <c r="V243" s="2">
        <f t="shared" si="33"/>
        <v>2015</v>
      </c>
      <c r="W243" s="18" t="str">
        <f t="shared" si="34"/>
        <v>aprel</v>
      </c>
      <c r="X243" s="18" t="str">
        <f t="shared" si="35"/>
        <v>Paul Tibbitt</v>
      </c>
      <c r="Y243" s="18" t="str">
        <f t="shared" si="36"/>
        <v>THE SPONGEBOB MOVİE: SPONGE OUT OF WATER</v>
      </c>
      <c r="Z243" s="18" t="str">
        <f t="shared" si="37"/>
        <v>Normal</v>
      </c>
      <c r="AA243" s="18" t="str">
        <f>VLOOKUP(D243, lookups!$A$2:$B$18, 2, FALSE)</f>
        <v>High Budget</v>
      </c>
      <c r="AB243" s="18" t="str">
        <f t="shared" si="38"/>
        <v>Not Recommended</v>
      </c>
      <c r="AC243" s="18" t="str">
        <f t="shared" si="39"/>
        <v>Normal</v>
      </c>
    </row>
    <row r="244" spans="1:29" x14ac:dyDescent="0.35">
      <c r="A244" s="18" t="s">
        <v>5556</v>
      </c>
      <c r="B244" s="19">
        <v>40267</v>
      </c>
      <c r="C244" s="18" t="s">
        <v>50</v>
      </c>
      <c r="D244" s="18" t="s">
        <v>38</v>
      </c>
      <c r="E244" s="18" t="s">
        <v>21</v>
      </c>
      <c r="F244" s="18" t="s">
        <v>22</v>
      </c>
      <c r="G244" s="18" t="s">
        <v>150</v>
      </c>
      <c r="H244" s="18" t="s">
        <v>1300</v>
      </c>
      <c r="I244" s="18" t="s">
        <v>1378</v>
      </c>
      <c r="J244" s="20">
        <v>12000</v>
      </c>
      <c r="K244" s="20">
        <v>28497</v>
      </c>
      <c r="L244" s="20">
        <v>221</v>
      </c>
      <c r="M244" s="20">
        <v>12000</v>
      </c>
      <c r="N244" s="20">
        <v>6</v>
      </c>
      <c r="O244" s="20">
        <v>179</v>
      </c>
      <c r="P244" s="20">
        <v>102</v>
      </c>
      <c r="Q244" s="3">
        <v>162001186</v>
      </c>
      <c r="R244" s="3">
        <v>80000000</v>
      </c>
      <c r="S244" s="3">
        <f t="shared" si="30"/>
        <v>82001186</v>
      </c>
      <c r="T244" s="4">
        <f t="shared" si="31"/>
        <v>1.025014825</v>
      </c>
      <c r="U244" s="5">
        <f t="shared" si="32"/>
        <v>25.61000593</v>
      </c>
      <c r="V244" s="2">
        <f t="shared" si="33"/>
        <v>2010</v>
      </c>
      <c r="W244" s="18" t="str">
        <f t="shared" si="34"/>
        <v>mart</v>
      </c>
      <c r="X244" s="18" t="str">
        <f t="shared" si="35"/>
        <v>Dennis Dugan</v>
      </c>
      <c r="Y244" s="18" t="str">
        <f t="shared" si="36"/>
        <v>GROWN UPS</v>
      </c>
      <c r="Z244" s="18" t="str">
        <f t="shared" si="37"/>
        <v>Normal</v>
      </c>
      <c r="AA244" s="18" t="str">
        <f>VLOOKUP(D244, lookups!$A$2:$B$18, 2, FALSE)</f>
        <v>Medium Budget</v>
      </c>
      <c r="AB244" s="18" t="str">
        <f t="shared" si="38"/>
        <v>Not Recommended</v>
      </c>
      <c r="AC244" s="18" t="str">
        <f t="shared" si="39"/>
        <v>Normal</v>
      </c>
    </row>
    <row r="245" spans="1:29" x14ac:dyDescent="0.35">
      <c r="A245" s="18" t="s">
        <v>1940</v>
      </c>
      <c r="B245" s="19">
        <v>35938</v>
      </c>
      <c r="C245" s="18" t="s">
        <v>19</v>
      </c>
      <c r="D245" s="18" t="s">
        <v>38</v>
      </c>
      <c r="E245" s="18" t="s">
        <v>21</v>
      </c>
      <c r="F245" s="18" t="s">
        <v>22</v>
      </c>
      <c r="G245" s="18" t="s">
        <v>150</v>
      </c>
      <c r="H245" s="18" t="s">
        <v>1377</v>
      </c>
      <c r="I245" s="18" t="s">
        <v>1941</v>
      </c>
      <c r="J245" s="20">
        <v>11000</v>
      </c>
      <c r="K245" s="20">
        <v>13823</v>
      </c>
      <c r="L245" s="20">
        <v>153</v>
      </c>
      <c r="M245" s="20">
        <v>0</v>
      </c>
      <c r="N245" s="20">
        <v>6.1</v>
      </c>
      <c r="O245" s="20">
        <v>108</v>
      </c>
      <c r="P245" s="20">
        <v>90</v>
      </c>
      <c r="Q245" s="3">
        <v>161487252</v>
      </c>
      <c r="R245" s="3">
        <v>20000000</v>
      </c>
      <c r="S245" s="3">
        <f t="shared" si="30"/>
        <v>141487252</v>
      </c>
      <c r="T245" s="4">
        <f t="shared" si="31"/>
        <v>7.0743625999999997</v>
      </c>
      <c r="U245" s="5">
        <f t="shared" si="32"/>
        <v>27.229745039999997</v>
      </c>
      <c r="V245" s="2">
        <f t="shared" si="33"/>
        <v>1998</v>
      </c>
      <c r="W245" s="18" t="str">
        <f t="shared" si="34"/>
        <v>may</v>
      </c>
      <c r="X245" s="18" t="str">
        <f t="shared" si="35"/>
        <v>Frank Coraci</v>
      </c>
      <c r="Y245" s="18" t="str">
        <f t="shared" si="36"/>
        <v>THE WATERBOY</v>
      </c>
      <c r="Z245" s="18" t="str">
        <f t="shared" si="37"/>
        <v>Normal</v>
      </c>
      <c r="AA245" s="18" t="str">
        <f>VLOOKUP(D245, lookups!$A$2:$B$18, 2, FALSE)</f>
        <v>Medium Budget</v>
      </c>
      <c r="AB245" s="18" t="str">
        <f t="shared" si="38"/>
        <v>Not Recommended</v>
      </c>
      <c r="AC245" s="18" t="str">
        <f t="shared" si="39"/>
        <v>Normal</v>
      </c>
    </row>
    <row r="246" spans="1:29" x14ac:dyDescent="0.35">
      <c r="A246" s="18" t="s">
        <v>6141</v>
      </c>
      <c r="B246" s="19">
        <v>40955</v>
      </c>
      <c r="C246" s="18" t="s">
        <v>50</v>
      </c>
      <c r="D246" s="18" t="s">
        <v>58</v>
      </c>
      <c r="E246" s="18" t="s">
        <v>21</v>
      </c>
      <c r="F246" s="18" t="s">
        <v>22</v>
      </c>
      <c r="G246" s="18" t="s">
        <v>102</v>
      </c>
      <c r="H246" s="18" t="s">
        <v>2785</v>
      </c>
      <c r="I246" s="18" t="s">
        <v>6142</v>
      </c>
      <c r="J246" s="20">
        <v>22000</v>
      </c>
      <c r="K246" s="20">
        <v>25354</v>
      </c>
      <c r="L246" s="20">
        <v>20</v>
      </c>
      <c r="M246" s="20">
        <v>14000</v>
      </c>
      <c r="N246" s="20">
        <v>6.6</v>
      </c>
      <c r="O246" s="20">
        <v>233</v>
      </c>
      <c r="P246" s="20">
        <v>88</v>
      </c>
      <c r="Q246" s="3">
        <v>161317423</v>
      </c>
      <c r="R246" s="3">
        <v>95000000</v>
      </c>
      <c r="S246" s="3">
        <f t="shared" si="30"/>
        <v>66317423</v>
      </c>
      <c r="T246" s="4">
        <f t="shared" si="31"/>
        <v>0.69807813684210529</v>
      </c>
      <c r="U246" s="5">
        <f t="shared" si="32"/>
        <v>28.07923125473684</v>
      </c>
      <c r="V246" s="2">
        <f t="shared" si="33"/>
        <v>2012</v>
      </c>
      <c r="W246" s="18" t="str">
        <f t="shared" si="34"/>
        <v>fevral</v>
      </c>
      <c r="X246" s="18" t="str">
        <f t="shared" si="35"/>
        <v>Steve Martino</v>
      </c>
      <c r="Y246" s="18" t="str">
        <f t="shared" si="36"/>
        <v>ICE AGE: CONTİNENTAL DRİFT</v>
      </c>
      <c r="Z246" s="18" t="str">
        <f t="shared" si="37"/>
        <v>Normal</v>
      </c>
      <c r="AA246" s="18" t="str">
        <f>VLOOKUP(D246, lookups!$A$2:$B$18, 2, FALSE)</f>
        <v>High Budget</v>
      </c>
      <c r="AB246" s="18" t="str">
        <f t="shared" si="38"/>
        <v>Not Recommended</v>
      </c>
      <c r="AC246" s="18" t="str">
        <f t="shared" si="39"/>
        <v>Normal</v>
      </c>
    </row>
    <row r="247" spans="1:29" x14ac:dyDescent="0.35">
      <c r="A247" s="18" t="s">
        <v>6964</v>
      </c>
      <c r="B247" s="19">
        <v>42071</v>
      </c>
      <c r="C247" s="18" t="s">
        <v>50</v>
      </c>
      <c r="D247" s="18" t="s">
        <v>79</v>
      </c>
      <c r="E247" s="18" t="s">
        <v>21</v>
      </c>
      <c r="F247" s="18" t="s">
        <v>22</v>
      </c>
      <c r="G247" s="18" t="s">
        <v>110</v>
      </c>
      <c r="H247" s="18" t="s">
        <v>6965</v>
      </c>
      <c r="I247" s="18" t="s">
        <v>1219</v>
      </c>
      <c r="J247" s="20">
        <v>559</v>
      </c>
      <c r="K247" s="20">
        <v>2702</v>
      </c>
      <c r="L247" s="20">
        <v>473</v>
      </c>
      <c r="M247" s="20">
        <v>76000</v>
      </c>
      <c r="N247" s="20">
        <v>7.9</v>
      </c>
      <c r="O247" s="20">
        <v>349</v>
      </c>
      <c r="P247" s="20">
        <v>167</v>
      </c>
      <c r="Q247" s="3">
        <v>161029270</v>
      </c>
      <c r="R247" s="3">
        <v>28000000</v>
      </c>
      <c r="S247" s="3">
        <f t="shared" si="30"/>
        <v>133029270</v>
      </c>
      <c r="T247" s="4">
        <f t="shared" si="31"/>
        <v>4.751045357142857</v>
      </c>
      <c r="U247" s="5">
        <f t="shared" si="32"/>
        <v>41.100418142857144</v>
      </c>
      <c r="V247" s="2">
        <f t="shared" si="33"/>
        <v>2015</v>
      </c>
      <c r="W247" s="18" t="str">
        <f t="shared" si="34"/>
        <v>mart</v>
      </c>
      <c r="X247" s="18" t="str">
        <f t="shared" si="35"/>
        <v>F. Gary Gray</v>
      </c>
      <c r="Y247" s="18" t="str">
        <f t="shared" si="36"/>
        <v>STRAİGHT OUTTA COMPTON</v>
      </c>
      <c r="Z247" s="18" t="str">
        <f t="shared" si="37"/>
        <v>Normal</v>
      </c>
      <c r="AA247" s="18" t="str">
        <f>VLOOKUP(D247, lookups!$A$2:$B$18, 2, FALSE)</f>
        <v>Medium Budget</v>
      </c>
      <c r="AB247" s="18" t="str">
        <f t="shared" si="38"/>
        <v>Not Recommended</v>
      </c>
      <c r="AC247" s="18" t="str">
        <f t="shared" si="39"/>
        <v>Normal</v>
      </c>
    </row>
    <row r="248" spans="1:29" x14ac:dyDescent="0.35">
      <c r="A248" s="18" t="s">
        <v>3772</v>
      </c>
      <c r="B248" s="19">
        <v>38171</v>
      </c>
      <c r="C248" s="18" t="s">
        <v>50</v>
      </c>
      <c r="D248" s="18" t="s">
        <v>58</v>
      </c>
      <c r="E248" s="18" t="s">
        <v>21</v>
      </c>
      <c r="F248" s="18" t="s">
        <v>22</v>
      </c>
      <c r="G248" s="18" t="s">
        <v>102</v>
      </c>
      <c r="H248" s="18" t="s">
        <v>221</v>
      </c>
      <c r="I248" s="18" t="s">
        <v>2549</v>
      </c>
      <c r="J248" s="20">
        <v>22000</v>
      </c>
      <c r="K248" s="20">
        <v>63165</v>
      </c>
      <c r="L248" s="20">
        <v>10</v>
      </c>
      <c r="M248" s="20">
        <v>0</v>
      </c>
      <c r="N248" s="20">
        <v>6</v>
      </c>
      <c r="O248" s="20">
        <v>143</v>
      </c>
      <c r="P248" s="20">
        <v>90</v>
      </c>
      <c r="Q248" s="3">
        <v>160762022</v>
      </c>
      <c r="R248" s="3">
        <v>75000000</v>
      </c>
      <c r="S248" s="3">
        <f t="shared" si="30"/>
        <v>85762022</v>
      </c>
      <c r="T248" s="4">
        <f t="shared" si="31"/>
        <v>1.1434936266666667</v>
      </c>
      <c r="U248" s="5">
        <f t="shared" si="32"/>
        <v>24.457397450666665</v>
      </c>
      <c r="V248" s="2">
        <f t="shared" si="33"/>
        <v>2004</v>
      </c>
      <c r="W248" s="18" t="str">
        <f t="shared" si="34"/>
        <v>iyul</v>
      </c>
      <c r="X248" s="18" t="str">
        <f t="shared" si="35"/>
        <v>Bibo Bergeron</v>
      </c>
      <c r="Y248" s="18" t="str">
        <f t="shared" si="36"/>
        <v>SHARK TALE</v>
      </c>
      <c r="Z248" s="18" t="str">
        <f t="shared" si="37"/>
        <v>Normal</v>
      </c>
      <c r="AA248" s="18" t="str">
        <f>VLOOKUP(D248, lookups!$A$2:$B$18, 2, FALSE)</f>
        <v>High Budget</v>
      </c>
      <c r="AB248" s="18" t="str">
        <f t="shared" si="38"/>
        <v>Not Recommended</v>
      </c>
      <c r="AC248" s="18" t="str">
        <f t="shared" si="39"/>
        <v>Normal</v>
      </c>
    </row>
    <row r="249" spans="1:29" x14ac:dyDescent="0.35">
      <c r="A249" s="18" t="s">
        <v>3029</v>
      </c>
      <c r="B249" s="19">
        <v>37434</v>
      </c>
      <c r="C249" s="18" t="s">
        <v>19</v>
      </c>
      <c r="D249" s="18" t="s">
        <v>95</v>
      </c>
      <c r="E249" s="18" t="s">
        <v>21</v>
      </c>
      <c r="F249" s="18" t="s">
        <v>101</v>
      </c>
      <c r="G249" s="18" t="s">
        <v>150</v>
      </c>
      <c r="H249" s="18" t="s">
        <v>3030</v>
      </c>
      <c r="I249" s="18" t="s">
        <v>2615</v>
      </c>
      <c r="J249" s="20">
        <v>769</v>
      </c>
      <c r="K249" s="20">
        <v>2538</v>
      </c>
      <c r="L249" s="20">
        <v>93</v>
      </c>
      <c r="M249" s="20">
        <v>0</v>
      </c>
      <c r="N249" s="20">
        <v>6.1</v>
      </c>
      <c r="O249" s="20">
        <v>264</v>
      </c>
      <c r="P249" s="20">
        <v>133</v>
      </c>
      <c r="Q249" s="3">
        <v>160201106</v>
      </c>
      <c r="R249" s="3">
        <v>142000000</v>
      </c>
      <c r="S249" s="3">
        <f t="shared" si="30"/>
        <v>18201106</v>
      </c>
      <c r="T249" s="4">
        <f t="shared" si="31"/>
        <v>0.12817680281690141</v>
      </c>
      <c r="U249" s="5">
        <f t="shared" si="32"/>
        <v>24.451270721126757</v>
      </c>
      <c r="V249" s="2">
        <f t="shared" si="33"/>
        <v>2002</v>
      </c>
      <c r="W249" s="18" t="str">
        <f t="shared" si="34"/>
        <v>iyun</v>
      </c>
      <c r="X249" s="18" t="str">
        <f t="shared" si="35"/>
        <v>Lee Tamahori</v>
      </c>
      <c r="Y249" s="18" t="str">
        <f t="shared" si="36"/>
        <v>DİE ANOTHER DAY</v>
      </c>
      <c r="Z249" s="18" t="str">
        <f t="shared" si="37"/>
        <v>Normal</v>
      </c>
      <c r="AA249" s="18" t="str">
        <f>VLOOKUP(D249, lookups!$A$2:$B$18, 2, FALSE)</f>
        <v>High Budget</v>
      </c>
      <c r="AB249" s="18" t="str">
        <f t="shared" si="38"/>
        <v>Not Recommended</v>
      </c>
      <c r="AC249" s="18" t="str">
        <f t="shared" si="39"/>
        <v>Normal</v>
      </c>
    </row>
    <row r="250" spans="1:29" x14ac:dyDescent="0.35">
      <c r="A250" s="18" t="s">
        <v>226</v>
      </c>
      <c r="B250" s="19">
        <v>26911</v>
      </c>
      <c r="C250" s="18" t="s">
        <v>50</v>
      </c>
      <c r="D250" s="18" t="s">
        <v>38</v>
      </c>
      <c r="E250" s="18" t="s">
        <v>21</v>
      </c>
      <c r="F250" s="18" t="s">
        <v>22</v>
      </c>
      <c r="G250" s="18" t="s">
        <v>102</v>
      </c>
      <c r="H250" s="18" t="s">
        <v>227</v>
      </c>
      <c r="I250" s="18" t="s">
        <v>176</v>
      </c>
      <c r="J250" s="20">
        <v>1000</v>
      </c>
      <c r="K250" s="20">
        <v>2387</v>
      </c>
      <c r="L250" s="20">
        <v>131</v>
      </c>
      <c r="M250" s="20">
        <v>0</v>
      </c>
      <c r="N250" s="20">
        <v>8.3000000000000007</v>
      </c>
      <c r="O250" s="20">
        <v>119</v>
      </c>
      <c r="P250" s="20">
        <v>129</v>
      </c>
      <c r="Q250" s="3">
        <v>159600000</v>
      </c>
      <c r="R250" s="3">
        <v>5500000</v>
      </c>
      <c r="S250" s="3">
        <f t="shared" si="30"/>
        <v>154100000</v>
      </c>
      <c r="T250" s="4">
        <f t="shared" si="31"/>
        <v>28.018181818181819</v>
      </c>
      <c r="U250" s="5">
        <f t="shared" si="32"/>
        <v>44.407272727272733</v>
      </c>
      <c r="V250" s="2">
        <f t="shared" si="33"/>
        <v>1973</v>
      </c>
      <c r="W250" s="18" t="str">
        <f t="shared" si="34"/>
        <v>sentyabr</v>
      </c>
      <c r="X250" s="18" t="str">
        <f t="shared" si="35"/>
        <v>George Roy Hill</v>
      </c>
      <c r="Y250" s="18" t="str">
        <f t="shared" si="36"/>
        <v>THE STİNG</v>
      </c>
      <c r="Z250" s="18" t="str">
        <f t="shared" si="37"/>
        <v>Overperformer</v>
      </c>
      <c r="AA250" s="18" t="str">
        <f>VLOOKUP(D250, lookups!$A$2:$B$18, 2, FALSE)</f>
        <v>Medium Budget</v>
      </c>
      <c r="AB250" s="18" t="str">
        <f t="shared" si="38"/>
        <v>Not Recommended</v>
      </c>
      <c r="AC250" s="18" t="str">
        <f t="shared" si="39"/>
        <v>High Buzz / High Score</v>
      </c>
    </row>
    <row r="251" spans="1:29" x14ac:dyDescent="0.35">
      <c r="A251" s="18" t="s">
        <v>6530</v>
      </c>
      <c r="B251" s="19">
        <v>41448</v>
      </c>
      <c r="C251" s="18" t="s">
        <v>50</v>
      </c>
      <c r="D251" s="18" t="s">
        <v>95</v>
      </c>
      <c r="E251" s="18" t="s">
        <v>21</v>
      </c>
      <c r="F251" s="18" t="s">
        <v>22</v>
      </c>
      <c r="G251" s="18" t="s">
        <v>110</v>
      </c>
      <c r="H251" s="18" t="s">
        <v>2422</v>
      </c>
      <c r="I251" s="18" t="s">
        <v>4557</v>
      </c>
      <c r="J251" s="20">
        <v>975</v>
      </c>
      <c r="K251" s="20">
        <v>4825</v>
      </c>
      <c r="L251" s="20">
        <v>176</v>
      </c>
      <c r="M251" s="20">
        <v>24000</v>
      </c>
      <c r="N251" s="20">
        <v>6.6</v>
      </c>
      <c r="O251" s="20">
        <v>270</v>
      </c>
      <c r="P251" s="20">
        <v>123</v>
      </c>
      <c r="Q251" s="3">
        <v>159578352</v>
      </c>
      <c r="R251" s="3">
        <v>43000000</v>
      </c>
      <c r="S251" s="3">
        <f t="shared" si="30"/>
        <v>116578352</v>
      </c>
      <c r="T251" s="4">
        <f t="shared" si="31"/>
        <v>2.7111244651162791</v>
      </c>
      <c r="U251" s="5">
        <f t="shared" si="32"/>
        <v>29.88444978604651</v>
      </c>
      <c r="V251" s="2">
        <f t="shared" si="33"/>
        <v>2013</v>
      </c>
      <c r="W251" s="18" t="str">
        <f t="shared" si="34"/>
        <v>iyun</v>
      </c>
      <c r="X251" s="18" t="str">
        <f t="shared" si="35"/>
        <v>Paul Feig</v>
      </c>
      <c r="Y251" s="18" t="str">
        <f t="shared" si="36"/>
        <v>THE HEAT</v>
      </c>
      <c r="Z251" s="18" t="str">
        <f t="shared" si="37"/>
        <v>Normal</v>
      </c>
      <c r="AA251" s="18" t="str">
        <f>VLOOKUP(D251, lookups!$A$2:$B$18, 2, FALSE)</f>
        <v>High Budget</v>
      </c>
      <c r="AB251" s="18" t="str">
        <f t="shared" si="38"/>
        <v>Not Recommended</v>
      </c>
      <c r="AC251" s="18" t="str">
        <f t="shared" si="39"/>
        <v>Normal</v>
      </c>
    </row>
    <row r="252" spans="1:29" x14ac:dyDescent="0.35">
      <c r="A252" s="18" t="s">
        <v>1046</v>
      </c>
      <c r="B252" s="19">
        <v>34256</v>
      </c>
      <c r="C252" s="18" t="s">
        <v>50</v>
      </c>
      <c r="D252" s="18" t="s">
        <v>27</v>
      </c>
      <c r="E252" s="18" t="s">
        <v>21</v>
      </c>
      <c r="F252" s="18" t="s">
        <v>22</v>
      </c>
      <c r="G252" s="18" t="s">
        <v>110</v>
      </c>
      <c r="H252" s="18" t="s">
        <v>431</v>
      </c>
      <c r="I252" s="18" t="s">
        <v>413</v>
      </c>
      <c r="J252" s="20">
        <v>10000</v>
      </c>
      <c r="K252" s="20">
        <v>14244</v>
      </c>
      <c r="L252" s="20">
        <v>521</v>
      </c>
      <c r="M252" s="20">
        <v>0</v>
      </c>
      <c r="N252" s="20">
        <v>6.8</v>
      </c>
      <c r="O252" s="20">
        <v>56</v>
      </c>
      <c r="P252" s="20">
        <v>154</v>
      </c>
      <c r="Q252" s="3">
        <v>158348400</v>
      </c>
      <c r="R252" s="3">
        <v>42000000</v>
      </c>
      <c r="S252" s="3">
        <f t="shared" si="30"/>
        <v>116348400</v>
      </c>
      <c r="T252" s="4">
        <f t="shared" si="31"/>
        <v>2.7702</v>
      </c>
      <c r="U252" s="5">
        <f t="shared" si="32"/>
        <v>28.30808</v>
      </c>
      <c r="V252" s="2">
        <f t="shared" si="33"/>
        <v>1993</v>
      </c>
      <c r="W252" s="18" t="str">
        <f t="shared" si="34"/>
        <v>oktyabr</v>
      </c>
      <c r="X252" s="18" t="str">
        <f t="shared" si="35"/>
        <v>Sydney Pollack</v>
      </c>
      <c r="Y252" s="18" t="str">
        <f t="shared" si="36"/>
        <v>THE FİRM</v>
      </c>
      <c r="Z252" s="18" t="str">
        <f t="shared" si="37"/>
        <v>Normal</v>
      </c>
      <c r="AA252" s="18" t="str">
        <f>VLOOKUP(D252, lookups!$A$2:$B$18, 2, FALSE)</f>
        <v>Medium Budget</v>
      </c>
      <c r="AB252" s="18" t="str">
        <f t="shared" si="38"/>
        <v>Not Recommended</v>
      </c>
      <c r="AC252" s="18" t="str">
        <f t="shared" si="39"/>
        <v>Normal</v>
      </c>
    </row>
    <row r="253" spans="1:29" x14ac:dyDescent="0.35">
      <c r="A253" s="18" t="s">
        <v>4150</v>
      </c>
      <c r="B253" s="19">
        <v>38585</v>
      </c>
      <c r="C253" s="18" t="s">
        <v>50</v>
      </c>
      <c r="D253" s="18" t="s">
        <v>38</v>
      </c>
      <c r="E253" s="18" t="s">
        <v>21</v>
      </c>
      <c r="F253" s="18" t="s">
        <v>22</v>
      </c>
      <c r="G253" s="18" t="s">
        <v>150</v>
      </c>
      <c r="H253" s="18" t="s">
        <v>1377</v>
      </c>
      <c r="I253" s="18" t="s">
        <v>1113</v>
      </c>
      <c r="J253" s="20">
        <v>11000</v>
      </c>
      <c r="K253" s="20">
        <v>13693</v>
      </c>
      <c r="L253" s="20">
        <v>88</v>
      </c>
      <c r="M253" s="20">
        <v>0</v>
      </c>
      <c r="N253" s="20">
        <v>6.4</v>
      </c>
      <c r="O253" s="20">
        <v>134</v>
      </c>
      <c r="P253" s="20">
        <v>113</v>
      </c>
      <c r="Q253" s="3">
        <v>158115031</v>
      </c>
      <c r="R253" s="3">
        <v>82000000</v>
      </c>
      <c r="S253" s="3">
        <f t="shared" si="30"/>
        <v>76115031</v>
      </c>
      <c r="T253" s="4">
        <f t="shared" si="31"/>
        <v>0.92823208536585367</v>
      </c>
      <c r="U253" s="5">
        <f t="shared" si="32"/>
        <v>25.971292834146343</v>
      </c>
      <c r="V253" s="2">
        <f t="shared" si="33"/>
        <v>2005</v>
      </c>
      <c r="W253" s="18" t="str">
        <f t="shared" si="34"/>
        <v>avgust</v>
      </c>
      <c r="X253" s="18" t="str">
        <f t="shared" si="35"/>
        <v>Peter Segal</v>
      </c>
      <c r="Y253" s="18" t="str">
        <f t="shared" si="36"/>
        <v>THE LONGEST YARD</v>
      </c>
      <c r="Z253" s="18" t="str">
        <f t="shared" si="37"/>
        <v>Normal</v>
      </c>
      <c r="AA253" s="18" t="str">
        <f>VLOOKUP(D253, lookups!$A$2:$B$18, 2, FALSE)</f>
        <v>Medium Budget</v>
      </c>
      <c r="AB253" s="18" t="str">
        <f t="shared" si="38"/>
        <v>Not Recommended</v>
      </c>
      <c r="AC253" s="18" t="str">
        <f t="shared" si="39"/>
        <v>Normal</v>
      </c>
    </row>
    <row r="254" spans="1:29" x14ac:dyDescent="0.35">
      <c r="A254" s="18" t="s">
        <v>2598</v>
      </c>
      <c r="B254" s="19">
        <v>36856</v>
      </c>
      <c r="C254" s="18" t="s">
        <v>50</v>
      </c>
      <c r="D254" s="18" t="s">
        <v>95</v>
      </c>
      <c r="E254" s="18" t="s">
        <v>21</v>
      </c>
      <c r="F254" s="18" t="s">
        <v>22</v>
      </c>
      <c r="G254" s="18" t="s">
        <v>150</v>
      </c>
      <c r="H254" s="18" t="s">
        <v>2599</v>
      </c>
      <c r="I254" s="18" t="s">
        <v>1298</v>
      </c>
      <c r="J254" s="20">
        <v>20000</v>
      </c>
      <c r="K254" s="20">
        <v>21397</v>
      </c>
      <c r="L254" s="20">
        <v>0</v>
      </c>
      <c r="M254" s="20">
        <v>0</v>
      </c>
      <c r="N254" s="20">
        <v>7.4</v>
      </c>
      <c r="O254" s="20">
        <v>290</v>
      </c>
      <c r="P254" s="20">
        <v>104</v>
      </c>
      <c r="Q254" s="3">
        <v>157299717</v>
      </c>
      <c r="R254" s="3">
        <v>75000000</v>
      </c>
      <c r="S254" s="3">
        <f t="shared" si="30"/>
        <v>82299717</v>
      </c>
      <c r="T254" s="4">
        <f t="shared" si="31"/>
        <v>1.0973295599999999</v>
      </c>
      <c r="U254" s="5">
        <f t="shared" si="32"/>
        <v>30.038931824000002</v>
      </c>
      <c r="V254" s="2">
        <f t="shared" si="33"/>
        <v>2000</v>
      </c>
      <c r="W254" s="18" t="str">
        <f t="shared" si="34"/>
        <v>noyabr</v>
      </c>
      <c r="X254" s="18" t="str">
        <f t="shared" si="35"/>
        <v>Bryan Singer</v>
      </c>
      <c r="Y254" s="18" t="str">
        <f t="shared" si="36"/>
        <v>X-MEN</v>
      </c>
      <c r="Z254" s="18" t="str">
        <f t="shared" si="37"/>
        <v>Normal</v>
      </c>
      <c r="AA254" s="18" t="str">
        <f>VLOOKUP(D254, lookups!$A$2:$B$18, 2, FALSE)</f>
        <v>High Budget</v>
      </c>
      <c r="AB254" s="18" t="str">
        <f t="shared" si="38"/>
        <v>Not Recommended</v>
      </c>
      <c r="AC254" s="18" t="str">
        <f t="shared" si="39"/>
        <v>Normal</v>
      </c>
    </row>
    <row r="255" spans="1:29" x14ac:dyDescent="0.35">
      <c r="A255" s="18" t="s">
        <v>596</v>
      </c>
      <c r="B255" s="19">
        <v>32003</v>
      </c>
      <c r="C255" s="18" t="s">
        <v>50</v>
      </c>
      <c r="D255" s="18" t="s">
        <v>27</v>
      </c>
      <c r="E255" s="18" t="s">
        <v>21</v>
      </c>
      <c r="F255" s="18" t="s">
        <v>22</v>
      </c>
      <c r="G255" s="18" t="s">
        <v>110</v>
      </c>
      <c r="H255" s="18" t="s">
        <v>597</v>
      </c>
      <c r="I255" s="18" t="s">
        <v>416</v>
      </c>
      <c r="J255" s="20">
        <v>886</v>
      </c>
      <c r="K255" s="20">
        <v>1639</v>
      </c>
      <c r="L255" s="20">
        <v>213</v>
      </c>
      <c r="M255" s="20">
        <v>3000</v>
      </c>
      <c r="N255" s="20">
        <v>6.9</v>
      </c>
      <c r="O255" s="20">
        <v>94</v>
      </c>
      <c r="P255" s="20">
        <v>119</v>
      </c>
      <c r="Q255" s="3">
        <v>156645693</v>
      </c>
      <c r="R255" s="3">
        <v>14000000</v>
      </c>
      <c r="S255" s="3">
        <f t="shared" si="30"/>
        <v>142645693</v>
      </c>
      <c r="T255" s="4">
        <f t="shared" si="31"/>
        <v>10.188978071428572</v>
      </c>
      <c r="U255" s="5">
        <f t="shared" si="32"/>
        <v>31.975591228571432</v>
      </c>
      <c r="V255" s="2">
        <f t="shared" si="33"/>
        <v>1987</v>
      </c>
      <c r="W255" s="18" t="str">
        <f t="shared" si="34"/>
        <v>avgust</v>
      </c>
      <c r="X255" s="18" t="str">
        <f t="shared" si="35"/>
        <v>Adrian Lyne</v>
      </c>
      <c r="Y255" s="18" t="str">
        <f t="shared" si="36"/>
        <v>FATAL ATTRACTİON</v>
      </c>
      <c r="Z255" s="18" t="str">
        <f t="shared" si="37"/>
        <v>Normal</v>
      </c>
      <c r="AA255" s="18" t="str">
        <f>VLOOKUP(D255, lookups!$A$2:$B$18, 2, FALSE)</f>
        <v>Medium Budget</v>
      </c>
      <c r="AB255" s="18" t="str">
        <f t="shared" si="38"/>
        <v>Not Recommended</v>
      </c>
      <c r="AC255" s="18" t="str">
        <f t="shared" si="39"/>
        <v>Normal</v>
      </c>
    </row>
    <row r="256" spans="1:29" x14ac:dyDescent="0.35">
      <c r="A256" s="18" t="s">
        <v>2583</v>
      </c>
      <c r="B256" s="19">
        <v>36621</v>
      </c>
      <c r="C256" s="18" t="s">
        <v>50</v>
      </c>
      <c r="D256" s="18" t="s">
        <v>27</v>
      </c>
      <c r="E256" s="18" t="s">
        <v>21</v>
      </c>
      <c r="F256" s="18" t="s">
        <v>22</v>
      </c>
      <c r="G256" s="18" t="s">
        <v>150</v>
      </c>
      <c r="H256" s="18" t="s">
        <v>217</v>
      </c>
      <c r="I256" s="18" t="s">
        <v>498</v>
      </c>
      <c r="J256" s="20">
        <v>11000</v>
      </c>
      <c r="K256" s="20">
        <v>12890</v>
      </c>
      <c r="L256" s="20">
        <v>0</v>
      </c>
      <c r="M256" s="20">
        <v>0</v>
      </c>
      <c r="N256" s="20">
        <v>6.6</v>
      </c>
      <c r="O256" s="20">
        <v>185</v>
      </c>
      <c r="P256" s="20">
        <v>130</v>
      </c>
      <c r="Q256" s="3">
        <v>155370362</v>
      </c>
      <c r="R256" s="3">
        <v>100000000</v>
      </c>
      <c r="S256" s="3">
        <f t="shared" si="30"/>
        <v>55370362</v>
      </c>
      <c r="T256" s="4">
        <f t="shared" si="31"/>
        <v>0.55370361999999995</v>
      </c>
      <c r="U256" s="5">
        <f t="shared" si="32"/>
        <v>26.621481447999997</v>
      </c>
      <c r="V256" s="2">
        <f t="shared" si="33"/>
        <v>2000</v>
      </c>
      <c r="W256" s="18" t="str">
        <f t="shared" si="34"/>
        <v>aprel</v>
      </c>
      <c r="X256" s="18" t="str">
        <f t="shared" si="35"/>
        <v>Robert Zemeckis</v>
      </c>
      <c r="Y256" s="18" t="str">
        <f t="shared" si="36"/>
        <v>WHAT LİES BENEATH</v>
      </c>
      <c r="Z256" s="18" t="str">
        <f t="shared" si="37"/>
        <v>Normal</v>
      </c>
      <c r="AA256" s="18" t="str">
        <f>VLOOKUP(D256, lookups!$A$2:$B$18, 2, FALSE)</f>
        <v>Medium Budget</v>
      </c>
      <c r="AB256" s="18" t="str">
        <f t="shared" si="38"/>
        <v>Not Recommended</v>
      </c>
      <c r="AC256" s="18" t="str">
        <f t="shared" si="39"/>
        <v>Normal</v>
      </c>
    </row>
    <row r="257" spans="1:29" x14ac:dyDescent="0.35">
      <c r="A257" s="18" t="s">
        <v>6952</v>
      </c>
      <c r="B257" s="19">
        <v>42263</v>
      </c>
      <c r="C257" s="18" t="s">
        <v>50</v>
      </c>
      <c r="D257" s="18" t="s">
        <v>95</v>
      </c>
      <c r="E257" s="18" t="s">
        <v>21</v>
      </c>
      <c r="F257" s="18" t="s">
        <v>22</v>
      </c>
      <c r="G257" s="18" t="s">
        <v>150</v>
      </c>
      <c r="H257" s="18" t="s">
        <v>2897</v>
      </c>
      <c r="I257" s="18" t="s">
        <v>5514</v>
      </c>
      <c r="J257" s="20">
        <v>12000</v>
      </c>
      <c r="K257" s="20">
        <v>16718</v>
      </c>
      <c r="L257" s="20">
        <v>62</v>
      </c>
      <c r="M257" s="20">
        <v>52000</v>
      </c>
      <c r="N257" s="20">
        <v>6.1</v>
      </c>
      <c r="O257" s="20">
        <v>358</v>
      </c>
      <c r="P257" s="20">
        <v>114</v>
      </c>
      <c r="Q257" s="3">
        <v>155181732</v>
      </c>
      <c r="R257" s="3">
        <v>110000000</v>
      </c>
      <c r="S257" s="3">
        <f t="shared" si="30"/>
        <v>45181732</v>
      </c>
      <c r="T257" s="4">
        <f t="shared" si="31"/>
        <v>0.41074301818181819</v>
      </c>
      <c r="U257" s="5">
        <f t="shared" si="32"/>
        <v>29.764297207272726</v>
      </c>
      <c r="V257" s="2">
        <f t="shared" si="33"/>
        <v>2015</v>
      </c>
      <c r="W257" s="18" t="str">
        <f t="shared" si="34"/>
        <v>sentyabr</v>
      </c>
      <c r="X257" s="18" t="str">
        <f t="shared" si="35"/>
        <v>Brad Peyton</v>
      </c>
      <c r="Y257" s="18" t="str">
        <f t="shared" si="36"/>
        <v>SAN ANDREAS</v>
      </c>
      <c r="Z257" s="18" t="str">
        <f t="shared" si="37"/>
        <v>Normal</v>
      </c>
      <c r="AA257" s="18" t="str">
        <f>VLOOKUP(D257, lookups!$A$2:$B$18, 2, FALSE)</f>
        <v>High Budget</v>
      </c>
      <c r="AB257" s="18" t="str">
        <f t="shared" si="38"/>
        <v>Not Recommended</v>
      </c>
      <c r="AC257" s="18" t="str">
        <f t="shared" si="39"/>
        <v>Normal</v>
      </c>
    </row>
    <row r="258" spans="1:29" x14ac:dyDescent="0.35">
      <c r="A258" s="18" t="s">
        <v>6222</v>
      </c>
      <c r="B258" s="19">
        <v>40918</v>
      </c>
      <c r="C258" s="18" t="s">
        <v>50</v>
      </c>
      <c r="D258" s="18" t="s">
        <v>95</v>
      </c>
      <c r="E258" s="18" t="s">
        <v>21</v>
      </c>
      <c r="F258" s="18" t="s">
        <v>22</v>
      </c>
      <c r="G258" s="18" t="s">
        <v>150</v>
      </c>
      <c r="H258" s="18" t="s">
        <v>5174</v>
      </c>
      <c r="I258" s="18" t="s">
        <v>6223</v>
      </c>
      <c r="J258" s="20">
        <v>26000</v>
      </c>
      <c r="K258" s="20">
        <v>72881</v>
      </c>
      <c r="L258" s="20">
        <v>274</v>
      </c>
      <c r="M258" s="20">
        <v>53000</v>
      </c>
      <c r="N258" s="20">
        <v>6.1</v>
      </c>
      <c r="O258" s="20">
        <v>416</v>
      </c>
      <c r="P258" s="20">
        <v>132</v>
      </c>
      <c r="Q258" s="3">
        <v>155111815</v>
      </c>
      <c r="R258" s="3">
        <v>170000000</v>
      </c>
      <c r="S258" s="3">
        <f t="shared" si="30"/>
        <v>-14888185</v>
      </c>
      <c r="T258" s="4">
        <f t="shared" si="31"/>
        <v>-8.7577558823529411E-2</v>
      </c>
      <c r="U258" s="5">
        <f t="shared" si="32"/>
        <v>29.664968976470586</v>
      </c>
      <c r="V258" s="2">
        <f t="shared" si="33"/>
        <v>2012</v>
      </c>
      <c r="W258" s="18" t="str">
        <f t="shared" si="34"/>
        <v>yanvar</v>
      </c>
      <c r="X258" s="18" t="str">
        <f t="shared" si="35"/>
        <v>Rupert Sanders</v>
      </c>
      <c r="Y258" s="18" t="str">
        <f t="shared" si="36"/>
        <v>SNOW WHİTE AND THE HUNTSMAN</v>
      </c>
      <c r="Z258" s="18" t="str">
        <f t="shared" si="37"/>
        <v>Underperformer</v>
      </c>
      <c r="AA258" s="18" t="str">
        <f>VLOOKUP(D258, lookups!$A$2:$B$18, 2, FALSE)</f>
        <v>High Budget</v>
      </c>
      <c r="AB258" s="18" t="str">
        <f t="shared" si="38"/>
        <v>Not Recommended</v>
      </c>
      <c r="AC258" s="18" t="str">
        <f t="shared" si="39"/>
        <v>Normal</v>
      </c>
    </row>
    <row r="259" spans="1:29" x14ac:dyDescent="0.35">
      <c r="A259" s="18" t="s">
        <v>4429</v>
      </c>
      <c r="B259" s="19">
        <v>38823</v>
      </c>
      <c r="C259" s="18" t="s">
        <v>50</v>
      </c>
      <c r="D259" s="18" t="s">
        <v>58</v>
      </c>
      <c r="E259" s="18" t="s">
        <v>21</v>
      </c>
      <c r="F259" s="18" t="s">
        <v>22</v>
      </c>
      <c r="G259" s="18" t="s">
        <v>102</v>
      </c>
      <c r="H259" s="18" t="s">
        <v>800</v>
      </c>
      <c r="I259" s="18" t="s">
        <v>4430</v>
      </c>
      <c r="J259" s="20">
        <v>13000</v>
      </c>
      <c r="K259" s="20">
        <v>22813</v>
      </c>
      <c r="L259" s="20">
        <v>12</v>
      </c>
      <c r="M259" s="20">
        <v>0</v>
      </c>
      <c r="N259" s="20">
        <v>6.8</v>
      </c>
      <c r="O259" s="20">
        <v>166</v>
      </c>
      <c r="P259" s="20">
        <v>83</v>
      </c>
      <c r="Q259" s="3">
        <v>155019340</v>
      </c>
      <c r="R259" s="3">
        <v>80000000</v>
      </c>
      <c r="S259" s="3">
        <f t="shared" ref="S259:S322" si="40">Q259-R259</f>
        <v>75019340</v>
      </c>
      <c r="T259" s="4">
        <f t="shared" ref="T259:T322" si="41">IF(R259&gt;0, (Q259-R259)/R259, 0)</f>
        <v>0.93774175000000004</v>
      </c>
      <c r="U259" s="5">
        <f t="shared" ref="U259:U322" si="42">(N259*4) + (T259*0.4) + (M259/10000)</f>
        <v>27.5750967</v>
      </c>
      <c r="V259" s="2">
        <f t="shared" ref="V259:V322" si="43">YEAR(B259)</f>
        <v>2006</v>
      </c>
      <c r="W259" s="18" t="str">
        <f t="shared" ref="W259:W322" si="44">TEXT(B259, "mmmm")</f>
        <v>aprel</v>
      </c>
      <c r="X259" s="18" t="str">
        <f t="shared" ref="X259:X322" si="45">TRIM(I259)</f>
        <v>Tim Johnson</v>
      </c>
      <c r="Y259" s="18" t="str">
        <f t="shared" ref="Y259:Y322" si="46">UPPER(A259)</f>
        <v>OVER THE HEDGE</v>
      </c>
      <c r="Z259" s="18" t="str">
        <f t="shared" ref="Z259:Z322" si="47">IF(AND(R259&gt;50000000, S259&lt;0), "Underperformer", IF(AND(R259&lt;10000000, S259&gt;50000000), "Overperformer", "Normal"))</f>
        <v>Normal</v>
      </c>
      <c r="AA259" s="18" t="str">
        <f>VLOOKUP(D259, lookups!$A$2:$B$18, 2, FALSE)</f>
        <v>High Budget</v>
      </c>
      <c r="AB259" s="18" t="str">
        <f t="shared" ref="AB259:AB322" si="48">IF(AND(N259&gt;7, T259&gt;1, U259&gt;70), "Recommended", "Not Recommended")</f>
        <v>Not Recommended</v>
      </c>
      <c r="AC259" s="18" t="str">
        <f t="shared" ref="AC259:AC322" si="49">IF(N259&gt;=8, "High Buzz / High Score", IF(AND(N259&lt;6, T259&lt;1), "High Buzz Mismatch", "Normal"))</f>
        <v>Normal</v>
      </c>
    </row>
    <row r="260" spans="1:29" x14ac:dyDescent="0.35">
      <c r="A260" s="18" t="s">
        <v>586</v>
      </c>
      <c r="B260" s="19">
        <v>31959</v>
      </c>
      <c r="C260" s="18" t="s">
        <v>50</v>
      </c>
      <c r="D260" s="18" t="s">
        <v>95</v>
      </c>
      <c r="E260" s="18" t="s">
        <v>21</v>
      </c>
      <c r="F260" s="18" t="s">
        <v>22</v>
      </c>
      <c r="G260" s="18" t="s">
        <v>110</v>
      </c>
      <c r="H260" s="18" t="s">
        <v>587</v>
      </c>
      <c r="I260" s="18" t="s">
        <v>574</v>
      </c>
      <c r="J260" s="20">
        <v>936</v>
      </c>
      <c r="K260" s="20">
        <v>4121</v>
      </c>
      <c r="L260" s="20">
        <v>12000</v>
      </c>
      <c r="M260" s="20">
        <v>0</v>
      </c>
      <c r="N260" s="20">
        <v>6.4</v>
      </c>
      <c r="O260" s="20">
        <v>50</v>
      </c>
      <c r="P260" s="20">
        <v>100</v>
      </c>
      <c r="Q260" s="3">
        <v>153665036</v>
      </c>
      <c r="R260" s="3">
        <v>28000000</v>
      </c>
      <c r="S260" s="3">
        <f t="shared" si="40"/>
        <v>125665036</v>
      </c>
      <c r="T260" s="4">
        <f t="shared" si="41"/>
        <v>4.4880370000000003</v>
      </c>
      <c r="U260" s="5">
        <f t="shared" si="42"/>
        <v>27.395214800000002</v>
      </c>
      <c r="V260" s="2">
        <f t="shared" si="43"/>
        <v>1987</v>
      </c>
      <c r="W260" s="18" t="str">
        <f t="shared" si="44"/>
        <v>iyul</v>
      </c>
      <c r="X260" s="18" t="str">
        <f t="shared" si="45"/>
        <v>Tony Scott</v>
      </c>
      <c r="Y260" s="18" t="str">
        <f t="shared" si="46"/>
        <v>BEVERLY HİLLS COP II</v>
      </c>
      <c r="Z260" s="18" t="str">
        <f t="shared" si="47"/>
        <v>Normal</v>
      </c>
      <c r="AA260" s="18" t="str">
        <f>VLOOKUP(D260, lookups!$A$2:$B$18, 2, FALSE)</f>
        <v>High Budget</v>
      </c>
      <c r="AB260" s="18" t="str">
        <f t="shared" si="48"/>
        <v>Not Recommended</v>
      </c>
      <c r="AC260" s="18" t="str">
        <f t="shared" si="49"/>
        <v>Normal</v>
      </c>
    </row>
    <row r="261" spans="1:29" x14ac:dyDescent="0.35">
      <c r="A261" s="18" t="s">
        <v>6915</v>
      </c>
      <c r="B261" s="19">
        <v>42096</v>
      </c>
      <c r="C261" s="18" t="s">
        <v>50</v>
      </c>
      <c r="D261" s="18" t="s">
        <v>95</v>
      </c>
      <c r="E261" s="18" t="s">
        <v>21</v>
      </c>
      <c r="F261" s="18" t="s">
        <v>352</v>
      </c>
      <c r="G261" s="18" t="s">
        <v>110</v>
      </c>
      <c r="H261" s="18" t="s">
        <v>3180</v>
      </c>
      <c r="I261" s="18" t="s">
        <v>354</v>
      </c>
      <c r="J261" s="20">
        <v>27000</v>
      </c>
      <c r="K261" s="20">
        <v>40025</v>
      </c>
      <c r="L261" s="20">
        <v>750</v>
      </c>
      <c r="M261" s="20">
        <v>191000</v>
      </c>
      <c r="N261" s="20">
        <v>8.1</v>
      </c>
      <c r="O261" s="20">
        <v>739</v>
      </c>
      <c r="P261" s="20">
        <v>120</v>
      </c>
      <c r="Q261" s="3">
        <v>153629485</v>
      </c>
      <c r="R261" s="3">
        <v>150000000</v>
      </c>
      <c r="S261" s="3">
        <f t="shared" si="40"/>
        <v>3629485</v>
      </c>
      <c r="T261" s="4">
        <f t="shared" si="41"/>
        <v>2.4196566666666666E-2</v>
      </c>
      <c r="U261" s="5">
        <f t="shared" si="42"/>
        <v>51.50967862666667</v>
      </c>
      <c r="V261" s="2">
        <f t="shared" si="43"/>
        <v>2015</v>
      </c>
      <c r="W261" s="18" t="str">
        <f t="shared" si="44"/>
        <v>aprel</v>
      </c>
      <c r="X261" s="18" t="str">
        <f t="shared" si="45"/>
        <v>George Miller</v>
      </c>
      <c r="Y261" s="18" t="str">
        <f t="shared" si="46"/>
        <v>MAD MAX: FURY ROAD</v>
      </c>
      <c r="Z261" s="18" t="str">
        <f t="shared" si="47"/>
        <v>Normal</v>
      </c>
      <c r="AA261" s="18" t="str">
        <f>VLOOKUP(D261, lookups!$A$2:$B$18, 2, FALSE)</f>
        <v>High Budget</v>
      </c>
      <c r="AB261" s="18" t="str">
        <f t="shared" si="48"/>
        <v>Not Recommended</v>
      </c>
      <c r="AC261" s="18" t="str">
        <f t="shared" si="49"/>
        <v>High Buzz / High Score</v>
      </c>
    </row>
    <row r="262" spans="1:29" x14ac:dyDescent="0.35">
      <c r="A262" s="18" t="s">
        <v>1384</v>
      </c>
      <c r="B262" s="19">
        <v>35166</v>
      </c>
      <c r="C262" s="18" t="s">
        <v>50</v>
      </c>
      <c r="D262" s="18" t="s">
        <v>38</v>
      </c>
      <c r="E262" s="18" t="s">
        <v>21</v>
      </c>
      <c r="F262" s="18" t="s">
        <v>22</v>
      </c>
      <c r="G262" s="18" t="s">
        <v>110</v>
      </c>
      <c r="H262" s="18" t="s">
        <v>431</v>
      </c>
      <c r="I262" s="18" t="s">
        <v>1385</v>
      </c>
      <c r="J262" s="20">
        <v>10000</v>
      </c>
      <c r="K262" s="20">
        <v>12182</v>
      </c>
      <c r="L262" s="20">
        <v>488</v>
      </c>
      <c r="M262" s="20">
        <v>0</v>
      </c>
      <c r="N262" s="20">
        <v>7.3</v>
      </c>
      <c r="O262" s="20">
        <v>109</v>
      </c>
      <c r="P262" s="20">
        <v>139</v>
      </c>
      <c r="Q262" s="3">
        <v>153620822</v>
      </c>
      <c r="R262" s="3">
        <v>50000000</v>
      </c>
      <c r="S262" s="3">
        <f t="shared" si="40"/>
        <v>103620822</v>
      </c>
      <c r="T262" s="4">
        <f t="shared" si="41"/>
        <v>2.07241644</v>
      </c>
      <c r="U262" s="5">
        <f t="shared" si="42"/>
        <v>30.028966575999998</v>
      </c>
      <c r="V262" s="2">
        <f t="shared" si="43"/>
        <v>1996</v>
      </c>
      <c r="W262" s="18" t="str">
        <f t="shared" si="44"/>
        <v>aprel</v>
      </c>
      <c r="X262" s="18" t="str">
        <f t="shared" si="45"/>
        <v>Cameron Crowe</v>
      </c>
      <c r="Y262" s="18" t="str">
        <f t="shared" si="46"/>
        <v>JERRY MAGUİRE</v>
      </c>
      <c r="Z262" s="18" t="str">
        <f t="shared" si="47"/>
        <v>Normal</v>
      </c>
      <c r="AA262" s="18" t="str">
        <f>VLOOKUP(D262, lookups!$A$2:$B$18, 2, FALSE)</f>
        <v>Medium Budget</v>
      </c>
      <c r="AB262" s="18" t="str">
        <f t="shared" si="48"/>
        <v>Not Recommended</v>
      </c>
      <c r="AC262" s="18" t="str">
        <f t="shared" si="49"/>
        <v>Normal</v>
      </c>
    </row>
    <row r="263" spans="1:29" x14ac:dyDescent="0.35">
      <c r="A263" s="18" t="s">
        <v>3158</v>
      </c>
      <c r="B263" s="19">
        <v>37350</v>
      </c>
      <c r="C263" s="18" t="s">
        <v>50</v>
      </c>
      <c r="D263" s="18" t="s">
        <v>58</v>
      </c>
      <c r="E263" s="18" t="s">
        <v>21</v>
      </c>
      <c r="F263" s="18" t="s">
        <v>22</v>
      </c>
      <c r="G263" s="18" t="s">
        <v>102</v>
      </c>
      <c r="H263" s="18" t="s">
        <v>2033</v>
      </c>
      <c r="I263" s="18" t="s">
        <v>2313</v>
      </c>
      <c r="J263" s="20">
        <v>4000</v>
      </c>
      <c r="K263" s="20">
        <v>6355</v>
      </c>
      <c r="L263" s="20">
        <v>67</v>
      </c>
      <c r="M263" s="20">
        <v>0</v>
      </c>
      <c r="N263" s="20">
        <v>4.9000000000000004</v>
      </c>
      <c r="O263" s="20">
        <v>138</v>
      </c>
      <c r="P263" s="20">
        <v>86</v>
      </c>
      <c r="Q263" s="3">
        <v>153288182</v>
      </c>
      <c r="R263" s="3">
        <v>84000000</v>
      </c>
      <c r="S263" s="3">
        <f t="shared" si="40"/>
        <v>69288182</v>
      </c>
      <c r="T263" s="4">
        <f t="shared" si="41"/>
        <v>0.82485930952380948</v>
      </c>
      <c r="U263" s="5">
        <f t="shared" si="42"/>
        <v>19.929943723809526</v>
      </c>
      <c r="V263" s="2">
        <f t="shared" si="43"/>
        <v>2002</v>
      </c>
      <c r="W263" s="18" t="str">
        <f t="shared" si="44"/>
        <v>aprel</v>
      </c>
      <c r="X263" s="18" t="str">
        <f t="shared" si="45"/>
        <v>Raja Gosnell</v>
      </c>
      <c r="Y263" s="18" t="str">
        <f t="shared" si="46"/>
        <v>SCOOBY-DOO</v>
      </c>
      <c r="Z263" s="18" t="str">
        <f t="shared" si="47"/>
        <v>Normal</v>
      </c>
      <c r="AA263" s="18" t="str">
        <f>VLOOKUP(D263, lookups!$A$2:$B$18, 2, FALSE)</f>
        <v>High Budget</v>
      </c>
      <c r="AB263" s="18" t="str">
        <f t="shared" si="48"/>
        <v>Not Recommended</v>
      </c>
      <c r="AC263" s="18" t="str">
        <f t="shared" si="49"/>
        <v>High Buzz Mismatch</v>
      </c>
    </row>
    <row r="264" spans="1:29" x14ac:dyDescent="0.35">
      <c r="A264" s="18" t="s">
        <v>2168</v>
      </c>
      <c r="B264" s="19">
        <v>36177</v>
      </c>
      <c r="C264" s="18" t="s">
        <v>50</v>
      </c>
      <c r="D264" s="18" t="s">
        <v>38</v>
      </c>
      <c r="E264" s="18" t="s">
        <v>21</v>
      </c>
      <c r="F264" s="18" t="s">
        <v>22</v>
      </c>
      <c r="G264" s="18" t="s">
        <v>102</v>
      </c>
      <c r="H264" s="18" t="s">
        <v>693</v>
      </c>
      <c r="I264" s="18" t="s">
        <v>823</v>
      </c>
      <c r="J264" s="20">
        <v>8000</v>
      </c>
      <c r="K264" s="20">
        <v>12790</v>
      </c>
      <c r="L264" s="20">
        <v>0</v>
      </c>
      <c r="M264" s="20">
        <v>0</v>
      </c>
      <c r="N264" s="20">
        <v>5.5</v>
      </c>
      <c r="O264" s="20">
        <v>103</v>
      </c>
      <c r="P264" s="20">
        <v>116</v>
      </c>
      <c r="Q264" s="3">
        <v>152149590</v>
      </c>
      <c r="R264" s="3">
        <v>70000000</v>
      </c>
      <c r="S264" s="3">
        <f t="shared" si="40"/>
        <v>82149590</v>
      </c>
      <c r="T264" s="4">
        <f t="shared" si="41"/>
        <v>1.1735655714285713</v>
      </c>
      <c r="U264" s="5">
        <f t="shared" si="42"/>
        <v>22.469426228571429</v>
      </c>
      <c r="V264" s="2">
        <f t="shared" si="43"/>
        <v>1999</v>
      </c>
      <c r="W264" s="18" t="str">
        <f t="shared" si="44"/>
        <v>yanvar</v>
      </c>
      <c r="X264" s="18" t="str">
        <f t="shared" si="45"/>
        <v>Garry Marshall</v>
      </c>
      <c r="Y264" s="18" t="str">
        <f t="shared" si="46"/>
        <v>RUNAWAY BRİDE</v>
      </c>
      <c r="Z264" s="18" t="str">
        <f t="shared" si="47"/>
        <v>Normal</v>
      </c>
      <c r="AA264" s="18" t="str">
        <f>VLOOKUP(D264, lookups!$A$2:$B$18, 2, FALSE)</f>
        <v>Medium Budget</v>
      </c>
      <c r="AB264" s="18" t="str">
        <f t="shared" si="48"/>
        <v>Not Recommended</v>
      </c>
      <c r="AC264" s="18" t="str">
        <f t="shared" si="49"/>
        <v>Normal</v>
      </c>
    </row>
    <row r="265" spans="1:29" x14ac:dyDescent="0.35">
      <c r="A265" s="18" t="s">
        <v>6642</v>
      </c>
      <c r="B265" s="19">
        <v>41864</v>
      </c>
      <c r="C265" s="18" t="s">
        <v>50</v>
      </c>
      <c r="D265" s="18" t="s">
        <v>58</v>
      </c>
      <c r="E265" s="18" t="s">
        <v>21</v>
      </c>
      <c r="F265" s="18" t="s">
        <v>22</v>
      </c>
      <c r="G265" s="18" t="s">
        <v>150</v>
      </c>
      <c r="H265" s="18" t="s">
        <v>1100</v>
      </c>
      <c r="I265" s="18" t="s">
        <v>3084</v>
      </c>
      <c r="J265" s="20">
        <v>14000</v>
      </c>
      <c r="K265" s="20">
        <v>22226</v>
      </c>
      <c r="L265" s="20">
        <v>168</v>
      </c>
      <c r="M265" s="20">
        <v>49000</v>
      </c>
      <c r="N265" s="20">
        <v>6.7</v>
      </c>
      <c r="O265" s="20">
        <v>459</v>
      </c>
      <c r="P265" s="20">
        <v>139</v>
      </c>
      <c r="Q265" s="3">
        <v>150832203</v>
      </c>
      <c r="R265" s="3">
        <v>85000000</v>
      </c>
      <c r="S265" s="3">
        <f t="shared" si="40"/>
        <v>65832203</v>
      </c>
      <c r="T265" s="4">
        <f t="shared" si="41"/>
        <v>0.77449650588235297</v>
      </c>
      <c r="U265" s="5">
        <f t="shared" si="42"/>
        <v>32.009798602352944</v>
      </c>
      <c r="V265" s="2">
        <f t="shared" si="43"/>
        <v>2014</v>
      </c>
      <c r="W265" s="18" t="str">
        <f t="shared" si="44"/>
        <v>avgust</v>
      </c>
      <c r="X265" s="18" t="str">
        <f t="shared" si="45"/>
        <v>Neil Burger</v>
      </c>
      <c r="Y265" s="18" t="str">
        <f t="shared" si="46"/>
        <v>DİVERGENT</v>
      </c>
      <c r="Z265" s="18" t="str">
        <f t="shared" si="47"/>
        <v>Normal</v>
      </c>
      <c r="AA265" s="18" t="str">
        <f>VLOOKUP(D265, lookups!$A$2:$B$18, 2, FALSE)</f>
        <v>High Budget</v>
      </c>
      <c r="AB265" s="18" t="str">
        <f t="shared" si="48"/>
        <v>Not Recommended</v>
      </c>
      <c r="AC265" s="18" t="str">
        <f t="shared" si="49"/>
        <v>Normal</v>
      </c>
    </row>
    <row r="266" spans="1:29" x14ac:dyDescent="0.35">
      <c r="A266" s="18" t="s">
        <v>508</v>
      </c>
      <c r="B266" s="19">
        <v>31387</v>
      </c>
      <c r="C266" s="18" t="s">
        <v>50</v>
      </c>
      <c r="D266" s="18" t="s">
        <v>95</v>
      </c>
      <c r="E266" s="18" t="s">
        <v>21</v>
      </c>
      <c r="F266" s="18" t="s">
        <v>22</v>
      </c>
      <c r="G266" s="18" t="s">
        <v>110</v>
      </c>
      <c r="H266" s="18" t="s">
        <v>254</v>
      </c>
      <c r="I266" s="18" t="s">
        <v>509</v>
      </c>
      <c r="J266" s="20">
        <v>13000</v>
      </c>
      <c r="K266" s="20">
        <v>15662</v>
      </c>
      <c r="L266" s="20">
        <v>170</v>
      </c>
      <c r="M266" s="20">
        <v>0</v>
      </c>
      <c r="N266" s="20">
        <v>6.4</v>
      </c>
      <c r="O266" s="20">
        <v>96</v>
      </c>
      <c r="P266" s="20">
        <v>96</v>
      </c>
      <c r="Q266" s="3">
        <v>150415432</v>
      </c>
      <c r="R266" s="3">
        <v>44000000</v>
      </c>
      <c r="S266" s="3">
        <f t="shared" si="40"/>
        <v>106415432</v>
      </c>
      <c r="T266" s="4">
        <f t="shared" si="41"/>
        <v>2.4185325454545454</v>
      </c>
      <c r="U266" s="5">
        <f t="shared" si="42"/>
        <v>26.567413018181821</v>
      </c>
      <c r="V266" s="2">
        <f t="shared" si="43"/>
        <v>1985</v>
      </c>
      <c r="W266" s="18" t="str">
        <f t="shared" si="44"/>
        <v>dekabr</v>
      </c>
      <c r="X266" s="18" t="str">
        <f t="shared" si="45"/>
        <v>George P. Cosmatos</v>
      </c>
      <c r="Y266" s="18" t="str">
        <f t="shared" si="46"/>
        <v>RAMBO: FİRST BLOOD PART II</v>
      </c>
      <c r="Z266" s="18" t="str">
        <f t="shared" si="47"/>
        <v>Normal</v>
      </c>
      <c r="AA266" s="18" t="str">
        <f>VLOOKUP(D266, lookups!$A$2:$B$18, 2, FALSE)</f>
        <v>High Budget</v>
      </c>
      <c r="AB266" s="18" t="str">
        <f t="shared" si="48"/>
        <v>Not Recommended</v>
      </c>
      <c r="AC266" s="18" t="str">
        <f t="shared" si="49"/>
        <v>Normal</v>
      </c>
    </row>
    <row r="267" spans="1:29" x14ac:dyDescent="0.35">
      <c r="A267" s="18" t="s">
        <v>6585</v>
      </c>
      <c r="B267" s="19">
        <v>41508</v>
      </c>
      <c r="C267" s="18" t="s">
        <v>50</v>
      </c>
      <c r="D267" s="18" t="s">
        <v>38</v>
      </c>
      <c r="E267" s="18" t="s">
        <v>21</v>
      </c>
      <c r="F267" s="18" t="s">
        <v>22</v>
      </c>
      <c r="G267" s="18" t="s">
        <v>110</v>
      </c>
      <c r="H267" s="18" t="s">
        <v>6586</v>
      </c>
      <c r="I267" s="18" t="s">
        <v>3646</v>
      </c>
      <c r="J267" s="20">
        <v>740</v>
      </c>
      <c r="K267" s="20">
        <v>3425</v>
      </c>
      <c r="L267" s="20">
        <v>43</v>
      </c>
      <c r="M267" s="20">
        <v>35000</v>
      </c>
      <c r="N267" s="20">
        <v>7</v>
      </c>
      <c r="O267" s="20">
        <v>289</v>
      </c>
      <c r="P267" s="20">
        <v>118</v>
      </c>
      <c r="Q267" s="3">
        <v>150368971</v>
      </c>
      <c r="R267" s="3">
        <v>37000000</v>
      </c>
      <c r="S267" s="3">
        <f t="shared" si="40"/>
        <v>113368971</v>
      </c>
      <c r="T267" s="4">
        <f t="shared" si="41"/>
        <v>3.0640262432432435</v>
      </c>
      <c r="U267" s="5">
        <f t="shared" si="42"/>
        <v>32.725610497297296</v>
      </c>
      <c r="V267" s="2">
        <f t="shared" si="43"/>
        <v>2013</v>
      </c>
      <c r="W267" s="18" t="str">
        <f t="shared" si="44"/>
        <v>avgust</v>
      </c>
      <c r="X267" s="18" t="str">
        <f t="shared" si="45"/>
        <v>Rawson Marshall Thurber</v>
      </c>
      <c r="Y267" s="18" t="str">
        <f t="shared" si="46"/>
        <v>WE'RE THE MİLLERS</v>
      </c>
      <c r="Z267" s="18" t="str">
        <f t="shared" si="47"/>
        <v>Normal</v>
      </c>
      <c r="AA267" s="18" t="str">
        <f>VLOOKUP(D267, lookups!$A$2:$B$18, 2, FALSE)</f>
        <v>Medium Budget</v>
      </c>
      <c r="AB267" s="18" t="str">
        <f t="shared" si="48"/>
        <v>Not Recommended</v>
      </c>
      <c r="AC267" s="18" t="str">
        <f t="shared" si="49"/>
        <v>Normal</v>
      </c>
    </row>
    <row r="268" spans="1:29" x14ac:dyDescent="0.35">
      <c r="A268" s="18" t="s">
        <v>3479</v>
      </c>
      <c r="B268" s="19">
        <v>37785</v>
      </c>
      <c r="C268" s="18" t="s">
        <v>50</v>
      </c>
      <c r="D268" s="18" t="s">
        <v>95</v>
      </c>
      <c r="E268" s="18" t="s">
        <v>21</v>
      </c>
      <c r="F268" s="18" t="s">
        <v>22</v>
      </c>
      <c r="G268" s="18" t="s">
        <v>110</v>
      </c>
      <c r="H268" s="18" t="s">
        <v>1936</v>
      </c>
      <c r="I268" s="18" t="s">
        <v>1532</v>
      </c>
      <c r="J268" s="20">
        <v>648</v>
      </c>
      <c r="K268" s="20">
        <v>1769</v>
      </c>
      <c r="L268" s="20">
        <v>84</v>
      </c>
      <c r="M268" s="20">
        <v>0</v>
      </c>
      <c r="N268" s="20">
        <v>6.4</v>
      </c>
      <c r="O268" s="20">
        <v>280</v>
      </c>
      <c r="P268" s="20">
        <v>109</v>
      </c>
      <c r="Q268" s="3">
        <v>150350192</v>
      </c>
      <c r="R268" s="3">
        <v>200000000</v>
      </c>
      <c r="S268" s="3">
        <f t="shared" si="40"/>
        <v>-49649808</v>
      </c>
      <c r="T268" s="4">
        <f t="shared" si="41"/>
        <v>-0.24824904</v>
      </c>
      <c r="U268" s="5">
        <f t="shared" si="42"/>
        <v>25.500700384000002</v>
      </c>
      <c r="V268" s="2">
        <f t="shared" si="43"/>
        <v>2003</v>
      </c>
      <c r="W268" s="18" t="str">
        <f t="shared" si="44"/>
        <v>iyun</v>
      </c>
      <c r="X268" s="18" t="str">
        <f t="shared" si="45"/>
        <v>Jonathan Mostow</v>
      </c>
      <c r="Y268" s="18" t="str">
        <f t="shared" si="46"/>
        <v>TERMİNATOR 3: RİSE OF THE MACHİNES</v>
      </c>
      <c r="Z268" s="18" t="str">
        <f t="shared" si="47"/>
        <v>Underperformer</v>
      </c>
      <c r="AA268" s="18" t="str">
        <f>VLOOKUP(D268, lookups!$A$2:$B$18, 2, FALSE)</f>
        <v>High Budget</v>
      </c>
      <c r="AB268" s="18" t="str">
        <f t="shared" si="48"/>
        <v>Not Recommended</v>
      </c>
      <c r="AC268" s="18" t="str">
        <f t="shared" si="49"/>
        <v>Normal</v>
      </c>
    </row>
    <row r="269" spans="1:29" x14ac:dyDescent="0.35">
      <c r="A269" s="18" t="s">
        <v>6870</v>
      </c>
      <c r="B269" s="19">
        <v>42146</v>
      </c>
      <c r="C269" s="18" t="s">
        <v>50</v>
      </c>
      <c r="D269" s="18" t="s">
        <v>38</v>
      </c>
      <c r="E269" s="18" t="s">
        <v>21</v>
      </c>
      <c r="F269" s="18" t="s">
        <v>22</v>
      </c>
      <c r="G269" s="18" t="s">
        <v>150</v>
      </c>
      <c r="H269" s="18" t="s">
        <v>1524</v>
      </c>
      <c r="I269" s="18" t="s">
        <v>5026</v>
      </c>
      <c r="J269" s="20">
        <v>8000</v>
      </c>
      <c r="K269" s="20">
        <v>10886</v>
      </c>
      <c r="L269" s="20">
        <v>51</v>
      </c>
      <c r="M269" s="20">
        <v>13000</v>
      </c>
      <c r="N269" s="20">
        <v>6.1</v>
      </c>
      <c r="O269" s="20">
        <v>145</v>
      </c>
      <c r="P269" s="20">
        <v>96</v>
      </c>
      <c r="Q269" s="3">
        <v>150315155</v>
      </c>
      <c r="R269" s="3">
        <v>50000000</v>
      </c>
      <c r="S269" s="3">
        <f t="shared" si="40"/>
        <v>100315155</v>
      </c>
      <c r="T269" s="4">
        <f t="shared" si="41"/>
        <v>2.0063030999999998</v>
      </c>
      <c r="U269" s="5">
        <f t="shared" si="42"/>
        <v>26.50252124</v>
      </c>
      <c r="V269" s="2">
        <f t="shared" si="43"/>
        <v>2015</v>
      </c>
      <c r="W269" s="18" t="str">
        <f t="shared" si="44"/>
        <v>may</v>
      </c>
      <c r="X269" s="18" t="str">
        <f t="shared" si="45"/>
        <v>Sean Anders</v>
      </c>
      <c r="Y269" s="18" t="str">
        <f t="shared" si="46"/>
        <v>DADDY'S HOME</v>
      </c>
      <c r="Z269" s="18" t="str">
        <f t="shared" si="47"/>
        <v>Normal</v>
      </c>
      <c r="AA269" s="18" t="str">
        <f>VLOOKUP(D269, lookups!$A$2:$B$18, 2, FALSE)</f>
        <v>Medium Budget</v>
      </c>
      <c r="AB269" s="18" t="str">
        <f t="shared" si="48"/>
        <v>Not Recommended</v>
      </c>
      <c r="AC269" s="18" t="str">
        <f t="shared" si="49"/>
        <v>Normal</v>
      </c>
    </row>
    <row r="270" spans="1:29" x14ac:dyDescent="0.35">
      <c r="A270" s="18" t="s">
        <v>5271</v>
      </c>
      <c r="B270" s="19">
        <v>39843</v>
      </c>
      <c r="C270" s="18" t="s">
        <v>50</v>
      </c>
      <c r="D270" s="18" t="s">
        <v>95</v>
      </c>
      <c r="E270" s="18" t="s">
        <v>21</v>
      </c>
      <c r="F270" s="18" t="s">
        <v>22</v>
      </c>
      <c r="G270" s="18" t="s">
        <v>150</v>
      </c>
      <c r="H270" s="18" t="s">
        <v>1471</v>
      </c>
      <c r="I270" s="18" t="s">
        <v>1043</v>
      </c>
      <c r="J270" s="20">
        <v>23000</v>
      </c>
      <c r="K270" s="20">
        <v>26683</v>
      </c>
      <c r="L270" s="20">
        <v>208</v>
      </c>
      <c r="M270" s="20">
        <v>0</v>
      </c>
      <c r="N270" s="20">
        <v>5.8</v>
      </c>
      <c r="O270" s="20">
        <v>250</v>
      </c>
      <c r="P270" s="20">
        <v>118</v>
      </c>
      <c r="Q270" s="3">
        <v>150167630</v>
      </c>
      <c r="R270" s="3">
        <v>175000000</v>
      </c>
      <c r="S270" s="3">
        <f t="shared" si="40"/>
        <v>-24832370</v>
      </c>
      <c r="T270" s="4">
        <f t="shared" si="41"/>
        <v>-0.14189925714285714</v>
      </c>
      <c r="U270" s="5">
        <f t="shared" si="42"/>
        <v>23.143240297142857</v>
      </c>
      <c r="V270" s="2">
        <f t="shared" si="43"/>
        <v>2009</v>
      </c>
      <c r="W270" s="18" t="str">
        <f t="shared" si="44"/>
        <v>yanvar</v>
      </c>
      <c r="X270" s="18" t="str">
        <f t="shared" si="45"/>
        <v>Stephen Sommers</v>
      </c>
      <c r="Y270" s="18" t="str">
        <f t="shared" si="46"/>
        <v>G.I. JOE: THE RİSE OF COBRA</v>
      </c>
      <c r="Z270" s="18" t="str">
        <f t="shared" si="47"/>
        <v>Underperformer</v>
      </c>
      <c r="AA270" s="18" t="str">
        <f>VLOOKUP(D270, lookups!$A$2:$B$18, 2, FALSE)</f>
        <v>High Budget</v>
      </c>
      <c r="AB270" s="18" t="str">
        <f t="shared" si="48"/>
        <v>Not Recommended</v>
      </c>
      <c r="AC270" s="18" t="str">
        <f t="shared" si="49"/>
        <v>High Buzz Mismatch</v>
      </c>
    </row>
    <row r="271" spans="1:29" x14ac:dyDescent="0.35">
      <c r="A271" s="18" t="s">
        <v>6347</v>
      </c>
      <c r="B271" s="19">
        <v>41424</v>
      </c>
      <c r="C271" s="18" t="s">
        <v>50</v>
      </c>
      <c r="D271" s="18" t="s">
        <v>20</v>
      </c>
      <c r="E271" s="18" t="s">
        <v>21</v>
      </c>
      <c r="F271" s="18" t="s">
        <v>22</v>
      </c>
      <c r="G271" s="18" t="s">
        <v>110</v>
      </c>
      <c r="H271" s="18" t="s">
        <v>5761</v>
      </c>
      <c r="I271" s="18" t="s">
        <v>1367</v>
      </c>
      <c r="J271" s="20">
        <v>34000</v>
      </c>
      <c r="K271" s="20">
        <v>83012</v>
      </c>
      <c r="L271" s="20">
        <v>737</v>
      </c>
      <c r="M271" s="20">
        <v>63000</v>
      </c>
      <c r="N271" s="20">
        <v>7.3</v>
      </c>
      <c r="O271" s="20">
        <v>538</v>
      </c>
      <c r="P271" s="20">
        <v>138</v>
      </c>
      <c r="Q271" s="3">
        <v>150117807</v>
      </c>
      <c r="R271" s="3">
        <v>40000000</v>
      </c>
      <c r="S271" s="3">
        <f t="shared" si="40"/>
        <v>110117807</v>
      </c>
      <c r="T271" s="4">
        <f t="shared" si="41"/>
        <v>2.7529451749999998</v>
      </c>
      <c r="U271" s="5">
        <f t="shared" si="42"/>
        <v>36.601178069999996</v>
      </c>
      <c r="V271" s="2">
        <f t="shared" si="43"/>
        <v>2013</v>
      </c>
      <c r="W271" s="18" t="str">
        <f t="shared" si="44"/>
        <v>may</v>
      </c>
      <c r="X271" s="18" t="str">
        <f t="shared" si="45"/>
        <v>David O. Russell</v>
      </c>
      <c r="Y271" s="18" t="str">
        <f t="shared" si="46"/>
        <v>AMERİCAN HUSTLE</v>
      </c>
      <c r="Z271" s="18" t="str">
        <f t="shared" si="47"/>
        <v>Normal</v>
      </c>
      <c r="AA271" s="18" t="str">
        <f>VLOOKUP(D271, lookups!$A$2:$B$18, 2, FALSE)</f>
        <v>Medium Budget</v>
      </c>
      <c r="AB271" s="18" t="str">
        <f t="shared" si="48"/>
        <v>Not Recommended</v>
      </c>
      <c r="AC271" s="18" t="str">
        <f t="shared" si="49"/>
        <v>Normal</v>
      </c>
    </row>
    <row r="272" spans="1:29" x14ac:dyDescent="0.35">
      <c r="A272" s="18" t="s">
        <v>6710</v>
      </c>
      <c r="B272" s="19">
        <v>41695</v>
      </c>
      <c r="C272" s="18" t="s">
        <v>50</v>
      </c>
      <c r="D272" s="18" t="s">
        <v>38</v>
      </c>
      <c r="E272" s="18" t="s">
        <v>21</v>
      </c>
      <c r="F272" s="18" t="s">
        <v>22</v>
      </c>
      <c r="G272" s="18" t="s">
        <v>110</v>
      </c>
      <c r="H272" s="18" t="s">
        <v>6711</v>
      </c>
      <c r="I272" s="18" t="s">
        <v>4909</v>
      </c>
      <c r="J272" s="20">
        <v>920</v>
      </c>
      <c r="K272" s="20">
        <v>2771</v>
      </c>
      <c r="L272" s="20">
        <v>89</v>
      </c>
      <c r="M272" s="20">
        <v>21000</v>
      </c>
      <c r="N272" s="20">
        <v>6.4</v>
      </c>
      <c r="O272" s="20">
        <v>351</v>
      </c>
      <c r="P272" s="20">
        <v>97</v>
      </c>
      <c r="Q272" s="3">
        <v>150056505</v>
      </c>
      <c r="R272" s="3">
        <v>18000000</v>
      </c>
      <c r="S272" s="3">
        <f t="shared" si="40"/>
        <v>132056505</v>
      </c>
      <c r="T272" s="4">
        <f t="shared" si="41"/>
        <v>7.3364725000000002</v>
      </c>
      <c r="U272" s="5">
        <f t="shared" si="42"/>
        <v>30.634589000000002</v>
      </c>
      <c r="V272" s="2">
        <f t="shared" si="43"/>
        <v>2014</v>
      </c>
      <c r="W272" s="18" t="str">
        <f t="shared" si="44"/>
        <v>fevral</v>
      </c>
      <c r="X272" s="18" t="str">
        <f t="shared" si="45"/>
        <v>Nicholas Stoller</v>
      </c>
      <c r="Y272" s="18" t="str">
        <f t="shared" si="46"/>
        <v>NEİGHBORS</v>
      </c>
      <c r="Z272" s="18" t="str">
        <f t="shared" si="47"/>
        <v>Normal</v>
      </c>
      <c r="AA272" s="18" t="str">
        <f>VLOOKUP(D272, lookups!$A$2:$B$18, 2, FALSE)</f>
        <v>Medium Budget</v>
      </c>
      <c r="AB272" s="18" t="str">
        <f t="shared" si="48"/>
        <v>Not Recommended</v>
      </c>
      <c r="AC272" s="18" t="str">
        <f t="shared" si="49"/>
        <v>Normal</v>
      </c>
    </row>
    <row r="273" spans="1:29" x14ac:dyDescent="0.35">
      <c r="A273" s="18" t="s">
        <v>5927</v>
      </c>
      <c r="B273" s="19">
        <v>40573</v>
      </c>
      <c r="C273" s="18" t="s">
        <v>50</v>
      </c>
      <c r="D273" s="18" t="s">
        <v>95</v>
      </c>
      <c r="E273" s="18" t="s">
        <v>21</v>
      </c>
      <c r="F273" s="18" t="s">
        <v>22</v>
      </c>
      <c r="G273" s="18" t="s">
        <v>102</v>
      </c>
      <c r="H273" s="18" t="s">
        <v>1215</v>
      </c>
      <c r="I273" s="18" t="s">
        <v>4759</v>
      </c>
      <c r="J273" s="20">
        <v>4000</v>
      </c>
      <c r="K273" s="20">
        <v>5046</v>
      </c>
      <c r="L273" s="20">
        <v>50</v>
      </c>
      <c r="M273" s="20">
        <v>16000</v>
      </c>
      <c r="N273" s="20">
        <v>6.7</v>
      </c>
      <c r="O273" s="20">
        <v>246</v>
      </c>
      <c r="P273" s="20">
        <v>90</v>
      </c>
      <c r="Q273" s="3">
        <v>149234747</v>
      </c>
      <c r="R273" s="3">
        <v>130000000</v>
      </c>
      <c r="S273" s="3">
        <f t="shared" si="40"/>
        <v>19234747</v>
      </c>
      <c r="T273" s="4">
        <f t="shared" si="41"/>
        <v>0.14795959230769232</v>
      </c>
      <c r="U273" s="5">
        <f t="shared" si="42"/>
        <v>28.459183836923078</v>
      </c>
      <c r="V273" s="2">
        <f t="shared" si="43"/>
        <v>2011</v>
      </c>
      <c r="W273" s="18" t="str">
        <f t="shared" si="44"/>
        <v>yanvar</v>
      </c>
      <c r="X273" s="18" t="str">
        <f t="shared" si="45"/>
        <v>Chris Miller</v>
      </c>
      <c r="Y273" s="18" t="str">
        <f t="shared" si="46"/>
        <v>PUSS İN BOOTS</v>
      </c>
      <c r="Z273" s="18" t="str">
        <f t="shared" si="47"/>
        <v>Normal</v>
      </c>
      <c r="AA273" s="18" t="str">
        <f>VLOOKUP(D273, lookups!$A$2:$B$18, 2, FALSE)</f>
        <v>High Budget</v>
      </c>
      <c r="AB273" s="18" t="str">
        <f t="shared" si="48"/>
        <v>Not Recommended</v>
      </c>
      <c r="AC273" s="18" t="str">
        <f t="shared" si="49"/>
        <v>Normal</v>
      </c>
    </row>
    <row r="274" spans="1:29" x14ac:dyDescent="0.35">
      <c r="A274" s="18" t="s">
        <v>6156</v>
      </c>
      <c r="B274" s="19">
        <v>41122</v>
      </c>
      <c r="C274" s="18" t="s">
        <v>50</v>
      </c>
      <c r="D274" s="18" t="s">
        <v>27</v>
      </c>
      <c r="E274" s="18" t="s">
        <v>21</v>
      </c>
      <c r="F274" s="18" t="s">
        <v>22</v>
      </c>
      <c r="G274" s="18" t="s">
        <v>150</v>
      </c>
      <c r="H274" s="18" t="s">
        <v>2599</v>
      </c>
      <c r="I274" s="18" t="s">
        <v>5397</v>
      </c>
      <c r="J274" s="20">
        <v>20000</v>
      </c>
      <c r="K274" s="20">
        <v>46204</v>
      </c>
      <c r="L274" s="20">
        <v>0</v>
      </c>
      <c r="M274" s="20">
        <v>144000</v>
      </c>
      <c r="N274" s="20">
        <v>7.6</v>
      </c>
      <c r="O274" s="20">
        <v>488</v>
      </c>
      <c r="P274" s="20">
        <v>158</v>
      </c>
      <c r="Q274" s="3">
        <v>148775460</v>
      </c>
      <c r="R274" s="3">
        <v>61000000</v>
      </c>
      <c r="S274" s="3">
        <f t="shared" si="40"/>
        <v>87775460</v>
      </c>
      <c r="T274" s="4">
        <f t="shared" si="41"/>
        <v>1.4389419672131147</v>
      </c>
      <c r="U274" s="5">
        <f t="shared" si="42"/>
        <v>45.375576786885247</v>
      </c>
      <c r="V274" s="2">
        <f t="shared" si="43"/>
        <v>2012</v>
      </c>
      <c r="W274" s="18" t="str">
        <f t="shared" si="44"/>
        <v>avgust</v>
      </c>
      <c r="X274" s="18" t="str">
        <f t="shared" si="45"/>
        <v>Tom Hooper</v>
      </c>
      <c r="Y274" s="18" t="str">
        <f t="shared" si="46"/>
        <v>LES MİSÃ©RABLES</v>
      </c>
      <c r="Z274" s="18" t="str">
        <f t="shared" si="47"/>
        <v>Normal</v>
      </c>
      <c r="AA274" s="18" t="str">
        <f>VLOOKUP(D274, lookups!$A$2:$B$18, 2, FALSE)</f>
        <v>Medium Budget</v>
      </c>
      <c r="AB274" s="18" t="str">
        <f t="shared" si="48"/>
        <v>Not Recommended</v>
      </c>
      <c r="AC274" s="18" t="str">
        <f t="shared" si="49"/>
        <v>Normal</v>
      </c>
    </row>
    <row r="275" spans="1:29" x14ac:dyDescent="0.35">
      <c r="A275" s="18" t="s">
        <v>4692</v>
      </c>
      <c r="B275" s="19">
        <v>39111</v>
      </c>
      <c r="C275" s="18" t="s">
        <v>50</v>
      </c>
      <c r="D275" s="18" t="s">
        <v>38</v>
      </c>
      <c r="E275" s="18" t="s">
        <v>21</v>
      </c>
      <c r="F275" s="18" t="s">
        <v>22</v>
      </c>
      <c r="G275" s="18" t="s">
        <v>110</v>
      </c>
      <c r="H275" s="18" t="s">
        <v>307</v>
      </c>
      <c r="I275" s="18" t="s">
        <v>4112</v>
      </c>
      <c r="J275" s="20">
        <v>11000</v>
      </c>
      <c r="K275" s="20">
        <v>12874</v>
      </c>
      <c r="L275" s="20">
        <v>0</v>
      </c>
      <c r="M275" s="20">
        <v>0</v>
      </c>
      <c r="N275" s="20">
        <v>7</v>
      </c>
      <c r="O275" s="20">
        <v>251</v>
      </c>
      <c r="P275" s="20">
        <v>133</v>
      </c>
      <c r="Q275" s="3">
        <v>148734225</v>
      </c>
      <c r="R275" s="3">
        <v>30000000</v>
      </c>
      <c r="S275" s="3">
        <f t="shared" si="40"/>
        <v>118734225</v>
      </c>
      <c r="T275" s="4">
        <f t="shared" si="41"/>
        <v>3.9578074999999999</v>
      </c>
      <c r="U275" s="5">
        <f t="shared" si="42"/>
        <v>29.583123000000001</v>
      </c>
      <c r="V275" s="2">
        <f t="shared" si="43"/>
        <v>2007</v>
      </c>
      <c r="W275" s="18" t="str">
        <f t="shared" si="44"/>
        <v>yanvar</v>
      </c>
      <c r="X275" s="18" t="str">
        <f t="shared" si="45"/>
        <v>Judd Apatow</v>
      </c>
      <c r="Y275" s="18" t="str">
        <f t="shared" si="46"/>
        <v>KNOCKED UP</v>
      </c>
      <c r="Z275" s="18" t="str">
        <f t="shared" si="47"/>
        <v>Normal</v>
      </c>
      <c r="AA275" s="18" t="str">
        <f>VLOOKUP(D275, lookups!$A$2:$B$18, 2, FALSE)</f>
        <v>Medium Budget</v>
      </c>
      <c r="AB275" s="18" t="str">
        <f t="shared" si="48"/>
        <v>Not Recommended</v>
      </c>
      <c r="AC275" s="18" t="str">
        <f t="shared" si="49"/>
        <v>Normal</v>
      </c>
    </row>
    <row r="276" spans="1:29" x14ac:dyDescent="0.35">
      <c r="A276" s="18" t="s">
        <v>5599</v>
      </c>
      <c r="B276" s="19">
        <v>40478</v>
      </c>
      <c r="C276" s="18" t="s">
        <v>50</v>
      </c>
      <c r="D276" s="18" t="s">
        <v>38</v>
      </c>
      <c r="E276" s="18" t="s">
        <v>21</v>
      </c>
      <c r="F276" s="18" t="s">
        <v>22</v>
      </c>
      <c r="G276" s="18" t="s">
        <v>150</v>
      </c>
      <c r="H276" s="18" t="s">
        <v>221</v>
      </c>
      <c r="I276" s="18" t="s">
        <v>1984</v>
      </c>
      <c r="J276" s="20">
        <v>22000</v>
      </c>
      <c r="K276" s="20">
        <v>24082</v>
      </c>
      <c r="L276" s="20">
        <v>80</v>
      </c>
      <c r="M276" s="20">
        <v>0</v>
      </c>
      <c r="N276" s="20">
        <v>5.5</v>
      </c>
      <c r="O276" s="20">
        <v>180</v>
      </c>
      <c r="P276" s="20">
        <v>98</v>
      </c>
      <c r="Q276" s="3">
        <v>148383780</v>
      </c>
      <c r="R276" s="3">
        <v>100000000</v>
      </c>
      <c r="S276" s="3">
        <f t="shared" si="40"/>
        <v>48383780</v>
      </c>
      <c r="T276" s="4">
        <f t="shared" si="41"/>
        <v>0.48383779999999998</v>
      </c>
      <c r="U276" s="5">
        <f t="shared" si="42"/>
        <v>22.19353512</v>
      </c>
      <c r="V276" s="2">
        <f t="shared" si="43"/>
        <v>2010</v>
      </c>
      <c r="W276" s="18" t="str">
        <f t="shared" si="44"/>
        <v>oktyabr</v>
      </c>
      <c r="X276" s="18" t="str">
        <f t="shared" si="45"/>
        <v>Paul Weitz</v>
      </c>
      <c r="Y276" s="18" t="str">
        <f t="shared" si="46"/>
        <v>LİTTLE FOCKERS</v>
      </c>
      <c r="Z276" s="18" t="str">
        <f t="shared" si="47"/>
        <v>Normal</v>
      </c>
      <c r="AA276" s="18" t="str">
        <f>VLOOKUP(D276, lookups!$A$2:$B$18, 2, FALSE)</f>
        <v>Medium Budget</v>
      </c>
      <c r="AB276" s="18" t="str">
        <f t="shared" si="48"/>
        <v>Not Recommended</v>
      </c>
      <c r="AC276" s="18" t="str">
        <f t="shared" si="49"/>
        <v>High Buzz Mismatch</v>
      </c>
    </row>
    <row r="277" spans="1:29" x14ac:dyDescent="0.35">
      <c r="A277" s="18" t="s">
        <v>5612</v>
      </c>
      <c r="B277" s="19">
        <v>40511</v>
      </c>
      <c r="C277" s="18" t="s">
        <v>50</v>
      </c>
      <c r="D277" s="18" t="s">
        <v>95</v>
      </c>
      <c r="E277" s="18" t="s">
        <v>21</v>
      </c>
      <c r="F277" s="18" t="s">
        <v>22</v>
      </c>
      <c r="G277" s="18" t="s">
        <v>102</v>
      </c>
      <c r="H277" s="18" t="s">
        <v>1354</v>
      </c>
      <c r="I277" s="18" t="s">
        <v>5613</v>
      </c>
      <c r="J277" s="20">
        <v>24000</v>
      </c>
      <c r="K277" s="20">
        <v>46120</v>
      </c>
      <c r="L277" s="20">
        <v>96</v>
      </c>
      <c r="M277" s="20">
        <v>13000</v>
      </c>
      <c r="N277" s="20">
        <v>7.3</v>
      </c>
      <c r="O277" s="20">
        <v>233</v>
      </c>
      <c r="P277" s="20">
        <v>95</v>
      </c>
      <c r="Q277" s="3">
        <v>148337537</v>
      </c>
      <c r="R277" s="3">
        <v>130000000</v>
      </c>
      <c r="S277" s="3">
        <f t="shared" si="40"/>
        <v>18337537</v>
      </c>
      <c r="T277" s="4">
        <f t="shared" si="41"/>
        <v>0.14105797692307692</v>
      </c>
      <c r="U277" s="5">
        <f t="shared" si="42"/>
        <v>30.55642319076923</v>
      </c>
      <c r="V277" s="2">
        <f t="shared" si="43"/>
        <v>2010</v>
      </c>
      <c r="W277" s="18" t="str">
        <f t="shared" si="44"/>
        <v>noyabr</v>
      </c>
      <c r="X277" s="18" t="str">
        <f t="shared" si="45"/>
        <v>Tom McGrath</v>
      </c>
      <c r="Y277" s="18" t="str">
        <f t="shared" si="46"/>
        <v>MEGAMİND</v>
      </c>
      <c r="Z277" s="18" t="str">
        <f t="shared" si="47"/>
        <v>Normal</v>
      </c>
      <c r="AA277" s="18" t="str">
        <f>VLOOKUP(D277, lookups!$A$2:$B$18, 2, FALSE)</f>
        <v>High Budget</v>
      </c>
      <c r="AB277" s="18" t="str">
        <f t="shared" si="48"/>
        <v>Not Recommended</v>
      </c>
      <c r="AC277" s="18" t="str">
        <f t="shared" si="49"/>
        <v>Normal</v>
      </c>
    </row>
    <row r="278" spans="1:29" x14ac:dyDescent="0.35">
      <c r="A278" s="18" t="s">
        <v>6137</v>
      </c>
      <c r="B278" s="19">
        <v>41254</v>
      </c>
      <c r="C278" s="18" t="s">
        <v>50</v>
      </c>
      <c r="D278" s="18" t="s">
        <v>51</v>
      </c>
      <c r="E278" s="18" t="s">
        <v>21</v>
      </c>
      <c r="F278" s="18" t="s">
        <v>22</v>
      </c>
      <c r="G278" s="18" t="s">
        <v>102</v>
      </c>
      <c r="H278" s="18" t="s">
        <v>1300</v>
      </c>
      <c r="I278" s="18" t="s">
        <v>6138</v>
      </c>
      <c r="J278" s="20">
        <v>12000</v>
      </c>
      <c r="K278" s="20">
        <v>37142</v>
      </c>
      <c r="L278" s="20">
        <v>266</v>
      </c>
      <c r="M278" s="20">
        <v>28000</v>
      </c>
      <c r="N278" s="20">
        <v>7.1</v>
      </c>
      <c r="O278" s="20">
        <v>256</v>
      </c>
      <c r="P278" s="20">
        <v>91</v>
      </c>
      <c r="Q278" s="3">
        <v>148313048</v>
      </c>
      <c r="R278" s="3">
        <v>85000000</v>
      </c>
      <c r="S278" s="3">
        <f t="shared" si="40"/>
        <v>63313048</v>
      </c>
      <c r="T278" s="4">
        <f t="shared" si="41"/>
        <v>0.74485938823529407</v>
      </c>
      <c r="U278" s="5">
        <f t="shared" si="42"/>
        <v>31.497943755294116</v>
      </c>
      <c r="V278" s="2">
        <f t="shared" si="43"/>
        <v>2012</v>
      </c>
      <c r="W278" s="18" t="str">
        <f t="shared" si="44"/>
        <v>dekabr</v>
      </c>
      <c r="X278" s="18" t="str">
        <f t="shared" si="45"/>
        <v>Genndy Tartakovsky</v>
      </c>
      <c r="Y278" s="18" t="str">
        <f t="shared" si="46"/>
        <v>HOTEL TRANSYLVANİA</v>
      </c>
      <c r="Z278" s="18" t="str">
        <f t="shared" si="47"/>
        <v>Normal</v>
      </c>
      <c r="AA278" s="18" t="str">
        <f>VLOOKUP(D278, lookups!$A$2:$B$18, 2, FALSE)</f>
        <v>High Budget</v>
      </c>
      <c r="AB278" s="18" t="str">
        <f t="shared" si="48"/>
        <v>Not Recommended</v>
      </c>
      <c r="AC278" s="18" t="str">
        <f t="shared" si="49"/>
        <v>Normal</v>
      </c>
    </row>
    <row r="279" spans="1:29" x14ac:dyDescent="0.35">
      <c r="A279" s="18" t="s">
        <v>4492</v>
      </c>
      <c r="B279" s="19">
        <v>38902</v>
      </c>
      <c r="C279" s="18" t="s">
        <v>50</v>
      </c>
      <c r="D279" s="18" t="s">
        <v>95</v>
      </c>
      <c r="E279" s="18" t="s">
        <v>21</v>
      </c>
      <c r="F279" s="18" t="s">
        <v>22</v>
      </c>
      <c r="G279" s="18" t="s">
        <v>150</v>
      </c>
      <c r="H279" s="18" t="s">
        <v>1524</v>
      </c>
      <c r="I279" s="18" t="s">
        <v>3585</v>
      </c>
      <c r="J279" s="20">
        <v>8000</v>
      </c>
      <c r="K279" s="20">
        <v>12410</v>
      </c>
      <c r="L279" s="20">
        <v>285</v>
      </c>
      <c r="M279" s="20">
        <v>0</v>
      </c>
      <c r="N279" s="20">
        <v>6.6</v>
      </c>
      <c r="O279" s="20">
        <v>164</v>
      </c>
      <c r="P279" s="20">
        <v>122</v>
      </c>
      <c r="Q279" s="3">
        <v>148213377</v>
      </c>
      <c r="R279" s="3">
        <v>73000000</v>
      </c>
      <c r="S279" s="3">
        <f t="shared" si="40"/>
        <v>75213377</v>
      </c>
      <c r="T279" s="4">
        <f t="shared" si="41"/>
        <v>1.0303202328767123</v>
      </c>
      <c r="U279" s="5">
        <f t="shared" si="42"/>
        <v>26.812128093150683</v>
      </c>
      <c r="V279" s="2">
        <f t="shared" si="43"/>
        <v>2006</v>
      </c>
      <c r="W279" s="18" t="str">
        <f t="shared" si="44"/>
        <v>iyul</v>
      </c>
      <c r="X279" s="18" t="str">
        <f t="shared" si="45"/>
        <v>Adam McKay</v>
      </c>
      <c r="Y279" s="18" t="str">
        <f t="shared" si="46"/>
        <v>TALLADEGA NİGHTS: THE BALLAD OF RİCKY BOBBY</v>
      </c>
      <c r="Z279" s="18" t="str">
        <f t="shared" si="47"/>
        <v>Normal</v>
      </c>
      <c r="AA279" s="18" t="str">
        <f>VLOOKUP(D279, lookups!$A$2:$B$18, 2, FALSE)</f>
        <v>High Budget</v>
      </c>
      <c r="AB279" s="18" t="str">
        <f t="shared" si="48"/>
        <v>Not Recommended</v>
      </c>
      <c r="AC279" s="18" t="str">
        <f t="shared" si="49"/>
        <v>Normal</v>
      </c>
    </row>
    <row r="280" spans="1:29" x14ac:dyDescent="0.35">
      <c r="A280" s="18" t="s">
        <v>466</v>
      </c>
      <c r="B280" s="19">
        <v>30980</v>
      </c>
      <c r="C280" s="18" t="s">
        <v>50</v>
      </c>
      <c r="D280" s="18" t="s">
        <v>38</v>
      </c>
      <c r="E280" s="18" t="s">
        <v>21</v>
      </c>
      <c r="F280" s="18" t="s">
        <v>22</v>
      </c>
      <c r="G280" s="18" t="s">
        <v>102</v>
      </c>
      <c r="H280" s="18" t="s">
        <v>467</v>
      </c>
      <c r="I280" s="18" t="s">
        <v>373</v>
      </c>
      <c r="J280" s="20">
        <v>767</v>
      </c>
      <c r="K280" s="20">
        <v>2053</v>
      </c>
      <c r="L280" s="20">
        <v>287</v>
      </c>
      <c r="M280" s="20">
        <v>14000</v>
      </c>
      <c r="N280" s="20">
        <v>7.2</v>
      </c>
      <c r="O280" s="20">
        <v>183</v>
      </c>
      <c r="P280" s="20">
        <v>106</v>
      </c>
      <c r="Q280" s="3">
        <v>148170000</v>
      </c>
      <c r="R280" s="3">
        <v>11000000</v>
      </c>
      <c r="S280" s="3">
        <f t="shared" si="40"/>
        <v>137170000</v>
      </c>
      <c r="T280" s="4">
        <f t="shared" si="41"/>
        <v>12.47</v>
      </c>
      <c r="U280" s="5">
        <f t="shared" si="42"/>
        <v>35.188000000000002</v>
      </c>
      <c r="V280" s="2">
        <f t="shared" si="43"/>
        <v>1984</v>
      </c>
      <c r="W280" s="18" t="str">
        <f t="shared" si="44"/>
        <v>oktyabr</v>
      </c>
      <c r="X280" s="18" t="str">
        <f t="shared" si="45"/>
        <v>Joe Dante</v>
      </c>
      <c r="Y280" s="18" t="str">
        <f t="shared" si="46"/>
        <v>GREMLİNS</v>
      </c>
      <c r="Z280" s="18" t="str">
        <f t="shared" si="47"/>
        <v>Normal</v>
      </c>
      <c r="AA280" s="18" t="str">
        <f>VLOOKUP(D280, lookups!$A$2:$B$18, 2, FALSE)</f>
        <v>Medium Budget</v>
      </c>
      <c r="AB280" s="18" t="str">
        <f t="shared" si="48"/>
        <v>Not Recommended</v>
      </c>
      <c r="AC280" s="18" t="str">
        <f t="shared" si="49"/>
        <v>Normal</v>
      </c>
    </row>
    <row r="281" spans="1:29" x14ac:dyDescent="0.35">
      <c r="A281" s="18" t="s">
        <v>4928</v>
      </c>
      <c r="B281" s="19">
        <v>39485</v>
      </c>
      <c r="C281" s="18" t="s">
        <v>50</v>
      </c>
      <c r="D281" s="18" t="s">
        <v>27</v>
      </c>
      <c r="E281" s="18" t="s">
        <v>21</v>
      </c>
      <c r="F281" s="18" t="s">
        <v>22</v>
      </c>
      <c r="G281" s="18" t="s">
        <v>110</v>
      </c>
      <c r="H281" s="18" t="s">
        <v>132</v>
      </c>
      <c r="I281" s="18" t="s">
        <v>132</v>
      </c>
      <c r="J281" s="20">
        <v>16000</v>
      </c>
      <c r="K281" s="20">
        <v>17347</v>
      </c>
      <c r="L281" s="20">
        <v>16000</v>
      </c>
      <c r="M281" s="20">
        <v>28000</v>
      </c>
      <c r="N281" s="20">
        <v>8.1999999999999993</v>
      </c>
      <c r="O281" s="20">
        <v>366</v>
      </c>
      <c r="P281" s="20">
        <v>116</v>
      </c>
      <c r="Q281" s="3">
        <v>148085755</v>
      </c>
      <c r="R281" s="3">
        <v>33000000</v>
      </c>
      <c r="S281" s="3">
        <f t="shared" si="40"/>
        <v>115085755</v>
      </c>
      <c r="T281" s="4">
        <f t="shared" si="41"/>
        <v>3.4874471212121212</v>
      </c>
      <c r="U281" s="5">
        <f t="shared" si="42"/>
        <v>36.994978848484841</v>
      </c>
      <c r="V281" s="2">
        <f t="shared" si="43"/>
        <v>2008</v>
      </c>
      <c r="W281" s="18" t="str">
        <f t="shared" si="44"/>
        <v>fevral</v>
      </c>
      <c r="X281" s="18" t="str">
        <f t="shared" si="45"/>
        <v>Clint Eastwood</v>
      </c>
      <c r="Y281" s="18" t="str">
        <f t="shared" si="46"/>
        <v>GRAN TORİNO</v>
      </c>
      <c r="Z281" s="18" t="str">
        <f t="shared" si="47"/>
        <v>Normal</v>
      </c>
      <c r="AA281" s="18" t="str">
        <f>VLOOKUP(D281, lookups!$A$2:$B$18, 2, FALSE)</f>
        <v>Medium Budget</v>
      </c>
      <c r="AB281" s="18" t="str">
        <f t="shared" si="48"/>
        <v>Not Recommended</v>
      </c>
      <c r="AC281" s="18" t="str">
        <f t="shared" si="49"/>
        <v>High Buzz / High Score</v>
      </c>
    </row>
    <row r="282" spans="1:29" x14ac:dyDescent="0.35">
      <c r="A282" s="18" t="s">
        <v>1520</v>
      </c>
      <c r="B282" s="19">
        <v>35778</v>
      </c>
      <c r="C282" s="18" t="s">
        <v>50</v>
      </c>
      <c r="D282" s="18" t="s">
        <v>38</v>
      </c>
      <c r="E282" s="18" t="s">
        <v>21</v>
      </c>
      <c r="F282" s="18" t="s">
        <v>22</v>
      </c>
      <c r="G282" s="18" t="s">
        <v>150</v>
      </c>
      <c r="H282" s="18" t="s">
        <v>1521</v>
      </c>
      <c r="I282" s="18" t="s">
        <v>1522</v>
      </c>
      <c r="J282" s="20">
        <v>625</v>
      </c>
      <c r="K282" s="20">
        <v>1474</v>
      </c>
      <c r="L282" s="20">
        <v>274</v>
      </c>
      <c r="M282" s="20">
        <v>11000</v>
      </c>
      <c r="N282" s="20">
        <v>7.7</v>
      </c>
      <c r="O282" s="20">
        <v>156</v>
      </c>
      <c r="P282" s="20">
        <v>139</v>
      </c>
      <c r="Q282" s="3">
        <v>147637474</v>
      </c>
      <c r="R282" s="3">
        <v>50000000</v>
      </c>
      <c r="S282" s="3">
        <f t="shared" si="40"/>
        <v>97637474</v>
      </c>
      <c r="T282" s="4">
        <f t="shared" si="41"/>
        <v>1.95274948</v>
      </c>
      <c r="U282" s="5">
        <f t="shared" si="42"/>
        <v>32.681099791999998</v>
      </c>
      <c r="V282" s="2">
        <f t="shared" si="43"/>
        <v>1997</v>
      </c>
      <c r="W282" s="18" t="str">
        <f t="shared" si="44"/>
        <v>dekabr</v>
      </c>
      <c r="X282" s="18" t="str">
        <f t="shared" si="45"/>
        <v>James L. Brooks</v>
      </c>
      <c r="Y282" s="18" t="str">
        <f t="shared" si="46"/>
        <v>AS GOOD AS IT GETS</v>
      </c>
      <c r="Z282" s="18" t="str">
        <f t="shared" si="47"/>
        <v>Normal</v>
      </c>
      <c r="AA282" s="18" t="str">
        <f>VLOOKUP(D282, lookups!$A$2:$B$18, 2, FALSE)</f>
        <v>Medium Budget</v>
      </c>
      <c r="AB282" s="18" t="str">
        <f t="shared" si="48"/>
        <v>Not Recommended</v>
      </c>
      <c r="AC282" s="18" t="str">
        <f t="shared" si="49"/>
        <v>Normal</v>
      </c>
    </row>
    <row r="283" spans="1:29" x14ac:dyDescent="0.35">
      <c r="A283" s="18" t="s">
        <v>6045</v>
      </c>
      <c r="B283" s="19">
        <v>40895</v>
      </c>
      <c r="C283" s="18" t="s">
        <v>50</v>
      </c>
      <c r="D283" s="18" t="s">
        <v>95</v>
      </c>
      <c r="E283" s="18" t="s">
        <v>21</v>
      </c>
      <c r="F283" s="18" t="s">
        <v>22</v>
      </c>
      <c r="G283" s="18" t="s">
        <v>150</v>
      </c>
      <c r="H283" s="18" t="s">
        <v>5761</v>
      </c>
      <c r="I283" s="18" t="s">
        <v>3708</v>
      </c>
      <c r="J283" s="20">
        <v>34000</v>
      </c>
      <c r="K283" s="20">
        <v>50983</v>
      </c>
      <c r="L283" s="20">
        <v>905</v>
      </c>
      <c r="M283" s="20">
        <v>54000</v>
      </c>
      <c r="N283" s="20">
        <v>7.8</v>
      </c>
      <c r="O283" s="20">
        <v>500</v>
      </c>
      <c r="P283" s="20">
        <v>132</v>
      </c>
      <c r="Q283" s="3">
        <v>146405371</v>
      </c>
      <c r="R283" s="3">
        <v>160000000</v>
      </c>
      <c r="S283" s="3">
        <f t="shared" si="40"/>
        <v>-13594629</v>
      </c>
      <c r="T283" s="4">
        <f t="shared" si="41"/>
        <v>-8.4966431250000002E-2</v>
      </c>
      <c r="U283" s="5">
        <f t="shared" si="42"/>
        <v>36.566013427499996</v>
      </c>
      <c r="V283" s="2">
        <f t="shared" si="43"/>
        <v>2011</v>
      </c>
      <c r="W283" s="18" t="str">
        <f t="shared" si="44"/>
        <v>dekabr</v>
      </c>
      <c r="X283" s="18" t="str">
        <f t="shared" si="45"/>
        <v>Matthew Vaughn</v>
      </c>
      <c r="Y283" s="18" t="str">
        <f t="shared" si="46"/>
        <v>X-MEN: FİRST CLASS</v>
      </c>
      <c r="Z283" s="18" t="str">
        <f t="shared" si="47"/>
        <v>Underperformer</v>
      </c>
      <c r="AA283" s="18" t="str">
        <f>VLOOKUP(D283, lookups!$A$2:$B$18, 2, FALSE)</f>
        <v>High Budget</v>
      </c>
      <c r="AB283" s="18" t="str">
        <f t="shared" si="48"/>
        <v>Not Recommended</v>
      </c>
      <c r="AC283" s="18" t="str">
        <f t="shared" si="49"/>
        <v>Normal</v>
      </c>
    </row>
    <row r="284" spans="1:29" x14ac:dyDescent="0.35">
      <c r="A284" s="18" t="s">
        <v>1171</v>
      </c>
      <c r="B284" s="19">
        <v>34349</v>
      </c>
      <c r="C284" s="18" t="s">
        <v>50</v>
      </c>
      <c r="D284" s="18" t="s">
        <v>95</v>
      </c>
      <c r="E284" s="18" t="s">
        <v>21</v>
      </c>
      <c r="F284" s="18" t="s">
        <v>22</v>
      </c>
      <c r="G284" s="18" t="s">
        <v>110</v>
      </c>
      <c r="H284" s="18" t="s">
        <v>281</v>
      </c>
      <c r="I284" s="18" t="s">
        <v>488</v>
      </c>
      <c r="J284" s="20">
        <v>2000</v>
      </c>
      <c r="K284" s="20">
        <v>4528</v>
      </c>
      <c r="L284" s="20">
        <v>0</v>
      </c>
      <c r="M284" s="20">
        <v>0</v>
      </c>
      <c r="N284" s="20">
        <v>7.2</v>
      </c>
      <c r="O284" s="20">
        <v>94</v>
      </c>
      <c r="P284" s="20">
        <v>141</v>
      </c>
      <c r="Q284" s="3">
        <v>146282411</v>
      </c>
      <c r="R284" s="3">
        <v>115000000</v>
      </c>
      <c r="S284" s="3">
        <f t="shared" si="40"/>
        <v>31282411</v>
      </c>
      <c r="T284" s="4">
        <f t="shared" si="41"/>
        <v>0.27202096521739133</v>
      </c>
      <c r="U284" s="5">
        <f t="shared" si="42"/>
        <v>28.908808386086957</v>
      </c>
      <c r="V284" s="2">
        <f t="shared" si="43"/>
        <v>1994</v>
      </c>
      <c r="W284" s="18" t="str">
        <f t="shared" si="44"/>
        <v>yanvar</v>
      </c>
      <c r="X284" s="18" t="str">
        <f t="shared" si="45"/>
        <v>James Cameron</v>
      </c>
      <c r="Y284" s="18" t="str">
        <f t="shared" si="46"/>
        <v>TRUE LİES</v>
      </c>
      <c r="Z284" s="18" t="str">
        <f t="shared" si="47"/>
        <v>Normal</v>
      </c>
      <c r="AA284" s="18" t="str">
        <f>VLOOKUP(D284, lookups!$A$2:$B$18, 2, FALSE)</f>
        <v>High Budget</v>
      </c>
      <c r="AB284" s="18" t="str">
        <f t="shared" si="48"/>
        <v>Not Recommended</v>
      </c>
      <c r="AC284" s="18" t="str">
        <f t="shared" si="49"/>
        <v>Normal</v>
      </c>
    </row>
    <row r="285" spans="1:29" x14ac:dyDescent="0.35">
      <c r="A285" s="18" t="s">
        <v>3103</v>
      </c>
      <c r="B285" s="19">
        <v>37304</v>
      </c>
      <c r="C285" s="18" t="s">
        <v>50</v>
      </c>
      <c r="D285" s="18" t="s">
        <v>58</v>
      </c>
      <c r="E285" s="18" t="s">
        <v>21</v>
      </c>
      <c r="F285" s="18" t="s">
        <v>22</v>
      </c>
      <c r="G285" s="18" t="s">
        <v>102</v>
      </c>
      <c r="H285" s="18" t="s">
        <v>969</v>
      </c>
      <c r="I285" s="18" t="s">
        <v>3104</v>
      </c>
      <c r="J285" s="20">
        <v>1000</v>
      </c>
      <c r="K285" s="20">
        <v>3112</v>
      </c>
      <c r="L285" s="20">
        <v>255</v>
      </c>
      <c r="M285" s="20">
        <v>0</v>
      </c>
      <c r="N285" s="20">
        <v>7.2</v>
      </c>
      <c r="O285" s="20">
        <v>180</v>
      </c>
      <c r="P285" s="20">
        <v>85</v>
      </c>
      <c r="Q285" s="3">
        <v>145771527</v>
      </c>
      <c r="R285" s="3">
        <v>80000000</v>
      </c>
      <c r="S285" s="3">
        <f t="shared" si="40"/>
        <v>65771527</v>
      </c>
      <c r="T285" s="4">
        <f t="shared" si="41"/>
        <v>0.82214408750000001</v>
      </c>
      <c r="U285" s="5">
        <f t="shared" si="42"/>
        <v>29.128857634999999</v>
      </c>
      <c r="V285" s="2">
        <f t="shared" si="43"/>
        <v>2002</v>
      </c>
      <c r="W285" s="18" t="str">
        <f t="shared" si="44"/>
        <v>fevral</v>
      </c>
      <c r="X285" s="18" t="str">
        <f t="shared" si="45"/>
        <v>Dean DeBlois</v>
      </c>
      <c r="Y285" s="18" t="str">
        <f t="shared" si="46"/>
        <v>LİLO &amp; STİTCH</v>
      </c>
      <c r="Z285" s="18" t="str">
        <f t="shared" si="47"/>
        <v>Normal</v>
      </c>
      <c r="AA285" s="18" t="str">
        <f>VLOOKUP(D285, lookups!$A$2:$B$18, 2, FALSE)</f>
        <v>High Budget</v>
      </c>
      <c r="AB285" s="18" t="str">
        <f t="shared" si="48"/>
        <v>Not Recommended</v>
      </c>
      <c r="AC285" s="18" t="str">
        <f t="shared" si="49"/>
        <v>Normal</v>
      </c>
    </row>
    <row r="286" spans="1:29" x14ac:dyDescent="0.35">
      <c r="A286" s="18" t="s">
        <v>2622</v>
      </c>
      <c r="B286" s="19">
        <v>36953</v>
      </c>
      <c r="C286" s="18" t="s">
        <v>50</v>
      </c>
      <c r="D286" s="18" t="s">
        <v>38</v>
      </c>
      <c r="E286" s="18" t="s">
        <v>21</v>
      </c>
      <c r="F286" s="18" t="s">
        <v>22</v>
      </c>
      <c r="G286" s="18" t="s">
        <v>110</v>
      </c>
      <c r="H286" s="18" t="s">
        <v>1773</v>
      </c>
      <c r="I286" s="18" t="s">
        <v>2623</v>
      </c>
      <c r="J286" s="20">
        <v>3000</v>
      </c>
      <c r="K286" s="20">
        <v>7872</v>
      </c>
      <c r="L286" s="20">
        <v>6</v>
      </c>
      <c r="M286" s="20">
        <v>0</v>
      </c>
      <c r="N286" s="20">
        <v>6.4</v>
      </c>
      <c r="O286" s="20">
        <v>142</v>
      </c>
      <c r="P286" s="20">
        <v>108</v>
      </c>
      <c r="Q286" s="3">
        <v>145096820</v>
      </c>
      <c r="R286" s="3">
        <v>30000000</v>
      </c>
      <c r="S286" s="3">
        <f t="shared" si="40"/>
        <v>115096820</v>
      </c>
      <c r="T286" s="4">
        <f t="shared" si="41"/>
        <v>3.8365606666666667</v>
      </c>
      <c r="U286" s="5">
        <f t="shared" si="42"/>
        <v>27.13462426666667</v>
      </c>
      <c r="V286" s="2">
        <f t="shared" si="43"/>
        <v>2001</v>
      </c>
      <c r="W286" s="18" t="str">
        <f t="shared" si="44"/>
        <v>mart</v>
      </c>
      <c r="X286" s="18" t="str">
        <f t="shared" si="45"/>
        <v>J.B. Rogers</v>
      </c>
      <c r="Y286" s="18" t="str">
        <f t="shared" si="46"/>
        <v>AMERİCAN PİE 2</v>
      </c>
      <c r="Z286" s="18" t="str">
        <f t="shared" si="47"/>
        <v>Normal</v>
      </c>
      <c r="AA286" s="18" t="str">
        <f>VLOOKUP(D286, lookups!$A$2:$B$18, 2, FALSE)</f>
        <v>Medium Budget</v>
      </c>
      <c r="AB286" s="18" t="str">
        <f t="shared" si="48"/>
        <v>Not Recommended</v>
      </c>
      <c r="AC286" s="18" t="str">
        <f t="shared" si="49"/>
        <v>Normal</v>
      </c>
    </row>
    <row r="287" spans="1:29" x14ac:dyDescent="0.35">
      <c r="A287" s="18" t="s">
        <v>5058</v>
      </c>
      <c r="B287" s="19">
        <v>39601</v>
      </c>
      <c r="C287" s="18" t="s">
        <v>50</v>
      </c>
      <c r="D287" s="18" t="s">
        <v>95</v>
      </c>
      <c r="E287" s="18" t="s">
        <v>21</v>
      </c>
      <c r="F287" s="18" t="s">
        <v>179</v>
      </c>
      <c r="G287" s="18" t="s">
        <v>150</v>
      </c>
      <c r="H287" s="18" t="s">
        <v>477</v>
      </c>
      <c r="I287" s="18" t="s">
        <v>3644</v>
      </c>
      <c r="J287" s="20">
        <v>14000</v>
      </c>
      <c r="K287" s="20">
        <v>16461</v>
      </c>
      <c r="L287" s="20">
        <v>180</v>
      </c>
      <c r="M287" s="20">
        <v>29000</v>
      </c>
      <c r="N287" s="20">
        <v>7.9</v>
      </c>
      <c r="O287" s="20">
        <v>309</v>
      </c>
      <c r="P287" s="20">
        <v>93</v>
      </c>
      <c r="Q287" s="3">
        <v>145000989</v>
      </c>
      <c r="R287" s="3">
        <v>25000000</v>
      </c>
      <c r="S287" s="3">
        <f t="shared" si="40"/>
        <v>120000989</v>
      </c>
      <c r="T287" s="4">
        <f t="shared" si="41"/>
        <v>4.8000395600000001</v>
      </c>
      <c r="U287" s="5">
        <f t="shared" si="42"/>
        <v>36.420015823999996</v>
      </c>
      <c r="V287" s="2">
        <f t="shared" si="43"/>
        <v>2008</v>
      </c>
      <c r="W287" s="18" t="str">
        <f t="shared" si="44"/>
        <v>iyun</v>
      </c>
      <c r="X287" s="18" t="str">
        <f t="shared" si="45"/>
        <v>Pierre Morel</v>
      </c>
      <c r="Y287" s="18" t="str">
        <f t="shared" si="46"/>
        <v>TAKEN</v>
      </c>
      <c r="Z287" s="18" t="str">
        <f t="shared" si="47"/>
        <v>Normal</v>
      </c>
      <c r="AA287" s="18" t="str">
        <f>VLOOKUP(D287, lookups!$A$2:$B$18, 2, FALSE)</f>
        <v>High Budget</v>
      </c>
      <c r="AB287" s="18" t="str">
        <f t="shared" si="48"/>
        <v>Not Recommended</v>
      </c>
      <c r="AC287" s="18" t="str">
        <f t="shared" si="49"/>
        <v>Normal</v>
      </c>
    </row>
    <row r="288" spans="1:29" x14ac:dyDescent="0.35">
      <c r="A288" s="18" t="s">
        <v>1157</v>
      </c>
      <c r="B288" s="19">
        <v>34350</v>
      </c>
      <c r="C288" s="18" t="s">
        <v>50</v>
      </c>
      <c r="D288" s="18" t="s">
        <v>38</v>
      </c>
      <c r="E288" s="18" t="s">
        <v>21</v>
      </c>
      <c r="F288" s="18" t="s">
        <v>22</v>
      </c>
      <c r="G288" s="18" t="s">
        <v>102</v>
      </c>
      <c r="H288" s="18" t="s">
        <v>451</v>
      </c>
      <c r="I288" s="18" t="s">
        <v>1158</v>
      </c>
      <c r="J288" s="20">
        <v>901</v>
      </c>
      <c r="K288" s="20">
        <v>2790</v>
      </c>
      <c r="L288" s="20">
        <v>11</v>
      </c>
      <c r="M288" s="20">
        <v>0</v>
      </c>
      <c r="N288" s="20">
        <v>6.4</v>
      </c>
      <c r="O288" s="20">
        <v>64</v>
      </c>
      <c r="P288" s="20">
        <v>97</v>
      </c>
      <c r="Q288" s="3">
        <v>144833357</v>
      </c>
      <c r="R288" s="3">
        <v>22000000</v>
      </c>
      <c r="S288" s="3">
        <f t="shared" si="40"/>
        <v>122833357</v>
      </c>
      <c r="T288" s="4">
        <f t="shared" si="41"/>
        <v>5.5833344090909094</v>
      </c>
      <c r="U288" s="5">
        <f t="shared" si="42"/>
        <v>27.833333763636364</v>
      </c>
      <c r="V288" s="2">
        <f t="shared" si="43"/>
        <v>1994</v>
      </c>
      <c r="W288" s="18" t="str">
        <f t="shared" si="44"/>
        <v>yanvar</v>
      </c>
      <c r="X288" s="18" t="str">
        <f t="shared" si="45"/>
        <v>John Pasquin</v>
      </c>
      <c r="Y288" s="18" t="str">
        <f t="shared" si="46"/>
        <v>THE SANTA CLAUSE</v>
      </c>
      <c r="Z288" s="18" t="str">
        <f t="shared" si="47"/>
        <v>Normal</v>
      </c>
      <c r="AA288" s="18" t="str">
        <f>VLOOKUP(D288, lookups!$A$2:$B$18, 2, FALSE)</f>
        <v>Medium Budget</v>
      </c>
      <c r="AB288" s="18" t="str">
        <f t="shared" si="48"/>
        <v>Not Recommended</v>
      </c>
      <c r="AC288" s="18" t="str">
        <f t="shared" si="49"/>
        <v>Normal</v>
      </c>
    </row>
    <row r="289" spans="1:29" x14ac:dyDescent="0.35">
      <c r="A289" s="18" t="s">
        <v>6528</v>
      </c>
      <c r="B289" s="19">
        <v>41421</v>
      </c>
      <c r="C289" s="18" t="s">
        <v>50</v>
      </c>
      <c r="D289" s="18" t="s">
        <v>27</v>
      </c>
      <c r="E289" s="18" t="s">
        <v>21</v>
      </c>
      <c r="F289" s="18" t="s">
        <v>352</v>
      </c>
      <c r="G289" s="18" t="s">
        <v>150</v>
      </c>
      <c r="H289" s="18" t="s">
        <v>1294</v>
      </c>
      <c r="I289" s="18" t="s">
        <v>1419</v>
      </c>
      <c r="J289" s="20">
        <v>29000</v>
      </c>
      <c r="K289" s="20">
        <v>29770</v>
      </c>
      <c r="L289" s="20">
        <v>1000</v>
      </c>
      <c r="M289" s="20">
        <v>115000</v>
      </c>
      <c r="N289" s="20">
        <v>7.3</v>
      </c>
      <c r="O289" s="20">
        <v>490</v>
      </c>
      <c r="P289" s="20">
        <v>143</v>
      </c>
      <c r="Q289" s="3">
        <v>144812796</v>
      </c>
      <c r="R289" s="3">
        <v>105000000</v>
      </c>
      <c r="S289" s="3">
        <f t="shared" si="40"/>
        <v>39812796</v>
      </c>
      <c r="T289" s="4">
        <f t="shared" si="41"/>
        <v>0.37916948571428571</v>
      </c>
      <c r="U289" s="5">
        <f t="shared" si="42"/>
        <v>40.851667794285717</v>
      </c>
      <c r="V289" s="2">
        <f t="shared" si="43"/>
        <v>2013</v>
      </c>
      <c r="W289" s="18" t="str">
        <f t="shared" si="44"/>
        <v>may</v>
      </c>
      <c r="X289" s="18" t="str">
        <f t="shared" si="45"/>
        <v>Baz Luhrmann</v>
      </c>
      <c r="Y289" s="18" t="str">
        <f t="shared" si="46"/>
        <v>THE GREAT GATSBY</v>
      </c>
      <c r="Z289" s="18" t="str">
        <f t="shared" si="47"/>
        <v>Normal</v>
      </c>
      <c r="AA289" s="18" t="str">
        <f>VLOOKUP(D289, lookups!$A$2:$B$18, 2, FALSE)</f>
        <v>Medium Budget</v>
      </c>
      <c r="AB289" s="18" t="str">
        <f t="shared" si="48"/>
        <v>Not Recommended</v>
      </c>
      <c r="AC289" s="18" t="str">
        <f t="shared" si="49"/>
        <v>Normal</v>
      </c>
    </row>
    <row r="290" spans="1:29" x14ac:dyDescent="0.35">
      <c r="A290" s="18" t="s">
        <v>3691</v>
      </c>
      <c r="B290" s="19">
        <v>38337</v>
      </c>
      <c r="C290" s="18" t="s">
        <v>50</v>
      </c>
      <c r="D290" s="18" t="s">
        <v>95</v>
      </c>
      <c r="E290" s="18" t="s">
        <v>21</v>
      </c>
      <c r="F290" s="18" t="s">
        <v>22</v>
      </c>
      <c r="G290" s="18" t="s">
        <v>150</v>
      </c>
      <c r="H290" s="18" t="s">
        <v>1185</v>
      </c>
      <c r="I290" s="18" t="s">
        <v>1140</v>
      </c>
      <c r="J290" s="20">
        <v>10000</v>
      </c>
      <c r="K290" s="20">
        <v>12068</v>
      </c>
      <c r="L290" s="20">
        <v>295</v>
      </c>
      <c r="M290" s="20">
        <v>0</v>
      </c>
      <c r="N290" s="20">
        <v>7.1</v>
      </c>
      <c r="O290" s="20">
        <v>225</v>
      </c>
      <c r="P290" s="20">
        <v>115</v>
      </c>
      <c r="Q290" s="3">
        <v>144795350</v>
      </c>
      <c r="R290" s="3">
        <v>120000000</v>
      </c>
      <c r="S290" s="3">
        <f t="shared" si="40"/>
        <v>24795350</v>
      </c>
      <c r="T290" s="4">
        <f t="shared" si="41"/>
        <v>0.20662791666666666</v>
      </c>
      <c r="U290" s="5">
        <f t="shared" si="42"/>
        <v>28.482651166666667</v>
      </c>
      <c r="V290" s="2">
        <f t="shared" si="43"/>
        <v>2004</v>
      </c>
      <c r="W290" s="18" t="str">
        <f t="shared" si="44"/>
        <v>dekabr</v>
      </c>
      <c r="X290" s="18" t="str">
        <f t="shared" si="45"/>
        <v>Alex Proyas</v>
      </c>
      <c r="Y290" s="18" t="str">
        <f t="shared" si="46"/>
        <v>I, ROBOT</v>
      </c>
      <c r="Z290" s="18" t="str">
        <f t="shared" si="47"/>
        <v>Normal</v>
      </c>
      <c r="AA290" s="18" t="str">
        <f>VLOOKUP(D290, lookups!$A$2:$B$18, 2, FALSE)</f>
        <v>High Budget</v>
      </c>
      <c r="AB290" s="18" t="str">
        <f t="shared" si="48"/>
        <v>Not Recommended</v>
      </c>
      <c r="AC290" s="18" t="str">
        <f t="shared" si="49"/>
        <v>Normal</v>
      </c>
    </row>
    <row r="291" spans="1:29" x14ac:dyDescent="0.35">
      <c r="A291" s="18" t="s">
        <v>930</v>
      </c>
      <c r="B291" s="19">
        <v>33883</v>
      </c>
      <c r="C291" s="18" t="s">
        <v>50</v>
      </c>
      <c r="D291" s="18" t="s">
        <v>95</v>
      </c>
      <c r="E291" s="18" t="s">
        <v>21</v>
      </c>
      <c r="F291" s="18" t="s">
        <v>22</v>
      </c>
      <c r="G291" s="18" t="s">
        <v>110</v>
      </c>
      <c r="H291" s="18" t="s">
        <v>931</v>
      </c>
      <c r="I291" s="18" t="s">
        <v>286</v>
      </c>
      <c r="J291" s="20">
        <v>808</v>
      </c>
      <c r="K291" s="20">
        <v>1446</v>
      </c>
      <c r="L291" s="20">
        <v>503</v>
      </c>
      <c r="M291" s="20">
        <v>0</v>
      </c>
      <c r="N291" s="20">
        <v>6.7</v>
      </c>
      <c r="O291" s="20">
        <v>68</v>
      </c>
      <c r="P291" s="20">
        <v>121</v>
      </c>
      <c r="Q291" s="3">
        <v>144731527</v>
      </c>
      <c r="R291" s="3">
        <v>35000000</v>
      </c>
      <c r="S291" s="3">
        <f t="shared" si="40"/>
        <v>109731527</v>
      </c>
      <c r="T291" s="4">
        <f t="shared" si="41"/>
        <v>3.1351864857142857</v>
      </c>
      <c r="U291" s="5">
        <f t="shared" si="42"/>
        <v>28.054074594285716</v>
      </c>
      <c r="V291" s="2">
        <f t="shared" si="43"/>
        <v>1992</v>
      </c>
      <c r="W291" s="18" t="str">
        <f t="shared" si="44"/>
        <v>oktyabr</v>
      </c>
      <c r="X291" s="18" t="str">
        <f t="shared" si="45"/>
        <v>Richard Donner</v>
      </c>
      <c r="Y291" s="18" t="str">
        <f t="shared" si="46"/>
        <v>LETHAL WEAPON 3</v>
      </c>
      <c r="Z291" s="18" t="str">
        <f t="shared" si="47"/>
        <v>Normal</v>
      </c>
      <c r="AA291" s="18" t="str">
        <f>VLOOKUP(D291, lookups!$A$2:$B$18, 2, FALSE)</f>
        <v>High Budget</v>
      </c>
      <c r="AB291" s="18" t="str">
        <f t="shared" si="48"/>
        <v>Not Recommended</v>
      </c>
      <c r="AC291" s="18" t="str">
        <f t="shared" si="49"/>
        <v>Normal</v>
      </c>
    </row>
    <row r="292" spans="1:29" x14ac:dyDescent="0.35">
      <c r="A292" s="18" t="s">
        <v>2873</v>
      </c>
      <c r="B292" s="19">
        <v>37142</v>
      </c>
      <c r="C292" s="18" t="s">
        <v>50</v>
      </c>
      <c r="D292" s="18" t="s">
        <v>95</v>
      </c>
      <c r="E292" s="18" t="s">
        <v>21</v>
      </c>
      <c r="F292" s="18" t="s">
        <v>22</v>
      </c>
      <c r="G292" s="18" t="s">
        <v>150</v>
      </c>
      <c r="H292" s="18" t="s">
        <v>1834</v>
      </c>
      <c r="I292" s="18" t="s">
        <v>1341</v>
      </c>
      <c r="J292" s="20">
        <v>23000</v>
      </c>
      <c r="K292" s="20">
        <v>45327</v>
      </c>
      <c r="L292" s="20">
        <v>357</v>
      </c>
      <c r="M292" s="20">
        <v>14000</v>
      </c>
      <c r="N292" s="20">
        <v>6.7</v>
      </c>
      <c r="O292" s="20">
        <v>187</v>
      </c>
      <c r="P292" s="20">
        <v>106</v>
      </c>
      <c r="Q292" s="3">
        <v>144512310</v>
      </c>
      <c r="R292" s="3">
        <v>38000000</v>
      </c>
      <c r="S292" s="3">
        <f t="shared" si="40"/>
        <v>106512310</v>
      </c>
      <c r="T292" s="4">
        <f t="shared" si="41"/>
        <v>2.8029555263157895</v>
      </c>
      <c r="U292" s="5">
        <f t="shared" si="42"/>
        <v>29.321182210526317</v>
      </c>
      <c r="V292" s="2">
        <f t="shared" si="43"/>
        <v>2001</v>
      </c>
      <c r="W292" s="18" t="str">
        <f t="shared" si="44"/>
        <v>sentyabr</v>
      </c>
      <c r="X292" s="18" t="str">
        <f t="shared" si="45"/>
        <v>Rob Cohen</v>
      </c>
      <c r="Y292" s="18" t="str">
        <f t="shared" si="46"/>
        <v>THE FAST AND THE FURİOUS</v>
      </c>
      <c r="Z292" s="18" t="str">
        <f t="shared" si="47"/>
        <v>Normal</v>
      </c>
      <c r="AA292" s="18" t="str">
        <f>VLOOKUP(D292, lookups!$A$2:$B$18, 2, FALSE)</f>
        <v>High Budget</v>
      </c>
      <c r="AB292" s="18" t="str">
        <f t="shared" si="48"/>
        <v>Not Recommended</v>
      </c>
      <c r="AC292" s="18" t="str">
        <f t="shared" si="49"/>
        <v>Normal</v>
      </c>
    </row>
    <row r="293" spans="1:29" x14ac:dyDescent="0.35">
      <c r="A293" s="18" t="s">
        <v>1784</v>
      </c>
      <c r="B293" s="19">
        <v>35961</v>
      </c>
      <c r="C293" s="18" t="s">
        <v>50</v>
      </c>
      <c r="D293" s="18" t="s">
        <v>38</v>
      </c>
      <c r="E293" s="18" t="s">
        <v>21</v>
      </c>
      <c r="F293" s="18" t="s">
        <v>22</v>
      </c>
      <c r="G293" s="18" t="s">
        <v>150</v>
      </c>
      <c r="H293" s="18" t="s">
        <v>1351</v>
      </c>
      <c r="I293" s="18" t="s">
        <v>1785</v>
      </c>
      <c r="J293" s="20">
        <v>1000</v>
      </c>
      <c r="K293" s="20">
        <v>4166</v>
      </c>
      <c r="L293" s="20">
        <v>84</v>
      </c>
      <c r="M293" s="20">
        <v>694</v>
      </c>
      <c r="N293" s="20">
        <v>5.3</v>
      </c>
      <c r="O293" s="20">
        <v>73</v>
      </c>
      <c r="P293" s="20">
        <v>85</v>
      </c>
      <c r="Q293" s="3">
        <v>144156464</v>
      </c>
      <c r="R293" s="3">
        <v>71500000</v>
      </c>
      <c r="S293" s="3">
        <f t="shared" si="40"/>
        <v>72656464</v>
      </c>
      <c r="T293" s="4">
        <f t="shared" si="41"/>
        <v>1.0161743216783217</v>
      </c>
      <c r="U293" s="5">
        <f t="shared" si="42"/>
        <v>21.67586972867133</v>
      </c>
      <c r="V293" s="2">
        <f t="shared" si="43"/>
        <v>1998</v>
      </c>
      <c r="W293" s="18" t="str">
        <f t="shared" si="44"/>
        <v>iyun</v>
      </c>
      <c r="X293" s="18" t="str">
        <f t="shared" si="45"/>
        <v>Betty Thomas</v>
      </c>
      <c r="Y293" s="18" t="str">
        <f t="shared" si="46"/>
        <v>DOCTOR DOLİTTLE</v>
      </c>
      <c r="Z293" s="18" t="str">
        <f t="shared" si="47"/>
        <v>Normal</v>
      </c>
      <c r="AA293" s="18" t="str">
        <f>VLOOKUP(D293, lookups!$A$2:$B$18, 2, FALSE)</f>
        <v>Medium Budget</v>
      </c>
      <c r="AB293" s="18" t="str">
        <f t="shared" si="48"/>
        <v>Not Recommended</v>
      </c>
      <c r="AC293" s="18" t="str">
        <f t="shared" si="49"/>
        <v>Normal</v>
      </c>
    </row>
    <row r="294" spans="1:29" x14ac:dyDescent="0.35">
      <c r="A294" s="18" t="s">
        <v>4963</v>
      </c>
      <c r="B294" s="19">
        <v>39633</v>
      </c>
      <c r="C294" s="18" t="s">
        <v>50</v>
      </c>
      <c r="D294" s="18" t="s">
        <v>38</v>
      </c>
      <c r="E294" s="18" t="s">
        <v>21</v>
      </c>
      <c r="F294" s="18" t="s">
        <v>22</v>
      </c>
      <c r="G294" s="18" t="s">
        <v>150</v>
      </c>
      <c r="H294" s="18" t="s">
        <v>1454</v>
      </c>
      <c r="I294" s="18" t="s">
        <v>4964</v>
      </c>
      <c r="J294" s="20">
        <v>14000</v>
      </c>
      <c r="K294" s="20">
        <v>26002</v>
      </c>
      <c r="L294" s="20">
        <v>58</v>
      </c>
      <c r="M294" s="20">
        <v>10000</v>
      </c>
      <c r="N294" s="20">
        <v>6.3</v>
      </c>
      <c r="O294" s="20">
        <v>238</v>
      </c>
      <c r="P294" s="20">
        <v>108</v>
      </c>
      <c r="Q294" s="3">
        <v>143704210</v>
      </c>
      <c r="R294" s="3">
        <v>52000000</v>
      </c>
      <c r="S294" s="3">
        <f t="shared" si="40"/>
        <v>91704210</v>
      </c>
      <c r="T294" s="4">
        <f t="shared" si="41"/>
        <v>1.7635425</v>
      </c>
      <c r="U294" s="5">
        <f t="shared" si="42"/>
        <v>26.905417</v>
      </c>
      <c r="V294" s="2">
        <f t="shared" si="43"/>
        <v>2008</v>
      </c>
      <c r="W294" s="18" t="str">
        <f t="shared" si="44"/>
        <v>iyul</v>
      </c>
      <c r="X294" s="18" t="str">
        <f t="shared" si="45"/>
        <v>Phyllida Lloyd</v>
      </c>
      <c r="Y294" s="18" t="str">
        <f t="shared" si="46"/>
        <v>MAMMA MİA!</v>
      </c>
      <c r="Z294" s="18" t="str">
        <f t="shared" si="47"/>
        <v>Normal</v>
      </c>
      <c r="AA294" s="18" t="str">
        <f>VLOOKUP(D294, lookups!$A$2:$B$18, 2, FALSE)</f>
        <v>Medium Budget</v>
      </c>
      <c r="AB294" s="18" t="str">
        <f t="shared" si="48"/>
        <v>Not Recommended</v>
      </c>
      <c r="AC294" s="18" t="str">
        <f t="shared" si="49"/>
        <v>Normal</v>
      </c>
    </row>
    <row r="295" spans="1:29" x14ac:dyDescent="0.35">
      <c r="A295" s="18" t="s">
        <v>5931</v>
      </c>
      <c r="B295" s="19">
        <v>40673</v>
      </c>
      <c r="C295" s="18" t="s">
        <v>50</v>
      </c>
      <c r="D295" s="18" t="s">
        <v>58</v>
      </c>
      <c r="E295" s="18" t="s">
        <v>21</v>
      </c>
      <c r="F295" s="18" t="s">
        <v>22</v>
      </c>
      <c r="G295" s="18" t="s">
        <v>46</v>
      </c>
      <c r="H295" s="18" t="s">
        <v>2901</v>
      </c>
      <c r="I295" s="18" t="s">
        <v>4364</v>
      </c>
      <c r="J295" s="20">
        <v>11000</v>
      </c>
      <c r="K295" s="20">
        <v>12071</v>
      </c>
      <c r="L295" s="20">
        <v>107</v>
      </c>
      <c r="M295" s="20">
        <v>19000</v>
      </c>
      <c r="N295" s="20">
        <v>7</v>
      </c>
      <c r="O295" s="20">
        <v>240</v>
      </c>
      <c r="P295" s="20">
        <v>96</v>
      </c>
      <c r="Q295" s="3">
        <v>143618384</v>
      </c>
      <c r="R295" s="3">
        <v>90000000</v>
      </c>
      <c r="S295" s="3">
        <f t="shared" si="40"/>
        <v>53618384</v>
      </c>
      <c r="T295" s="4">
        <f t="shared" si="41"/>
        <v>0.59575982222222224</v>
      </c>
      <c r="U295" s="5">
        <f t="shared" si="42"/>
        <v>30.138303928888888</v>
      </c>
      <c r="V295" s="2">
        <f t="shared" si="43"/>
        <v>2011</v>
      </c>
      <c r="W295" s="18" t="str">
        <f t="shared" si="44"/>
        <v>may</v>
      </c>
      <c r="X295" s="18" t="str">
        <f t="shared" si="45"/>
        <v>Carlos Saldanha</v>
      </c>
      <c r="Y295" s="18" t="str">
        <f t="shared" si="46"/>
        <v>RİO</v>
      </c>
      <c r="Z295" s="18" t="str">
        <f t="shared" si="47"/>
        <v>Normal</v>
      </c>
      <c r="AA295" s="18" t="str">
        <f>VLOOKUP(D295, lookups!$A$2:$B$18, 2, FALSE)</f>
        <v>High Budget</v>
      </c>
      <c r="AB295" s="18" t="str">
        <f t="shared" si="48"/>
        <v>Not Recommended</v>
      </c>
      <c r="AC295" s="18" t="str">
        <f t="shared" si="49"/>
        <v>Normal</v>
      </c>
    </row>
    <row r="296" spans="1:29" x14ac:dyDescent="0.35">
      <c r="A296" s="18" t="s">
        <v>4689</v>
      </c>
      <c r="B296" s="19">
        <v>39245</v>
      </c>
      <c r="C296" s="18" t="s">
        <v>50</v>
      </c>
      <c r="D296" s="18" t="s">
        <v>38</v>
      </c>
      <c r="E296" s="18" t="s">
        <v>21</v>
      </c>
      <c r="F296" s="18" t="s">
        <v>22</v>
      </c>
      <c r="G296" s="18" t="s">
        <v>150</v>
      </c>
      <c r="H296" s="18" t="s">
        <v>1354</v>
      </c>
      <c r="I296" s="18" t="s">
        <v>4110</v>
      </c>
      <c r="J296" s="20">
        <v>24000</v>
      </c>
      <c r="K296" s="20">
        <v>28817</v>
      </c>
      <c r="L296" s="20">
        <v>655</v>
      </c>
      <c r="M296" s="20">
        <v>10000</v>
      </c>
      <c r="N296" s="20">
        <v>7.5</v>
      </c>
      <c r="O296" s="20">
        <v>387</v>
      </c>
      <c r="P296" s="20">
        <v>96</v>
      </c>
      <c r="Q296" s="3">
        <v>143492840</v>
      </c>
      <c r="R296" s="3">
        <v>7500000</v>
      </c>
      <c r="S296" s="3">
        <f t="shared" si="40"/>
        <v>135992840</v>
      </c>
      <c r="T296" s="4">
        <f t="shared" si="41"/>
        <v>18.132378666666668</v>
      </c>
      <c r="U296" s="5">
        <f t="shared" si="42"/>
        <v>38.252951466666666</v>
      </c>
      <c r="V296" s="2">
        <f t="shared" si="43"/>
        <v>2007</v>
      </c>
      <c r="W296" s="18" t="str">
        <f t="shared" si="44"/>
        <v>iyun</v>
      </c>
      <c r="X296" s="18" t="str">
        <f t="shared" si="45"/>
        <v>Jason Reitman</v>
      </c>
      <c r="Y296" s="18" t="str">
        <f t="shared" si="46"/>
        <v>JUNO</v>
      </c>
      <c r="Z296" s="18" t="str">
        <f t="shared" si="47"/>
        <v>Overperformer</v>
      </c>
      <c r="AA296" s="18" t="str">
        <f>VLOOKUP(D296, lookups!$A$2:$B$18, 2, FALSE)</f>
        <v>Medium Budget</v>
      </c>
      <c r="AB296" s="18" t="str">
        <f t="shared" si="48"/>
        <v>Not Recommended</v>
      </c>
      <c r="AC296" s="18" t="str">
        <f t="shared" si="49"/>
        <v>Normal</v>
      </c>
    </row>
    <row r="297" spans="1:29" x14ac:dyDescent="0.35">
      <c r="A297" s="18" t="s">
        <v>4968</v>
      </c>
      <c r="B297" s="19">
        <v>39581</v>
      </c>
      <c r="C297" s="18" t="s">
        <v>50</v>
      </c>
      <c r="D297" s="18" t="s">
        <v>38</v>
      </c>
      <c r="E297" s="18" t="s">
        <v>21</v>
      </c>
      <c r="F297" s="18" t="s">
        <v>22</v>
      </c>
      <c r="G297" s="18" t="s">
        <v>102</v>
      </c>
      <c r="H297" s="18" t="s">
        <v>2200</v>
      </c>
      <c r="I297" s="18" t="s">
        <v>4507</v>
      </c>
      <c r="J297" s="20">
        <v>2000</v>
      </c>
      <c r="K297" s="20">
        <v>4811</v>
      </c>
      <c r="L297" s="20">
        <v>64</v>
      </c>
      <c r="M297" s="20">
        <v>11000</v>
      </c>
      <c r="N297" s="20">
        <v>7.1</v>
      </c>
      <c r="O297" s="20">
        <v>180</v>
      </c>
      <c r="P297" s="20">
        <v>115</v>
      </c>
      <c r="Q297" s="3">
        <v>143151473</v>
      </c>
      <c r="R297" s="3">
        <v>60000000</v>
      </c>
      <c r="S297" s="3">
        <f t="shared" si="40"/>
        <v>83151473</v>
      </c>
      <c r="T297" s="4">
        <f t="shared" si="41"/>
        <v>1.3858578833333333</v>
      </c>
      <c r="U297" s="5">
        <f t="shared" si="42"/>
        <v>30.054343153333335</v>
      </c>
      <c r="V297" s="2">
        <f t="shared" si="43"/>
        <v>2008</v>
      </c>
      <c r="W297" s="18" t="str">
        <f t="shared" si="44"/>
        <v>may</v>
      </c>
      <c r="X297" s="18" t="str">
        <f t="shared" si="45"/>
        <v>David Frankel</v>
      </c>
      <c r="Y297" s="18" t="str">
        <f t="shared" si="46"/>
        <v>MARLEY &amp; ME</v>
      </c>
      <c r="Z297" s="18" t="str">
        <f t="shared" si="47"/>
        <v>Normal</v>
      </c>
      <c r="AA297" s="18" t="str">
        <f>VLOOKUP(D297, lookups!$A$2:$B$18, 2, FALSE)</f>
        <v>Medium Budget</v>
      </c>
      <c r="AB297" s="18" t="str">
        <f t="shared" si="48"/>
        <v>Not Recommended</v>
      </c>
      <c r="AC297" s="18" t="str">
        <f t="shared" si="49"/>
        <v>Normal</v>
      </c>
    </row>
    <row r="298" spans="1:29" x14ac:dyDescent="0.35">
      <c r="A298" s="18" t="s">
        <v>6019</v>
      </c>
      <c r="B298" s="19">
        <v>40816</v>
      </c>
      <c r="C298" s="18" t="s">
        <v>50</v>
      </c>
      <c r="D298" s="18" t="s">
        <v>58</v>
      </c>
      <c r="E298" s="18" t="s">
        <v>21</v>
      </c>
      <c r="F298" s="18" t="s">
        <v>22</v>
      </c>
      <c r="G298" s="18" t="s">
        <v>102</v>
      </c>
      <c r="H298" s="18" t="s">
        <v>6020</v>
      </c>
      <c r="I298" s="18" t="s">
        <v>2313</v>
      </c>
      <c r="J298" s="20">
        <v>383</v>
      </c>
      <c r="K298" s="20">
        <v>692</v>
      </c>
      <c r="L298" s="20">
        <v>67</v>
      </c>
      <c r="M298" s="20">
        <v>31000</v>
      </c>
      <c r="N298" s="20">
        <v>5.5</v>
      </c>
      <c r="O298" s="20">
        <v>172</v>
      </c>
      <c r="P298" s="20">
        <v>103</v>
      </c>
      <c r="Q298" s="3">
        <v>142614158</v>
      </c>
      <c r="R298" s="3">
        <v>110000000</v>
      </c>
      <c r="S298" s="3">
        <f t="shared" si="40"/>
        <v>32614158</v>
      </c>
      <c r="T298" s="4">
        <f t="shared" si="41"/>
        <v>0.29649234545454545</v>
      </c>
      <c r="U298" s="5">
        <f t="shared" si="42"/>
        <v>25.218596938181818</v>
      </c>
      <c r="V298" s="2">
        <f t="shared" si="43"/>
        <v>2011</v>
      </c>
      <c r="W298" s="18" t="str">
        <f t="shared" si="44"/>
        <v>sentyabr</v>
      </c>
      <c r="X298" s="18" t="str">
        <f t="shared" si="45"/>
        <v>Raja Gosnell</v>
      </c>
      <c r="Y298" s="18" t="str">
        <f t="shared" si="46"/>
        <v>THE SMURFS</v>
      </c>
      <c r="Z298" s="18" t="str">
        <f t="shared" si="47"/>
        <v>Normal</v>
      </c>
      <c r="AA298" s="18" t="str">
        <f>VLOOKUP(D298, lookups!$A$2:$B$18, 2, FALSE)</f>
        <v>High Budget</v>
      </c>
      <c r="AB298" s="18" t="str">
        <f t="shared" si="48"/>
        <v>Not Recommended</v>
      </c>
      <c r="AC298" s="18" t="str">
        <f t="shared" si="49"/>
        <v>High Buzz Mismatch</v>
      </c>
    </row>
    <row r="299" spans="1:29" x14ac:dyDescent="0.35">
      <c r="A299" s="18" t="s">
        <v>5068</v>
      </c>
      <c r="B299" s="19">
        <v>39550</v>
      </c>
      <c r="C299" s="18" t="s">
        <v>50</v>
      </c>
      <c r="D299" s="18" t="s">
        <v>95</v>
      </c>
      <c r="E299" s="18" t="s">
        <v>21</v>
      </c>
      <c r="F299" s="18" t="s">
        <v>22</v>
      </c>
      <c r="G299" s="18" t="s">
        <v>102</v>
      </c>
      <c r="H299" s="18" t="s">
        <v>2785</v>
      </c>
      <c r="I299" s="18" t="s">
        <v>2847</v>
      </c>
      <c r="J299" s="20">
        <v>22000</v>
      </c>
      <c r="K299" s="20">
        <v>22697</v>
      </c>
      <c r="L299" s="20">
        <v>80</v>
      </c>
      <c r="M299" s="20">
        <v>0</v>
      </c>
      <c r="N299" s="20">
        <v>6.6</v>
      </c>
      <c r="O299" s="20">
        <v>258</v>
      </c>
      <c r="P299" s="20">
        <v>150</v>
      </c>
      <c r="Q299" s="3">
        <v>141614023</v>
      </c>
      <c r="R299" s="3">
        <v>225000000</v>
      </c>
      <c r="S299" s="3">
        <f t="shared" si="40"/>
        <v>-83385977</v>
      </c>
      <c r="T299" s="4">
        <f t="shared" si="41"/>
        <v>-0.37060434222222222</v>
      </c>
      <c r="U299" s="5">
        <f t="shared" si="42"/>
        <v>26.25175826311111</v>
      </c>
      <c r="V299" s="2">
        <f t="shared" si="43"/>
        <v>2008</v>
      </c>
      <c r="W299" s="18" t="str">
        <f t="shared" si="44"/>
        <v>aprel</v>
      </c>
      <c r="X299" s="18" t="str">
        <f t="shared" si="45"/>
        <v>Andrew Adamson</v>
      </c>
      <c r="Y299" s="18" t="str">
        <f t="shared" si="46"/>
        <v>THE CHRONİCLES OF NARNİA: PRİNCE CASPİAN</v>
      </c>
      <c r="Z299" s="18" t="str">
        <f t="shared" si="47"/>
        <v>Underperformer</v>
      </c>
      <c r="AA299" s="18" t="str">
        <f>VLOOKUP(D299, lookups!$A$2:$B$18, 2, FALSE)</f>
        <v>High Budget</v>
      </c>
      <c r="AB299" s="18" t="str">
        <f t="shared" si="48"/>
        <v>Not Recommended</v>
      </c>
      <c r="AC299" s="18" t="str">
        <f t="shared" si="49"/>
        <v>Normal</v>
      </c>
    </row>
    <row r="300" spans="1:29" x14ac:dyDescent="0.35">
      <c r="A300" s="18" t="s">
        <v>1253</v>
      </c>
      <c r="B300" s="19">
        <v>35006</v>
      </c>
      <c r="C300" s="18" t="s">
        <v>50</v>
      </c>
      <c r="D300" s="18" t="s">
        <v>58</v>
      </c>
      <c r="E300" s="18" t="s">
        <v>21</v>
      </c>
      <c r="F300" s="18" t="s">
        <v>22</v>
      </c>
      <c r="G300" s="18" t="s">
        <v>46</v>
      </c>
      <c r="H300" s="18" t="s">
        <v>1110</v>
      </c>
      <c r="I300" s="18" t="s">
        <v>1254</v>
      </c>
      <c r="J300" s="20">
        <v>23000</v>
      </c>
      <c r="K300" s="20">
        <v>26754</v>
      </c>
      <c r="L300" s="20">
        <v>12</v>
      </c>
      <c r="M300" s="20">
        <v>0</v>
      </c>
      <c r="N300" s="20">
        <v>6.6</v>
      </c>
      <c r="O300" s="20">
        <v>92</v>
      </c>
      <c r="P300" s="20">
        <v>84</v>
      </c>
      <c r="Q300" s="3">
        <v>141600000</v>
      </c>
      <c r="R300" s="3">
        <v>55000000</v>
      </c>
      <c r="S300" s="3">
        <f t="shared" si="40"/>
        <v>86600000</v>
      </c>
      <c r="T300" s="4">
        <f t="shared" si="41"/>
        <v>1.5745454545454545</v>
      </c>
      <c r="U300" s="5">
        <f t="shared" si="42"/>
        <v>27.029818181818179</v>
      </c>
      <c r="V300" s="2">
        <f t="shared" si="43"/>
        <v>1995</v>
      </c>
      <c r="W300" s="18" t="str">
        <f t="shared" si="44"/>
        <v>noyabr</v>
      </c>
      <c r="X300" s="18" t="str">
        <f t="shared" si="45"/>
        <v>Mike Gabriel</v>
      </c>
      <c r="Y300" s="18" t="str">
        <f t="shared" si="46"/>
        <v>POCAHONTAS</v>
      </c>
      <c r="Z300" s="18" t="str">
        <f t="shared" si="47"/>
        <v>Normal</v>
      </c>
      <c r="AA300" s="18" t="str">
        <f>VLOOKUP(D300, lookups!$A$2:$B$18, 2, FALSE)</f>
        <v>High Budget</v>
      </c>
      <c r="AB300" s="18" t="str">
        <f t="shared" si="48"/>
        <v>Not Recommended</v>
      </c>
      <c r="AC300" s="18" t="str">
        <f t="shared" si="49"/>
        <v>Normal</v>
      </c>
    </row>
    <row r="301" spans="1:29" x14ac:dyDescent="0.35">
      <c r="A301" s="18" t="s">
        <v>271</v>
      </c>
      <c r="B301" s="19">
        <v>28739</v>
      </c>
      <c r="C301" s="18" t="s">
        <v>50</v>
      </c>
      <c r="D301" s="18" t="s">
        <v>38</v>
      </c>
      <c r="E301" s="18" t="s">
        <v>21</v>
      </c>
      <c r="F301" s="18" t="s">
        <v>22</v>
      </c>
      <c r="G301" s="18" t="s">
        <v>110</v>
      </c>
      <c r="H301" s="18" t="s">
        <v>272</v>
      </c>
      <c r="I301" s="18" t="s">
        <v>273</v>
      </c>
      <c r="J301" s="20">
        <v>1000</v>
      </c>
      <c r="K301" s="20">
        <v>3468</v>
      </c>
      <c r="L301" s="20">
        <v>644</v>
      </c>
      <c r="M301" s="20">
        <v>0</v>
      </c>
      <c r="N301" s="20">
        <v>7.6</v>
      </c>
      <c r="O301" s="20">
        <v>94</v>
      </c>
      <c r="P301" s="20">
        <v>109</v>
      </c>
      <c r="Q301" s="3">
        <v>141600000</v>
      </c>
      <c r="R301" s="3">
        <v>3000000</v>
      </c>
      <c r="S301" s="3">
        <f t="shared" si="40"/>
        <v>138600000</v>
      </c>
      <c r="T301" s="4">
        <f t="shared" si="41"/>
        <v>46.2</v>
      </c>
      <c r="U301" s="5">
        <f t="shared" si="42"/>
        <v>48.879999999999995</v>
      </c>
      <c r="V301" s="2">
        <f t="shared" si="43"/>
        <v>1978</v>
      </c>
      <c r="W301" s="18" t="str">
        <f t="shared" si="44"/>
        <v>sentyabr</v>
      </c>
      <c r="X301" s="18" t="str">
        <f t="shared" si="45"/>
        <v>John Landis</v>
      </c>
      <c r="Y301" s="18" t="str">
        <f t="shared" si="46"/>
        <v>ANİMAL HOUSE</v>
      </c>
      <c r="Z301" s="18" t="str">
        <f t="shared" si="47"/>
        <v>Overperformer</v>
      </c>
      <c r="AA301" s="18" t="str">
        <f>VLOOKUP(D301, lookups!$A$2:$B$18, 2, FALSE)</f>
        <v>Medium Budget</v>
      </c>
      <c r="AB301" s="18" t="str">
        <f t="shared" si="48"/>
        <v>Not Recommended</v>
      </c>
      <c r="AC301" s="18" t="str">
        <f t="shared" si="49"/>
        <v>Normal</v>
      </c>
    </row>
    <row r="302" spans="1:29" x14ac:dyDescent="0.35">
      <c r="A302" s="18" t="s">
        <v>902</v>
      </c>
      <c r="B302" s="19">
        <v>33765</v>
      </c>
      <c r="C302" s="18" t="s">
        <v>50</v>
      </c>
      <c r="D302" s="18" t="s">
        <v>27</v>
      </c>
      <c r="E302" s="18" t="s">
        <v>21</v>
      </c>
      <c r="F302" s="18" t="s">
        <v>22</v>
      </c>
      <c r="G302" s="18" t="s">
        <v>110</v>
      </c>
      <c r="H302" s="18" t="s">
        <v>431</v>
      </c>
      <c r="I302" s="18" t="s">
        <v>560</v>
      </c>
      <c r="J302" s="20">
        <v>10000</v>
      </c>
      <c r="K302" s="20">
        <v>14619</v>
      </c>
      <c r="L302" s="20">
        <v>0</v>
      </c>
      <c r="M302" s="20">
        <v>0</v>
      </c>
      <c r="N302" s="20">
        <v>7.6</v>
      </c>
      <c r="O302" s="20">
        <v>81</v>
      </c>
      <c r="P302" s="20">
        <v>138</v>
      </c>
      <c r="Q302" s="3">
        <v>141340178</v>
      </c>
      <c r="R302" s="3">
        <v>40000000</v>
      </c>
      <c r="S302" s="3">
        <f t="shared" si="40"/>
        <v>101340178</v>
      </c>
      <c r="T302" s="4">
        <f t="shared" si="41"/>
        <v>2.5335044500000001</v>
      </c>
      <c r="U302" s="5">
        <f t="shared" si="42"/>
        <v>31.413401779999997</v>
      </c>
      <c r="V302" s="2">
        <f t="shared" si="43"/>
        <v>1992</v>
      </c>
      <c r="W302" s="18" t="str">
        <f t="shared" si="44"/>
        <v>iyun</v>
      </c>
      <c r="X302" s="18" t="str">
        <f t="shared" si="45"/>
        <v>Rob Reiner</v>
      </c>
      <c r="Y302" s="18" t="str">
        <f t="shared" si="46"/>
        <v>A FEW GOOD MEN</v>
      </c>
      <c r="Z302" s="18" t="str">
        <f t="shared" si="47"/>
        <v>Normal</v>
      </c>
      <c r="AA302" s="18" t="str">
        <f>VLOOKUP(D302, lookups!$A$2:$B$18, 2, FALSE)</f>
        <v>Medium Budget</v>
      </c>
      <c r="AB302" s="18" t="str">
        <f t="shared" si="48"/>
        <v>Not Recommended</v>
      </c>
      <c r="AC302" s="18" t="str">
        <f t="shared" si="49"/>
        <v>Normal</v>
      </c>
    </row>
    <row r="303" spans="1:29" x14ac:dyDescent="0.35">
      <c r="A303" s="18" t="s">
        <v>5033</v>
      </c>
      <c r="B303" s="19">
        <v>39570</v>
      </c>
      <c r="C303" s="18" t="s">
        <v>50</v>
      </c>
      <c r="D303" s="18" t="s">
        <v>27</v>
      </c>
      <c r="E303" s="18" t="s">
        <v>21</v>
      </c>
      <c r="F303" s="18" t="s">
        <v>101</v>
      </c>
      <c r="G303" s="18" t="s">
        <v>110</v>
      </c>
      <c r="H303" s="18" t="s">
        <v>5034</v>
      </c>
      <c r="I303" s="18" t="s">
        <v>1485</v>
      </c>
      <c r="J303" s="20">
        <v>668</v>
      </c>
      <c r="K303" s="20">
        <v>820</v>
      </c>
      <c r="L303" s="20">
        <v>0</v>
      </c>
      <c r="M303" s="20">
        <v>13000</v>
      </c>
      <c r="N303" s="20">
        <v>8</v>
      </c>
      <c r="O303" s="20">
        <v>418</v>
      </c>
      <c r="P303" s="20">
        <v>120</v>
      </c>
      <c r="Q303" s="3">
        <v>141319195</v>
      </c>
      <c r="R303" s="3">
        <v>15000000</v>
      </c>
      <c r="S303" s="3">
        <f t="shared" si="40"/>
        <v>126319195</v>
      </c>
      <c r="T303" s="4">
        <f t="shared" si="41"/>
        <v>8.4212796666666669</v>
      </c>
      <c r="U303" s="5">
        <f t="shared" si="42"/>
        <v>36.668511866666663</v>
      </c>
      <c r="V303" s="2">
        <f t="shared" si="43"/>
        <v>2008</v>
      </c>
      <c r="W303" s="18" t="str">
        <f t="shared" si="44"/>
        <v>may</v>
      </c>
      <c r="X303" s="18" t="str">
        <f t="shared" si="45"/>
        <v>Danny Boyle</v>
      </c>
      <c r="Y303" s="18" t="str">
        <f t="shared" si="46"/>
        <v>SLUMDOG MİLLİONAİRE</v>
      </c>
      <c r="Z303" s="18" t="str">
        <f t="shared" si="47"/>
        <v>Normal</v>
      </c>
      <c r="AA303" s="18" t="str">
        <f>VLOOKUP(D303, lookups!$A$2:$B$18, 2, FALSE)</f>
        <v>Medium Budget</v>
      </c>
      <c r="AB303" s="18" t="str">
        <f t="shared" si="48"/>
        <v>Not Recommended</v>
      </c>
      <c r="AC303" s="18" t="str">
        <f t="shared" si="49"/>
        <v>High Buzz / High Score</v>
      </c>
    </row>
    <row r="304" spans="1:29" x14ac:dyDescent="0.35">
      <c r="A304" s="18" t="s">
        <v>3288</v>
      </c>
      <c r="B304" s="19">
        <v>37478</v>
      </c>
      <c r="C304" s="18" t="s">
        <v>50</v>
      </c>
      <c r="D304" s="18" t="s">
        <v>95</v>
      </c>
      <c r="E304" s="18" t="s">
        <v>21</v>
      </c>
      <c r="F304" s="18" t="s">
        <v>22</v>
      </c>
      <c r="G304" s="18" t="s">
        <v>150</v>
      </c>
      <c r="H304" s="18" t="s">
        <v>2224</v>
      </c>
      <c r="I304" s="18" t="s">
        <v>1341</v>
      </c>
      <c r="J304" s="20">
        <v>14000</v>
      </c>
      <c r="K304" s="20">
        <v>14790</v>
      </c>
      <c r="L304" s="20">
        <v>357</v>
      </c>
      <c r="M304" s="20">
        <v>10000</v>
      </c>
      <c r="N304" s="20">
        <v>5.8</v>
      </c>
      <c r="O304" s="20">
        <v>191</v>
      </c>
      <c r="P304" s="20">
        <v>132</v>
      </c>
      <c r="Q304" s="3">
        <v>141204016</v>
      </c>
      <c r="R304" s="3">
        <v>70000000</v>
      </c>
      <c r="S304" s="3">
        <f t="shared" si="40"/>
        <v>71204016</v>
      </c>
      <c r="T304" s="4">
        <f t="shared" si="41"/>
        <v>1.0172002285714286</v>
      </c>
      <c r="U304" s="5">
        <f t="shared" si="42"/>
        <v>24.606880091428572</v>
      </c>
      <c r="V304" s="2">
        <f t="shared" si="43"/>
        <v>2002</v>
      </c>
      <c r="W304" s="18" t="str">
        <f t="shared" si="44"/>
        <v>avgust</v>
      </c>
      <c r="X304" s="18" t="str">
        <f t="shared" si="45"/>
        <v>Rob Cohen</v>
      </c>
      <c r="Y304" s="18" t="str">
        <f t="shared" si="46"/>
        <v>XXX</v>
      </c>
      <c r="Z304" s="18" t="str">
        <f t="shared" si="47"/>
        <v>Normal</v>
      </c>
      <c r="AA304" s="18" t="str">
        <f>VLOOKUP(D304, lookups!$A$2:$B$18, 2, FALSE)</f>
        <v>High Budget</v>
      </c>
      <c r="AB304" s="18" t="str">
        <f t="shared" si="48"/>
        <v>Not Recommended</v>
      </c>
      <c r="AC304" s="18" t="str">
        <f t="shared" si="49"/>
        <v>Normal</v>
      </c>
    </row>
    <row r="305" spans="1:29" x14ac:dyDescent="0.35">
      <c r="A305" s="18" t="s">
        <v>2207</v>
      </c>
      <c r="B305" s="19">
        <v>36369</v>
      </c>
      <c r="C305" s="18" t="s">
        <v>19</v>
      </c>
      <c r="D305" s="18" t="s">
        <v>109</v>
      </c>
      <c r="E305" s="18" t="s">
        <v>21</v>
      </c>
      <c r="F305" s="18" t="s">
        <v>22</v>
      </c>
      <c r="G305" s="18" t="s">
        <v>110</v>
      </c>
      <c r="H305" s="18" t="s">
        <v>2208</v>
      </c>
      <c r="I305" s="18" t="s">
        <v>2209</v>
      </c>
      <c r="J305" s="20">
        <v>170</v>
      </c>
      <c r="K305" s="20">
        <v>399</v>
      </c>
      <c r="L305" s="20">
        <v>19</v>
      </c>
      <c r="M305" s="20">
        <v>0</v>
      </c>
      <c r="N305" s="20">
        <v>6.4</v>
      </c>
      <c r="O305" s="20">
        <v>360</v>
      </c>
      <c r="P305" s="20">
        <v>81</v>
      </c>
      <c r="Q305" s="3">
        <v>140530114</v>
      </c>
      <c r="R305" s="3">
        <v>60000</v>
      </c>
      <c r="S305" s="3">
        <f t="shared" si="40"/>
        <v>140470114</v>
      </c>
      <c r="T305" s="4">
        <f t="shared" si="41"/>
        <v>2341.1685666666667</v>
      </c>
      <c r="U305" s="5">
        <f t="shared" si="42"/>
        <v>962.06742666666673</v>
      </c>
      <c r="V305" s="2">
        <f t="shared" si="43"/>
        <v>1999</v>
      </c>
      <c r="W305" s="18" t="str">
        <f t="shared" si="44"/>
        <v>iyul</v>
      </c>
      <c r="X305" s="18" t="str">
        <f t="shared" si="45"/>
        <v>Daniel Myrick</v>
      </c>
      <c r="Y305" s="18" t="str">
        <f t="shared" si="46"/>
        <v>THE BLAİR WİTCH PROJECT</v>
      </c>
      <c r="Z305" s="18" t="str">
        <f t="shared" si="47"/>
        <v>Overperformer</v>
      </c>
      <c r="AA305" s="18" t="str">
        <f>VLOOKUP(D305, lookups!$A$2:$B$18, 2, FALSE)</f>
        <v>Low Budget</v>
      </c>
      <c r="AB305" s="18" t="str">
        <f t="shared" si="48"/>
        <v>Not Recommended</v>
      </c>
      <c r="AC305" s="18" t="str">
        <f t="shared" si="49"/>
        <v>Normal</v>
      </c>
    </row>
    <row r="306" spans="1:29" x14ac:dyDescent="0.35">
      <c r="A306" s="18" t="s">
        <v>1775</v>
      </c>
      <c r="B306" s="19">
        <v>36047</v>
      </c>
      <c r="C306" s="18" t="s">
        <v>50</v>
      </c>
      <c r="D306" s="18" t="s">
        <v>95</v>
      </c>
      <c r="E306" s="18" t="s">
        <v>21</v>
      </c>
      <c r="F306" s="18" t="s">
        <v>22</v>
      </c>
      <c r="G306" s="18" t="s">
        <v>150</v>
      </c>
      <c r="H306" s="18" t="s">
        <v>733</v>
      </c>
      <c r="I306" s="18" t="s">
        <v>1683</v>
      </c>
      <c r="J306" s="20">
        <v>11000</v>
      </c>
      <c r="K306" s="20">
        <v>22750</v>
      </c>
      <c r="L306" s="20">
        <v>75</v>
      </c>
      <c r="M306" s="20">
        <v>0</v>
      </c>
      <c r="N306" s="20">
        <v>6.1</v>
      </c>
      <c r="O306" s="20">
        <v>125</v>
      </c>
      <c r="P306" s="20">
        <v>120</v>
      </c>
      <c r="Q306" s="3">
        <v>140459099</v>
      </c>
      <c r="R306" s="3">
        <v>75000000</v>
      </c>
      <c r="S306" s="3">
        <f t="shared" si="40"/>
        <v>65459099</v>
      </c>
      <c r="T306" s="4">
        <f t="shared" si="41"/>
        <v>0.87278798666666668</v>
      </c>
      <c r="U306" s="5">
        <f t="shared" si="42"/>
        <v>24.749115194666665</v>
      </c>
      <c r="V306" s="2">
        <f t="shared" si="43"/>
        <v>1998</v>
      </c>
      <c r="W306" s="18" t="str">
        <f t="shared" si="44"/>
        <v>sentyabr</v>
      </c>
      <c r="X306" s="18" t="str">
        <f t="shared" si="45"/>
        <v>Mimi Leder</v>
      </c>
      <c r="Y306" s="18" t="str">
        <f t="shared" si="46"/>
        <v>DEEP IMPACT</v>
      </c>
      <c r="Z306" s="18" t="str">
        <f t="shared" si="47"/>
        <v>Normal</v>
      </c>
      <c r="AA306" s="18" t="str">
        <f>VLOOKUP(D306, lookups!$A$2:$B$18, 2, FALSE)</f>
        <v>High Budget</v>
      </c>
      <c r="AB306" s="18" t="str">
        <f t="shared" si="48"/>
        <v>Not Recommended</v>
      </c>
      <c r="AC306" s="18" t="str">
        <f t="shared" si="49"/>
        <v>Normal</v>
      </c>
    </row>
    <row r="307" spans="1:29" x14ac:dyDescent="0.35">
      <c r="A307" s="18" t="s">
        <v>4749</v>
      </c>
      <c r="B307" s="19">
        <v>39206</v>
      </c>
      <c r="C307" s="18" t="s">
        <v>50</v>
      </c>
      <c r="D307" s="18" t="s">
        <v>95</v>
      </c>
      <c r="E307" s="18" t="s">
        <v>21</v>
      </c>
      <c r="F307" s="18" t="s">
        <v>22</v>
      </c>
      <c r="G307" s="18" t="s">
        <v>150</v>
      </c>
      <c r="H307" s="18" t="s">
        <v>4750</v>
      </c>
      <c r="I307" s="18" t="s">
        <v>1615</v>
      </c>
      <c r="J307" s="20">
        <v>268</v>
      </c>
      <c r="K307" s="20">
        <v>1125</v>
      </c>
      <c r="L307" s="20">
        <v>420</v>
      </c>
      <c r="M307" s="20">
        <v>0</v>
      </c>
      <c r="N307" s="20">
        <v>6.2</v>
      </c>
      <c r="O307" s="20">
        <v>162</v>
      </c>
      <c r="P307" s="20">
        <v>91</v>
      </c>
      <c r="Q307" s="3">
        <v>140080850</v>
      </c>
      <c r="R307" s="3">
        <v>140000000</v>
      </c>
      <c r="S307" s="3">
        <f t="shared" si="40"/>
        <v>80850</v>
      </c>
      <c r="T307" s="4">
        <f t="shared" si="41"/>
        <v>5.775E-4</v>
      </c>
      <c r="U307" s="5">
        <f t="shared" si="42"/>
        <v>24.800231</v>
      </c>
      <c r="V307" s="2">
        <f t="shared" si="43"/>
        <v>2007</v>
      </c>
      <c r="W307" s="18" t="str">
        <f t="shared" si="44"/>
        <v>may</v>
      </c>
      <c r="X307" s="18" t="str">
        <f t="shared" si="45"/>
        <v>Brett Ratner</v>
      </c>
      <c r="Y307" s="18" t="str">
        <f t="shared" si="46"/>
        <v>RUSH HOUR 3</v>
      </c>
      <c r="Z307" s="18" t="str">
        <f t="shared" si="47"/>
        <v>Normal</v>
      </c>
      <c r="AA307" s="18" t="str">
        <f>VLOOKUP(D307, lookups!$A$2:$B$18, 2, FALSE)</f>
        <v>High Budget</v>
      </c>
      <c r="AB307" s="18" t="str">
        <f t="shared" si="48"/>
        <v>Not Recommended</v>
      </c>
      <c r="AC307" s="18" t="str">
        <f t="shared" si="49"/>
        <v>Normal</v>
      </c>
    </row>
    <row r="308" spans="1:29" x14ac:dyDescent="0.35">
      <c r="A308" s="18" t="s">
        <v>2184</v>
      </c>
      <c r="B308" s="19">
        <v>36512</v>
      </c>
      <c r="C308" s="18" t="s">
        <v>50</v>
      </c>
      <c r="D308" s="18" t="s">
        <v>58</v>
      </c>
      <c r="E308" s="18" t="s">
        <v>21</v>
      </c>
      <c r="F308" s="18" t="s">
        <v>29</v>
      </c>
      <c r="G308" s="18" t="s">
        <v>102</v>
      </c>
      <c r="H308" s="18" t="s">
        <v>1359</v>
      </c>
      <c r="I308" s="18" t="s">
        <v>2185</v>
      </c>
      <c r="J308" s="20">
        <v>979</v>
      </c>
      <c r="K308" s="20">
        <v>3382</v>
      </c>
      <c r="L308" s="20">
        <v>50</v>
      </c>
      <c r="M308" s="20">
        <v>0</v>
      </c>
      <c r="N308" s="20">
        <v>5.9</v>
      </c>
      <c r="O308" s="20">
        <v>101</v>
      </c>
      <c r="P308" s="20">
        <v>84</v>
      </c>
      <c r="Q308" s="3">
        <v>140015224</v>
      </c>
      <c r="R308" s="3">
        <v>133000000</v>
      </c>
      <c r="S308" s="3">
        <f t="shared" si="40"/>
        <v>7015224</v>
      </c>
      <c r="T308" s="4">
        <f t="shared" si="41"/>
        <v>5.2746045112781956E-2</v>
      </c>
      <c r="U308" s="5">
        <f t="shared" si="42"/>
        <v>23.621098418045115</v>
      </c>
      <c r="V308" s="2">
        <f t="shared" si="43"/>
        <v>1999</v>
      </c>
      <c r="W308" s="18" t="str">
        <f t="shared" si="44"/>
        <v>dekabr</v>
      </c>
      <c r="X308" s="18" t="str">
        <f t="shared" si="45"/>
        <v>Rob Minkoff</v>
      </c>
      <c r="Y308" s="18" t="str">
        <f t="shared" si="46"/>
        <v>STUART LİTTLE</v>
      </c>
      <c r="Z308" s="18" t="str">
        <f t="shared" si="47"/>
        <v>Normal</v>
      </c>
      <c r="AA308" s="18" t="str">
        <f>VLOOKUP(D308, lookups!$A$2:$B$18, 2, FALSE)</f>
        <v>High Budget</v>
      </c>
      <c r="AB308" s="18" t="str">
        <f t="shared" si="48"/>
        <v>Not Recommended</v>
      </c>
      <c r="AC308" s="18" t="str">
        <f t="shared" si="49"/>
        <v>High Buzz Mismatch</v>
      </c>
    </row>
    <row r="309" spans="1:29" x14ac:dyDescent="0.35">
      <c r="A309" s="18" t="s">
        <v>6231</v>
      </c>
      <c r="B309" s="19">
        <v>41040</v>
      </c>
      <c r="C309" s="18" t="s">
        <v>50</v>
      </c>
      <c r="D309" s="18" t="s">
        <v>95</v>
      </c>
      <c r="E309" s="18" t="s">
        <v>21</v>
      </c>
      <c r="F309" s="18" t="s">
        <v>179</v>
      </c>
      <c r="G309" s="18" t="s">
        <v>150</v>
      </c>
      <c r="H309" s="18" t="s">
        <v>477</v>
      </c>
      <c r="I309" s="18" t="s">
        <v>5815</v>
      </c>
      <c r="J309" s="20">
        <v>14000</v>
      </c>
      <c r="K309" s="20">
        <v>16410</v>
      </c>
      <c r="L309" s="20">
        <v>118</v>
      </c>
      <c r="M309" s="20">
        <v>63000</v>
      </c>
      <c r="N309" s="20">
        <v>6.3</v>
      </c>
      <c r="O309" s="20">
        <v>358</v>
      </c>
      <c r="P309" s="20">
        <v>98</v>
      </c>
      <c r="Q309" s="3">
        <v>139852971</v>
      </c>
      <c r="R309" s="3">
        <v>45000000</v>
      </c>
      <c r="S309" s="3">
        <f t="shared" si="40"/>
        <v>94852971</v>
      </c>
      <c r="T309" s="4">
        <f t="shared" si="41"/>
        <v>2.1078437999999999</v>
      </c>
      <c r="U309" s="5">
        <f t="shared" si="42"/>
        <v>32.343137519999999</v>
      </c>
      <c r="V309" s="2">
        <f t="shared" si="43"/>
        <v>2012</v>
      </c>
      <c r="W309" s="18" t="str">
        <f t="shared" si="44"/>
        <v>may</v>
      </c>
      <c r="X309" s="18" t="str">
        <f t="shared" si="45"/>
        <v>Olivier Megaton</v>
      </c>
      <c r="Y309" s="18" t="str">
        <f t="shared" si="46"/>
        <v>TAKEN 2</v>
      </c>
      <c r="Z309" s="18" t="str">
        <f t="shared" si="47"/>
        <v>Normal</v>
      </c>
      <c r="AA309" s="18" t="str">
        <f>VLOOKUP(D309, lookups!$A$2:$B$18, 2, FALSE)</f>
        <v>High Budget</v>
      </c>
      <c r="AB309" s="18" t="str">
        <f t="shared" si="48"/>
        <v>Not Recommended</v>
      </c>
      <c r="AC309" s="18" t="str">
        <f t="shared" si="49"/>
        <v>Normal</v>
      </c>
    </row>
    <row r="310" spans="1:29" x14ac:dyDescent="0.35">
      <c r="A310" s="18" t="s">
        <v>3515</v>
      </c>
      <c r="B310" s="19">
        <v>37662</v>
      </c>
      <c r="C310" s="18" t="s">
        <v>50</v>
      </c>
      <c r="D310" s="18" t="s">
        <v>95</v>
      </c>
      <c r="E310" s="18" t="s">
        <v>21</v>
      </c>
      <c r="F310" s="18" t="s">
        <v>352</v>
      </c>
      <c r="G310" s="18" t="s">
        <v>110</v>
      </c>
      <c r="H310" s="18" t="s">
        <v>3516</v>
      </c>
      <c r="I310" s="18" t="s">
        <v>1334</v>
      </c>
      <c r="J310" s="20">
        <v>309</v>
      </c>
      <c r="K310" s="20">
        <v>1062</v>
      </c>
      <c r="L310" s="20">
        <v>0</v>
      </c>
      <c r="M310" s="20">
        <v>0</v>
      </c>
      <c r="N310" s="20">
        <v>6.7</v>
      </c>
      <c r="O310" s="20">
        <v>245</v>
      </c>
      <c r="P310" s="20">
        <v>129</v>
      </c>
      <c r="Q310" s="3">
        <v>139259759</v>
      </c>
      <c r="R310" s="3">
        <v>150000000</v>
      </c>
      <c r="S310" s="3">
        <f t="shared" si="40"/>
        <v>-10740241</v>
      </c>
      <c r="T310" s="4">
        <f t="shared" si="41"/>
        <v>-7.1601606666666665E-2</v>
      </c>
      <c r="U310" s="5">
        <f t="shared" si="42"/>
        <v>26.771359357333335</v>
      </c>
      <c r="V310" s="2">
        <f t="shared" si="43"/>
        <v>2003</v>
      </c>
      <c r="W310" s="18" t="str">
        <f t="shared" si="44"/>
        <v>fevral</v>
      </c>
      <c r="X310" s="18" t="str">
        <f t="shared" si="45"/>
        <v>Lana Wachowski</v>
      </c>
      <c r="Y310" s="18" t="str">
        <f t="shared" si="46"/>
        <v>THE MATRİX REVOLUTİONS</v>
      </c>
      <c r="Z310" s="18" t="str">
        <f t="shared" si="47"/>
        <v>Underperformer</v>
      </c>
      <c r="AA310" s="18" t="str">
        <f>VLOOKUP(D310, lookups!$A$2:$B$18, 2, FALSE)</f>
        <v>High Budget</v>
      </c>
      <c r="AB310" s="18" t="str">
        <f t="shared" si="48"/>
        <v>Not Recommended</v>
      </c>
      <c r="AC310" s="18" t="str">
        <f t="shared" si="49"/>
        <v>Normal</v>
      </c>
    </row>
    <row r="311" spans="1:29" x14ac:dyDescent="0.35">
      <c r="A311" s="18" t="s">
        <v>3239</v>
      </c>
      <c r="B311" s="19">
        <v>37276</v>
      </c>
      <c r="C311" s="18" t="s">
        <v>50</v>
      </c>
      <c r="D311" s="18" t="s">
        <v>38</v>
      </c>
      <c r="E311" s="18" t="s">
        <v>21</v>
      </c>
      <c r="F311" s="18" t="s">
        <v>22</v>
      </c>
      <c r="G311" s="18" t="s">
        <v>46</v>
      </c>
      <c r="H311" s="18" t="s">
        <v>451</v>
      </c>
      <c r="I311" s="18" t="s">
        <v>3240</v>
      </c>
      <c r="J311" s="20">
        <v>901</v>
      </c>
      <c r="K311" s="20">
        <v>5265</v>
      </c>
      <c r="L311" s="20">
        <v>54</v>
      </c>
      <c r="M311" s="20">
        <v>1000</v>
      </c>
      <c r="N311" s="20">
        <v>5.5</v>
      </c>
      <c r="O311" s="20">
        <v>80</v>
      </c>
      <c r="P311" s="20">
        <v>104</v>
      </c>
      <c r="Q311" s="3">
        <v>139225854</v>
      </c>
      <c r="R311" s="3">
        <v>60000000</v>
      </c>
      <c r="S311" s="3">
        <f t="shared" si="40"/>
        <v>79225854</v>
      </c>
      <c r="T311" s="4">
        <f t="shared" si="41"/>
        <v>1.3204309000000001</v>
      </c>
      <c r="U311" s="5">
        <f t="shared" si="42"/>
        <v>22.628172360000001</v>
      </c>
      <c r="V311" s="2">
        <f t="shared" si="43"/>
        <v>2002</v>
      </c>
      <c r="W311" s="18" t="str">
        <f t="shared" si="44"/>
        <v>yanvar</v>
      </c>
      <c r="X311" s="18" t="str">
        <f t="shared" si="45"/>
        <v>Michael Lembeck</v>
      </c>
      <c r="Y311" s="18" t="str">
        <f t="shared" si="46"/>
        <v>THE SANTA CLAUSE 2</v>
      </c>
      <c r="Z311" s="18" t="str">
        <f t="shared" si="47"/>
        <v>Normal</v>
      </c>
      <c r="AA311" s="18" t="str">
        <f>VLOOKUP(D311, lookups!$A$2:$B$18, 2, FALSE)</f>
        <v>Medium Budget</v>
      </c>
      <c r="AB311" s="18" t="str">
        <f t="shared" si="48"/>
        <v>Not Recommended</v>
      </c>
      <c r="AC311" s="18" t="str">
        <f t="shared" si="49"/>
        <v>Normal</v>
      </c>
    </row>
    <row r="312" spans="1:29" x14ac:dyDescent="0.35">
      <c r="A312" s="18" t="s">
        <v>5704</v>
      </c>
      <c r="B312" s="19">
        <v>40220</v>
      </c>
      <c r="C312" s="18" t="s">
        <v>50</v>
      </c>
      <c r="D312" s="18" t="s">
        <v>79</v>
      </c>
      <c r="E312" s="18" t="s">
        <v>21</v>
      </c>
      <c r="F312" s="18" t="s">
        <v>101</v>
      </c>
      <c r="G312" s="18" t="s">
        <v>110</v>
      </c>
      <c r="H312" s="18" t="s">
        <v>1454</v>
      </c>
      <c r="I312" s="18" t="s">
        <v>5397</v>
      </c>
      <c r="J312" s="20">
        <v>14000</v>
      </c>
      <c r="K312" s="20">
        <v>15732</v>
      </c>
      <c r="L312" s="20">
        <v>0</v>
      </c>
      <c r="M312" s="20">
        <v>64000</v>
      </c>
      <c r="N312" s="20">
        <v>8</v>
      </c>
      <c r="O312" s="20">
        <v>479</v>
      </c>
      <c r="P312" s="20">
        <v>118</v>
      </c>
      <c r="Q312" s="3">
        <v>138795342</v>
      </c>
      <c r="R312" s="3">
        <v>15000000</v>
      </c>
      <c r="S312" s="3">
        <f t="shared" si="40"/>
        <v>123795342</v>
      </c>
      <c r="T312" s="4">
        <f t="shared" si="41"/>
        <v>8.2530228000000001</v>
      </c>
      <c r="U312" s="5">
        <f t="shared" si="42"/>
        <v>41.701209120000001</v>
      </c>
      <c r="V312" s="2">
        <f t="shared" si="43"/>
        <v>2010</v>
      </c>
      <c r="W312" s="18" t="str">
        <f t="shared" si="44"/>
        <v>fevral</v>
      </c>
      <c r="X312" s="18" t="str">
        <f t="shared" si="45"/>
        <v>Tom Hooper</v>
      </c>
      <c r="Y312" s="18" t="str">
        <f t="shared" si="46"/>
        <v>THE KİNG'S SPEECH</v>
      </c>
      <c r="Z312" s="18" t="str">
        <f t="shared" si="47"/>
        <v>Normal</v>
      </c>
      <c r="AA312" s="18" t="str">
        <f>VLOOKUP(D312, lookups!$A$2:$B$18, 2, FALSE)</f>
        <v>Medium Budget</v>
      </c>
      <c r="AB312" s="18" t="str">
        <f t="shared" si="48"/>
        <v>Not Recommended</v>
      </c>
      <c r="AC312" s="18" t="str">
        <f t="shared" si="49"/>
        <v>High Buzz / High Score</v>
      </c>
    </row>
    <row r="313" spans="1:29" x14ac:dyDescent="0.35">
      <c r="A313" s="18" t="s">
        <v>3314</v>
      </c>
      <c r="B313" s="19">
        <v>37893</v>
      </c>
      <c r="C313" s="18" t="s">
        <v>50</v>
      </c>
      <c r="D313" s="18" t="s">
        <v>38</v>
      </c>
      <c r="E313" s="18" t="s">
        <v>21</v>
      </c>
      <c r="F313" s="18" t="s">
        <v>22</v>
      </c>
      <c r="G313" s="18" t="s">
        <v>102</v>
      </c>
      <c r="H313" s="18" t="s">
        <v>3315</v>
      </c>
      <c r="I313" s="18" t="s">
        <v>2987</v>
      </c>
      <c r="J313" s="20">
        <v>3000</v>
      </c>
      <c r="K313" s="20">
        <v>7014</v>
      </c>
      <c r="L313" s="20">
        <v>189</v>
      </c>
      <c r="M313" s="20">
        <v>0</v>
      </c>
      <c r="N313" s="20">
        <v>5.8</v>
      </c>
      <c r="O313" s="20">
        <v>104</v>
      </c>
      <c r="P313" s="20">
        <v>94</v>
      </c>
      <c r="Q313" s="3">
        <v>138614544</v>
      </c>
      <c r="R313" s="3">
        <v>40000000</v>
      </c>
      <c r="S313" s="3">
        <f t="shared" si="40"/>
        <v>98614544</v>
      </c>
      <c r="T313" s="4">
        <f t="shared" si="41"/>
        <v>2.4653635999999999</v>
      </c>
      <c r="U313" s="5">
        <f t="shared" si="42"/>
        <v>24.186145440000001</v>
      </c>
      <c r="V313" s="2">
        <f t="shared" si="43"/>
        <v>2003</v>
      </c>
      <c r="W313" s="18" t="str">
        <f t="shared" si="44"/>
        <v>sentyabr</v>
      </c>
      <c r="X313" s="18" t="str">
        <f t="shared" si="45"/>
        <v>Shawn Levy</v>
      </c>
      <c r="Y313" s="18" t="str">
        <f t="shared" si="46"/>
        <v>CHEAPER BY THE DOZEN</v>
      </c>
      <c r="Z313" s="18" t="str">
        <f t="shared" si="47"/>
        <v>Normal</v>
      </c>
      <c r="AA313" s="18" t="str">
        <f>VLOOKUP(D313, lookups!$A$2:$B$18, 2, FALSE)</f>
        <v>Medium Budget</v>
      </c>
      <c r="AB313" s="18" t="str">
        <f t="shared" si="48"/>
        <v>Not Recommended</v>
      </c>
      <c r="AC313" s="18" t="str">
        <f t="shared" si="49"/>
        <v>Normal</v>
      </c>
    </row>
    <row r="314" spans="1:29" x14ac:dyDescent="0.35">
      <c r="A314" s="18" t="s">
        <v>6054</v>
      </c>
      <c r="B314" s="19">
        <v>41218</v>
      </c>
      <c r="C314" s="18" t="s">
        <v>50</v>
      </c>
      <c r="D314" s="18" t="s">
        <v>95</v>
      </c>
      <c r="E314" s="18" t="s">
        <v>21</v>
      </c>
      <c r="F314" s="18" t="s">
        <v>22</v>
      </c>
      <c r="G314" s="18" t="s">
        <v>110</v>
      </c>
      <c r="H314" s="18" t="s">
        <v>3935</v>
      </c>
      <c r="I314" s="18" t="s">
        <v>5229</v>
      </c>
      <c r="J314" s="20">
        <v>17000</v>
      </c>
      <c r="K314" s="20">
        <v>19968</v>
      </c>
      <c r="L314" s="20">
        <v>97</v>
      </c>
      <c r="M314" s="20">
        <v>39000</v>
      </c>
      <c r="N314" s="20">
        <v>7.2</v>
      </c>
      <c r="O314" s="20">
        <v>375</v>
      </c>
      <c r="P314" s="20">
        <v>109</v>
      </c>
      <c r="Q314" s="3">
        <v>138447667</v>
      </c>
      <c r="R314" s="3">
        <v>42000000</v>
      </c>
      <c r="S314" s="3">
        <f t="shared" si="40"/>
        <v>96447667</v>
      </c>
      <c r="T314" s="4">
        <f t="shared" si="41"/>
        <v>2.2963730238095237</v>
      </c>
      <c r="U314" s="5">
        <f t="shared" si="42"/>
        <v>33.618549209523813</v>
      </c>
      <c r="V314" s="2">
        <f t="shared" si="43"/>
        <v>2012</v>
      </c>
      <c r="W314" s="18" t="str">
        <f t="shared" si="44"/>
        <v>noyabr</v>
      </c>
      <c r="X314" s="18" t="str">
        <f t="shared" si="45"/>
        <v>Phil Lord</v>
      </c>
      <c r="Y314" s="18" t="str">
        <f t="shared" si="46"/>
        <v>21 JUMP STREET</v>
      </c>
      <c r="Z314" s="18" t="str">
        <f t="shared" si="47"/>
        <v>Normal</v>
      </c>
      <c r="AA314" s="18" t="str">
        <f>VLOOKUP(D314, lookups!$A$2:$B$18, 2, FALSE)</f>
        <v>High Budget</v>
      </c>
      <c r="AB314" s="18" t="str">
        <f t="shared" si="48"/>
        <v>Not Recommended</v>
      </c>
      <c r="AC314" s="18" t="str">
        <f t="shared" si="49"/>
        <v>Normal</v>
      </c>
    </row>
    <row r="315" spans="1:29" x14ac:dyDescent="0.35">
      <c r="A315" s="18" t="s">
        <v>3300</v>
      </c>
      <c r="B315" s="19">
        <v>37631</v>
      </c>
      <c r="C315" s="18" t="s">
        <v>50</v>
      </c>
      <c r="D315" s="18" t="s">
        <v>95</v>
      </c>
      <c r="E315" s="18" t="s">
        <v>21</v>
      </c>
      <c r="F315" s="18" t="s">
        <v>22</v>
      </c>
      <c r="G315" s="18" t="s">
        <v>110</v>
      </c>
      <c r="H315" s="18" t="s">
        <v>1185</v>
      </c>
      <c r="I315" s="18" t="s">
        <v>1186</v>
      </c>
      <c r="J315" s="20">
        <v>10000</v>
      </c>
      <c r="K315" s="20">
        <v>12954</v>
      </c>
      <c r="L315" s="20">
        <v>0</v>
      </c>
      <c r="M315" s="20">
        <v>0</v>
      </c>
      <c r="N315" s="20">
        <v>6.6</v>
      </c>
      <c r="O315" s="20">
        <v>94</v>
      </c>
      <c r="P315" s="20">
        <v>147</v>
      </c>
      <c r="Q315" s="3">
        <v>138396624</v>
      </c>
      <c r="R315" s="3">
        <v>130000000</v>
      </c>
      <c r="S315" s="3">
        <f t="shared" si="40"/>
        <v>8396624</v>
      </c>
      <c r="T315" s="4">
        <f t="shared" si="41"/>
        <v>6.4589415384615378E-2</v>
      </c>
      <c r="U315" s="5">
        <f t="shared" si="42"/>
        <v>26.425835766153845</v>
      </c>
      <c r="V315" s="2">
        <f t="shared" si="43"/>
        <v>2003</v>
      </c>
      <c r="W315" s="18" t="str">
        <f t="shared" si="44"/>
        <v>yanvar</v>
      </c>
      <c r="X315" s="18" t="str">
        <f t="shared" si="45"/>
        <v>Michael Bay</v>
      </c>
      <c r="Y315" s="18" t="str">
        <f t="shared" si="46"/>
        <v>BAD BOYS II</v>
      </c>
      <c r="Z315" s="18" t="str">
        <f t="shared" si="47"/>
        <v>Normal</v>
      </c>
      <c r="AA315" s="18" t="str">
        <f>VLOOKUP(D315, lookups!$A$2:$B$18, 2, FALSE)</f>
        <v>High Budget</v>
      </c>
      <c r="AB315" s="18" t="str">
        <f t="shared" si="48"/>
        <v>Not Recommended</v>
      </c>
      <c r="AC315" s="18" t="str">
        <f t="shared" si="49"/>
        <v>Normal</v>
      </c>
    </row>
    <row r="316" spans="1:29" x14ac:dyDescent="0.35">
      <c r="A316" s="18" t="s">
        <v>1580</v>
      </c>
      <c r="B316" s="19">
        <v>35562</v>
      </c>
      <c r="C316" s="18" t="s">
        <v>50</v>
      </c>
      <c r="D316" s="18" t="s">
        <v>27</v>
      </c>
      <c r="E316" s="18" t="s">
        <v>21</v>
      </c>
      <c r="F316" s="18" t="s">
        <v>22</v>
      </c>
      <c r="G316" s="18" t="s">
        <v>110</v>
      </c>
      <c r="H316" s="18" t="s">
        <v>602</v>
      </c>
      <c r="I316" s="18" t="s">
        <v>867</v>
      </c>
      <c r="J316" s="20">
        <v>49000</v>
      </c>
      <c r="K316" s="20">
        <v>63710</v>
      </c>
      <c r="L316" s="20">
        <v>835</v>
      </c>
      <c r="M316" s="20">
        <v>31000</v>
      </c>
      <c r="N316" s="20">
        <v>8.3000000000000007</v>
      </c>
      <c r="O316" s="20">
        <v>161</v>
      </c>
      <c r="P316" s="20">
        <v>126</v>
      </c>
      <c r="Q316" s="3">
        <v>138339411</v>
      </c>
      <c r="R316" s="3">
        <v>10000000</v>
      </c>
      <c r="S316" s="3">
        <f t="shared" si="40"/>
        <v>128339411</v>
      </c>
      <c r="T316" s="4">
        <f t="shared" si="41"/>
        <v>12.833941100000001</v>
      </c>
      <c r="U316" s="5">
        <f t="shared" si="42"/>
        <v>41.433576440000003</v>
      </c>
      <c r="V316" s="2">
        <f t="shared" si="43"/>
        <v>1997</v>
      </c>
      <c r="W316" s="18" t="str">
        <f t="shared" si="44"/>
        <v>may</v>
      </c>
      <c r="X316" s="18" t="str">
        <f t="shared" si="45"/>
        <v>Gus Van Sant</v>
      </c>
      <c r="Y316" s="18" t="str">
        <f t="shared" si="46"/>
        <v>GOOD WİLL HUNTİNG</v>
      </c>
      <c r="Z316" s="18" t="str">
        <f t="shared" si="47"/>
        <v>Normal</v>
      </c>
      <c r="AA316" s="18" t="str">
        <f>VLOOKUP(D316, lookups!$A$2:$B$18, 2, FALSE)</f>
        <v>Medium Budget</v>
      </c>
      <c r="AB316" s="18" t="str">
        <f t="shared" si="48"/>
        <v>Not Recommended</v>
      </c>
      <c r="AC316" s="18" t="str">
        <f t="shared" si="49"/>
        <v>High Buzz / High Score</v>
      </c>
    </row>
    <row r="317" spans="1:29" x14ac:dyDescent="0.35">
      <c r="A317" s="18" t="s">
        <v>548</v>
      </c>
      <c r="B317" s="19">
        <v>31537</v>
      </c>
      <c r="C317" s="18" t="s">
        <v>50</v>
      </c>
      <c r="D317" s="18" t="s">
        <v>27</v>
      </c>
      <c r="E317" s="18" t="s">
        <v>21</v>
      </c>
      <c r="F317" s="18" t="s">
        <v>101</v>
      </c>
      <c r="G317" s="18" t="s">
        <v>110</v>
      </c>
      <c r="H317" s="18" t="s">
        <v>444</v>
      </c>
      <c r="I317" s="18" t="s">
        <v>549</v>
      </c>
      <c r="J317" s="20">
        <v>40000</v>
      </c>
      <c r="K317" s="20">
        <v>42028</v>
      </c>
      <c r="L317" s="20">
        <v>0</v>
      </c>
      <c r="M317" s="20">
        <v>9000</v>
      </c>
      <c r="N317" s="20">
        <v>8.1</v>
      </c>
      <c r="O317" s="20">
        <v>120</v>
      </c>
      <c r="P317" s="20">
        <v>120</v>
      </c>
      <c r="Q317" s="3">
        <v>137963328</v>
      </c>
      <c r="R317" s="3">
        <v>6000000</v>
      </c>
      <c r="S317" s="3">
        <f t="shared" si="40"/>
        <v>131963328</v>
      </c>
      <c r="T317" s="4">
        <f t="shared" si="41"/>
        <v>21.993887999999998</v>
      </c>
      <c r="U317" s="5">
        <f t="shared" si="42"/>
        <v>42.097555199999995</v>
      </c>
      <c r="V317" s="2">
        <f t="shared" si="43"/>
        <v>1986</v>
      </c>
      <c r="W317" s="18" t="str">
        <f t="shared" si="44"/>
        <v>may</v>
      </c>
      <c r="X317" s="18" t="str">
        <f t="shared" si="45"/>
        <v>Oliver Stone</v>
      </c>
      <c r="Y317" s="18" t="str">
        <f t="shared" si="46"/>
        <v>PLATOON</v>
      </c>
      <c r="Z317" s="18" t="str">
        <f t="shared" si="47"/>
        <v>Overperformer</v>
      </c>
      <c r="AA317" s="18" t="str">
        <f>VLOOKUP(D317, lookups!$A$2:$B$18, 2, FALSE)</f>
        <v>Medium Budget</v>
      </c>
      <c r="AB317" s="18" t="str">
        <f t="shared" si="48"/>
        <v>Not Recommended</v>
      </c>
      <c r="AC317" s="18" t="str">
        <f t="shared" si="49"/>
        <v>High Buzz / High Score</v>
      </c>
    </row>
    <row r="318" spans="1:29" x14ac:dyDescent="0.35">
      <c r="A318" s="18" t="s">
        <v>5172</v>
      </c>
      <c r="B318" s="19">
        <v>39990</v>
      </c>
      <c r="C318" s="18" t="s">
        <v>50</v>
      </c>
      <c r="D318" s="18" t="s">
        <v>51</v>
      </c>
      <c r="E318" s="18" t="s">
        <v>21</v>
      </c>
      <c r="F318" s="18" t="s">
        <v>22</v>
      </c>
      <c r="G318" s="18" t="s">
        <v>102</v>
      </c>
      <c r="H318" s="18" t="s">
        <v>647</v>
      </c>
      <c r="I318" s="18" t="s">
        <v>498</v>
      </c>
      <c r="J318" s="20">
        <v>18000</v>
      </c>
      <c r="K318" s="20">
        <v>48878</v>
      </c>
      <c r="L318" s="20">
        <v>0</v>
      </c>
      <c r="M318" s="20">
        <v>0</v>
      </c>
      <c r="N318" s="20">
        <v>6.8</v>
      </c>
      <c r="O318" s="20">
        <v>240</v>
      </c>
      <c r="P318" s="20">
        <v>96</v>
      </c>
      <c r="Q318" s="3">
        <v>137850096</v>
      </c>
      <c r="R318" s="3">
        <v>200000000</v>
      </c>
      <c r="S318" s="3">
        <f t="shared" si="40"/>
        <v>-62149904</v>
      </c>
      <c r="T318" s="4">
        <f t="shared" si="41"/>
        <v>-0.31074952</v>
      </c>
      <c r="U318" s="5">
        <f t="shared" si="42"/>
        <v>27.075700191999999</v>
      </c>
      <c r="V318" s="2">
        <f t="shared" si="43"/>
        <v>2009</v>
      </c>
      <c r="W318" s="18" t="str">
        <f t="shared" si="44"/>
        <v>iyun</v>
      </c>
      <c r="X318" s="18" t="str">
        <f t="shared" si="45"/>
        <v>Robert Zemeckis</v>
      </c>
      <c r="Y318" s="18" t="str">
        <f t="shared" si="46"/>
        <v>A CHRİSTMAS CAROL</v>
      </c>
      <c r="Z318" s="18" t="str">
        <f t="shared" si="47"/>
        <v>Underperformer</v>
      </c>
      <c r="AA318" s="18" t="str">
        <f>VLOOKUP(D318, lookups!$A$2:$B$18, 2, FALSE)</f>
        <v>High Budget</v>
      </c>
      <c r="AB318" s="18" t="str">
        <f t="shared" si="48"/>
        <v>Not Recommended</v>
      </c>
      <c r="AC318" s="18" t="str">
        <f t="shared" si="49"/>
        <v>Normal</v>
      </c>
    </row>
    <row r="319" spans="1:29" x14ac:dyDescent="0.35">
      <c r="A319" s="18" t="s">
        <v>2353</v>
      </c>
      <c r="B319" s="19">
        <v>36545</v>
      </c>
      <c r="C319" s="18" t="s">
        <v>50</v>
      </c>
      <c r="D319" s="18" t="s">
        <v>58</v>
      </c>
      <c r="E319" s="18" t="s">
        <v>21</v>
      </c>
      <c r="F319" s="18" t="s">
        <v>22</v>
      </c>
      <c r="G319" s="18" t="s">
        <v>102</v>
      </c>
      <c r="H319" s="18" t="s">
        <v>1085</v>
      </c>
      <c r="I319" s="18" t="s">
        <v>2354</v>
      </c>
      <c r="J319" s="20">
        <v>1000</v>
      </c>
      <c r="K319" s="20">
        <v>2945</v>
      </c>
      <c r="L319" s="20">
        <v>0</v>
      </c>
      <c r="M319" s="20">
        <v>0</v>
      </c>
      <c r="N319" s="20">
        <v>6.5</v>
      </c>
      <c r="O319" s="20">
        <v>145</v>
      </c>
      <c r="P319" s="20">
        <v>82</v>
      </c>
      <c r="Q319" s="3">
        <v>137748063</v>
      </c>
      <c r="R319" s="3">
        <v>127500000</v>
      </c>
      <c r="S319" s="3">
        <f t="shared" si="40"/>
        <v>10248063</v>
      </c>
      <c r="T319" s="4">
        <f t="shared" si="41"/>
        <v>8.0376964705882348E-2</v>
      </c>
      <c r="U319" s="5">
        <f t="shared" si="42"/>
        <v>26.032150785882354</v>
      </c>
      <c r="V319" s="2">
        <f t="shared" si="43"/>
        <v>2000</v>
      </c>
      <c r="W319" s="18" t="str">
        <f t="shared" si="44"/>
        <v>yanvar</v>
      </c>
      <c r="X319" s="18" t="str">
        <f t="shared" si="45"/>
        <v>Eric Leighton</v>
      </c>
      <c r="Y319" s="18" t="str">
        <f t="shared" si="46"/>
        <v>DİNOSAUR</v>
      </c>
      <c r="Z319" s="18" t="str">
        <f t="shared" si="47"/>
        <v>Normal</v>
      </c>
      <c r="AA319" s="18" t="str">
        <f>VLOOKUP(D319, lookups!$A$2:$B$18, 2, FALSE)</f>
        <v>High Budget</v>
      </c>
      <c r="AB319" s="18" t="str">
        <f t="shared" si="48"/>
        <v>Not Recommended</v>
      </c>
      <c r="AC319" s="18" t="str">
        <f t="shared" si="49"/>
        <v>Normal</v>
      </c>
    </row>
    <row r="320" spans="1:29" x14ac:dyDescent="0.35">
      <c r="A320" s="18" t="s">
        <v>6517</v>
      </c>
      <c r="B320" s="19">
        <v>41573</v>
      </c>
      <c r="C320" s="18" t="s">
        <v>50</v>
      </c>
      <c r="D320" s="18" t="s">
        <v>109</v>
      </c>
      <c r="E320" s="18" t="s">
        <v>21</v>
      </c>
      <c r="F320" s="18" t="s">
        <v>22</v>
      </c>
      <c r="G320" s="18" t="s">
        <v>110</v>
      </c>
      <c r="H320" s="18" t="s">
        <v>6114</v>
      </c>
      <c r="I320" s="18" t="s">
        <v>3764</v>
      </c>
      <c r="J320" s="20">
        <v>6000</v>
      </c>
      <c r="K320" s="20">
        <v>9049</v>
      </c>
      <c r="L320" s="20">
        <v>0</v>
      </c>
      <c r="M320" s="20">
        <v>131000</v>
      </c>
      <c r="N320" s="20">
        <v>7.5</v>
      </c>
      <c r="O320" s="20">
        <v>511</v>
      </c>
      <c r="P320" s="20">
        <v>112</v>
      </c>
      <c r="Q320" s="3">
        <v>137387272</v>
      </c>
      <c r="R320" s="3">
        <v>20000000</v>
      </c>
      <c r="S320" s="3">
        <f t="shared" si="40"/>
        <v>117387272</v>
      </c>
      <c r="T320" s="4">
        <f t="shared" si="41"/>
        <v>5.8693635999999998</v>
      </c>
      <c r="U320" s="5">
        <f t="shared" si="42"/>
        <v>45.447745439999998</v>
      </c>
      <c r="V320" s="2">
        <f t="shared" si="43"/>
        <v>2013</v>
      </c>
      <c r="W320" s="18" t="str">
        <f t="shared" si="44"/>
        <v>oktyabr</v>
      </c>
      <c r="X320" s="18" t="str">
        <f t="shared" si="45"/>
        <v>James Wan</v>
      </c>
      <c r="Y320" s="18" t="str">
        <f t="shared" si="46"/>
        <v>THE CONJURİNG</v>
      </c>
      <c r="Z320" s="18" t="str">
        <f t="shared" si="47"/>
        <v>Normal</v>
      </c>
      <c r="AA320" s="18" t="str">
        <f>VLOOKUP(D320, lookups!$A$2:$B$18, 2, FALSE)</f>
        <v>Low Budget</v>
      </c>
      <c r="AB320" s="18" t="str">
        <f t="shared" si="48"/>
        <v>Not Recommended</v>
      </c>
      <c r="AC320" s="18" t="str">
        <f t="shared" si="49"/>
        <v>Normal</v>
      </c>
    </row>
    <row r="321" spans="1:29" x14ac:dyDescent="0.35">
      <c r="A321" s="18" t="s">
        <v>4290</v>
      </c>
      <c r="B321" s="19">
        <v>38778</v>
      </c>
      <c r="C321" s="18" t="s">
        <v>50</v>
      </c>
      <c r="D321" s="18" t="s">
        <v>38</v>
      </c>
      <c r="E321" s="18" t="s">
        <v>21</v>
      </c>
      <c r="F321" s="18" t="s">
        <v>22</v>
      </c>
      <c r="G321" s="18" t="s">
        <v>150</v>
      </c>
      <c r="H321" s="18" t="s">
        <v>1377</v>
      </c>
      <c r="I321" s="18" t="s">
        <v>1941</v>
      </c>
      <c r="J321" s="20">
        <v>11000</v>
      </c>
      <c r="K321" s="20">
        <v>12700</v>
      </c>
      <c r="L321" s="20">
        <v>153</v>
      </c>
      <c r="M321" s="20">
        <v>7000</v>
      </c>
      <c r="N321" s="20">
        <v>6.4</v>
      </c>
      <c r="O321" s="20">
        <v>173</v>
      </c>
      <c r="P321" s="20">
        <v>107</v>
      </c>
      <c r="Q321" s="3">
        <v>137340146</v>
      </c>
      <c r="R321" s="3">
        <v>70000000</v>
      </c>
      <c r="S321" s="3">
        <f t="shared" si="40"/>
        <v>67340146</v>
      </c>
      <c r="T321" s="4">
        <f t="shared" si="41"/>
        <v>0.96200208571428569</v>
      </c>
      <c r="U321" s="5">
        <f t="shared" si="42"/>
        <v>26.684800834285713</v>
      </c>
      <c r="V321" s="2">
        <f t="shared" si="43"/>
        <v>2006</v>
      </c>
      <c r="W321" s="18" t="str">
        <f t="shared" si="44"/>
        <v>mart</v>
      </c>
      <c r="X321" s="18" t="str">
        <f t="shared" si="45"/>
        <v>Frank Coraci</v>
      </c>
      <c r="Y321" s="18" t="str">
        <f t="shared" si="46"/>
        <v>CLİCK</v>
      </c>
      <c r="Z321" s="18" t="str">
        <f t="shared" si="47"/>
        <v>Normal</v>
      </c>
      <c r="AA321" s="18" t="str">
        <f>VLOOKUP(D321, lookups!$A$2:$B$18, 2, FALSE)</f>
        <v>Medium Budget</v>
      </c>
      <c r="AB321" s="18" t="str">
        <f t="shared" si="48"/>
        <v>Not Recommended</v>
      </c>
      <c r="AC321" s="18" t="str">
        <f t="shared" si="49"/>
        <v>Normal</v>
      </c>
    </row>
    <row r="322" spans="1:29" x14ac:dyDescent="0.35">
      <c r="A322" s="18" t="s">
        <v>2219</v>
      </c>
      <c r="B322" s="19">
        <v>36376</v>
      </c>
      <c r="C322" s="18" t="s">
        <v>50</v>
      </c>
      <c r="D322" s="18" t="s">
        <v>20</v>
      </c>
      <c r="E322" s="18" t="s">
        <v>21</v>
      </c>
      <c r="F322" s="18" t="s">
        <v>22</v>
      </c>
      <c r="G322" s="18" t="s">
        <v>110</v>
      </c>
      <c r="H322" s="18" t="s">
        <v>473</v>
      </c>
      <c r="I322" s="18" t="s">
        <v>1161</v>
      </c>
      <c r="J322" s="20">
        <v>15000</v>
      </c>
      <c r="K322" s="20">
        <v>17716</v>
      </c>
      <c r="L322" s="20">
        <v>0</v>
      </c>
      <c r="M322" s="20">
        <v>30000</v>
      </c>
      <c r="N322" s="20">
        <v>8.5</v>
      </c>
      <c r="O322" s="20">
        <v>186</v>
      </c>
      <c r="P322" s="20">
        <v>189</v>
      </c>
      <c r="Q322" s="3">
        <v>136801374</v>
      </c>
      <c r="R322" s="3">
        <v>60000000</v>
      </c>
      <c r="S322" s="3">
        <f t="shared" si="40"/>
        <v>76801374</v>
      </c>
      <c r="T322" s="4">
        <f t="shared" si="41"/>
        <v>1.2800229000000001</v>
      </c>
      <c r="U322" s="5">
        <f t="shared" si="42"/>
        <v>37.512009159999998</v>
      </c>
      <c r="V322" s="2">
        <f t="shared" si="43"/>
        <v>1999</v>
      </c>
      <c r="W322" s="18" t="str">
        <f t="shared" si="44"/>
        <v>avgust</v>
      </c>
      <c r="X322" s="18" t="str">
        <f t="shared" si="45"/>
        <v>Frank Darabont</v>
      </c>
      <c r="Y322" s="18" t="str">
        <f t="shared" si="46"/>
        <v>THE GREEN MİLE</v>
      </c>
      <c r="Z322" s="18" t="str">
        <f t="shared" si="47"/>
        <v>Normal</v>
      </c>
      <c r="AA322" s="18" t="str">
        <f>VLOOKUP(D322, lookups!$A$2:$B$18, 2, FALSE)</f>
        <v>Medium Budget</v>
      </c>
      <c r="AB322" s="18" t="str">
        <f t="shared" si="48"/>
        <v>Not Recommended</v>
      </c>
      <c r="AC322" s="18" t="str">
        <f t="shared" si="49"/>
        <v>High Buzz / High Score</v>
      </c>
    </row>
    <row r="323" spans="1:29" x14ac:dyDescent="0.35">
      <c r="A323" s="18" t="s">
        <v>1416</v>
      </c>
      <c r="B323" s="19">
        <v>35132</v>
      </c>
      <c r="C323" s="18" t="s">
        <v>50</v>
      </c>
      <c r="D323" s="18" t="s">
        <v>20</v>
      </c>
      <c r="E323" s="18" t="s">
        <v>21</v>
      </c>
      <c r="F323" s="18" t="s">
        <v>22</v>
      </c>
      <c r="G323" s="18" t="s">
        <v>110</v>
      </c>
      <c r="H323" s="18" t="s">
        <v>1417</v>
      </c>
      <c r="I323" s="18" t="s">
        <v>474</v>
      </c>
      <c r="J323" s="20">
        <v>960</v>
      </c>
      <c r="K323" s="20">
        <v>3667</v>
      </c>
      <c r="L323" s="20">
        <v>2000</v>
      </c>
      <c r="M323" s="20">
        <v>1000</v>
      </c>
      <c r="N323" s="20">
        <v>6.6</v>
      </c>
      <c r="O323" s="20">
        <v>79</v>
      </c>
      <c r="P323" s="20">
        <v>139</v>
      </c>
      <c r="Q323" s="3">
        <v>136448821</v>
      </c>
      <c r="R323" s="3">
        <v>80000000</v>
      </c>
      <c r="S323" s="3">
        <f t="shared" ref="S323:S386" si="50">Q323-R323</f>
        <v>56448821</v>
      </c>
      <c r="T323" s="4">
        <f t="shared" ref="T323:T386" si="51">IF(R323&gt;0, (Q323-R323)/R323, 0)</f>
        <v>0.70561026250000003</v>
      </c>
      <c r="U323" s="5">
        <f t="shared" ref="U323:U386" si="52">(N323*4) + (T323*0.4) + (M323/10000)</f>
        <v>26.782244105</v>
      </c>
      <c r="V323" s="2">
        <f t="shared" ref="V323:V386" si="53">YEAR(B323)</f>
        <v>1996</v>
      </c>
      <c r="W323" s="18" t="str">
        <f t="shared" ref="W323:W386" si="54">TEXT(B323, "mmmm")</f>
        <v>mart</v>
      </c>
      <c r="X323" s="18" t="str">
        <f t="shared" ref="X323:X386" si="55">TRIM(I323)</f>
        <v>Ron Howard</v>
      </c>
      <c r="Y323" s="18" t="str">
        <f t="shared" ref="Y323:Y386" si="56">UPPER(A323)</f>
        <v>RANSOM</v>
      </c>
      <c r="Z323" s="18" t="str">
        <f t="shared" ref="Z323:Z386" si="57">IF(AND(R323&gt;50000000, S323&lt;0), "Underperformer", IF(AND(R323&lt;10000000, S323&gt;50000000), "Overperformer", "Normal"))</f>
        <v>Normal</v>
      </c>
      <c r="AA323" s="18" t="str">
        <f>VLOOKUP(D323, lookups!$A$2:$B$18, 2, FALSE)</f>
        <v>Medium Budget</v>
      </c>
      <c r="AB323" s="18" t="str">
        <f t="shared" ref="AB323:AB386" si="58">IF(AND(N323&gt;7, T323&gt;1, U323&gt;70), "Recommended", "Not Recommended")</f>
        <v>Not Recommended</v>
      </c>
      <c r="AC323" s="18" t="str">
        <f t="shared" ref="AC323:AC386" si="59">IF(N323&gt;=8, "High Buzz / High Score", IF(AND(N323&lt;6, T323&lt;1), "High Buzz Mismatch", "Normal"))</f>
        <v>Normal</v>
      </c>
    </row>
    <row r="324" spans="1:29" x14ac:dyDescent="0.35">
      <c r="A324" s="18" t="s">
        <v>6065</v>
      </c>
      <c r="B324" s="19">
        <v>40916</v>
      </c>
      <c r="C324" s="18" t="s">
        <v>50</v>
      </c>
      <c r="D324" s="18" t="s">
        <v>79</v>
      </c>
      <c r="E324" s="18" t="s">
        <v>21</v>
      </c>
      <c r="F324" s="18" t="s">
        <v>22</v>
      </c>
      <c r="G324" s="18" t="s">
        <v>110</v>
      </c>
      <c r="H324" s="18" t="s">
        <v>3378</v>
      </c>
      <c r="I324" s="18" t="s">
        <v>5732</v>
      </c>
      <c r="J324" s="20">
        <v>1000</v>
      </c>
      <c r="K324" s="20">
        <v>3133</v>
      </c>
      <c r="L324" s="20">
        <v>0</v>
      </c>
      <c r="M324" s="20">
        <v>89000</v>
      </c>
      <c r="N324" s="20">
        <v>7.7</v>
      </c>
      <c r="O324" s="20">
        <v>656</v>
      </c>
      <c r="P324" s="20">
        <v>130</v>
      </c>
      <c r="Q324" s="3">
        <v>136019448</v>
      </c>
      <c r="R324" s="3">
        <v>44500000</v>
      </c>
      <c r="S324" s="3">
        <f t="shared" si="50"/>
        <v>91519448</v>
      </c>
      <c r="T324" s="4">
        <f t="shared" si="51"/>
        <v>2.056616808988764</v>
      </c>
      <c r="U324" s="5">
        <f t="shared" si="52"/>
        <v>40.522646723595507</v>
      </c>
      <c r="V324" s="2">
        <f t="shared" si="53"/>
        <v>2012</v>
      </c>
      <c r="W324" s="18" t="str">
        <f t="shared" si="54"/>
        <v>yanvar</v>
      </c>
      <c r="X324" s="18" t="str">
        <f t="shared" si="55"/>
        <v>Ben Affleck</v>
      </c>
      <c r="Y324" s="18" t="str">
        <f t="shared" si="56"/>
        <v>ARGO</v>
      </c>
      <c r="Z324" s="18" t="str">
        <f t="shared" si="57"/>
        <v>Normal</v>
      </c>
      <c r="AA324" s="18" t="str">
        <f>VLOOKUP(D324, lookups!$A$2:$B$18, 2, FALSE)</f>
        <v>Medium Budget</v>
      </c>
      <c r="AB324" s="18" t="str">
        <f t="shared" si="58"/>
        <v>Not Recommended</v>
      </c>
      <c r="AC324" s="18" t="str">
        <f t="shared" si="59"/>
        <v>Normal</v>
      </c>
    </row>
    <row r="325" spans="1:29" x14ac:dyDescent="0.35">
      <c r="A325" s="18" t="s">
        <v>3929</v>
      </c>
      <c r="B325" s="19">
        <v>38652</v>
      </c>
      <c r="C325" s="18" t="s">
        <v>50</v>
      </c>
      <c r="D325" s="18" t="s">
        <v>58</v>
      </c>
      <c r="E325" s="18" t="s">
        <v>21</v>
      </c>
      <c r="F325" s="18" t="s">
        <v>22</v>
      </c>
      <c r="G325" s="18" t="s">
        <v>46</v>
      </c>
      <c r="H325" s="18" t="s">
        <v>662</v>
      </c>
      <c r="I325" s="18" t="s">
        <v>1534</v>
      </c>
      <c r="J325" s="20">
        <v>925</v>
      </c>
      <c r="K325" s="20">
        <v>2252</v>
      </c>
      <c r="L325" s="20">
        <v>10</v>
      </c>
      <c r="M325" s="20">
        <v>912</v>
      </c>
      <c r="N325" s="20">
        <v>5.8</v>
      </c>
      <c r="O325" s="20">
        <v>161</v>
      </c>
      <c r="P325" s="20">
        <v>81</v>
      </c>
      <c r="Q325" s="3">
        <v>135381507</v>
      </c>
      <c r="R325" s="3">
        <v>150000000</v>
      </c>
      <c r="S325" s="3">
        <f t="shared" si="50"/>
        <v>-14618493</v>
      </c>
      <c r="T325" s="4">
        <f t="shared" si="51"/>
        <v>-9.7456619999999994E-2</v>
      </c>
      <c r="U325" s="5">
        <f t="shared" si="52"/>
        <v>23.252217351999999</v>
      </c>
      <c r="V325" s="2">
        <f t="shared" si="53"/>
        <v>2005</v>
      </c>
      <c r="W325" s="18" t="str">
        <f t="shared" si="54"/>
        <v>oktyabr</v>
      </c>
      <c r="X325" s="18" t="str">
        <f t="shared" si="55"/>
        <v>Mark Dindal</v>
      </c>
      <c r="Y325" s="18" t="str">
        <f t="shared" si="56"/>
        <v>CHİCKEN LİTTLE</v>
      </c>
      <c r="Z325" s="18" t="str">
        <f t="shared" si="57"/>
        <v>Underperformer</v>
      </c>
      <c r="AA325" s="18" t="str">
        <f>VLOOKUP(D325, lookups!$A$2:$B$18, 2, FALSE)</f>
        <v>High Budget</v>
      </c>
      <c r="AB325" s="18" t="str">
        <f t="shared" si="58"/>
        <v>Not Recommended</v>
      </c>
      <c r="AC325" s="18" t="str">
        <f t="shared" si="59"/>
        <v>High Buzz Mismatch</v>
      </c>
    </row>
    <row r="326" spans="1:29" x14ac:dyDescent="0.35">
      <c r="A326" s="18" t="s">
        <v>1849</v>
      </c>
      <c r="B326" s="19">
        <v>35803</v>
      </c>
      <c r="C326" s="18" t="s">
        <v>50</v>
      </c>
      <c r="D326" s="18" t="s">
        <v>79</v>
      </c>
      <c r="E326" s="18" t="s">
        <v>21</v>
      </c>
      <c r="F326" s="18" t="s">
        <v>22</v>
      </c>
      <c r="G326" s="18" t="s">
        <v>150</v>
      </c>
      <c r="H326" s="18" t="s">
        <v>602</v>
      </c>
      <c r="I326" s="18" t="s">
        <v>1074</v>
      </c>
      <c r="J326" s="20">
        <v>49000</v>
      </c>
      <c r="K326" s="20">
        <v>74382</v>
      </c>
      <c r="L326" s="20">
        <v>293</v>
      </c>
      <c r="M326" s="20">
        <v>0</v>
      </c>
      <c r="N326" s="20">
        <v>6.7</v>
      </c>
      <c r="O326" s="20">
        <v>55</v>
      </c>
      <c r="P326" s="20">
        <v>115</v>
      </c>
      <c r="Q326" s="3">
        <v>135014968</v>
      </c>
      <c r="R326" s="3">
        <v>50000000</v>
      </c>
      <c r="S326" s="3">
        <f t="shared" si="50"/>
        <v>85014968</v>
      </c>
      <c r="T326" s="4">
        <f t="shared" si="51"/>
        <v>1.70029936</v>
      </c>
      <c r="U326" s="5">
        <f t="shared" si="52"/>
        <v>27.480119744</v>
      </c>
      <c r="V326" s="2">
        <f t="shared" si="53"/>
        <v>1998</v>
      </c>
      <c r="W326" s="18" t="str">
        <f t="shared" si="54"/>
        <v>yanvar</v>
      </c>
      <c r="X326" s="18" t="str">
        <f t="shared" si="55"/>
        <v>Tom Shadyac</v>
      </c>
      <c r="Y326" s="18" t="str">
        <f t="shared" si="56"/>
        <v>PATCH ADAMS</v>
      </c>
      <c r="Z326" s="18" t="str">
        <f t="shared" si="57"/>
        <v>Normal</v>
      </c>
      <c r="AA326" s="18" t="str">
        <f>VLOOKUP(D326, lookups!$A$2:$B$18, 2, FALSE)</f>
        <v>Medium Budget</v>
      </c>
      <c r="AB326" s="18" t="str">
        <f t="shared" si="58"/>
        <v>Not Recommended</v>
      </c>
      <c r="AC326" s="18" t="str">
        <f t="shared" si="59"/>
        <v>Normal</v>
      </c>
    </row>
    <row r="327" spans="1:29" x14ac:dyDescent="0.35">
      <c r="A327" s="18" t="s">
        <v>213</v>
      </c>
      <c r="B327" s="19">
        <v>26351</v>
      </c>
      <c r="C327" s="18" t="s">
        <v>50</v>
      </c>
      <c r="D327" s="18" t="s">
        <v>20</v>
      </c>
      <c r="E327" s="18" t="s">
        <v>21</v>
      </c>
      <c r="F327" s="18" t="s">
        <v>22</v>
      </c>
      <c r="G327" s="18" t="s">
        <v>110</v>
      </c>
      <c r="H327" s="18" t="s">
        <v>214</v>
      </c>
      <c r="I327" s="18" t="s">
        <v>215</v>
      </c>
      <c r="J327" s="20">
        <v>14000</v>
      </c>
      <c r="K327" s="20">
        <v>28122</v>
      </c>
      <c r="L327" s="20">
        <v>0</v>
      </c>
      <c r="M327" s="20">
        <v>43000</v>
      </c>
      <c r="N327" s="20">
        <v>9.1999999999999993</v>
      </c>
      <c r="O327" s="20">
        <v>208</v>
      </c>
      <c r="P327" s="20">
        <v>175</v>
      </c>
      <c r="Q327" s="3">
        <v>134821952</v>
      </c>
      <c r="R327" s="3">
        <v>6000000</v>
      </c>
      <c r="S327" s="3">
        <f t="shared" si="50"/>
        <v>128821952</v>
      </c>
      <c r="T327" s="4">
        <f t="shared" si="51"/>
        <v>21.470325333333335</v>
      </c>
      <c r="U327" s="5">
        <f t="shared" si="52"/>
        <v>49.688130133333331</v>
      </c>
      <c r="V327" s="2">
        <f t="shared" si="53"/>
        <v>1972</v>
      </c>
      <c r="W327" s="18" t="str">
        <f t="shared" si="54"/>
        <v>fevral</v>
      </c>
      <c r="X327" s="18" t="str">
        <f t="shared" si="55"/>
        <v>Francis Ford Coppola</v>
      </c>
      <c r="Y327" s="18" t="str">
        <f t="shared" si="56"/>
        <v>THE GODFATHER</v>
      </c>
      <c r="Z327" s="18" t="str">
        <f t="shared" si="57"/>
        <v>Overperformer</v>
      </c>
      <c r="AA327" s="18" t="str">
        <f>VLOOKUP(D327, lookups!$A$2:$B$18, 2, FALSE)</f>
        <v>Medium Budget</v>
      </c>
      <c r="AB327" s="18" t="str">
        <f t="shared" si="58"/>
        <v>Not Recommended</v>
      </c>
      <c r="AC327" s="18" t="str">
        <f t="shared" si="59"/>
        <v>High Buzz / High Score</v>
      </c>
    </row>
    <row r="328" spans="1:29" x14ac:dyDescent="0.35">
      <c r="A328" s="18" t="s">
        <v>5142</v>
      </c>
      <c r="B328" s="19">
        <v>39807</v>
      </c>
      <c r="C328" s="18" t="s">
        <v>50</v>
      </c>
      <c r="D328" s="18" t="s">
        <v>95</v>
      </c>
      <c r="E328" s="18" t="s">
        <v>21</v>
      </c>
      <c r="F328" s="18" t="s">
        <v>22</v>
      </c>
      <c r="G328" s="18" t="s">
        <v>110</v>
      </c>
      <c r="H328" s="18" t="s">
        <v>1225</v>
      </c>
      <c r="I328" s="18" t="s">
        <v>3740</v>
      </c>
      <c r="J328" s="20">
        <v>11000</v>
      </c>
      <c r="K328" s="20">
        <v>25763</v>
      </c>
      <c r="L328" s="20">
        <v>335</v>
      </c>
      <c r="M328" s="20">
        <v>0</v>
      </c>
      <c r="N328" s="20">
        <v>6.7</v>
      </c>
      <c r="O328" s="20">
        <v>316</v>
      </c>
      <c r="P328" s="20">
        <v>110</v>
      </c>
      <c r="Q328" s="3">
        <v>134568845</v>
      </c>
      <c r="R328" s="3">
        <v>75000000</v>
      </c>
      <c r="S328" s="3">
        <f t="shared" si="50"/>
        <v>59568845</v>
      </c>
      <c r="T328" s="4">
        <f t="shared" si="51"/>
        <v>0.79425126666666668</v>
      </c>
      <c r="U328" s="5">
        <f t="shared" si="52"/>
        <v>27.117700506666669</v>
      </c>
      <c r="V328" s="2">
        <f t="shared" si="53"/>
        <v>2008</v>
      </c>
      <c r="W328" s="18" t="str">
        <f t="shared" si="54"/>
        <v>dekabr</v>
      </c>
      <c r="X328" s="18" t="str">
        <f t="shared" si="55"/>
        <v>Timur Bekmambetov</v>
      </c>
      <c r="Y328" s="18" t="str">
        <f t="shared" si="56"/>
        <v>WANTED</v>
      </c>
      <c r="Z328" s="18" t="str">
        <f t="shared" si="57"/>
        <v>Normal</v>
      </c>
      <c r="AA328" s="18" t="str">
        <f>VLOOKUP(D328, lookups!$A$2:$B$18, 2, FALSE)</f>
        <v>High Budget</v>
      </c>
      <c r="AB328" s="18" t="str">
        <f t="shared" si="58"/>
        <v>Not Recommended</v>
      </c>
      <c r="AC328" s="18" t="str">
        <f t="shared" si="59"/>
        <v>Normal</v>
      </c>
    </row>
    <row r="329" spans="1:29" x14ac:dyDescent="0.35">
      <c r="A329" s="18" t="s">
        <v>4697</v>
      </c>
      <c r="B329" s="19">
        <v>39138</v>
      </c>
      <c r="C329" s="18" t="s">
        <v>50</v>
      </c>
      <c r="D329" s="18" t="s">
        <v>95</v>
      </c>
      <c r="E329" s="18" t="s">
        <v>21</v>
      </c>
      <c r="F329" s="18" t="s">
        <v>22</v>
      </c>
      <c r="G329" s="18" t="s">
        <v>150</v>
      </c>
      <c r="H329" s="18" t="s">
        <v>800</v>
      </c>
      <c r="I329" s="18" t="s">
        <v>3548</v>
      </c>
      <c r="J329" s="20">
        <v>13000</v>
      </c>
      <c r="K329" s="20">
        <v>13961</v>
      </c>
      <c r="L329" s="20">
        <v>235</v>
      </c>
      <c r="M329" s="20">
        <v>0</v>
      </c>
      <c r="N329" s="20">
        <v>7.2</v>
      </c>
      <c r="O329" s="20">
        <v>354</v>
      </c>
      <c r="P329" s="20">
        <v>129</v>
      </c>
      <c r="Q329" s="3">
        <v>134520804</v>
      </c>
      <c r="R329" s="3">
        <v>110000000</v>
      </c>
      <c r="S329" s="3">
        <f t="shared" si="50"/>
        <v>24520804</v>
      </c>
      <c r="T329" s="4">
        <f t="shared" si="51"/>
        <v>0.22291639999999999</v>
      </c>
      <c r="U329" s="5">
        <f t="shared" si="52"/>
        <v>28.88916656</v>
      </c>
      <c r="V329" s="2">
        <f t="shared" si="53"/>
        <v>2007</v>
      </c>
      <c r="W329" s="18" t="str">
        <f t="shared" si="54"/>
        <v>fevral</v>
      </c>
      <c r="X329" s="18" t="str">
        <f t="shared" si="55"/>
        <v>Len Wiseman</v>
      </c>
      <c r="Y329" s="18" t="str">
        <f t="shared" si="56"/>
        <v>LİVE FREE OR DİE HARD</v>
      </c>
      <c r="Z329" s="18" t="str">
        <f t="shared" si="57"/>
        <v>Normal</v>
      </c>
      <c r="AA329" s="18" t="str">
        <f>VLOOKUP(D329, lookups!$A$2:$B$18, 2, FALSE)</f>
        <v>High Budget</v>
      </c>
      <c r="AB329" s="18" t="str">
        <f t="shared" si="58"/>
        <v>Not Recommended</v>
      </c>
      <c r="AC329" s="18" t="str">
        <f t="shared" si="59"/>
        <v>Normal</v>
      </c>
    </row>
    <row r="330" spans="1:29" x14ac:dyDescent="0.35">
      <c r="A330" s="18" t="s">
        <v>5087</v>
      </c>
      <c r="B330" s="19">
        <v>39541</v>
      </c>
      <c r="C330" s="18" t="s">
        <v>50</v>
      </c>
      <c r="D330" s="18" t="s">
        <v>95</v>
      </c>
      <c r="E330" s="18" t="s">
        <v>21</v>
      </c>
      <c r="F330" s="18" t="s">
        <v>22</v>
      </c>
      <c r="G330" s="18" t="s">
        <v>150</v>
      </c>
      <c r="H330" s="18" t="s">
        <v>3634</v>
      </c>
      <c r="I330" s="18" t="s">
        <v>3255</v>
      </c>
      <c r="J330" s="20">
        <v>3000</v>
      </c>
      <c r="K330" s="20">
        <v>5811</v>
      </c>
      <c r="L330" s="20">
        <v>255</v>
      </c>
      <c r="M330" s="20">
        <v>0</v>
      </c>
      <c r="N330" s="20">
        <v>6.8</v>
      </c>
      <c r="O330" s="20">
        <v>354</v>
      </c>
      <c r="P330" s="20">
        <v>135</v>
      </c>
      <c r="Q330" s="3">
        <v>134518390</v>
      </c>
      <c r="R330" s="3">
        <v>150000000</v>
      </c>
      <c r="S330" s="3">
        <f t="shared" si="50"/>
        <v>-15481610</v>
      </c>
      <c r="T330" s="4">
        <f t="shared" si="51"/>
        <v>-0.10321073333333333</v>
      </c>
      <c r="U330" s="5">
        <f t="shared" si="52"/>
        <v>27.158715706666666</v>
      </c>
      <c r="V330" s="2">
        <f t="shared" si="53"/>
        <v>2008</v>
      </c>
      <c r="W330" s="18" t="str">
        <f t="shared" si="54"/>
        <v>aprel</v>
      </c>
      <c r="X330" s="18" t="str">
        <f t="shared" si="55"/>
        <v>Louis Leterrier</v>
      </c>
      <c r="Y330" s="18" t="str">
        <f t="shared" si="56"/>
        <v>THE INCREDİBLE HULK</v>
      </c>
      <c r="Z330" s="18" t="str">
        <f t="shared" si="57"/>
        <v>Underperformer</v>
      </c>
      <c r="AA330" s="18" t="str">
        <f>VLOOKUP(D330, lookups!$A$2:$B$18, 2, FALSE)</f>
        <v>High Budget</v>
      </c>
      <c r="AB330" s="18" t="str">
        <f t="shared" si="58"/>
        <v>Not Recommended</v>
      </c>
      <c r="AC330" s="18" t="str">
        <f t="shared" si="59"/>
        <v>Normal</v>
      </c>
    </row>
    <row r="331" spans="1:29" x14ac:dyDescent="0.35">
      <c r="A331" s="18" t="s">
        <v>6430</v>
      </c>
      <c r="B331" s="19">
        <v>41348</v>
      </c>
      <c r="C331" s="18" t="s">
        <v>50</v>
      </c>
      <c r="D331" s="18" t="s">
        <v>38</v>
      </c>
      <c r="E331" s="18" t="s">
        <v>21</v>
      </c>
      <c r="F331" s="18" t="s">
        <v>22</v>
      </c>
      <c r="G331" s="18" t="s">
        <v>110</v>
      </c>
      <c r="H331" s="18" t="s">
        <v>1118</v>
      </c>
      <c r="I331" s="18" t="s">
        <v>4911</v>
      </c>
      <c r="J331" s="20">
        <v>4000</v>
      </c>
      <c r="K331" s="20">
        <v>5826</v>
      </c>
      <c r="L331" s="20">
        <v>91</v>
      </c>
      <c r="M331" s="20">
        <v>17000</v>
      </c>
      <c r="N331" s="20">
        <v>5.7</v>
      </c>
      <c r="O331" s="20">
        <v>275</v>
      </c>
      <c r="P331" s="20">
        <v>120</v>
      </c>
      <c r="Q331" s="3">
        <v>134455175</v>
      </c>
      <c r="R331" s="3">
        <v>35000000</v>
      </c>
      <c r="S331" s="3">
        <f t="shared" si="50"/>
        <v>99455175</v>
      </c>
      <c r="T331" s="4">
        <f t="shared" si="51"/>
        <v>2.8415764285714284</v>
      </c>
      <c r="U331" s="5">
        <f t="shared" si="52"/>
        <v>25.636630571428572</v>
      </c>
      <c r="V331" s="2">
        <f t="shared" si="53"/>
        <v>2013</v>
      </c>
      <c r="W331" s="18" t="str">
        <f t="shared" si="54"/>
        <v>mart</v>
      </c>
      <c r="X331" s="18" t="str">
        <f t="shared" si="55"/>
        <v>Seth Gordon</v>
      </c>
      <c r="Y331" s="18" t="str">
        <f t="shared" si="56"/>
        <v>IDENTİTY THİEF</v>
      </c>
      <c r="Z331" s="18" t="str">
        <f t="shared" si="57"/>
        <v>Normal</v>
      </c>
      <c r="AA331" s="18" t="str">
        <f>VLOOKUP(D331, lookups!$A$2:$B$18, 2, FALSE)</f>
        <v>Medium Budget</v>
      </c>
      <c r="AB331" s="18" t="str">
        <f t="shared" si="58"/>
        <v>Not Recommended</v>
      </c>
      <c r="AC331" s="18" t="str">
        <f t="shared" si="59"/>
        <v>Normal</v>
      </c>
    </row>
    <row r="332" spans="1:29" x14ac:dyDescent="0.35">
      <c r="A332" s="18" t="s">
        <v>285</v>
      </c>
      <c r="B332" s="19">
        <v>28620</v>
      </c>
      <c r="C332" s="18" t="s">
        <v>50</v>
      </c>
      <c r="D332" s="18" t="s">
        <v>95</v>
      </c>
      <c r="E332" s="18" t="s">
        <v>21</v>
      </c>
      <c r="F332" s="18" t="s">
        <v>22</v>
      </c>
      <c r="G332" s="18" t="s">
        <v>102</v>
      </c>
      <c r="H332" s="18" t="s">
        <v>92</v>
      </c>
      <c r="I332" s="18" t="s">
        <v>286</v>
      </c>
      <c r="J332" s="20">
        <v>10000</v>
      </c>
      <c r="K332" s="20">
        <v>12940</v>
      </c>
      <c r="L332" s="20">
        <v>503</v>
      </c>
      <c r="M332" s="20">
        <v>0</v>
      </c>
      <c r="N332" s="20">
        <v>7.3</v>
      </c>
      <c r="O332" s="20">
        <v>169</v>
      </c>
      <c r="P332" s="20">
        <v>188</v>
      </c>
      <c r="Q332" s="3">
        <v>134218018</v>
      </c>
      <c r="R332" s="3">
        <v>55000000</v>
      </c>
      <c r="S332" s="3">
        <f t="shared" si="50"/>
        <v>79218018</v>
      </c>
      <c r="T332" s="4">
        <f t="shared" si="51"/>
        <v>1.4403276</v>
      </c>
      <c r="U332" s="5">
        <f t="shared" si="52"/>
        <v>29.776131039999999</v>
      </c>
      <c r="V332" s="2">
        <f t="shared" si="53"/>
        <v>1978</v>
      </c>
      <c r="W332" s="18" t="str">
        <f t="shared" si="54"/>
        <v>may</v>
      </c>
      <c r="X332" s="18" t="str">
        <f t="shared" si="55"/>
        <v>Richard Donner</v>
      </c>
      <c r="Y332" s="18" t="str">
        <f t="shared" si="56"/>
        <v>SUPERMAN</v>
      </c>
      <c r="Z332" s="18" t="str">
        <f t="shared" si="57"/>
        <v>Normal</v>
      </c>
      <c r="AA332" s="18" t="str">
        <f>VLOOKUP(D332, lookups!$A$2:$B$18, 2, FALSE)</f>
        <v>High Budget</v>
      </c>
      <c r="AB332" s="18" t="str">
        <f t="shared" si="58"/>
        <v>Not Recommended</v>
      </c>
      <c r="AC332" s="18" t="str">
        <f t="shared" si="59"/>
        <v>Normal</v>
      </c>
    </row>
    <row r="333" spans="1:29" x14ac:dyDescent="0.35">
      <c r="A333" s="18" t="s">
        <v>6730</v>
      </c>
      <c r="B333" s="19">
        <v>41950</v>
      </c>
      <c r="C333" s="18" t="s">
        <v>50</v>
      </c>
      <c r="D333" s="18" t="s">
        <v>95</v>
      </c>
      <c r="E333" s="18" t="s">
        <v>21</v>
      </c>
      <c r="F333" s="18" t="s">
        <v>22</v>
      </c>
      <c r="G333" s="18" t="s">
        <v>150</v>
      </c>
      <c r="H333" s="18" t="s">
        <v>1975</v>
      </c>
      <c r="I333" s="18" t="s">
        <v>2979</v>
      </c>
      <c r="J333" s="20">
        <v>655</v>
      </c>
      <c r="K333" s="20">
        <v>2394</v>
      </c>
      <c r="L333" s="20">
        <v>167</v>
      </c>
      <c r="M333" s="20">
        <v>0</v>
      </c>
      <c r="N333" s="20">
        <v>6.2</v>
      </c>
      <c r="O333" s="20">
        <v>146</v>
      </c>
      <c r="P333" s="20">
        <v>99</v>
      </c>
      <c r="Q333" s="3">
        <v>134141530</v>
      </c>
      <c r="R333" s="3">
        <v>25000000</v>
      </c>
      <c r="S333" s="3">
        <f t="shared" si="50"/>
        <v>109141530</v>
      </c>
      <c r="T333" s="4">
        <f t="shared" si="51"/>
        <v>4.3656611999999999</v>
      </c>
      <c r="U333" s="5">
        <f t="shared" si="52"/>
        <v>26.546264480000001</v>
      </c>
      <c r="V333" s="2">
        <f t="shared" si="53"/>
        <v>2014</v>
      </c>
      <c r="W333" s="18" t="str">
        <f t="shared" si="54"/>
        <v>noyabr</v>
      </c>
      <c r="X333" s="18" t="str">
        <f t="shared" si="55"/>
        <v>Tim Story</v>
      </c>
      <c r="Y333" s="18" t="str">
        <f t="shared" si="56"/>
        <v>RİDE ALONG</v>
      </c>
      <c r="Z333" s="18" t="str">
        <f t="shared" si="57"/>
        <v>Normal</v>
      </c>
      <c r="AA333" s="18" t="str">
        <f>VLOOKUP(D333, lookups!$A$2:$B$18, 2, FALSE)</f>
        <v>High Budget</v>
      </c>
      <c r="AB333" s="18" t="str">
        <f t="shared" si="58"/>
        <v>Not Recommended</v>
      </c>
      <c r="AC333" s="18" t="str">
        <f t="shared" si="59"/>
        <v>Normal</v>
      </c>
    </row>
    <row r="334" spans="1:29" x14ac:dyDescent="0.35">
      <c r="A334" s="18" t="s">
        <v>1478</v>
      </c>
      <c r="B334" s="19">
        <v>35402</v>
      </c>
      <c r="C334" s="18" t="s">
        <v>50</v>
      </c>
      <c r="D334" s="18" t="s">
        <v>95</v>
      </c>
      <c r="E334" s="18" t="s">
        <v>21</v>
      </c>
      <c r="F334" s="18" t="s">
        <v>22</v>
      </c>
      <c r="G334" s="18" t="s">
        <v>110</v>
      </c>
      <c r="H334" s="18" t="s">
        <v>480</v>
      </c>
      <c r="I334" s="18" t="s">
        <v>1186</v>
      </c>
      <c r="J334" s="20">
        <v>12000</v>
      </c>
      <c r="K334" s="20">
        <v>15999</v>
      </c>
      <c r="L334" s="20">
        <v>0</v>
      </c>
      <c r="M334" s="20">
        <v>51000</v>
      </c>
      <c r="N334" s="20">
        <v>7.4</v>
      </c>
      <c r="O334" s="20">
        <v>122</v>
      </c>
      <c r="P334" s="20">
        <v>136</v>
      </c>
      <c r="Q334" s="3">
        <v>134006721</v>
      </c>
      <c r="R334" s="3">
        <v>75000000</v>
      </c>
      <c r="S334" s="3">
        <f t="shared" si="50"/>
        <v>59006721</v>
      </c>
      <c r="T334" s="4">
        <f t="shared" si="51"/>
        <v>0.78675627999999997</v>
      </c>
      <c r="U334" s="5">
        <f t="shared" si="52"/>
        <v>35.014702512</v>
      </c>
      <c r="V334" s="2">
        <f t="shared" si="53"/>
        <v>1996</v>
      </c>
      <c r="W334" s="18" t="str">
        <f t="shared" si="54"/>
        <v>dekabr</v>
      </c>
      <c r="X334" s="18" t="str">
        <f t="shared" si="55"/>
        <v>Michael Bay</v>
      </c>
      <c r="Y334" s="18" t="str">
        <f t="shared" si="56"/>
        <v>THE ROCK</v>
      </c>
      <c r="Z334" s="18" t="str">
        <f t="shared" si="57"/>
        <v>Normal</v>
      </c>
      <c r="AA334" s="18" t="str">
        <f>VLOOKUP(D334, lookups!$A$2:$B$18, 2, FALSE)</f>
        <v>High Budget</v>
      </c>
      <c r="AB334" s="18" t="str">
        <f t="shared" si="58"/>
        <v>Not Recommended</v>
      </c>
      <c r="AC334" s="18" t="str">
        <f t="shared" si="59"/>
        <v>Normal</v>
      </c>
    </row>
    <row r="335" spans="1:29" x14ac:dyDescent="0.35">
      <c r="A335" s="18" t="s">
        <v>6423</v>
      </c>
      <c r="B335" s="19">
        <v>41406</v>
      </c>
      <c r="C335" s="18" t="s">
        <v>50</v>
      </c>
      <c r="D335" s="18" t="s">
        <v>38</v>
      </c>
      <c r="E335" s="18" t="s">
        <v>21</v>
      </c>
      <c r="F335" s="18" t="s">
        <v>22</v>
      </c>
      <c r="G335" s="18" t="s">
        <v>150</v>
      </c>
      <c r="H335" s="18" t="s">
        <v>1300</v>
      </c>
      <c r="I335" s="18" t="s">
        <v>1378</v>
      </c>
      <c r="J335" s="20">
        <v>12000</v>
      </c>
      <c r="K335" s="20">
        <v>39269</v>
      </c>
      <c r="L335" s="20">
        <v>221</v>
      </c>
      <c r="M335" s="20">
        <v>14000</v>
      </c>
      <c r="N335" s="20">
        <v>5.4</v>
      </c>
      <c r="O335" s="20">
        <v>139</v>
      </c>
      <c r="P335" s="20">
        <v>101</v>
      </c>
      <c r="Q335" s="3">
        <v>133668525</v>
      </c>
      <c r="R335" s="3">
        <v>80000000</v>
      </c>
      <c r="S335" s="3">
        <f t="shared" si="50"/>
        <v>53668525</v>
      </c>
      <c r="T335" s="4">
        <f t="shared" si="51"/>
        <v>0.67085656250000003</v>
      </c>
      <c r="U335" s="5">
        <f t="shared" si="52"/>
        <v>23.268342624999999</v>
      </c>
      <c r="V335" s="2">
        <f t="shared" si="53"/>
        <v>2013</v>
      </c>
      <c r="W335" s="18" t="str">
        <f t="shared" si="54"/>
        <v>may</v>
      </c>
      <c r="X335" s="18" t="str">
        <f t="shared" si="55"/>
        <v>Dennis Dugan</v>
      </c>
      <c r="Y335" s="18" t="str">
        <f t="shared" si="56"/>
        <v>GROWN UPS 2</v>
      </c>
      <c r="Z335" s="18" t="str">
        <f t="shared" si="57"/>
        <v>Normal</v>
      </c>
      <c r="AA335" s="18" t="str">
        <f>VLOOKUP(D335, lookups!$A$2:$B$18, 2, FALSE)</f>
        <v>Medium Budget</v>
      </c>
      <c r="AB335" s="18" t="str">
        <f t="shared" si="58"/>
        <v>Not Recommended</v>
      </c>
      <c r="AC335" s="18" t="str">
        <f t="shared" si="59"/>
        <v>High Buzz Mismatch</v>
      </c>
    </row>
    <row r="336" spans="1:29" x14ac:dyDescent="0.35">
      <c r="A336" s="18" t="s">
        <v>4403</v>
      </c>
      <c r="B336" s="19">
        <v>39031</v>
      </c>
      <c r="C336" s="18" t="s">
        <v>50</v>
      </c>
      <c r="D336" s="18" t="s">
        <v>95</v>
      </c>
      <c r="E336" s="18" t="s">
        <v>21</v>
      </c>
      <c r="F336" s="18" t="s">
        <v>22</v>
      </c>
      <c r="G336" s="18" t="s">
        <v>150</v>
      </c>
      <c r="H336" s="18" t="s">
        <v>1488</v>
      </c>
      <c r="I336" s="18" t="s">
        <v>4404</v>
      </c>
      <c r="J336" s="20">
        <v>22000</v>
      </c>
      <c r="K336" s="20">
        <v>34817</v>
      </c>
      <c r="L336" s="20">
        <v>14000</v>
      </c>
      <c r="M336" s="20">
        <v>0</v>
      </c>
      <c r="N336" s="20">
        <v>6.9</v>
      </c>
      <c r="O336" s="20">
        <v>310</v>
      </c>
      <c r="P336" s="20">
        <v>124</v>
      </c>
      <c r="Q336" s="3">
        <v>133382309</v>
      </c>
      <c r="R336" s="3">
        <v>150000000</v>
      </c>
      <c r="S336" s="3">
        <f t="shared" si="50"/>
        <v>-16617691</v>
      </c>
      <c r="T336" s="4">
        <f t="shared" si="51"/>
        <v>-0.11078460666666666</v>
      </c>
      <c r="U336" s="5">
        <f t="shared" si="52"/>
        <v>27.555686157333334</v>
      </c>
      <c r="V336" s="2">
        <f t="shared" si="53"/>
        <v>2006</v>
      </c>
      <c r="W336" s="18" t="str">
        <f t="shared" si="54"/>
        <v>noyabr</v>
      </c>
      <c r="X336" s="18" t="str">
        <f t="shared" si="55"/>
        <v>J.J. Abrams</v>
      </c>
      <c r="Y336" s="18" t="str">
        <f t="shared" si="56"/>
        <v>MİSSİON: IMPOSSİBLE III</v>
      </c>
      <c r="Z336" s="18" t="str">
        <f t="shared" si="57"/>
        <v>Underperformer</v>
      </c>
      <c r="AA336" s="18" t="str">
        <f>VLOOKUP(D336, lookups!$A$2:$B$18, 2, FALSE)</f>
        <v>High Budget</v>
      </c>
      <c r="AB336" s="18" t="str">
        <f t="shared" si="58"/>
        <v>Not Recommended</v>
      </c>
      <c r="AC336" s="18" t="str">
        <f t="shared" si="59"/>
        <v>Normal</v>
      </c>
    </row>
    <row r="337" spans="1:29" x14ac:dyDescent="0.35">
      <c r="A337" s="18" t="s">
        <v>5190</v>
      </c>
      <c r="B337" s="19">
        <v>39885</v>
      </c>
      <c r="C337" s="18" t="s">
        <v>50</v>
      </c>
      <c r="D337" s="18" t="s">
        <v>312</v>
      </c>
      <c r="E337" s="18" t="s">
        <v>21</v>
      </c>
      <c r="F337" s="18" t="s">
        <v>22</v>
      </c>
      <c r="G337" s="18" t="s">
        <v>150</v>
      </c>
      <c r="H337" s="18" t="s">
        <v>473</v>
      </c>
      <c r="I337" s="18" t="s">
        <v>474</v>
      </c>
      <c r="J337" s="20">
        <v>15000</v>
      </c>
      <c r="K337" s="20">
        <v>16948</v>
      </c>
      <c r="L337" s="20">
        <v>2000</v>
      </c>
      <c r="M337" s="20">
        <v>0</v>
      </c>
      <c r="N337" s="20">
        <v>6.7</v>
      </c>
      <c r="O337" s="20">
        <v>298</v>
      </c>
      <c r="P337" s="20">
        <v>146</v>
      </c>
      <c r="Q337" s="3">
        <v>133375846</v>
      </c>
      <c r="R337" s="3">
        <v>150000000</v>
      </c>
      <c r="S337" s="3">
        <f t="shared" si="50"/>
        <v>-16624154</v>
      </c>
      <c r="T337" s="4">
        <f t="shared" si="51"/>
        <v>-0.11082769333333334</v>
      </c>
      <c r="U337" s="5">
        <f t="shared" si="52"/>
        <v>26.755668922666668</v>
      </c>
      <c r="V337" s="2">
        <f t="shared" si="53"/>
        <v>2009</v>
      </c>
      <c r="W337" s="18" t="str">
        <f t="shared" si="54"/>
        <v>mart</v>
      </c>
      <c r="X337" s="18" t="str">
        <f t="shared" si="55"/>
        <v>Ron Howard</v>
      </c>
      <c r="Y337" s="18" t="str">
        <f t="shared" si="56"/>
        <v>ANGELS &amp; DEMONS</v>
      </c>
      <c r="Z337" s="18" t="str">
        <f t="shared" si="57"/>
        <v>Underperformer</v>
      </c>
      <c r="AA337" s="18" t="str">
        <f>VLOOKUP(D337, lookups!$A$2:$B$18, 2, FALSE)</f>
        <v>Medium Budget</v>
      </c>
      <c r="AB337" s="18" t="str">
        <f t="shared" si="58"/>
        <v>Not Recommended</v>
      </c>
      <c r="AC337" s="18" t="str">
        <f t="shared" si="59"/>
        <v>Normal</v>
      </c>
    </row>
    <row r="338" spans="1:29" x14ac:dyDescent="0.35">
      <c r="A338" s="18" t="s">
        <v>3863</v>
      </c>
      <c r="B338" s="19">
        <v>38293</v>
      </c>
      <c r="C338" s="18" t="s">
        <v>50</v>
      </c>
      <c r="D338" s="18" t="s">
        <v>58</v>
      </c>
      <c r="E338" s="18" t="s">
        <v>21</v>
      </c>
      <c r="F338" s="18" t="s">
        <v>22</v>
      </c>
      <c r="G338" s="18" t="s">
        <v>110</v>
      </c>
      <c r="H338" s="18" t="s">
        <v>1063</v>
      </c>
      <c r="I338" s="18" t="s">
        <v>340</v>
      </c>
      <c r="J338" s="20">
        <v>11000</v>
      </c>
      <c r="K338" s="20">
        <v>17944</v>
      </c>
      <c r="L338" s="20">
        <v>249</v>
      </c>
      <c r="M338" s="20">
        <v>0</v>
      </c>
      <c r="N338" s="20">
        <v>7.2</v>
      </c>
      <c r="O338" s="20">
        <v>220</v>
      </c>
      <c r="P338" s="20">
        <v>196</v>
      </c>
      <c r="Q338" s="3">
        <v>133228348</v>
      </c>
      <c r="R338" s="3">
        <v>175000000</v>
      </c>
      <c r="S338" s="3">
        <f t="shared" si="50"/>
        <v>-41771652</v>
      </c>
      <c r="T338" s="4">
        <f t="shared" si="51"/>
        <v>-0.23869515428571428</v>
      </c>
      <c r="U338" s="5">
        <f t="shared" si="52"/>
        <v>28.704521938285716</v>
      </c>
      <c r="V338" s="2">
        <f t="shared" si="53"/>
        <v>2004</v>
      </c>
      <c r="W338" s="18" t="str">
        <f t="shared" si="54"/>
        <v>noyabr</v>
      </c>
      <c r="X338" s="18" t="str">
        <f t="shared" si="55"/>
        <v>Wolfgang Petersen</v>
      </c>
      <c r="Y338" s="18" t="str">
        <f t="shared" si="56"/>
        <v>TROY</v>
      </c>
      <c r="Z338" s="18" t="str">
        <f t="shared" si="57"/>
        <v>Underperformer</v>
      </c>
      <c r="AA338" s="18" t="str">
        <f>VLOOKUP(D338, lookups!$A$2:$B$18, 2, FALSE)</f>
        <v>High Budget</v>
      </c>
      <c r="AB338" s="18" t="str">
        <f t="shared" si="58"/>
        <v>Not Recommended</v>
      </c>
      <c r="AC338" s="18" t="str">
        <f t="shared" si="59"/>
        <v>Normal</v>
      </c>
    </row>
    <row r="339" spans="1:29" x14ac:dyDescent="0.35">
      <c r="A339" s="18" t="s">
        <v>5787</v>
      </c>
      <c r="B339" s="19">
        <v>40784</v>
      </c>
      <c r="C339" s="18" t="s">
        <v>50</v>
      </c>
      <c r="D339" s="18" t="s">
        <v>58</v>
      </c>
      <c r="E339" s="18" t="s">
        <v>21</v>
      </c>
      <c r="F339" s="18" t="s">
        <v>22</v>
      </c>
      <c r="G339" s="18" t="s">
        <v>46</v>
      </c>
      <c r="H339" s="18" t="s">
        <v>2042</v>
      </c>
      <c r="I339" s="18" t="s">
        <v>2043</v>
      </c>
      <c r="J339" s="20">
        <v>1000</v>
      </c>
      <c r="K339" s="20">
        <v>4073</v>
      </c>
      <c r="L339" s="20">
        <v>31</v>
      </c>
      <c r="M339" s="20">
        <v>0</v>
      </c>
      <c r="N339" s="20">
        <v>4.4000000000000004</v>
      </c>
      <c r="O339" s="20">
        <v>91</v>
      </c>
      <c r="P339" s="20">
        <v>87</v>
      </c>
      <c r="Q339" s="3">
        <v>133103929</v>
      </c>
      <c r="R339" s="3">
        <v>75000000</v>
      </c>
      <c r="S339" s="3">
        <f t="shared" si="50"/>
        <v>58103929</v>
      </c>
      <c r="T339" s="4">
        <f t="shared" si="51"/>
        <v>0.77471905333333335</v>
      </c>
      <c r="U339" s="5">
        <f t="shared" si="52"/>
        <v>17.909887621333336</v>
      </c>
      <c r="V339" s="2">
        <f t="shared" si="53"/>
        <v>2011</v>
      </c>
      <c r="W339" s="18" t="str">
        <f t="shared" si="54"/>
        <v>avgust</v>
      </c>
      <c r="X339" s="18" t="str">
        <f t="shared" si="55"/>
        <v>Mike Mitchell</v>
      </c>
      <c r="Y339" s="18" t="str">
        <f t="shared" si="56"/>
        <v>ALVİN AND THE CHİPMUNKS: CHİPWRECKED</v>
      </c>
      <c r="Z339" s="18" t="str">
        <f t="shared" si="57"/>
        <v>Normal</v>
      </c>
      <c r="AA339" s="18" t="str">
        <f>VLOOKUP(D339, lookups!$A$2:$B$18, 2, FALSE)</f>
        <v>High Budget</v>
      </c>
      <c r="AB339" s="18" t="str">
        <f t="shared" si="58"/>
        <v>Not Recommended</v>
      </c>
      <c r="AC339" s="18" t="str">
        <f t="shared" si="59"/>
        <v>High Buzz Mismatch</v>
      </c>
    </row>
    <row r="340" spans="1:29" x14ac:dyDescent="0.35">
      <c r="A340" s="18" t="s">
        <v>6567</v>
      </c>
      <c r="B340" s="19">
        <v>41293</v>
      </c>
      <c r="C340" s="18" t="s">
        <v>50</v>
      </c>
      <c r="D340" s="18" t="s">
        <v>95</v>
      </c>
      <c r="E340" s="18" t="s">
        <v>21</v>
      </c>
      <c r="F340" s="18" t="s">
        <v>22</v>
      </c>
      <c r="G340" s="18" t="s">
        <v>150</v>
      </c>
      <c r="H340" s="18" t="s">
        <v>2599</v>
      </c>
      <c r="I340" s="18" t="s">
        <v>1551</v>
      </c>
      <c r="J340" s="20">
        <v>20000</v>
      </c>
      <c r="K340" s="20">
        <v>23755</v>
      </c>
      <c r="L340" s="20">
        <v>446</v>
      </c>
      <c r="M340" s="20">
        <v>68000</v>
      </c>
      <c r="N340" s="20">
        <v>6.7</v>
      </c>
      <c r="O340" s="20">
        <v>440</v>
      </c>
      <c r="P340" s="20">
        <v>138</v>
      </c>
      <c r="Q340" s="3">
        <v>132550960</v>
      </c>
      <c r="R340" s="3">
        <v>120000000</v>
      </c>
      <c r="S340" s="3">
        <f t="shared" si="50"/>
        <v>12550960</v>
      </c>
      <c r="T340" s="4">
        <f t="shared" si="51"/>
        <v>0.10459133333333333</v>
      </c>
      <c r="U340" s="5">
        <f t="shared" si="52"/>
        <v>33.641836533333333</v>
      </c>
      <c r="V340" s="2">
        <f t="shared" si="53"/>
        <v>2013</v>
      </c>
      <c r="W340" s="18" t="str">
        <f t="shared" si="54"/>
        <v>yanvar</v>
      </c>
      <c r="X340" s="18" t="str">
        <f t="shared" si="55"/>
        <v>James Mangold</v>
      </c>
      <c r="Y340" s="18" t="str">
        <f t="shared" si="56"/>
        <v>THE WOLVERİNE</v>
      </c>
      <c r="Z340" s="18" t="str">
        <f t="shared" si="57"/>
        <v>Normal</v>
      </c>
      <c r="AA340" s="18" t="str">
        <f>VLOOKUP(D340, lookups!$A$2:$B$18, 2, FALSE)</f>
        <v>High Budget</v>
      </c>
      <c r="AB340" s="18" t="str">
        <f t="shared" si="58"/>
        <v>Not Recommended</v>
      </c>
      <c r="AC340" s="18" t="str">
        <f t="shared" si="59"/>
        <v>Normal</v>
      </c>
    </row>
    <row r="341" spans="1:29" x14ac:dyDescent="0.35">
      <c r="A341" s="18" t="s">
        <v>3308</v>
      </c>
      <c r="B341" s="19">
        <v>37888</v>
      </c>
      <c r="C341" s="18" t="s">
        <v>50</v>
      </c>
      <c r="D341" s="18" t="s">
        <v>38</v>
      </c>
      <c r="E341" s="18" t="s">
        <v>21</v>
      </c>
      <c r="F341" s="18" t="s">
        <v>22</v>
      </c>
      <c r="G341" s="18" t="s">
        <v>150</v>
      </c>
      <c r="H341" s="18" t="s">
        <v>3309</v>
      </c>
      <c r="I341" s="18" t="s">
        <v>2918</v>
      </c>
      <c r="J341" s="20">
        <v>1000</v>
      </c>
      <c r="K341" s="20">
        <v>2505</v>
      </c>
      <c r="L341" s="20">
        <v>163</v>
      </c>
      <c r="M341" s="20">
        <v>800</v>
      </c>
      <c r="N341" s="20">
        <v>5.5</v>
      </c>
      <c r="O341" s="20">
        <v>121</v>
      </c>
      <c r="P341" s="20">
        <v>105</v>
      </c>
      <c r="Q341" s="3">
        <v>132541238</v>
      </c>
      <c r="R341" s="3">
        <v>33000000</v>
      </c>
      <c r="S341" s="3">
        <f t="shared" si="50"/>
        <v>99541238</v>
      </c>
      <c r="T341" s="4">
        <f t="shared" si="51"/>
        <v>3.0164011515151516</v>
      </c>
      <c r="U341" s="5">
        <f t="shared" si="52"/>
        <v>23.286560460606058</v>
      </c>
      <c r="V341" s="2">
        <f t="shared" si="53"/>
        <v>2003</v>
      </c>
      <c r="W341" s="18" t="str">
        <f t="shared" si="54"/>
        <v>sentyabr</v>
      </c>
      <c r="X341" s="18" t="str">
        <f t="shared" si="55"/>
        <v>Adam Shankman</v>
      </c>
      <c r="Y341" s="18" t="str">
        <f t="shared" si="56"/>
        <v>BRİNGİNG DOWN THE HOUSE</v>
      </c>
      <c r="Z341" s="18" t="str">
        <f t="shared" si="57"/>
        <v>Normal</v>
      </c>
      <c r="AA341" s="18" t="str">
        <f>VLOOKUP(D341, lookups!$A$2:$B$18, 2, FALSE)</f>
        <v>Medium Budget</v>
      </c>
      <c r="AB341" s="18" t="str">
        <f t="shared" si="58"/>
        <v>Not Recommended</v>
      </c>
      <c r="AC341" s="18" t="str">
        <f t="shared" si="59"/>
        <v>Normal</v>
      </c>
    </row>
    <row r="342" spans="1:29" x14ac:dyDescent="0.35">
      <c r="A342" s="18" t="s">
        <v>4505</v>
      </c>
      <c r="B342" s="19">
        <v>38983</v>
      </c>
      <c r="C342" s="18" t="s">
        <v>50</v>
      </c>
      <c r="D342" s="18" t="s">
        <v>20</v>
      </c>
      <c r="E342" s="18" t="s">
        <v>21</v>
      </c>
      <c r="F342" s="18" t="s">
        <v>22</v>
      </c>
      <c r="G342" s="18" t="s">
        <v>110</v>
      </c>
      <c r="H342" s="18" t="s">
        <v>1294</v>
      </c>
      <c r="I342" s="18" t="s">
        <v>222</v>
      </c>
      <c r="J342" s="20">
        <v>29000</v>
      </c>
      <c r="K342" s="20">
        <v>45648</v>
      </c>
      <c r="L342" s="20">
        <v>17000</v>
      </c>
      <c r="M342" s="20">
        <v>29000</v>
      </c>
      <c r="N342" s="20">
        <v>8.5</v>
      </c>
      <c r="O342" s="20">
        <v>352</v>
      </c>
      <c r="P342" s="20">
        <v>151</v>
      </c>
      <c r="Q342" s="3">
        <v>132373442</v>
      </c>
      <c r="R342" s="3">
        <v>90000000</v>
      </c>
      <c r="S342" s="3">
        <f t="shared" si="50"/>
        <v>42373442</v>
      </c>
      <c r="T342" s="4">
        <f t="shared" si="51"/>
        <v>0.47081602222222224</v>
      </c>
      <c r="U342" s="5">
        <f t="shared" si="52"/>
        <v>37.088326408888889</v>
      </c>
      <c r="V342" s="2">
        <f t="shared" si="53"/>
        <v>2006</v>
      </c>
      <c r="W342" s="18" t="str">
        <f t="shared" si="54"/>
        <v>sentyabr</v>
      </c>
      <c r="X342" s="18" t="str">
        <f t="shared" si="55"/>
        <v>Martin Scorsese</v>
      </c>
      <c r="Y342" s="18" t="str">
        <f t="shared" si="56"/>
        <v>THE DEPARTED</v>
      </c>
      <c r="Z342" s="18" t="str">
        <f t="shared" si="57"/>
        <v>Normal</v>
      </c>
      <c r="AA342" s="18" t="str">
        <f>VLOOKUP(D342, lookups!$A$2:$B$18, 2, FALSE)</f>
        <v>Medium Budget</v>
      </c>
      <c r="AB342" s="18" t="str">
        <f t="shared" si="58"/>
        <v>Not Recommended</v>
      </c>
      <c r="AC342" s="18" t="str">
        <f t="shared" si="59"/>
        <v>High Buzz / High Score</v>
      </c>
    </row>
    <row r="343" spans="1:29" x14ac:dyDescent="0.35">
      <c r="A343" s="18" t="s">
        <v>3374</v>
      </c>
      <c r="B343" s="19">
        <v>37793</v>
      </c>
      <c r="C343" s="18" t="s">
        <v>50</v>
      </c>
      <c r="D343" s="18" t="s">
        <v>95</v>
      </c>
      <c r="E343" s="18" t="s">
        <v>21</v>
      </c>
      <c r="F343" s="18" t="s">
        <v>22</v>
      </c>
      <c r="G343" s="18" t="s">
        <v>150</v>
      </c>
      <c r="H343" s="18" t="s">
        <v>3375</v>
      </c>
      <c r="I343" s="18" t="s">
        <v>1264</v>
      </c>
      <c r="J343" s="20">
        <v>820</v>
      </c>
      <c r="K343" s="20">
        <v>1814</v>
      </c>
      <c r="L343" s="20">
        <v>0</v>
      </c>
      <c r="M343" s="20">
        <v>0</v>
      </c>
      <c r="N343" s="20">
        <v>5.7</v>
      </c>
      <c r="O343" s="20">
        <v>267</v>
      </c>
      <c r="P343" s="20">
        <v>138</v>
      </c>
      <c r="Q343" s="3">
        <v>132122995</v>
      </c>
      <c r="R343" s="3">
        <v>137000000</v>
      </c>
      <c r="S343" s="3">
        <f t="shared" si="50"/>
        <v>-4877005</v>
      </c>
      <c r="T343" s="4">
        <f t="shared" si="51"/>
        <v>-3.5598576642335768E-2</v>
      </c>
      <c r="U343" s="5">
        <f t="shared" si="52"/>
        <v>22.785760569343065</v>
      </c>
      <c r="V343" s="2">
        <f t="shared" si="53"/>
        <v>2003</v>
      </c>
      <c r="W343" s="18" t="str">
        <f t="shared" si="54"/>
        <v>iyun</v>
      </c>
      <c r="X343" s="18" t="str">
        <f t="shared" si="55"/>
        <v>Ang Lee</v>
      </c>
      <c r="Y343" s="18" t="str">
        <f t="shared" si="56"/>
        <v>HULK</v>
      </c>
      <c r="Z343" s="18" t="str">
        <f t="shared" si="57"/>
        <v>Underperformer</v>
      </c>
      <c r="AA343" s="18" t="str">
        <f>VLOOKUP(D343, lookups!$A$2:$B$18, 2, FALSE)</f>
        <v>High Budget</v>
      </c>
      <c r="AB343" s="18" t="str">
        <f t="shared" si="58"/>
        <v>Not Recommended</v>
      </c>
      <c r="AC343" s="18" t="str">
        <f t="shared" si="59"/>
        <v>High Buzz Mismatch</v>
      </c>
    </row>
    <row r="344" spans="1:29" x14ac:dyDescent="0.35">
      <c r="A344" s="18" t="s">
        <v>6217</v>
      </c>
      <c r="B344" s="19">
        <v>41218</v>
      </c>
      <c r="C344" s="18" t="s">
        <v>50</v>
      </c>
      <c r="D344" s="18" t="s">
        <v>38</v>
      </c>
      <c r="E344" s="18" t="s">
        <v>21</v>
      </c>
      <c r="F344" s="18" t="s">
        <v>22</v>
      </c>
      <c r="G344" s="18" t="s">
        <v>110</v>
      </c>
      <c r="H344" s="18" t="s">
        <v>5761</v>
      </c>
      <c r="I344" s="18" t="s">
        <v>1367</v>
      </c>
      <c r="J344" s="20">
        <v>34000</v>
      </c>
      <c r="K344" s="20">
        <v>72115</v>
      </c>
      <c r="L344" s="20">
        <v>737</v>
      </c>
      <c r="M344" s="20">
        <v>117000</v>
      </c>
      <c r="N344" s="20">
        <v>7.8</v>
      </c>
      <c r="O344" s="20">
        <v>539</v>
      </c>
      <c r="P344" s="20">
        <v>122</v>
      </c>
      <c r="Q344" s="3">
        <v>132088910</v>
      </c>
      <c r="R344" s="3">
        <v>21000000</v>
      </c>
      <c r="S344" s="3">
        <f t="shared" si="50"/>
        <v>111088910</v>
      </c>
      <c r="T344" s="4">
        <f t="shared" si="51"/>
        <v>5.2899480952380955</v>
      </c>
      <c r="U344" s="5">
        <f t="shared" si="52"/>
        <v>45.015979238095241</v>
      </c>
      <c r="V344" s="2">
        <f t="shared" si="53"/>
        <v>2012</v>
      </c>
      <c r="W344" s="18" t="str">
        <f t="shared" si="54"/>
        <v>noyabr</v>
      </c>
      <c r="X344" s="18" t="str">
        <f t="shared" si="55"/>
        <v>David O. Russell</v>
      </c>
      <c r="Y344" s="18" t="str">
        <f t="shared" si="56"/>
        <v>SİLVER LİNİNGS PLAYBOOK</v>
      </c>
      <c r="Z344" s="18" t="str">
        <f t="shared" si="57"/>
        <v>Normal</v>
      </c>
      <c r="AA344" s="18" t="str">
        <f>VLOOKUP(D344, lookups!$A$2:$B$18, 2, FALSE)</f>
        <v>Medium Budget</v>
      </c>
      <c r="AB344" s="18" t="str">
        <f t="shared" si="58"/>
        <v>Not Recommended</v>
      </c>
      <c r="AC344" s="18" t="str">
        <f t="shared" si="59"/>
        <v>Normal</v>
      </c>
    </row>
    <row r="345" spans="1:29" x14ac:dyDescent="0.35">
      <c r="A345" s="18" t="s">
        <v>468</v>
      </c>
      <c r="B345" s="19">
        <v>30985</v>
      </c>
      <c r="C345" s="18" t="s">
        <v>50</v>
      </c>
      <c r="D345" s="18" t="s">
        <v>95</v>
      </c>
      <c r="E345" s="18" t="s">
        <v>21</v>
      </c>
      <c r="F345" s="18" t="s">
        <v>22</v>
      </c>
      <c r="G345" s="18" t="s">
        <v>102</v>
      </c>
      <c r="H345" s="18" t="s">
        <v>217</v>
      </c>
      <c r="I345" s="18" t="s">
        <v>243</v>
      </c>
      <c r="J345" s="20">
        <v>11000</v>
      </c>
      <c r="K345" s="20">
        <v>11898</v>
      </c>
      <c r="L345" s="20">
        <v>14000</v>
      </c>
      <c r="M345" s="20">
        <v>0</v>
      </c>
      <c r="N345" s="20">
        <v>7.6</v>
      </c>
      <c r="O345" s="20">
        <v>148</v>
      </c>
      <c r="P345" s="20">
        <v>118</v>
      </c>
      <c r="Q345" s="3">
        <v>179870271</v>
      </c>
      <c r="R345" s="3">
        <v>28000000</v>
      </c>
      <c r="S345" s="3">
        <f t="shared" si="50"/>
        <v>151870271</v>
      </c>
      <c r="T345" s="4">
        <f t="shared" si="51"/>
        <v>5.42393825</v>
      </c>
      <c r="U345" s="5">
        <f t="shared" si="52"/>
        <v>32.569575299999997</v>
      </c>
      <c r="V345" s="2">
        <f t="shared" si="53"/>
        <v>1984</v>
      </c>
      <c r="W345" s="18" t="str">
        <f t="shared" si="54"/>
        <v>oktyabr</v>
      </c>
      <c r="X345" s="18" t="str">
        <f t="shared" si="55"/>
        <v>Steven Spielberg</v>
      </c>
      <c r="Y345" s="18" t="str">
        <f t="shared" si="56"/>
        <v>INDİANA JONES AND THE TEMPLE OF DOOM</v>
      </c>
      <c r="Z345" s="18" t="str">
        <f t="shared" si="57"/>
        <v>Normal</v>
      </c>
      <c r="AA345" s="18" t="str">
        <f>VLOOKUP(D345, lookups!$A$2:$B$18, 2, FALSE)</f>
        <v>High Budget</v>
      </c>
      <c r="AB345" s="18" t="str">
        <f t="shared" si="58"/>
        <v>Not Recommended</v>
      </c>
      <c r="AC345" s="18" t="str">
        <f t="shared" si="59"/>
        <v>Normal</v>
      </c>
    </row>
    <row r="346" spans="1:29" x14ac:dyDescent="0.35">
      <c r="A346" s="18" t="s">
        <v>4656</v>
      </c>
      <c r="B346" s="19">
        <v>39140</v>
      </c>
      <c r="C346" s="18" t="s">
        <v>50</v>
      </c>
      <c r="D346" s="18" t="s">
        <v>95</v>
      </c>
      <c r="E346" s="18" t="s">
        <v>21</v>
      </c>
      <c r="F346" s="18" t="s">
        <v>22</v>
      </c>
      <c r="G346" s="18" t="s">
        <v>102</v>
      </c>
      <c r="H346" s="18" t="s">
        <v>2788</v>
      </c>
      <c r="I346" s="18" t="s">
        <v>2979</v>
      </c>
      <c r="J346" s="20">
        <v>11000</v>
      </c>
      <c r="K346" s="20">
        <v>15302</v>
      </c>
      <c r="L346" s="20">
        <v>167</v>
      </c>
      <c r="M346" s="20">
        <v>0</v>
      </c>
      <c r="N346" s="20">
        <v>5.6</v>
      </c>
      <c r="O346" s="20">
        <v>262</v>
      </c>
      <c r="P346" s="20">
        <v>92</v>
      </c>
      <c r="Q346" s="3">
        <v>131920333</v>
      </c>
      <c r="R346" s="3">
        <v>130000000</v>
      </c>
      <c r="S346" s="3">
        <f t="shared" si="50"/>
        <v>1920333</v>
      </c>
      <c r="T346" s="4">
        <f t="shared" si="51"/>
        <v>1.4771792307692308E-2</v>
      </c>
      <c r="U346" s="5">
        <f t="shared" si="52"/>
        <v>22.405908716923076</v>
      </c>
      <c r="V346" s="2">
        <f t="shared" si="53"/>
        <v>2007</v>
      </c>
      <c r="W346" s="18" t="str">
        <f t="shared" si="54"/>
        <v>fevral</v>
      </c>
      <c r="X346" s="18" t="str">
        <f t="shared" si="55"/>
        <v>Tim Story</v>
      </c>
      <c r="Y346" s="18" t="str">
        <f t="shared" si="56"/>
        <v>FANTASTİC 4: RİSE OF THE SİLVER SURFER</v>
      </c>
      <c r="Z346" s="18" t="str">
        <f t="shared" si="57"/>
        <v>Normal</v>
      </c>
      <c r="AA346" s="18" t="str">
        <f>VLOOKUP(D346, lookups!$A$2:$B$18, 2, FALSE)</f>
        <v>High Budget</v>
      </c>
      <c r="AB346" s="18" t="str">
        <f t="shared" si="58"/>
        <v>Not Recommended</v>
      </c>
      <c r="AC346" s="18" t="str">
        <f t="shared" si="59"/>
        <v>High Buzz Mismatch</v>
      </c>
    </row>
    <row r="347" spans="1:29" x14ac:dyDescent="0.35">
      <c r="A347" s="18" t="s">
        <v>5705</v>
      </c>
      <c r="B347" s="19">
        <v>40369</v>
      </c>
      <c r="C347" s="18" t="s">
        <v>50</v>
      </c>
      <c r="D347" s="18" t="s">
        <v>95</v>
      </c>
      <c r="E347" s="18" t="s">
        <v>21</v>
      </c>
      <c r="F347" s="18" t="s">
        <v>22</v>
      </c>
      <c r="G347" s="18" t="s">
        <v>102</v>
      </c>
      <c r="H347" s="18" t="s">
        <v>5706</v>
      </c>
      <c r="I347" s="18" t="s">
        <v>2243</v>
      </c>
      <c r="J347" s="20">
        <v>1000</v>
      </c>
      <c r="K347" s="20">
        <v>2857</v>
      </c>
      <c r="L347" s="20">
        <v>0</v>
      </c>
      <c r="M347" s="20">
        <v>18000</v>
      </c>
      <c r="N347" s="20">
        <v>4.2</v>
      </c>
      <c r="O347" s="20">
        <v>280</v>
      </c>
      <c r="P347" s="20">
        <v>103</v>
      </c>
      <c r="Q347" s="3">
        <v>131564731</v>
      </c>
      <c r="R347" s="3">
        <v>150000000</v>
      </c>
      <c r="S347" s="3">
        <f t="shared" si="50"/>
        <v>-18435269</v>
      </c>
      <c r="T347" s="4">
        <f t="shared" si="51"/>
        <v>-0.12290179333333333</v>
      </c>
      <c r="U347" s="5">
        <f t="shared" si="52"/>
        <v>18.550839282666669</v>
      </c>
      <c r="V347" s="2">
        <f t="shared" si="53"/>
        <v>2010</v>
      </c>
      <c r="W347" s="18" t="str">
        <f t="shared" si="54"/>
        <v>iyul</v>
      </c>
      <c r="X347" s="18" t="str">
        <f t="shared" si="55"/>
        <v>M. Night Shyamalan</v>
      </c>
      <c r="Y347" s="18" t="str">
        <f t="shared" si="56"/>
        <v>THE LAST AİRBENDER</v>
      </c>
      <c r="Z347" s="18" t="str">
        <f t="shared" si="57"/>
        <v>Underperformer</v>
      </c>
      <c r="AA347" s="18" t="str">
        <f>VLOOKUP(D347, lookups!$A$2:$B$18, 2, FALSE)</f>
        <v>High Budget</v>
      </c>
      <c r="AB347" s="18" t="str">
        <f t="shared" si="58"/>
        <v>Not Recommended</v>
      </c>
      <c r="AC347" s="18" t="str">
        <f t="shared" si="59"/>
        <v>High Buzz Mismatch</v>
      </c>
    </row>
    <row r="348" spans="1:29" x14ac:dyDescent="0.35">
      <c r="A348" s="18" t="s">
        <v>6731</v>
      </c>
      <c r="B348" s="19">
        <v>41660</v>
      </c>
      <c r="C348" s="18" t="s">
        <v>50</v>
      </c>
      <c r="D348" s="18" t="s">
        <v>58</v>
      </c>
      <c r="E348" s="18" t="s">
        <v>21</v>
      </c>
      <c r="F348" s="18" t="s">
        <v>22</v>
      </c>
      <c r="G348" s="18" t="s">
        <v>46</v>
      </c>
      <c r="H348" s="18" t="s">
        <v>3189</v>
      </c>
      <c r="I348" s="18" t="s">
        <v>4364</v>
      </c>
      <c r="J348" s="20">
        <v>688</v>
      </c>
      <c r="K348" s="20">
        <v>1031</v>
      </c>
      <c r="L348" s="20">
        <v>107</v>
      </c>
      <c r="M348" s="20">
        <v>0</v>
      </c>
      <c r="N348" s="20">
        <v>6.4</v>
      </c>
      <c r="O348" s="20">
        <v>159</v>
      </c>
      <c r="P348" s="20">
        <v>101</v>
      </c>
      <c r="Q348" s="3">
        <v>131536019</v>
      </c>
      <c r="R348" s="3">
        <v>103000000</v>
      </c>
      <c r="S348" s="3">
        <f t="shared" si="50"/>
        <v>28536019</v>
      </c>
      <c r="T348" s="4">
        <f t="shared" si="51"/>
        <v>0.27704872815533982</v>
      </c>
      <c r="U348" s="5">
        <f t="shared" si="52"/>
        <v>25.710819491262136</v>
      </c>
      <c r="V348" s="2">
        <f t="shared" si="53"/>
        <v>2014</v>
      </c>
      <c r="W348" s="18" t="str">
        <f t="shared" si="54"/>
        <v>yanvar</v>
      </c>
      <c r="X348" s="18" t="str">
        <f t="shared" si="55"/>
        <v>Carlos Saldanha</v>
      </c>
      <c r="Y348" s="18" t="str">
        <f t="shared" si="56"/>
        <v>RİO 2</v>
      </c>
      <c r="Z348" s="18" t="str">
        <f t="shared" si="57"/>
        <v>Normal</v>
      </c>
      <c r="AA348" s="18" t="str">
        <f>VLOOKUP(D348, lookups!$A$2:$B$18, 2, FALSE)</f>
        <v>High Budget</v>
      </c>
      <c r="AB348" s="18" t="str">
        <f t="shared" si="58"/>
        <v>Not Recommended</v>
      </c>
      <c r="AC348" s="18" t="str">
        <f t="shared" si="59"/>
        <v>Normal</v>
      </c>
    </row>
    <row r="349" spans="1:29" x14ac:dyDescent="0.35">
      <c r="A349" s="18" t="s">
        <v>2756</v>
      </c>
      <c r="B349" s="19">
        <v>36910</v>
      </c>
      <c r="C349" s="18" t="s">
        <v>50</v>
      </c>
      <c r="D349" s="18" t="s">
        <v>95</v>
      </c>
      <c r="E349" s="18" t="s">
        <v>21</v>
      </c>
      <c r="F349" s="18" t="s">
        <v>22</v>
      </c>
      <c r="G349" s="18" t="s">
        <v>150</v>
      </c>
      <c r="H349" s="18" t="s">
        <v>1225</v>
      </c>
      <c r="I349" s="18" t="s">
        <v>1547</v>
      </c>
      <c r="J349" s="20">
        <v>11000</v>
      </c>
      <c r="K349" s="20">
        <v>12150</v>
      </c>
      <c r="L349" s="20">
        <v>165</v>
      </c>
      <c r="M349" s="20">
        <v>0</v>
      </c>
      <c r="N349" s="20">
        <v>5.7</v>
      </c>
      <c r="O349" s="20">
        <v>199</v>
      </c>
      <c r="P349" s="20">
        <v>100</v>
      </c>
      <c r="Q349" s="3">
        <v>131144183</v>
      </c>
      <c r="R349" s="3">
        <v>115000000</v>
      </c>
      <c r="S349" s="3">
        <f t="shared" si="50"/>
        <v>16144183</v>
      </c>
      <c r="T349" s="4">
        <f t="shared" si="51"/>
        <v>0.14038419999999999</v>
      </c>
      <c r="U349" s="5">
        <f t="shared" si="52"/>
        <v>22.856153680000002</v>
      </c>
      <c r="V349" s="2">
        <f t="shared" si="53"/>
        <v>2001</v>
      </c>
      <c r="W349" s="18" t="str">
        <f t="shared" si="54"/>
        <v>yanvar</v>
      </c>
      <c r="X349" s="18" t="str">
        <f t="shared" si="55"/>
        <v>Simon West</v>
      </c>
      <c r="Y349" s="18" t="str">
        <f t="shared" si="56"/>
        <v>LARA CROFT: TOMB RAİDER</v>
      </c>
      <c r="Z349" s="18" t="str">
        <f t="shared" si="57"/>
        <v>Normal</v>
      </c>
      <c r="AA349" s="18" t="str">
        <f>VLOOKUP(D349, lookups!$A$2:$B$18, 2, FALSE)</f>
        <v>High Budget</v>
      </c>
      <c r="AB349" s="18" t="str">
        <f t="shared" si="58"/>
        <v>Not Recommended</v>
      </c>
      <c r="AC349" s="18" t="str">
        <f t="shared" si="59"/>
        <v>High Buzz Mismatch</v>
      </c>
    </row>
    <row r="350" spans="1:29" x14ac:dyDescent="0.35">
      <c r="A350" s="18" t="s">
        <v>897</v>
      </c>
      <c r="B350" s="19">
        <v>33391</v>
      </c>
      <c r="C350" s="18" t="s">
        <v>50</v>
      </c>
      <c r="D350" s="18" t="s">
        <v>20</v>
      </c>
      <c r="E350" s="18" t="s">
        <v>21</v>
      </c>
      <c r="F350" s="18" t="s">
        <v>22</v>
      </c>
      <c r="G350" s="18" t="s">
        <v>110</v>
      </c>
      <c r="H350" s="18" t="s">
        <v>898</v>
      </c>
      <c r="I350" s="18" t="s">
        <v>899</v>
      </c>
      <c r="J350" s="20">
        <v>12000</v>
      </c>
      <c r="K350" s="20">
        <v>13184</v>
      </c>
      <c r="L350" s="20">
        <v>438</v>
      </c>
      <c r="M350" s="20">
        <v>40000</v>
      </c>
      <c r="N350" s="20">
        <v>8.6</v>
      </c>
      <c r="O350" s="20">
        <v>185</v>
      </c>
      <c r="P350" s="20">
        <v>138</v>
      </c>
      <c r="Q350" s="3">
        <v>130727000</v>
      </c>
      <c r="R350" s="3">
        <v>19000000</v>
      </c>
      <c r="S350" s="3">
        <f t="shared" si="50"/>
        <v>111727000</v>
      </c>
      <c r="T350" s="4">
        <f t="shared" si="51"/>
        <v>5.8803684210526317</v>
      </c>
      <c r="U350" s="5">
        <f t="shared" si="52"/>
        <v>40.752147368421049</v>
      </c>
      <c r="V350" s="2">
        <f t="shared" si="53"/>
        <v>1991</v>
      </c>
      <c r="W350" s="18" t="str">
        <f t="shared" si="54"/>
        <v>iyun</v>
      </c>
      <c r="X350" s="18" t="str">
        <f t="shared" si="55"/>
        <v>Jonathan Demme</v>
      </c>
      <c r="Y350" s="18" t="str">
        <f t="shared" si="56"/>
        <v>THE SİLENCE OF THE LAMBS</v>
      </c>
      <c r="Z350" s="18" t="str">
        <f t="shared" si="57"/>
        <v>Normal</v>
      </c>
      <c r="AA350" s="18" t="str">
        <f>VLOOKUP(D350, lookups!$A$2:$B$18, 2, FALSE)</f>
        <v>Medium Budget</v>
      </c>
      <c r="AB350" s="18" t="str">
        <f t="shared" si="58"/>
        <v>Not Recommended</v>
      </c>
      <c r="AC350" s="18" t="str">
        <f t="shared" si="59"/>
        <v>High Buzz / High Score</v>
      </c>
    </row>
    <row r="351" spans="1:29" x14ac:dyDescent="0.35">
      <c r="A351" s="18" t="s">
        <v>1141</v>
      </c>
      <c r="B351" s="19">
        <v>34553</v>
      </c>
      <c r="C351" s="18" t="s">
        <v>50</v>
      </c>
      <c r="D351" s="18" t="s">
        <v>38</v>
      </c>
      <c r="E351" s="18" t="s">
        <v>21</v>
      </c>
      <c r="F351" s="18" t="s">
        <v>22</v>
      </c>
      <c r="G351" s="18" t="s">
        <v>102</v>
      </c>
      <c r="H351" s="18" t="s">
        <v>127</v>
      </c>
      <c r="I351" s="18" t="s">
        <v>1142</v>
      </c>
      <c r="J351" s="20">
        <v>924</v>
      </c>
      <c r="K351" s="20">
        <v>3244</v>
      </c>
      <c r="L351" s="20">
        <v>32</v>
      </c>
      <c r="M351" s="20">
        <v>0</v>
      </c>
      <c r="N351" s="20">
        <v>4.8</v>
      </c>
      <c r="O351" s="20">
        <v>35</v>
      </c>
      <c r="P351" s="20">
        <v>91</v>
      </c>
      <c r="Q351" s="3">
        <v>130512915</v>
      </c>
      <c r="R351" s="3">
        <v>45000000</v>
      </c>
      <c r="S351" s="3">
        <f t="shared" si="50"/>
        <v>85512915</v>
      </c>
      <c r="T351" s="4">
        <f t="shared" si="51"/>
        <v>1.9002870000000001</v>
      </c>
      <c r="U351" s="5">
        <f t="shared" si="52"/>
        <v>19.960114799999999</v>
      </c>
      <c r="V351" s="2">
        <f t="shared" si="53"/>
        <v>1994</v>
      </c>
      <c r="W351" s="18" t="str">
        <f t="shared" si="54"/>
        <v>avgust</v>
      </c>
      <c r="X351" s="18" t="str">
        <f t="shared" si="55"/>
        <v>Brian Levant</v>
      </c>
      <c r="Y351" s="18" t="str">
        <f t="shared" si="56"/>
        <v>THE FLİNTSTONES</v>
      </c>
      <c r="Z351" s="18" t="str">
        <f t="shared" si="57"/>
        <v>Normal</v>
      </c>
      <c r="AA351" s="18" t="str">
        <f>VLOOKUP(D351, lookups!$A$2:$B$18, 2, FALSE)</f>
        <v>Medium Budget</v>
      </c>
      <c r="AB351" s="18" t="str">
        <f t="shared" si="58"/>
        <v>Not Recommended</v>
      </c>
      <c r="AC351" s="18" t="str">
        <f t="shared" si="59"/>
        <v>Normal</v>
      </c>
    </row>
    <row r="352" spans="1:29" x14ac:dyDescent="0.35">
      <c r="A352" s="18" t="s">
        <v>4923</v>
      </c>
      <c r="B352" s="19">
        <v>39591</v>
      </c>
      <c r="C352" s="18" t="s">
        <v>50</v>
      </c>
      <c r="D352" s="18" t="s">
        <v>95</v>
      </c>
      <c r="E352" s="18" t="s">
        <v>21</v>
      </c>
      <c r="F352" s="18" t="s">
        <v>22</v>
      </c>
      <c r="G352" s="18" t="s">
        <v>150</v>
      </c>
      <c r="H352" s="18" t="s">
        <v>306</v>
      </c>
      <c r="I352" s="18" t="s">
        <v>1113</v>
      </c>
      <c r="J352" s="20">
        <v>13000</v>
      </c>
      <c r="K352" s="20">
        <v>44798</v>
      </c>
      <c r="L352" s="20">
        <v>88</v>
      </c>
      <c r="M352" s="20">
        <v>0</v>
      </c>
      <c r="N352" s="20">
        <v>6.5</v>
      </c>
      <c r="O352" s="20">
        <v>265</v>
      </c>
      <c r="P352" s="20">
        <v>110</v>
      </c>
      <c r="Q352" s="3">
        <v>130313314</v>
      </c>
      <c r="R352" s="3">
        <v>80000000</v>
      </c>
      <c r="S352" s="3">
        <f t="shared" si="50"/>
        <v>50313314</v>
      </c>
      <c r="T352" s="4">
        <f t="shared" si="51"/>
        <v>0.628916425</v>
      </c>
      <c r="U352" s="5">
        <f t="shared" si="52"/>
        <v>26.251566570000001</v>
      </c>
      <c r="V352" s="2">
        <f t="shared" si="53"/>
        <v>2008</v>
      </c>
      <c r="W352" s="18" t="str">
        <f t="shared" si="54"/>
        <v>may</v>
      </c>
      <c r="X352" s="18" t="str">
        <f t="shared" si="55"/>
        <v>Peter Segal</v>
      </c>
      <c r="Y352" s="18" t="str">
        <f t="shared" si="56"/>
        <v>GET SMART</v>
      </c>
      <c r="Z352" s="18" t="str">
        <f t="shared" si="57"/>
        <v>Normal</v>
      </c>
      <c r="AA352" s="18" t="str">
        <f>VLOOKUP(D352, lookups!$A$2:$B$18, 2, FALSE)</f>
        <v>High Budget</v>
      </c>
      <c r="AB352" s="18" t="str">
        <f t="shared" si="58"/>
        <v>Not Recommended</v>
      </c>
      <c r="AC352" s="18" t="str">
        <f t="shared" si="59"/>
        <v>Normal</v>
      </c>
    </row>
    <row r="353" spans="1:29" x14ac:dyDescent="0.35">
      <c r="A353" s="18" t="s">
        <v>7001</v>
      </c>
      <c r="B353" s="19">
        <v>42109</v>
      </c>
      <c r="C353" s="18" t="s">
        <v>50</v>
      </c>
      <c r="D353" s="18" t="s">
        <v>58</v>
      </c>
      <c r="E353" s="18" t="s">
        <v>21</v>
      </c>
      <c r="F353" s="18" t="s">
        <v>22</v>
      </c>
      <c r="G353" s="18" t="s">
        <v>46</v>
      </c>
      <c r="H353" s="18" t="s">
        <v>7002</v>
      </c>
      <c r="I353" s="18" t="s">
        <v>6142</v>
      </c>
      <c r="J353" s="20">
        <v>144</v>
      </c>
      <c r="K353" s="20">
        <v>309</v>
      </c>
      <c r="L353" s="20">
        <v>20</v>
      </c>
      <c r="M353" s="20">
        <v>33000</v>
      </c>
      <c r="N353" s="20">
        <v>7.2</v>
      </c>
      <c r="O353" s="20">
        <v>208</v>
      </c>
      <c r="P353" s="20">
        <v>88</v>
      </c>
      <c r="Q353" s="3">
        <v>130174897</v>
      </c>
      <c r="R353" s="3">
        <v>99000000</v>
      </c>
      <c r="S353" s="3">
        <f t="shared" si="50"/>
        <v>31174897</v>
      </c>
      <c r="T353" s="4">
        <f t="shared" si="51"/>
        <v>0.31489794949494948</v>
      </c>
      <c r="U353" s="5">
        <f t="shared" si="52"/>
        <v>32.225959179797982</v>
      </c>
      <c r="V353" s="2">
        <f t="shared" si="53"/>
        <v>2015</v>
      </c>
      <c r="W353" s="18" t="str">
        <f t="shared" si="54"/>
        <v>aprel</v>
      </c>
      <c r="X353" s="18" t="str">
        <f t="shared" si="55"/>
        <v>Steve Martino</v>
      </c>
      <c r="Y353" s="18" t="str">
        <f t="shared" si="56"/>
        <v>THE PEANUTS MOVİE</v>
      </c>
      <c r="Z353" s="18" t="str">
        <f t="shared" si="57"/>
        <v>Normal</v>
      </c>
      <c r="AA353" s="18" t="str">
        <f>VLOOKUP(D353, lookups!$A$2:$B$18, 2, FALSE)</f>
        <v>High Budget</v>
      </c>
      <c r="AB353" s="18" t="str">
        <f t="shared" si="58"/>
        <v>Not Recommended</v>
      </c>
      <c r="AC353" s="18" t="str">
        <f t="shared" si="59"/>
        <v>Normal</v>
      </c>
    </row>
    <row r="354" spans="1:29" x14ac:dyDescent="0.35">
      <c r="A354" s="18" t="s">
        <v>4595</v>
      </c>
      <c r="B354" s="19">
        <v>39182</v>
      </c>
      <c r="C354" s="18" t="s">
        <v>50</v>
      </c>
      <c r="D354" s="18" t="s">
        <v>79</v>
      </c>
      <c r="E354" s="18" t="s">
        <v>21</v>
      </c>
      <c r="F354" s="18" t="s">
        <v>22</v>
      </c>
      <c r="G354" s="18" t="s">
        <v>110</v>
      </c>
      <c r="H354" s="18" t="s">
        <v>592</v>
      </c>
      <c r="I354" s="18" t="s">
        <v>292</v>
      </c>
      <c r="J354" s="20">
        <v>18000</v>
      </c>
      <c r="K354" s="20">
        <v>20354</v>
      </c>
      <c r="L354" s="20">
        <v>0</v>
      </c>
      <c r="M354" s="20">
        <v>0</v>
      </c>
      <c r="N354" s="20">
        <v>7.8</v>
      </c>
      <c r="O354" s="20">
        <v>300</v>
      </c>
      <c r="P354" s="20">
        <v>176</v>
      </c>
      <c r="Q354" s="3">
        <v>130127620</v>
      </c>
      <c r="R354" s="3">
        <v>100000000</v>
      </c>
      <c r="S354" s="3">
        <f t="shared" si="50"/>
        <v>30127620</v>
      </c>
      <c r="T354" s="4">
        <f t="shared" si="51"/>
        <v>0.30127619999999999</v>
      </c>
      <c r="U354" s="5">
        <f t="shared" si="52"/>
        <v>31.320510479999999</v>
      </c>
      <c r="V354" s="2">
        <f t="shared" si="53"/>
        <v>2007</v>
      </c>
      <c r="W354" s="18" t="str">
        <f t="shared" si="54"/>
        <v>aprel</v>
      </c>
      <c r="X354" s="18" t="str">
        <f t="shared" si="55"/>
        <v>Ridley Scott</v>
      </c>
      <c r="Y354" s="18" t="str">
        <f t="shared" si="56"/>
        <v>AMERİCAN GANGSTER</v>
      </c>
      <c r="Z354" s="18" t="str">
        <f t="shared" si="57"/>
        <v>Normal</v>
      </c>
      <c r="AA354" s="18" t="str">
        <f>VLOOKUP(D354, lookups!$A$2:$B$18, 2, FALSE)</f>
        <v>Medium Budget</v>
      </c>
      <c r="AB354" s="18" t="str">
        <f t="shared" si="58"/>
        <v>Not Recommended</v>
      </c>
      <c r="AC354" s="18" t="str">
        <f t="shared" si="59"/>
        <v>Normal</v>
      </c>
    </row>
    <row r="355" spans="1:29" x14ac:dyDescent="0.35">
      <c r="A355" s="18" t="s">
        <v>1981</v>
      </c>
      <c r="B355" s="19">
        <v>36415</v>
      </c>
      <c r="C355" s="18" t="s">
        <v>50</v>
      </c>
      <c r="D355" s="18" t="s">
        <v>27</v>
      </c>
      <c r="E355" s="18" t="s">
        <v>21</v>
      </c>
      <c r="F355" s="18" t="s">
        <v>22</v>
      </c>
      <c r="G355" s="18" t="s">
        <v>110</v>
      </c>
      <c r="H355" s="18" t="s">
        <v>924</v>
      </c>
      <c r="I355" s="18" t="s">
        <v>1982</v>
      </c>
      <c r="J355" s="20">
        <v>18000</v>
      </c>
      <c r="K355" s="20">
        <v>19078</v>
      </c>
      <c r="L355" s="20">
        <v>0</v>
      </c>
      <c r="M355" s="20">
        <v>22000</v>
      </c>
      <c r="N355" s="20">
        <v>8.4</v>
      </c>
      <c r="O355" s="20">
        <v>176</v>
      </c>
      <c r="P355" s="20">
        <v>122</v>
      </c>
      <c r="Q355" s="3">
        <v>130058047</v>
      </c>
      <c r="R355" s="3">
        <v>15000000</v>
      </c>
      <c r="S355" s="3">
        <f t="shared" si="50"/>
        <v>115058047</v>
      </c>
      <c r="T355" s="4">
        <f t="shared" si="51"/>
        <v>7.6705364666666664</v>
      </c>
      <c r="U355" s="5">
        <f t="shared" si="52"/>
        <v>38.868214586666667</v>
      </c>
      <c r="V355" s="2">
        <f t="shared" si="53"/>
        <v>1999</v>
      </c>
      <c r="W355" s="18" t="str">
        <f t="shared" si="54"/>
        <v>sentyabr</v>
      </c>
      <c r="X355" s="18" t="str">
        <f t="shared" si="55"/>
        <v>Sam Mendes</v>
      </c>
      <c r="Y355" s="18" t="str">
        <f t="shared" si="56"/>
        <v>AMERİCAN BEAUTY</v>
      </c>
      <c r="Z355" s="18" t="str">
        <f t="shared" si="57"/>
        <v>Normal</v>
      </c>
      <c r="AA355" s="18" t="str">
        <f>VLOOKUP(D355, lookups!$A$2:$B$18, 2, FALSE)</f>
        <v>Medium Budget</v>
      </c>
      <c r="AB355" s="18" t="str">
        <f t="shared" si="58"/>
        <v>Not Recommended</v>
      </c>
      <c r="AC355" s="18" t="str">
        <f t="shared" si="59"/>
        <v>High Buzz / High Score</v>
      </c>
    </row>
    <row r="356" spans="1:29" x14ac:dyDescent="0.35">
      <c r="A356" s="18" t="s">
        <v>6903</v>
      </c>
      <c r="B356" s="19">
        <v>42031</v>
      </c>
      <c r="C356" s="18" t="s">
        <v>50</v>
      </c>
      <c r="D356" s="18" t="s">
        <v>58</v>
      </c>
      <c r="E356" s="18" t="s">
        <v>21</v>
      </c>
      <c r="F356" s="18" t="s">
        <v>22</v>
      </c>
      <c r="G356" s="18" t="s">
        <v>150</v>
      </c>
      <c r="H356" s="18" t="s">
        <v>1100</v>
      </c>
      <c r="I356" s="18" t="s">
        <v>3985</v>
      </c>
      <c r="J356" s="20">
        <v>14000</v>
      </c>
      <c r="K356" s="20">
        <v>22622</v>
      </c>
      <c r="L356" s="20">
        <v>124</v>
      </c>
      <c r="M356" s="20">
        <v>27000</v>
      </c>
      <c r="N356" s="20">
        <v>6.3</v>
      </c>
      <c r="O356" s="20">
        <v>263</v>
      </c>
      <c r="P356" s="20">
        <v>119</v>
      </c>
      <c r="Q356" s="3">
        <v>129995817</v>
      </c>
      <c r="R356" s="3">
        <v>110000000</v>
      </c>
      <c r="S356" s="3">
        <f t="shared" si="50"/>
        <v>19995817</v>
      </c>
      <c r="T356" s="4">
        <f t="shared" si="51"/>
        <v>0.18178015454545454</v>
      </c>
      <c r="U356" s="5">
        <f t="shared" si="52"/>
        <v>27.972712061818182</v>
      </c>
      <c r="V356" s="2">
        <f t="shared" si="53"/>
        <v>2015</v>
      </c>
      <c r="W356" s="18" t="str">
        <f t="shared" si="54"/>
        <v>yanvar</v>
      </c>
      <c r="X356" s="18" t="str">
        <f t="shared" si="55"/>
        <v>Robert Schwentke</v>
      </c>
      <c r="Y356" s="18" t="str">
        <f t="shared" si="56"/>
        <v>INSURGENT</v>
      </c>
      <c r="Z356" s="18" t="str">
        <f t="shared" si="57"/>
        <v>Normal</v>
      </c>
      <c r="AA356" s="18" t="str">
        <f>VLOOKUP(D356, lookups!$A$2:$B$18, 2, FALSE)</f>
        <v>High Budget</v>
      </c>
      <c r="AB356" s="18" t="str">
        <f t="shared" si="58"/>
        <v>Not Recommended</v>
      </c>
      <c r="AC356" s="18" t="str">
        <f t="shared" si="59"/>
        <v>Normal</v>
      </c>
    </row>
    <row r="357" spans="1:29" x14ac:dyDescent="0.35">
      <c r="A357" s="18" t="s">
        <v>1824</v>
      </c>
      <c r="B357" s="19">
        <v>35987</v>
      </c>
      <c r="C357" s="18" t="s">
        <v>50</v>
      </c>
      <c r="D357" s="18" t="s">
        <v>95</v>
      </c>
      <c r="E357" s="18" t="s">
        <v>21</v>
      </c>
      <c r="F357" s="18" t="s">
        <v>22</v>
      </c>
      <c r="G357" s="18" t="s">
        <v>110</v>
      </c>
      <c r="H357" s="18" t="s">
        <v>1825</v>
      </c>
      <c r="I357" s="18" t="s">
        <v>286</v>
      </c>
      <c r="J357" s="20">
        <v>5000</v>
      </c>
      <c r="K357" s="20">
        <v>6171</v>
      </c>
      <c r="L357" s="20">
        <v>503</v>
      </c>
      <c r="M357" s="20">
        <v>0</v>
      </c>
      <c r="N357" s="20">
        <v>6.6</v>
      </c>
      <c r="O357" s="20">
        <v>141</v>
      </c>
      <c r="P357" s="20">
        <v>127</v>
      </c>
      <c r="Q357" s="3">
        <v>129734803</v>
      </c>
      <c r="R357" s="3">
        <v>140000000</v>
      </c>
      <c r="S357" s="3">
        <f t="shared" si="50"/>
        <v>-10265197</v>
      </c>
      <c r="T357" s="4">
        <f t="shared" si="51"/>
        <v>-7.3322835714285717E-2</v>
      </c>
      <c r="U357" s="5">
        <f t="shared" si="52"/>
        <v>26.370670865714285</v>
      </c>
      <c r="V357" s="2">
        <f t="shared" si="53"/>
        <v>1998</v>
      </c>
      <c r="W357" s="18" t="str">
        <f t="shared" si="54"/>
        <v>iyul</v>
      </c>
      <c r="X357" s="18" t="str">
        <f t="shared" si="55"/>
        <v>Richard Donner</v>
      </c>
      <c r="Y357" s="18" t="str">
        <f t="shared" si="56"/>
        <v>LETHAL WEAPON 4</v>
      </c>
      <c r="Z357" s="18" t="str">
        <f t="shared" si="57"/>
        <v>Underperformer</v>
      </c>
      <c r="AA357" s="18" t="str">
        <f>VLOOKUP(D357, lookups!$A$2:$B$18, 2, FALSE)</f>
        <v>High Budget</v>
      </c>
      <c r="AB357" s="18" t="str">
        <f t="shared" si="58"/>
        <v>Not Recommended</v>
      </c>
      <c r="AC357" s="18" t="str">
        <f t="shared" si="59"/>
        <v>Normal</v>
      </c>
    </row>
    <row r="358" spans="1:29" x14ac:dyDescent="0.35">
      <c r="A358" s="18" t="s">
        <v>1476</v>
      </c>
      <c r="B358" s="19">
        <v>35322</v>
      </c>
      <c r="C358" s="18" t="s">
        <v>50</v>
      </c>
      <c r="D358" s="18" t="s">
        <v>38</v>
      </c>
      <c r="E358" s="18" t="s">
        <v>21</v>
      </c>
      <c r="F358" s="18" t="s">
        <v>22</v>
      </c>
      <c r="G358" s="18" t="s">
        <v>150</v>
      </c>
      <c r="H358" s="18" t="s">
        <v>1010</v>
      </c>
      <c r="I358" s="18" t="s">
        <v>1074</v>
      </c>
      <c r="J358" s="20">
        <v>851</v>
      </c>
      <c r="K358" s="20">
        <v>3155</v>
      </c>
      <c r="L358" s="20">
        <v>293</v>
      </c>
      <c r="M358" s="20">
        <v>960</v>
      </c>
      <c r="N358" s="20">
        <v>5.6</v>
      </c>
      <c r="O358" s="20">
        <v>57</v>
      </c>
      <c r="P358" s="20">
        <v>95</v>
      </c>
      <c r="Q358" s="3">
        <v>128769345</v>
      </c>
      <c r="R358" s="3">
        <v>54000000</v>
      </c>
      <c r="S358" s="3">
        <f t="shared" si="50"/>
        <v>74769345</v>
      </c>
      <c r="T358" s="4">
        <f t="shared" si="51"/>
        <v>1.3846175000000001</v>
      </c>
      <c r="U358" s="5">
        <f t="shared" si="52"/>
        <v>23.049847</v>
      </c>
      <c r="V358" s="2">
        <f t="shared" si="53"/>
        <v>1996</v>
      </c>
      <c r="W358" s="18" t="str">
        <f t="shared" si="54"/>
        <v>sentyabr</v>
      </c>
      <c r="X358" s="18" t="str">
        <f t="shared" si="55"/>
        <v>Tom Shadyac</v>
      </c>
      <c r="Y358" s="18" t="str">
        <f t="shared" si="56"/>
        <v>THE NUTTY PROFESSOR</v>
      </c>
      <c r="Z358" s="18" t="str">
        <f t="shared" si="57"/>
        <v>Normal</v>
      </c>
      <c r="AA358" s="18" t="str">
        <f>VLOOKUP(D358, lookups!$A$2:$B$18, 2, FALSE)</f>
        <v>Medium Budget</v>
      </c>
      <c r="AB358" s="18" t="str">
        <f t="shared" si="58"/>
        <v>Not Recommended</v>
      </c>
      <c r="AC358" s="18" t="str">
        <f t="shared" si="59"/>
        <v>Normal</v>
      </c>
    </row>
    <row r="359" spans="1:29" x14ac:dyDescent="0.35">
      <c r="A359" s="18" t="s">
        <v>4279</v>
      </c>
      <c r="B359" s="19">
        <v>38772</v>
      </c>
      <c r="C359" s="18" t="s">
        <v>50</v>
      </c>
      <c r="D359" s="18" t="s">
        <v>38</v>
      </c>
      <c r="E359" s="18" t="s">
        <v>21</v>
      </c>
      <c r="F359" s="18" t="s">
        <v>22</v>
      </c>
      <c r="G359" s="18" t="s">
        <v>110</v>
      </c>
      <c r="H359" s="18" t="s">
        <v>4280</v>
      </c>
      <c r="I359" s="18" t="s">
        <v>4281</v>
      </c>
      <c r="J359" s="20">
        <v>332</v>
      </c>
      <c r="K359" s="20">
        <v>505</v>
      </c>
      <c r="L359" s="20">
        <v>119</v>
      </c>
      <c r="M359" s="20">
        <v>0</v>
      </c>
      <c r="N359" s="20">
        <v>7.3</v>
      </c>
      <c r="O359" s="20">
        <v>343</v>
      </c>
      <c r="P359" s="20">
        <v>82</v>
      </c>
      <c r="Q359" s="3">
        <v>128505958</v>
      </c>
      <c r="R359" s="3">
        <v>18000000</v>
      </c>
      <c r="S359" s="3">
        <f t="shared" si="50"/>
        <v>110505958</v>
      </c>
      <c r="T359" s="4">
        <f t="shared" si="51"/>
        <v>6.1392198888888885</v>
      </c>
      <c r="U359" s="5">
        <f t="shared" si="52"/>
        <v>31.655687955555557</v>
      </c>
      <c r="V359" s="2">
        <f t="shared" si="53"/>
        <v>2006</v>
      </c>
      <c r="W359" s="18" t="str">
        <f t="shared" si="54"/>
        <v>fevral</v>
      </c>
      <c r="X359" s="18" t="str">
        <f t="shared" si="55"/>
        <v>Larry Charles</v>
      </c>
      <c r="Y359" s="18" t="str">
        <f t="shared" si="56"/>
        <v>BORAT: CULTURAL LEARNİNGS OF AMERİCA FOR MAKE BENEFİT GLORİOUS NATİON OF KAZAKHSTAN</v>
      </c>
      <c r="Z359" s="18" t="str">
        <f t="shared" si="57"/>
        <v>Normal</v>
      </c>
      <c r="AA359" s="18" t="str">
        <f>VLOOKUP(D359, lookups!$A$2:$B$18, 2, FALSE)</f>
        <v>Medium Budget</v>
      </c>
      <c r="AB359" s="18" t="str">
        <f t="shared" si="58"/>
        <v>Not Recommended</v>
      </c>
      <c r="AC359" s="18" t="str">
        <f t="shared" si="59"/>
        <v>Normal</v>
      </c>
    </row>
    <row r="360" spans="1:29" x14ac:dyDescent="0.35">
      <c r="A360" s="18" t="s">
        <v>3115</v>
      </c>
      <c r="B360" s="19">
        <v>37619</v>
      </c>
      <c r="C360" s="18" t="s">
        <v>50</v>
      </c>
      <c r="D360" s="18" t="s">
        <v>95</v>
      </c>
      <c r="E360" s="18" t="s">
        <v>21</v>
      </c>
      <c r="F360" s="18" t="s">
        <v>22</v>
      </c>
      <c r="G360" s="18" t="s">
        <v>150</v>
      </c>
      <c r="H360" s="18" t="s">
        <v>431</v>
      </c>
      <c r="I360" s="18" t="s">
        <v>243</v>
      </c>
      <c r="J360" s="20">
        <v>10000</v>
      </c>
      <c r="K360" s="20">
        <v>12546</v>
      </c>
      <c r="L360" s="20">
        <v>14000</v>
      </c>
      <c r="M360" s="20">
        <v>0</v>
      </c>
      <c r="N360" s="20">
        <v>7.7</v>
      </c>
      <c r="O360" s="20">
        <v>252</v>
      </c>
      <c r="P360" s="20">
        <v>145</v>
      </c>
      <c r="Q360" s="3">
        <v>132014112</v>
      </c>
      <c r="R360" s="3">
        <v>102000000</v>
      </c>
      <c r="S360" s="3">
        <f t="shared" si="50"/>
        <v>30014112</v>
      </c>
      <c r="T360" s="4">
        <f t="shared" si="51"/>
        <v>0.29425600000000002</v>
      </c>
      <c r="U360" s="5">
        <f t="shared" si="52"/>
        <v>30.9177024</v>
      </c>
      <c r="V360" s="2">
        <f t="shared" si="53"/>
        <v>2002</v>
      </c>
      <c r="W360" s="18" t="str">
        <f t="shared" si="54"/>
        <v>dekabr</v>
      </c>
      <c r="X360" s="18" t="str">
        <f t="shared" si="55"/>
        <v>Steven Spielberg</v>
      </c>
      <c r="Y360" s="18" t="str">
        <f t="shared" si="56"/>
        <v>MİNORİTY REPORT</v>
      </c>
      <c r="Z360" s="18" t="str">
        <f t="shared" si="57"/>
        <v>Normal</v>
      </c>
      <c r="AA360" s="18" t="str">
        <f>VLOOKUP(D360, lookups!$A$2:$B$18, 2, FALSE)</f>
        <v>High Budget</v>
      </c>
      <c r="AB360" s="18" t="str">
        <f t="shared" si="58"/>
        <v>Not Recommended</v>
      </c>
      <c r="AC360" s="18" t="str">
        <f t="shared" si="59"/>
        <v>Normal</v>
      </c>
    </row>
    <row r="361" spans="1:29" x14ac:dyDescent="0.35">
      <c r="A361" s="18" t="s">
        <v>4091</v>
      </c>
      <c r="B361" s="19">
        <v>38513</v>
      </c>
      <c r="C361" s="18" t="s">
        <v>50</v>
      </c>
      <c r="D361" s="18" t="s">
        <v>58</v>
      </c>
      <c r="E361" s="18" t="s">
        <v>21</v>
      </c>
      <c r="F361" s="18" t="s">
        <v>22</v>
      </c>
      <c r="G361" s="18" t="s">
        <v>102</v>
      </c>
      <c r="H361" s="18" t="s">
        <v>632</v>
      </c>
      <c r="I361" s="18" t="s">
        <v>3078</v>
      </c>
      <c r="J361" s="20">
        <v>1000</v>
      </c>
      <c r="K361" s="20">
        <v>1804</v>
      </c>
      <c r="L361" s="20">
        <v>77</v>
      </c>
      <c r="M361" s="20">
        <v>0</v>
      </c>
      <c r="N361" s="20">
        <v>6.3</v>
      </c>
      <c r="O361" s="20">
        <v>163</v>
      </c>
      <c r="P361" s="20">
        <v>91</v>
      </c>
      <c r="Q361" s="3">
        <v>128200012</v>
      </c>
      <c r="R361" s="3">
        <v>75000000</v>
      </c>
      <c r="S361" s="3">
        <f t="shared" si="50"/>
        <v>53200012</v>
      </c>
      <c r="T361" s="4">
        <f t="shared" si="51"/>
        <v>0.70933349333333329</v>
      </c>
      <c r="U361" s="5">
        <f t="shared" si="52"/>
        <v>25.483733397333332</v>
      </c>
      <c r="V361" s="2">
        <f t="shared" si="53"/>
        <v>2005</v>
      </c>
      <c r="W361" s="18" t="str">
        <f t="shared" si="54"/>
        <v>iyun</v>
      </c>
      <c r="X361" s="18" t="str">
        <f t="shared" si="55"/>
        <v>Chris Wedge</v>
      </c>
      <c r="Y361" s="18" t="str">
        <f t="shared" si="56"/>
        <v>ROBOTS</v>
      </c>
      <c r="Z361" s="18" t="str">
        <f t="shared" si="57"/>
        <v>Normal</v>
      </c>
      <c r="AA361" s="18" t="str">
        <f>VLOOKUP(D361, lookups!$A$2:$B$18, 2, FALSE)</f>
        <v>High Budget</v>
      </c>
      <c r="AB361" s="18" t="str">
        <f t="shared" si="58"/>
        <v>Not Recommended</v>
      </c>
      <c r="AC361" s="18" t="str">
        <f t="shared" si="59"/>
        <v>Normal</v>
      </c>
    </row>
    <row r="362" spans="1:29" x14ac:dyDescent="0.35">
      <c r="A362" s="18" t="s">
        <v>2344</v>
      </c>
      <c r="B362" s="19">
        <v>36564</v>
      </c>
      <c r="C362" s="18" t="s">
        <v>50</v>
      </c>
      <c r="D362" s="18" t="s">
        <v>95</v>
      </c>
      <c r="E362" s="18" t="s">
        <v>2345</v>
      </c>
      <c r="F362" s="18" t="s">
        <v>2346</v>
      </c>
      <c r="G362" s="18" t="s">
        <v>150</v>
      </c>
      <c r="H362" s="18" t="s">
        <v>2347</v>
      </c>
      <c r="I362" s="18" t="s">
        <v>1264</v>
      </c>
      <c r="J362" s="20">
        <v>103</v>
      </c>
      <c r="K362" s="20">
        <v>129</v>
      </c>
      <c r="L362" s="20">
        <v>0</v>
      </c>
      <c r="M362" s="20">
        <v>0</v>
      </c>
      <c r="N362" s="20">
        <v>7.9</v>
      </c>
      <c r="O362" s="20">
        <v>287</v>
      </c>
      <c r="P362" s="20">
        <v>120</v>
      </c>
      <c r="Q362" s="3">
        <v>128067808</v>
      </c>
      <c r="R362" s="3">
        <v>15000000</v>
      </c>
      <c r="S362" s="3">
        <f t="shared" si="50"/>
        <v>113067808</v>
      </c>
      <c r="T362" s="4">
        <f t="shared" si="51"/>
        <v>7.5378538666666666</v>
      </c>
      <c r="U362" s="5">
        <f t="shared" si="52"/>
        <v>34.615141546666671</v>
      </c>
      <c r="V362" s="2">
        <f t="shared" si="53"/>
        <v>2000</v>
      </c>
      <c r="W362" s="18" t="str">
        <f t="shared" si="54"/>
        <v>fevral</v>
      </c>
      <c r="X362" s="18" t="str">
        <f t="shared" si="55"/>
        <v>Ang Lee</v>
      </c>
      <c r="Y362" s="18" t="str">
        <f t="shared" si="56"/>
        <v>CROUCHİNG TİGER, HİDDEN DRAGON</v>
      </c>
      <c r="Z362" s="18" t="str">
        <f t="shared" si="57"/>
        <v>Normal</v>
      </c>
      <c r="AA362" s="18" t="str">
        <f>VLOOKUP(D362, lookups!$A$2:$B$18, 2, FALSE)</f>
        <v>High Budget</v>
      </c>
      <c r="AB362" s="18" t="str">
        <f t="shared" si="58"/>
        <v>Not Recommended</v>
      </c>
      <c r="AC362" s="18" t="str">
        <f t="shared" si="59"/>
        <v>Normal</v>
      </c>
    </row>
    <row r="363" spans="1:29" x14ac:dyDescent="0.35">
      <c r="A363" s="18" t="s">
        <v>6681</v>
      </c>
      <c r="B363" s="19">
        <v>41916</v>
      </c>
      <c r="C363" s="18" t="s">
        <v>50</v>
      </c>
      <c r="D363" s="18" t="s">
        <v>58</v>
      </c>
      <c r="E363" s="18" t="s">
        <v>21</v>
      </c>
      <c r="F363" s="18" t="s">
        <v>22</v>
      </c>
      <c r="G363" s="18" t="s">
        <v>102</v>
      </c>
      <c r="H363" s="18" t="s">
        <v>444</v>
      </c>
      <c r="I363" s="18" t="s">
        <v>3007</v>
      </c>
      <c r="J363" s="20">
        <v>40000</v>
      </c>
      <c r="K363" s="20">
        <v>62837</v>
      </c>
      <c r="L363" s="20">
        <v>252</v>
      </c>
      <c r="M363" s="20">
        <v>90000</v>
      </c>
      <c r="N363" s="20">
        <v>6</v>
      </c>
      <c r="O363" s="20">
        <v>321</v>
      </c>
      <c r="P363" s="20">
        <v>125</v>
      </c>
      <c r="Q363" s="3">
        <v>127997349</v>
      </c>
      <c r="R363" s="3">
        <v>50000000</v>
      </c>
      <c r="S363" s="3">
        <f t="shared" si="50"/>
        <v>77997349</v>
      </c>
      <c r="T363" s="4">
        <f t="shared" si="51"/>
        <v>1.5599469800000001</v>
      </c>
      <c r="U363" s="5">
        <f t="shared" si="52"/>
        <v>33.623978792000003</v>
      </c>
      <c r="V363" s="2">
        <f t="shared" si="53"/>
        <v>2014</v>
      </c>
      <c r="W363" s="18" t="str">
        <f t="shared" si="54"/>
        <v>oktyabr</v>
      </c>
      <c r="X363" s="18" t="str">
        <f t="shared" si="55"/>
        <v>Rob Marshall</v>
      </c>
      <c r="Y363" s="18" t="str">
        <f t="shared" si="56"/>
        <v>INTO THE WOODS</v>
      </c>
      <c r="Z363" s="18" t="str">
        <f t="shared" si="57"/>
        <v>Normal</v>
      </c>
      <c r="AA363" s="18" t="str">
        <f>VLOOKUP(D363, lookups!$A$2:$B$18, 2, FALSE)</f>
        <v>High Budget</v>
      </c>
      <c r="AB363" s="18" t="str">
        <f t="shared" si="58"/>
        <v>Not Recommended</v>
      </c>
      <c r="AC363" s="18" t="str">
        <f t="shared" si="59"/>
        <v>Normal</v>
      </c>
    </row>
    <row r="364" spans="1:29" x14ac:dyDescent="0.35">
      <c r="A364" s="18" t="s">
        <v>5664</v>
      </c>
      <c r="B364" s="19">
        <v>40479</v>
      </c>
      <c r="C364" s="18" t="s">
        <v>50</v>
      </c>
      <c r="D364" s="18" t="s">
        <v>312</v>
      </c>
      <c r="E364" s="18" t="s">
        <v>21</v>
      </c>
      <c r="F364" s="18" t="s">
        <v>22</v>
      </c>
      <c r="G364" s="18" t="s">
        <v>110</v>
      </c>
      <c r="H364" s="18" t="s">
        <v>1294</v>
      </c>
      <c r="I364" s="18" t="s">
        <v>222</v>
      </c>
      <c r="J364" s="20">
        <v>29000</v>
      </c>
      <c r="K364" s="20">
        <v>29585</v>
      </c>
      <c r="L364" s="20">
        <v>17000</v>
      </c>
      <c r="M364" s="20">
        <v>53000</v>
      </c>
      <c r="N364" s="20">
        <v>8.1</v>
      </c>
      <c r="O364" s="20">
        <v>490</v>
      </c>
      <c r="P364" s="20">
        <v>138</v>
      </c>
      <c r="Q364" s="3">
        <v>127968405</v>
      </c>
      <c r="R364" s="3">
        <v>80000000</v>
      </c>
      <c r="S364" s="3">
        <f t="shared" si="50"/>
        <v>47968405</v>
      </c>
      <c r="T364" s="4">
        <f t="shared" si="51"/>
        <v>0.59960506250000001</v>
      </c>
      <c r="U364" s="5">
        <f t="shared" si="52"/>
        <v>37.939842024999997</v>
      </c>
      <c r="V364" s="2">
        <f t="shared" si="53"/>
        <v>2010</v>
      </c>
      <c r="W364" s="18" t="str">
        <f t="shared" si="54"/>
        <v>oktyabr</v>
      </c>
      <c r="X364" s="18" t="str">
        <f t="shared" si="55"/>
        <v>Martin Scorsese</v>
      </c>
      <c r="Y364" s="18" t="str">
        <f t="shared" si="56"/>
        <v>SHUTTER ISLAND</v>
      </c>
      <c r="Z364" s="18" t="str">
        <f t="shared" si="57"/>
        <v>Normal</v>
      </c>
      <c r="AA364" s="18" t="str">
        <f>VLOOKUP(D364, lookups!$A$2:$B$18, 2, FALSE)</f>
        <v>Medium Budget</v>
      </c>
      <c r="AB364" s="18" t="str">
        <f t="shared" si="58"/>
        <v>Not Recommended</v>
      </c>
      <c r="AC364" s="18" t="str">
        <f t="shared" si="59"/>
        <v>High Buzz / High Score</v>
      </c>
    </row>
    <row r="365" spans="1:29" x14ac:dyDescent="0.35">
      <c r="A365" s="18" t="s">
        <v>4651</v>
      </c>
      <c r="B365" s="19">
        <v>39422</v>
      </c>
      <c r="C365" s="18" t="s">
        <v>50</v>
      </c>
      <c r="D365" s="18" t="s">
        <v>51</v>
      </c>
      <c r="E365" s="18" t="s">
        <v>21</v>
      </c>
      <c r="F365" s="18" t="s">
        <v>22</v>
      </c>
      <c r="G365" s="18" t="s">
        <v>102</v>
      </c>
      <c r="H365" s="18" t="s">
        <v>4652</v>
      </c>
      <c r="I365" s="18" t="s">
        <v>2284</v>
      </c>
      <c r="J365" s="20">
        <v>283</v>
      </c>
      <c r="K365" s="20">
        <v>662</v>
      </c>
      <c r="L365" s="20">
        <v>36</v>
      </c>
      <c r="M365" s="20">
        <v>0</v>
      </c>
      <c r="N365" s="20">
        <v>7.1</v>
      </c>
      <c r="O365" s="20">
        <v>222</v>
      </c>
      <c r="P365" s="20">
        <v>107</v>
      </c>
      <c r="Q365" s="3">
        <v>127706877</v>
      </c>
      <c r="R365" s="3">
        <v>85000000</v>
      </c>
      <c r="S365" s="3">
        <f t="shared" si="50"/>
        <v>42706877</v>
      </c>
      <c r="T365" s="4">
        <f t="shared" si="51"/>
        <v>0.50243384705882355</v>
      </c>
      <c r="U365" s="5">
        <f t="shared" si="52"/>
        <v>28.600973538823528</v>
      </c>
      <c r="V365" s="2">
        <f t="shared" si="53"/>
        <v>2007</v>
      </c>
      <c r="W365" s="18" t="str">
        <f t="shared" si="54"/>
        <v>dekabr</v>
      </c>
      <c r="X365" s="18" t="str">
        <f t="shared" si="55"/>
        <v>Kevin Lima</v>
      </c>
      <c r="Y365" s="18" t="str">
        <f t="shared" si="56"/>
        <v>ENCHANTED</v>
      </c>
      <c r="Z365" s="18" t="str">
        <f t="shared" si="57"/>
        <v>Normal</v>
      </c>
      <c r="AA365" s="18" t="str">
        <f>VLOOKUP(D365, lookups!$A$2:$B$18, 2, FALSE)</f>
        <v>High Budget</v>
      </c>
      <c r="AB365" s="18" t="str">
        <f t="shared" si="58"/>
        <v>Not Recommended</v>
      </c>
      <c r="AC365" s="18" t="str">
        <f t="shared" si="59"/>
        <v>Normal</v>
      </c>
    </row>
    <row r="366" spans="1:29" x14ac:dyDescent="0.35">
      <c r="A366" s="18" t="s">
        <v>5069</v>
      </c>
      <c r="B366" s="19">
        <v>39716</v>
      </c>
      <c r="C366" s="18" t="s">
        <v>50</v>
      </c>
      <c r="D366" s="18" t="s">
        <v>27</v>
      </c>
      <c r="E366" s="18" t="s">
        <v>21</v>
      </c>
      <c r="F366" s="18" t="s">
        <v>22</v>
      </c>
      <c r="G366" s="18" t="s">
        <v>150</v>
      </c>
      <c r="H366" s="18" t="s">
        <v>1063</v>
      </c>
      <c r="I366" s="18" t="s">
        <v>908</v>
      </c>
      <c r="J366" s="20">
        <v>11000</v>
      </c>
      <c r="K366" s="20">
        <v>13333</v>
      </c>
      <c r="L366" s="20">
        <v>21000</v>
      </c>
      <c r="M366" s="20">
        <v>23000</v>
      </c>
      <c r="N366" s="20">
        <v>7.8</v>
      </c>
      <c r="O366" s="20">
        <v>362</v>
      </c>
      <c r="P366" s="20">
        <v>166</v>
      </c>
      <c r="Q366" s="3">
        <v>127490802</v>
      </c>
      <c r="R366" s="3">
        <v>150000000</v>
      </c>
      <c r="S366" s="3">
        <f t="shared" si="50"/>
        <v>-22509198</v>
      </c>
      <c r="T366" s="4">
        <f t="shared" si="51"/>
        <v>-0.15006132</v>
      </c>
      <c r="U366" s="5">
        <f t="shared" si="52"/>
        <v>33.439975472</v>
      </c>
      <c r="V366" s="2">
        <f t="shared" si="53"/>
        <v>2008</v>
      </c>
      <c r="W366" s="18" t="str">
        <f t="shared" si="54"/>
        <v>sentyabr</v>
      </c>
      <c r="X366" s="18" t="str">
        <f t="shared" si="55"/>
        <v>David Fincher</v>
      </c>
      <c r="Y366" s="18" t="str">
        <f t="shared" si="56"/>
        <v>THE CURİOUS CASE OF BENJAMİN BUTTON</v>
      </c>
      <c r="Z366" s="18" t="str">
        <f t="shared" si="57"/>
        <v>Underperformer</v>
      </c>
      <c r="AA366" s="18" t="str">
        <f>VLOOKUP(D366, lookups!$A$2:$B$18, 2, FALSE)</f>
        <v>Medium Budget</v>
      </c>
      <c r="AB366" s="18" t="str">
        <f t="shared" si="58"/>
        <v>Not Recommended</v>
      </c>
      <c r="AC366" s="18" t="str">
        <f t="shared" si="59"/>
        <v>Normal</v>
      </c>
    </row>
    <row r="367" spans="1:29" x14ac:dyDescent="0.35">
      <c r="A367" s="18" t="s">
        <v>3190</v>
      </c>
      <c r="B367" s="19">
        <v>37289</v>
      </c>
      <c r="C367" s="18" t="s">
        <v>50</v>
      </c>
      <c r="D367" s="18" t="s">
        <v>38</v>
      </c>
      <c r="E367" s="18" t="s">
        <v>21</v>
      </c>
      <c r="F367" s="18" t="s">
        <v>22</v>
      </c>
      <c r="G367" s="18" t="s">
        <v>150</v>
      </c>
      <c r="H367" s="18" t="s">
        <v>1755</v>
      </c>
      <c r="I367" s="18" t="s">
        <v>1791</v>
      </c>
      <c r="J367" s="20">
        <v>982</v>
      </c>
      <c r="K367" s="20">
        <v>4251</v>
      </c>
      <c r="L367" s="20">
        <v>72</v>
      </c>
      <c r="M367" s="20">
        <v>0</v>
      </c>
      <c r="N367" s="20">
        <v>6.1</v>
      </c>
      <c r="O367" s="20">
        <v>97</v>
      </c>
      <c r="P367" s="20">
        <v>108</v>
      </c>
      <c r="Q367" s="3">
        <v>127214072</v>
      </c>
      <c r="R367" s="3">
        <v>38000000</v>
      </c>
      <c r="S367" s="3">
        <f t="shared" si="50"/>
        <v>89214072</v>
      </c>
      <c r="T367" s="4">
        <f t="shared" si="51"/>
        <v>2.3477387368421052</v>
      </c>
      <c r="U367" s="5">
        <f t="shared" si="52"/>
        <v>25.339095494736842</v>
      </c>
      <c r="V367" s="2">
        <f t="shared" si="53"/>
        <v>2002</v>
      </c>
      <c r="W367" s="18" t="str">
        <f t="shared" si="54"/>
        <v>fevral</v>
      </c>
      <c r="X367" s="18" t="str">
        <f t="shared" si="55"/>
        <v>Andy Tennant</v>
      </c>
      <c r="Y367" s="18" t="str">
        <f t="shared" si="56"/>
        <v>SWEET HOME ALABAMA</v>
      </c>
      <c r="Z367" s="18" t="str">
        <f t="shared" si="57"/>
        <v>Normal</v>
      </c>
      <c r="AA367" s="18" t="str">
        <f>VLOOKUP(D367, lookups!$A$2:$B$18, 2, FALSE)</f>
        <v>Medium Budget</v>
      </c>
      <c r="AB367" s="18" t="str">
        <f t="shared" si="58"/>
        <v>Not Recommended</v>
      </c>
      <c r="AC367" s="18" t="str">
        <f t="shared" si="59"/>
        <v>Normal</v>
      </c>
    </row>
    <row r="368" spans="1:29" x14ac:dyDescent="0.35">
      <c r="A368" s="18" t="s">
        <v>1089</v>
      </c>
      <c r="B368" s="19">
        <v>34598</v>
      </c>
      <c r="C368" s="18" t="s">
        <v>50</v>
      </c>
      <c r="D368" s="18" t="s">
        <v>38</v>
      </c>
      <c r="E368" s="18" t="s">
        <v>21</v>
      </c>
      <c r="F368" s="18" t="s">
        <v>22</v>
      </c>
      <c r="G368" s="18" t="s">
        <v>150</v>
      </c>
      <c r="H368" s="18" t="s">
        <v>830</v>
      </c>
      <c r="I368" s="18" t="s">
        <v>1090</v>
      </c>
      <c r="J368" s="20">
        <v>879</v>
      </c>
      <c r="K368" s="20">
        <v>2985</v>
      </c>
      <c r="L368" s="20">
        <v>137</v>
      </c>
      <c r="M368" s="20">
        <v>0</v>
      </c>
      <c r="N368" s="20">
        <v>7.3</v>
      </c>
      <c r="O368" s="20">
        <v>84</v>
      </c>
      <c r="P368" s="20">
        <v>113</v>
      </c>
      <c r="Q368" s="3">
        <v>127175354</v>
      </c>
      <c r="R368" s="3">
        <v>16000000</v>
      </c>
      <c r="S368" s="3">
        <f t="shared" si="50"/>
        <v>111175354</v>
      </c>
      <c r="T368" s="4">
        <f t="shared" si="51"/>
        <v>6.9484596249999999</v>
      </c>
      <c r="U368" s="5">
        <f t="shared" si="52"/>
        <v>31.979383849999998</v>
      </c>
      <c r="V368" s="2">
        <f t="shared" si="53"/>
        <v>1994</v>
      </c>
      <c r="W368" s="18" t="str">
        <f t="shared" si="54"/>
        <v>sentyabr</v>
      </c>
      <c r="X368" s="18" t="str">
        <f t="shared" si="55"/>
        <v>Peter Farrelly</v>
      </c>
      <c r="Y368" s="18" t="str">
        <f t="shared" si="56"/>
        <v>DUMB &amp; DUMBER</v>
      </c>
      <c r="Z368" s="18" t="str">
        <f t="shared" si="57"/>
        <v>Normal</v>
      </c>
      <c r="AA368" s="18" t="str">
        <f>VLOOKUP(D368, lookups!$A$2:$B$18, 2, FALSE)</f>
        <v>Medium Budget</v>
      </c>
      <c r="AB368" s="18" t="str">
        <f t="shared" si="58"/>
        <v>Not Recommended</v>
      </c>
      <c r="AC368" s="18" t="str">
        <f t="shared" si="59"/>
        <v>Normal</v>
      </c>
    </row>
    <row r="369" spans="1:29" x14ac:dyDescent="0.35">
      <c r="A369" s="18" t="s">
        <v>3289</v>
      </c>
      <c r="B369" s="19">
        <v>37649</v>
      </c>
      <c r="C369" s="18" t="s">
        <v>50</v>
      </c>
      <c r="D369" s="18" t="s">
        <v>95</v>
      </c>
      <c r="E369" s="18" t="s">
        <v>21</v>
      </c>
      <c r="F369" s="18" t="s">
        <v>22</v>
      </c>
      <c r="G369" s="18" t="s">
        <v>150</v>
      </c>
      <c r="H369" s="18" t="s">
        <v>1834</v>
      </c>
      <c r="I369" s="18" t="s">
        <v>847</v>
      </c>
      <c r="J369" s="20">
        <v>23000</v>
      </c>
      <c r="K369" s="20">
        <v>25296</v>
      </c>
      <c r="L369" s="20">
        <v>309</v>
      </c>
      <c r="M369" s="20">
        <v>0</v>
      </c>
      <c r="N369" s="20">
        <v>5.9</v>
      </c>
      <c r="O369" s="20">
        <v>150</v>
      </c>
      <c r="P369" s="20">
        <v>107</v>
      </c>
      <c r="Q369" s="3">
        <v>127083765</v>
      </c>
      <c r="R369" s="3">
        <v>76000000</v>
      </c>
      <c r="S369" s="3">
        <f t="shared" si="50"/>
        <v>51083765</v>
      </c>
      <c r="T369" s="4">
        <f t="shared" si="51"/>
        <v>0.6721548026315789</v>
      </c>
      <c r="U369" s="5">
        <f t="shared" si="52"/>
        <v>23.868861921052634</v>
      </c>
      <c r="V369" s="2">
        <f t="shared" si="53"/>
        <v>2003</v>
      </c>
      <c r="W369" s="18" t="str">
        <f t="shared" si="54"/>
        <v>yanvar</v>
      </c>
      <c r="X369" s="18" t="str">
        <f t="shared" si="55"/>
        <v>John Singleton</v>
      </c>
      <c r="Y369" s="18" t="str">
        <f t="shared" si="56"/>
        <v>2 FAST 2 FURİOUS</v>
      </c>
      <c r="Z369" s="18" t="str">
        <f t="shared" si="57"/>
        <v>Normal</v>
      </c>
      <c r="AA369" s="18" t="str">
        <f>VLOOKUP(D369, lookups!$A$2:$B$18, 2, FALSE)</f>
        <v>High Budget</v>
      </c>
      <c r="AB369" s="18" t="str">
        <f t="shared" si="58"/>
        <v>Not Recommended</v>
      </c>
      <c r="AC369" s="18" t="str">
        <f t="shared" si="59"/>
        <v>High Buzz Mismatch</v>
      </c>
    </row>
    <row r="370" spans="1:29" x14ac:dyDescent="0.35">
      <c r="A370" s="18" t="s">
        <v>5962</v>
      </c>
      <c r="B370" s="19">
        <v>40773</v>
      </c>
      <c r="C370" s="18" t="s">
        <v>50</v>
      </c>
      <c r="D370" s="18" t="s">
        <v>312</v>
      </c>
      <c r="E370" s="18" t="s">
        <v>21</v>
      </c>
      <c r="F370" s="18" t="s">
        <v>22</v>
      </c>
      <c r="G370" s="18" t="s">
        <v>150</v>
      </c>
      <c r="H370" s="18" t="s">
        <v>5963</v>
      </c>
      <c r="I370" s="18" t="s">
        <v>4404</v>
      </c>
      <c r="J370" s="20">
        <v>1000</v>
      </c>
      <c r="K370" s="20">
        <v>3388</v>
      </c>
      <c r="L370" s="20">
        <v>14000</v>
      </c>
      <c r="M370" s="20">
        <v>37000</v>
      </c>
      <c r="N370" s="20">
        <v>7.1</v>
      </c>
      <c r="O370" s="20">
        <v>539</v>
      </c>
      <c r="P370" s="20">
        <v>112</v>
      </c>
      <c r="Q370" s="3">
        <v>126975169</v>
      </c>
      <c r="R370" s="3">
        <v>50000000</v>
      </c>
      <c r="S370" s="3">
        <f t="shared" si="50"/>
        <v>76975169</v>
      </c>
      <c r="T370" s="4">
        <f t="shared" si="51"/>
        <v>1.53950338</v>
      </c>
      <c r="U370" s="5">
        <f t="shared" si="52"/>
        <v>32.715801352</v>
      </c>
      <c r="V370" s="2">
        <f t="shared" si="53"/>
        <v>2011</v>
      </c>
      <c r="W370" s="18" t="str">
        <f t="shared" si="54"/>
        <v>avgust</v>
      </c>
      <c r="X370" s="18" t="str">
        <f t="shared" si="55"/>
        <v>J.J. Abrams</v>
      </c>
      <c r="Y370" s="18" t="str">
        <f t="shared" si="56"/>
        <v>SUPER 8</v>
      </c>
      <c r="Z370" s="18" t="str">
        <f t="shared" si="57"/>
        <v>Normal</v>
      </c>
      <c r="AA370" s="18" t="str">
        <f>VLOOKUP(D370, lookups!$A$2:$B$18, 2, FALSE)</f>
        <v>Medium Budget</v>
      </c>
      <c r="AB370" s="18" t="str">
        <f t="shared" si="58"/>
        <v>Not Recommended</v>
      </c>
      <c r="AC370" s="18" t="str">
        <f t="shared" si="59"/>
        <v>Normal</v>
      </c>
    </row>
    <row r="371" spans="1:29" x14ac:dyDescent="0.35">
      <c r="A371" s="18" t="s">
        <v>2258</v>
      </c>
      <c r="B371" s="19">
        <v>36299</v>
      </c>
      <c r="C371" s="18" t="s">
        <v>50</v>
      </c>
      <c r="D371" s="18" t="s">
        <v>95</v>
      </c>
      <c r="E371" s="18" t="s">
        <v>21</v>
      </c>
      <c r="F371" s="18" t="s">
        <v>101</v>
      </c>
      <c r="G371" s="18" t="s">
        <v>150</v>
      </c>
      <c r="H371" s="18" t="s">
        <v>2259</v>
      </c>
      <c r="I371" s="18" t="s">
        <v>1355</v>
      </c>
      <c r="J371" s="20">
        <v>766</v>
      </c>
      <c r="K371" s="20">
        <v>2037</v>
      </c>
      <c r="L371" s="20">
        <v>150</v>
      </c>
      <c r="M371" s="20">
        <v>2000</v>
      </c>
      <c r="N371" s="20">
        <v>6.4</v>
      </c>
      <c r="O371" s="20">
        <v>197</v>
      </c>
      <c r="P371" s="20">
        <v>128</v>
      </c>
      <c r="Q371" s="3">
        <v>126930660</v>
      </c>
      <c r="R371" s="3">
        <v>135000000</v>
      </c>
      <c r="S371" s="3">
        <f t="shared" si="50"/>
        <v>-8069340</v>
      </c>
      <c r="T371" s="4">
        <f t="shared" si="51"/>
        <v>-5.9772888888888889E-2</v>
      </c>
      <c r="U371" s="5">
        <f t="shared" si="52"/>
        <v>25.776090844444447</v>
      </c>
      <c r="V371" s="2">
        <f t="shared" si="53"/>
        <v>1999</v>
      </c>
      <c r="W371" s="18" t="str">
        <f t="shared" si="54"/>
        <v>may</v>
      </c>
      <c r="X371" s="18" t="str">
        <f t="shared" si="55"/>
        <v>Michael Apted</v>
      </c>
      <c r="Y371" s="18" t="str">
        <f t="shared" si="56"/>
        <v>THE WORLD IS NOT ENOUGH</v>
      </c>
      <c r="Z371" s="18" t="str">
        <f t="shared" si="57"/>
        <v>Underperformer</v>
      </c>
      <c r="AA371" s="18" t="str">
        <f>VLOOKUP(D371, lookups!$A$2:$B$18, 2, FALSE)</f>
        <v>High Budget</v>
      </c>
      <c r="AB371" s="18" t="str">
        <f t="shared" si="58"/>
        <v>Not Recommended</v>
      </c>
      <c r="AC371" s="18" t="str">
        <f t="shared" si="59"/>
        <v>Normal</v>
      </c>
    </row>
    <row r="372" spans="1:29" x14ac:dyDescent="0.35">
      <c r="A372" s="18" t="s">
        <v>1619</v>
      </c>
      <c r="B372" s="19">
        <v>35728</v>
      </c>
      <c r="C372" s="18" t="s">
        <v>50</v>
      </c>
      <c r="D372" s="18" t="s">
        <v>38</v>
      </c>
      <c r="E372" s="18" t="s">
        <v>21</v>
      </c>
      <c r="F372" s="18" t="s">
        <v>22</v>
      </c>
      <c r="G372" s="18" t="s">
        <v>150</v>
      </c>
      <c r="H372" s="18" t="s">
        <v>693</v>
      </c>
      <c r="I372" s="18" t="s">
        <v>1620</v>
      </c>
      <c r="J372" s="20">
        <v>8000</v>
      </c>
      <c r="K372" s="20">
        <v>12344</v>
      </c>
      <c r="L372" s="20">
        <v>29</v>
      </c>
      <c r="M372" s="20">
        <v>0</v>
      </c>
      <c r="N372" s="20">
        <v>6.3</v>
      </c>
      <c r="O372" s="20">
        <v>84</v>
      </c>
      <c r="P372" s="20">
        <v>105</v>
      </c>
      <c r="Q372" s="3">
        <v>126805112</v>
      </c>
      <c r="R372" s="3">
        <v>46000000</v>
      </c>
      <c r="S372" s="3">
        <f t="shared" si="50"/>
        <v>80805112</v>
      </c>
      <c r="T372" s="4">
        <f t="shared" si="51"/>
        <v>1.7566328695652174</v>
      </c>
      <c r="U372" s="5">
        <f t="shared" si="52"/>
        <v>25.902653147826086</v>
      </c>
      <c r="V372" s="2">
        <f t="shared" si="53"/>
        <v>1997</v>
      </c>
      <c r="W372" s="18" t="str">
        <f t="shared" si="54"/>
        <v>oktyabr</v>
      </c>
      <c r="X372" s="18" t="str">
        <f t="shared" si="55"/>
        <v>P.J. Hogan</v>
      </c>
      <c r="Y372" s="18" t="str">
        <f t="shared" si="56"/>
        <v>MY BEST FRİEND'S WEDDİNG</v>
      </c>
      <c r="Z372" s="18" t="str">
        <f t="shared" si="57"/>
        <v>Normal</v>
      </c>
      <c r="AA372" s="18" t="str">
        <f>VLOOKUP(D372, lookups!$A$2:$B$18, 2, FALSE)</f>
        <v>Medium Budget</v>
      </c>
      <c r="AB372" s="18" t="str">
        <f t="shared" si="58"/>
        <v>Not Recommended</v>
      </c>
      <c r="AC372" s="18" t="str">
        <f t="shared" si="59"/>
        <v>Normal</v>
      </c>
    </row>
    <row r="373" spans="1:29" x14ac:dyDescent="0.35">
      <c r="A373" s="18" t="s">
        <v>4609</v>
      </c>
      <c r="B373" s="19">
        <v>39373</v>
      </c>
      <c r="C373" s="18" t="s">
        <v>50</v>
      </c>
      <c r="D373" s="18" t="s">
        <v>58</v>
      </c>
      <c r="E373" s="18" t="s">
        <v>21</v>
      </c>
      <c r="F373" s="18" t="s">
        <v>22</v>
      </c>
      <c r="G373" s="18" t="s">
        <v>102</v>
      </c>
      <c r="H373" s="18" t="s">
        <v>438</v>
      </c>
      <c r="I373" s="18" t="s">
        <v>4610</v>
      </c>
      <c r="J373" s="20">
        <v>2000</v>
      </c>
      <c r="K373" s="20">
        <v>6576</v>
      </c>
      <c r="L373" s="20">
        <v>58</v>
      </c>
      <c r="M373" s="20">
        <v>0</v>
      </c>
      <c r="N373" s="20">
        <v>6.2</v>
      </c>
      <c r="O373" s="20">
        <v>194</v>
      </c>
      <c r="P373" s="20">
        <v>91</v>
      </c>
      <c r="Q373" s="3">
        <v>126597121</v>
      </c>
      <c r="R373" s="3">
        <v>150000000</v>
      </c>
      <c r="S373" s="3">
        <f t="shared" si="50"/>
        <v>-23402879</v>
      </c>
      <c r="T373" s="4">
        <f t="shared" si="51"/>
        <v>-0.15601919333333333</v>
      </c>
      <c r="U373" s="5">
        <f t="shared" si="52"/>
        <v>24.737592322666668</v>
      </c>
      <c r="V373" s="2">
        <f t="shared" si="53"/>
        <v>2007</v>
      </c>
      <c r="W373" s="18" t="str">
        <f t="shared" si="54"/>
        <v>oktyabr</v>
      </c>
      <c r="X373" s="18" t="str">
        <f t="shared" si="55"/>
        <v>Steve Hickner</v>
      </c>
      <c r="Y373" s="18" t="str">
        <f t="shared" si="56"/>
        <v>BEE MOVİE</v>
      </c>
      <c r="Z373" s="18" t="str">
        <f t="shared" si="57"/>
        <v>Underperformer</v>
      </c>
      <c r="AA373" s="18" t="str">
        <f>VLOOKUP(D373, lookups!$A$2:$B$18, 2, FALSE)</f>
        <v>High Budget</v>
      </c>
      <c r="AB373" s="18" t="str">
        <f t="shared" si="58"/>
        <v>Not Recommended</v>
      </c>
      <c r="AC373" s="18" t="str">
        <f t="shared" si="59"/>
        <v>Normal</v>
      </c>
    </row>
    <row r="374" spans="1:29" x14ac:dyDescent="0.35">
      <c r="A374" s="18" t="s">
        <v>6698</v>
      </c>
      <c r="B374" s="19">
        <v>41871</v>
      </c>
      <c r="C374" s="18" t="s">
        <v>50</v>
      </c>
      <c r="D374" s="18" t="s">
        <v>95</v>
      </c>
      <c r="E374" s="18" t="s">
        <v>21</v>
      </c>
      <c r="F374" s="18" t="s">
        <v>179</v>
      </c>
      <c r="G374" s="18" t="s">
        <v>110</v>
      </c>
      <c r="H374" s="18" t="s">
        <v>1909</v>
      </c>
      <c r="I374" s="18" t="s">
        <v>1669</v>
      </c>
      <c r="J374" s="20">
        <v>19000</v>
      </c>
      <c r="K374" s="20">
        <v>32325</v>
      </c>
      <c r="L374" s="20">
        <v>0</v>
      </c>
      <c r="M374" s="20">
        <v>83000</v>
      </c>
      <c r="N374" s="20">
        <v>6.4</v>
      </c>
      <c r="O374" s="20">
        <v>433</v>
      </c>
      <c r="P374" s="20">
        <v>89</v>
      </c>
      <c r="Q374" s="3">
        <v>126546825</v>
      </c>
      <c r="R374" s="3">
        <v>40000000</v>
      </c>
      <c r="S374" s="3">
        <f t="shared" si="50"/>
        <v>86546825</v>
      </c>
      <c r="T374" s="4">
        <f t="shared" si="51"/>
        <v>2.163670625</v>
      </c>
      <c r="U374" s="5">
        <f t="shared" si="52"/>
        <v>34.765468249999998</v>
      </c>
      <c r="V374" s="2">
        <f t="shared" si="53"/>
        <v>2014</v>
      </c>
      <c r="W374" s="18" t="str">
        <f t="shared" si="54"/>
        <v>avgust</v>
      </c>
      <c r="X374" s="18" t="str">
        <f t="shared" si="55"/>
        <v>Luc Besson</v>
      </c>
      <c r="Y374" s="18" t="str">
        <f t="shared" si="56"/>
        <v>LUCY</v>
      </c>
      <c r="Z374" s="18" t="str">
        <f t="shared" si="57"/>
        <v>Normal</v>
      </c>
      <c r="AA374" s="18" t="str">
        <f>VLOOKUP(D374, lookups!$A$2:$B$18, 2, FALSE)</f>
        <v>High Budget</v>
      </c>
      <c r="AB374" s="18" t="str">
        <f t="shared" si="58"/>
        <v>Not Recommended</v>
      </c>
      <c r="AC374" s="18" t="str">
        <f t="shared" si="59"/>
        <v>Normal</v>
      </c>
    </row>
    <row r="375" spans="1:29" x14ac:dyDescent="0.35">
      <c r="A375" s="18" t="s">
        <v>6192</v>
      </c>
      <c r="B375" s="19">
        <v>41237</v>
      </c>
      <c r="C375" s="18" t="s">
        <v>50</v>
      </c>
      <c r="D375" s="18" t="s">
        <v>58</v>
      </c>
      <c r="E375" s="18" t="s">
        <v>21</v>
      </c>
      <c r="F375" s="18" t="s">
        <v>22</v>
      </c>
      <c r="G375" s="18" t="s">
        <v>110</v>
      </c>
      <c r="H375" s="18" t="s">
        <v>5304</v>
      </c>
      <c r="I375" s="18" t="s">
        <v>292</v>
      </c>
      <c r="J375" s="20">
        <v>13000</v>
      </c>
      <c r="K375" s="20">
        <v>24098</v>
      </c>
      <c r="L375" s="20">
        <v>0</v>
      </c>
      <c r="M375" s="20">
        <v>97000</v>
      </c>
      <c r="N375" s="20">
        <v>7</v>
      </c>
      <c r="O375" s="20">
        <v>775</v>
      </c>
      <c r="P375" s="20">
        <v>124</v>
      </c>
      <c r="Q375" s="3">
        <v>126464904</v>
      </c>
      <c r="R375" s="3">
        <v>130000000</v>
      </c>
      <c r="S375" s="3">
        <f t="shared" si="50"/>
        <v>-3535096</v>
      </c>
      <c r="T375" s="4">
        <f t="shared" si="51"/>
        <v>-2.7193046153846153E-2</v>
      </c>
      <c r="U375" s="5">
        <f t="shared" si="52"/>
        <v>37.689122781538458</v>
      </c>
      <c r="V375" s="2">
        <f t="shared" si="53"/>
        <v>2012</v>
      </c>
      <c r="W375" s="18" t="str">
        <f t="shared" si="54"/>
        <v>noyabr</v>
      </c>
      <c r="X375" s="18" t="str">
        <f t="shared" si="55"/>
        <v>Ridley Scott</v>
      </c>
      <c r="Y375" s="18" t="str">
        <f t="shared" si="56"/>
        <v>PROMETHEUS</v>
      </c>
      <c r="Z375" s="18" t="str">
        <f t="shared" si="57"/>
        <v>Underperformer</v>
      </c>
      <c r="AA375" s="18" t="str">
        <f>VLOOKUP(D375, lookups!$A$2:$B$18, 2, FALSE)</f>
        <v>High Budget</v>
      </c>
      <c r="AB375" s="18" t="str">
        <f t="shared" si="58"/>
        <v>Not Recommended</v>
      </c>
      <c r="AC375" s="18" t="str">
        <f t="shared" si="59"/>
        <v>Normal</v>
      </c>
    </row>
    <row r="376" spans="1:29" x14ac:dyDescent="0.35">
      <c r="A376" s="18" t="s">
        <v>3120</v>
      </c>
      <c r="B376" s="19">
        <v>37547</v>
      </c>
      <c r="C376" s="18" t="s">
        <v>50</v>
      </c>
      <c r="D376" s="18" t="s">
        <v>38</v>
      </c>
      <c r="E376" s="18" t="s">
        <v>21</v>
      </c>
      <c r="F376" s="18" t="s">
        <v>22</v>
      </c>
      <c r="G376" s="18" t="s">
        <v>150</v>
      </c>
      <c r="H376" s="18" t="s">
        <v>1300</v>
      </c>
      <c r="I376" s="18" t="s">
        <v>2413</v>
      </c>
      <c r="J376" s="20">
        <v>12000</v>
      </c>
      <c r="K376" s="20">
        <v>26826</v>
      </c>
      <c r="L376" s="20">
        <v>65</v>
      </c>
      <c r="M376" s="20">
        <v>0</v>
      </c>
      <c r="N376" s="20">
        <v>5.8</v>
      </c>
      <c r="O376" s="20">
        <v>117</v>
      </c>
      <c r="P376" s="20">
        <v>96</v>
      </c>
      <c r="Q376" s="3">
        <v>126203320</v>
      </c>
      <c r="R376" s="3">
        <v>50000000</v>
      </c>
      <c r="S376" s="3">
        <f t="shared" si="50"/>
        <v>76203320</v>
      </c>
      <c r="T376" s="4">
        <f t="shared" si="51"/>
        <v>1.5240663999999999</v>
      </c>
      <c r="U376" s="5">
        <f t="shared" si="52"/>
        <v>23.809626559999998</v>
      </c>
      <c r="V376" s="2">
        <f t="shared" si="53"/>
        <v>2002</v>
      </c>
      <c r="W376" s="18" t="str">
        <f t="shared" si="54"/>
        <v>oktyabr</v>
      </c>
      <c r="X376" s="18" t="str">
        <f t="shared" si="55"/>
        <v>Steven Brill</v>
      </c>
      <c r="Y376" s="18" t="str">
        <f t="shared" si="56"/>
        <v>MR. DEEDS</v>
      </c>
      <c r="Z376" s="18" t="str">
        <f t="shared" si="57"/>
        <v>Normal</v>
      </c>
      <c r="AA376" s="18" t="str">
        <f>VLOOKUP(D376, lookups!$A$2:$B$18, 2, FALSE)</f>
        <v>Medium Budget</v>
      </c>
      <c r="AB376" s="18" t="str">
        <f t="shared" si="58"/>
        <v>Not Recommended</v>
      </c>
      <c r="AC376" s="18" t="str">
        <f t="shared" si="59"/>
        <v>Normal</v>
      </c>
    </row>
    <row r="377" spans="1:29" x14ac:dyDescent="0.35">
      <c r="A377" s="18" t="s">
        <v>6207</v>
      </c>
      <c r="B377" s="19">
        <v>41158</v>
      </c>
      <c r="C377" s="18" t="s">
        <v>50</v>
      </c>
      <c r="D377" s="18" t="s">
        <v>95</v>
      </c>
      <c r="E377" s="18" t="s">
        <v>21</v>
      </c>
      <c r="F377" s="18" t="s">
        <v>22</v>
      </c>
      <c r="G377" s="18" t="s">
        <v>110</v>
      </c>
      <c r="H377" s="18" t="s">
        <v>592</v>
      </c>
      <c r="I377" s="18" t="s">
        <v>6208</v>
      </c>
      <c r="J377" s="20">
        <v>18000</v>
      </c>
      <c r="K377" s="20">
        <v>36237</v>
      </c>
      <c r="L377" s="20">
        <v>79</v>
      </c>
      <c r="M377" s="20">
        <v>19000</v>
      </c>
      <c r="N377" s="20">
        <v>6.8</v>
      </c>
      <c r="O377" s="20">
        <v>298</v>
      </c>
      <c r="P377" s="20">
        <v>115</v>
      </c>
      <c r="Q377" s="3">
        <v>126149655</v>
      </c>
      <c r="R377" s="3">
        <v>85000000</v>
      </c>
      <c r="S377" s="3">
        <f t="shared" si="50"/>
        <v>41149655</v>
      </c>
      <c r="T377" s="4">
        <f t="shared" si="51"/>
        <v>0.4841135882352941</v>
      </c>
      <c r="U377" s="5">
        <f t="shared" si="52"/>
        <v>29.293645435294117</v>
      </c>
      <c r="V377" s="2">
        <f t="shared" si="53"/>
        <v>2012</v>
      </c>
      <c r="W377" s="18" t="str">
        <f t="shared" si="54"/>
        <v>sentyabr</v>
      </c>
      <c r="X377" s="18" t="str">
        <f t="shared" si="55"/>
        <v>Daniel Espinosa</v>
      </c>
      <c r="Y377" s="18" t="str">
        <f t="shared" si="56"/>
        <v>SAFE HOUSE</v>
      </c>
      <c r="Z377" s="18" t="str">
        <f t="shared" si="57"/>
        <v>Normal</v>
      </c>
      <c r="AA377" s="18" t="str">
        <f>VLOOKUP(D377, lookups!$A$2:$B$18, 2, FALSE)</f>
        <v>High Budget</v>
      </c>
      <c r="AB377" s="18" t="str">
        <f t="shared" si="58"/>
        <v>Not Recommended</v>
      </c>
      <c r="AC377" s="18" t="str">
        <f t="shared" si="59"/>
        <v>Normal</v>
      </c>
    </row>
    <row r="378" spans="1:29" x14ac:dyDescent="0.35">
      <c r="A378" s="18" t="s">
        <v>1938</v>
      </c>
      <c r="B378" s="19">
        <v>35920</v>
      </c>
      <c r="C378" s="18" t="s">
        <v>50</v>
      </c>
      <c r="D378" s="18" t="s">
        <v>38</v>
      </c>
      <c r="E378" s="18" t="s">
        <v>21</v>
      </c>
      <c r="F378" s="18" t="s">
        <v>22</v>
      </c>
      <c r="G378" s="18" t="s">
        <v>102</v>
      </c>
      <c r="H378" s="18" t="s">
        <v>1939</v>
      </c>
      <c r="I378" s="18" t="s">
        <v>519</v>
      </c>
      <c r="J378" s="20">
        <v>2000</v>
      </c>
      <c r="K378" s="20">
        <v>3698</v>
      </c>
      <c r="L378" s="20">
        <v>608</v>
      </c>
      <c r="M378" s="20">
        <v>18000</v>
      </c>
      <c r="N378" s="20">
        <v>8.1</v>
      </c>
      <c r="O378" s="20">
        <v>213</v>
      </c>
      <c r="P378" s="20">
        <v>103</v>
      </c>
      <c r="Q378" s="3">
        <v>125603360</v>
      </c>
      <c r="R378" s="3">
        <v>60000000</v>
      </c>
      <c r="S378" s="3">
        <f t="shared" si="50"/>
        <v>65603360</v>
      </c>
      <c r="T378" s="4">
        <f t="shared" si="51"/>
        <v>1.0933893333333333</v>
      </c>
      <c r="U378" s="5">
        <f t="shared" si="52"/>
        <v>34.63735573333333</v>
      </c>
      <c r="V378" s="2">
        <f t="shared" si="53"/>
        <v>1998</v>
      </c>
      <c r="W378" s="18" t="str">
        <f t="shared" si="54"/>
        <v>may</v>
      </c>
      <c r="X378" s="18" t="str">
        <f t="shared" si="55"/>
        <v>Peter Weir</v>
      </c>
      <c r="Y378" s="18" t="str">
        <f t="shared" si="56"/>
        <v>THE TRUMAN SHOW</v>
      </c>
      <c r="Z378" s="18" t="str">
        <f t="shared" si="57"/>
        <v>Normal</v>
      </c>
      <c r="AA378" s="18" t="str">
        <f>VLOOKUP(D378, lookups!$A$2:$B$18, 2, FALSE)</f>
        <v>Medium Budget</v>
      </c>
      <c r="AB378" s="18" t="str">
        <f t="shared" si="58"/>
        <v>Not Recommended</v>
      </c>
      <c r="AC378" s="18" t="str">
        <f t="shared" si="59"/>
        <v>High Buzz / High Score</v>
      </c>
    </row>
    <row r="379" spans="1:29" x14ac:dyDescent="0.35">
      <c r="A379" s="18" t="s">
        <v>2368</v>
      </c>
      <c r="B379" s="19">
        <v>36810</v>
      </c>
      <c r="C379" s="18" t="s">
        <v>50</v>
      </c>
      <c r="D379" s="18" t="s">
        <v>79</v>
      </c>
      <c r="E379" s="18" t="s">
        <v>21</v>
      </c>
      <c r="F379" s="18" t="s">
        <v>22</v>
      </c>
      <c r="G379" s="18" t="s">
        <v>110</v>
      </c>
      <c r="H379" s="18" t="s">
        <v>693</v>
      </c>
      <c r="I379" s="18" t="s">
        <v>763</v>
      </c>
      <c r="J379" s="20">
        <v>8000</v>
      </c>
      <c r="K379" s="20">
        <v>10003</v>
      </c>
      <c r="L379" s="20">
        <v>0</v>
      </c>
      <c r="M379" s="20">
        <v>0</v>
      </c>
      <c r="N379" s="20">
        <v>7.3</v>
      </c>
      <c r="O379" s="20">
        <v>169</v>
      </c>
      <c r="P379" s="20">
        <v>131</v>
      </c>
      <c r="Q379" s="3">
        <v>125548685</v>
      </c>
      <c r="R379" s="3">
        <v>52000000</v>
      </c>
      <c r="S379" s="3">
        <f t="shared" si="50"/>
        <v>73548685</v>
      </c>
      <c r="T379" s="4">
        <f t="shared" si="51"/>
        <v>1.4143977884615384</v>
      </c>
      <c r="U379" s="5">
        <f t="shared" si="52"/>
        <v>29.765759115384615</v>
      </c>
      <c r="V379" s="2">
        <f t="shared" si="53"/>
        <v>2000</v>
      </c>
      <c r="W379" s="18" t="str">
        <f t="shared" si="54"/>
        <v>oktyabr</v>
      </c>
      <c r="X379" s="18" t="str">
        <f t="shared" si="55"/>
        <v>Steven Soderbergh</v>
      </c>
      <c r="Y379" s="18" t="str">
        <f t="shared" si="56"/>
        <v>ERİN BROCKOVİCH</v>
      </c>
      <c r="Z379" s="18" t="str">
        <f t="shared" si="57"/>
        <v>Normal</v>
      </c>
      <c r="AA379" s="18" t="str">
        <f>VLOOKUP(D379, lookups!$A$2:$B$18, 2, FALSE)</f>
        <v>Medium Budget</v>
      </c>
      <c r="AB379" s="18" t="str">
        <f t="shared" si="58"/>
        <v>Not Recommended</v>
      </c>
      <c r="AC379" s="18" t="str">
        <f t="shared" si="59"/>
        <v>Normal</v>
      </c>
    </row>
    <row r="380" spans="1:29" x14ac:dyDescent="0.35">
      <c r="A380" s="18" t="s">
        <v>3743</v>
      </c>
      <c r="B380" s="19">
        <v>38149</v>
      </c>
      <c r="C380" s="18" t="s">
        <v>50</v>
      </c>
      <c r="D380" s="18" t="s">
        <v>20</v>
      </c>
      <c r="E380" s="18" t="s">
        <v>21</v>
      </c>
      <c r="F380" s="18" t="s">
        <v>22</v>
      </c>
      <c r="G380" s="18" t="s">
        <v>150</v>
      </c>
      <c r="H380" s="18" t="s">
        <v>1063</v>
      </c>
      <c r="I380" s="18" t="s">
        <v>763</v>
      </c>
      <c r="J380" s="20">
        <v>11000</v>
      </c>
      <c r="K380" s="20">
        <v>19359</v>
      </c>
      <c r="L380" s="20">
        <v>0</v>
      </c>
      <c r="M380" s="20">
        <v>0</v>
      </c>
      <c r="N380" s="20">
        <v>6.4</v>
      </c>
      <c r="O380" s="20">
        <v>198</v>
      </c>
      <c r="P380" s="20">
        <v>125</v>
      </c>
      <c r="Q380" s="3">
        <v>125531634</v>
      </c>
      <c r="R380" s="3">
        <v>110000000</v>
      </c>
      <c r="S380" s="3">
        <f t="shared" si="50"/>
        <v>15531634</v>
      </c>
      <c r="T380" s="4">
        <f t="shared" si="51"/>
        <v>0.14119667272727274</v>
      </c>
      <c r="U380" s="5">
        <f t="shared" si="52"/>
        <v>25.656478669090909</v>
      </c>
      <c r="V380" s="2">
        <f t="shared" si="53"/>
        <v>2004</v>
      </c>
      <c r="W380" s="18" t="str">
        <f t="shared" si="54"/>
        <v>iyun</v>
      </c>
      <c r="X380" s="18" t="str">
        <f t="shared" si="55"/>
        <v>Steven Soderbergh</v>
      </c>
      <c r="Y380" s="18" t="str">
        <f t="shared" si="56"/>
        <v>OCEAN'S TWELVE</v>
      </c>
      <c r="Z380" s="18" t="str">
        <f t="shared" si="57"/>
        <v>Normal</v>
      </c>
      <c r="AA380" s="18" t="str">
        <f>VLOOKUP(D380, lookups!$A$2:$B$18, 2, FALSE)</f>
        <v>Medium Budget</v>
      </c>
      <c r="AB380" s="18" t="str">
        <f t="shared" si="58"/>
        <v>Not Recommended</v>
      </c>
      <c r="AC380" s="18" t="str">
        <f t="shared" si="59"/>
        <v>Normal</v>
      </c>
    </row>
    <row r="381" spans="1:29" x14ac:dyDescent="0.35">
      <c r="A381" s="18" t="s">
        <v>1701</v>
      </c>
      <c r="B381" s="19">
        <v>35462</v>
      </c>
      <c r="C381" s="18" t="s">
        <v>50</v>
      </c>
      <c r="D381" s="18" t="s">
        <v>95</v>
      </c>
      <c r="E381" s="18" t="s">
        <v>21</v>
      </c>
      <c r="F381" s="18" t="s">
        <v>101</v>
      </c>
      <c r="G381" s="18" t="s">
        <v>150</v>
      </c>
      <c r="H381" s="18" t="s">
        <v>1702</v>
      </c>
      <c r="I381" s="18" t="s">
        <v>1703</v>
      </c>
      <c r="J381" s="20">
        <v>811</v>
      </c>
      <c r="K381" s="20">
        <v>2958</v>
      </c>
      <c r="L381" s="20">
        <v>55</v>
      </c>
      <c r="M381" s="20">
        <v>0</v>
      </c>
      <c r="N381" s="20">
        <v>6.5</v>
      </c>
      <c r="O381" s="20">
        <v>160</v>
      </c>
      <c r="P381" s="20">
        <v>119</v>
      </c>
      <c r="Q381" s="3">
        <v>125332007</v>
      </c>
      <c r="R381" s="3">
        <v>110000000</v>
      </c>
      <c r="S381" s="3">
        <f t="shared" si="50"/>
        <v>15332007</v>
      </c>
      <c r="T381" s="4">
        <f t="shared" si="51"/>
        <v>0.13938188181818181</v>
      </c>
      <c r="U381" s="5">
        <f t="shared" si="52"/>
        <v>26.055752752727273</v>
      </c>
      <c r="V381" s="2">
        <f t="shared" si="53"/>
        <v>1997</v>
      </c>
      <c r="W381" s="18" t="str">
        <f t="shared" si="54"/>
        <v>fevral</v>
      </c>
      <c r="X381" s="18" t="str">
        <f t="shared" si="55"/>
        <v>Roger Spottiswoode</v>
      </c>
      <c r="Y381" s="18" t="str">
        <f t="shared" si="56"/>
        <v>TOMORROW NEVER DİES</v>
      </c>
      <c r="Z381" s="18" t="str">
        <f t="shared" si="57"/>
        <v>Normal</v>
      </c>
      <c r="AA381" s="18" t="str">
        <f>VLOOKUP(D381, lookups!$A$2:$B$18, 2, FALSE)</f>
        <v>High Budget</v>
      </c>
      <c r="AB381" s="18" t="str">
        <f t="shared" si="58"/>
        <v>Not Recommended</v>
      </c>
      <c r="AC381" s="18" t="str">
        <f t="shared" si="59"/>
        <v>Normal</v>
      </c>
    </row>
    <row r="382" spans="1:29" x14ac:dyDescent="0.35">
      <c r="A382" s="18" t="s">
        <v>5390</v>
      </c>
      <c r="B382" s="19">
        <v>39851</v>
      </c>
      <c r="C382" s="18" t="s">
        <v>50</v>
      </c>
      <c r="D382" s="18" t="s">
        <v>95</v>
      </c>
      <c r="E382" s="18" t="s">
        <v>21</v>
      </c>
      <c r="F382" s="18" t="s">
        <v>22</v>
      </c>
      <c r="G382" s="18" t="s">
        <v>150</v>
      </c>
      <c r="H382" s="18" t="s">
        <v>1110</v>
      </c>
      <c r="I382" s="18" t="s">
        <v>2333</v>
      </c>
      <c r="J382" s="20">
        <v>23000</v>
      </c>
      <c r="K382" s="20">
        <v>27468</v>
      </c>
      <c r="L382" s="20">
        <v>368</v>
      </c>
      <c r="M382" s="20">
        <v>0</v>
      </c>
      <c r="N382" s="20">
        <v>6.6</v>
      </c>
      <c r="O382" s="20">
        <v>422</v>
      </c>
      <c r="P382" s="20">
        <v>118</v>
      </c>
      <c r="Q382" s="3">
        <v>125320003</v>
      </c>
      <c r="R382" s="3">
        <v>200000000</v>
      </c>
      <c r="S382" s="3">
        <f t="shared" si="50"/>
        <v>-74679997</v>
      </c>
      <c r="T382" s="4">
        <f t="shared" si="51"/>
        <v>-0.37339998499999999</v>
      </c>
      <c r="U382" s="5">
        <f t="shared" si="52"/>
        <v>26.250640005999998</v>
      </c>
      <c r="V382" s="2">
        <f t="shared" si="53"/>
        <v>2009</v>
      </c>
      <c r="W382" s="18" t="str">
        <f t="shared" si="54"/>
        <v>fevral</v>
      </c>
      <c r="X382" s="18" t="str">
        <f t="shared" si="55"/>
        <v>McG</v>
      </c>
      <c r="Y382" s="18" t="str">
        <f t="shared" si="56"/>
        <v>TERMİNATOR SALVATİON</v>
      </c>
      <c r="Z382" s="18" t="str">
        <f t="shared" si="57"/>
        <v>Underperformer</v>
      </c>
      <c r="AA382" s="18" t="str">
        <f>VLOOKUP(D382, lookups!$A$2:$B$18, 2, FALSE)</f>
        <v>High Budget</v>
      </c>
      <c r="AB382" s="18" t="str">
        <f t="shared" si="58"/>
        <v>Not Recommended</v>
      </c>
      <c r="AC382" s="18" t="str">
        <f t="shared" si="59"/>
        <v>Normal</v>
      </c>
    </row>
    <row r="383" spans="1:29" x14ac:dyDescent="0.35">
      <c r="A383" s="18" t="s">
        <v>2332</v>
      </c>
      <c r="B383" s="19">
        <v>36770</v>
      </c>
      <c r="C383" s="18" t="s">
        <v>50</v>
      </c>
      <c r="D383" s="18" t="s">
        <v>95</v>
      </c>
      <c r="E383" s="18" t="s">
        <v>21</v>
      </c>
      <c r="F383" s="18" t="s">
        <v>22</v>
      </c>
      <c r="G383" s="18" t="s">
        <v>150</v>
      </c>
      <c r="H383" s="18" t="s">
        <v>306</v>
      </c>
      <c r="I383" s="18" t="s">
        <v>2333</v>
      </c>
      <c r="J383" s="20">
        <v>13000</v>
      </c>
      <c r="K383" s="20">
        <v>15419</v>
      </c>
      <c r="L383" s="20">
        <v>368</v>
      </c>
      <c r="M383" s="20">
        <v>0</v>
      </c>
      <c r="N383" s="20">
        <v>5.5</v>
      </c>
      <c r="O383" s="20">
        <v>181</v>
      </c>
      <c r="P383" s="20">
        <v>94</v>
      </c>
      <c r="Q383" s="3">
        <v>125305545</v>
      </c>
      <c r="R383" s="3">
        <v>92000000</v>
      </c>
      <c r="S383" s="3">
        <f t="shared" si="50"/>
        <v>33305545</v>
      </c>
      <c r="T383" s="4">
        <f t="shared" si="51"/>
        <v>0.36201679347826088</v>
      </c>
      <c r="U383" s="5">
        <f t="shared" si="52"/>
        <v>22.144806717391305</v>
      </c>
      <c r="V383" s="2">
        <f t="shared" si="53"/>
        <v>2000</v>
      </c>
      <c r="W383" s="18" t="str">
        <f t="shared" si="54"/>
        <v>sentyabr</v>
      </c>
      <c r="X383" s="18" t="str">
        <f t="shared" si="55"/>
        <v>McG</v>
      </c>
      <c r="Y383" s="18" t="str">
        <f t="shared" si="56"/>
        <v>CHARLİE'S ANGELS</v>
      </c>
      <c r="Z383" s="18" t="str">
        <f t="shared" si="57"/>
        <v>Normal</v>
      </c>
      <c r="AA383" s="18" t="str">
        <f>VLOOKUP(D383, lookups!$A$2:$B$18, 2, FALSE)</f>
        <v>High Budget</v>
      </c>
      <c r="AB383" s="18" t="str">
        <f t="shared" si="58"/>
        <v>Not Recommended</v>
      </c>
      <c r="AC383" s="18" t="str">
        <f t="shared" si="59"/>
        <v>High Buzz Mismatch</v>
      </c>
    </row>
    <row r="384" spans="1:29" x14ac:dyDescent="0.35">
      <c r="A384" s="18" t="s">
        <v>6446</v>
      </c>
      <c r="B384" s="19">
        <v>41409</v>
      </c>
      <c r="C384" s="18" t="s">
        <v>50</v>
      </c>
      <c r="D384" s="18" t="s">
        <v>95</v>
      </c>
      <c r="E384" s="18" t="s">
        <v>21</v>
      </c>
      <c r="F384" s="18" t="s">
        <v>22</v>
      </c>
      <c r="G384" s="18" t="s">
        <v>110</v>
      </c>
      <c r="H384" s="18" t="s">
        <v>4620</v>
      </c>
      <c r="I384" s="18" t="s">
        <v>1950</v>
      </c>
      <c r="J384" s="20">
        <v>480</v>
      </c>
      <c r="K384" s="20">
        <v>1261</v>
      </c>
      <c r="L384" s="20">
        <v>532</v>
      </c>
      <c r="M384" s="20">
        <v>58000</v>
      </c>
      <c r="N384" s="20">
        <v>7.6</v>
      </c>
      <c r="O384" s="20">
        <v>319</v>
      </c>
      <c r="P384" s="20">
        <v>121</v>
      </c>
      <c r="Q384" s="3">
        <v>125069696</v>
      </c>
      <c r="R384" s="3">
        <v>40000000</v>
      </c>
      <c r="S384" s="3">
        <f t="shared" si="50"/>
        <v>85069696</v>
      </c>
      <c r="T384" s="4">
        <f t="shared" si="51"/>
        <v>2.1267423999999999</v>
      </c>
      <c r="U384" s="5">
        <f t="shared" si="52"/>
        <v>37.050696959999996</v>
      </c>
      <c r="V384" s="2">
        <f t="shared" si="53"/>
        <v>2013</v>
      </c>
      <c r="W384" s="18" t="str">
        <f t="shared" si="54"/>
        <v>may</v>
      </c>
      <c r="X384" s="18" t="str">
        <f t="shared" si="55"/>
        <v>Peter Berg</v>
      </c>
      <c r="Y384" s="18" t="str">
        <f t="shared" si="56"/>
        <v>LONE SURVİVOR</v>
      </c>
      <c r="Z384" s="18" t="str">
        <f t="shared" si="57"/>
        <v>Normal</v>
      </c>
      <c r="AA384" s="18" t="str">
        <f>VLOOKUP(D384, lookups!$A$2:$B$18, 2, FALSE)</f>
        <v>High Budget</v>
      </c>
      <c r="AB384" s="18" t="str">
        <f t="shared" si="58"/>
        <v>Not Recommended</v>
      </c>
      <c r="AC384" s="18" t="str">
        <f t="shared" si="59"/>
        <v>Normal</v>
      </c>
    </row>
    <row r="385" spans="1:29" x14ac:dyDescent="0.35">
      <c r="A385" s="18" t="s">
        <v>6300</v>
      </c>
      <c r="B385" s="19">
        <v>41162</v>
      </c>
      <c r="C385" s="18" t="s">
        <v>50</v>
      </c>
      <c r="D385" s="18" t="s">
        <v>27</v>
      </c>
      <c r="E385" s="18" t="s">
        <v>21</v>
      </c>
      <c r="F385" s="18" t="s">
        <v>22</v>
      </c>
      <c r="G385" s="18" t="s">
        <v>150</v>
      </c>
      <c r="H385" s="18" t="s">
        <v>3935</v>
      </c>
      <c r="I385" s="18" t="s">
        <v>6301</v>
      </c>
      <c r="J385" s="20">
        <v>17000</v>
      </c>
      <c r="K385" s="20">
        <v>18322</v>
      </c>
      <c r="L385" s="20">
        <v>23</v>
      </c>
      <c r="M385" s="20">
        <v>32000</v>
      </c>
      <c r="N385" s="20">
        <v>6.8</v>
      </c>
      <c r="O385" s="20">
        <v>214</v>
      </c>
      <c r="P385" s="20">
        <v>104</v>
      </c>
      <c r="Q385" s="3">
        <v>125014030</v>
      </c>
      <c r="R385" s="3">
        <v>30000000</v>
      </c>
      <c r="S385" s="3">
        <f t="shared" si="50"/>
        <v>95014030</v>
      </c>
      <c r="T385" s="4">
        <f t="shared" si="51"/>
        <v>3.1671343333333333</v>
      </c>
      <c r="U385" s="5">
        <f t="shared" si="52"/>
        <v>31.666853733333333</v>
      </c>
      <c r="V385" s="2">
        <f t="shared" si="53"/>
        <v>2012</v>
      </c>
      <c r="W385" s="18" t="str">
        <f t="shared" si="54"/>
        <v>sentyabr</v>
      </c>
      <c r="X385" s="18" t="str">
        <f t="shared" si="55"/>
        <v>Michael Sucsy</v>
      </c>
      <c r="Y385" s="18" t="str">
        <f t="shared" si="56"/>
        <v>THE VOW</v>
      </c>
      <c r="Z385" s="18" t="str">
        <f t="shared" si="57"/>
        <v>Normal</v>
      </c>
      <c r="AA385" s="18" t="str">
        <f>VLOOKUP(D385, lookups!$A$2:$B$18, 2, FALSE)</f>
        <v>Medium Budget</v>
      </c>
      <c r="AB385" s="18" t="str">
        <f t="shared" si="58"/>
        <v>Not Recommended</v>
      </c>
      <c r="AC385" s="18" t="str">
        <f t="shared" si="59"/>
        <v>Normal</v>
      </c>
    </row>
    <row r="386" spans="1:29" x14ac:dyDescent="0.35">
      <c r="A386" s="18" t="s">
        <v>6157</v>
      </c>
      <c r="B386" s="19">
        <v>41184</v>
      </c>
      <c r="C386" s="18" t="s">
        <v>50</v>
      </c>
      <c r="D386" s="18" t="s">
        <v>58</v>
      </c>
      <c r="E386" s="18" t="s">
        <v>21</v>
      </c>
      <c r="F386" s="18" t="s">
        <v>22</v>
      </c>
      <c r="G386" s="18" t="s">
        <v>102</v>
      </c>
      <c r="H386" s="18" t="s">
        <v>6158</v>
      </c>
      <c r="I386" s="18" t="s">
        <v>1264</v>
      </c>
      <c r="J386" s="20">
        <v>774</v>
      </c>
      <c r="K386" s="20">
        <v>2121</v>
      </c>
      <c r="L386" s="20">
        <v>0</v>
      </c>
      <c r="M386" s="20">
        <v>122000</v>
      </c>
      <c r="N386" s="20">
        <v>8</v>
      </c>
      <c r="O386" s="20">
        <v>552</v>
      </c>
      <c r="P386" s="20">
        <v>127</v>
      </c>
      <c r="Q386" s="3">
        <v>124976634</v>
      </c>
      <c r="R386" s="3">
        <v>120000000</v>
      </c>
      <c r="S386" s="3">
        <f t="shared" si="50"/>
        <v>4976634</v>
      </c>
      <c r="T386" s="4">
        <f t="shared" si="51"/>
        <v>4.147195E-2</v>
      </c>
      <c r="U386" s="5">
        <f t="shared" si="52"/>
        <v>44.216588779999995</v>
      </c>
      <c r="V386" s="2">
        <f t="shared" si="53"/>
        <v>2012</v>
      </c>
      <c r="W386" s="18" t="str">
        <f t="shared" si="54"/>
        <v>oktyabr</v>
      </c>
      <c r="X386" s="18" t="str">
        <f t="shared" si="55"/>
        <v>Ang Lee</v>
      </c>
      <c r="Y386" s="18" t="str">
        <f t="shared" si="56"/>
        <v>LİFE OF Pİ</v>
      </c>
      <c r="Z386" s="18" t="str">
        <f t="shared" si="57"/>
        <v>Normal</v>
      </c>
      <c r="AA386" s="18" t="str">
        <f>VLOOKUP(D386, lookups!$A$2:$B$18, 2, FALSE)</f>
        <v>High Budget</v>
      </c>
      <c r="AB386" s="18" t="str">
        <f t="shared" si="58"/>
        <v>Not Recommended</v>
      </c>
      <c r="AC386" s="18" t="str">
        <f t="shared" si="59"/>
        <v>High Buzz / High Score</v>
      </c>
    </row>
    <row r="387" spans="1:29" x14ac:dyDescent="0.35">
      <c r="A387" s="18" t="s">
        <v>5227</v>
      </c>
      <c r="B387" s="19">
        <v>39978</v>
      </c>
      <c r="C387" s="18" t="s">
        <v>50</v>
      </c>
      <c r="D387" s="18" t="s">
        <v>51</v>
      </c>
      <c r="E387" s="18" t="s">
        <v>21</v>
      </c>
      <c r="F387" s="18" t="s">
        <v>22</v>
      </c>
      <c r="G387" s="18" t="s">
        <v>102</v>
      </c>
      <c r="H387" s="18" t="s">
        <v>5228</v>
      </c>
      <c r="I387" s="18" t="s">
        <v>5229</v>
      </c>
      <c r="J387" s="20">
        <v>622</v>
      </c>
      <c r="K387" s="20">
        <v>1227</v>
      </c>
      <c r="L387" s="20">
        <v>97</v>
      </c>
      <c r="M387" s="20">
        <v>0</v>
      </c>
      <c r="N387" s="20">
        <v>7</v>
      </c>
      <c r="O387" s="20">
        <v>191</v>
      </c>
      <c r="P387" s="20">
        <v>90</v>
      </c>
      <c r="Q387" s="3">
        <v>124870275</v>
      </c>
      <c r="R387" s="3">
        <v>100000000</v>
      </c>
      <c r="S387" s="3">
        <f t="shared" ref="S387:S450" si="60">Q387-R387</f>
        <v>24870275</v>
      </c>
      <c r="T387" s="4">
        <f t="shared" ref="T387:T450" si="61">IF(R387&gt;0, (Q387-R387)/R387, 0)</f>
        <v>0.24870275</v>
      </c>
      <c r="U387" s="5">
        <f t="shared" ref="U387:U450" si="62">(N387*4) + (T387*0.4) + (M387/10000)</f>
        <v>28.099481099999998</v>
      </c>
      <c r="V387" s="2">
        <f t="shared" ref="V387:V450" si="63">YEAR(B387)</f>
        <v>2009</v>
      </c>
      <c r="W387" s="18" t="str">
        <f t="shared" ref="W387:W450" si="64">TEXT(B387, "mmmm")</f>
        <v>iyun</v>
      </c>
      <c r="X387" s="18" t="str">
        <f t="shared" ref="X387:X450" si="65">TRIM(I387)</f>
        <v>Phil Lord</v>
      </c>
      <c r="Y387" s="18" t="str">
        <f t="shared" ref="Y387:Y450" si="66">UPPER(A387)</f>
        <v>CLOUDY WİTH A CHANCE OF MEATBALLS</v>
      </c>
      <c r="Z387" s="18" t="str">
        <f t="shared" ref="Z387:Z450" si="67">IF(AND(R387&gt;50000000, S387&lt;0), "Underperformer", IF(AND(R387&lt;10000000, S387&gt;50000000), "Overperformer", "Normal"))</f>
        <v>Normal</v>
      </c>
      <c r="AA387" s="18" t="str">
        <f>VLOOKUP(D387, lookups!$A$2:$B$18, 2, FALSE)</f>
        <v>High Budget</v>
      </c>
      <c r="AB387" s="18" t="str">
        <f t="shared" ref="AB387:AB450" si="68">IF(AND(N387&gt;7, T387&gt;1, U387&gt;70), "Recommended", "Not Recommended")</f>
        <v>Not Recommended</v>
      </c>
      <c r="AC387" s="18" t="str">
        <f t="shared" ref="AC387:AC450" si="69">IF(N387&gt;=8, "High Buzz / High Score", IF(AND(N387&lt;6, T387&lt;1), "High Buzz Mismatch", "Normal"))</f>
        <v>Normal</v>
      </c>
    </row>
    <row r="388" spans="1:29" x14ac:dyDescent="0.35">
      <c r="A388" s="18" t="s">
        <v>6773</v>
      </c>
      <c r="B388" s="19">
        <v>41863</v>
      </c>
      <c r="C388" s="18" t="s">
        <v>50</v>
      </c>
      <c r="D388" s="18" t="s">
        <v>27</v>
      </c>
      <c r="E388" s="18" t="s">
        <v>21</v>
      </c>
      <c r="F388" s="18" t="s">
        <v>22</v>
      </c>
      <c r="G388" s="18" t="s">
        <v>150</v>
      </c>
      <c r="H388" s="18" t="s">
        <v>5982</v>
      </c>
      <c r="I388" s="18" t="s">
        <v>6774</v>
      </c>
      <c r="J388" s="20">
        <v>8000</v>
      </c>
      <c r="K388" s="20">
        <v>10565</v>
      </c>
      <c r="L388" s="20">
        <v>131</v>
      </c>
      <c r="M388" s="20">
        <v>93000</v>
      </c>
      <c r="N388" s="20">
        <v>7.8</v>
      </c>
      <c r="O388" s="20">
        <v>326</v>
      </c>
      <c r="P388" s="20">
        <v>133</v>
      </c>
      <c r="Q388" s="3">
        <v>124868837</v>
      </c>
      <c r="R388" s="3">
        <v>12000000</v>
      </c>
      <c r="S388" s="3">
        <f t="shared" si="60"/>
        <v>112868837</v>
      </c>
      <c r="T388" s="4">
        <f t="shared" si="61"/>
        <v>9.4057364166666666</v>
      </c>
      <c r="U388" s="5">
        <f t="shared" si="62"/>
        <v>44.262294566666668</v>
      </c>
      <c r="V388" s="2">
        <f t="shared" si="63"/>
        <v>2014</v>
      </c>
      <c r="W388" s="18" t="str">
        <f t="shared" si="64"/>
        <v>avgust</v>
      </c>
      <c r="X388" s="18" t="str">
        <f t="shared" si="65"/>
        <v>Josh Boone</v>
      </c>
      <c r="Y388" s="18" t="str">
        <f t="shared" si="66"/>
        <v>THE FAULT İN OUR STARS</v>
      </c>
      <c r="Z388" s="18" t="str">
        <f t="shared" si="67"/>
        <v>Normal</v>
      </c>
      <c r="AA388" s="18" t="str">
        <f>VLOOKUP(D388, lookups!$A$2:$B$18, 2, FALSE)</f>
        <v>Medium Budget</v>
      </c>
      <c r="AB388" s="18" t="str">
        <f t="shared" si="68"/>
        <v>Not Recommended</v>
      </c>
      <c r="AC388" s="18" t="str">
        <f t="shared" si="69"/>
        <v>Normal</v>
      </c>
    </row>
    <row r="389" spans="1:29" x14ac:dyDescent="0.35">
      <c r="A389" s="18" t="s">
        <v>4506</v>
      </c>
      <c r="B389" s="19">
        <v>39035</v>
      </c>
      <c r="C389" s="18" t="s">
        <v>50</v>
      </c>
      <c r="D389" s="18" t="s">
        <v>38</v>
      </c>
      <c r="E389" s="18" t="s">
        <v>21</v>
      </c>
      <c r="F389" s="18" t="s">
        <v>22</v>
      </c>
      <c r="G389" s="18" t="s">
        <v>150</v>
      </c>
      <c r="H389" s="18" t="s">
        <v>506</v>
      </c>
      <c r="I389" s="18" t="s">
        <v>4507</v>
      </c>
      <c r="J389" s="20">
        <v>11000</v>
      </c>
      <c r="K389" s="20">
        <v>23923</v>
      </c>
      <c r="L389" s="20">
        <v>64</v>
      </c>
      <c r="M389" s="20">
        <v>0</v>
      </c>
      <c r="N389" s="20">
        <v>6.8</v>
      </c>
      <c r="O389" s="20">
        <v>208</v>
      </c>
      <c r="P389" s="20">
        <v>109</v>
      </c>
      <c r="Q389" s="3">
        <v>124732962</v>
      </c>
      <c r="R389" s="3">
        <v>35000000</v>
      </c>
      <c r="S389" s="3">
        <f t="shared" si="60"/>
        <v>89732962</v>
      </c>
      <c r="T389" s="4">
        <f t="shared" si="61"/>
        <v>2.5637989142857145</v>
      </c>
      <c r="U389" s="5">
        <f t="shared" si="62"/>
        <v>28.225519565714286</v>
      </c>
      <c r="V389" s="2">
        <f t="shared" si="63"/>
        <v>2006</v>
      </c>
      <c r="W389" s="18" t="str">
        <f t="shared" si="64"/>
        <v>noyabr</v>
      </c>
      <c r="X389" s="18" t="str">
        <f t="shared" si="65"/>
        <v>David Frankel</v>
      </c>
      <c r="Y389" s="18" t="str">
        <f t="shared" si="66"/>
        <v>THE DEVİL WEARS PRADA</v>
      </c>
      <c r="Z389" s="18" t="str">
        <f t="shared" si="67"/>
        <v>Normal</v>
      </c>
      <c r="AA389" s="18" t="str">
        <f>VLOOKUP(D389, lookups!$A$2:$B$18, 2, FALSE)</f>
        <v>Medium Budget</v>
      </c>
      <c r="AB389" s="18" t="str">
        <f t="shared" si="68"/>
        <v>Not Recommended</v>
      </c>
      <c r="AC389" s="18" t="str">
        <f t="shared" si="69"/>
        <v>Normal</v>
      </c>
    </row>
    <row r="390" spans="1:29" x14ac:dyDescent="0.35">
      <c r="A390" s="18" t="s">
        <v>3472</v>
      </c>
      <c r="B390" s="19">
        <v>37813</v>
      </c>
      <c r="C390" s="18" t="s">
        <v>50</v>
      </c>
      <c r="D390" s="18" t="s">
        <v>38</v>
      </c>
      <c r="E390" s="18" t="s">
        <v>21</v>
      </c>
      <c r="F390" s="18" t="s">
        <v>22</v>
      </c>
      <c r="G390" s="18" t="s">
        <v>150</v>
      </c>
      <c r="H390" s="18" t="s">
        <v>551</v>
      </c>
      <c r="I390" s="18" t="s">
        <v>2586</v>
      </c>
      <c r="J390" s="20">
        <v>18000</v>
      </c>
      <c r="K390" s="20">
        <v>22679</v>
      </c>
      <c r="L390" s="20">
        <v>278</v>
      </c>
      <c r="M390" s="20">
        <v>0</v>
      </c>
      <c r="N390" s="20">
        <v>6.7</v>
      </c>
      <c r="O390" s="20">
        <v>145</v>
      </c>
      <c r="P390" s="20">
        <v>128</v>
      </c>
      <c r="Q390" s="3">
        <v>124590960</v>
      </c>
      <c r="R390" s="3">
        <v>80000000</v>
      </c>
      <c r="S390" s="3">
        <f t="shared" si="60"/>
        <v>44590960</v>
      </c>
      <c r="T390" s="4">
        <f t="shared" si="61"/>
        <v>0.55738699999999997</v>
      </c>
      <c r="U390" s="5">
        <f t="shared" si="62"/>
        <v>27.022954800000001</v>
      </c>
      <c r="V390" s="2">
        <f t="shared" si="63"/>
        <v>2003</v>
      </c>
      <c r="W390" s="18" t="str">
        <f t="shared" si="64"/>
        <v>iyul</v>
      </c>
      <c r="X390" s="18" t="str">
        <f t="shared" si="65"/>
        <v>Nancy Meyers</v>
      </c>
      <c r="Y390" s="18" t="str">
        <f t="shared" si="66"/>
        <v>SOMETHİNG'S GOTTA GİVE</v>
      </c>
      <c r="Z390" s="18" t="str">
        <f t="shared" si="67"/>
        <v>Normal</v>
      </c>
      <c r="AA390" s="18" t="str">
        <f>VLOOKUP(D390, lookups!$A$2:$B$18, 2, FALSE)</f>
        <v>Medium Budget</v>
      </c>
      <c r="AB390" s="18" t="str">
        <f t="shared" si="68"/>
        <v>Not Recommended</v>
      </c>
      <c r="AC390" s="18" t="str">
        <f t="shared" si="69"/>
        <v>Normal</v>
      </c>
    </row>
    <row r="391" spans="1:29" x14ac:dyDescent="0.35">
      <c r="A391" s="18" t="s">
        <v>2571</v>
      </c>
      <c r="B391" s="19">
        <v>36757</v>
      </c>
      <c r="C391" s="18" t="s">
        <v>50</v>
      </c>
      <c r="D391" s="18" t="s">
        <v>20</v>
      </c>
      <c r="E391" s="18" t="s">
        <v>21</v>
      </c>
      <c r="F391" s="18" t="s">
        <v>22</v>
      </c>
      <c r="G391" s="18" t="s">
        <v>110</v>
      </c>
      <c r="H391" s="18" t="s">
        <v>2572</v>
      </c>
      <c r="I391" s="18" t="s">
        <v>763</v>
      </c>
      <c r="J391" s="20">
        <v>599</v>
      </c>
      <c r="K391" s="20">
        <v>1418</v>
      </c>
      <c r="L391" s="20">
        <v>0</v>
      </c>
      <c r="M391" s="20">
        <v>0</v>
      </c>
      <c r="N391" s="20">
        <v>7.6</v>
      </c>
      <c r="O391" s="20">
        <v>223</v>
      </c>
      <c r="P391" s="20">
        <v>190</v>
      </c>
      <c r="Q391" s="3">
        <v>124107476</v>
      </c>
      <c r="R391" s="3">
        <v>48000000</v>
      </c>
      <c r="S391" s="3">
        <f t="shared" si="60"/>
        <v>76107476</v>
      </c>
      <c r="T391" s="4">
        <f t="shared" si="61"/>
        <v>1.5855724166666667</v>
      </c>
      <c r="U391" s="5">
        <f t="shared" si="62"/>
        <v>31.034228966666664</v>
      </c>
      <c r="V391" s="2">
        <f t="shared" si="63"/>
        <v>2000</v>
      </c>
      <c r="W391" s="18" t="str">
        <f t="shared" si="64"/>
        <v>avgust</v>
      </c>
      <c r="X391" s="18" t="str">
        <f t="shared" si="65"/>
        <v>Steven Soderbergh</v>
      </c>
      <c r="Y391" s="18" t="str">
        <f t="shared" si="66"/>
        <v>TRAFFİC</v>
      </c>
      <c r="Z391" s="18" t="str">
        <f t="shared" si="67"/>
        <v>Normal</v>
      </c>
      <c r="AA391" s="18" t="str">
        <f>VLOOKUP(D391, lookups!$A$2:$B$18, 2, FALSE)</f>
        <v>Medium Budget</v>
      </c>
      <c r="AB391" s="18" t="str">
        <f t="shared" si="68"/>
        <v>Not Recommended</v>
      </c>
      <c r="AC391" s="18" t="str">
        <f t="shared" si="69"/>
        <v>Normal</v>
      </c>
    </row>
    <row r="392" spans="1:29" x14ac:dyDescent="0.35">
      <c r="A392" s="18" t="s">
        <v>601</v>
      </c>
      <c r="B392" s="19">
        <v>31858</v>
      </c>
      <c r="C392" s="18" t="s">
        <v>50</v>
      </c>
      <c r="D392" s="18" t="s">
        <v>79</v>
      </c>
      <c r="E392" s="18" t="s">
        <v>21</v>
      </c>
      <c r="F392" s="18" t="s">
        <v>22</v>
      </c>
      <c r="G392" s="18" t="s">
        <v>110</v>
      </c>
      <c r="H392" s="18" t="s">
        <v>602</v>
      </c>
      <c r="I392" s="18" t="s">
        <v>388</v>
      </c>
      <c r="J392" s="20">
        <v>49000</v>
      </c>
      <c r="K392" s="20">
        <v>50141</v>
      </c>
      <c r="L392" s="20">
        <v>272</v>
      </c>
      <c r="M392" s="20">
        <v>0</v>
      </c>
      <c r="N392" s="20">
        <v>7.3</v>
      </c>
      <c r="O392" s="20">
        <v>62</v>
      </c>
      <c r="P392" s="20">
        <v>121</v>
      </c>
      <c r="Q392" s="3">
        <v>123922370</v>
      </c>
      <c r="R392" s="3">
        <v>13000000</v>
      </c>
      <c r="S392" s="3">
        <f t="shared" si="60"/>
        <v>110922370</v>
      </c>
      <c r="T392" s="4">
        <f t="shared" si="61"/>
        <v>8.5324899999999992</v>
      </c>
      <c r="U392" s="5">
        <f t="shared" si="62"/>
        <v>32.612995999999995</v>
      </c>
      <c r="V392" s="2">
        <f t="shared" si="63"/>
        <v>1987</v>
      </c>
      <c r="W392" s="18" t="str">
        <f t="shared" si="64"/>
        <v>mart</v>
      </c>
      <c r="X392" s="18" t="str">
        <f t="shared" si="65"/>
        <v>Barry Levinson</v>
      </c>
      <c r="Y392" s="18" t="str">
        <f t="shared" si="66"/>
        <v>GOOD MORNİNG, VİETNAM</v>
      </c>
      <c r="Z392" s="18" t="str">
        <f t="shared" si="67"/>
        <v>Normal</v>
      </c>
      <c r="AA392" s="18" t="str">
        <f>VLOOKUP(D392, lookups!$A$2:$B$18, 2, FALSE)</f>
        <v>Medium Budget</v>
      </c>
      <c r="AB392" s="18" t="str">
        <f t="shared" si="68"/>
        <v>Not Recommended</v>
      </c>
      <c r="AC392" s="18" t="str">
        <f t="shared" si="69"/>
        <v>Normal</v>
      </c>
    </row>
    <row r="393" spans="1:29" x14ac:dyDescent="0.35">
      <c r="A393" s="18" t="s">
        <v>2449</v>
      </c>
      <c r="B393" s="19">
        <v>36587</v>
      </c>
      <c r="C393" s="18" t="s">
        <v>50</v>
      </c>
      <c r="D393" s="18" t="s">
        <v>38</v>
      </c>
      <c r="E393" s="18" t="s">
        <v>21</v>
      </c>
      <c r="F393" s="18" t="s">
        <v>22</v>
      </c>
      <c r="G393" s="18" t="s">
        <v>150</v>
      </c>
      <c r="H393" s="18" t="s">
        <v>2450</v>
      </c>
      <c r="I393" s="18" t="s">
        <v>1113</v>
      </c>
      <c r="J393" s="20">
        <v>611</v>
      </c>
      <c r="K393" s="20">
        <v>2818</v>
      </c>
      <c r="L393" s="20">
        <v>88</v>
      </c>
      <c r="M393" s="20">
        <v>374</v>
      </c>
      <c r="N393" s="20">
        <v>4.3</v>
      </c>
      <c r="O393" s="20">
        <v>94</v>
      </c>
      <c r="P393" s="20">
        <v>109</v>
      </c>
      <c r="Q393" s="3">
        <v>123307945</v>
      </c>
      <c r="R393" s="3">
        <v>65000000</v>
      </c>
      <c r="S393" s="3">
        <f t="shared" si="60"/>
        <v>58307945</v>
      </c>
      <c r="T393" s="4">
        <f t="shared" si="61"/>
        <v>0.89704530769230773</v>
      </c>
      <c r="U393" s="5">
        <f t="shared" si="62"/>
        <v>17.596218123076923</v>
      </c>
      <c r="V393" s="2">
        <f t="shared" si="63"/>
        <v>2000</v>
      </c>
      <c r="W393" s="18" t="str">
        <f t="shared" si="64"/>
        <v>mart</v>
      </c>
      <c r="X393" s="18" t="str">
        <f t="shared" si="65"/>
        <v>Peter Segal</v>
      </c>
      <c r="Y393" s="18" t="str">
        <f t="shared" si="66"/>
        <v>NUTTY PROFESSOR II: THE KLUMPS</v>
      </c>
      <c r="Z393" s="18" t="str">
        <f t="shared" si="67"/>
        <v>Normal</v>
      </c>
      <c r="AA393" s="18" t="str">
        <f>VLOOKUP(D393, lookups!$A$2:$B$18, 2, FALSE)</f>
        <v>Medium Budget</v>
      </c>
      <c r="AB393" s="18" t="str">
        <f t="shared" si="68"/>
        <v>Not Recommended</v>
      </c>
      <c r="AC393" s="18" t="str">
        <f t="shared" si="69"/>
        <v>High Buzz Mismatch</v>
      </c>
    </row>
    <row r="394" spans="1:29" x14ac:dyDescent="0.35">
      <c r="A394" s="18" t="s">
        <v>5928</v>
      </c>
      <c r="B394" s="19">
        <v>40797</v>
      </c>
      <c r="C394" s="18" t="s">
        <v>50</v>
      </c>
      <c r="D394" s="18" t="s">
        <v>58</v>
      </c>
      <c r="E394" s="18" t="s">
        <v>21</v>
      </c>
      <c r="F394" s="18" t="s">
        <v>22</v>
      </c>
      <c r="G394" s="18" t="s">
        <v>102</v>
      </c>
      <c r="H394" s="18" t="s">
        <v>444</v>
      </c>
      <c r="I394" s="18" t="s">
        <v>2895</v>
      </c>
      <c r="J394" s="20">
        <v>40000</v>
      </c>
      <c r="K394" s="20">
        <v>43291</v>
      </c>
      <c r="L394" s="20">
        <v>563</v>
      </c>
      <c r="M394" s="20">
        <v>26000</v>
      </c>
      <c r="N394" s="20">
        <v>7.2</v>
      </c>
      <c r="O394" s="20">
        <v>362</v>
      </c>
      <c r="P394" s="20">
        <v>107</v>
      </c>
      <c r="Q394" s="3">
        <v>123207194</v>
      </c>
      <c r="R394" s="3">
        <v>135000000</v>
      </c>
      <c r="S394" s="3">
        <f t="shared" si="60"/>
        <v>-11792806</v>
      </c>
      <c r="T394" s="4">
        <f t="shared" si="61"/>
        <v>-8.7354118518518514E-2</v>
      </c>
      <c r="U394" s="5">
        <f t="shared" si="62"/>
        <v>31.365058352592595</v>
      </c>
      <c r="V394" s="2">
        <f t="shared" si="63"/>
        <v>2011</v>
      </c>
      <c r="W394" s="18" t="str">
        <f t="shared" si="64"/>
        <v>sentyabr</v>
      </c>
      <c r="X394" s="18" t="str">
        <f t="shared" si="65"/>
        <v>Gore Verbinski</v>
      </c>
      <c r="Y394" s="18" t="str">
        <f t="shared" si="66"/>
        <v>RANGO</v>
      </c>
      <c r="Z394" s="18" t="str">
        <f t="shared" si="67"/>
        <v>Underperformer</v>
      </c>
      <c r="AA394" s="18" t="str">
        <f>VLOOKUP(D394, lookups!$A$2:$B$18, 2, FALSE)</f>
        <v>High Budget</v>
      </c>
      <c r="AB394" s="18" t="str">
        <f t="shared" si="68"/>
        <v>Not Recommended</v>
      </c>
      <c r="AC394" s="18" t="str">
        <f t="shared" si="69"/>
        <v>Normal</v>
      </c>
    </row>
    <row r="395" spans="1:29" x14ac:dyDescent="0.35">
      <c r="A395" s="18" t="s">
        <v>6417</v>
      </c>
      <c r="B395" s="19">
        <v>41599</v>
      </c>
      <c r="C395" s="18" t="s">
        <v>50</v>
      </c>
      <c r="D395" s="18" t="s">
        <v>95</v>
      </c>
      <c r="E395" s="18" t="s">
        <v>21</v>
      </c>
      <c r="F395" s="18" t="s">
        <v>22</v>
      </c>
      <c r="G395" s="18" t="s">
        <v>150</v>
      </c>
      <c r="H395" s="18" t="s">
        <v>3935</v>
      </c>
      <c r="I395" s="18" t="s">
        <v>5043</v>
      </c>
      <c r="J395" s="20">
        <v>17000</v>
      </c>
      <c r="K395" s="20">
        <v>31958</v>
      </c>
      <c r="L395" s="20">
        <v>209</v>
      </c>
      <c r="M395" s="20">
        <v>42000</v>
      </c>
      <c r="N395" s="20">
        <v>5.8</v>
      </c>
      <c r="O395" s="20">
        <v>351</v>
      </c>
      <c r="P395" s="20">
        <v>122</v>
      </c>
      <c r="Q395" s="3">
        <v>122512052</v>
      </c>
      <c r="R395" s="3">
        <v>130000000</v>
      </c>
      <c r="S395" s="3">
        <f t="shared" si="60"/>
        <v>-7487948</v>
      </c>
      <c r="T395" s="4">
        <f t="shared" si="61"/>
        <v>-5.7599600000000001E-2</v>
      </c>
      <c r="U395" s="5">
        <f t="shared" si="62"/>
        <v>27.376960159999999</v>
      </c>
      <c r="V395" s="2">
        <f t="shared" si="63"/>
        <v>2013</v>
      </c>
      <c r="W395" s="18" t="str">
        <f t="shared" si="64"/>
        <v>noyabr</v>
      </c>
      <c r="X395" s="18" t="str">
        <f t="shared" si="65"/>
        <v>Jon M. Chu</v>
      </c>
      <c r="Y395" s="18" t="str">
        <f t="shared" si="66"/>
        <v>G.I. JOE: RETALİATİON</v>
      </c>
      <c r="Z395" s="18" t="str">
        <f t="shared" si="67"/>
        <v>Underperformer</v>
      </c>
      <c r="AA395" s="18" t="str">
        <f>VLOOKUP(D395, lookups!$A$2:$B$18, 2, FALSE)</f>
        <v>High Budget</v>
      </c>
      <c r="AB395" s="18" t="str">
        <f t="shared" si="68"/>
        <v>Not Recommended</v>
      </c>
      <c r="AC395" s="18" t="str">
        <f t="shared" si="69"/>
        <v>High Buzz Mismatch</v>
      </c>
    </row>
    <row r="396" spans="1:29" x14ac:dyDescent="0.35">
      <c r="A396" s="18" t="s">
        <v>1080</v>
      </c>
      <c r="B396" s="19">
        <v>34481</v>
      </c>
      <c r="C396" s="18" t="s">
        <v>50</v>
      </c>
      <c r="D396" s="18" t="s">
        <v>95</v>
      </c>
      <c r="E396" s="18" t="s">
        <v>21</v>
      </c>
      <c r="F396" s="18" t="s">
        <v>22</v>
      </c>
      <c r="G396" s="18" t="s">
        <v>150</v>
      </c>
      <c r="H396" s="18" t="s">
        <v>217</v>
      </c>
      <c r="I396" s="18" t="s">
        <v>943</v>
      </c>
      <c r="J396" s="20">
        <v>11000</v>
      </c>
      <c r="K396" s="20">
        <v>14178</v>
      </c>
      <c r="L396" s="20">
        <v>176</v>
      </c>
      <c r="M396" s="20">
        <v>0</v>
      </c>
      <c r="N396" s="20">
        <v>6.9</v>
      </c>
      <c r="O396" s="20">
        <v>42</v>
      </c>
      <c r="P396" s="20">
        <v>141</v>
      </c>
      <c r="Q396" s="3">
        <v>122012710</v>
      </c>
      <c r="R396" s="3">
        <v>62000000</v>
      </c>
      <c r="S396" s="3">
        <f t="shared" si="60"/>
        <v>60012710</v>
      </c>
      <c r="T396" s="4">
        <f t="shared" si="61"/>
        <v>0.96794693548387101</v>
      </c>
      <c r="U396" s="5">
        <f t="shared" si="62"/>
        <v>27.987178774193548</v>
      </c>
      <c r="V396" s="2">
        <f t="shared" si="63"/>
        <v>1994</v>
      </c>
      <c r="W396" s="18" t="str">
        <f t="shared" si="64"/>
        <v>may</v>
      </c>
      <c r="X396" s="18" t="str">
        <f t="shared" si="65"/>
        <v>Phillip Noyce</v>
      </c>
      <c r="Y396" s="18" t="str">
        <f t="shared" si="66"/>
        <v>CLEAR AND PRESENT DANGER</v>
      </c>
      <c r="Z396" s="18" t="str">
        <f t="shared" si="67"/>
        <v>Normal</v>
      </c>
      <c r="AA396" s="18" t="str">
        <f>VLOOKUP(D396, lookups!$A$2:$B$18, 2, FALSE)</f>
        <v>High Budget</v>
      </c>
      <c r="AB396" s="18" t="str">
        <f t="shared" si="68"/>
        <v>Not Recommended</v>
      </c>
      <c r="AC396" s="18" t="str">
        <f t="shared" si="69"/>
        <v>Normal</v>
      </c>
    </row>
    <row r="397" spans="1:29" x14ac:dyDescent="0.35">
      <c r="A397" s="18" t="s">
        <v>832</v>
      </c>
      <c r="B397" s="19">
        <v>32993</v>
      </c>
      <c r="C397" s="18" t="s">
        <v>50</v>
      </c>
      <c r="D397" s="18" t="s">
        <v>95</v>
      </c>
      <c r="E397" s="18" t="s">
        <v>21</v>
      </c>
      <c r="F397" s="18" t="s">
        <v>22</v>
      </c>
      <c r="G397" s="18" t="s">
        <v>102</v>
      </c>
      <c r="H397" s="18" t="s">
        <v>511</v>
      </c>
      <c r="I397" s="18" t="s">
        <v>624</v>
      </c>
      <c r="J397" s="20">
        <v>826</v>
      </c>
      <c r="K397" s="20">
        <v>2575</v>
      </c>
      <c r="L397" s="20">
        <v>323</v>
      </c>
      <c r="M397" s="20">
        <v>0</v>
      </c>
      <c r="N397" s="20">
        <v>7.6</v>
      </c>
      <c r="O397" s="20">
        <v>104</v>
      </c>
      <c r="P397" s="20">
        <v>135</v>
      </c>
      <c r="Q397" s="3">
        <v>122012643</v>
      </c>
      <c r="R397" s="3">
        <v>30000000</v>
      </c>
      <c r="S397" s="3">
        <f t="shared" si="60"/>
        <v>92012643</v>
      </c>
      <c r="T397" s="4">
        <f t="shared" si="61"/>
        <v>3.0670880999999999</v>
      </c>
      <c r="U397" s="5">
        <f t="shared" si="62"/>
        <v>31.626835239999998</v>
      </c>
      <c r="V397" s="2">
        <f t="shared" si="63"/>
        <v>1990</v>
      </c>
      <c r="W397" s="18" t="str">
        <f t="shared" si="64"/>
        <v>aprel</v>
      </c>
      <c r="X397" s="18" t="str">
        <f t="shared" si="65"/>
        <v>John McTiernan</v>
      </c>
      <c r="Y397" s="18" t="str">
        <f t="shared" si="66"/>
        <v>THE HUNT FOR RED OCTOBER</v>
      </c>
      <c r="Z397" s="18" t="str">
        <f t="shared" si="67"/>
        <v>Normal</v>
      </c>
      <c r="AA397" s="18" t="str">
        <f>VLOOKUP(D397, lookups!$A$2:$B$18, 2, FALSE)</f>
        <v>High Budget</v>
      </c>
      <c r="AB397" s="18" t="str">
        <f t="shared" si="68"/>
        <v>Not Recommended</v>
      </c>
      <c r="AC397" s="18" t="str">
        <f t="shared" si="69"/>
        <v>Normal</v>
      </c>
    </row>
    <row r="398" spans="1:29" x14ac:dyDescent="0.35">
      <c r="A398" s="18" t="s">
        <v>952</v>
      </c>
      <c r="B398" s="19">
        <v>33721</v>
      </c>
      <c r="C398" s="18" t="s">
        <v>50</v>
      </c>
      <c r="D398" s="18" t="s">
        <v>95</v>
      </c>
      <c r="E398" s="18" t="s">
        <v>21</v>
      </c>
      <c r="F398" s="18" t="s">
        <v>22</v>
      </c>
      <c r="G398" s="18" t="s">
        <v>110</v>
      </c>
      <c r="H398" s="18" t="s">
        <v>953</v>
      </c>
      <c r="I398" s="18" t="s">
        <v>954</v>
      </c>
      <c r="J398" s="20">
        <v>970</v>
      </c>
      <c r="K398" s="20">
        <v>2551</v>
      </c>
      <c r="L398" s="20">
        <v>81</v>
      </c>
      <c r="M398" s="20">
        <v>0</v>
      </c>
      <c r="N398" s="20">
        <v>6.1</v>
      </c>
      <c r="O398" s="20">
        <v>48</v>
      </c>
      <c r="P398" s="20">
        <v>129</v>
      </c>
      <c r="Q398" s="3">
        <v>121945720</v>
      </c>
      <c r="R398" s="3">
        <v>25000000</v>
      </c>
      <c r="S398" s="3">
        <f t="shared" si="60"/>
        <v>96945720</v>
      </c>
      <c r="T398" s="4">
        <f t="shared" si="61"/>
        <v>3.8778288000000001</v>
      </c>
      <c r="U398" s="5">
        <f t="shared" si="62"/>
        <v>25.951131519999997</v>
      </c>
      <c r="V398" s="2">
        <f t="shared" si="63"/>
        <v>1992</v>
      </c>
      <c r="W398" s="18" t="str">
        <f t="shared" si="64"/>
        <v>aprel</v>
      </c>
      <c r="X398" s="18" t="str">
        <f t="shared" si="65"/>
        <v>Mick Jackson</v>
      </c>
      <c r="Y398" s="18" t="str">
        <f t="shared" si="66"/>
        <v>THE BODYGUARD</v>
      </c>
      <c r="Z398" s="18" t="str">
        <f t="shared" si="67"/>
        <v>Normal</v>
      </c>
      <c r="AA398" s="18" t="str">
        <f>VLOOKUP(D398, lookups!$A$2:$B$18, 2, FALSE)</f>
        <v>High Budget</v>
      </c>
      <c r="AB398" s="18" t="str">
        <f t="shared" si="68"/>
        <v>Not Recommended</v>
      </c>
      <c r="AC398" s="18" t="str">
        <f t="shared" si="69"/>
        <v>Normal</v>
      </c>
    </row>
    <row r="399" spans="1:29" x14ac:dyDescent="0.35">
      <c r="A399" s="18" t="s">
        <v>968</v>
      </c>
      <c r="B399" s="19">
        <v>33799</v>
      </c>
      <c r="C399" s="18" t="s">
        <v>50</v>
      </c>
      <c r="D399" s="18" t="s">
        <v>38</v>
      </c>
      <c r="E399" s="18" t="s">
        <v>21</v>
      </c>
      <c r="F399" s="18" t="s">
        <v>22</v>
      </c>
      <c r="G399" s="18" t="s">
        <v>150</v>
      </c>
      <c r="H399" s="18" t="s">
        <v>969</v>
      </c>
      <c r="I399" s="18" t="s">
        <v>970</v>
      </c>
      <c r="J399" s="20">
        <v>1000</v>
      </c>
      <c r="K399" s="20">
        <v>4263</v>
      </c>
      <c r="L399" s="20">
        <v>122</v>
      </c>
      <c r="M399" s="20">
        <v>0</v>
      </c>
      <c r="N399" s="20">
        <v>7</v>
      </c>
      <c r="O399" s="20">
        <v>61</v>
      </c>
      <c r="P399" s="20">
        <v>94</v>
      </c>
      <c r="Q399" s="3">
        <v>121697350</v>
      </c>
      <c r="R399" s="3">
        <v>20000000</v>
      </c>
      <c r="S399" s="3">
        <f t="shared" si="60"/>
        <v>101697350</v>
      </c>
      <c r="T399" s="4">
        <f t="shared" si="61"/>
        <v>5.0848674999999997</v>
      </c>
      <c r="U399" s="5">
        <f t="shared" si="62"/>
        <v>30.033947000000001</v>
      </c>
      <c r="V399" s="2">
        <f t="shared" si="63"/>
        <v>1992</v>
      </c>
      <c r="W399" s="18" t="str">
        <f t="shared" si="64"/>
        <v>iyul</v>
      </c>
      <c r="X399" s="18" t="str">
        <f t="shared" si="65"/>
        <v>Penelope Spheeris</v>
      </c>
      <c r="Y399" s="18" t="str">
        <f t="shared" si="66"/>
        <v>WAYNE'S WORLD</v>
      </c>
      <c r="Z399" s="18" t="str">
        <f t="shared" si="67"/>
        <v>Normal</v>
      </c>
      <c r="AA399" s="18" t="str">
        <f>VLOOKUP(D399, lookups!$A$2:$B$18, 2, FALSE)</f>
        <v>Medium Budget</v>
      </c>
      <c r="AB399" s="18" t="str">
        <f t="shared" si="68"/>
        <v>Not Recommended</v>
      </c>
      <c r="AC399" s="18" t="str">
        <f t="shared" si="69"/>
        <v>Normal</v>
      </c>
    </row>
    <row r="400" spans="1:29" x14ac:dyDescent="0.35">
      <c r="A400" s="18" t="s">
        <v>3198</v>
      </c>
      <c r="B400" s="19">
        <v>37436</v>
      </c>
      <c r="C400" s="18" t="s">
        <v>50</v>
      </c>
      <c r="D400" s="18" t="s">
        <v>95</v>
      </c>
      <c r="E400" s="18" t="s">
        <v>21</v>
      </c>
      <c r="F400" s="18" t="s">
        <v>22</v>
      </c>
      <c r="G400" s="18" t="s">
        <v>150</v>
      </c>
      <c r="H400" s="18" t="s">
        <v>1541</v>
      </c>
      <c r="I400" s="18" t="s">
        <v>1444</v>
      </c>
      <c r="J400" s="20">
        <v>13000</v>
      </c>
      <c r="K400" s="20">
        <v>13249</v>
      </c>
      <c r="L400" s="20">
        <v>218</v>
      </c>
      <c r="M400" s="20">
        <v>0</v>
      </c>
      <c r="N400" s="20">
        <v>7.9</v>
      </c>
      <c r="O400" s="20">
        <v>249</v>
      </c>
      <c r="P400" s="20">
        <v>119</v>
      </c>
      <c r="Q400" s="3">
        <v>121468960</v>
      </c>
      <c r="R400" s="3">
        <v>60000000</v>
      </c>
      <c r="S400" s="3">
        <f t="shared" si="60"/>
        <v>61468960</v>
      </c>
      <c r="T400" s="4">
        <f t="shared" si="61"/>
        <v>1.0244826666666667</v>
      </c>
      <c r="U400" s="5">
        <f t="shared" si="62"/>
        <v>32.009793066666667</v>
      </c>
      <c r="V400" s="2">
        <f t="shared" si="63"/>
        <v>2002</v>
      </c>
      <c r="W400" s="18" t="str">
        <f t="shared" si="64"/>
        <v>iyun</v>
      </c>
      <c r="X400" s="18" t="str">
        <f t="shared" si="65"/>
        <v>Doug Liman</v>
      </c>
      <c r="Y400" s="18" t="str">
        <f t="shared" si="66"/>
        <v>THE BOURNE IDENTİTY</v>
      </c>
      <c r="Z400" s="18" t="str">
        <f t="shared" si="67"/>
        <v>Normal</v>
      </c>
      <c r="AA400" s="18" t="str">
        <f>VLOOKUP(D400, lookups!$A$2:$B$18, 2, FALSE)</f>
        <v>High Budget</v>
      </c>
      <c r="AB400" s="18" t="str">
        <f t="shared" si="68"/>
        <v>Not Recommended</v>
      </c>
      <c r="AC400" s="18" t="str">
        <f t="shared" si="69"/>
        <v>Normal</v>
      </c>
    </row>
    <row r="401" spans="1:29" x14ac:dyDescent="0.35">
      <c r="A401" s="18" t="s">
        <v>4767</v>
      </c>
      <c r="B401" s="19">
        <v>39135</v>
      </c>
      <c r="C401" s="18" t="s">
        <v>50</v>
      </c>
      <c r="D401" s="18" t="s">
        <v>38</v>
      </c>
      <c r="E401" s="18" t="s">
        <v>21</v>
      </c>
      <c r="F401" s="18" t="s">
        <v>22</v>
      </c>
      <c r="G401" s="18" t="s">
        <v>110</v>
      </c>
      <c r="H401" s="18" t="s">
        <v>4768</v>
      </c>
      <c r="I401" s="18" t="s">
        <v>4769</v>
      </c>
      <c r="J401" s="20">
        <v>15000</v>
      </c>
      <c r="K401" s="20">
        <v>17584</v>
      </c>
      <c r="L401" s="20">
        <v>99</v>
      </c>
      <c r="M401" s="20">
        <v>0</v>
      </c>
      <c r="N401" s="20">
        <v>7.6</v>
      </c>
      <c r="O401" s="20">
        <v>256</v>
      </c>
      <c r="P401" s="20">
        <v>119</v>
      </c>
      <c r="Q401" s="3">
        <v>121463226</v>
      </c>
      <c r="R401" s="3">
        <v>20000000</v>
      </c>
      <c r="S401" s="3">
        <f t="shared" si="60"/>
        <v>101463226</v>
      </c>
      <c r="T401" s="4">
        <f t="shared" si="61"/>
        <v>5.0731612999999998</v>
      </c>
      <c r="U401" s="5">
        <f t="shared" si="62"/>
        <v>32.429264519999997</v>
      </c>
      <c r="V401" s="2">
        <f t="shared" si="63"/>
        <v>2007</v>
      </c>
      <c r="W401" s="18" t="str">
        <f t="shared" si="64"/>
        <v>fevral</v>
      </c>
      <c r="X401" s="18" t="str">
        <f t="shared" si="65"/>
        <v>Greg Mottola</v>
      </c>
      <c r="Y401" s="18" t="str">
        <f t="shared" si="66"/>
        <v>SUPERBAD</v>
      </c>
      <c r="Z401" s="18" t="str">
        <f t="shared" si="67"/>
        <v>Normal</v>
      </c>
      <c r="AA401" s="18" t="str">
        <f>VLOOKUP(D401, lookups!$A$2:$B$18, 2, FALSE)</f>
        <v>Medium Budget</v>
      </c>
      <c r="AB401" s="18" t="str">
        <f t="shared" si="68"/>
        <v>Not Recommended</v>
      </c>
      <c r="AC401" s="18" t="str">
        <f t="shared" si="69"/>
        <v>Normal</v>
      </c>
    </row>
    <row r="402" spans="1:29" x14ac:dyDescent="0.35">
      <c r="A402" s="18" t="s">
        <v>1129</v>
      </c>
      <c r="B402" s="19">
        <v>34543</v>
      </c>
      <c r="C402" s="18" t="s">
        <v>50</v>
      </c>
      <c r="D402" s="18" t="s">
        <v>95</v>
      </c>
      <c r="E402" s="18" t="s">
        <v>21</v>
      </c>
      <c r="F402" s="18" t="s">
        <v>22</v>
      </c>
      <c r="G402" s="18" t="s">
        <v>110</v>
      </c>
      <c r="H402" s="18" t="s">
        <v>551</v>
      </c>
      <c r="I402" s="18" t="s">
        <v>1130</v>
      </c>
      <c r="J402" s="20">
        <v>18000</v>
      </c>
      <c r="K402" s="20">
        <v>20966</v>
      </c>
      <c r="L402" s="20">
        <v>101</v>
      </c>
      <c r="M402" s="20">
        <v>0</v>
      </c>
      <c r="N402" s="20">
        <v>7.2</v>
      </c>
      <c r="O402" s="20">
        <v>114</v>
      </c>
      <c r="P402" s="20">
        <v>116</v>
      </c>
      <c r="Q402" s="3">
        <v>121248145</v>
      </c>
      <c r="R402" s="3">
        <v>25000000</v>
      </c>
      <c r="S402" s="3">
        <f t="shared" si="60"/>
        <v>96248145</v>
      </c>
      <c r="T402" s="4">
        <f t="shared" si="61"/>
        <v>3.8499257999999998</v>
      </c>
      <c r="U402" s="5">
        <f t="shared" si="62"/>
        <v>30.339970319999999</v>
      </c>
      <c r="V402" s="2">
        <f t="shared" si="63"/>
        <v>1994</v>
      </c>
      <c r="W402" s="18" t="str">
        <f t="shared" si="64"/>
        <v>iyul</v>
      </c>
      <c r="X402" s="18" t="str">
        <f t="shared" si="65"/>
        <v>Jan de Bont</v>
      </c>
      <c r="Y402" s="18" t="str">
        <f t="shared" si="66"/>
        <v>SPEED</v>
      </c>
      <c r="Z402" s="18" t="str">
        <f t="shared" si="67"/>
        <v>Normal</v>
      </c>
      <c r="AA402" s="18" t="str">
        <f>VLOOKUP(D402, lookups!$A$2:$B$18, 2, FALSE)</f>
        <v>High Budget</v>
      </c>
      <c r="AB402" s="18" t="str">
        <f t="shared" si="68"/>
        <v>Not Recommended</v>
      </c>
      <c r="AC402" s="18" t="str">
        <f t="shared" si="69"/>
        <v>Normal</v>
      </c>
    </row>
    <row r="403" spans="1:29" x14ac:dyDescent="0.35">
      <c r="A403" s="18" t="s">
        <v>3566</v>
      </c>
      <c r="B403" s="19">
        <v>38158</v>
      </c>
      <c r="C403" s="18" t="s">
        <v>50</v>
      </c>
      <c r="D403" s="18" t="s">
        <v>38</v>
      </c>
      <c r="E403" s="18" t="s">
        <v>21</v>
      </c>
      <c r="F403" s="18" t="s">
        <v>22</v>
      </c>
      <c r="G403" s="18" t="s">
        <v>150</v>
      </c>
      <c r="H403" s="18" t="s">
        <v>1377</v>
      </c>
      <c r="I403" s="18" t="s">
        <v>1113</v>
      </c>
      <c r="J403" s="20">
        <v>11000</v>
      </c>
      <c r="K403" s="20">
        <v>12952</v>
      </c>
      <c r="L403" s="20">
        <v>88</v>
      </c>
      <c r="M403" s="20">
        <v>11000</v>
      </c>
      <c r="N403" s="20">
        <v>6.8</v>
      </c>
      <c r="O403" s="20">
        <v>147</v>
      </c>
      <c r="P403" s="20">
        <v>99</v>
      </c>
      <c r="Q403" s="3">
        <v>120776832</v>
      </c>
      <c r="R403" s="3">
        <v>75000000</v>
      </c>
      <c r="S403" s="3">
        <f t="shared" si="60"/>
        <v>45776832</v>
      </c>
      <c r="T403" s="4">
        <f t="shared" si="61"/>
        <v>0.61035775999999997</v>
      </c>
      <c r="U403" s="5">
        <f t="shared" si="62"/>
        <v>28.544143104</v>
      </c>
      <c r="V403" s="2">
        <f t="shared" si="63"/>
        <v>2004</v>
      </c>
      <c r="W403" s="18" t="str">
        <f t="shared" si="64"/>
        <v>iyun</v>
      </c>
      <c r="X403" s="18" t="str">
        <f t="shared" si="65"/>
        <v>Peter Segal</v>
      </c>
      <c r="Y403" s="18" t="str">
        <f t="shared" si="66"/>
        <v>50 FİRST DATES</v>
      </c>
      <c r="Z403" s="18" t="str">
        <f t="shared" si="67"/>
        <v>Normal</v>
      </c>
      <c r="AA403" s="18" t="str">
        <f>VLOOKUP(D403, lookups!$A$2:$B$18, 2, FALSE)</f>
        <v>Medium Budget</v>
      </c>
      <c r="AB403" s="18" t="str">
        <f t="shared" si="68"/>
        <v>Not Recommended</v>
      </c>
      <c r="AC403" s="18" t="str">
        <f t="shared" si="69"/>
        <v>Normal</v>
      </c>
    </row>
    <row r="404" spans="1:29" x14ac:dyDescent="0.35">
      <c r="A404" s="18" t="s">
        <v>1839</v>
      </c>
      <c r="B404" s="19">
        <v>35840</v>
      </c>
      <c r="C404" s="18" t="s">
        <v>50</v>
      </c>
      <c r="D404" s="18" t="s">
        <v>58</v>
      </c>
      <c r="E404" s="18" t="s">
        <v>21</v>
      </c>
      <c r="F404" s="18" t="s">
        <v>22</v>
      </c>
      <c r="G404" s="18" t="s">
        <v>46</v>
      </c>
      <c r="H404" s="18" t="s">
        <v>1135</v>
      </c>
      <c r="I404" s="18" t="s">
        <v>1840</v>
      </c>
      <c r="J404" s="20">
        <v>2000</v>
      </c>
      <c r="K404" s="20">
        <v>4478</v>
      </c>
      <c r="L404" s="20">
        <v>7</v>
      </c>
      <c r="M404" s="20">
        <v>12000</v>
      </c>
      <c r="N404" s="20">
        <v>7.5</v>
      </c>
      <c r="O404" s="20">
        <v>143</v>
      </c>
      <c r="P404" s="20">
        <v>88</v>
      </c>
      <c r="Q404" s="3">
        <v>120618403</v>
      </c>
      <c r="R404" s="3">
        <v>90000000</v>
      </c>
      <c r="S404" s="3">
        <f t="shared" si="60"/>
        <v>30618403</v>
      </c>
      <c r="T404" s="4">
        <f t="shared" si="61"/>
        <v>0.34020447777777779</v>
      </c>
      <c r="U404" s="5">
        <f t="shared" si="62"/>
        <v>31.336081791111109</v>
      </c>
      <c r="V404" s="2">
        <f t="shared" si="63"/>
        <v>1998</v>
      </c>
      <c r="W404" s="18" t="str">
        <f t="shared" si="64"/>
        <v>fevral</v>
      </c>
      <c r="X404" s="18" t="str">
        <f t="shared" si="65"/>
        <v>Tony Bancroft</v>
      </c>
      <c r="Y404" s="18" t="str">
        <f t="shared" si="66"/>
        <v>MULAN</v>
      </c>
      <c r="Z404" s="18" t="str">
        <f t="shared" si="67"/>
        <v>Normal</v>
      </c>
      <c r="AA404" s="18" t="str">
        <f>VLOOKUP(D404, lookups!$A$2:$B$18, 2, FALSE)</f>
        <v>High Budget</v>
      </c>
      <c r="AB404" s="18" t="str">
        <f t="shared" si="68"/>
        <v>Not Recommended</v>
      </c>
      <c r="AC404" s="18" t="str">
        <f t="shared" si="69"/>
        <v>Normal</v>
      </c>
    </row>
    <row r="405" spans="1:29" x14ac:dyDescent="0.35">
      <c r="A405" s="18" t="s">
        <v>5303</v>
      </c>
      <c r="B405" s="19">
        <v>39889</v>
      </c>
      <c r="C405" s="18" t="s">
        <v>50</v>
      </c>
      <c r="D405" s="18" t="s">
        <v>58</v>
      </c>
      <c r="E405" s="18" t="s">
        <v>21</v>
      </c>
      <c r="F405" s="18" t="s">
        <v>22</v>
      </c>
      <c r="G405" s="18" t="s">
        <v>110</v>
      </c>
      <c r="H405" s="18" t="s">
        <v>5304</v>
      </c>
      <c r="I405" s="18" t="s">
        <v>948</v>
      </c>
      <c r="J405" s="20">
        <v>13000</v>
      </c>
      <c r="K405" s="20">
        <v>36741</v>
      </c>
      <c r="L405" s="20">
        <v>16000</v>
      </c>
      <c r="M405" s="20">
        <v>42000</v>
      </c>
      <c r="N405" s="20">
        <v>8.3000000000000007</v>
      </c>
      <c r="O405" s="20">
        <v>486</v>
      </c>
      <c r="P405" s="20">
        <v>153</v>
      </c>
      <c r="Q405" s="3">
        <v>120523073</v>
      </c>
      <c r="R405" s="3">
        <v>75000000</v>
      </c>
      <c r="S405" s="3">
        <f t="shared" si="60"/>
        <v>45523073</v>
      </c>
      <c r="T405" s="4">
        <f t="shared" si="61"/>
        <v>0.60697430666666663</v>
      </c>
      <c r="U405" s="5">
        <f t="shared" si="62"/>
        <v>37.64278972266667</v>
      </c>
      <c r="V405" s="2">
        <f t="shared" si="63"/>
        <v>2009</v>
      </c>
      <c r="W405" s="18" t="str">
        <f t="shared" si="64"/>
        <v>mart</v>
      </c>
      <c r="X405" s="18" t="str">
        <f t="shared" si="65"/>
        <v>Quentin Tarantino</v>
      </c>
      <c r="Y405" s="18" t="str">
        <f t="shared" si="66"/>
        <v>INGLOURİOUS BASTERDS</v>
      </c>
      <c r="Z405" s="18" t="str">
        <f t="shared" si="67"/>
        <v>Normal</v>
      </c>
      <c r="AA405" s="18" t="str">
        <f>VLOOKUP(D405, lookups!$A$2:$B$18, 2, FALSE)</f>
        <v>High Budget</v>
      </c>
      <c r="AB405" s="18" t="str">
        <f t="shared" si="68"/>
        <v>Not Recommended</v>
      </c>
      <c r="AC405" s="18" t="str">
        <f t="shared" si="69"/>
        <v>High Buzz / High Score</v>
      </c>
    </row>
    <row r="406" spans="1:29" x14ac:dyDescent="0.35">
      <c r="A406" s="18" t="s">
        <v>3458</v>
      </c>
      <c r="B406" s="19">
        <v>37738</v>
      </c>
      <c r="C406" s="18" t="s">
        <v>19</v>
      </c>
      <c r="D406" s="18" t="s">
        <v>27</v>
      </c>
      <c r="E406" s="18" t="s">
        <v>21</v>
      </c>
      <c r="F406" s="18" t="s">
        <v>22</v>
      </c>
      <c r="G406" s="18" t="s">
        <v>150</v>
      </c>
      <c r="H406" s="18" t="s">
        <v>316</v>
      </c>
      <c r="I406" s="18" t="s">
        <v>3459</v>
      </c>
      <c r="J406" s="20">
        <v>12000</v>
      </c>
      <c r="K406" s="20">
        <v>13808</v>
      </c>
      <c r="L406" s="20">
        <v>378</v>
      </c>
      <c r="M406" s="20">
        <v>0</v>
      </c>
      <c r="N406" s="20">
        <v>7.3</v>
      </c>
      <c r="O406" s="20">
        <v>175</v>
      </c>
      <c r="P406" s="20">
        <v>140</v>
      </c>
      <c r="Q406" s="3">
        <v>120147445</v>
      </c>
      <c r="R406" s="3">
        <v>87000000</v>
      </c>
      <c r="S406" s="3">
        <f t="shared" si="60"/>
        <v>33147445</v>
      </c>
      <c r="T406" s="4">
        <f t="shared" si="61"/>
        <v>0.38100511494252876</v>
      </c>
      <c r="U406" s="5">
        <f t="shared" si="62"/>
        <v>29.352402045977012</v>
      </c>
      <c r="V406" s="2">
        <f t="shared" si="63"/>
        <v>2003</v>
      </c>
      <c r="W406" s="18" t="str">
        <f t="shared" si="64"/>
        <v>aprel</v>
      </c>
      <c r="X406" s="18" t="str">
        <f t="shared" si="65"/>
        <v>Gary Ross</v>
      </c>
      <c r="Y406" s="18" t="str">
        <f t="shared" si="66"/>
        <v>SEABİSCUİT</v>
      </c>
      <c r="Z406" s="18" t="str">
        <f t="shared" si="67"/>
        <v>Normal</v>
      </c>
      <c r="AA406" s="18" t="str">
        <f>VLOOKUP(D406, lookups!$A$2:$B$18, 2, FALSE)</f>
        <v>Medium Budget</v>
      </c>
      <c r="AB406" s="18" t="str">
        <f t="shared" si="68"/>
        <v>Not Recommended</v>
      </c>
      <c r="AC406" s="18" t="str">
        <f t="shared" si="69"/>
        <v>Normal</v>
      </c>
    </row>
    <row r="407" spans="1:29" x14ac:dyDescent="0.35">
      <c r="A407" s="18" t="s">
        <v>4910</v>
      </c>
      <c r="B407" s="19">
        <v>39652</v>
      </c>
      <c r="C407" s="18" t="s">
        <v>50</v>
      </c>
      <c r="D407" s="18" t="s">
        <v>38</v>
      </c>
      <c r="E407" s="18" t="s">
        <v>21</v>
      </c>
      <c r="F407" s="18" t="s">
        <v>29</v>
      </c>
      <c r="G407" s="18" t="s">
        <v>150</v>
      </c>
      <c r="H407" s="18" t="s">
        <v>1118</v>
      </c>
      <c r="I407" s="18" t="s">
        <v>4911</v>
      </c>
      <c r="J407" s="20">
        <v>4000</v>
      </c>
      <c r="K407" s="20">
        <v>9913</v>
      </c>
      <c r="L407" s="20">
        <v>91</v>
      </c>
      <c r="M407" s="20">
        <v>0</v>
      </c>
      <c r="N407" s="20">
        <v>5.6</v>
      </c>
      <c r="O407" s="20">
        <v>141</v>
      </c>
      <c r="P407" s="20">
        <v>88</v>
      </c>
      <c r="Q407" s="3">
        <v>120136047</v>
      </c>
      <c r="R407" s="3">
        <v>80000000</v>
      </c>
      <c r="S407" s="3">
        <f t="shared" si="60"/>
        <v>40136047</v>
      </c>
      <c r="T407" s="4">
        <f t="shared" si="61"/>
        <v>0.50170058750000002</v>
      </c>
      <c r="U407" s="5">
        <f t="shared" si="62"/>
        <v>22.600680234999999</v>
      </c>
      <c r="V407" s="2">
        <f t="shared" si="63"/>
        <v>2008</v>
      </c>
      <c r="W407" s="18" t="str">
        <f t="shared" si="64"/>
        <v>iyul</v>
      </c>
      <c r="X407" s="18" t="str">
        <f t="shared" si="65"/>
        <v>Seth Gordon</v>
      </c>
      <c r="Y407" s="18" t="str">
        <f t="shared" si="66"/>
        <v>FOUR CHRİSTMASES</v>
      </c>
      <c r="Z407" s="18" t="str">
        <f t="shared" si="67"/>
        <v>Normal</v>
      </c>
      <c r="AA407" s="18" t="str">
        <f>VLOOKUP(D407, lookups!$A$2:$B$18, 2, FALSE)</f>
        <v>Medium Budget</v>
      </c>
      <c r="AB407" s="18" t="str">
        <f t="shared" si="68"/>
        <v>Not Recommended</v>
      </c>
      <c r="AC407" s="18" t="str">
        <f t="shared" si="69"/>
        <v>High Buzz Mismatch</v>
      </c>
    </row>
    <row r="408" spans="1:29" x14ac:dyDescent="0.35">
      <c r="A408" s="18" t="s">
        <v>1153</v>
      </c>
      <c r="B408" s="19">
        <v>34352</v>
      </c>
      <c r="C408" s="18" t="s">
        <v>50</v>
      </c>
      <c r="D408" s="18" t="s">
        <v>95</v>
      </c>
      <c r="E408" s="18" t="s">
        <v>21</v>
      </c>
      <c r="F408" s="18" t="s">
        <v>22</v>
      </c>
      <c r="G408" s="18" t="s">
        <v>150</v>
      </c>
      <c r="H408" s="18" t="s">
        <v>1154</v>
      </c>
      <c r="I408" s="18" t="s">
        <v>582</v>
      </c>
      <c r="J408" s="20">
        <v>789</v>
      </c>
      <c r="K408" s="20">
        <v>2085</v>
      </c>
      <c r="L408" s="20">
        <v>55</v>
      </c>
      <c r="M408" s="20">
        <v>0</v>
      </c>
      <c r="N408" s="20">
        <v>6.9</v>
      </c>
      <c r="O408" s="20">
        <v>57</v>
      </c>
      <c r="P408" s="20">
        <v>114</v>
      </c>
      <c r="Q408" s="3">
        <v>119938730</v>
      </c>
      <c r="R408" s="3">
        <v>18000000</v>
      </c>
      <c r="S408" s="3">
        <f t="shared" si="60"/>
        <v>101938730</v>
      </c>
      <c r="T408" s="4">
        <f t="shared" si="61"/>
        <v>5.6632627777777778</v>
      </c>
      <c r="U408" s="5">
        <f t="shared" si="62"/>
        <v>29.865305111111113</v>
      </c>
      <c r="V408" s="2">
        <f t="shared" si="63"/>
        <v>1994</v>
      </c>
      <c r="W408" s="18" t="str">
        <f t="shared" si="64"/>
        <v>yanvar</v>
      </c>
      <c r="X408" s="18" t="str">
        <f t="shared" si="65"/>
        <v>Chuck Russell</v>
      </c>
      <c r="Y408" s="18" t="str">
        <f t="shared" si="66"/>
        <v>THE MASK</v>
      </c>
      <c r="Z408" s="18" t="str">
        <f t="shared" si="67"/>
        <v>Normal</v>
      </c>
      <c r="AA408" s="18" t="str">
        <f>VLOOKUP(D408, lookups!$A$2:$B$18, 2, FALSE)</f>
        <v>High Budget</v>
      </c>
      <c r="AB408" s="18" t="str">
        <f t="shared" si="68"/>
        <v>Not Recommended</v>
      </c>
      <c r="AC408" s="18" t="str">
        <f t="shared" si="69"/>
        <v>Normal</v>
      </c>
    </row>
    <row r="409" spans="1:29" x14ac:dyDescent="0.35">
      <c r="A409" s="18" t="s">
        <v>6389</v>
      </c>
      <c r="B409" s="19">
        <v>41589</v>
      </c>
      <c r="C409" s="18" t="s">
        <v>50</v>
      </c>
      <c r="D409" s="18" t="s">
        <v>51</v>
      </c>
      <c r="E409" s="18" t="s">
        <v>21</v>
      </c>
      <c r="F409" s="18" t="s">
        <v>22</v>
      </c>
      <c r="G409" s="18" t="s">
        <v>102</v>
      </c>
      <c r="H409" s="18" t="s">
        <v>5228</v>
      </c>
      <c r="I409" s="18" t="s">
        <v>6390</v>
      </c>
      <c r="J409" s="20">
        <v>622</v>
      </c>
      <c r="K409" s="20">
        <v>848</v>
      </c>
      <c r="L409" s="20">
        <v>18</v>
      </c>
      <c r="M409" s="20">
        <v>15000</v>
      </c>
      <c r="N409" s="20">
        <v>6.5</v>
      </c>
      <c r="O409" s="20">
        <v>169</v>
      </c>
      <c r="P409" s="20">
        <v>95</v>
      </c>
      <c r="Q409" s="3">
        <v>119793567</v>
      </c>
      <c r="R409" s="3">
        <v>78000000</v>
      </c>
      <c r="S409" s="3">
        <f t="shared" si="60"/>
        <v>41793567</v>
      </c>
      <c r="T409" s="4">
        <f t="shared" si="61"/>
        <v>0.53581496153846153</v>
      </c>
      <c r="U409" s="5">
        <f t="shared" si="62"/>
        <v>27.714325984615385</v>
      </c>
      <c r="V409" s="2">
        <f t="shared" si="63"/>
        <v>2013</v>
      </c>
      <c r="W409" s="18" t="str">
        <f t="shared" si="64"/>
        <v>noyabr</v>
      </c>
      <c r="X409" s="18" t="str">
        <f t="shared" si="65"/>
        <v>Cody Cameron</v>
      </c>
      <c r="Y409" s="18" t="str">
        <f t="shared" si="66"/>
        <v>CLOUDY WİTH A CHANCE OF MEATBALLS 2</v>
      </c>
      <c r="Z409" s="18" t="str">
        <f t="shared" si="67"/>
        <v>Normal</v>
      </c>
      <c r="AA409" s="18" t="str">
        <f>VLOOKUP(D409, lookups!$A$2:$B$18, 2, FALSE)</f>
        <v>High Budget</v>
      </c>
      <c r="AB409" s="18" t="str">
        <f t="shared" si="68"/>
        <v>Not Recommended</v>
      </c>
      <c r="AC409" s="18" t="str">
        <f t="shared" si="69"/>
        <v>Normal</v>
      </c>
    </row>
    <row r="410" spans="1:29" x14ac:dyDescent="0.35">
      <c r="A410" s="18" t="s">
        <v>261</v>
      </c>
      <c r="B410" s="19">
        <v>28470</v>
      </c>
      <c r="C410" s="18" t="s">
        <v>50</v>
      </c>
      <c r="D410" s="18" t="s">
        <v>27</v>
      </c>
      <c r="E410" s="18" t="s">
        <v>21</v>
      </c>
      <c r="F410" s="18" t="s">
        <v>22</v>
      </c>
      <c r="G410" s="18" t="s">
        <v>102</v>
      </c>
      <c r="H410" s="18" t="s">
        <v>262</v>
      </c>
      <c r="I410" s="18" t="s">
        <v>243</v>
      </c>
      <c r="J410" s="20">
        <v>559</v>
      </c>
      <c r="K410" s="20">
        <v>1591</v>
      </c>
      <c r="L410" s="20">
        <v>14000</v>
      </c>
      <c r="M410" s="20">
        <v>0</v>
      </c>
      <c r="N410" s="20">
        <v>7.7</v>
      </c>
      <c r="O410" s="20">
        <v>171</v>
      </c>
      <c r="P410" s="20">
        <v>135</v>
      </c>
      <c r="Q410" s="3">
        <v>128300000</v>
      </c>
      <c r="R410" s="3">
        <v>19400870</v>
      </c>
      <c r="S410" s="3">
        <f t="shared" si="60"/>
        <v>108899130</v>
      </c>
      <c r="T410" s="4">
        <f t="shared" si="61"/>
        <v>5.6131054947535857</v>
      </c>
      <c r="U410" s="5">
        <f t="shared" si="62"/>
        <v>33.045242197901437</v>
      </c>
      <c r="V410" s="2">
        <f t="shared" si="63"/>
        <v>1977</v>
      </c>
      <c r="W410" s="18" t="str">
        <f t="shared" si="64"/>
        <v>dekabr</v>
      </c>
      <c r="X410" s="18" t="str">
        <f t="shared" si="65"/>
        <v>Steven Spielberg</v>
      </c>
      <c r="Y410" s="18" t="str">
        <f t="shared" si="66"/>
        <v>CLOSE ENCOUNTERS OF THE THİRD KİND</v>
      </c>
      <c r="Z410" s="18" t="str">
        <f t="shared" si="67"/>
        <v>Normal</v>
      </c>
      <c r="AA410" s="18" t="str">
        <f>VLOOKUP(D410, lookups!$A$2:$B$18, 2, FALSE)</f>
        <v>Medium Budget</v>
      </c>
      <c r="AB410" s="18" t="str">
        <f t="shared" si="68"/>
        <v>Not Recommended</v>
      </c>
      <c r="AC410" s="18" t="str">
        <f t="shared" si="69"/>
        <v>Normal</v>
      </c>
    </row>
    <row r="411" spans="1:29" x14ac:dyDescent="0.35">
      <c r="A411" s="18" t="s">
        <v>4225</v>
      </c>
      <c r="B411" s="19">
        <v>38673</v>
      </c>
      <c r="C411" s="18" t="s">
        <v>50</v>
      </c>
      <c r="D411" s="18" t="s">
        <v>79</v>
      </c>
      <c r="E411" s="18" t="s">
        <v>21</v>
      </c>
      <c r="F411" s="18" t="s">
        <v>22</v>
      </c>
      <c r="G411" s="18" t="s">
        <v>150</v>
      </c>
      <c r="H411" s="18" t="s">
        <v>4226</v>
      </c>
      <c r="I411" s="18" t="s">
        <v>1551</v>
      </c>
      <c r="J411" s="20">
        <v>523</v>
      </c>
      <c r="K411" s="20">
        <v>1383</v>
      </c>
      <c r="L411" s="20">
        <v>446</v>
      </c>
      <c r="M411" s="20">
        <v>11000</v>
      </c>
      <c r="N411" s="20">
        <v>7.9</v>
      </c>
      <c r="O411" s="20">
        <v>291</v>
      </c>
      <c r="P411" s="20">
        <v>153</v>
      </c>
      <c r="Q411" s="3">
        <v>119518352</v>
      </c>
      <c r="R411" s="3">
        <v>28000000</v>
      </c>
      <c r="S411" s="3">
        <f t="shared" si="60"/>
        <v>91518352</v>
      </c>
      <c r="T411" s="4">
        <f t="shared" si="61"/>
        <v>3.2685125714285714</v>
      </c>
      <c r="U411" s="5">
        <f t="shared" si="62"/>
        <v>34.007405028571434</v>
      </c>
      <c r="V411" s="2">
        <f t="shared" si="63"/>
        <v>2005</v>
      </c>
      <c r="W411" s="18" t="str">
        <f t="shared" si="64"/>
        <v>noyabr</v>
      </c>
      <c r="X411" s="18" t="str">
        <f t="shared" si="65"/>
        <v>James Mangold</v>
      </c>
      <c r="Y411" s="18" t="str">
        <f t="shared" si="66"/>
        <v>WALK THE LİNE</v>
      </c>
      <c r="Z411" s="18" t="str">
        <f t="shared" si="67"/>
        <v>Normal</v>
      </c>
      <c r="AA411" s="18" t="str">
        <f>VLOOKUP(D411, lookups!$A$2:$B$18, 2, FALSE)</f>
        <v>Medium Budget</v>
      </c>
      <c r="AB411" s="18" t="str">
        <f t="shared" si="68"/>
        <v>Not Recommended</v>
      </c>
      <c r="AC411" s="18" t="str">
        <f t="shared" si="69"/>
        <v>Normal</v>
      </c>
    </row>
    <row r="412" spans="1:29" x14ac:dyDescent="0.35">
      <c r="A412" s="18" t="s">
        <v>231</v>
      </c>
      <c r="B412" s="19">
        <v>27089</v>
      </c>
      <c r="C412" s="18" t="s">
        <v>50</v>
      </c>
      <c r="D412" s="18" t="s">
        <v>38</v>
      </c>
      <c r="E412" s="18" t="s">
        <v>21</v>
      </c>
      <c r="F412" s="18" t="s">
        <v>22</v>
      </c>
      <c r="G412" s="18" t="s">
        <v>110</v>
      </c>
      <c r="H412" s="18" t="s">
        <v>232</v>
      </c>
      <c r="I412" s="18" t="s">
        <v>233</v>
      </c>
      <c r="J412" s="20">
        <v>1000</v>
      </c>
      <c r="K412" s="20">
        <v>4701</v>
      </c>
      <c r="L412" s="20">
        <v>0</v>
      </c>
      <c r="M412" s="20">
        <v>12000</v>
      </c>
      <c r="N412" s="20">
        <v>7.8</v>
      </c>
      <c r="O412" s="20">
        <v>121</v>
      </c>
      <c r="P412" s="20">
        <v>93</v>
      </c>
      <c r="Q412" s="3">
        <v>119500000</v>
      </c>
      <c r="R412" s="3">
        <v>2600000</v>
      </c>
      <c r="S412" s="3">
        <f t="shared" si="60"/>
        <v>116900000</v>
      </c>
      <c r="T412" s="4">
        <f t="shared" si="61"/>
        <v>44.96153846153846</v>
      </c>
      <c r="U412" s="5">
        <f t="shared" si="62"/>
        <v>50.384615384615387</v>
      </c>
      <c r="V412" s="2">
        <f t="shared" si="63"/>
        <v>1974</v>
      </c>
      <c r="W412" s="18" t="str">
        <f t="shared" si="64"/>
        <v>mart</v>
      </c>
      <c r="X412" s="18" t="str">
        <f t="shared" si="65"/>
        <v>Mel Brooks</v>
      </c>
      <c r="Y412" s="18" t="str">
        <f t="shared" si="66"/>
        <v>BLAZİNG SADDLES</v>
      </c>
      <c r="Z412" s="18" t="str">
        <f t="shared" si="67"/>
        <v>Overperformer</v>
      </c>
      <c r="AA412" s="18" t="str">
        <f>VLOOKUP(D412, lookups!$A$2:$B$18, 2, FALSE)</f>
        <v>Medium Budget</v>
      </c>
      <c r="AB412" s="18" t="str">
        <f t="shared" si="68"/>
        <v>Not Recommended</v>
      </c>
      <c r="AC412" s="18" t="str">
        <f t="shared" si="69"/>
        <v>Normal</v>
      </c>
    </row>
    <row r="413" spans="1:29" x14ac:dyDescent="0.35">
      <c r="A413" s="18" t="s">
        <v>5275</v>
      </c>
      <c r="B413" s="19">
        <v>40090</v>
      </c>
      <c r="C413" s="18" t="s">
        <v>50</v>
      </c>
      <c r="D413" s="18" t="s">
        <v>95</v>
      </c>
      <c r="E413" s="18" t="s">
        <v>21</v>
      </c>
      <c r="F413" s="18" t="s">
        <v>22</v>
      </c>
      <c r="G413" s="18" t="s">
        <v>102</v>
      </c>
      <c r="H413" s="18" t="s">
        <v>4202</v>
      </c>
      <c r="I413" s="18" t="s">
        <v>5276</v>
      </c>
      <c r="J413" s="20">
        <v>730</v>
      </c>
      <c r="K413" s="20">
        <v>2217</v>
      </c>
      <c r="L413" s="20">
        <v>12</v>
      </c>
      <c r="M413" s="20">
        <v>0</v>
      </c>
      <c r="N413" s="20">
        <v>5.0999999999999996</v>
      </c>
      <c r="O413" s="20">
        <v>145</v>
      </c>
      <c r="P413" s="20">
        <v>88</v>
      </c>
      <c r="Q413" s="3">
        <v>119420252</v>
      </c>
      <c r="R413" s="3">
        <v>150000000</v>
      </c>
      <c r="S413" s="3">
        <f t="shared" si="60"/>
        <v>-30579748</v>
      </c>
      <c r="T413" s="4">
        <f t="shared" si="61"/>
        <v>-0.20386498666666666</v>
      </c>
      <c r="U413" s="5">
        <f t="shared" si="62"/>
        <v>20.318454005333333</v>
      </c>
      <c r="V413" s="2">
        <f t="shared" si="63"/>
        <v>2009</v>
      </c>
      <c r="W413" s="18" t="str">
        <f t="shared" si="64"/>
        <v>oktyabr</v>
      </c>
      <c r="X413" s="18" t="str">
        <f t="shared" si="65"/>
        <v>Hoyt Yeatman</v>
      </c>
      <c r="Y413" s="18" t="str">
        <f t="shared" si="66"/>
        <v>G-FORCE</v>
      </c>
      <c r="Z413" s="18" t="str">
        <f t="shared" si="67"/>
        <v>Underperformer</v>
      </c>
      <c r="AA413" s="18" t="str">
        <f>VLOOKUP(D413, lookups!$A$2:$B$18, 2, FALSE)</f>
        <v>High Budget</v>
      </c>
      <c r="AB413" s="18" t="str">
        <f t="shared" si="68"/>
        <v>Not Recommended</v>
      </c>
      <c r="AC413" s="18" t="str">
        <f t="shared" si="69"/>
        <v>High Buzz Mismatch</v>
      </c>
    </row>
    <row r="414" spans="1:29" x14ac:dyDescent="0.35">
      <c r="A414" s="18" t="s">
        <v>833</v>
      </c>
      <c r="B414" s="19">
        <v>33163</v>
      </c>
      <c r="C414" s="18" t="s">
        <v>50</v>
      </c>
      <c r="D414" s="18" t="s">
        <v>95</v>
      </c>
      <c r="E414" s="18" t="s">
        <v>21</v>
      </c>
      <c r="F414" s="18" t="s">
        <v>22</v>
      </c>
      <c r="G414" s="18" t="s">
        <v>110</v>
      </c>
      <c r="H414" s="18" t="s">
        <v>834</v>
      </c>
      <c r="I414" s="18" t="s">
        <v>835</v>
      </c>
      <c r="J414" s="20">
        <v>605</v>
      </c>
      <c r="K414" s="20">
        <v>1441</v>
      </c>
      <c r="L414" s="20">
        <v>719</v>
      </c>
      <c r="M414" s="20">
        <v>0</v>
      </c>
      <c r="N414" s="20">
        <v>7.5</v>
      </c>
      <c r="O414" s="20">
        <v>196</v>
      </c>
      <c r="P414" s="20">
        <v>113</v>
      </c>
      <c r="Q414" s="3">
        <v>119412921</v>
      </c>
      <c r="R414" s="3">
        <v>65000000</v>
      </c>
      <c r="S414" s="3">
        <f t="shared" si="60"/>
        <v>54412921</v>
      </c>
      <c r="T414" s="4">
        <f t="shared" si="61"/>
        <v>0.83712186153846158</v>
      </c>
      <c r="U414" s="5">
        <f t="shared" si="62"/>
        <v>30.334848744615385</v>
      </c>
      <c r="V414" s="2">
        <f t="shared" si="63"/>
        <v>1990</v>
      </c>
      <c r="W414" s="18" t="str">
        <f t="shared" si="64"/>
        <v>oktyabr</v>
      </c>
      <c r="X414" s="18" t="str">
        <f t="shared" si="65"/>
        <v>Paul Verhoeven</v>
      </c>
      <c r="Y414" s="18" t="str">
        <f t="shared" si="66"/>
        <v>TOTAL RECALL</v>
      </c>
      <c r="Z414" s="18" t="str">
        <f t="shared" si="67"/>
        <v>Normal</v>
      </c>
      <c r="AA414" s="18" t="str">
        <f>VLOOKUP(D414, lookups!$A$2:$B$18, 2, FALSE)</f>
        <v>High Budget</v>
      </c>
      <c r="AB414" s="18" t="str">
        <f t="shared" si="68"/>
        <v>Not Recommended</v>
      </c>
      <c r="AC414" s="18" t="str">
        <f t="shared" si="69"/>
        <v>Normal</v>
      </c>
    </row>
    <row r="415" spans="1:29" x14ac:dyDescent="0.35">
      <c r="A415" s="18" t="s">
        <v>5719</v>
      </c>
      <c r="B415" s="19">
        <v>40513</v>
      </c>
      <c r="C415" s="18" t="s">
        <v>50</v>
      </c>
      <c r="D415" s="18" t="s">
        <v>95</v>
      </c>
      <c r="E415" s="18" t="s">
        <v>21</v>
      </c>
      <c r="F415" s="18" t="s">
        <v>22</v>
      </c>
      <c r="G415" s="18" t="s">
        <v>150</v>
      </c>
      <c r="H415" s="18" t="s">
        <v>2897</v>
      </c>
      <c r="I415" s="18" t="s">
        <v>3585</v>
      </c>
      <c r="J415" s="20">
        <v>12000</v>
      </c>
      <c r="K415" s="20">
        <v>20233</v>
      </c>
      <c r="L415" s="20">
        <v>285</v>
      </c>
      <c r="M415" s="20">
        <v>16000</v>
      </c>
      <c r="N415" s="20">
        <v>6.7</v>
      </c>
      <c r="O415" s="20">
        <v>265</v>
      </c>
      <c r="P415" s="20">
        <v>116</v>
      </c>
      <c r="Q415" s="3">
        <v>119219978</v>
      </c>
      <c r="R415" s="3">
        <v>100000000</v>
      </c>
      <c r="S415" s="3">
        <f t="shared" si="60"/>
        <v>19219978</v>
      </c>
      <c r="T415" s="4">
        <f t="shared" si="61"/>
        <v>0.19219977999999999</v>
      </c>
      <c r="U415" s="5">
        <f t="shared" si="62"/>
        <v>28.476879912000001</v>
      </c>
      <c r="V415" s="2">
        <f t="shared" si="63"/>
        <v>2010</v>
      </c>
      <c r="W415" s="18" t="str">
        <f t="shared" si="64"/>
        <v>dekabr</v>
      </c>
      <c r="X415" s="18" t="str">
        <f t="shared" si="65"/>
        <v>Adam McKay</v>
      </c>
      <c r="Y415" s="18" t="str">
        <f t="shared" si="66"/>
        <v>THE OTHER GUYS</v>
      </c>
      <c r="Z415" s="18" t="str">
        <f t="shared" si="67"/>
        <v>Normal</v>
      </c>
      <c r="AA415" s="18" t="str">
        <f>VLOOKUP(D415, lookups!$A$2:$B$18, 2, FALSE)</f>
        <v>High Budget</v>
      </c>
      <c r="AB415" s="18" t="str">
        <f t="shared" si="68"/>
        <v>Not Recommended</v>
      </c>
      <c r="AC415" s="18" t="str">
        <f t="shared" si="69"/>
        <v>Normal</v>
      </c>
    </row>
    <row r="416" spans="1:29" x14ac:dyDescent="0.35">
      <c r="A416" s="18" t="s">
        <v>3659</v>
      </c>
      <c r="B416" s="19">
        <v>38249</v>
      </c>
      <c r="C416" s="18" t="s">
        <v>50</v>
      </c>
      <c r="D416" s="18" t="s">
        <v>195</v>
      </c>
      <c r="E416" s="18" t="s">
        <v>21</v>
      </c>
      <c r="F416" s="18" t="s">
        <v>22</v>
      </c>
      <c r="G416" s="18" t="s">
        <v>110</v>
      </c>
      <c r="H416" s="18" t="s">
        <v>3660</v>
      </c>
      <c r="I416" s="18" t="s">
        <v>758</v>
      </c>
      <c r="J416" s="20">
        <v>503</v>
      </c>
      <c r="K416" s="20">
        <v>1448</v>
      </c>
      <c r="L416" s="20">
        <v>909</v>
      </c>
      <c r="M416" s="20">
        <v>0</v>
      </c>
      <c r="N416" s="20">
        <v>7.5</v>
      </c>
      <c r="O416" s="20">
        <v>288</v>
      </c>
      <c r="P416" s="20">
        <v>122</v>
      </c>
      <c r="Q416" s="3">
        <v>119078393</v>
      </c>
      <c r="R416" s="3">
        <v>6000000</v>
      </c>
      <c r="S416" s="3">
        <f t="shared" si="60"/>
        <v>113078393</v>
      </c>
      <c r="T416" s="4">
        <f t="shared" si="61"/>
        <v>18.846398833333332</v>
      </c>
      <c r="U416" s="5">
        <f t="shared" si="62"/>
        <v>37.538559533333334</v>
      </c>
      <c r="V416" s="2">
        <f t="shared" si="63"/>
        <v>2004</v>
      </c>
      <c r="W416" s="18" t="str">
        <f t="shared" si="64"/>
        <v>sentyabr</v>
      </c>
      <c r="X416" s="18" t="str">
        <f t="shared" si="65"/>
        <v>Michael Moore</v>
      </c>
      <c r="Y416" s="18" t="str">
        <f t="shared" si="66"/>
        <v>FAHRENHEİT 9/11</v>
      </c>
      <c r="Z416" s="18" t="str">
        <f t="shared" si="67"/>
        <v>Overperformer</v>
      </c>
      <c r="AA416" s="18" t="str">
        <f>VLOOKUP(D416, lookups!$A$2:$B$18, 2, FALSE)</f>
        <v>Low Budget</v>
      </c>
      <c r="AB416" s="18" t="str">
        <f t="shared" si="68"/>
        <v>Not Recommended</v>
      </c>
      <c r="AC416" s="18" t="str">
        <f t="shared" si="69"/>
        <v>Normal</v>
      </c>
    </row>
    <row r="417" spans="1:29" x14ac:dyDescent="0.35">
      <c r="A417" s="18" t="s">
        <v>4669</v>
      </c>
      <c r="B417" s="19">
        <v>39371</v>
      </c>
      <c r="C417" s="18" t="s">
        <v>50</v>
      </c>
      <c r="D417" s="18" t="s">
        <v>38</v>
      </c>
      <c r="E417" s="18" t="s">
        <v>21</v>
      </c>
      <c r="F417" s="18" t="s">
        <v>22</v>
      </c>
      <c r="G417" s="18" t="s">
        <v>102</v>
      </c>
      <c r="H417" s="18" t="s">
        <v>2801</v>
      </c>
      <c r="I417" s="18" t="s">
        <v>2918</v>
      </c>
      <c r="J417" s="20">
        <v>719</v>
      </c>
      <c r="K417" s="20">
        <v>1673</v>
      </c>
      <c r="L417" s="20">
        <v>163</v>
      </c>
      <c r="M417" s="20">
        <v>0</v>
      </c>
      <c r="N417" s="20">
        <v>6.7</v>
      </c>
      <c r="O417" s="20">
        <v>219</v>
      </c>
      <c r="P417" s="20">
        <v>117</v>
      </c>
      <c r="Q417" s="3">
        <v>118823091</v>
      </c>
      <c r="R417" s="3">
        <v>75000000</v>
      </c>
      <c r="S417" s="3">
        <f t="shared" si="60"/>
        <v>43823091</v>
      </c>
      <c r="T417" s="4">
        <f t="shared" si="61"/>
        <v>0.58430788</v>
      </c>
      <c r="U417" s="5">
        <f t="shared" si="62"/>
        <v>27.033723152</v>
      </c>
      <c r="V417" s="2">
        <f t="shared" si="63"/>
        <v>2007</v>
      </c>
      <c r="W417" s="18" t="str">
        <f t="shared" si="64"/>
        <v>oktyabr</v>
      </c>
      <c r="X417" s="18" t="str">
        <f t="shared" si="65"/>
        <v>Adam Shankman</v>
      </c>
      <c r="Y417" s="18" t="str">
        <f t="shared" si="66"/>
        <v>HAİRSPRAY</v>
      </c>
      <c r="Z417" s="18" t="str">
        <f t="shared" si="67"/>
        <v>Normal</v>
      </c>
      <c r="AA417" s="18" t="str">
        <f>VLOOKUP(D417, lookups!$A$2:$B$18, 2, FALSE)</f>
        <v>Medium Budget</v>
      </c>
      <c r="AB417" s="18" t="str">
        <f t="shared" si="68"/>
        <v>Not Recommended</v>
      </c>
      <c r="AC417" s="18" t="str">
        <f t="shared" si="69"/>
        <v>Normal</v>
      </c>
    </row>
    <row r="418" spans="1:29" x14ac:dyDescent="0.35">
      <c r="A418" s="18" t="s">
        <v>4497</v>
      </c>
      <c r="B418" s="19">
        <v>39017</v>
      </c>
      <c r="C418" s="18" t="s">
        <v>50</v>
      </c>
      <c r="D418" s="18" t="s">
        <v>38</v>
      </c>
      <c r="E418" s="18" t="s">
        <v>21</v>
      </c>
      <c r="F418" s="18" t="s">
        <v>22</v>
      </c>
      <c r="G418" s="18" t="s">
        <v>150</v>
      </c>
      <c r="H418" s="18" t="s">
        <v>1118</v>
      </c>
      <c r="I418" s="18" t="s">
        <v>2325</v>
      </c>
      <c r="J418" s="20">
        <v>4000</v>
      </c>
      <c r="K418" s="20">
        <v>8315</v>
      </c>
      <c r="L418" s="20">
        <v>235</v>
      </c>
      <c r="M418" s="20">
        <v>0</v>
      </c>
      <c r="N418" s="20">
        <v>5.8</v>
      </c>
      <c r="O418" s="20">
        <v>183</v>
      </c>
      <c r="P418" s="20">
        <v>106</v>
      </c>
      <c r="Q418" s="3">
        <v>118683135</v>
      </c>
      <c r="R418" s="3">
        <v>52000000</v>
      </c>
      <c r="S418" s="3">
        <f t="shared" si="60"/>
        <v>66683135</v>
      </c>
      <c r="T418" s="4">
        <f t="shared" si="61"/>
        <v>1.2823679807692308</v>
      </c>
      <c r="U418" s="5">
        <f t="shared" si="62"/>
        <v>23.712947192307691</v>
      </c>
      <c r="V418" s="2">
        <f t="shared" si="63"/>
        <v>2006</v>
      </c>
      <c r="W418" s="18" t="str">
        <f t="shared" si="64"/>
        <v>oktyabr</v>
      </c>
      <c r="X418" s="18" t="str">
        <f t="shared" si="65"/>
        <v>Peyton Reed</v>
      </c>
      <c r="Y418" s="18" t="str">
        <f t="shared" si="66"/>
        <v>THE BREAK-UP</v>
      </c>
      <c r="Z418" s="18" t="str">
        <f t="shared" si="67"/>
        <v>Normal</v>
      </c>
      <c r="AA418" s="18" t="str">
        <f>VLOOKUP(D418, lookups!$A$2:$B$18, 2, FALSE)</f>
        <v>Medium Budget</v>
      </c>
      <c r="AB418" s="18" t="str">
        <f t="shared" si="68"/>
        <v>Not Recommended</v>
      </c>
      <c r="AC418" s="18" t="str">
        <f t="shared" si="69"/>
        <v>Normal</v>
      </c>
    </row>
    <row r="419" spans="1:29" x14ac:dyDescent="0.35">
      <c r="A419" s="18" t="s">
        <v>721</v>
      </c>
      <c r="B419" s="19">
        <v>32698</v>
      </c>
      <c r="C419" s="18" t="s">
        <v>50</v>
      </c>
      <c r="D419" s="18" t="s">
        <v>58</v>
      </c>
      <c r="E419" s="18" t="s">
        <v>21</v>
      </c>
      <c r="F419" s="18" t="s">
        <v>22</v>
      </c>
      <c r="G419" s="18" t="s">
        <v>102</v>
      </c>
      <c r="H419" s="18" t="s">
        <v>497</v>
      </c>
      <c r="I419" s="18" t="s">
        <v>498</v>
      </c>
      <c r="J419" s="20">
        <v>1000</v>
      </c>
      <c r="K419" s="20">
        <v>3660</v>
      </c>
      <c r="L419" s="20">
        <v>0</v>
      </c>
      <c r="M419" s="20">
        <v>12000</v>
      </c>
      <c r="N419" s="20">
        <v>7.8</v>
      </c>
      <c r="O419" s="20">
        <v>125</v>
      </c>
      <c r="P419" s="20">
        <v>108</v>
      </c>
      <c r="Q419" s="3">
        <v>118500000</v>
      </c>
      <c r="R419" s="3">
        <v>40000000</v>
      </c>
      <c r="S419" s="3">
        <f t="shared" si="60"/>
        <v>78500000</v>
      </c>
      <c r="T419" s="4">
        <f t="shared" si="61"/>
        <v>1.9624999999999999</v>
      </c>
      <c r="U419" s="5">
        <f t="shared" si="62"/>
        <v>33.185000000000002</v>
      </c>
      <c r="V419" s="2">
        <f t="shared" si="63"/>
        <v>1989</v>
      </c>
      <c r="W419" s="18" t="str">
        <f t="shared" si="64"/>
        <v>iyul</v>
      </c>
      <c r="X419" s="18" t="str">
        <f t="shared" si="65"/>
        <v>Robert Zemeckis</v>
      </c>
      <c r="Y419" s="18" t="str">
        <f t="shared" si="66"/>
        <v>BACK TO THE FUTURE PART II</v>
      </c>
      <c r="Z419" s="18" t="str">
        <f t="shared" si="67"/>
        <v>Normal</v>
      </c>
      <c r="AA419" s="18" t="str">
        <f>VLOOKUP(D419, lookups!$A$2:$B$18, 2, FALSE)</f>
        <v>High Budget</v>
      </c>
      <c r="AB419" s="18" t="str">
        <f t="shared" si="68"/>
        <v>Not Recommended</v>
      </c>
      <c r="AC419" s="18" t="str">
        <f t="shared" si="69"/>
        <v>Normal</v>
      </c>
    </row>
    <row r="420" spans="1:29" x14ac:dyDescent="0.35">
      <c r="A420" s="18" t="s">
        <v>3247</v>
      </c>
      <c r="B420" s="19">
        <v>37583</v>
      </c>
      <c r="C420" s="18" t="s">
        <v>50</v>
      </c>
      <c r="D420" s="18" t="s">
        <v>95</v>
      </c>
      <c r="E420" s="18" t="s">
        <v>21</v>
      </c>
      <c r="F420" s="18" t="s">
        <v>22</v>
      </c>
      <c r="G420" s="18" t="s">
        <v>150</v>
      </c>
      <c r="H420" s="18" t="s">
        <v>733</v>
      </c>
      <c r="I420" s="18" t="s">
        <v>3248</v>
      </c>
      <c r="J420" s="20">
        <v>11000</v>
      </c>
      <c r="K420" s="20">
        <v>12556</v>
      </c>
      <c r="L420" s="20">
        <v>31</v>
      </c>
      <c r="M420" s="20">
        <v>0</v>
      </c>
      <c r="N420" s="20">
        <v>6.4</v>
      </c>
      <c r="O420" s="20">
        <v>176</v>
      </c>
      <c r="P420" s="20">
        <v>124</v>
      </c>
      <c r="Q420" s="3">
        <v>118471320</v>
      </c>
      <c r="R420" s="3">
        <v>68000000</v>
      </c>
      <c r="S420" s="3">
        <f t="shared" si="60"/>
        <v>50471320</v>
      </c>
      <c r="T420" s="4">
        <f t="shared" si="61"/>
        <v>0.74222529411764704</v>
      </c>
      <c r="U420" s="5">
        <f t="shared" si="62"/>
        <v>25.896890117647061</v>
      </c>
      <c r="V420" s="2">
        <f t="shared" si="63"/>
        <v>2002</v>
      </c>
      <c r="W420" s="18" t="str">
        <f t="shared" si="64"/>
        <v>noyabr</v>
      </c>
      <c r="X420" s="18" t="str">
        <f t="shared" si="65"/>
        <v>Phil Alden Robinson</v>
      </c>
      <c r="Y420" s="18" t="str">
        <f t="shared" si="66"/>
        <v>THE SUM OF ALL FEARS</v>
      </c>
      <c r="Z420" s="18" t="str">
        <f t="shared" si="67"/>
        <v>Normal</v>
      </c>
      <c r="AA420" s="18" t="str">
        <f>VLOOKUP(D420, lookups!$A$2:$B$18, 2, FALSE)</f>
        <v>High Budget</v>
      </c>
      <c r="AB420" s="18" t="str">
        <f t="shared" si="68"/>
        <v>Not Recommended</v>
      </c>
      <c r="AC420" s="18" t="str">
        <f t="shared" si="69"/>
        <v>Normal</v>
      </c>
    </row>
    <row r="421" spans="1:29" x14ac:dyDescent="0.35">
      <c r="A421" s="18" t="s">
        <v>5649</v>
      </c>
      <c r="B421" s="19">
        <v>40324</v>
      </c>
      <c r="C421" s="18" t="s">
        <v>50</v>
      </c>
      <c r="D421" s="18" t="s">
        <v>95</v>
      </c>
      <c r="E421" s="18" t="s">
        <v>21</v>
      </c>
      <c r="F421" s="18" t="s">
        <v>22</v>
      </c>
      <c r="G421" s="18" t="s">
        <v>150</v>
      </c>
      <c r="H421" s="18" t="s">
        <v>1225</v>
      </c>
      <c r="I421" s="18" t="s">
        <v>943</v>
      </c>
      <c r="J421" s="20">
        <v>11000</v>
      </c>
      <c r="K421" s="20">
        <v>12406</v>
      </c>
      <c r="L421" s="20">
        <v>176</v>
      </c>
      <c r="M421" s="20">
        <v>23000</v>
      </c>
      <c r="N421" s="20">
        <v>6.4</v>
      </c>
      <c r="O421" s="20">
        <v>330</v>
      </c>
      <c r="P421" s="20">
        <v>101</v>
      </c>
      <c r="Q421" s="3">
        <v>118311368</v>
      </c>
      <c r="R421" s="3">
        <v>110000000</v>
      </c>
      <c r="S421" s="3">
        <f t="shared" si="60"/>
        <v>8311368</v>
      </c>
      <c r="T421" s="4">
        <f t="shared" si="61"/>
        <v>7.5557890909090902E-2</v>
      </c>
      <c r="U421" s="5">
        <f t="shared" si="62"/>
        <v>27.930223156363638</v>
      </c>
      <c r="V421" s="2">
        <f t="shared" si="63"/>
        <v>2010</v>
      </c>
      <c r="W421" s="18" t="str">
        <f t="shared" si="64"/>
        <v>may</v>
      </c>
      <c r="X421" s="18" t="str">
        <f t="shared" si="65"/>
        <v>Phillip Noyce</v>
      </c>
      <c r="Y421" s="18" t="str">
        <f t="shared" si="66"/>
        <v>SALT</v>
      </c>
      <c r="Z421" s="18" t="str">
        <f t="shared" si="67"/>
        <v>Normal</v>
      </c>
      <c r="AA421" s="18" t="str">
        <f>VLOOKUP(D421, lookups!$A$2:$B$18, 2, FALSE)</f>
        <v>High Budget</v>
      </c>
      <c r="AB421" s="18" t="str">
        <f t="shared" si="68"/>
        <v>Not Recommended</v>
      </c>
      <c r="AC421" s="18" t="str">
        <f t="shared" si="69"/>
        <v>Normal</v>
      </c>
    </row>
    <row r="422" spans="1:29" x14ac:dyDescent="0.35">
      <c r="A422" s="18" t="s">
        <v>4612</v>
      </c>
      <c r="B422" s="19">
        <v>39162</v>
      </c>
      <c r="C422" s="18" t="s">
        <v>50</v>
      </c>
      <c r="D422" s="18" t="s">
        <v>38</v>
      </c>
      <c r="E422" s="18" t="s">
        <v>21</v>
      </c>
      <c r="F422" s="18" t="s">
        <v>22</v>
      </c>
      <c r="G422" s="18" t="s">
        <v>150</v>
      </c>
      <c r="H422" s="18" t="s">
        <v>1524</v>
      </c>
      <c r="I422" s="18" t="s">
        <v>4613</v>
      </c>
      <c r="J422" s="20">
        <v>8000</v>
      </c>
      <c r="K422" s="20">
        <v>13232</v>
      </c>
      <c r="L422" s="20">
        <v>8</v>
      </c>
      <c r="M422" s="20">
        <v>0</v>
      </c>
      <c r="N422" s="20">
        <v>6.3</v>
      </c>
      <c r="O422" s="20">
        <v>191</v>
      </c>
      <c r="P422" s="20">
        <v>93</v>
      </c>
      <c r="Q422" s="3">
        <v>118153533</v>
      </c>
      <c r="R422" s="3">
        <v>61000000</v>
      </c>
      <c r="S422" s="3">
        <f t="shared" si="60"/>
        <v>57153533</v>
      </c>
      <c r="T422" s="4">
        <f t="shared" si="61"/>
        <v>0.93694316393442623</v>
      </c>
      <c r="U422" s="5">
        <f t="shared" si="62"/>
        <v>25.574777265573768</v>
      </c>
      <c r="V422" s="2">
        <f t="shared" si="63"/>
        <v>2007</v>
      </c>
      <c r="W422" s="18" t="str">
        <f t="shared" si="64"/>
        <v>mart</v>
      </c>
      <c r="X422" s="18" t="str">
        <f t="shared" si="65"/>
        <v>Josh Gordon</v>
      </c>
      <c r="Y422" s="18" t="str">
        <f t="shared" si="66"/>
        <v>BLADES OF GLORY</v>
      </c>
      <c r="Z422" s="18" t="str">
        <f t="shared" si="67"/>
        <v>Normal</v>
      </c>
      <c r="AA422" s="18" t="str">
        <f>VLOOKUP(D422, lookups!$A$2:$B$18, 2, FALSE)</f>
        <v>Medium Budget</v>
      </c>
      <c r="AB422" s="18" t="str">
        <f t="shared" si="68"/>
        <v>Not Recommended</v>
      </c>
      <c r="AC422" s="18" t="str">
        <f t="shared" si="69"/>
        <v>Normal</v>
      </c>
    </row>
    <row r="423" spans="1:29" x14ac:dyDescent="0.35">
      <c r="A423" s="18" t="s">
        <v>6458</v>
      </c>
      <c r="B423" s="19">
        <v>41377</v>
      </c>
      <c r="C423" s="18" t="s">
        <v>50</v>
      </c>
      <c r="D423" s="18" t="s">
        <v>20</v>
      </c>
      <c r="E423" s="18" t="s">
        <v>21</v>
      </c>
      <c r="F423" s="18" t="s">
        <v>22</v>
      </c>
      <c r="G423" s="18" t="s">
        <v>150</v>
      </c>
      <c r="H423" s="18" t="s">
        <v>733</v>
      </c>
      <c r="I423" s="18" t="s">
        <v>3255</v>
      </c>
      <c r="J423" s="20">
        <v>11000</v>
      </c>
      <c r="K423" s="20">
        <v>13312</v>
      </c>
      <c r="L423" s="20">
        <v>255</v>
      </c>
      <c r="M423" s="20">
        <v>105000</v>
      </c>
      <c r="N423" s="20">
        <v>7.3</v>
      </c>
      <c r="O423" s="20">
        <v>384</v>
      </c>
      <c r="P423" s="20">
        <v>125</v>
      </c>
      <c r="Q423" s="3">
        <v>117698894</v>
      </c>
      <c r="R423" s="3">
        <v>75000000</v>
      </c>
      <c r="S423" s="3">
        <f t="shared" si="60"/>
        <v>42698894</v>
      </c>
      <c r="T423" s="4">
        <f t="shared" si="61"/>
        <v>0.56931858666666668</v>
      </c>
      <c r="U423" s="5">
        <f t="shared" si="62"/>
        <v>39.927727434666664</v>
      </c>
      <c r="V423" s="2">
        <f t="shared" si="63"/>
        <v>2013</v>
      </c>
      <c r="W423" s="18" t="str">
        <f t="shared" si="64"/>
        <v>aprel</v>
      </c>
      <c r="X423" s="18" t="str">
        <f t="shared" si="65"/>
        <v>Louis Leterrier</v>
      </c>
      <c r="Y423" s="18" t="str">
        <f t="shared" si="66"/>
        <v>NOW YOU SEE ME</v>
      </c>
      <c r="Z423" s="18" t="str">
        <f t="shared" si="67"/>
        <v>Normal</v>
      </c>
      <c r="AA423" s="18" t="str">
        <f>VLOOKUP(D423, lookups!$A$2:$B$18, 2, FALSE)</f>
        <v>Medium Budget</v>
      </c>
      <c r="AB423" s="18" t="str">
        <f t="shared" si="68"/>
        <v>Not Recommended</v>
      </c>
      <c r="AC423" s="18" t="str">
        <f t="shared" si="69"/>
        <v>Normal</v>
      </c>
    </row>
    <row r="424" spans="1:29" x14ac:dyDescent="0.35">
      <c r="A424" s="18" t="s">
        <v>2312</v>
      </c>
      <c r="B424" s="19">
        <v>36736</v>
      </c>
      <c r="C424" s="18" t="s">
        <v>50</v>
      </c>
      <c r="D424" s="18" t="s">
        <v>95</v>
      </c>
      <c r="E424" s="18" t="s">
        <v>21</v>
      </c>
      <c r="F424" s="18" t="s">
        <v>22</v>
      </c>
      <c r="G424" s="18" t="s">
        <v>150</v>
      </c>
      <c r="H424" s="18" t="s">
        <v>1218</v>
      </c>
      <c r="I424" s="18" t="s">
        <v>2313</v>
      </c>
      <c r="J424" s="20">
        <v>826</v>
      </c>
      <c r="K424" s="20">
        <v>1790</v>
      </c>
      <c r="L424" s="20">
        <v>67</v>
      </c>
      <c r="M424" s="20">
        <v>1000</v>
      </c>
      <c r="N424" s="20">
        <v>5.0999999999999996</v>
      </c>
      <c r="O424" s="20">
        <v>100</v>
      </c>
      <c r="P424" s="20">
        <v>99</v>
      </c>
      <c r="Q424" s="3">
        <v>117559438</v>
      </c>
      <c r="R424" s="3">
        <v>30000000</v>
      </c>
      <c r="S424" s="3">
        <f t="shared" si="60"/>
        <v>87559438</v>
      </c>
      <c r="T424" s="4">
        <f t="shared" si="61"/>
        <v>2.9186479333333333</v>
      </c>
      <c r="U424" s="5">
        <f t="shared" si="62"/>
        <v>21.667459173333334</v>
      </c>
      <c r="V424" s="2">
        <f t="shared" si="63"/>
        <v>2000</v>
      </c>
      <c r="W424" s="18" t="str">
        <f t="shared" si="64"/>
        <v>iyul</v>
      </c>
      <c r="X424" s="18" t="str">
        <f t="shared" si="65"/>
        <v>Raja Gosnell</v>
      </c>
      <c r="Y424" s="18" t="str">
        <f t="shared" si="66"/>
        <v>BİG MOMMA'S HOUSE</v>
      </c>
      <c r="Z424" s="18" t="str">
        <f t="shared" si="67"/>
        <v>Normal</v>
      </c>
      <c r="AA424" s="18" t="str">
        <f>VLOOKUP(D424, lookups!$A$2:$B$18, 2, FALSE)</f>
        <v>High Budget</v>
      </c>
      <c r="AB424" s="18" t="str">
        <f t="shared" si="68"/>
        <v>Not Recommended</v>
      </c>
      <c r="AC424" s="18" t="str">
        <f t="shared" si="69"/>
        <v>Normal</v>
      </c>
    </row>
    <row r="425" spans="1:29" x14ac:dyDescent="0.35">
      <c r="A425" s="18" t="s">
        <v>799</v>
      </c>
      <c r="B425" s="19">
        <v>33161</v>
      </c>
      <c r="C425" s="18" t="s">
        <v>50</v>
      </c>
      <c r="D425" s="18" t="s">
        <v>95</v>
      </c>
      <c r="E425" s="18" t="s">
        <v>21</v>
      </c>
      <c r="F425" s="18" t="s">
        <v>22</v>
      </c>
      <c r="G425" s="18" t="s">
        <v>110</v>
      </c>
      <c r="H425" s="18" t="s">
        <v>800</v>
      </c>
      <c r="I425" s="18" t="s">
        <v>627</v>
      </c>
      <c r="J425" s="20">
        <v>13000</v>
      </c>
      <c r="K425" s="20">
        <v>16595</v>
      </c>
      <c r="L425" s="20">
        <v>212</v>
      </c>
      <c r="M425" s="20">
        <v>0</v>
      </c>
      <c r="N425" s="20">
        <v>7.1</v>
      </c>
      <c r="O425" s="20">
        <v>142</v>
      </c>
      <c r="P425" s="20">
        <v>124</v>
      </c>
      <c r="Q425" s="3">
        <v>117541000</v>
      </c>
      <c r="R425" s="3">
        <v>70000000</v>
      </c>
      <c r="S425" s="3">
        <f t="shared" si="60"/>
        <v>47541000</v>
      </c>
      <c r="T425" s="4">
        <f t="shared" si="61"/>
        <v>0.6791571428571429</v>
      </c>
      <c r="U425" s="5">
        <f t="shared" si="62"/>
        <v>28.671662857142856</v>
      </c>
      <c r="V425" s="2">
        <f t="shared" si="63"/>
        <v>1990</v>
      </c>
      <c r="W425" s="18" t="str">
        <f t="shared" si="64"/>
        <v>oktyabr</v>
      </c>
      <c r="X425" s="18" t="str">
        <f t="shared" si="65"/>
        <v>Renny Harlin</v>
      </c>
      <c r="Y425" s="18" t="str">
        <f t="shared" si="66"/>
        <v>DİE HARD 2</v>
      </c>
      <c r="Z425" s="18" t="str">
        <f t="shared" si="67"/>
        <v>Normal</v>
      </c>
      <c r="AA425" s="18" t="str">
        <f>VLOOKUP(D425, lookups!$A$2:$B$18, 2, FALSE)</f>
        <v>High Budget</v>
      </c>
      <c r="AB425" s="18" t="str">
        <f t="shared" si="68"/>
        <v>Not Recommended</v>
      </c>
      <c r="AC425" s="18" t="str">
        <f t="shared" si="69"/>
        <v>Normal</v>
      </c>
    </row>
    <row r="426" spans="1:29" x14ac:dyDescent="0.35">
      <c r="A426" s="18" t="s">
        <v>5856</v>
      </c>
      <c r="B426" s="19">
        <v>40614</v>
      </c>
      <c r="C426" s="18" t="s">
        <v>50</v>
      </c>
      <c r="D426" s="18" t="s">
        <v>38</v>
      </c>
      <c r="E426" s="18" t="s">
        <v>21</v>
      </c>
      <c r="F426" s="18" t="s">
        <v>22</v>
      </c>
      <c r="G426" s="18" t="s">
        <v>110</v>
      </c>
      <c r="H426" s="18" t="s">
        <v>924</v>
      </c>
      <c r="I426" s="18" t="s">
        <v>4911</v>
      </c>
      <c r="J426" s="20">
        <v>18000</v>
      </c>
      <c r="K426" s="20">
        <v>18669</v>
      </c>
      <c r="L426" s="20">
        <v>91</v>
      </c>
      <c r="M426" s="20">
        <v>31000</v>
      </c>
      <c r="N426" s="20">
        <v>6.9</v>
      </c>
      <c r="O426" s="20">
        <v>340</v>
      </c>
      <c r="P426" s="20">
        <v>106</v>
      </c>
      <c r="Q426" s="3">
        <v>117528646</v>
      </c>
      <c r="R426" s="3">
        <v>35000000</v>
      </c>
      <c r="S426" s="3">
        <f t="shared" si="60"/>
        <v>82528646</v>
      </c>
      <c r="T426" s="4">
        <f t="shared" si="61"/>
        <v>2.3579613142857143</v>
      </c>
      <c r="U426" s="5">
        <f t="shared" si="62"/>
        <v>31.64318452571429</v>
      </c>
      <c r="V426" s="2">
        <f t="shared" si="63"/>
        <v>2011</v>
      </c>
      <c r="W426" s="18" t="str">
        <f t="shared" si="64"/>
        <v>mart</v>
      </c>
      <c r="X426" s="18" t="str">
        <f t="shared" si="65"/>
        <v>Seth Gordon</v>
      </c>
      <c r="Y426" s="18" t="str">
        <f t="shared" si="66"/>
        <v>HORRİBLE BOSSES</v>
      </c>
      <c r="Z426" s="18" t="str">
        <f t="shared" si="67"/>
        <v>Normal</v>
      </c>
      <c r="AA426" s="18" t="str">
        <f>VLOOKUP(D426, lookups!$A$2:$B$18, 2, FALSE)</f>
        <v>Medium Budget</v>
      </c>
      <c r="AB426" s="18" t="str">
        <f t="shared" si="68"/>
        <v>Not Recommended</v>
      </c>
      <c r="AC426" s="18" t="str">
        <f t="shared" si="69"/>
        <v>Normal</v>
      </c>
    </row>
    <row r="427" spans="1:29" x14ac:dyDescent="0.35">
      <c r="A427" s="18" t="s">
        <v>253</v>
      </c>
      <c r="B427" s="19">
        <v>28080</v>
      </c>
      <c r="C427" s="18" t="s">
        <v>50</v>
      </c>
      <c r="D427" s="18" t="s">
        <v>27</v>
      </c>
      <c r="E427" s="18" t="s">
        <v>21</v>
      </c>
      <c r="F427" s="18" t="s">
        <v>22</v>
      </c>
      <c r="G427" s="18" t="s">
        <v>102</v>
      </c>
      <c r="H427" s="18" t="s">
        <v>254</v>
      </c>
      <c r="I427" s="18" t="s">
        <v>255</v>
      </c>
      <c r="J427" s="20">
        <v>13000</v>
      </c>
      <c r="K427" s="20">
        <v>16094</v>
      </c>
      <c r="L427" s="20">
        <v>80</v>
      </c>
      <c r="M427" s="20">
        <v>0</v>
      </c>
      <c r="N427" s="20">
        <v>8.1</v>
      </c>
      <c r="O427" s="20">
        <v>141</v>
      </c>
      <c r="P427" s="20">
        <v>145</v>
      </c>
      <c r="Q427" s="3">
        <v>117235247</v>
      </c>
      <c r="R427" s="3">
        <v>960000</v>
      </c>
      <c r="S427" s="3">
        <f t="shared" si="60"/>
        <v>116275247</v>
      </c>
      <c r="T427" s="4">
        <f t="shared" si="61"/>
        <v>121.12004895833333</v>
      </c>
      <c r="U427" s="5">
        <f t="shared" si="62"/>
        <v>80.848019583333325</v>
      </c>
      <c r="V427" s="2">
        <f t="shared" si="63"/>
        <v>1976</v>
      </c>
      <c r="W427" s="18" t="str">
        <f t="shared" si="64"/>
        <v>noyabr</v>
      </c>
      <c r="X427" s="18" t="str">
        <f t="shared" si="65"/>
        <v>John G. Avildsen</v>
      </c>
      <c r="Y427" s="18" t="str">
        <f t="shared" si="66"/>
        <v>ROCKY</v>
      </c>
      <c r="Z427" s="18" t="str">
        <f t="shared" si="67"/>
        <v>Overperformer</v>
      </c>
      <c r="AA427" s="18" t="str">
        <f>VLOOKUP(D427, lookups!$A$2:$B$18, 2, FALSE)</f>
        <v>Medium Budget</v>
      </c>
      <c r="AB427" s="18" t="str">
        <f t="shared" si="68"/>
        <v>Recommended</v>
      </c>
      <c r="AC427" s="18" t="str">
        <f t="shared" si="69"/>
        <v>High Buzz / High Score</v>
      </c>
    </row>
    <row r="428" spans="1:29" x14ac:dyDescent="0.35">
      <c r="A428" s="18" t="s">
        <v>5580</v>
      </c>
      <c r="B428" s="19">
        <v>40511</v>
      </c>
      <c r="C428" s="18" t="s">
        <v>50</v>
      </c>
      <c r="D428" s="18" t="s">
        <v>95</v>
      </c>
      <c r="E428" s="18" t="s">
        <v>21</v>
      </c>
      <c r="F428" s="18" t="s">
        <v>22</v>
      </c>
      <c r="G428" s="18" t="s">
        <v>110</v>
      </c>
      <c r="H428" s="18" t="s">
        <v>3086</v>
      </c>
      <c r="I428" s="18" t="s">
        <v>3087</v>
      </c>
      <c r="J428" s="20">
        <v>608</v>
      </c>
      <c r="K428" s="20">
        <v>1787</v>
      </c>
      <c r="L428" s="20">
        <v>79</v>
      </c>
      <c r="M428" s="20">
        <v>0</v>
      </c>
      <c r="N428" s="20">
        <v>7.1</v>
      </c>
      <c r="O428" s="20">
        <v>156</v>
      </c>
      <c r="P428" s="20">
        <v>101</v>
      </c>
      <c r="Q428" s="3">
        <v>117224271</v>
      </c>
      <c r="R428" s="3">
        <v>20000000</v>
      </c>
      <c r="S428" s="3">
        <f t="shared" si="60"/>
        <v>97224271</v>
      </c>
      <c r="T428" s="4">
        <f t="shared" si="61"/>
        <v>4.8612135500000004</v>
      </c>
      <c r="U428" s="5">
        <f t="shared" si="62"/>
        <v>30.344485419999998</v>
      </c>
      <c r="V428" s="2">
        <f t="shared" si="63"/>
        <v>2010</v>
      </c>
      <c r="W428" s="18" t="str">
        <f t="shared" si="64"/>
        <v>noyabr</v>
      </c>
      <c r="X428" s="18" t="str">
        <f t="shared" si="65"/>
        <v>Jeff Tremaine</v>
      </c>
      <c r="Y428" s="18" t="str">
        <f t="shared" si="66"/>
        <v>JACKASS 3D</v>
      </c>
      <c r="Z428" s="18" t="str">
        <f t="shared" si="67"/>
        <v>Normal</v>
      </c>
      <c r="AA428" s="18" t="str">
        <f>VLOOKUP(D428, lookups!$A$2:$B$18, 2, FALSE)</f>
        <v>High Budget</v>
      </c>
      <c r="AB428" s="18" t="str">
        <f t="shared" si="68"/>
        <v>Not Recommended</v>
      </c>
      <c r="AC428" s="18" t="str">
        <f t="shared" si="69"/>
        <v>Normal</v>
      </c>
    </row>
    <row r="429" spans="1:29" x14ac:dyDescent="0.35">
      <c r="A429" s="18" t="s">
        <v>4726</v>
      </c>
      <c r="B429" s="19">
        <v>39396</v>
      </c>
      <c r="C429" s="18" t="s">
        <v>50</v>
      </c>
      <c r="D429" s="18" t="s">
        <v>20</v>
      </c>
      <c r="E429" s="18" t="s">
        <v>21</v>
      </c>
      <c r="F429" s="18" t="s">
        <v>22</v>
      </c>
      <c r="G429" s="18" t="s">
        <v>150</v>
      </c>
      <c r="H429" s="18" t="s">
        <v>214</v>
      </c>
      <c r="I429" s="18" t="s">
        <v>763</v>
      </c>
      <c r="J429" s="20">
        <v>14000</v>
      </c>
      <c r="K429" s="20">
        <v>43499</v>
      </c>
      <c r="L429" s="20">
        <v>0</v>
      </c>
      <c r="M429" s="20">
        <v>0</v>
      </c>
      <c r="N429" s="20">
        <v>6.9</v>
      </c>
      <c r="O429" s="20">
        <v>238</v>
      </c>
      <c r="P429" s="20">
        <v>122</v>
      </c>
      <c r="Q429" s="3">
        <v>117144465</v>
      </c>
      <c r="R429" s="3">
        <v>85000000</v>
      </c>
      <c r="S429" s="3">
        <f t="shared" si="60"/>
        <v>32144465</v>
      </c>
      <c r="T429" s="4">
        <f t="shared" si="61"/>
        <v>0.37817017647058826</v>
      </c>
      <c r="U429" s="5">
        <f t="shared" si="62"/>
        <v>27.751268070588235</v>
      </c>
      <c r="V429" s="2">
        <f t="shared" si="63"/>
        <v>2007</v>
      </c>
      <c r="W429" s="18" t="str">
        <f t="shared" si="64"/>
        <v>noyabr</v>
      </c>
      <c r="X429" s="18" t="str">
        <f t="shared" si="65"/>
        <v>Steven Soderbergh</v>
      </c>
      <c r="Y429" s="18" t="str">
        <f t="shared" si="66"/>
        <v>OCEAN'S THİRTEEN</v>
      </c>
      <c r="Z429" s="18" t="str">
        <f t="shared" si="67"/>
        <v>Normal</v>
      </c>
      <c r="AA429" s="18" t="str">
        <f>VLOOKUP(D429, lookups!$A$2:$B$18, 2, FALSE)</f>
        <v>Medium Budget</v>
      </c>
      <c r="AB429" s="18" t="str">
        <f t="shared" si="68"/>
        <v>Not Recommended</v>
      </c>
      <c r="AC429" s="18" t="str">
        <f t="shared" si="69"/>
        <v>Normal</v>
      </c>
    </row>
    <row r="430" spans="1:29" x14ac:dyDescent="0.35">
      <c r="A430" s="18" t="s">
        <v>6566</v>
      </c>
      <c r="B430" s="19">
        <v>41354</v>
      </c>
      <c r="C430" s="18" t="s">
        <v>50</v>
      </c>
      <c r="D430" s="18" t="s">
        <v>79</v>
      </c>
      <c r="E430" s="18" t="s">
        <v>21</v>
      </c>
      <c r="F430" s="18" t="s">
        <v>22</v>
      </c>
      <c r="G430" s="18" t="s">
        <v>110</v>
      </c>
      <c r="H430" s="18" t="s">
        <v>1294</v>
      </c>
      <c r="I430" s="18" t="s">
        <v>222</v>
      </c>
      <c r="J430" s="20">
        <v>29000</v>
      </c>
      <c r="K430" s="20">
        <v>46057</v>
      </c>
      <c r="L430" s="20">
        <v>17000</v>
      </c>
      <c r="M430" s="20">
        <v>138000</v>
      </c>
      <c r="N430" s="20">
        <v>8.1999999999999993</v>
      </c>
      <c r="O430" s="20">
        <v>606</v>
      </c>
      <c r="P430" s="20">
        <v>240</v>
      </c>
      <c r="Q430" s="3">
        <v>116866727</v>
      </c>
      <c r="R430" s="3">
        <v>100000000</v>
      </c>
      <c r="S430" s="3">
        <f t="shared" si="60"/>
        <v>16866727</v>
      </c>
      <c r="T430" s="4">
        <f t="shared" si="61"/>
        <v>0.16866727000000001</v>
      </c>
      <c r="U430" s="5">
        <f t="shared" si="62"/>
        <v>46.667466907999994</v>
      </c>
      <c r="V430" s="2">
        <f t="shared" si="63"/>
        <v>2013</v>
      </c>
      <c r="W430" s="18" t="str">
        <f t="shared" si="64"/>
        <v>mart</v>
      </c>
      <c r="X430" s="18" t="str">
        <f t="shared" si="65"/>
        <v>Martin Scorsese</v>
      </c>
      <c r="Y430" s="18" t="str">
        <f t="shared" si="66"/>
        <v>THE WOLF OF WALL STREET</v>
      </c>
      <c r="Z430" s="18" t="str">
        <f t="shared" si="67"/>
        <v>Normal</v>
      </c>
      <c r="AA430" s="18" t="str">
        <f>VLOOKUP(D430, lookups!$A$2:$B$18, 2, FALSE)</f>
        <v>Medium Budget</v>
      </c>
      <c r="AB430" s="18" t="str">
        <f t="shared" si="68"/>
        <v>Not Recommended</v>
      </c>
      <c r="AC430" s="18" t="str">
        <f t="shared" si="69"/>
        <v>High Buzz / High Score</v>
      </c>
    </row>
    <row r="431" spans="1:29" x14ac:dyDescent="0.35">
      <c r="A431" s="18" t="s">
        <v>2047</v>
      </c>
      <c r="B431" s="19">
        <v>36429</v>
      </c>
      <c r="C431" s="18" t="s">
        <v>50</v>
      </c>
      <c r="D431" s="18" t="s">
        <v>20</v>
      </c>
      <c r="E431" s="18" t="s">
        <v>21</v>
      </c>
      <c r="F431" s="18" t="s">
        <v>22</v>
      </c>
      <c r="G431" s="18" t="s">
        <v>110</v>
      </c>
      <c r="H431" s="18" t="s">
        <v>1093</v>
      </c>
      <c r="I431" s="18" t="s">
        <v>734</v>
      </c>
      <c r="J431" s="20">
        <v>984</v>
      </c>
      <c r="K431" s="20">
        <v>2129</v>
      </c>
      <c r="L431" s="20">
        <v>78</v>
      </c>
      <c r="M431" s="20">
        <v>0</v>
      </c>
      <c r="N431" s="20">
        <v>6.4</v>
      </c>
      <c r="O431" s="20">
        <v>129</v>
      </c>
      <c r="P431" s="20">
        <v>105</v>
      </c>
      <c r="Q431" s="3">
        <v>116735231</v>
      </c>
      <c r="R431" s="3">
        <v>70000000</v>
      </c>
      <c r="S431" s="3">
        <f t="shared" si="60"/>
        <v>46735231</v>
      </c>
      <c r="T431" s="4">
        <f t="shared" si="61"/>
        <v>0.66764615714285713</v>
      </c>
      <c r="U431" s="5">
        <f t="shared" si="62"/>
        <v>25.867058462857145</v>
      </c>
      <c r="V431" s="2">
        <f t="shared" si="63"/>
        <v>1999</v>
      </c>
      <c r="W431" s="18" t="str">
        <f t="shared" si="64"/>
        <v>sentyabr</v>
      </c>
      <c r="X431" s="18" t="str">
        <f t="shared" si="65"/>
        <v>Bruce Beresford</v>
      </c>
      <c r="Y431" s="18" t="str">
        <f t="shared" si="66"/>
        <v>DOUBLE JEOPARDY</v>
      </c>
      <c r="Z431" s="18" t="str">
        <f t="shared" si="67"/>
        <v>Normal</v>
      </c>
      <c r="AA431" s="18" t="str">
        <f>VLOOKUP(D431, lookups!$A$2:$B$18, 2, FALSE)</f>
        <v>Medium Budget</v>
      </c>
      <c r="AB431" s="18" t="str">
        <f t="shared" si="68"/>
        <v>Not Recommended</v>
      </c>
      <c r="AC431" s="18" t="str">
        <f t="shared" si="69"/>
        <v>Normal</v>
      </c>
    </row>
    <row r="432" spans="1:29" x14ac:dyDescent="0.35">
      <c r="A432" s="18" t="s">
        <v>2949</v>
      </c>
      <c r="B432" s="19">
        <v>37352</v>
      </c>
      <c r="C432" s="18" t="s">
        <v>50</v>
      </c>
      <c r="D432" s="18" t="s">
        <v>27</v>
      </c>
      <c r="E432" s="18" t="s">
        <v>21</v>
      </c>
      <c r="F432" s="18" t="s">
        <v>22</v>
      </c>
      <c r="G432" s="18" t="s">
        <v>110</v>
      </c>
      <c r="H432" s="18" t="s">
        <v>2797</v>
      </c>
      <c r="I432" s="18" t="s">
        <v>1156</v>
      </c>
      <c r="J432" s="20">
        <v>1000</v>
      </c>
      <c r="K432" s="20">
        <v>1954</v>
      </c>
      <c r="L432" s="20">
        <v>161</v>
      </c>
      <c r="M432" s="20">
        <v>0</v>
      </c>
      <c r="N432" s="20">
        <v>7</v>
      </c>
      <c r="O432" s="20">
        <v>119</v>
      </c>
      <c r="P432" s="20">
        <v>110</v>
      </c>
      <c r="Q432" s="3">
        <v>116724075</v>
      </c>
      <c r="R432" s="3">
        <v>41000000</v>
      </c>
      <c r="S432" s="3">
        <f t="shared" si="60"/>
        <v>75724075</v>
      </c>
      <c r="T432" s="4">
        <f t="shared" si="61"/>
        <v>1.8469286585365854</v>
      </c>
      <c r="U432" s="5">
        <f t="shared" si="62"/>
        <v>28.738771463414633</v>
      </c>
      <c r="V432" s="2">
        <f t="shared" si="63"/>
        <v>2002</v>
      </c>
      <c r="W432" s="18" t="str">
        <f t="shared" si="64"/>
        <v>aprel</v>
      </c>
      <c r="X432" s="18" t="str">
        <f t="shared" si="65"/>
        <v>Curtis Hanson</v>
      </c>
      <c r="Y432" s="18" t="str">
        <f t="shared" si="66"/>
        <v>8 MİLE</v>
      </c>
      <c r="Z432" s="18" t="str">
        <f t="shared" si="67"/>
        <v>Normal</v>
      </c>
      <c r="AA432" s="18" t="str">
        <f>VLOOKUP(D432, lookups!$A$2:$B$18, 2, FALSE)</f>
        <v>Medium Budget</v>
      </c>
      <c r="AB432" s="18" t="str">
        <f t="shared" si="68"/>
        <v>Not Recommended</v>
      </c>
      <c r="AC432" s="18" t="str">
        <f t="shared" si="69"/>
        <v>Normal</v>
      </c>
    </row>
    <row r="433" spans="1:29" x14ac:dyDescent="0.35">
      <c r="A433" s="18" t="s">
        <v>3448</v>
      </c>
      <c r="B433" s="19">
        <v>37795</v>
      </c>
      <c r="C433" s="18" t="s">
        <v>50</v>
      </c>
      <c r="D433" s="18" t="s">
        <v>95</v>
      </c>
      <c r="E433" s="18" t="s">
        <v>21</v>
      </c>
      <c r="F433" s="18" t="s">
        <v>22</v>
      </c>
      <c r="G433" s="18" t="s">
        <v>150</v>
      </c>
      <c r="H433" s="18" t="s">
        <v>3449</v>
      </c>
      <c r="I433" s="18" t="s">
        <v>3450</v>
      </c>
      <c r="J433" s="20">
        <v>10000</v>
      </c>
      <c r="K433" s="20">
        <v>14486</v>
      </c>
      <c r="L433" s="20">
        <v>69</v>
      </c>
      <c r="M433" s="20">
        <v>0</v>
      </c>
      <c r="N433" s="20">
        <v>6</v>
      </c>
      <c r="O433" s="20">
        <v>144</v>
      </c>
      <c r="P433" s="20">
        <v>117</v>
      </c>
      <c r="Q433" s="3">
        <v>116643346</v>
      </c>
      <c r="R433" s="3">
        <v>80000000</v>
      </c>
      <c r="S433" s="3">
        <f t="shared" si="60"/>
        <v>36643346</v>
      </c>
      <c r="T433" s="4">
        <f t="shared" si="61"/>
        <v>0.45804182500000001</v>
      </c>
      <c r="U433" s="5">
        <f t="shared" si="62"/>
        <v>24.183216730000002</v>
      </c>
      <c r="V433" s="2">
        <f t="shared" si="63"/>
        <v>2003</v>
      </c>
      <c r="W433" s="18" t="str">
        <f t="shared" si="64"/>
        <v>iyun</v>
      </c>
      <c r="X433" s="18" t="str">
        <f t="shared" si="65"/>
        <v>Clark Johnson</v>
      </c>
      <c r="Y433" s="18" t="str">
        <f t="shared" si="66"/>
        <v>S.W.A.T.</v>
      </c>
      <c r="Z433" s="18" t="str">
        <f t="shared" si="67"/>
        <v>Normal</v>
      </c>
      <c r="AA433" s="18" t="str">
        <f>VLOOKUP(D433, lookups!$A$2:$B$18, 2, FALSE)</f>
        <v>High Budget</v>
      </c>
      <c r="AB433" s="18" t="str">
        <f t="shared" si="68"/>
        <v>Not Recommended</v>
      </c>
      <c r="AC433" s="18" t="str">
        <f t="shared" si="69"/>
        <v>Normal</v>
      </c>
    </row>
    <row r="434" spans="1:29" x14ac:dyDescent="0.35">
      <c r="A434" s="18" t="s">
        <v>6444</v>
      </c>
      <c r="B434" s="19">
        <v>41351</v>
      </c>
      <c r="C434" s="18" t="s">
        <v>50</v>
      </c>
      <c r="D434" s="18" t="s">
        <v>79</v>
      </c>
      <c r="E434" s="18" t="s">
        <v>21</v>
      </c>
      <c r="F434" s="18" t="s">
        <v>22</v>
      </c>
      <c r="G434" s="18" t="s">
        <v>150</v>
      </c>
      <c r="H434" s="18" t="s">
        <v>4244</v>
      </c>
      <c r="I434" s="18" t="s">
        <v>5360</v>
      </c>
      <c r="J434" s="20">
        <v>15000</v>
      </c>
      <c r="K434" s="20">
        <v>20035</v>
      </c>
      <c r="L434" s="20">
        <v>304</v>
      </c>
      <c r="M434" s="20">
        <v>41000</v>
      </c>
      <c r="N434" s="20">
        <v>7.2</v>
      </c>
      <c r="O434" s="20">
        <v>304</v>
      </c>
      <c r="P434" s="20">
        <v>132</v>
      </c>
      <c r="Q434" s="3">
        <v>116631310</v>
      </c>
      <c r="R434" s="3">
        <v>30000000</v>
      </c>
      <c r="S434" s="3">
        <f t="shared" si="60"/>
        <v>86631310</v>
      </c>
      <c r="T434" s="4">
        <f t="shared" si="61"/>
        <v>2.8877103333333332</v>
      </c>
      <c r="U434" s="5">
        <f t="shared" si="62"/>
        <v>34.055084133333331</v>
      </c>
      <c r="V434" s="2">
        <f t="shared" si="63"/>
        <v>2013</v>
      </c>
      <c r="W434" s="18" t="str">
        <f t="shared" si="64"/>
        <v>mart</v>
      </c>
      <c r="X434" s="18" t="str">
        <f t="shared" si="65"/>
        <v>Lee Daniels</v>
      </c>
      <c r="Y434" s="18" t="str">
        <f t="shared" si="66"/>
        <v>LEE DANİELS' THE BUTLER</v>
      </c>
      <c r="Z434" s="18" t="str">
        <f t="shared" si="67"/>
        <v>Normal</v>
      </c>
      <c r="AA434" s="18" t="str">
        <f>VLOOKUP(D434, lookups!$A$2:$B$18, 2, FALSE)</f>
        <v>Medium Budget</v>
      </c>
      <c r="AB434" s="18" t="str">
        <f t="shared" si="68"/>
        <v>Not Recommended</v>
      </c>
      <c r="AC434" s="18" t="str">
        <f t="shared" si="69"/>
        <v>Normal</v>
      </c>
    </row>
    <row r="435" spans="1:29" x14ac:dyDescent="0.35">
      <c r="A435" s="18" t="s">
        <v>5842</v>
      </c>
      <c r="B435" s="19">
        <v>40739</v>
      </c>
      <c r="C435" s="18" t="s">
        <v>50</v>
      </c>
      <c r="D435" s="18" t="s">
        <v>95</v>
      </c>
      <c r="E435" s="18" t="s">
        <v>21</v>
      </c>
      <c r="F435" s="18" t="s">
        <v>22</v>
      </c>
      <c r="G435" s="18" t="s">
        <v>150</v>
      </c>
      <c r="H435" s="18" t="s">
        <v>2045</v>
      </c>
      <c r="I435" s="18" t="s">
        <v>1223</v>
      </c>
      <c r="J435" s="20">
        <v>16000</v>
      </c>
      <c r="K435" s="20">
        <v>17657</v>
      </c>
      <c r="L435" s="20">
        <v>258</v>
      </c>
      <c r="M435" s="20">
        <v>24000</v>
      </c>
      <c r="N435" s="20">
        <v>5.6</v>
      </c>
      <c r="O435" s="20">
        <v>436</v>
      </c>
      <c r="P435" s="20">
        <v>123</v>
      </c>
      <c r="Q435" s="3">
        <v>116593191</v>
      </c>
      <c r="R435" s="3">
        <v>200000000</v>
      </c>
      <c r="S435" s="3">
        <f t="shared" si="60"/>
        <v>-83406809</v>
      </c>
      <c r="T435" s="4">
        <f t="shared" si="61"/>
        <v>-0.41703404500000002</v>
      </c>
      <c r="U435" s="5">
        <f t="shared" si="62"/>
        <v>24.633186381999998</v>
      </c>
      <c r="V435" s="2">
        <f t="shared" si="63"/>
        <v>2011</v>
      </c>
      <c r="W435" s="18" t="str">
        <f t="shared" si="64"/>
        <v>iyul</v>
      </c>
      <c r="X435" s="18" t="str">
        <f t="shared" si="65"/>
        <v>Martin Campbell</v>
      </c>
      <c r="Y435" s="18" t="str">
        <f t="shared" si="66"/>
        <v>GREEN LANTERN</v>
      </c>
      <c r="Z435" s="18" t="str">
        <f t="shared" si="67"/>
        <v>Underperformer</v>
      </c>
      <c r="AA435" s="18" t="str">
        <f>VLOOKUP(D435, lookups!$A$2:$B$18, 2, FALSE)</f>
        <v>High Budget</v>
      </c>
      <c r="AB435" s="18" t="str">
        <f t="shared" si="68"/>
        <v>Not Recommended</v>
      </c>
      <c r="AC435" s="18" t="str">
        <f t="shared" si="69"/>
        <v>High Buzz Mismatch</v>
      </c>
    </row>
    <row r="436" spans="1:29" x14ac:dyDescent="0.35">
      <c r="A436" s="18" t="s">
        <v>2149</v>
      </c>
      <c r="B436" s="19">
        <v>36255</v>
      </c>
      <c r="C436" s="18" t="s">
        <v>50</v>
      </c>
      <c r="D436" s="18" t="s">
        <v>38</v>
      </c>
      <c r="E436" s="18" t="s">
        <v>21</v>
      </c>
      <c r="F436" s="18" t="s">
        <v>101</v>
      </c>
      <c r="G436" s="18" t="s">
        <v>150</v>
      </c>
      <c r="H436" s="18" t="s">
        <v>693</v>
      </c>
      <c r="I436" s="18" t="s">
        <v>2150</v>
      </c>
      <c r="J436" s="20">
        <v>8000</v>
      </c>
      <c r="K436" s="20">
        <v>9255</v>
      </c>
      <c r="L436" s="20">
        <v>50</v>
      </c>
      <c r="M436" s="20">
        <v>11000</v>
      </c>
      <c r="N436" s="20">
        <v>7</v>
      </c>
      <c r="O436" s="20">
        <v>150</v>
      </c>
      <c r="P436" s="20">
        <v>124</v>
      </c>
      <c r="Q436" s="3">
        <v>116006080</v>
      </c>
      <c r="R436" s="3">
        <v>42000000</v>
      </c>
      <c r="S436" s="3">
        <f t="shared" si="60"/>
        <v>74006080</v>
      </c>
      <c r="T436" s="4">
        <f t="shared" si="61"/>
        <v>1.7620495238095237</v>
      </c>
      <c r="U436" s="5">
        <f t="shared" si="62"/>
        <v>29.80481980952381</v>
      </c>
      <c r="V436" s="2">
        <f t="shared" si="63"/>
        <v>1999</v>
      </c>
      <c r="W436" s="18" t="str">
        <f t="shared" si="64"/>
        <v>aprel</v>
      </c>
      <c r="X436" s="18" t="str">
        <f t="shared" si="65"/>
        <v>Roger Michell</v>
      </c>
      <c r="Y436" s="18" t="str">
        <f t="shared" si="66"/>
        <v>NOTTİNG HİLL</v>
      </c>
      <c r="Z436" s="18" t="str">
        <f t="shared" si="67"/>
        <v>Normal</v>
      </c>
      <c r="AA436" s="18" t="str">
        <f>VLOOKUP(D436, lookups!$A$2:$B$18, 2, FALSE)</f>
        <v>Medium Budget</v>
      </c>
      <c r="AB436" s="18" t="str">
        <f t="shared" si="68"/>
        <v>Not Recommended</v>
      </c>
      <c r="AC436" s="18" t="str">
        <f t="shared" si="69"/>
        <v>Normal</v>
      </c>
    </row>
    <row r="437" spans="1:29" x14ac:dyDescent="0.35">
      <c r="A437" s="18" t="s">
        <v>4663</v>
      </c>
      <c r="B437" s="19">
        <v>39309</v>
      </c>
      <c r="C437" s="18" t="s">
        <v>50</v>
      </c>
      <c r="D437" s="18" t="s">
        <v>95</v>
      </c>
      <c r="E437" s="18" t="s">
        <v>21</v>
      </c>
      <c r="F437" s="18" t="s">
        <v>22</v>
      </c>
      <c r="G437" s="18" t="s">
        <v>150</v>
      </c>
      <c r="H437" s="18" t="s">
        <v>480</v>
      </c>
      <c r="I437" s="18" t="s">
        <v>1871</v>
      </c>
      <c r="J437" s="20">
        <v>12000</v>
      </c>
      <c r="K437" s="20">
        <v>14017</v>
      </c>
      <c r="L437" s="20">
        <v>160</v>
      </c>
      <c r="M437" s="20">
        <v>0</v>
      </c>
      <c r="N437" s="20">
        <v>5.2</v>
      </c>
      <c r="O437" s="20">
        <v>276</v>
      </c>
      <c r="P437" s="20">
        <v>123</v>
      </c>
      <c r="Q437" s="3">
        <v>115802596</v>
      </c>
      <c r="R437" s="3">
        <v>110000000</v>
      </c>
      <c r="S437" s="3">
        <f t="shared" si="60"/>
        <v>5802596</v>
      </c>
      <c r="T437" s="4">
        <f t="shared" si="61"/>
        <v>5.2750872727272725E-2</v>
      </c>
      <c r="U437" s="5">
        <f t="shared" si="62"/>
        <v>20.821100349090909</v>
      </c>
      <c r="V437" s="2">
        <f t="shared" si="63"/>
        <v>2007</v>
      </c>
      <c r="W437" s="18" t="str">
        <f t="shared" si="64"/>
        <v>avgust</v>
      </c>
      <c r="X437" s="18" t="str">
        <f t="shared" si="65"/>
        <v>Mark Steven Johnson</v>
      </c>
      <c r="Y437" s="18" t="str">
        <f t="shared" si="66"/>
        <v>GHOST RİDER</v>
      </c>
      <c r="Z437" s="18" t="str">
        <f t="shared" si="67"/>
        <v>Normal</v>
      </c>
      <c r="AA437" s="18" t="str">
        <f>VLOOKUP(D437, lookups!$A$2:$B$18, 2, FALSE)</f>
        <v>High Budget</v>
      </c>
      <c r="AB437" s="18" t="str">
        <f t="shared" si="68"/>
        <v>Not Recommended</v>
      </c>
      <c r="AC437" s="18" t="str">
        <f t="shared" si="69"/>
        <v>High Buzz Mismatch</v>
      </c>
    </row>
    <row r="438" spans="1:29" x14ac:dyDescent="0.35">
      <c r="A438" s="18" t="s">
        <v>1964</v>
      </c>
      <c r="B438" s="19">
        <v>36143</v>
      </c>
      <c r="C438" s="18" t="s">
        <v>50</v>
      </c>
      <c r="D438" s="18" t="s">
        <v>38</v>
      </c>
      <c r="E438" s="18" t="s">
        <v>21</v>
      </c>
      <c r="F438" s="18" t="s">
        <v>22</v>
      </c>
      <c r="G438" s="18" t="s">
        <v>102</v>
      </c>
      <c r="H438" s="18" t="s">
        <v>473</v>
      </c>
      <c r="I438" s="18" t="s">
        <v>1965</v>
      </c>
      <c r="J438" s="20">
        <v>15000</v>
      </c>
      <c r="K438" s="20">
        <v>17768</v>
      </c>
      <c r="L438" s="20">
        <v>0</v>
      </c>
      <c r="M438" s="20">
        <v>0</v>
      </c>
      <c r="N438" s="20">
        <v>6.5</v>
      </c>
      <c r="O438" s="20">
        <v>153</v>
      </c>
      <c r="P438" s="20">
        <v>119</v>
      </c>
      <c r="Q438" s="3">
        <v>115731542</v>
      </c>
      <c r="R438" s="3">
        <v>65000000</v>
      </c>
      <c r="S438" s="3">
        <f t="shared" si="60"/>
        <v>50731542</v>
      </c>
      <c r="T438" s="4">
        <f t="shared" si="61"/>
        <v>0.78048526153846154</v>
      </c>
      <c r="U438" s="5">
        <f t="shared" si="62"/>
        <v>26.312194104615386</v>
      </c>
      <c r="V438" s="2">
        <f t="shared" si="63"/>
        <v>1998</v>
      </c>
      <c r="W438" s="18" t="str">
        <f t="shared" si="64"/>
        <v>dekabr</v>
      </c>
      <c r="X438" s="18" t="str">
        <f t="shared" si="65"/>
        <v>Nora Ephron</v>
      </c>
      <c r="Y438" s="18" t="str">
        <f t="shared" si="66"/>
        <v>YOU'VE GOT MAİL</v>
      </c>
      <c r="Z438" s="18" t="str">
        <f t="shared" si="67"/>
        <v>Normal</v>
      </c>
      <c r="AA438" s="18" t="str">
        <f>VLOOKUP(D438, lookups!$A$2:$B$18, 2, FALSE)</f>
        <v>Medium Budget</v>
      </c>
      <c r="AB438" s="18" t="str">
        <f t="shared" si="68"/>
        <v>Not Recommended</v>
      </c>
      <c r="AC438" s="18" t="str">
        <f t="shared" si="69"/>
        <v>Normal</v>
      </c>
    </row>
    <row r="439" spans="1:29" x14ac:dyDescent="0.35">
      <c r="A439" s="18" t="s">
        <v>2469</v>
      </c>
      <c r="B439" s="19">
        <v>36544</v>
      </c>
      <c r="C439" s="18" t="s">
        <v>50</v>
      </c>
      <c r="D439" s="18" t="s">
        <v>79</v>
      </c>
      <c r="E439" s="18" t="s">
        <v>21</v>
      </c>
      <c r="F439" s="18" t="s">
        <v>22</v>
      </c>
      <c r="G439" s="18" t="s">
        <v>102</v>
      </c>
      <c r="H439" s="18" t="s">
        <v>2470</v>
      </c>
      <c r="I439" s="18" t="s">
        <v>2471</v>
      </c>
      <c r="J439" s="20">
        <v>33000</v>
      </c>
      <c r="K439" s="20">
        <v>54877</v>
      </c>
      <c r="L439" s="20">
        <v>132</v>
      </c>
      <c r="M439" s="20">
        <v>0</v>
      </c>
      <c r="N439" s="20">
        <v>7.8</v>
      </c>
      <c r="O439" s="20">
        <v>157</v>
      </c>
      <c r="P439" s="20">
        <v>120</v>
      </c>
      <c r="Q439" s="3">
        <v>115648585</v>
      </c>
      <c r="R439" s="3">
        <v>30000000</v>
      </c>
      <c r="S439" s="3">
        <f t="shared" si="60"/>
        <v>85648585</v>
      </c>
      <c r="T439" s="4">
        <f t="shared" si="61"/>
        <v>2.8549528333333334</v>
      </c>
      <c r="U439" s="5">
        <f t="shared" si="62"/>
        <v>32.341981133333334</v>
      </c>
      <c r="V439" s="2">
        <f t="shared" si="63"/>
        <v>2000</v>
      </c>
      <c r="W439" s="18" t="str">
        <f t="shared" si="64"/>
        <v>yanvar</v>
      </c>
      <c r="X439" s="18" t="str">
        <f t="shared" si="65"/>
        <v>Boaz Yakin</v>
      </c>
      <c r="Y439" s="18" t="str">
        <f t="shared" si="66"/>
        <v>REMEMBER THE TİTANS</v>
      </c>
      <c r="Z439" s="18" t="str">
        <f t="shared" si="67"/>
        <v>Normal</v>
      </c>
      <c r="AA439" s="18" t="str">
        <f>VLOOKUP(D439, lookups!$A$2:$B$18, 2, FALSE)</f>
        <v>Medium Budget</v>
      </c>
      <c r="AB439" s="18" t="str">
        <f t="shared" si="68"/>
        <v>Not Recommended</v>
      </c>
      <c r="AC439" s="18" t="str">
        <f t="shared" si="69"/>
        <v>Normal</v>
      </c>
    </row>
    <row r="440" spans="1:29" x14ac:dyDescent="0.35">
      <c r="A440" s="18" t="s">
        <v>5253</v>
      </c>
      <c r="B440" s="19">
        <v>39846</v>
      </c>
      <c r="C440" s="18" t="s">
        <v>50</v>
      </c>
      <c r="D440" s="18" t="s">
        <v>95</v>
      </c>
      <c r="E440" s="18" t="s">
        <v>21</v>
      </c>
      <c r="F440" s="18" t="s">
        <v>4920</v>
      </c>
      <c r="G440" s="18" t="s">
        <v>110</v>
      </c>
      <c r="H440" s="18" t="s">
        <v>5254</v>
      </c>
      <c r="I440" s="18" t="s">
        <v>5255</v>
      </c>
      <c r="J440" s="20">
        <v>2000</v>
      </c>
      <c r="K440" s="20">
        <v>2639</v>
      </c>
      <c r="L440" s="20">
        <v>662</v>
      </c>
      <c r="M440" s="20">
        <v>22000</v>
      </c>
      <c r="N440" s="20">
        <v>8</v>
      </c>
      <c r="O440" s="20">
        <v>472</v>
      </c>
      <c r="P440" s="20">
        <v>112</v>
      </c>
      <c r="Q440" s="3">
        <v>115646235</v>
      </c>
      <c r="R440" s="3">
        <v>30000000</v>
      </c>
      <c r="S440" s="3">
        <f t="shared" si="60"/>
        <v>85646235</v>
      </c>
      <c r="T440" s="4">
        <f t="shared" si="61"/>
        <v>2.8548745000000002</v>
      </c>
      <c r="U440" s="5">
        <f t="shared" si="62"/>
        <v>35.341949800000002</v>
      </c>
      <c r="V440" s="2">
        <f t="shared" si="63"/>
        <v>2009</v>
      </c>
      <c r="W440" s="18" t="str">
        <f t="shared" si="64"/>
        <v>fevral</v>
      </c>
      <c r="X440" s="18" t="str">
        <f t="shared" si="65"/>
        <v>Neill Blomkamp</v>
      </c>
      <c r="Y440" s="18" t="str">
        <f t="shared" si="66"/>
        <v>DİSTRİCT 9</v>
      </c>
      <c r="Z440" s="18" t="str">
        <f t="shared" si="67"/>
        <v>Normal</v>
      </c>
      <c r="AA440" s="18" t="str">
        <f>VLOOKUP(D440, lookups!$A$2:$B$18, 2, FALSE)</f>
        <v>High Budget</v>
      </c>
      <c r="AB440" s="18" t="str">
        <f t="shared" si="68"/>
        <v>Not Recommended</v>
      </c>
      <c r="AC440" s="18" t="str">
        <f t="shared" si="69"/>
        <v>High Buzz / High Score</v>
      </c>
    </row>
    <row r="441" spans="1:29" x14ac:dyDescent="0.35">
      <c r="A441" s="18" t="s">
        <v>6812</v>
      </c>
      <c r="B441" s="19">
        <v>41767</v>
      </c>
      <c r="C441" s="18" t="s">
        <v>50</v>
      </c>
      <c r="D441" s="18" t="s">
        <v>79</v>
      </c>
      <c r="E441" s="18" t="s">
        <v>21</v>
      </c>
      <c r="F441" s="18" t="s">
        <v>22</v>
      </c>
      <c r="G441" s="18" t="s">
        <v>150</v>
      </c>
      <c r="H441" s="18" t="s">
        <v>6813</v>
      </c>
      <c r="I441" s="18" t="s">
        <v>1225</v>
      </c>
      <c r="J441" s="20">
        <v>769</v>
      </c>
      <c r="K441" s="20">
        <v>2938</v>
      </c>
      <c r="L441" s="20">
        <v>11000</v>
      </c>
      <c r="M441" s="20">
        <v>35000</v>
      </c>
      <c r="N441" s="20">
        <v>7.2</v>
      </c>
      <c r="O441" s="20">
        <v>322</v>
      </c>
      <c r="P441" s="20">
        <v>137</v>
      </c>
      <c r="Q441" s="3">
        <v>115603980</v>
      </c>
      <c r="R441" s="3">
        <v>65000000</v>
      </c>
      <c r="S441" s="3">
        <f t="shared" si="60"/>
        <v>50603980</v>
      </c>
      <c r="T441" s="4">
        <f t="shared" si="61"/>
        <v>0.77852276923076924</v>
      </c>
      <c r="U441" s="5">
        <f t="shared" si="62"/>
        <v>32.61140910769231</v>
      </c>
      <c r="V441" s="2">
        <f t="shared" si="63"/>
        <v>2014</v>
      </c>
      <c r="W441" s="18" t="str">
        <f t="shared" si="64"/>
        <v>may</v>
      </c>
      <c r="X441" s="18" t="str">
        <f t="shared" si="65"/>
        <v>Angelina Jolie Pitt</v>
      </c>
      <c r="Y441" s="18" t="str">
        <f t="shared" si="66"/>
        <v>UNBROKEN</v>
      </c>
      <c r="Z441" s="18" t="str">
        <f t="shared" si="67"/>
        <v>Normal</v>
      </c>
      <c r="AA441" s="18" t="str">
        <f>VLOOKUP(D441, lookups!$A$2:$B$18, 2, FALSE)</f>
        <v>Medium Budget</v>
      </c>
      <c r="AB441" s="18" t="str">
        <f t="shared" si="68"/>
        <v>Not Recommended</v>
      </c>
      <c r="AC441" s="18" t="str">
        <f t="shared" si="69"/>
        <v>Normal</v>
      </c>
    </row>
    <row r="442" spans="1:29" x14ac:dyDescent="0.35">
      <c r="A442" s="18" t="s">
        <v>216</v>
      </c>
      <c r="B442" s="19">
        <v>26828</v>
      </c>
      <c r="C442" s="18" t="s">
        <v>50</v>
      </c>
      <c r="D442" s="18" t="s">
        <v>38</v>
      </c>
      <c r="E442" s="18" t="s">
        <v>21</v>
      </c>
      <c r="F442" s="18" t="s">
        <v>22</v>
      </c>
      <c r="G442" s="18" t="s">
        <v>102</v>
      </c>
      <c r="H442" s="18" t="s">
        <v>217</v>
      </c>
      <c r="I442" s="18" t="s">
        <v>218</v>
      </c>
      <c r="J442" s="20">
        <v>11000</v>
      </c>
      <c r="K442" s="20">
        <v>14954</v>
      </c>
      <c r="L442" s="20">
        <v>0</v>
      </c>
      <c r="M442" s="20">
        <v>0</v>
      </c>
      <c r="N442" s="20">
        <v>7.5</v>
      </c>
      <c r="O442" s="20">
        <v>100</v>
      </c>
      <c r="P442" s="20">
        <v>112</v>
      </c>
      <c r="Q442" s="3">
        <v>115000000</v>
      </c>
      <c r="R442" s="3">
        <v>777000</v>
      </c>
      <c r="S442" s="3">
        <f t="shared" si="60"/>
        <v>114223000</v>
      </c>
      <c r="T442" s="4">
        <f t="shared" si="61"/>
        <v>147.00514800514802</v>
      </c>
      <c r="U442" s="5">
        <f t="shared" si="62"/>
        <v>88.802059202059212</v>
      </c>
      <c r="V442" s="2">
        <f t="shared" si="63"/>
        <v>1973</v>
      </c>
      <c r="W442" s="18" t="str">
        <f t="shared" si="64"/>
        <v>iyun</v>
      </c>
      <c r="X442" s="18" t="str">
        <f t="shared" si="65"/>
        <v>George Lucas</v>
      </c>
      <c r="Y442" s="18" t="str">
        <f t="shared" si="66"/>
        <v>AMERİCAN GRAFFİTİ</v>
      </c>
      <c r="Z442" s="18" t="str">
        <f t="shared" si="67"/>
        <v>Overperformer</v>
      </c>
      <c r="AA442" s="18" t="str">
        <f>VLOOKUP(D442, lookups!$A$2:$B$18, 2, FALSE)</f>
        <v>Medium Budget</v>
      </c>
      <c r="AB442" s="18" t="str">
        <f t="shared" si="68"/>
        <v>Recommended</v>
      </c>
      <c r="AC442" s="18" t="str">
        <f t="shared" si="69"/>
        <v>Normal</v>
      </c>
    </row>
    <row r="443" spans="1:29" x14ac:dyDescent="0.35">
      <c r="A443" s="18" t="s">
        <v>664</v>
      </c>
      <c r="B443" s="19">
        <v>32274</v>
      </c>
      <c r="C443" s="18" t="s">
        <v>50</v>
      </c>
      <c r="D443" s="18" t="s">
        <v>38</v>
      </c>
      <c r="E443" s="18" t="s">
        <v>21</v>
      </c>
      <c r="F443" s="18" t="s">
        <v>22</v>
      </c>
      <c r="G443" s="18" t="s">
        <v>102</v>
      </c>
      <c r="H443" s="18" t="s">
        <v>473</v>
      </c>
      <c r="I443" s="18" t="s">
        <v>665</v>
      </c>
      <c r="J443" s="20">
        <v>15000</v>
      </c>
      <c r="K443" s="20">
        <v>28018</v>
      </c>
      <c r="L443" s="20">
        <v>545</v>
      </c>
      <c r="M443" s="20">
        <v>0</v>
      </c>
      <c r="N443" s="20">
        <v>7.3</v>
      </c>
      <c r="O443" s="20">
        <v>99</v>
      </c>
      <c r="P443" s="20">
        <v>130</v>
      </c>
      <c r="Q443" s="3">
        <v>114968774</v>
      </c>
      <c r="R443" s="3">
        <v>18000000</v>
      </c>
      <c r="S443" s="3">
        <f t="shared" si="60"/>
        <v>96968774</v>
      </c>
      <c r="T443" s="4">
        <f t="shared" si="61"/>
        <v>5.3871541111111112</v>
      </c>
      <c r="U443" s="5">
        <f t="shared" si="62"/>
        <v>31.354861644444444</v>
      </c>
      <c r="V443" s="2">
        <f t="shared" si="63"/>
        <v>1988</v>
      </c>
      <c r="W443" s="18" t="str">
        <f t="shared" si="64"/>
        <v>may</v>
      </c>
      <c r="X443" s="18" t="str">
        <f t="shared" si="65"/>
        <v>Penny Marshall</v>
      </c>
      <c r="Y443" s="18" t="str">
        <f t="shared" si="66"/>
        <v>BİG</v>
      </c>
      <c r="Z443" s="18" t="str">
        <f t="shared" si="67"/>
        <v>Normal</v>
      </c>
      <c r="AA443" s="18" t="str">
        <f>VLOOKUP(D443, lookups!$A$2:$B$18, 2, FALSE)</f>
        <v>Medium Budget</v>
      </c>
      <c r="AB443" s="18" t="str">
        <f t="shared" si="68"/>
        <v>Not Recommended</v>
      </c>
      <c r="AC443" s="18" t="str">
        <f t="shared" si="69"/>
        <v>Normal</v>
      </c>
    </row>
    <row r="444" spans="1:29" x14ac:dyDescent="0.35">
      <c r="A444" s="18" t="s">
        <v>3645</v>
      </c>
      <c r="B444" s="19">
        <v>38148</v>
      </c>
      <c r="C444" s="18" t="s">
        <v>19</v>
      </c>
      <c r="D444" s="18" t="s">
        <v>38</v>
      </c>
      <c r="E444" s="18" t="s">
        <v>21</v>
      </c>
      <c r="F444" s="18" t="s">
        <v>22</v>
      </c>
      <c r="G444" s="18" t="s">
        <v>150</v>
      </c>
      <c r="H444" s="18" t="s">
        <v>1729</v>
      </c>
      <c r="I444" s="18" t="s">
        <v>3646</v>
      </c>
      <c r="J444" s="20">
        <v>989</v>
      </c>
      <c r="K444" s="20">
        <v>4730</v>
      </c>
      <c r="L444" s="20">
        <v>43</v>
      </c>
      <c r="M444" s="20">
        <v>0</v>
      </c>
      <c r="N444" s="20">
        <v>6.7</v>
      </c>
      <c r="O444" s="20">
        <v>191</v>
      </c>
      <c r="P444" s="20">
        <v>92</v>
      </c>
      <c r="Q444" s="3">
        <v>114324072</v>
      </c>
      <c r="R444" s="3">
        <v>20000000</v>
      </c>
      <c r="S444" s="3">
        <f t="shared" si="60"/>
        <v>94324072</v>
      </c>
      <c r="T444" s="4">
        <f t="shared" si="61"/>
        <v>4.7162036000000001</v>
      </c>
      <c r="U444" s="5">
        <f t="shared" si="62"/>
        <v>28.686481440000001</v>
      </c>
      <c r="V444" s="2">
        <f t="shared" si="63"/>
        <v>2004</v>
      </c>
      <c r="W444" s="18" t="str">
        <f t="shared" si="64"/>
        <v>iyun</v>
      </c>
      <c r="X444" s="18" t="str">
        <f t="shared" si="65"/>
        <v>Rawson Marshall Thurber</v>
      </c>
      <c r="Y444" s="18" t="str">
        <f t="shared" si="66"/>
        <v>DODGEBALL: A TRUE UNDERDOG STORY</v>
      </c>
      <c r="Z444" s="18" t="str">
        <f t="shared" si="67"/>
        <v>Normal</v>
      </c>
      <c r="AA444" s="18" t="str">
        <f>VLOOKUP(D444, lookups!$A$2:$B$18, 2, FALSE)</f>
        <v>Medium Budget</v>
      </c>
      <c r="AB444" s="18" t="str">
        <f t="shared" si="68"/>
        <v>Not Recommended</v>
      </c>
      <c r="AC444" s="18" t="str">
        <f t="shared" si="69"/>
        <v>Normal</v>
      </c>
    </row>
    <row r="445" spans="1:29" x14ac:dyDescent="0.35">
      <c r="A445" s="18" t="s">
        <v>3853</v>
      </c>
      <c r="B445" s="19">
        <v>38315</v>
      </c>
      <c r="C445" s="18" t="s">
        <v>50</v>
      </c>
      <c r="D445" s="18" t="s">
        <v>27</v>
      </c>
      <c r="E445" s="18" t="s">
        <v>21</v>
      </c>
      <c r="F445" s="18" t="s">
        <v>22</v>
      </c>
      <c r="G445" s="18" t="s">
        <v>150</v>
      </c>
      <c r="H445" s="18" t="s">
        <v>3854</v>
      </c>
      <c r="I445" s="18" t="s">
        <v>2243</v>
      </c>
      <c r="J445" s="20">
        <v>3000</v>
      </c>
      <c r="K445" s="20">
        <v>7273</v>
      </c>
      <c r="L445" s="20">
        <v>0</v>
      </c>
      <c r="M445" s="20">
        <v>0</v>
      </c>
      <c r="N445" s="20">
        <v>6.5</v>
      </c>
      <c r="O445" s="20">
        <v>261</v>
      </c>
      <c r="P445" s="20">
        <v>108</v>
      </c>
      <c r="Q445" s="3">
        <v>114195633</v>
      </c>
      <c r="R445" s="3">
        <v>60000000</v>
      </c>
      <c r="S445" s="3">
        <f t="shared" si="60"/>
        <v>54195633</v>
      </c>
      <c r="T445" s="4">
        <f t="shared" si="61"/>
        <v>0.90326055000000005</v>
      </c>
      <c r="U445" s="5">
        <f t="shared" si="62"/>
        <v>26.361304220000001</v>
      </c>
      <c r="V445" s="2">
        <f t="shared" si="63"/>
        <v>2004</v>
      </c>
      <c r="W445" s="18" t="str">
        <f t="shared" si="64"/>
        <v>noyabr</v>
      </c>
      <c r="X445" s="18" t="str">
        <f t="shared" si="65"/>
        <v>M. Night Shyamalan</v>
      </c>
      <c r="Y445" s="18" t="str">
        <f t="shared" si="66"/>
        <v>THE VİLLAGE</v>
      </c>
      <c r="Z445" s="18" t="str">
        <f t="shared" si="67"/>
        <v>Normal</v>
      </c>
      <c r="AA445" s="18" t="str">
        <f>VLOOKUP(D445, lookups!$A$2:$B$18, 2, FALSE)</f>
        <v>Medium Budget</v>
      </c>
      <c r="AB445" s="18" t="str">
        <f t="shared" si="68"/>
        <v>Not Recommended</v>
      </c>
      <c r="AC445" s="18" t="str">
        <f t="shared" si="69"/>
        <v>Normal</v>
      </c>
    </row>
    <row r="446" spans="1:29" x14ac:dyDescent="0.35">
      <c r="A446" s="18" t="s">
        <v>4868</v>
      </c>
      <c r="B446" s="19">
        <v>39753</v>
      </c>
      <c r="C446" s="18" t="s">
        <v>50</v>
      </c>
      <c r="D446" s="18" t="s">
        <v>58</v>
      </c>
      <c r="E446" s="18" t="s">
        <v>21</v>
      </c>
      <c r="F446" s="18" t="s">
        <v>22</v>
      </c>
      <c r="G446" s="18" t="s">
        <v>102</v>
      </c>
      <c r="H446" s="18" t="s">
        <v>4270</v>
      </c>
      <c r="I446" s="18" t="s">
        <v>4869</v>
      </c>
      <c r="J446" s="20">
        <v>17000</v>
      </c>
      <c r="K446" s="20">
        <v>20007</v>
      </c>
      <c r="L446" s="20">
        <v>59</v>
      </c>
      <c r="M446" s="20">
        <v>0</v>
      </c>
      <c r="N446" s="20">
        <v>6.9</v>
      </c>
      <c r="O446" s="20">
        <v>225</v>
      </c>
      <c r="P446" s="20">
        <v>96</v>
      </c>
      <c r="Q446" s="3">
        <v>114053579</v>
      </c>
      <c r="R446" s="3">
        <v>150000000</v>
      </c>
      <c r="S446" s="3">
        <f t="shared" si="60"/>
        <v>-35946421</v>
      </c>
      <c r="T446" s="4">
        <f t="shared" si="61"/>
        <v>-0.23964280666666668</v>
      </c>
      <c r="U446" s="5">
        <f t="shared" si="62"/>
        <v>27.504142877333337</v>
      </c>
      <c r="V446" s="2">
        <f t="shared" si="63"/>
        <v>2008</v>
      </c>
      <c r="W446" s="18" t="str">
        <f t="shared" si="64"/>
        <v>noyabr</v>
      </c>
      <c r="X446" s="18" t="str">
        <f t="shared" si="65"/>
        <v>Byron Howard</v>
      </c>
      <c r="Y446" s="18" t="str">
        <f t="shared" si="66"/>
        <v>BOLT</v>
      </c>
      <c r="Z446" s="18" t="str">
        <f t="shared" si="67"/>
        <v>Underperformer</v>
      </c>
      <c r="AA446" s="18" t="str">
        <f>VLOOKUP(D446, lookups!$A$2:$B$18, 2, FALSE)</f>
        <v>High Budget</v>
      </c>
      <c r="AB446" s="18" t="str">
        <f t="shared" si="68"/>
        <v>Not Recommended</v>
      </c>
      <c r="AC446" s="18" t="str">
        <f t="shared" si="69"/>
        <v>Normal</v>
      </c>
    </row>
    <row r="447" spans="1:29" x14ac:dyDescent="0.35">
      <c r="A447" s="18" t="s">
        <v>2278</v>
      </c>
      <c r="B447" s="19">
        <v>36178</v>
      </c>
      <c r="C447" s="18" t="s">
        <v>50</v>
      </c>
      <c r="D447" s="18" t="s">
        <v>95</v>
      </c>
      <c r="E447" s="18" t="s">
        <v>21</v>
      </c>
      <c r="F447" s="18" t="s">
        <v>22</v>
      </c>
      <c r="G447" s="18" t="s">
        <v>150</v>
      </c>
      <c r="H447" s="18" t="s">
        <v>1185</v>
      </c>
      <c r="I447" s="18" t="s">
        <v>890</v>
      </c>
      <c r="J447" s="20">
        <v>10000</v>
      </c>
      <c r="K447" s="20">
        <v>15870</v>
      </c>
      <c r="L447" s="20">
        <v>188</v>
      </c>
      <c r="M447" s="20">
        <v>0</v>
      </c>
      <c r="N447" s="20">
        <v>4.8</v>
      </c>
      <c r="O447" s="20">
        <v>85</v>
      </c>
      <c r="P447" s="20">
        <v>106</v>
      </c>
      <c r="Q447" s="3">
        <v>113745408</v>
      </c>
      <c r="R447" s="3">
        <v>170000000</v>
      </c>
      <c r="S447" s="3">
        <f t="shared" si="60"/>
        <v>-56254592</v>
      </c>
      <c r="T447" s="4">
        <f t="shared" si="61"/>
        <v>-0.33090936470588234</v>
      </c>
      <c r="U447" s="5">
        <f t="shared" si="62"/>
        <v>19.067636254117648</v>
      </c>
      <c r="V447" s="2">
        <f t="shared" si="63"/>
        <v>1999</v>
      </c>
      <c r="W447" s="18" t="str">
        <f t="shared" si="64"/>
        <v>yanvar</v>
      </c>
      <c r="X447" s="18" t="str">
        <f t="shared" si="65"/>
        <v>Barry Sonnenfeld</v>
      </c>
      <c r="Y447" s="18" t="str">
        <f t="shared" si="66"/>
        <v>WİLD WİLD WEST</v>
      </c>
      <c r="Z447" s="18" t="str">
        <f t="shared" si="67"/>
        <v>Underperformer</v>
      </c>
      <c r="AA447" s="18" t="str">
        <f>VLOOKUP(D447, lookups!$A$2:$B$18, 2, FALSE)</f>
        <v>High Budget</v>
      </c>
      <c r="AB447" s="18" t="str">
        <f t="shared" si="68"/>
        <v>Not Recommended</v>
      </c>
      <c r="AC447" s="18" t="str">
        <f t="shared" si="69"/>
        <v>High Buzz Mismatch</v>
      </c>
    </row>
    <row r="448" spans="1:29" x14ac:dyDescent="0.35">
      <c r="A448" s="18" t="s">
        <v>6712</v>
      </c>
      <c r="B448" s="19">
        <v>41645</v>
      </c>
      <c r="C448" s="18" t="s">
        <v>50</v>
      </c>
      <c r="D448" s="18" t="s">
        <v>58</v>
      </c>
      <c r="E448" s="18" t="s">
        <v>21</v>
      </c>
      <c r="F448" s="18" t="s">
        <v>22</v>
      </c>
      <c r="G448" s="18" t="s">
        <v>102</v>
      </c>
      <c r="H448" s="18" t="s">
        <v>602</v>
      </c>
      <c r="I448" s="18" t="s">
        <v>2987</v>
      </c>
      <c r="J448" s="20">
        <v>49000</v>
      </c>
      <c r="K448" s="20">
        <v>53587</v>
      </c>
      <c r="L448" s="20">
        <v>189</v>
      </c>
      <c r="M448" s="20">
        <v>11000</v>
      </c>
      <c r="N448" s="20">
        <v>6.2</v>
      </c>
      <c r="O448" s="20">
        <v>154</v>
      </c>
      <c r="P448" s="20">
        <v>98</v>
      </c>
      <c r="Q448" s="3">
        <v>113733726</v>
      </c>
      <c r="R448" s="3">
        <v>127000000</v>
      </c>
      <c r="S448" s="3">
        <f t="shared" si="60"/>
        <v>-13266274</v>
      </c>
      <c r="T448" s="4">
        <f t="shared" si="61"/>
        <v>-0.10445885039370079</v>
      </c>
      <c r="U448" s="5">
        <f t="shared" si="62"/>
        <v>25.85821645984252</v>
      </c>
      <c r="V448" s="2">
        <f t="shared" si="63"/>
        <v>2014</v>
      </c>
      <c r="W448" s="18" t="str">
        <f t="shared" si="64"/>
        <v>yanvar</v>
      </c>
      <c r="X448" s="18" t="str">
        <f t="shared" si="65"/>
        <v>Shawn Levy</v>
      </c>
      <c r="Y448" s="18" t="str">
        <f t="shared" si="66"/>
        <v>NİGHT AT THE MUSEUM: SECRET OF THE TOMB</v>
      </c>
      <c r="Z448" s="18" t="str">
        <f t="shared" si="67"/>
        <v>Underperformer</v>
      </c>
      <c r="AA448" s="18" t="str">
        <f>VLOOKUP(D448, lookups!$A$2:$B$18, 2, FALSE)</f>
        <v>High Budget</v>
      </c>
      <c r="AB448" s="18" t="str">
        <f t="shared" si="68"/>
        <v>Not Recommended</v>
      </c>
      <c r="AC448" s="18" t="str">
        <f t="shared" si="69"/>
        <v>Normal</v>
      </c>
    </row>
    <row r="449" spans="1:29" x14ac:dyDescent="0.35">
      <c r="A449" s="18" t="s">
        <v>6165</v>
      </c>
      <c r="B449" s="19">
        <v>40946</v>
      </c>
      <c r="C449" s="18" t="s">
        <v>50</v>
      </c>
      <c r="D449" s="18" t="s">
        <v>38</v>
      </c>
      <c r="E449" s="18" t="s">
        <v>21</v>
      </c>
      <c r="F449" s="18" t="s">
        <v>22</v>
      </c>
      <c r="G449" s="18" t="s">
        <v>110</v>
      </c>
      <c r="H449" s="18" t="s">
        <v>3935</v>
      </c>
      <c r="I449" s="18" t="s">
        <v>763</v>
      </c>
      <c r="J449" s="20">
        <v>17000</v>
      </c>
      <c r="K449" s="20">
        <v>46646</v>
      </c>
      <c r="L449" s="20">
        <v>0</v>
      </c>
      <c r="M449" s="20">
        <v>54000</v>
      </c>
      <c r="N449" s="20">
        <v>6.1</v>
      </c>
      <c r="O449" s="20">
        <v>324</v>
      </c>
      <c r="P449" s="20">
        <v>110</v>
      </c>
      <c r="Q449" s="3">
        <v>113709992</v>
      </c>
      <c r="R449" s="3">
        <v>7000000</v>
      </c>
      <c r="S449" s="3">
        <f t="shared" si="60"/>
        <v>106709992</v>
      </c>
      <c r="T449" s="4">
        <f t="shared" si="61"/>
        <v>15.244284571428571</v>
      </c>
      <c r="U449" s="5">
        <f t="shared" si="62"/>
        <v>35.897713828571426</v>
      </c>
      <c r="V449" s="2">
        <f t="shared" si="63"/>
        <v>2012</v>
      </c>
      <c r="W449" s="18" t="str">
        <f t="shared" si="64"/>
        <v>fevral</v>
      </c>
      <c r="X449" s="18" t="str">
        <f t="shared" si="65"/>
        <v>Steven Soderbergh</v>
      </c>
      <c r="Y449" s="18" t="str">
        <f t="shared" si="66"/>
        <v>MAGİC MİKE</v>
      </c>
      <c r="Z449" s="18" t="str">
        <f t="shared" si="67"/>
        <v>Overperformer</v>
      </c>
      <c r="AA449" s="18" t="str">
        <f>VLOOKUP(D449, lookups!$A$2:$B$18, 2, FALSE)</f>
        <v>Medium Budget</v>
      </c>
      <c r="AB449" s="18" t="str">
        <f t="shared" si="68"/>
        <v>Not Recommended</v>
      </c>
      <c r="AC449" s="18" t="str">
        <f t="shared" si="69"/>
        <v>Normal</v>
      </c>
    </row>
    <row r="450" spans="1:29" x14ac:dyDescent="0.35">
      <c r="A450" s="18" t="s">
        <v>888</v>
      </c>
      <c r="B450" s="19">
        <v>33322</v>
      </c>
      <c r="C450" s="18" t="s">
        <v>50</v>
      </c>
      <c r="D450" s="18" t="s">
        <v>38</v>
      </c>
      <c r="E450" s="18" t="s">
        <v>21</v>
      </c>
      <c r="F450" s="18" t="s">
        <v>22</v>
      </c>
      <c r="G450" s="18" t="s">
        <v>150</v>
      </c>
      <c r="H450" s="18" t="s">
        <v>889</v>
      </c>
      <c r="I450" s="18" t="s">
        <v>890</v>
      </c>
      <c r="J450" s="20">
        <v>1000</v>
      </c>
      <c r="K450" s="20">
        <v>3696</v>
      </c>
      <c r="L450" s="20">
        <v>188</v>
      </c>
      <c r="M450" s="20">
        <v>5000</v>
      </c>
      <c r="N450" s="20">
        <v>6.8</v>
      </c>
      <c r="O450" s="20">
        <v>55</v>
      </c>
      <c r="P450" s="20">
        <v>99</v>
      </c>
      <c r="Q450" s="3">
        <v>113502246</v>
      </c>
      <c r="R450" s="3">
        <v>38000000</v>
      </c>
      <c r="S450" s="3">
        <f t="shared" si="60"/>
        <v>75502246</v>
      </c>
      <c r="T450" s="4">
        <f t="shared" si="61"/>
        <v>1.9869012105263157</v>
      </c>
      <c r="U450" s="5">
        <f t="shared" si="62"/>
        <v>28.494760484210527</v>
      </c>
      <c r="V450" s="2">
        <f t="shared" si="63"/>
        <v>1991</v>
      </c>
      <c r="W450" s="18" t="str">
        <f t="shared" si="64"/>
        <v>mart</v>
      </c>
      <c r="X450" s="18" t="str">
        <f t="shared" si="65"/>
        <v>Barry Sonnenfeld</v>
      </c>
      <c r="Y450" s="18" t="str">
        <f t="shared" si="66"/>
        <v>THE ADDAMS FAMİLY</v>
      </c>
      <c r="Z450" s="18" t="str">
        <f t="shared" si="67"/>
        <v>Normal</v>
      </c>
      <c r="AA450" s="18" t="str">
        <f>VLOOKUP(D450, lookups!$A$2:$B$18, 2, FALSE)</f>
        <v>Medium Budget</v>
      </c>
      <c r="AB450" s="18" t="str">
        <f t="shared" si="68"/>
        <v>Not Recommended</v>
      </c>
      <c r="AC450" s="18" t="str">
        <f t="shared" si="69"/>
        <v>Normal</v>
      </c>
    </row>
    <row r="451" spans="1:29" x14ac:dyDescent="0.35">
      <c r="A451" s="18" t="s">
        <v>2542</v>
      </c>
      <c r="B451" s="19">
        <v>36714</v>
      </c>
      <c r="C451" s="18" t="s">
        <v>50</v>
      </c>
      <c r="D451" s="18" t="s">
        <v>95</v>
      </c>
      <c r="E451" s="18" t="s">
        <v>21</v>
      </c>
      <c r="F451" s="18" t="s">
        <v>22</v>
      </c>
      <c r="G451" s="18" t="s">
        <v>110</v>
      </c>
      <c r="H451" s="18" t="s">
        <v>2543</v>
      </c>
      <c r="I451" s="18" t="s">
        <v>1383</v>
      </c>
      <c r="J451" s="20">
        <v>13000</v>
      </c>
      <c r="K451" s="20">
        <v>19454</v>
      </c>
      <c r="L451" s="20">
        <v>776</v>
      </c>
      <c r="M451" s="20">
        <v>4000</v>
      </c>
      <c r="N451" s="20">
        <v>7.1</v>
      </c>
      <c r="O451" s="20">
        <v>192</v>
      </c>
      <c r="P451" s="20">
        <v>142</v>
      </c>
      <c r="Q451" s="3">
        <v>113330342</v>
      </c>
      <c r="R451" s="3">
        <v>110000000</v>
      </c>
      <c r="S451" s="3">
        <f t="shared" ref="S451:S514" si="70">Q451-R451</f>
        <v>3330342</v>
      </c>
      <c r="T451" s="4">
        <f t="shared" ref="T451:T514" si="71">IF(R451&gt;0, (Q451-R451)/R451, 0)</f>
        <v>3.0275836363636364E-2</v>
      </c>
      <c r="U451" s="5">
        <f t="shared" ref="U451:U514" si="72">(N451*4) + (T451*0.4) + (M451/10000)</f>
        <v>28.812110334545451</v>
      </c>
      <c r="V451" s="2">
        <f t="shared" ref="V451:V514" si="73">YEAR(B451)</f>
        <v>2000</v>
      </c>
      <c r="W451" s="18" t="str">
        <f t="shared" ref="W451:W514" si="74">TEXT(B451, "mmmm")</f>
        <v>iyul</v>
      </c>
      <c r="X451" s="18" t="str">
        <f t="shared" ref="X451:X514" si="75">TRIM(I451)</f>
        <v>Roland Emmerich</v>
      </c>
      <c r="Y451" s="18" t="str">
        <f t="shared" ref="Y451:Y514" si="76">UPPER(A451)</f>
        <v>THE PATRİOT</v>
      </c>
      <c r="Z451" s="18" t="str">
        <f t="shared" ref="Z451:Z514" si="77">IF(AND(R451&gt;50000000, S451&lt;0), "Underperformer", IF(AND(R451&lt;10000000, S451&gt;50000000), "Overperformer", "Normal"))</f>
        <v>Normal</v>
      </c>
      <c r="AA451" s="18" t="str">
        <f>VLOOKUP(D451, lookups!$A$2:$B$18, 2, FALSE)</f>
        <v>High Budget</v>
      </c>
      <c r="AB451" s="18" t="str">
        <f t="shared" ref="AB451:AB514" si="78">IF(AND(N451&gt;7, T451&gt;1, U451&gt;70), "Recommended", "Not Recommended")</f>
        <v>Not Recommended</v>
      </c>
      <c r="AC451" s="18" t="str">
        <f t="shared" ref="AC451:AC514" si="79">IF(N451&gt;=8, "High Buzz / High Score", IF(AND(N451&lt;6, T451&lt;1), "High Buzz Mismatch", "Normal"))</f>
        <v>Normal</v>
      </c>
    </row>
    <row r="452" spans="1:29" x14ac:dyDescent="0.35">
      <c r="A452" s="18" t="s">
        <v>6242</v>
      </c>
      <c r="B452" s="19">
        <v>41229</v>
      </c>
      <c r="C452" s="18" t="s">
        <v>50</v>
      </c>
      <c r="D452" s="18" t="s">
        <v>95</v>
      </c>
      <c r="E452" s="18" t="s">
        <v>21</v>
      </c>
      <c r="F452" s="18" t="s">
        <v>22</v>
      </c>
      <c r="G452" s="18" t="s">
        <v>150</v>
      </c>
      <c r="H452" s="18" t="s">
        <v>3449</v>
      </c>
      <c r="I452" s="18" t="s">
        <v>4707</v>
      </c>
      <c r="J452" s="20">
        <v>10000</v>
      </c>
      <c r="K452" s="20">
        <v>12175</v>
      </c>
      <c r="L452" s="20">
        <v>209</v>
      </c>
      <c r="M452" s="20">
        <v>31000</v>
      </c>
      <c r="N452" s="20">
        <v>6.7</v>
      </c>
      <c r="O452" s="20">
        <v>436</v>
      </c>
      <c r="P452" s="20">
        <v>135</v>
      </c>
      <c r="Q452" s="3">
        <v>113165635</v>
      </c>
      <c r="R452" s="3">
        <v>125000000</v>
      </c>
      <c r="S452" s="3">
        <f t="shared" si="70"/>
        <v>-11834365</v>
      </c>
      <c r="T452" s="4">
        <f t="shared" si="71"/>
        <v>-9.4674919999999996E-2</v>
      </c>
      <c r="U452" s="5">
        <f t="shared" si="72"/>
        <v>29.862130032000003</v>
      </c>
      <c r="V452" s="2">
        <f t="shared" si="73"/>
        <v>2012</v>
      </c>
      <c r="W452" s="18" t="str">
        <f t="shared" si="74"/>
        <v>noyabr</v>
      </c>
      <c r="X452" s="18" t="str">
        <f t="shared" si="75"/>
        <v>Tony Gilroy</v>
      </c>
      <c r="Y452" s="18" t="str">
        <f t="shared" si="76"/>
        <v>THE BOURNE LEGACY</v>
      </c>
      <c r="Z452" s="18" t="str">
        <f t="shared" si="77"/>
        <v>Underperformer</v>
      </c>
      <c r="AA452" s="18" t="str">
        <f>VLOOKUP(D452, lookups!$A$2:$B$18, 2, FALSE)</f>
        <v>High Budget</v>
      </c>
      <c r="AB452" s="18" t="str">
        <f t="shared" si="78"/>
        <v>Not Recommended</v>
      </c>
      <c r="AC452" s="18" t="str">
        <f t="shared" si="79"/>
        <v>Normal</v>
      </c>
    </row>
    <row r="453" spans="1:29" x14ac:dyDescent="0.35">
      <c r="A453" s="18" t="s">
        <v>4158</v>
      </c>
      <c r="B453" s="19">
        <v>38596</v>
      </c>
      <c r="C453" s="18" t="s">
        <v>50</v>
      </c>
      <c r="D453" s="18" t="s">
        <v>95</v>
      </c>
      <c r="E453" s="18" t="s">
        <v>21</v>
      </c>
      <c r="F453" s="18" t="s">
        <v>356</v>
      </c>
      <c r="G453" s="18" t="s">
        <v>102</v>
      </c>
      <c r="H453" s="18" t="s">
        <v>2224</v>
      </c>
      <c r="I453" s="18" t="s">
        <v>2918</v>
      </c>
      <c r="J453" s="20">
        <v>14000</v>
      </c>
      <c r="K453" s="20">
        <v>16884</v>
      </c>
      <c r="L453" s="20">
        <v>163</v>
      </c>
      <c r="M453" s="20">
        <v>0</v>
      </c>
      <c r="N453" s="20">
        <v>5.5</v>
      </c>
      <c r="O453" s="20">
        <v>125</v>
      </c>
      <c r="P453" s="20">
        <v>95</v>
      </c>
      <c r="Q453" s="3">
        <v>113006880</v>
      </c>
      <c r="R453" s="3">
        <v>56000000</v>
      </c>
      <c r="S453" s="3">
        <f t="shared" si="70"/>
        <v>57006880</v>
      </c>
      <c r="T453" s="4">
        <f t="shared" si="71"/>
        <v>1.0179800000000001</v>
      </c>
      <c r="U453" s="5">
        <f t="shared" si="72"/>
        <v>22.407191999999998</v>
      </c>
      <c r="V453" s="2">
        <f t="shared" si="73"/>
        <v>2005</v>
      </c>
      <c r="W453" s="18" t="str">
        <f t="shared" si="74"/>
        <v>sentyabr</v>
      </c>
      <c r="X453" s="18" t="str">
        <f t="shared" si="75"/>
        <v>Adam Shankman</v>
      </c>
      <c r="Y453" s="18" t="str">
        <f t="shared" si="76"/>
        <v>THE PACİFİER</v>
      </c>
      <c r="Z453" s="18" t="str">
        <f t="shared" si="77"/>
        <v>Normal</v>
      </c>
      <c r="AA453" s="18" t="str">
        <f>VLOOKUP(D453, lookups!$A$2:$B$18, 2, FALSE)</f>
        <v>High Budget</v>
      </c>
      <c r="AB453" s="18" t="str">
        <f t="shared" si="78"/>
        <v>Not Recommended</v>
      </c>
      <c r="AC453" s="18" t="str">
        <f t="shared" si="79"/>
        <v>Normal</v>
      </c>
    </row>
    <row r="454" spans="1:29" x14ac:dyDescent="0.35">
      <c r="A454" s="18" t="s">
        <v>2675</v>
      </c>
      <c r="B454" s="19">
        <v>37148</v>
      </c>
      <c r="C454" s="18" t="s">
        <v>50</v>
      </c>
      <c r="D454" s="18" t="s">
        <v>38</v>
      </c>
      <c r="E454" s="18" t="s">
        <v>21</v>
      </c>
      <c r="F454" s="18" t="s">
        <v>22</v>
      </c>
      <c r="G454" s="18" t="s">
        <v>102</v>
      </c>
      <c r="H454" s="18" t="s">
        <v>2676</v>
      </c>
      <c r="I454" s="18" t="s">
        <v>2443</v>
      </c>
      <c r="J454" s="20">
        <v>1000</v>
      </c>
      <c r="K454" s="20">
        <v>3287</v>
      </c>
      <c r="L454" s="20">
        <v>41</v>
      </c>
      <c r="M454" s="20">
        <v>266</v>
      </c>
      <c r="N454" s="20">
        <v>4.5999999999999996</v>
      </c>
      <c r="O454" s="20">
        <v>91</v>
      </c>
      <c r="P454" s="20">
        <v>87</v>
      </c>
      <c r="Q454" s="3">
        <v>112950721</v>
      </c>
      <c r="R454" s="3">
        <v>72000000</v>
      </c>
      <c r="S454" s="3">
        <f t="shared" si="70"/>
        <v>40950721</v>
      </c>
      <c r="T454" s="4">
        <f t="shared" si="71"/>
        <v>0.56876001388888886</v>
      </c>
      <c r="U454" s="5">
        <f t="shared" si="72"/>
        <v>18.654104005555553</v>
      </c>
      <c r="V454" s="2">
        <f t="shared" si="73"/>
        <v>2001</v>
      </c>
      <c r="W454" s="18" t="str">
        <f t="shared" si="74"/>
        <v>sentyabr</v>
      </c>
      <c r="X454" s="18" t="str">
        <f t="shared" si="75"/>
        <v>Steve Carr</v>
      </c>
      <c r="Y454" s="18" t="str">
        <f t="shared" si="76"/>
        <v>DR. DOLİTTLE 2</v>
      </c>
      <c r="Z454" s="18" t="str">
        <f t="shared" si="77"/>
        <v>Normal</v>
      </c>
      <c r="AA454" s="18" t="str">
        <f>VLOOKUP(D454, lookups!$A$2:$B$18, 2, FALSE)</f>
        <v>Medium Budget</v>
      </c>
      <c r="AB454" s="18" t="str">
        <f t="shared" si="78"/>
        <v>Not Recommended</v>
      </c>
      <c r="AC454" s="18" t="str">
        <f t="shared" si="79"/>
        <v>High Buzz Mismatch</v>
      </c>
    </row>
    <row r="455" spans="1:29" x14ac:dyDescent="0.35">
      <c r="A455" s="18" t="s">
        <v>5306</v>
      </c>
      <c r="B455" s="19">
        <v>39845</v>
      </c>
      <c r="C455" s="18" t="s">
        <v>50</v>
      </c>
      <c r="D455" s="18" t="s">
        <v>38</v>
      </c>
      <c r="E455" s="18" t="s">
        <v>21</v>
      </c>
      <c r="F455" s="18" t="s">
        <v>22</v>
      </c>
      <c r="G455" s="18" t="s">
        <v>110</v>
      </c>
      <c r="H455" s="18" t="s">
        <v>506</v>
      </c>
      <c r="I455" s="18" t="s">
        <v>2586</v>
      </c>
      <c r="J455" s="20">
        <v>11000</v>
      </c>
      <c r="K455" s="20">
        <v>15226</v>
      </c>
      <c r="L455" s="20">
        <v>278</v>
      </c>
      <c r="M455" s="20">
        <v>0</v>
      </c>
      <c r="N455" s="20">
        <v>6.6</v>
      </c>
      <c r="O455" s="20">
        <v>187</v>
      </c>
      <c r="P455" s="20">
        <v>120</v>
      </c>
      <c r="Q455" s="3">
        <v>112703470</v>
      </c>
      <c r="R455" s="3">
        <v>85000000</v>
      </c>
      <c r="S455" s="3">
        <f t="shared" si="70"/>
        <v>27703470</v>
      </c>
      <c r="T455" s="4">
        <f t="shared" si="71"/>
        <v>0.32592317647058822</v>
      </c>
      <c r="U455" s="5">
        <f t="shared" si="72"/>
        <v>26.530369270588235</v>
      </c>
      <c r="V455" s="2">
        <f t="shared" si="73"/>
        <v>2009</v>
      </c>
      <c r="W455" s="18" t="str">
        <f t="shared" si="74"/>
        <v>fevral</v>
      </c>
      <c r="X455" s="18" t="str">
        <f t="shared" si="75"/>
        <v>Nancy Meyers</v>
      </c>
      <c r="Y455" s="18" t="str">
        <f t="shared" si="76"/>
        <v>IT'S COMPLİCATED</v>
      </c>
      <c r="Z455" s="18" t="str">
        <f t="shared" si="77"/>
        <v>Normal</v>
      </c>
      <c r="AA455" s="18" t="str">
        <f>VLOOKUP(D455, lookups!$A$2:$B$18, 2, FALSE)</f>
        <v>Medium Budget</v>
      </c>
      <c r="AB455" s="18" t="str">
        <f t="shared" si="78"/>
        <v>Not Recommended</v>
      </c>
      <c r="AC455" s="18" t="str">
        <f t="shared" si="79"/>
        <v>Normal</v>
      </c>
    </row>
    <row r="456" spans="1:29" x14ac:dyDescent="0.35">
      <c r="A456" s="18" t="s">
        <v>2855</v>
      </c>
      <c r="B456" s="19">
        <v>37243</v>
      </c>
      <c r="C456" s="18" t="s">
        <v>50</v>
      </c>
      <c r="D456" s="18" t="s">
        <v>95</v>
      </c>
      <c r="E456" s="18" t="s">
        <v>21</v>
      </c>
      <c r="F456" s="18" t="s">
        <v>22</v>
      </c>
      <c r="G456" s="18" t="s">
        <v>102</v>
      </c>
      <c r="H456" s="18" t="s">
        <v>1372</v>
      </c>
      <c r="I456" s="18" t="s">
        <v>920</v>
      </c>
      <c r="J456" s="20">
        <v>2000</v>
      </c>
      <c r="K456" s="20">
        <v>4499</v>
      </c>
      <c r="L456" s="20">
        <v>0</v>
      </c>
      <c r="M456" s="20">
        <v>0</v>
      </c>
      <c r="N456" s="20">
        <v>5.4</v>
      </c>
      <c r="O456" s="20">
        <v>122</v>
      </c>
      <c r="P456" s="20">
        <v>88</v>
      </c>
      <c r="Q456" s="3">
        <v>112692062</v>
      </c>
      <c r="R456" s="3">
        <v>35000000</v>
      </c>
      <c r="S456" s="3">
        <f t="shared" si="70"/>
        <v>77692062</v>
      </c>
      <c r="T456" s="4">
        <f t="shared" si="71"/>
        <v>2.2197732000000001</v>
      </c>
      <c r="U456" s="5">
        <f t="shared" si="72"/>
        <v>22.48790928</v>
      </c>
      <c r="V456" s="2">
        <f t="shared" si="73"/>
        <v>2001</v>
      </c>
      <c r="W456" s="18" t="str">
        <f t="shared" si="74"/>
        <v>dekabr</v>
      </c>
      <c r="X456" s="18" t="str">
        <f t="shared" si="75"/>
        <v>Robert Rodriguez</v>
      </c>
      <c r="Y456" s="18" t="str">
        <f t="shared" si="76"/>
        <v>SPY KİDS</v>
      </c>
      <c r="Z456" s="18" t="str">
        <f t="shared" si="77"/>
        <v>Normal</v>
      </c>
      <c r="AA456" s="18" t="str">
        <f>VLOOKUP(D456, lookups!$A$2:$B$18, 2, FALSE)</f>
        <v>High Budget</v>
      </c>
      <c r="AB456" s="18" t="str">
        <f t="shared" si="78"/>
        <v>Not Recommended</v>
      </c>
      <c r="AC456" s="18" t="str">
        <f t="shared" si="79"/>
        <v>Normal</v>
      </c>
    </row>
    <row r="457" spans="1:29" x14ac:dyDescent="0.35">
      <c r="A457" s="18" t="s">
        <v>1568</v>
      </c>
      <c r="B457" s="19">
        <v>35633</v>
      </c>
      <c r="C457" s="18" t="s">
        <v>50</v>
      </c>
      <c r="D457" s="18" t="s">
        <v>95</v>
      </c>
      <c r="E457" s="18" t="s">
        <v>21</v>
      </c>
      <c r="F457" s="18" t="s">
        <v>22</v>
      </c>
      <c r="G457" s="18" t="s">
        <v>110</v>
      </c>
      <c r="H457" s="18" t="s">
        <v>480</v>
      </c>
      <c r="I457" s="18" t="s">
        <v>1336</v>
      </c>
      <c r="J457" s="20">
        <v>12000</v>
      </c>
      <c r="K457" s="20">
        <v>17087</v>
      </c>
      <c r="L457" s="20">
        <v>610</v>
      </c>
      <c r="M457" s="20">
        <v>11000</v>
      </c>
      <c r="N457" s="20">
        <v>7.3</v>
      </c>
      <c r="O457" s="20">
        <v>155</v>
      </c>
      <c r="P457" s="20">
        <v>138</v>
      </c>
      <c r="Q457" s="3">
        <v>112225777</v>
      </c>
      <c r="R457" s="3">
        <v>80000000</v>
      </c>
      <c r="S457" s="3">
        <f t="shared" si="70"/>
        <v>32225777</v>
      </c>
      <c r="T457" s="4">
        <f t="shared" si="71"/>
        <v>0.4028222125</v>
      </c>
      <c r="U457" s="5">
        <f t="shared" si="72"/>
        <v>30.461128885000001</v>
      </c>
      <c r="V457" s="2">
        <f t="shared" si="73"/>
        <v>1997</v>
      </c>
      <c r="W457" s="18" t="str">
        <f t="shared" si="74"/>
        <v>iyul</v>
      </c>
      <c r="X457" s="18" t="str">
        <f t="shared" si="75"/>
        <v>John Woo</v>
      </c>
      <c r="Y457" s="18" t="str">
        <f t="shared" si="76"/>
        <v>FACE/OFF</v>
      </c>
      <c r="Z457" s="18" t="str">
        <f t="shared" si="77"/>
        <v>Normal</v>
      </c>
      <c r="AA457" s="18" t="str">
        <f>VLOOKUP(D457, lookups!$A$2:$B$18, 2, FALSE)</f>
        <v>High Budget</v>
      </c>
      <c r="AB457" s="18" t="str">
        <f t="shared" si="78"/>
        <v>Not Recommended</v>
      </c>
      <c r="AC457" s="18" t="str">
        <f t="shared" si="79"/>
        <v>Normal</v>
      </c>
    </row>
    <row r="458" spans="1:29" x14ac:dyDescent="0.35">
      <c r="A458" s="18" t="s">
        <v>247</v>
      </c>
      <c r="B458" s="19">
        <v>27544</v>
      </c>
      <c r="C458" s="18" t="s">
        <v>50</v>
      </c>
      <c r="D458" s="18" t="s">
        <v>27</v>
      </c>
      <c r="E458" s="18" t="s">
        <v>21</v>
      </c>
      <c r="F458" s="18" t="s">
        <v>22</v>
      </c>
      <c r="G458" s="18" t="s">
        <v>110</v>
      </c>
      <c r="H458" s="18" t="s">
        <v>248</v>
      </c>
      <c r="I458" s="18" t="s">
        <v>249</v>
      </c>
      <c r="J458" s="20">
        <v>888</v>
      </c>
      <c r="K458" s="20">
        <v>2176</v>
      </c>
      <c r="L458" s="20">
        <v>869</v>
      </c>
      <c r="M458" s="20">
        <v>32000</v>
      </c>
      <c r="N458" s="20">
        <v>8.6999999999999993</v>
      </c>
      <c r="O458" s="20">
        <v>149</v>
      </c>
      <c r="P458" s="20">
        <v>133</v>
      </c>
      <c r="Q458" s="3">
        <v>112000000</v>
      </c>
      <c r="R458" s="3">
        <v>4400000</v>
      </c>
      <c r="S458" s="3">
        <f t="shared" si="70"/>
        <v>107600000</v>
      </c>
      <c r="T458" s="4">
        <f t="shared" si="71"/>
        <v>24.454545454545453</v>
      </c>
      <c r="U458" s="5">
        <f t="shared" si="72"/>
        <v>47.781818181818181</v>
      </c>
      <c r="V458" s="2">
        <f t="shared" si="73"/>
        <v>1975</v>
      </c>
      <c r="W458" s="18" t="str">
        <f t="shared" si="74"/>
        <v>may</v>
      </c>
      <c r="X458" s="18" t="str">
        <f t="shared" si="75"/>
        <v>Milos Forman</v>
      </c>
      <c r="Y458" s="18" t="str">
        <f t="shared" si="76"/>
        <v>ONE FLEW OVER THE CUCKOO'S NEST</v>
      </c>
      <c r="Z458" s="18" t="str">
        <f t="shared" si="77"/>
        <v>Overperformer</v>
      </c>
      <c r="AA458" s="18" t="str">
        <f>VLOOKUP(D458, lookups!$A$2:$B$18, 2, FALSE)</f>
        <v>Medium Budget</v>
      </c>
      <c r="AB458" s="18" t="str">
        <f t="shared" si="78"/>
        <v>Not Recommended</v>
      </c>
      <c r="AC458" s="18" t="str">
        <f t="shared" si="79"/>
        <v>High Buzz / High Score</v>
      </c>
    </row>
    <row r="459" spans="1:29" x14ac:dyDescent="0.35">
      <c r="A459" s="18" t="s">
        <v>713</v>
      </c>
      <c r="B459" s="19">
        <v>32479</v>
      </c>
      <c r="C459" s="18" t="s">
        <v>50</v>
      </c>
      <c r="D459" s="18" t="s">
        <v>38</v>
      </c>
      <c r="E459" s="18" t="s">
        <v>21</v>
      </c>
      <c r="F459" s="18" t="s">
        <v>22</v>
      </c>
      <c r="G459" s="18" t="s">
        <v>102</v>
      </c>
      <c r="H459" s="18" t="s">
        <v>714</v>
      </c>
      <c r="I459" s="18" t="s">
        <v>367</v>
      </c>
      <c r="J459" s="20">
        <v>742</v>
      </c>
      <c r="K459" s="20">
        <v>2151</v>
      </c>
      <c r="L459" s="20">
        <v>425</v>
      </c>
      <c r="M459" s="20">
        <v>0</v>
      </c>
      <c r="N459" s="20">
        <v>6</v>
      </c>
      <c r="O459" s="20">
        <v>27</v>
      </c>
      <c r="P459" s="20">
        <v>107</v>
      </c>
      <c r="Q459" s="3">
        <v>111936400</v>
      </c>
      <c r="R459" s="3">
        <v>15000000</v>
      </c>
      <c r="S459" s="3">
        <f t="shared" si="70"/>
        <v>96936400</v>
      </c>
      <c r="T459" s="4">
        <f t="shared" si="71"/>
        <v>6.4624266666666665</v>
      </c>
      <c r="U459" s="5">
        <f t="shared" si="72"/>
        <v>26.584970666666667</v>
      </c>
      <c r="V459" s="2">
        <f t="shared" si="73"/>
        <v>1988</v>
      </c>
      <c r="W459" s="18" t="str">
        <f t="shared" si="74"/>
        <v>dekabr</v>
      </c>
      <c r="X459" s="18" t="str">
        <f t="shared" si="75"/>
        <v>Ivan Reitman</v>
      </c>
      <c r="Y459" s="18" t="str">
        <f t="shared" si="76"/>
        <v>TWİNS</v>
      </c>
      <c r="Z459" s="18" t="str">
        <f t="shared" si="77"/>
        <v>Normal</v>
      </c>
      <c r="AA459" s="18" t="str">
        <f>VLOOKUP(D459, lookups!$A$2:$B$18, 2, FALSE)</f>
        <v>Medium Budget</v>
      </c>
      <c r="AB459" s="18" t="str">
        <f t="shared" si="78"/>
        <v>Not Recommended</v>
      </c>
      <c r="AC459" s="18" t="str">
        <f t="shared" si="79"/>
        <v>Normal</v>
      </c>
    </row>
    <row r="460" spans="1:29" x14ac:dyDescent="0.35">
      <c r="A460" s="18" t="s">
        <v>3473</v>
      </c>
      <c r="B460" s="19">
        <v>37832</v>
      </c>
      <c r="C460" s="18" t="s">
        <v>50</v>
      </c>
      <c r="D460" s="18" t="s">
        <v>95</v>
      </c>
      <c r="E460" s="18" t="s">
        <v>21</v>
      </c>
      <c r="F460" s="18" t="s">
        <v>22</v>
      </c>
      <c r="G460" s="18" t="s">
        <v>102</v>
      </c>
      <c r="H460" s="18" t="s">
        <v>254</v>
      </c>
      <c r="I460" s="18" t="s">
        <v>920</v>
      </c>
      <c r="J460" s="20">
        <v>13000</v>
      </c>
      <c r="K460" s="20">
        <v>22935</v>
      </c>
      <c r="L460" s="20">
        <v>0</v>
      </c>
      <c r="M460" s="20">
        <v>681</v>
      </c>
      <c r="N460" s="20">
        <v>4.0999999999999996</v>
      </c>
      <c r="O460" s="20">
        <v>93</v>
      </c>
      <c r="P460" s="20">
        <v>84</v>
      </c>
      <c r="Q460" s="3">
        <v>111760631</v>
      </c>
      <c r="R460" s="3">
        <v>38000000</v>
      </c>
      <c r="S460" s="3">
        <f t="shared" si="70"/>
        <v>73760631</v>
      </c>
      <c r="T460" s="4">
        <f t="shared" si="71"/>
        <v>1.9410692368421052</v>
      </c>
      <c r="U460" s="5">
        <f t="shared" si="72"/>
        <v>17.244527694736842</v>
      </c>
      <c r="V460" s="2">
        <f t="shared" si="73"/>
        <v>2003</v>
      </c>
      <c r="W460" s="18" t="str">
        <f t="shared" si="74"/>
        <v>iyul</v>
      </c>
      <c r="X460" s="18" t="str">
        <f t="shared" si="75"/>
        <v>Robert Rodriguez</v>
      </c>
      <c r="Y460" s="18" t="str">
        <f t="shared" si="76"/>
        <v>SPY KİDS 3-D: GAME OVER</v>
      </c>
      <c r="Z460" s="18" t="str">
        <f t="shared" si="77"/>
        <v>Normal</v>
      </c>
      <c r="AA460" s="18" t="str">
        <f>VLOOKUP(D460, lookups!$A$2:$B$18, 2, FALSE)</f>
        <v>High Budget</v>
      </c>
      <c r="AB460" s="18" t="str">
        <f t="shared" si="78"/>
        <v>Not Recommended</v>
      </c>
      <c r="AC460" s="18" t="str">
        <f t="shared" si="79"/>
        <v>Normal</v>
      </c>
    </row>
    <row r="461" spans="1:29" x14ac:dyDescent="0.35">
      <c r="A461" s="18" t="s">
        <v>149</v>
      </c>
      <c r="B461" s="19">
        <v>23922</v>
      </c>
      <c r="C461" s="18" t="s">
        <v>50</v>
      </c>
      <c r="D461" s="18" t="s">
        <v>27</v>
      </c>
      <c r="E461" s="18" t="s">
        <v>21</v>
      </c>
      <c r="F461" s="18" t="s">
        <v>22</v>
      </c>
      <c r="G461" s="18" t="s">
        <v>150</v>
      </c>
      <c r="H461" s="18" t="s">
        <v>151</v>
      </c>
      <c r="I461" s="18" t="s">
        <v>104</v>
      </c>
      <c r="J461" s="20">
        <v>597</v>
      </c>
      <c r="K461" s="20">
        <v>1966</v>
      </c>
      <c r="L461" s="20">
        <v>767</v>
      </c>
      <c r="M461" s="20">
        <v>7000</v>
      </c>
      <c r="N461" s="20">
        <v>8</v>
      </c>
      <c r="O461" s="20">
        <v>89</v>
      </c>
      <c r="P461" s="20">
        <v>200</v>
      </c>
      <c r="Q461" s="3">
        <v>111722000</v>
      </c>
      <c r="R461" s="3">
        <v>11000000</v>
      </c>
      <c r="S461" s="3">
        <f t="shared" si="70"/>
        <v>100722000</v>
      </c>
      <c r="T461" s="4">
        <f t="shared" si="71"/>
        <v>9.156545454545455</v>
      </c>
      <c r="U461" s="5">
        <f t="shared" si="72"/>
        <v>36.362618181818185</v>
      </c>
      <c r="V461" s="2">
        <f t="shared" si="73"/>
        <v>1965</v>
      </c>
      <c r="W461" s="18" t="str">
        <f t="shared" si="74"/>
        <v>iyun</v>
      </c>
      <c r="X461" s="18" t="str">
        <f t="shared" si="75"/>
        <v>David Lean</v>
      </c>
      <c r="Y461" s="18" t="str">
        <f t="shared" si="76"/>
        <v>DOCTOR ZHİVAGO</v>
      </c>
      <c r="Z461" s="18" t="str">
        <f t="shared" si="77"/>
        <v>Normal</v>
      </c>
      <c r="AA461" s="18" t="str">
        <f>VLOOKUP(D461, lookups!$A$2:$B$18, 2, FALSE)</f>
        <v>Medium Budget</v>
      </c>
      <c r="AB461" s="18" t="str">
        <f t="shared" si="78"/>
        <v>Not Recommended</v>
      </c>
      <c r="AC461" s="18" t="str">
        <f t="shared" si="79"/>
        <v>High Buzz / High Score</v>
      </c>
    </row>
    <row r="462" spans="1:29" x14ac:dyDescent="0.35">
      <c r="A462" s="18" t="s">
        <v>1789</v>
      </c>
      <c r="B462" s="19">
        <v>35851</v>
      </c>
      <c r="C462" s="18" t="s">
        <v>50</v>
      </c>
      <c r="D462" s="18" t="s">
        <v>95</v>
      </c>
      <c r="E462" s="18" t="s">
        <v>21</v>
      </c>
      <c r="F462" s="18" t="s">
        <v>22</v>
      </c>
      <c r="G462" s="18" t="s">
        <v>110</v>
      </c>
      <c r="H462" s="18" t="s">
        <v>1185</v>
      </c>
      <c r="I462" s="18" t="s">
        <v>574</v>
      </c>
      <c r="J462" s="20">
        <v>10000</v>
      </c>
      <c r="K462" s="20">
        <v>11951</v>
      </c>
      <c r="L462" s="20">
        <v>12000</v>
      </c>
      <c r="M462" s="20">
        <v>0</v>
      </c>
      <c r="N462" s="20">
        <v>7.3</v>
      </c>
      <c r="O462" s="20">
        <v>81</v>
      </c>
      <c r="P462" s="20">
        <v>140</v>
      </c>
      <c r="Q462" s="3">
        <v>111544445</v>
      </c>
      <c r="R462" s="3">
        <v>90000000</v>
      </c>
      <c r="S462" s="3">
        <f t="shared" si="70"/>
        <v>21544445</v>
      </c>
      <c r="T462" s="4">
        <f t="shared" si="71"/>
        <v>0.23938272222222223</v>
      </c>
      <c r="U462" s="5">
        <f t="shared" si="72"/>
        <v>29.295753088888887</v>
      </c>
      <c r="V462" s="2">
        <f t="shared" si="73"/>
        <v>1998</v>
      </c>
      <c r="W462" s="18" t="str">
        <f t="shared" si="74"/>
        <v>fevral</v>
      </c>
      <c r="X462" s="18" t="str">
        <f t="shared" si="75"/>
        <v>Tony Scott</v>
      </c>
      <c r="Y462" s="18" t="str">
        <f t="shared" si="76"/>
        <v>ENEMY OF THE STATE</v>
      </c>
      <c r="Z462" s="18" t="str">
        <f t="shared" si="77"/>
        <v>Normal</v>
      </c>
      <c r="AA462" s="18" t="str">
        <f>VLOOKUP(D462, lookups!$A$2:$B$18, 2, FALSE)</f>
        <v>High Budget</v>
      </c>
      <c r="AB462" s="18" t="str">
        <f t="shared" si="78"/>
        <v>Not Recommended</v>
      </c>
      <c r="AC462" s="18" t="str">
        <f t="shared" si="79"/>
        <v>Normal</v>
      </c>
    </row>
    <row r="463" spans="1:29" x14ac:dyDescent="0.35">
      <c r="A463" s="18" t="s">
        <v>6704</v>
      </c>
      <c r="B463" s="19">
        <v>41697</v>
      </c>
      <c r="C463" s="18" t="s">
        <v>50</v>
      </c>
      <c r="D463" s="18" t="s">
        <v>58</v>
      </c>
      <c r="E463" s="18" t="s">
        <v>21</v>
      </c>
      <c r="F463" s="18" t="s">
        <v>22</v>
      </c>
      <c r="G463" s="18" t="s">
        <v>102</v>
      </c>
      <c r="H463" s="18" t="s">
        <v>3634</v>
      </c>
      <c r="I463" s="18" t="s">
        <v>2185</v>
      </c>
      <c r="J463" s="20">
        <v>3000</v>
      </c>
      <c r="K463" s="20">
        <v>5810</v>
      </c>
      <c r="L463" s="20">
        <v>50</v>
      </c>
      <c r="M463" s="20">
        <v>11000</v>
      </c>
      <c r="N463" s="20">
        <v>6.9</v>
      </c>
      <c r="O463" s="20">
        <v>196</v>
      </c>
      <c r="P463" s="20">
        <v>92</v>
      </c>
      <c r="Q463" s="3">
        <v>111505642</v>
      </c>
      <c r="R463" s="3">
        <v>145000000</v>
      </c>
      <c r="S463" s="3">
        <f t="shared" si="70"/>
        <v>-33494358</v>
      </c>
      <c r="T463" s="4">
        <f t="shared" si="71"/>
        <v>-0.23099557241379309</v>
      </c>
      <c r="U463" s="5">
        <f t="shared" si="72"/>
        <v>28.607601771034485</v>
      </c>
      <c r="V463" s="2">
        <f t="shared" si="73"/>
        <v>2014</v>
      </c>
      <c r="W463" s="18" t="str">
        <f t="shared" si="74"/>
        <v>fevral</v>
      </c>
      <c r="X463" s="18" t="str">
        <f t="shared" si="75"/>
        <v>Rob Minkoff</v>
      </c>
      <c r="Y463" s="18" t="str">
        <f t="shared" si="76"/>
        <v>MR. PEABODY &amp; SHERMAN</v>
      </c>
      <c r="Z463" s="18" t="str">
        <f t="shared" si="77"/>
        <v>Underperformer</v>
      </c>
      <c r="AA463" s="18" t="str">
        <f>VLOOKUP(D463, lookups!$A$2:$B$18, 2, FALSE)</f>
        <v>High Budget</v>
      </c>
      <c r="AB463" s="18" t="str">
        <f t="shared" si="78"/>
        <v>Not Recommended</v>
      </c>
      <c r="AC463" s="18" t="str">
        <f t="shared" si="79"/>
        <v>Normal</v>
      </c>
    </row>
    <row r="464" spans="1:29" x14ac:dyDescent="0.35">
      <c r="A464" s="18" t="s">
        <v>3505</v>
      </c>
      <c r="B464" s="19">
        <v>37634</v>
      </c>
      <c r="C464" s="18" t="s">
        <v>50</v>
      </c>
      <c r="D464" s="18" t="s">
        <v>95</v>
      </c>
      <c r="E464" s="18" t="s">
        <v>21</v>
      </c>
      <c r="F464" s="18" t="s">
        <v>22</v>
      </c>
      <c r="G464" s="18" t="s">
        <v>110</v>
      </c>
      <c r="H464" s="18" t="s">
        <v>431</v>
      </c>
      <c r="I464" s="18" t="s">
        <v>738</v>
      </c>
      <c r="J464" s="20">
        <v>10000</v>
      </c>
      <c r="K464" s="20">
        <v>11945</v>
      </c>
      <c r="L464" s="20">
        <v>380</v>
      </c>
      <c r="M464" s="20">
        <v>0</v>
      </c>
      <c r="N464" s="20">
        <v>7.7</v>
      </c>
      <c r="O464" s="20">
        <v>190</v>
      </c>
      <c r="P464" s="20">
        <v>154</v>
      </c>
      <c r="Q464" s="3">
        <v>111110575</v>
      </c>
      <c r="R464" s="3">
        <v>140000000</v>
      </c>
      <c r="S464" s="3">
        <f t="shared" si="70"/>
        <v>-28889425</v>
      </c>
      <c r="T464" s="4">
        <f t="shared" si="71"/>
        <v>-0.2063530357142857</v>
      </c>
      <c r="U464" s="5">
        <f t="shared" si="72"/>
        <v>30.717458785714285</v>
      </c>
      <c r="V464" s="2">
        <f t="shared" si="73"/>
        <v>2003</v>
      </c>
      <c r="W464" s="18" t="str">
        <f t="shared" si="74"/>
        <v>yanvar</v>
      </c>
      <c r="X464" s="18" t="str">
        <f t="shared" si="75"/>
        <v>Edward Zwick</v>
      </c>
      <c r="Y464" s="18" t="str">
        <f t="shared" si="76"/>
        <v>THE LAST SAMURAİ</v>
      </c>
      <c r="Z464" s="18" t="str">
        <f t="shared" si="77"/>
        <v>Underperformer</v>
      </c>
      <c r="AA464" s="18" t="str">
        <f>VLOOKUP(D464, lookups!$A$2:$B$18, 2, FALSE)</f>
        <v>High Budget</v>
      </c>
      <c r="AB464" s="18" t="str">
        <f t="shared" si="78"/>
        <v>Not Recommended</v>
      </c>
      <c r="AC464" s="18" t="str">
        <f t="shared" si="79"/>
        <v>Normal</v>
      </c>
    </row>
    <row r="465" spans="1:29" x14ac:dyDescent="0.35">
      <c r="A465" s="18" t="s">
        <v>5754</v>
      </c>
      <c r="B465" s="19">
        <v>40290</v>
      </c>
      <c r="C465" s="18" t="s">
        <v>50</v>
      </c>
      <c r="D465" s="18" t="s">
        <v>38</v>
      </c>
      <c r="E465" s="18" t="s">
        <v>21</v>
      </c>
      <c r="F465" s="18" t="s">
        <v>22</v>
      </c>
      <c r="G465" s="18" t="s">
        <v>150</v>
      </c>
      <c r="H465" s="18" t="s">
        <v>4327</v>
      </c>
      <c r="I465" s="18" t="s">
        <v>823</v>
      </c>
      <c r="J465" s="20">
        <v>14000</v>
      </c>
      <c r="K465" s="20">
        <v>45696</v>
      </c>
      <c r="L465" s="20">
        <v>0</v>
      </c>
      <c r="M465" s="20">
        <v>9000</v>
      </c>
      <c r="N465" s="20">
        <v>5.7</v>
      </c>
      <c r="O465" s="20">
        <v>186</v>
      </c>
      <c r="P465" s="20">
        <v>125</v>
      </c>
      <c r="Q465" s="3">
        <v>110476776</v>
      </c>
      <c r="R465" s="3">
        <v>52000000</v>
      </c>
      <c r="S465" s="3">
        <f t="shared" si="70"/>
        <v>58476776</v>
      </c>
      <c r="T465" s="4">
        <f t="shared" si="71"/>
        <v>1.1245533846153846</v>
      </c>
      <c r="U465" s="5">
        <f t="shared" si="72"/>
        <v>24.149821353846153</v>
      </c>
      <c r="V465" s="2">
        <f t="shared" si="73"/>
        <v>2010</v>
      </c>
      <c r="W465" s="18" t="str">
        <f t="shared" si="74"/>
        <v>aprel</v>
      </c>
      <c r="X465" s="18" t="str">
        <f t="shared" si="75"/>
        <v>Garry Marshall</v>
      </c>
      <c r="Y465" s="18" t="str">
        <f t="shared" si="76"/>
        <v>VALENTİNE'S DAY</v>
      </c>
      <c r="Z465" s="18" t="str">
        <f t="shared" si="77"/>
        <v>Normal</v>
      </c>
      <c r="AA465" s="18" t="str">
        <f>VLOOKUP(D465, lookups!$A$2:$B$18, 2, FALSE)</f>
        <v>Medium Budget</v>
      </c>
      <c r="AB465" s="18" t="str">
        <f t="shared" si="78"/>
        <v>Not Recommended</v>
      </c>
      <c r="AC465" s="18" t="str">
        <f t="shared" si="79"/>
        <v>Normal</v>
      </c>
    </row>
    <row r="466" spans="1:29" x14ac:dyDescent="0.35">
      <c r="A466" s="18" t="s">
        <v>5128</v>
      </c>
      <c r="B466" s="19">
        <v>39511</v>
      </c>
      <c r="C466" s="18" t="s">
        <v>50</v>
      </c>
      <c r="D466" s="18" t="s">
        <v>95</v>
      </c>
      <c r="E466" s="18" t="s">
        <v>21</v>
      </c>
      <c r="F466" s="18" t="s">
        <v>22</v>
      </c>
      <c r="G466" s="18" t="s">
        <v>110</v>
      </c>
      <c r="H466" s="18" t="s">
        <v>1230</v>
      </c>
      <c r="I466" s="18" t="s">
        <v>1449</v>
      </c>
      <c r="J466" s="20">
        <v>21000</v>
      </c>
      <c r="K466" s="20">
        <v>23484</v>
      </c>
      <c r="L466" s="20">
        <v>0</v>
      </c>
      <c r="M466" s="20">
        <v>0</v>
      </c>
      <c r="N466" s="20">
        <v>7</v>
      </c>
      <c r="O466" s="20">
        <v>308</v>
      </c>
      <c r="P466" s="20">
        <v>121</v>
      </c>
      <c r="Q466" s="3">
        <v>110416702</v>
      </c>
      <c r="R466" s="3">
        <v>92000000</v>
      </c>
      <c r="S466" s="3">
        <f t="shared" si="70"/>
        <v>18416702</v>
      </c>
      <c r="T466" s="4">
        <f t="shared" si="71"/>
        <v>0.20018154347826086</v>
      </c>
      <c r="U466" s="5">
        <f t="shared" si="72"/>
        <v>28.080072617391306</v>
      </c>
      <c r="V466" s="2">
        <f t="shared" si="73"/>
        <v>2008</v>
      </c>
      <c r="W466" s="18" t="str">
        <f t="shared" si="74"/>
        <v>mart</v>
      </c>
      <c r="X466" s="18" t="str">
        <f t="shared" si="75"/>
        <v>Ben Stiller</v>
      </c>
      <c r="Y466" s="18" t="str">
        <f t="shared" si="76"/>
        <v>TROPİC THUNDER</v>
      </c>
      <c r="Z466" s="18" t="str">
        <f t="shared" si="77"/>
        <v>Normal</v>
      </c>
      <c r="AA466" s="18" t="str">
        <f>VLOOKUP(D466, lookups!$A$2:$B$18, 2, FALSE)</f>
        <v>High Budget</v>
      </c>
      <c r="AB466" s="18" t="str">
        <f t="shared" si="78"/>
        <v>Not Recommended</v>
      </c>
      <c r="AC466" s="18" t="str">
        <f t="shared" si="79"/>
        <v>Normal</v>
      </c>
    </row>
    <row r="467" spans="1:29" x14ac:dyDescent="0.35">
      <c r="A467" s="18" t="s">
        <v>3987</v>
      </c>
      <c r="B467" s="19">
        <v>38672</v>
      </c>
      <c r="C467" s="18" t="s">
        <v>50</v>
      </c>
      <c r="D467" s="18" t="s">
        <v>38</v>
      </c>
      <c r="E467" s="18" t="s">
        <v>21</v>
      </c>
      <c r="F467" s="18" t="s">
        <v>22</v>
      </c>
      <c r="G467" s="18" t="s">
        <v>150</v>
      </c>
      <c r="H467" s="18" t="s">
        <v>2311</v>
      </c>
      <c r="I467" s="18" t="s">
        <v>1804</v>
      </c>
      <c r="J467" s="20">
        <v>957</v>
      </c>
      <c r="K467" s="20">
        <v>1997</v>
      </c>
      <c r="L467" s="20">
        <v>23</v>
      </c>
      <c r="M467" s="20">
        <v>2000</v>
      </c>
      <c r="N467" s="20">
        <v>6.1</v>
      </c>
      <c r="O467" s="20">
        <v>135</v>
      </c>
      <c r="P467" s="20">
        <v>90</v>
      </c>
      <c r="Q467" s="3">
        <v>110332737</v>
      </c>
      <c r="R467" s="3">
        <v>100000000</v>
      </c>
      <c r="S467" s="3">
        <f t="shared" si="70"/>
        <v>10332737</v>
      </c>
      <c r="T467" s="4">
        <f t="shared" si="71"/>
        <v>0.10332737</v>
      </c>
      <c r="U467" s="5">
        <f t="shared" si="72"/>
        <v>24.641330947999997</v>
      </c>
      <c r="V467" s="2">
        <f t="shared" si="73"/>
        <v>2005</v>
      </c>
      <c r="W467" s="18" t="str">
        <f t="shared" si="74"/>
        <v>noyabr</v>
      </c>
      <c r="X467" s="18" t="str">
        <f t="shared" si="75"/>
        <v>Dean Parisot</v>
      </c>
      <c r="Y467" s="18" t="str">
        <f t="shared" si="76"/>
        <v>FUN WİTH DİCK AND JANE</v>
      </c>
      <c r="Z467" s="18" t="str">
        <f t="shared" si="77"/>
        <v>Normal</v>
      </c>
      <c r="AA467" s="18" t="str">
        <f>VLOOKUP(D467, lookups!$A$2:$B$18, 2, FALSE)</f>
        <v>Medium Budget</v>
      </c>
      <c r="AB467" s="18" t="str">
        <f t="shared" si="78"/>
        <v>Not Recommended</v>
      </c>
      <c r="AC467" s="18" t="str">
        <f t="shared" si="79"/>
        <v>Normal</v>
      </c>
    </row>
    <row r="468" spans="1:29" x14ac:dyDescent="0.35">
      <c r="A468" s="18" t="s">
        <v>3338</v>
      </c>
      <c r="B468" s="19">
        <v>37960</v>
      </c>
      <c r="C468" s="18" t="s">
        <v>50</v>
      </c>
      <c r="D468" s="18" t="s">
        <v>38</v>
      </c>
      <c r="E468" s="18" t="s">
        <v>21</v>
      </c>
      <c r="F468" s="18" t="s">
        <v>22</v>
      </c>
      <c r="G468" s="18" t="s">
        <v>102</v>
      </c>
      <c r="H468" s="18" t="s">
        <v>281</v>
      </c>
      <c r="I468" s="18" t="s">
        <v>2710</v>
      </c>
      <c r="J468" s="20">
        <v>2000</v>
      </c>
      <c r="K468" s="20">
        <v>3984</v>
      </c>
      <c r="L468" s="20">
        <v>70</v>
      </c>
      <c r="M468" s="20">
        <v>0</v>
      </c>
      <c r="N468" s="20">
        <v>6.1</v>
      </c>
      <c r="O468" s="20">
        <v>129</v>
      </c>
      <c r="P468" s="20">
        <v>97</v>
      </c>
      <c r="Q468" s="3">
        <v>110222438</v>
      </c>
      <c r="R468" s="3">
        <v>26000000</v>
      </c>
      <c r="S468" s="3">
        <f t="shared" si="70"/>
        <v>84222438</v>
      </c>
      <c r="T468" s="4">
        <f t="shared" si="71"/>
        <v>3.2393245384615383</v>
      </c>
      <c r="U468" s="5">
        <f t="shared" si="72"/>
        <v>25.695729815384613</v>
      </c>
      <c r="V468" s="2">
        <f t="shared" si="73"/>
        <v>2003</v>
      </c>
      <c r="W468" s="18" t="str">
        <f t="shared" si="74"/>
        <v>dekabr</v>
      </c>
      <c r="X468" s="18" t="str">
        <f t="shared" si="75"/>
        <v>Mark Waters</v>
      </c>
      <c r="Y468" s="18" t="str">
        <f t="shared" si="76"/>
        <v>FREAKY FRİDAY</v>
      </c>
      <c r="Z468" s="18" t="str">
        <f t="shared" si="77"/>
        <v>Normal</v>
      </c>
      <c r="AA468" s="18" t="str">
        <f>VLOOKUP(D468, lookups!$A$2:$B$18, 2, FALSE)</f>
        <v>Medium Budget</v>
      </c>
      <c r="AB468" s="18" t="str">
        <f t="shared" si="78"/>
        <v>Not Recommended</v>
      </c>
      <c r="AC468" s="18" t="str">
        <f t="shared" si="79"/>
        <v>Normal</v>
      </c>
    </row>
    <row r="469" spans="1:29" x14ac:dyDescent="0.35">
      <c r="A469" s="18" t="s">
        <v>3826</v>
      </c>
      <c r="B469" s="19">
        <v>38159</v>
      </c>
      <c r="C469" s="18" t="s">
        <v>50</v>
      </c>
      <c r="D469" s="18" t="s">
        <v>109</v>
      </c>
      <c r="E469" s="18" t="s">
        <v>21</v>
      </c>
      <c r="F469" s="18" t="s">
        <v>22</v>
      </c>
      <c r="G469" s="18" t="s">
        <v>150</v>
      </c>
      <c r="H469" s="18" t="s">
        <v>2033</v>
      </c>
      <c r="I469" s="18" t="s">
        <v>3827</v>
      </c>
      <c r="J469" s="20">
        <v>4000</v>
      </c>
      <c r="K469" s="20">
        <v>7461</v>
      </c>
      <c r="L469" s="20">
        <v>70</v>
      </c>
      <c r="M469" s="20">
        <v>4000</v>
      </c>
      <c r="N469" s="20">
        <v>5.9</v>
      </c>
      <c r="O469" s="20">
        <v>203</v>
      </c>
      <c r="P469" s="20">
        <v>98</v>
      </c>
      <c r="Q469" s="3">
        <v>110175871</v>
      </c>
      <c r="R469" s="3">
        <v>10000000</v>
      </c>
      <c r="S469" s="3">
        <f t="shared" si="70"/>
        <v>100175871</v>
      </c>
      <c r="T469" s="4">
        <f t="shared" si="71"/>
        <v>10.0175871</v>
      </c>
      <c r="U469" s="5">
        <f t="shared" si="72"/>
        <v>28.007034839999999</v>
      </c>
      <c r="V469" s="2">
        <f t="shared" si="73"/>
        <v>2004</v>
      </c>
      <c r="W469" s="18" t="str">
        <f t="shared" si="74"/>
        <v>iyun</v>
      </c>
      <c r="X469" s="18" t="str">
        <f t="shared" si="75"/>
        <v>Takashi Shimizu</v>
      </c>
      <c r="Y469" s="18" t="str">
        <f t="shared" si="76"/>
        <v>THE GRUDGE</v>
      </c>
      <c r="Z469" s="18" t="str">
        <f t="shared" si="77"/>
        <v>Normal</v>
      </c>
      <c r="AA469" s="18" t="str">
        <f>VLOOKUP(D469, lookups!$A$2:$B$18, 2, FALSE)</f>
        <v>Low Budget</v>
      </c>
      <c r="AB469" s="18" t="str">
        <f t="shared" si="78"/>
        <v>Not Recommended</v>
      </c>
      <c r="AC469" s="18" t="str">
        <f t="shared" si="79"/>
        <v>Normal</v>
      </c>
    </row>
    <row r="470" spans="1:29" x14ac:dyDescent="0.35">
      <c r="A470" s="18" t="s">
        <v>7024</v>
      </c>
      <c r="B470" s="19">
        <v>42072</v>
      </c>
      <c r="C470" s="18" t="s">
        <v>50</v>
      </c>
      <c r="D470" s="18" t="s">
        <v>38</v>
      </c>
      <c r="E470" s="18" t="s">
        <v>21</v>
      </c>
      <c r="F470" s="18" t="s">
        <v>97</v>
      </c>
      <c r="G470" s="18" t="s">
        <v>110</v>
      </c>
      <c r="H470" s="18" t="s">
        <v>7025</v>
      </c>
      <c r="I470" s="18" t="s">
        <v>4112</v>
      </c>
      <c r="J470" s="20">
        <v>492</v>
      </c>
      <c r="K470" s="20">
        <v>1450</v>
      </c>
      <c r="L470" s="20">
        <v>0</v>
      </c>
      <c r="M470" s="20">
        <v>25000</v>
      </c>
      <c r="N470" s="20">
        <v>6.3</v>
      </c>
      <c r="O470" s="20">
        <v>332</v>
      </c>
      <c r="P470" s="20">
        <v>129</v>
      </c>
      <c r="Q470" s="3">
        <v>110008260</v>
      </c>
      <c r="R470" s="3">
        <v>35000000</v>
      </c>
      <c r="S470" s="3">
        <f t="shared" si="70"/>
        <v>75008260</v>
      </c>
      <c r="T470" s="4">
        <f t="shared" si="71"/>
        <v>2.1430931428571429</v>
      </c>
      <c r="U470" s="5">
        <f t="shared" si="72"/>
        <v>28.557237257142855</v>
      </c>
      <c r="V470" s="2">
        <f t="shared" si="73"/>
        <v>2015</v>
      </c>
      <c r="W470" s="18" t="str">
        <f t="shared" si="74"/>
        <v>mart</v>
      </c>
      <c r="X470" s="18" t="str">
        <f t="shared" si="75"/>
        <v>Judd Apatow</v>
      </c>
      <c r="Y470" s="18" t="str">
        <f t="shared" si="76"/>
        <v>TRAİNWRECK</v>
      </c>
      <c r="Z470" s="18" t="str">
        <f t="shared" si="77"/>
        <v>Normal</v>
      </c>
      <c r="AA470" s="18" t="str">
        <f>VLOOKUP(D470, lookups!$A$2:$B$18, 2, FALSE)</f>
        <v>Medium Budget</v>
      </c>
      <c r="AB470" s="18" t="str">
        <f t="shared" si="78"/>
        <v>Not Recommended</v>
      </c>
      <c r="AC470" s="18" t="str">
        <f t="shared" si="79"/>
        <v>Normal</v>
      </c>
    </row>
    <row r="471" spans="1:29" x14ac:dyDescent="0.35">
      <c r="A471" s="18" t="s">
        <v>7024</v>
      </c>
      <c r="B471" s="19">
        <v>42072</v>
      </c>
      <c r="C471" s="18" t="s">
        <v>50</v>
      </c>
      <c r="D471" s="18" t="s">
        <v>38</v>
      </c>
      <c r="E471" s="18" t="s">
        <v>21</v>
      </c>
      <c r="F471" s="18" t="s">
        <v>97</v>
      </c>
      <c r="G471" s="18" t="s">
        <v>110</v>
      </c>
      <c r="H471" s="18" t="s">
        <v>7025</v>
      </c>
      <c r="I471" s="18" t="s">
        <v>4112</v>
      </c>
      <c r="J471" s="20">
        <v>492</v>
      </c>
      <c r="K471" s="20">
        <v>1450</v>
      </c>
      <c r="L471" s="20">
        <v>0</v>
      </c>
      <c r="M471" s="20">
        <v>25000</v>
      </c>
      <c r="N471" s="20">
        <v>6.3</v>
      </c>
      <c r="O471" s="20">
        <v>332</v>
      </c>
      <c r="P471" s="20">
        <v>129</v>
      </c>
      <c r="Q471" s="3">
        <v>110008260</v>
      </c>
      <c r="R471" s="3">
        <v>35000000</v>
      </c>
      <c r="S471" s="3">
        <f t="shared" si="70"/>
        <v>75008260</v>
      </c>
      <c r="T471" s="4">
        <f t="shared" si="71"/>
        <v>2.1430931428571429</v>
      </c>
      <c r="U471" s="5">
        <f t="shared" si="72"/>
        <v>28.557237257142855</v>
      </c>
      <c r="V471" s="2">
        <f t="shared" si="73"/>
        <v>2015</v>
      </c>
      <c r="W471" s="18" t="str">
        <f t="shared" si="74"/>
        <v>mart</v>
      </c>
      <c r="X471" s="18" t="str">
        <f t="shared" si="75"/>
        <v>Judd Apatow</v>
      </c>
      <c r="Y471" s="18" t="str">
        <f t="shared" si="76"/>
        <v>TRAİNWRECK</v>
      </c>
      <c r="Z471" s="18" t="str">
        <f t="shared" si="77"/>
        <v>Normal</v>
      </c>
      <c r="AA471" s="18" t="str">
        <f>VLOOKUP(D471, lookups!$A$2:$B$18, 2, FALSE)</f>
        <v>Medium Budget</v>
      </c>
      <c r="AB471" s="18" t="str">
        <f t="shared" si="78"/>
        <v>Not Recommended</v>
      </c>
      <c r="AC471" s="18" t="str">
        <f t="shared" si="79"/>
        <v>Normal</v>
      </c>
    </row>
    <row r="472" spans="1:29" x14ac:dyDescent="0.35">
      <c r="A472" s="18" t="s">
        <v>3454</v>
      </c>
      <c r="B472" s="19">
        <v>37940</v>
      </c>
      <c r="C472" s="18" t="s">
        <v>50</v>
      </c>
      <c r="D472" s="18" t="s">
        <v>38</v>
      </c>
      <c r="E472" s="18" t="s">
        <v>21</v>
      </c>
      <c r="F472" s="18" t="s">
        <v>22</v>
      </c>
      <c r="G472" s="18" t="s">
        <v>150</v>
      </c>
      <c r="H472" s="18" t="s">
        <v>3455</v>
      </c>
      <c r="I472" s="18" t="s">
        <v>894</v>
      </c>
      <c r="J472" s="20">
        <v>807</v>
      </c>
      <c r="K472" s="20">
        <v>3629</v>
      </c>
      <c r="L472" s="20">
        <v>119</v>
      </c>
      <c r="M472" s="20">
        <v>0</v>
      </c>
      <c r="N472" s="20">
        <v>5.5</v>
      </c>
      <c r="O472" s="20">
        <v>151</v>
      </c>
      <c r="P472" s="20">
        <v>84</v>
      </c>
      <c r="Q472" s="3">
        <v>110000082</v>
      </c>
      <c r="R472" s="3">
        <v>48000000</v>
      </c>
      <c r="S472" s="3">
        <f t="shared" si="70"/>
        <v>62000082</v>
      </c>
      <c r="T472" s="4">
        <f t="shared" si="71"/>
        <v>1.291668375</v>
      </c>
      <c r="U472" s="5">
        <f t="shared" si="72"/>
        <v>22.516667349999999</v>
      </c>
      <c r="V472" s="2">
        <f t="shared" si="73"/>
        <v>2003</v>
      </c>
      <c r="W472" s="18" t="str">
        <f t="shared" si="74"/>
        <v>noyabr</v>
      </c>
      <c r="X472" s="18" t="str">
        <f t="shared" si="75"/>
        <v>David Zucker</v>
      </c>
      <c r="Y472" s="18" t="str">
        <f t="shared" si="76"/>
        <v>SCARY MOVİE 3</v>
      </c>
      <c r="Z472" s="18" t="str">
        <f t="shared" si="77"/>
        <v>Normal</v>
      </c>
      <c r="AA472" s="18" t="str">
        <f>VLOOKUP(D472, lookups!$A$2:$B$18, 2, FALSE)</f>
        <v>Medium Budget</v>
      </c>
      <c r="AB472" s="18" t="str">
        <f t="shared" si="78"/>
        <v>Not Recommended</v>
      </c>
      <c r="AC472" s="18" t="str">
        <f t="shared" si="79"/>
        <v>Normal</v>
      </c>
    </row>
    <row r="473" spans="1:29" x14ac:dyDescent="0.35">
      <c r="A473" s="18" t="s">
        <v>4863</v>
      </c>
      <c r="B473" s="19">
        <v>39684</v>
      </c>
      <c r="C473" s="18" t="s">
        <v>50</v>
      </c>
      <c r="D473" s="18" t="s">
        <v>38</v>
      </c>
      <c r="E473" s="18" t="s">
        <v>21</v>
      </c>
      <c r="F473" s="18" t="s">
        <v>22</v>
      </c>
      <c r="G473" s="18" t="s">
        <v>102</v>
      </c>
      <c r="H473" s="18" t="s">
        <v>1377</v>
      </c>
      <c r="I473" s="18" t="s">
        <v>2918</v>
      </c>
      <c r="J473" s="20">
        <v>11000</v>
      </c>
      <c r="K473" s="20">
        <v>12831</v>
      </c>
      <c r="L473" s="20">
        <v>163</v>
      </c>
      <c r="M473" s="20">
        <v>0</v>
      </c>
      <c r="N473" s="20">
        <v>6.1</v>
      </c>
      <c r="O473" s="20">
        <v>144</v>
      </c>
      <c r="P473" s="20">
        <v>99</v>
      </c>
      <c r="Q473" s="3">
        <v>109993847</v>
      </c>
      <c r="R473" s="3">
        <v>80000000</v>
      </c>
      <c r="S473" s="3">
        <f t="shared" si="70"/>
        <v>29993847</v>
      </c>
      <c r="T473" s="4">
        <f t="shared" si="71"/>
        <v>0.37492308749999997</v>
      </c>
      <c r="U473" s="5">
        <f t="shared" si="72"/>
        <v>24.549969234999999</v>
      </c>
      <c r="V473" s="2">
        <f t="shared" si="73"/>
        <v>2008</v>
      </c>
      <c r="W473" s="18" t="str">
        <f t="shared" si="74"/>
        <v>avgust</v>
      </c>
      <c r="X473" s="18" t="str">
        <f t="shared" si="75"/>
        <v>Adam Shankman</v>
      </c>
      <c r="Y473" s="18" t="str">
        <f t="shared" si="76"/>
        <v>BEDTİME STORİES</v>
      </c>
      <c r="Z473" s="18" t="str">
        <f t="shared" si="77"/>
        <v>Normal</v>
      </c>
      <c r="AA473" s="18" t="str">
        <f>VLOOKUP(D473, lookups!$A$2:$B$18, 2, FALSE)</f>
        <v>Medium Budget</v>
      </c>
      <c r="AB473" s="18" t="str">
        <f t="shared" si="78"/>
        <v>Not Recommended</v>
      </c>
      <c r="AC473" s="18" t="str">
        <f t="shared" si="79"/>
        <v>Normal</v>
      </c>
    </row>
    <row r="474" spans="1:29" x14ac:dyDescent="0.35">
      <c r="A474" s="18" t="s">
        <v>561</v>
      </c>
      <c r="B474" s="19">
        <v>31626</v>
      </c>
      <c r="C474" s="18" t="s">
        <v>50</v>
      </c>
      <c r="D474" s="18" t="s">
        <v>58</v>
      </c>
      <c r="E474" s="18" t="s">
        <v>21</v>
      </c>
      <c r="F474" s="18" t="s">
        <v>22</v>
      </c>
      <c r="G474" s="18" t="s">
        <v>102</v>
      </c>
      <c r="H474" s="18" t="s">
        <v>298</v>
      </c>
      <c r="I474" s="18" t="s">
        <v>298</v>
      </c>
      <c r="J474" s="20">
        <v>12000</v>
      </c>
      <c r="K474" s="20">
        <v>15449</v>
      </c>
      <c r="L474" s="20">
        <v>12000</v>
      </c>
      <c r="M474" s="20">
        <v>0</v>
      </c>
      <c r="N474" s="20">
        <v>7.3</v>
      </c>
      <c r="O474" s="20">
        <v>106</v>
      </c>
      <c r="P474" s="20">
        <v>119</v>
      </c>
      <c r="Q474" s="3">
        <v>109713132</v>
      </c>
      <c r="R474" s="3">
        <v>25000000</v>
      </c>
      <c r="S474" s="3">
        <f t="shared" si="70"/>
        <v>84713132</v>
      </c>
      <c r="T474" s="4">
        <f t="shared" si="71"/>
        <v>3.3885252800000001</v>
      </c>
      <c r="U474" s="5">
        <f t="shared" si="72"/>
        <v>30.555410112000001</v>
      </c>
      <c r="V474" s="2">
        <f t="shared" si="73"/>
        <v>1986</v>
      </c>
      <c r="W474" s="18" t="str">
        <f t="shared" si="74"/>
        <v>avgust</v>
      </c>
      <c r="X474" s="18" t="str">
        <f t="shared" si="75"/>
        <v>Leonard Nimoy</v>
      </c>
      <c r="Y474" s="18" t="str">
        <f t="shared" si="76"/>
        <v>STAR TREK IV: THE VOYAGE HOME</v>
      </c>
      <c r="Z474" s="18" t="str">
        <f t="shared" si="77"/>
        <v>Normal</v>
      </c>
      <c r="AA474" s="18" t="str">
        <f>VLOOKUP(D474, lookups!$A$2:$B$18, 2, FALSE)</f>
        <v>High Budget</v>
      </c>
      <c r="AB474" s="18" t="str">
        <f t="shared" si="78"/>
        <v>Not Recommended</v>
      </c>
      <c r="AC474" s="18" t="str">
        <f t="shared" si="79"/>
        <v>Normal</v>
      </c>
    </row>
    <row r="475" spans="1:29" x14ac:dyDescent="0.35">
      <c r="A475" s="18" t="s">
        <v>6869</v>
      </c>
      <c r="B475" s="19">
        <v>42037</v>
      </c>
      <c r="C475" s="18" t="s">
        <v>50</v>
      </c>
      <c r="D475" s="18" t="s">
        <v>27</v>
      </c>
      <c r="E475" s="18" t="s">
        <v>21</v>
      </c>
      <c r="F475" s="18" t="s">
        <v>22</v>
      </c>
      <c r="G475" s="18" t="s">
        <v>150</v>
      </c>
      <c r="H475" s="18" t="s">
        <v>254</v>
      </c>
      <c r="I475" s="18" t="s">
        <v>6416</v>
      </c>
      <c r="J475" s="20">
        <v>13000</v>
      </c>
      <c r="K475" s="20">
        <v>15106</v>
      </c>
      <c r="L475" s="20">
        <v>0</v>
      </c>
      <c r="M475" s="20">
        <v>70000</v>
      </c>
      <c r="N475" s="20">
        <v>7.7</v>
      </c>
      <c r="O475" s="20">
        <v>437</v>
      </c>
      <c r="P475" s="20">
        <v>133</v>
      </c>
      <c r="Q475" s="3">
        <v>109712885</v>
      </c>
      <c r="R475" s="3">
        <v>35000000</v>
      </c>
      <c r="S475" s="3">
        <f t="shared" si="70"/>
        <v>74712885</v>
      </c>
      <c r="T475" s="4">
        <f t="shared" si="71"/>
        <v>2.1346538571428573</v>
      </c>
      <c r="U475" s="5">
        <f t="shared" si="72"/>
        <v>38.653861542857143</v>
      </c>
      <c r="V475" s="2">
        <f t="shared" si="73"/>
        <v>2015</v>
      </c>
      <c r="W475" s="18" t="str">
        <f t="shared" si="74"/>
        <v>fevral</v>
      </c>
      <c r="X475" s="18" t="str">
        <f t="shared" si="75"/>
        <v>Ryan Coogler</v>
      </c>
      <c r="Y475" s="18" t="str">
        <f t="shared" si="76"/>
        <v>CREED</v>
      </c>
      <c r="Z475" s="18" t="str">
        <f t="shared" si="77"/>
        <v>Normal</v>
      </c>
      <c r="AA475" s="18" t="str">
        <f>VLOOKUP(D475, lookups!$A$2:$B$18, 2, FALSE)</f>
        <v>Medium Budget</v>
      </c>
      <c r="AB475" s="18" t="str">
        <f t="shared" si="78"/>
        <v>Not Recommended</v>
      </c>
      <c r="AC475" s="18" t="str">
        <f t="shared" si="79"/>
        <v>Normal</v>
      </c>
    </row>
    <row r="476" spans="1:29" x14ac:dyDescent="0.35">
      <c r="A476" s="18" t="s">
        <v>674</v>
      </c>
      <c r="B476" s="19">
        <v>32266</v>
      </c>
      <c r="C476" s="18" t="s">
        <v>50</v>
      </c>
      <c r="D476" s="18" t="s">
        <v>95</v>
      </c>
      <c r="E476" s="18" t="s">
        <v>21</v>
      </c>
      <c r="F476" s="18" t="s">
        <v>352</v>
      </c>
      <c r="G476" s="18" t="s">
        <v>102</v>
      </c>
      <c r="H476" s="18" t="s">
        <v>531</v>
      </c>
      <c r="I476" s="18" t="s">
        <v>675</v>
      </c>
      <c r="J476" s="20">
        <v>442</v>
      </c>
      <c r="K476" s="20">
        <v>717</v>
      </c>
      <c r="L476" s="20">
        <v>5</v>
      </c>
      <c r="M476" s="20">
        <v>489</v>
      </c>
      <c r="N476" s="20">
        <v>5.5</v>
      </c>
      <c r="O476" s="20">
        <v>32</v>
      </c>
      <c r="P476" s="20">
        <v>108</v>
      </c>
      <c r="Q476" s="3">
        <v>109306210</v>
      </c>
      <c r="R476" s="3">
        <v>15800000</v>
      </c>
      <c r="S476" s="3">
        <f t="shared" si="70"/>
        <v>93506210</v>
      </c>
      <c r="T476" s="4">
        <f t="shared" si="71"/>
        <v>5.918114556962025</v>
      </c>
      <c r="U476" s="5">
        <f t="shared" si="72"/>
        <v>24.416145822784809</v>
      </c>
      <c r="V476" s="2">
        <f t="shared" si="73"/>
        <v>1988</v>
      </c>
      <c r="W476" s="18" t="str">
        <f t="shared" si="74"/>
        <v>may</v>
      </c>
      <c r="X476" s="18" t="str">
        <f t="shared" si="75"/>
        <v>John Cornell</v>
      </c>
      <c r="Y476" s="18" t="str">
        <f t="shared" si="76"/>
        <v>CROCODİLE DUNDEE II</v>
      </c>
      <c r="Z476" s="18" t="str">
        <f t="shared" si="77"/>
        <v>Normal</v>
      </c>
      <c r="AA476" s="18" t="str">
        <f>VLOOKUP(D476, lookups!$A$2:$B$18, 2, FALSE)</f>
        <v>High Budget</v>
      </c>
      <c r="AB476" s="18" t="str">
        <f t="shared" si="78"/>
        <v>Not Recommended</v>
      </c>
      <c r="AC476" s="18" t="str">
        <f t="shared" si="79"/>
        <v>Normal</v>
      </c>
    </row>
    <row r="477" spans="1:29" x14ac:dyDescent="0.35">
      <c r="A477" s="18" t="s">
        <v>4111</v>
      </c>
      <c r="B477" s="19">
        <v>38678</v>
      </c>
      <c r="C477" s="18" t="s">
        <v>50</v>
      </c>
      <c r="D477" s="18" t="s">
        <v>38</v>
      </c>
      <c r="E477" s="18" t="s">
        <v>21</v>
      </c>
      <c r="F477" s="18" t="s">
        <v>22</v>
      </c>
      <c r="G477" s="18" t="s">
        <v>110</v>
      </c>
      <c r="H477" s="18" t="s">
        <v>3785</v>
      </c>
      <c r="I477" s="18" t="s">
        <v>4112</v>
      </c>
      <c r="J477" s="20">
        <v>7000</v>
      </c>
      <c r="K477" s="20">
        <v>8341</v>
      </c>
      <c r="L477" s="20">
        <v>0</v>
      </c>
      <c r="M477" s="20">
        <v>0</v>
      </c>
      <c r="N477" s="20">
        <v>7.1</v>
      </c>
      <c r="O477" s="20">
        <v>217</v>
      </c>
      <c r="P477" s="20">
        <v>133</v>
      </c>
      <c r="Q477" s="3">
        <v>109243478</v>
      </c>
      <c r="R477" s="3">
        <v>26000000</v>
      </c>
      <c r="S477" s="3">
        <f t="shared" si="70"/>
        <v>83243478</v>
      </c>
      <c r="T477" s="4">
        <f t="shared" si="71"/>
        <v>3.2016722307692307</v>
      </c>
      <c r="U477" s="5">
        <f t="shared" si="72"/>
        <v>29.68066889230769</v>
      </c>
      <c r="V477" s="2">
        <f t="shared" si="73"/>
        <v>2005</v>
      </c>
      <c r="W477" s="18" t="str">
        <f t="shared" si="74"/>
        <v>noyabr</v>
      </c>
      <c r="X477" s="18" t="str">
        <f t="shared" si="75"/>
        <v>Judd Apatow</v>
      </c>
      <c r="Y477" s="18" t="str">
        <f t="shared" si="76"/>
        <v>THE 40-YEAR-OLD VİRGİN</v>
      </c>
      <c r="Z477" s="18" t="str">
        <f t="shared" si="77"/>
        <v>Normal</v>
      </c>
      <c r="AA477" s="18" t="str">
        <f>VLOOKUP(D477, lookups!$A$2:$B$18, 2, FALSE)</f>
        <v>Medium Budget</v>
      </c>
      <c r="AB477" s="18" t="str">
        <f t="shared" si="78"/>
        <v>Not Recommended</v>
      </c>
      <c r="AC477" s="18" t="str">
        <f t="shared" si="79"/>
        <v>Normal</v>
      </c>
    </row>
    <row r="478" spans="1:29" x14ac:dyDescent="0.35">
      <c r="A478" s="18" t="s">
        <v>5235</v>
      </c>
      <c r="B478" s="19">
        <v>39846</v>
      </c>
      <c r="C478" s="18" t="s">
        <v>50</v>
      </c>
      <c r="D478" s="18" t="s">
        <v>38</v>
      </c>
      <c r="E478" s="18" t="s">
        <v>21</v>
      </c>
      <c r="F478" s="18" t="s">
        <v>22</v>
      </c>
      <c r="G478" s="18" t="s">
        <v>150</v>
      </c>
      <c r="H478" s="18" t="s">
        <v>1118</v>
      </c>
      <c r="I478" s="18" t="s">
        <v>5236</v>
      </c>
      <c r="J478" s="20">
        <v>4000</v>
      </c>
      <c r="K478" s="20">
        <v>8172</v>
      </c>
      <c r="L478" s="20">
        <v>0</v>
      </c>
      <c r="M478" s="20">
        <v>0</v>
      </c>
      <c r="N478" s="20">
        <v>5.5</v>
      </c>
      <c r="O478" s="20">
        <v>166</v>
      </c>
      <c r="P478" s="20">
        <v>113</v>
      </c>
      <c r="Q478" s="3">
        <v>109176215</v>
      </c>
      <c r="R478" s="3">
        <v>60000000</v>
      </c>
      <c r="S478" s="3">
        <f t="shared" si="70"/>
        <v>49176215</v>
      </c>
      <c r="T478" s="4">
        <f t="shared" si="71"/>
        <v>0.81960358333333339</v>
      </c>
      <c r="U478" s="5">
        <f t="shared" si="72"/>
        <v>22.327841433333333</v>
      </c>
      <c r="V478" s="2">
        <f t="shared" si="73"/>
        <v>2009</v>
      </c>
      <c r="W478" s="18" t="str">
        <f t="shared" si="74"/>
        <v>fevral</v>
      </c>
      <c r="X478" s="18" t="str">
        <f t="shared" si="75"/>
        <v>Peter Billingsley</v>
      </c>
      <c r="Y478" s="18" t="str">
        <f t="shared" si="76"/>
        <v>COUPLES RETREAT</v>
      </c>
      <c r="Z478" s="18" t="str">
        <f t="shared" si="77"/>
        <v>Normal</v>
      </c>
      <c r="AA478" s="18" t="str">
        <f>VLOOKUP(D478, lookups!$A$2:$B$18, 2, FALSE)</f>
        <v>Medium Budget</v>
      </c>
      <c r="AB478" s="18" t="str">
        <f t="shared" si="78"/>
        <v>Not Recommended</v>
      </c>
      <c r="AC478" s="18" t="str">
        <f t="shared" si="79"/>
        <v>High Buzz Mismatch</v>
      </c>
    </row>
    <row r="479" spans="1:29" x14ac:dyDescent="0.35">
      <c r="A479" s="18" t="s">
        <v>1318</v>
      </c>
      <c r="B479" s="19">
        <v>35397</v>
      </c>
      <c r="C479" s="18" t="s">
        <v>50</v>
      </c>
      <c r="D479" s="18" t="s">
        <v>20</v>
      </c>
      <c r="E479" s="18" t="s">
        <v>21</v>
      </c>
      <c r="F479" s="18" t="s">
        <v>22</v>
      </c>
      <c r="G479" s="18" t="s">
        <v>110</v>
      </c>
      <c r="H479" s="18" t="s">
        <v>924</v>
      </c>
      <c r="I479" s="18" t="s">
        <v>803</v>
      </c>
      <c r="J479" s="20">
        <v>18000</v>
      </c>
      <c r="K479" s="20">
        <v>31349</v>
      </c>
      <c r="L479" s="20">
        <v>541</v>
      </c>
      <c r="M479" s="20">
        <v>0</v>
      </c>
      <c r="N479" s="20">
        <v>7.4</v>
      </c>
      <c r="O479" s="20">
        <v>71</v>
      </c>
      <c r="P479" s="20">
        <v>149</v>
      </c>
      <c r="Q479" s="3">
        <v>108706165</v>
      </c>
      <c r="R479" s="3">
        <v>40000000</v>
      </c>
      <c r="S479" s="3">
        <f t="shared" si="70"/>
        <v>68706165</v>
      </c>
      <c r="T479" s="4">
        <f t="shared" si="71"/>
        <v>1.7176541249999999</v>
      </c>
      <c r="U479" s="5">
        <f t="shared" si="72"/>
        <v>30.287061650000002</v>
      </c>
      <c r="V479" s="2">
        <f t="shared" si="73"/>
        <v>1996</v>
      </c>
      <c r="W479" s="18" t="str">
        <f t="shared" si="74"/>
        <v>noyabr</v>
      </c>
      <c r="X479" s="18" t="str">
        <f t="shared" si="75"/>
        <v>Joel Schumacher</v>
      </c>
      <c r="Y479" s="18" t="str">
        <f t="shared" si="76"/>
        <v>A TİME TO KİLL</v>
      </c>
      <c r="Z479" s="18" t="str">
        <f t="shared" si="77"/>
        <v>Normal</v>
      </c>
      <c r="AA479" s="18" t="str">
        <f>VLOOKUP(D479, lookups!$A$2:$B$18, 2, FALSE)</f>
        <v>Medium Budget</v>
      </c>
      <c r="AB479" s="18" t="str">
        <f t="shared" si="78"/>
        <v>Not Recommended</v>
      </c>
      <c r="AC479" s="18" t="str">
        <f t="shared" si="79"/>
        <v>Normal</v>
      </c>
    </row>
    <row r="480" spans="1:29" x14ac:dyDescent="0.35">
      <c r="A480" s="18" t="s">
        <v>2641</v>
      </c>
      <c r="B480" s="19">
        <v>36989</v>
      </c>
      <c r="C480" s="18" t="s">
        <v>50</v>
      </c>
      <c r="D480" s="18" t="s">
        <v>27</v>
      </c>
      <c r="E480" s="18" t="s">
        <v>21</v>
      </c>
      <c r="F480" s="18" t="s">
        <v>22</v>
      </c>
      <c r="G480" s="18" t="s">
        <v>110</v>
      </c>
      <c r="H480" s="18" t="s">
        <v>2283</v>
      </c>
      <c r="I480" s="18" t="s">
        <v>292</v>
      </c>
      <c r="J480" s="20">
        <v>2000</v>
      </c>
      <c r="K480" s="20">
        <v>4270</v>
      </c>
      <c r="L480" s="20">
        <v>0</v>
      </c>
      <c r="M480" s="20">
        <v>10000</v>
      </c>
      <c r="N480" s="20">
        <v>7.7</v>
      </c>
      <c r="O480" s="20">
        <v>200</v>
      </c>
      <c r="P480" s="20">
        <v>152</v>
      </c>
      <c r="Q480" s="3">
        <v>108638745</v>
      </c>
      <c r="R480" s="3">
        <v>92000000</v>
      </c>
      <c r="S480" s="3">
        <f t="shared" si="70"/>
        <v>16638745</v>
      </c>
      <c r="T480" s="4">
        <f t="shared" si="71"/>
        <v>0.18085592391304348</v>
      </c>
      <c r="U480" s="5">
        <f t="shared" si="72"/>
        <v>31.872342369565217</v>
      </c>
      <c r="V480" s="2">
        <f t="shared" si="73"/>
        <v>2001</v>
      </c>
      <c r="W480" s="18" t="str">
        <f t="shared" si="74"/>
        <v>aprel</v>
      </c>
      <c r="X480" s="18" t="str">
        <f t="shared" si="75"/>
        <v>Ridley Scott</v>
      </c>
      <c r="Y480" s="18" t="str">
        <f t="shared" si="76"/>
        <v>BLACK HAWK DOWN</v>
      </c>
      <c r="Z480" s="18" t="str">
        <f t="shared" si="77"/>
        <v>Normal</v>
      </c>
      <c r="AA480" s="18" t="str">
        <f>VLOOKUP(D480, lookups!$A$2:$B$18, 2, FALSE)</f>
        <v>Medium Budget</v>
      </c>
      <c r="AB480" s="18" t="str">
        <f t="shared" si="78"/>
        <v>Not Recommended</v>
      </c>
      <c r="AC480" s="18" t="str">
        <f t="shared" si="79"/>
        <v>Normal</v>
      </c>
    </row>
    <row r="481" spans="1:29" x14ac:dyDescent="0.35">
      <c r="A481" s="18" t="s">
        <v>1176</v>
      </c>
      <c r="B481" s="19">
        <v>34981</v>
      </c>
      <c r="C481" s="18" t="s">
        <v>50</v>
      </c>
      <c r="D481" s="18" t="s">
        <v>58</v>
      </c>
      <c r="E481" s="18" t="s">
        <v>21</v>
      </c>
      <c r="F481" s="18" t="s">
        <v>22</v>
      </c>
      <c r="G481" s="18" t="s">
        <v>150</v>
      </c>
      <c r="H481" s="18" t="s">
        <v>1177</v>
      </c>
      <c r="I481" s="18" t="s">
        <v>1178</v>
      </c>
      <c r="J481" s="20">
        <v>531</v>
      </c>
      <c r="K481" s="20">
        <v>2203</v>
      </c>
      <c r="L481" s="20">
        <v>176</v>
      </c>
      <c r="M481" s="20">
        <v>0</v>
      </c>
      <c r="N481" s="20">
        <v>6.3</v>
      </c>
      <c r="O481" s="20">
        <v>59</v>
      </c>
      <c r="P481" s="20">
        <v>90</v>
      </c>
      <c r="Q481" s="3">
        <v>108360000</v>
      </c>
      <c r="R481" s="3">
        <v>30000000</v>
      </c>
      <c r="S481" s="3">
        <f t="shared" si="70"/>
        <v>78360000</v>
      </c>
      <c r="T481" s="4">
        <f t="shared" si="71"/>
        <v>2.6120000000000001</v>
      </c>
      <c r="U481" s="5">
        <f t="shared" si="72"/>
        <v>26.244799999999998</v>
      </c>
      <c r="V481" s="2">
        <f t="shared" si="73"/>
        <v>1995</v>
      </c>
      <c r="W481" s="18" t="str">
        <f t="shared" si="74"/>
        <v>oktyabr</v>
      </c>
      <c r="X481" s="18" t="str">
        <f t="shared" si="75"/>
        <v>Steve Oedekerk</v>
      </c>
      <c r="Y481" s="18" t="str">
        <f t="shared" si="76"/>
        <v>ACE VENTURA: WHEN NATURE CALLS</v>
      </c>
      <c r="Z481" s="18" t="str">
        <f t="shared" si="77"/>
        <v>Normal</v>
      </c>
      <c r="AA481" s="18" t="str">
        <f>VLOOKUP(D481, lookups!$A$2:$B$18, 2, FALSE)</f>
        <v>High Budget</v>
      </c>
      <c r="AB481" s="18" t="str">
        <f t="shared" si="78"/>
        <v>Not Recommended</v>
      </c>
      <c r="AC481" s="18" t="str">
        <f t="shared" si="79"/>
        <v>Normal</v>
      </c>
    </row>
    <row r="482" spans="1:29" x14ac:dyDescent="0.35">
      <c r="A482" s="18" t="s">
        <v>2909</v>
      </c>
      <c r="B482" s="19">
        <v>37136</v>
      </c>
      <c r="C482" s="18" t="s">
        <v>50</v>
      </c>
      <c r="D482" s="18" t="s">
        <v>38</v>
      </c>
      <c r="E482" s="18" t="s">
        <v>21</v>
      </c>
      <c r="F482" s="18" t="s">
        <v>22</v>
      </c>
      <c r="G482" s="18" t="s">
        <v>46</v>
      </c>
      <c r="H482" s="18" t="s">
        <v>2901</v>
      </c>
      <c r="I482" s="18" t="s">
        <v>823</v>
      </c>
      <c r="J482" s="20">
        <v>11000</v>
      </c>
      <c r="K482" s="20">
        <v>13645</v>
      </c>
      <c r="L482" s="20">
        <v>0</v>
      </c>
      <c r="M482" s="20">
        <v>0</v>
      </c>
      <c r="N482" s="20">
        <v>6.2</v>
      </c>
      <c r="O482" s="20">
        <v>108</v>
      </c>
      <c r="P482" s="20">
        <v>111</v>
      </c>
      <c r="Q482" s="3">
        <v>108244774</v>
      </c>
      <c r="R482" s="3">
        <v>37000000</v>
      </c>
      <c r="S482" s="3">
        <f t="shared" si="70"/>
        <v>71244774</v>
      </c>
      <c r="T482" s="4">
        <f t="shared" si="71"/>
        <v>1.9255344324324324</v>
      </c>
      <c r="U482" s="5">
        <f t="shared" si="72"/>
        <v>25.570213772972973</v>
      </c>
      <c r="V482" s="2">
        <f t="shared" si="73"/>
        <v>2001</v>
      </c>
      <c r="W482" s="18" t="str">
        <f t="shared" si="74"/>
        <v>sentyabr</v>
      </c>
      <c r="X482" s="18" t="str">
        <f t="shared" si="75"/>
        <v>Garry Marshall</v>
      </c>
      <c r="Y482" s="18" t="str">
        <f t="shared" si="76"/>
        <v>THE PRİNCESS DİARİES</v>
      </c>
      <c r="Z482" s="18" t="str">
        <f t="shared" si="77"/>
        <v>Normal</v>
      </c>
      <c r="AA482" s="18" t="str">
        <f>VLOOKUP(D482, lookups!$A$2:$B$18, 2, FALSE)</f>
        <v>Medium Budget</v>
      </c>
      <c r="AB482" s="18" t="str">
        <f t="shared" si="78"/>
        <v>Not Recommended</v>
      </c>
      <c r="AC482" s="18" t="str">
        <f t="shared" si="79"/>
        <v>Normal</v>
      </c>
    </row>
    <row r="483" spans="1:29" x14ac:dyDescent="0.35">
      <c r="A483" s="18" t="s">
        <v>329</v>
      </c>
      <c r="B483" s="19">
        <v>29507</v>
      </c>
      <c r="C483" s="18" t="s">
        <v>50</v>
      </c>
      <c r="D483" s="18" t="s">
        <v>95</v>
      </c>
      <c r="E483" s="18" t="s">
        <v>21</v>
      </c>
      <c r="F483" s="18" t="s">
        <v>22</v>
      </c>
      <c r="G483" s="18" t="s">
        <v>102</v>
      </c>
      <c r="H483" s="18" t="s">
        <v>330</v>
      </c>
      <c r="I483" s="18" t="s">
        <v>136</v>
      </c>
      <c r="J483" s="20">
        <v>593</v>
      </c>
      <c r="K483" s="20">
        <v>2908</v>
      </c>
      <c r="L483" s="20">
        <v>44</v>
      </c>
      <c r="M483" s="20">
        <v>0</v>
      </c>
      <c r="N483" s="20">
        <v>6.8</v>
      </c>
      <c r="O483" s="20">
        <v>121</v>
      </c>
      <c r="P483" s="20">
        <v>116</v>
      </c>
      <c r="Q483" s="3">
        <v>108200000</v>
      </c>
      <c r="R483" s="3">
        <v>54000000</v>
      </c>
      <c r="S483" s="3">
        <f t="shared" si="70"/>
        <v>54200000</v>
      </c>
      <c r="T483" s="4">
        <f t="shared" si="71"/>
        <v>1.0037037037037038</v>
      </c>
      <c r="U483" s="5">
        <f t="shared" si="72"/>
        <v>27.601481481481482</v>
      </c>
      <c r="V483" s="2">
        <f t="shared" si="73"/>
        <v>1980</v>
      </c>
      <c r="W483" s="18" t="str">
        <f t="shared" si="74"/>
        <v>oktyabr</v>
      </c>
      <c r="X483" s="18" t="str">
        <f t="shared" si="75"/>
        <v>Richard Lester</v>
      </c>
      <c r="Y483" s="18" t="str">
        <f t="shared" si="76"/>
        <v>SUPERMAN II</v>
      </c>
      <c r="Z483" s="18" t="str">
        <f t="shared" si="77"/>
        <v>Normal</v>
      </c>
      <c r="AA483" s="18" t="str">
        <f>VLOOKUP(D483, lookups!$A$2:$B$18, 2, FALSE)</f>
        <v>High Budget</v>
      </c>
      <c r="AB483" s="18" t="str">
        <f t="shared" si="78"/>
        <v>Not Recommended</v>
      </c>
      <c r="AC483" s="18" t="str">
        <f t="shared" si="79"/>
        <v>Normal</v>
      </c>
    </row>
    <row r="484" spans="1:29" x14ac:dyDescent="0.35">
      <c r="A484" s="18" t="s">
        <v>5855</v>
      </c>
      <c r="B484" s="19">
        <v>40790</v>
      </c>
      <c r="C484" s="18" t="s">
        <v>50</v>
      </c>
      <c r="D484" s="18" t="s">
        <v>58</v>
      </c>
      <c r="E484" s="18" t="s">
        <v>21</v>
      </c>
      <c r="F484" s="18" t="s">
        <v>22</v>
      </c>
      <c r="G484" s="18" t="s">
        <v>102</v>
      </c>
      <c r="H484" s="18" t="s">
        <v>1729</v>
      </c>
      <c r="I484" s="18" t="s">
        <v>2142</v>
      </c>
      <c r="J484" s="20">
        <v>989</v>
      </c>
      <c r="K484" s="20">
        <v>2558</v>
      </c>
      <c r="L484" s="20">
        <v>25</v>
      </c>
      <c r="M484" s="20">
        <v>0</v>
      </c>
      <c r="N484" s="20">
        <v>5.5</v>
      </c>
      <c r="O484" s="20">
        <v>156</v>
      </c>
      <c r="P484" s="20">
        <v>95</v>
      </c>
      <c r="Q484" s="3">
        <v>108012170</v>
      </c>
      <c r="R484" s="3">
        <v>63000000</v>
      </c>
      <c r="S484" s="3">
        <f t="shared" si="70"/>
        <v>45012170</v>
      </c>
      <c r="T484" s="4">
        <f t="shared" si="71"/>
        <v>0.71447888888888889</v>
      </c>
      <c r="U484" s="5">
        <f t="shared" si="72"/>
        <v>22.285791555555555</v>
      </c>
      <c r="V484" s="2">
        <f t="shared" si="73"/>
        <v>2011</v>
      </c>
      <c r="W484" s="18" t="str">
        <f t="shared" si="74"/>
        <v>sentyabr</v>
      </c>
      <c r="X484" s="18" t="str">
        <f t="shared" si="75"/>
        <v>Tim Hill</v>
      </c>
      <c r="Y484" s="18" t="str">
        <f t="shared" si="76"/>
        <v>HOP</v>
      </c>
      <c r="Z484" s="18" t="str">
        <f t="shared" si="77"/>
        <v>Normal</v>
      </c>
      <c r="AA484" s="18" t="str">
        <f>VLOOKUP(D484, lookups!$A$2:$B$18, 2, FALSE)</f>
        <v>High Budget</v>
      </c>
      <c r="AB484" s="18" t="str">
        <f t="shared" si="78"/>
        <v>Not Recommended</v>
      </c>
      <c r="AC484" s="18" t="str">
        <f t="shared" si="79"/>
        <v>High Buzz Mismatch</v>
      </c>
    </row>
    <row r="485" spans="1:29" x14ac:dyDescent="0.35">
      <c r="A485" s="18" t="s">
        <v>1122</v>
      </c>
      <c r="B485" s="19">
        <v>34516</v>
      </c>
      <c r="C485" s="18" t="s">
        <v>50</v>
      </c>
      <c r="D485" s="18" t="s">
        <v>20</v>
      </c>
      <c r="E485" s="18" t="s">
        <v>21</v>
      </c>
      <c r="F485" s="18" t="s">
        <v>22</v>
      </c>
      <c r="G485" s="18" t="s">
        <v>110</v>
      </c>
      <c r="H485" s="18" t="s">
        <v>800</v>
      </c>
      <c r="I485" s="18" t="s">
        <v>948</v>
      </c>
      <c r="J485" s="20">
        <v>13000</v>
      </c>
      <c r="K485" s="20">
        <v>16557</v>
      </c>
      <c r="L485" s="20">
        <v>16000</v>
      </c>
      <c r="M485" s="20">
        <v>45000</v>
      </c>
      <c r="N485" s="20">
        <v>8.9</v>
      </c>
      <c r="O485" s="20">
        <v>215</v>
      </c>
      <c r="P485" s="20">
        <v>178</v>
      </c>
      <c r="Q485" s="3">
        <v>107930000</v>
      </c>
      <c r="R485" s="3">
        <v>8000000</v>
      </c>
      <c r="S485" s="3">
        <f t="shared" si="70"/>
        <v>99930000</v>
      </c>
      <c r="T485" s="4">
        <f t="shared" si="71"/>
        <v>12.491250000000001</v>
      </c>
      <c r="U485" s="5">
        <f t="shared" si="72"/>
        <v>45.096500000000006</v>
      </c>
      <c r="V485" s="2">
        <f t="shared" si="73"/>
        <v>1994</v>
      </c>
      <c r="W485" s="18" t="str">
        <f t="shared" si="74"/>
        <v>iyul</v>
      </c>
      <c r="X485" s="18" t="str">
        <f t="shared" si="75"/>
        <v>Quentin Tarantino</v>
      </c>
      <c r="Y485" s="18" t="str">
        <f t="shared" si="76"/>
        <v>PULP FİCTİON</v>
      </c>
      <c r="Z485" s="18" t="str">
        <f t="shared" si="77"/>
        <v>Overperformer</v>
      </c>
      <c r="AA485" s="18" t="str">
        <f>VLOOKUP(D485, lookups!$A$2:$B$18, 2, FALSE)</f>
        <v>Medium Budget</v>
      </c>
      <c r="AB485" s="18" t="str">
        <f t="shared" si="78"/>
        <v>Not Recommended</v>
      </c>
      <c r="AC485" s="18" t="str">
        <f t="shared" si="79"/>
        <v>High Buzz / High Score</v>
      </c>
    </row>
    <row r="486" spans="1:29" x14ac:dyDescent="0.35">
      <c r="A486" s="18" t="s">
        <v>4731</v>
      </c>
      <c r="B486" s="19">
        <v>39432</v>
      </c>
      <c r="C486" s="18" t="s">
        <v>50</v>
      </c>
      <c r="D486" s="18" t="s">
        <v>109</v>
      </c>
      <c r="E486" s="18" t="s">
        <v>21</v>
      </c>
      <c r="F486" s="18" t="s">
        <v>22</v>
      </c>
      <c r="G486" s="18" t="s">
        <v>110</v>
      </c>
      <c r="H486" s="18" t="s">
        <v>4732</v>
      </c>
      <c r="I486" s="18" t="s">
        <v>4733</v>
      </c>
      <c r="J486" s="20">
        <v>189</v>
      </c>
      <c r="K486" s="20">
        <v>330</v>
      </c>
      <c r="L486" s="20">
        <v>110</v>
      </c>
      <c r="M486" s="20">
        <v>12000</v>
      </c>
      <c r="N486" s="20">
        <v>6.3</v>
      </c>
      <c r="O486" s="20">
        <v>409</v>
      </c>
      <c r="P486" s="20">
        <v>84</v>
      </c>
      <c r="Q486" s="3">
        <v>107917283</v>
      </c>
      <c r="R486" s="3">
        <v>15000</v>
      </c>
      <c r="S486" s="3">
        <f t="shared" si="70"/>
        <v>107902283</v>
      </c>
      <c r="T486" s="4">
        <f t="shared" si="71"/>
        <v>7193.4855333333335</v>
      </c>
      <c r="U486" s="5">
        <f t="shared" si="72"/>
        <v>2903.7942133333331</v>
      </c>
      <c r="V486" s="2">
        <f t="shared" si="73"/>
        <v>2007</v>
      </c>
      <c r="W486" s="18" t="str">
        <f t="shared" si="74"/>
        <v>dekabr</v>
      </c>
      <c r="X486" s="18" t="str">
        <f t="shared" si="75"/>
        <v>Oren Peli</v>
      </c>
      <c r="Y486" s="18" t="str">
        <f t="shared" si="76"/>
        <v>PARANORMAL ACTİVİTY</v>
      </c>
      <c r="Z486" s="18" t="str">
        <f t="shared" si="77"/>
        <v>Overperformer</v>
      </c>
      <c r="AA486" s="18" t="str">
        <f>VLOOKUP(D486, lookups!$A$2:$B$18, 2, FALSE)</f>
        <v>Low Budget</v>
      </c>
      <c r="AB486" s="18" t="str">
        <f t="shared" si="78"/>
        <v>Not Recommended</v>
      </c>
      <c r="AC486" s="18" t="str">
        <f t="shared" si="79"/>
        <v>Normal</v>
      </c>
    </row>
    <row r="487" spans="1:29" x14ac:dyDescent="0.35">
      <c r="A487" s="18" t="s">
        <v>6403</v>
      </c>
      <c r="B487" s="19">
        <v>41352</v>
      </c>
      <c r="C487" s="18" t="s">
        <v>50</v>
      </c>
      <c r="D487" s="18" t="s">
        <v>58</v>
      </c>
      <c r="E487" s="18" t="s">
        <v>21</v>
      </c>
      <c r="F487" s="18" t="s">
        <v>22</v>
      </c>
      <c r="G487" s="18" t="s">
        <v>102</v>
      </c>
      <c r="H487" s="18" t="s">
        <v>4032</v>
      </c>
      <c r="I487" s="18" t="s">
        <v>3078</v>
      </c>
      <c r="J487" s="20">
        <v>14000</v>
      </c>
      <c r="K487" s="20">
        <v>14552</v>
      </c>
      <c r="L487" s="20">
        <v>77</v>
      </c>
      <c r="M487" s="20">
        <v>17000</v>
      </c>
      <c r="N487" s="20">
        <v>6.7</v>
      </c>
      <c r="O487" s="20">
        <v>203</v>
      </c>
      <c r="P487" s="20">
        <v>102</v>
      </c>
      <c r="Q487" s="3">
        <v>107515297</v>
      </c>
      <c r="R487" s="3">
        <v>100000000</v>
      </c>
      <c r="S487" s="3">
        <f t="shared" si="70"/>
        <v>7515297</v>
      </c>
      <c r="T487" s="4">
        <f t="shared" si="71"/>
        <v>7.5152969999999999E-2</v>
      </c>
      <c r="U487" s="5">
        <f t="shared" si="72"/>
        <v>28.530061188000001</v>
      </c>
      <c r="V487" s="2">
        <f t="shared" si="73"/>
        <v>2013</v>
      </c>
      <c r="W487" s="18" t="str">
        <f t="shared" si="74"/>
        <v>mart</v>
      </c>
      <c r="X487" s="18" t="str">
        <f t="shared" si="75"/>
        <v>Chris Wedge</v>
      </c>
      <c r="Y487" s="18" t="str">
        <f t="shared" si="76"/>
        <v>EPİC</v>
      </c>
      <c r="Z487" s="18" t="str">
        <f t="shared" si="77"/>
        <v>Normal</v>
      </c>
      <c r="AA487" s="18" t="str">
        <f>VLOOKUP(D487, lookups!$A$2:$B$18, 2, FALSE)</f>
        <v>High Budget</v>
      </c>
      <c r="AB487" s="18" t="str">
        <f t="shared" si="78"/>
        <v>Not Recommended</v>
      </c>
      <c r="AC487" s="18" t="str">
        <f t="shared" si="79"/>
        <v>Normal</v>
      </c>
    </row>
    <row r="488" spans="1:29" x14ac:dyDescent="0.35">
      <c r="A488" s="18" t="s">
        <v>5474</v>
      </c>
      <c r="B488" s="19">
        <v>39839</v>
      </c>
      <c r="C488" s="18" t="s">
        <v>50</v>
      </c>
      <c r="D488" s="18" t="s">
        <v>95</v>
      </c>
      <c r="E488" s="18" t="s">
        <v>21</v>
      </c>
      <c r="F488" s="18" t="s">
        <v>22</v>
      </c>
      <c r="G488" s="18" t="s">
        <v>110</v>
      </c>
      <c r="H488" s="18" t="s">
        <v>5475</v>
      </c>
      <c r="I488" s="18" t="s">
        <v>3635</v>
      </c>
      <c r="J488" s="20">
        <v>986</v>
      </c>
      <c r="K488" s="20">
        <v>2530</v>
      </c>
      <c r="L488" s="20">
        <v>0</v>
      </c>
      <c r="M488" s="20">
        <v>18000</v>
      </c>
      <c r="N488" s="20">
        <v>7.7</v>
      </c>
      <c r="O488" s="20">
        <v>451</v>
      </c>
      <c r="P488" s="20">
        <v>215</v>
      </c>
      <c r="Q488" s="3">
        <v>107503316</v>
      </c>
      <c r="R488" s="3">
        <v>130000000</v>
      </c>
      <c r="S488" s="3">
        <f t="shared" si="70"/>
        <v>-22496684</v>
      </c>
      <c r="T488" s="4">
        <f t="shared" si="71"/>
        <v>-0.17305141538461538</v>
      </c>
      <c r="U488" s="5">
        <f t="shared" si="72"/>
        <v>32.530779433846156</v>
      </c>
      <c r="V488" s="2">
        <f t="shared" si="73"/>
        <v>2009</v>
      </c>
      <c r="W488" s="18" t="str">
        <f t="shared" si="74"/>
        <v>yanvar</v>
      </c>
      <c r="X488" s="18" t="str">
        <f t="shared" si="75"/>
        <v>Zack Snyder</v>
      </c>
      <c r="Y488" s="18" t="str">
        <f t="shared" si="76"/>
        <v>WATCHMEN</v>
      </c>
      <c r="Z488" s="18" t="str">
        <f t="shared" si="77"/>
        <v>Underperformer</v>
      </c>
      <c r="AA488" s="18" t="str">
        <f>VLOOKUP(D488, lookups!$A$2:$B$18, 2, FALSE)</f>
        <v>High Budget</v>
      </c>
      <c r="AB488" s="18" t="str">
        <f t="shared" si="78"/>
        <v>Not Recommended</v>
      </c>
      <c r="AC488" s="18" t="str">
        <f t="shared" si="79"/>
        <v>Normal</v>
      </c>
    </row>
    <row r="489" spans="1:29" x14ac:dyDescent="0.35">
      <c r="A489" s="18" t="s">
        <v>903</v>
      </c>
      <c r="B489" s="19">
        <v>33630</v>
      </c>
      <c r="C489" s="18" t="s">
        <v>19</v>
      </c>
      <c r="D489" s="18" t="s">
        <v>38</v>
      </c>
      <c r="E489" s="18" t="s">
        <v>21</v>
      </c>
      <c r="F489" s="18" t="s">
        <v>22</v>
      </c>
      <c r="G489" s="18" t="s">
        <v>102</v>
      </c>
      <c r="H489" s="18" t="s">
        <v>473</v>
      </c>
      <c r="I489" s="18" t="s">
        <v>665</v>
      </c>
      <c r="J489" s="20">
        <v>15000</v>
      </c>
      <c r="K489" s="20">
        <v>16751</v>
      </c>
      <c r="L489" s="20">
        <v>545</v>
      </c>
      <c r="M489" s="20">
        <v>0</v>
      </c>
      <c r="N489" s="20">
        <v>7.2</v>
      </c>
      <c r="O489" s="20">
        <v>41</v>
      </c>
      <c r="P489" s="20">
        <v>128</v>
      </c>
      <c r="Q489" s="3">
        <v>107458785</v>
      </c>
      <c r="R489" s="3">
        <v>40000000</v>
      </c>
      <c r="S489" s="3">
        <f t="shared" si="70"/>
        <v>67458785</v>
      </c>
      <c r="T489" s="4">
        <f t="shared" si="71"/>
        <v>1.686469625</v>
      </c>
      <c r="U489" s="5">
        <f t="shared" si="72"/>
        <v>29.474587849999999</v>
      </c>
      <c r="V489" s="2">
        <f t="shared" si="73"/>
        <v>1992</v>
      </c>
      <c r="W489" s="18" t="str">
        <f t="shared" si="74"/>
        <v>yanvar</v>
      </c>
      <c r="X489" s="18" t="str">
        <f t="shared" si="75"/>
        <v>Penny Marshall</v>
      </c>
      <c r="Y489" s="18" t="str">
        <f t="shared" si="76"/>
        <v>A LEAGUE OF THEİR OWN</v>
      </c>
      <c r="Z489" s="18" t="str">
        <f t="shared" si="77"/>
        <v>Normal</v>
      </c>
      <c r="AA489" s="18" t="str">
        <f>VLOOKUP(D489, lookups!$A$2:$B$18, 2, FALSE)</f>
        <v>Medium Budget</v>
      </c>
      <c r="AB489" s="18" t="str">
        <f t="shared" si="78"/>
        <v>Not Recommended</v>
      </c>
      <c r="AC489" s="18" t="str">
        <f t="shared" si="79"/>
        <v>Normal</v>
      </c>
    </row>
    <row r="490" spans="1:29" x14ac:dyDescent="0.35">
      <c r="A490" s="18" t="s">
        <v>1526</v>
      </c>
      <c r="B490" s="19">
        <v>35754</v>
      </c>
      <c r="C490" s="18" t="s">
        <v>50</v>
      </c>
      <c r="D490" s="18" t="s">
        <v>95</v>
      </c>
      <c r="E490" s="18" t="s">
        <v>21</v>
      </c>
      <c r="F490" s="18" t="s">
        <v>22</v>
      </c>
      <c r="G490" s="18" t="s">
        <v>150</v>
      </c>
      <c r="H490" s="18" t="s">
        <v>723</v>
      </c>
      <c r="I490" s="18" t="s">
        <v>803</v>
      </c>
      <c r="J490" s="20">
        <v>920</v>
      </c>
      <c r="K490" s="20">
        <v>2699</v>
      </c>
      <c r="L490" s="20">
        <v>541</v>
      </c>
      <c r="M490" s="20">
        <v>0</v>
      </c>
      <c r="N490" s="20">
        <v>3.7</v>
      </c>
      <c r="O490" s="20">
        <v>183</v>
      </c>
      <c r="P490" s="20">
        <v>125</v>
      </c>
      <c r="Q490" s="3">
        <v>107285004</v>
      </c>
      <c r="R490" s="3">
        <v>125000000</v>
      </c>
      <c r="S490" s="3">
        <f t="shared" si="70"/>
        <v>-17714996</v>
      </c>
      <c r="T490" s="4">
        <f t="shared" si="71"/>
        <v>-0.141719968</v>
      </c>
      <c r="U490" s="5">
        <f t="shared" si="72"/>
        <v>14.743312012800001</v>
      </c>
      <c r="V490" s="2">
        <f t="shared" si="73"/>
        <v>1997</v>
      </c>
      <c r="W490" s="18" t="str">
        <f t="shared" si="74"/>
        <v>noyabr</v>
      </c>
      <c r="X490" s="18" t="str">
        <f t="shared" si="75"/>
        <v>Joel Schumacher</v>
      </c>
      <c r="Y490" s="18" t="str">
        <f t="shared" si="76"/>
        <v>BATMAN &amp; ROBİN</v>
      </c>
      <c r="Z490" s="18" t="str">
        <f t="shared" si="77"/>
        <v>Underperformer</v>
      </c>
      <c r="AA490" s="18" t="str">
        <f>VLOOKUP(D490, lookups!$A$2:$B$18, 2, FALSE)</f>
        <v>High Budget</v>
      </c>
      <c r="AB490" s="18" t="str">
        <f t="shared" si="78"/>
        <v>Not Recommended</v>
      </c>
      <c r="AC490" s="18" t="str">
        <f t="shared" si="79"/>
        <v>High Buzz Mismatch</v>
      </c>
    </row>
    <row r="491" spans="1:29" x14ac:dyDescent="0.35">
      <c r="A491" s="18" t="s">
        <v>6381</v>
      </c>
      <c r="B491" s="19">
        <v>41393</v>
      </c>
      <c r="C491" s="18" t="s">
        <v>50</v>
      </c>
      <c r="D491" s="18" t="s">
        <v>79</v>
      </c>
      <c r="E491" s="18" t="s">
        <v>21</v>
      </c>
      <c r="F491" s="18" t="s">
        <v>22</v>
      </c>
      <c r="G491" s="18" t="s">
        <v>150</v>
      </c>
      <c r="H491" s="18" t="s">
        <v>473</v>
      </c>
      <c r="I491" s="18" t="s">
        <v>2993</v>
      </c>
      <c r="J491" s="20">
        <v>15000</v>
      </c>
      <c r="K491" s="20">
        <v>16281</v>
      </c>
      <c r="L491" s="20">
        <v>521</v>
      </c>
      <c r="M491" s="20">
        <v>65000</v>
      </c>
      <c r="N491" s="20">
        <v>7.9</v>
      </c>
      <c r="O491" s="20">
        <v>491</v>
      </c>
      <c r="P491" s="20">
        <v>134</v>
      </c>
      <c r="Q491" s="3">
        <v>107100855</v>
      </c>
      <c r="R491" s="3">
        <v>55000000</v>
      </c>
      <c r="S491" s="3">
        <f t="shared" si="70"/>
        <v>52100855</v>
      </c>
      <c r="T491" s="4">
        <f t="shared" si="71"/>
        <v>0.94728827272727267</v>
      </c>
      <c r="U491" s="5">
        <f t="shared" si="72"/>
        <v>38.478915309090908</v>
      </c>
      <c r="V491" s="2">
        <f t="shared" si="73"/>
        <v>2013</v>
      </c>
      <c r="W491" s="18" t="str">
        <f t="shared" si="74"/>
        <v>aprel</v>
      </c>
      <c r="X491" s="18" t="str">
        <f t="shared" si="75"/>
        <v>Paul Greengrass</v>
      </c>
      <c r="Y491" s="18" t="str">
        <f t="shared" si="76"/>
        <v>CAPTAİN PHİLLİPS</v>
      </c>
      <c r="Z491" s="18" t="str">
        <f t="shared" si="77"/>
        <v>Normal</v>
      </c>
      <c r="AA491" s="18" t="str">
        <f>VLOOKUP(D491, lookups!$A$2:$B$18, 2, FALSE)</f>
        <v>Medium Budget</v>
      </c>
      <c r="AB491" s="18" t="str">
        <f t="shared" si="78"/>
        <v>Not Recommended</v>
      </c>
      <c r="AC491" s="18" t="str">
        <f t="shared" si="79"/>
        <v>Normal</v>
      </c>
    </row>
    <row r="492" spans="1:29" x14ac:dyDescent="0.35">
      <c r="A492" s="18" t="s">
        <v>5502</v>
      </c>
      <c r="B492" s="19">
        <v>40228</v>
      </c>
      <c r="C492" s="18" t="s">
        <v>50</v>
      </c>
      <c r="D492" s="18" t="s">
        <v>27</v>
      </c>
      <c r="E492" s="18" t="s">
        <v>21</v>
      </c>
      <c r="F492" s="18" t="s">
        <v>22</v>
      </c>
      <c r="G492" s="18" t="s">
        <v>110</v>
      </c>
      <c r="H492" s="18" t="s">
        <v>1401</v>
      </c>
      <c r="I492" s="18" t="s">
        <v>1852</v>
      </c>
      <c r="J492" s="20">
        <v>20000</v>
      </c>
      <c r="K492" s="20">
        <v>38072</v>
      </c>
      <c r="L492" s="20">
        <v>0</v>
      </c>
      <c r="M492" s="20">
        <v>106000</v>
      </c>
      <c r="N492" s="20">
        <v>8</v>
      </c>
      <c r="O492" s="20">
        <v>669</v>
      </c>
      <c r="P492" s="20">
        <v>108</v>
      </c>
      <c r="Q492" s="3">
        <v>106952327</v>
      </c>
      <c r="R492" s="3">
        <v>13000000</v>
      </c>
      <c r="S492" s="3">
        <f t="shared" si="70"/>
        <v>93952327</v>
      </c>
      <c r="T492" s="4">
        <f t="shared" si="71"/>
        <v>7.2271020769230772</v>
      </c>
      <c r="U492" s="5">
        <f t="shared" si="72"/>
        <v>45.49084083076923</v>
      </c>
      <c r="V492" s="2">
        <f t="shared" si="73"/>
        <v>2010</v>
      </c>
      <c r="W492" s="18" t="str">
        <f t="shared" si="74"/>
        <v>fevral</v>
      </c>
      <c r="X492" s="18" t="str">
        <f t="shared" si="75"/>
        <v>Darren Aronofsky</v>
      </c>
      <c r="Y492" s="18" t="str">
        <f t="shared" si="76"/>
        <v>BLACK SWAN</v>
      </c>
      <c r="Z492" s="18" t="str">
        <f t="shared" si="77"/>
        <v>Normal</v>
      </c>
      <c r="AA492" s="18" t="str">
        <f>VLOOKUP(D492, lookups!$A$2:$B$18, 2, FALSE)</f>
        <v>Medium Budget</v>
      </c>
      <c r="AB492" s="18" t="str">
        <f t="shared" si="78"/>
        <v>Not Recommended</v>
      </c>
      <c r="AC492" s="18" t="str">
        <f t="shared" si="79"/>
        <v>High Buzz / High Score</v>
      </c>
    </row>
    <row r="493" spans="1:29" x14ac:dyDescent="0.35">
      <c r="A493" s="18" t="s">
        <v>2436</v>
      </c>
      <c r="B493" s="19">
        <v>36583</v>
      </c>
      <c r="C493" s="18" t="s">
        <v>50</v>
      </c>
      <c r="D493" s="18" t="s">
        <v>95</v>
      </c>
      <c r="E493" s="18" t="s">
        <v>21</v>
      </c>
      <c r="F493" s="18" t="s">
        <v>22</v>
      </c>
      <c r="G493" s="18" t="s">
        <v>150</v>
      </c>
      <c r="H493" s="18" t="s">
        <v>2437</v>
      </c>
      <c r="I493" s="18" t="s">
        <v>694</v>
      </c>
      <c r="J493" s="20">
        <v>545</v>
      </c>
      <c r="K493" s="20">
        <v>1574</v>
      </c>
      <c r="L493" s="20">
        <v>80</v>
      </c>
      <c r="M493" s="20">
        <v>0</v>
      </c>
      <c r="N493" s="20">
        <v>6.2</v>
      </c>
      <c r="O493" s="20">
        <v>140</v>
      </c>
      <c r="P493" s="20">
        <v>109</v>
      </c>
      <c r="Q493" s="3">
        <v>106807667</v>
      </c>
      <c r="R493" s="3">
        <v>45000000</v>
      </c>
      <c r="S493" s="3">
        <f t="shared" si="70"/>
        <v>61807667</v>
      </c>
      <c r="T493" s="4">
        <f t="shared" si="71"/>
        <v>1.373503711111111</v>
      </c>
      <c r="U493" s="5">
        <f t="shared" si="72"/>
        <v>25.349401484444446</v>
      </c>
      <c r="V493" s="2">
        <f t="shared" si="73"/>
        <v>2000</v>
      </c>
      <c r="W493" s="18" t="str">
        <f t="shared" si="74"/>
        <v>fevral</v>
      </c>
      <c r="X493" s="18" t="str">
        <f t="shared" si="75"/>
        <v>Donald Petrie</v>
      </c>
      <c r="Y493" s="18" t="str">
        <f t="shared" si="76"/>
        <v>MİSS CONGENİALİTY</v>
      </c>
      <c r="Z493" s="18" t="str">
        <f t="shared" si="77"/>
        <v>Normal</v>
      </c>
      <c r="AA493" s="18" t="str">
        <f>VLOOKUP(D493, lookups!$A$2:$B$18, 2, FALSE)</f>
        <v>High Budget</v>
      </c>
      <c r="AB493" s="18" t="str">
        <f t="shared" si="78"/>
        <v>Not Recommended</v>
      </c>
      <c r="AC493" s="18" t="str">
        <f t="shared" si="79"/>
        <v>Normal</v>
      </c>
    </row>
    <row r="494" spans="1:29" x14ac:dyDescent="0.35">
      <c r="A494" s="18" t="s">
        <v>2334</v>
      </c>
      <c r="B494" s="19">
        <v>36735</v>
      </c>
      <c r="C494" s="18" t="s">
        <v>50</v>
      </c>
      <c r="D494" s="18" t="s">
        <v>58</v>
      </c>
      <c r="E494" s="18" t="s">
        <v>21</v>
      </c>
      <c r="F494" s="18" t="s">
        <v>101</v>
      </c>
      <c r="G494" s="18" t="s">
        <v>46</v>
      </c>
      <c r="H494" s="18" t="s">
        <v>2335</v>
      </c>
      <c r="I494" s="18" t="s">
        <v>2336</v>
      </c>
      <c r="J494" s="20">
        <v>579</v>
      </c>
      <c r="K494" s="20">
        <v>1817</v>
      </c>
      <c r="L494" s="20">
        <v>91</v>
      </c>
      <c r="M494" s="20">
        <v>0</v>
      </c>
      <c r="N494" s="20">
        <v>7</v>
      </c>
      <c r="O494" s="20">
        <v>187</v>
      </c>
      <c r="P494" s="20">
        <v>84</v>
      </c>
      <c r="Q494" s="3">
        <v>106793915</v>
      </c>
      <c r="R494" s="3">
        <v>45000000</v>
      </c>
      <c r="S494" s="3">
        <f t="shared" si="70"/>
        <v>61793915</v>
      </c>
      <c r="T494" s="4">
        <f t="shared" si="71"/>
        <v>1.3731981111111111</v>
      </c>
      <c r="U494" s="5">
        <f t="shared" si="72"/>
        <v>28.549279244444445</v>
      </c>
      <c r="V494" s="2">
        <f t="shared" si="73"/>
        <v>2000</v>
      </c>
      <c r="W494" s="18" t="str">
        <f t="shared" si="74"/>
        <v>iyul</v>
      </c>
      <c r="X494" s="18" t="str">
        <f t="shared" si="75"/>
        <v>Peter Lord</v>
      </c>
      <c r="Y494" s="18" t="str">
        <f t="shared" si="76"/>
        <v>CHİCKEN RUN</v>
      </c>
      <c r="Z494" s="18" t="str">
        <f t="shared" si="77"/>
        <v>Normal</v>
      </c>
      <c r="AA494" s="18" t="str">
        <f>VLOOKUP(D494, lookups!$A$2:$B$18, 2, FALSE)</f>
        <v>High Budget</v>
      </c>
      <c r="AB494" s="18" t="str">
        <f t="shared" si="78"/>
        <v>Not Recommended</v>
      </c>
      <c r="AC494" s="18" t="str">
        <f t="shared" si="79"/>
        <v>Normal</v>
      </c>
    </row>
    <row r="495" spans="1:29" x14ac:dyDescent="0.35">
      <c r="A495" s="18" t="s">
        <v>1987</v>
      </c>
      <c r="B495" s="19">
        <v>36301</v>
      </c>
      <c r="C495" s="18" t="s">
        <v>50</v>
      </c>
      <c r="D495" s="18" t="s">
        <v>38</v>
      </c>
      <c r="E495" s="18" t="s">
        <v>21</v>
      </c>
      <c r="F495" s="18" t="s">
        <v>22</v>
      </c>
      <c r="G495" s="18" t="s">
        <v>110</v>
      </c>
      <c r="H495" s="18" t="s">
        <v>221</v>
      </c>
      <c r="I495" s="18" t="s">
        <v>307</v>
      </c>
      <c r="J495" s="20">
        <v>22000</v>
      </c>
      <c r="K495" s="20">
        <v>24333</v>
      </c>
      <c r="L495" s="20">
        <v>11000</v>
      </c>
      <c r="M495" s="20">
        <v>0</v>
      </c>
      <c r="N495" s="20">
        <v>6.7</v>
      </c>
      <c r="O495" s="20">
        <v>145</v>
      </c>
      <c r="P495" s="20">
        <v>103</v>
      </c>
      <c r="Q495" s="3">
        <v>106694016</v>
      </c>
      <c r="R495" s="3">
        <v>30000000</v>
      </c>
      <c r="S495" s="3">
        <f t="shared" si="70"/>
        <v>76694016</v>
      </c>
      <c r="T495" s="4">
        <f t="shared" si="71"/>
        <v>2.5564672000000002</v>
      </c>
      <c r="U495" s="5">
        <f t="shared" si="72"/>
        <v>27.822586879999999</v>
      </c>
      <c r="V495" s="2">
        <f t="shared" si="73"/>
        <v>1999</v>
      </c>
      <c r="W495" s="18" t="str">
        <f t="shared" si="74"/>
        <v>may</v>
      </c>
      <c r="X495" s="18" t="str">
        <f t="shared" si="75"/>
        <v>Harold Ramis</v>
      </c>
      <c r="Y495" s="18" t="str">
        <f t="shared" si="76"/>
        <v>ANALYZE THİS</v>
      </c>
      <c r="Z495" s="18" t="str">
        <f t="shared" si="77"/>
        <v>Normal</v>
      </c>
      <c r="AA495" s="18" t="str">
        <f>VLOOKUP(D495, lookups!$A$2:$B$18, 2, FALSE)</f>
        <v>Medium Budget</v>
      </c>
      <c r="AB495" s="18" t="str">
        <f t="shared" si="78"/>
        <v>Not Recommended</v>
      </c>
      <c r="AC495" s="18" t="str">
        <f t="shared" si="79"/>
        <v>Normal</v>
      </c>
    </row>
    <row r="496" spans="1:29" x14ac:dyDescent="0.35">
      <c r="A496" s="18" t="s">
        <v>1221</v>
      </c>
      <c r="B496" s="19">
        <v>34878</v>
      </c>
      <c r="C496" s="18" t="s">
        <v>50</v>
      </c>
      <c r="D496" s="18" t="s">
        <v>95</v>
      </c>
      <c r="E496" s="18" t="s">
        <v>21</v>
      </c>
      <c r="F496" s="18" t="s">
        <v>101</v>
      </c>
      <c r="G496" s="18" t="s">
        <v>150</v>
      </c>
      <c r="H496" s="18" t="s">
        <v>1222</v>
      </c>
      <c r="I496" s="18" t="s">
        <v>1223</v>
      </c>
      <c r="J496" s="20">
        <v>394</v>
      </c>
      <c r="K496" s="20">
        <v>1784</v>
      </c>
      <c r="L496" s="20">
        <v>258</v>
      </c>
      <c r="M496" s="20">
        <v>0</v>
      </c>
      <c r="N496" s="20">
        <v>7.2</v>
      </c>
      <c r="O496" s="20">
        <v>137</v>
      </c>
      <c r="P496" s="20">
        <v>130</v>
      </c>
      <c r="Q496" s="3">
        <v>106635996</v>
      </c>
      <c r="R496" s="3">
        <v>58000000</v>
      </c>
      <c r="S496" s="3">
        <f t="shared" si="70"/>
        <v>48635996</v>
      </c>
      <c r="T496" s="4">
        <f t="shared" si="71"/>
        <v>0.83855165517241381</v>
      </c>
      <c r="U496" s="5">
        <f t="shared" si="72"/>
        <v>29.135420662068967</v>
      </c>
      <c r="V496" s="2">
        <f t="shared" si="73"/>
        <v>1995</v>
      </c>
      <c r="W496" s="18" t="str">
        <f t="shared" si="74"/>
        <v>iyun</v>
      </c>
      <c r="X496" s="18" t="str">
        <f t="shared" si="75"/>
        <v>Martin Campbell</v>
      </c>
      <c r="Y496" s="18" t="str">
        <f t="shared" si="76"/>
        <v>GOLDENEYE</v>
      </c>
      <c r="Z496" s="18" t="str">
        <f t="shared" si="77"/>
        <v>Normal</v>
      </c>
      <c r="AA496" s="18" t="str">
        <f>VLOOKUP(D496, lookups!$A$2:$B$18, 2, FALSE)</f>
        <v>High Budget</v>
      </c>
      <c r="AB496" s="18" t="str">
        <f t="shared" si="78"/>
        <v>Not Recommended</v>
      </c>
      <c r="AC496" s="18" t="str">
        <f t="shared" si="79"/>
        <v>Normal</v>
      </c>
    </row>
    <row r="497" spans="1:29" x14ac:dyDescent="0.35">
      <c r="A497" s="18" t="s">
        <v>732</v>
      </c>
      <c r="B497" s="19">
        <v>32584</v>
      </c>
      <c r="C497" s="18" t="s">
        <v>50</v>
      </c>
      <c r="D497" s="18" t="s">
        <v>38</v>
      </c>
      <c r="E497" s="18" t="s">
        <v>21</v>
      </c>
      <c r="F497" s="18" t="s">
        <v>22</v>
      </c>
      <c r="G497" s="18" t="s">
        <v>102</v>
      </c>
      <c r="H497" s="18" t="s">
        <v>733</v>
      </c>
      <c r="I497" s="18" t="s">
        <v>734</v>
      </c>
      <c r="J497" s="20">
        <v>11000</v>
      </c>
      <c r="K497" s="20">
        <v>12619</v>
      </c>
      <c r="L497" s="20">
        <v>78</v>
      </c>
      <c r="M497" s="20">
        <v>3000</v>
      </c>
      <c r="N497" s="20">
        <v>7.4</v>
      </c>
      <c r="O497" s="20">
        <v>61</v>
      </c>
      <c r="P497" s="20">
        <v>99</v>
      </c>
      <c r="Q497" s="3">
        <v>106593296</v>
      </c>
      <c r="R497" s="3">
        <v>7500000</v>
      </c>
      <c r="S497" s="3">
        <f t="shared" si="70"/>
        <v>99093296</v>
      </c>
      <c r="T497" s="4">
        <f t="shared" si="71"/>
        <v>13.212439466666666</v>
      </c>
      <c r="U497" s="5">
        <f t="shared" si="72"/>
        <v>35.184975786666669</v>
      </c>
      <c r="V497" s="2">
        <f t="shared" si="73"/>
        <v>1989</v>
      </c>
      <c r="W497" s="18" t="str">
        <f t="shared" si="74"/>
        <v>mart</v>
      </c>
      <c r="X497" s="18" t="str">
        <f t="shared" si="75"/>
        <v>Bruce Beresford</v>
      </c>
      <c r="Y497" s="18" t="str">
        <f t="shared" si="76"/>
        <v>DRİVİNG MİSS DAİSY</v>
      </c>
      <c r="Z497" s="18" t="str">
        <f t="shared" si="77"/>
        <v>Overperformer</v>
      </c>
      <c r="AA497" s="18" t="str">
        <f>VLOOKUP(D497, lookups!$A$2:$B$18, 2, FALSE)</f>
        <v>Medium Budget</v>
      </c>
      <c r="AB497" s="18" t="str">
        <f t="shared" si="78"/>
        <v>Not Recommended</v>
      </c>
      <c r="AC497" s="18" t="str">
        <f t="shared" si="79"/>
        <v>Normal</v>
      </c>
    </row>
    <row r="498" spans="1:29" x14ac:dyDescent="0.35">
      <c r="A498" s="18" t="s">
        <v>6592</v>
      </c>
      <c r="B498" s="19">
        <v>41988</v>
      </c>
      <c r="C498" s="18" t="s">
        <v>50</v>
      </c>
      <c r="D498" s="18" t="s">
        <v>95</v>
      </c>
      <c r="E498" s="18" t="s">
        <v>21</v>
      </c>
      <c r="F498" s="18" t="s">
        <v>22</v>
      </c>
      <c r="G498" s="18" t="s">
        <v>110</v>
      </c>
      <c r="H498" s="18" t="s">
        <v>4285</v>
      </c>
      <c r="I498" s="18" t="s">
        <v>6593</v>
      </c>
      <c r="J498" s="20">
        <v>6000</v>
      </c>
      <c r="K498" s="20">
        <v>10583</v>
      </c>
      <c r="L498" s="20">
        <v>263</v>
      </c>
      <c r="M498" s="20">
        <v>71000</v>
      </c>
      <c r="N498" s="20">
        <v>6.2</v>
      </c>
      <c r="O498" s="20">
        <v>366</v>
      </c>
      <c r="P498" s="20">
        <v>102</v>
      </c>
      <c r="Q498" s="3">
        <v>106369117</v>
      </c>
      <c r="R498" s="3">
        <v>110000000</v>
      </c>
      <c r="S498" s="3">
        <f t="shared" si="70"/>
        <v>-3630883</v>
      </c>
      <c r="T498" s="4">
        <f t="shared" si="71"/>
        <v>-3.3008027272727274E-2</v>
      </c>
      <c r="U498" s="5">
        <f t="shared" si="72"/>
        <v>31.886796789090909</v>
      </c>
      <c r="V498" s="2">
        <f t="shared" si="73"/>
        <v>2014</v>
      </c>
      <c r="W498" s="18" t="str">
        <f t="shared" si="74"/>
        <v>dekabr</v>
      </c>
      <c r="X498" s="18" t="str">
        <f t="shared" si="75"/>
        <v>Noam Murro</v>
      </c>
      <c r="Y498" s="18" t="str">
        <f t="shared" si="76"/>
        <v>300: RİSE OF AN EMPİRE</v>
      </c>
      <c r="Z498" s="18" t="str">
        <f t="shared" si="77"/>
        <v>Underperformer</v>
      </c>
      <c r="AA498" s="18" t="str">
        <f>VLOOKUP(D498, lookups!$A$2:$B$18, 2, FALSE)</f>
        <v>High Budget</v>
      </c>
      <c r="AB498" s="18" t="str">
        <f t="shared" si="78"/>
        <v>Not Recommended</v>
      </c>
      <c r="AC498" s="18" t="str">
        <f t="shared" si="79"/>
        <v>Normal</v>
      </c>
    </row>
    <row r="499" spans="1:29" x14ac:dyDescent="0.35">
      <c r="A499" s="18" t="s">
        <v>3502</v>
      </c>
      <c r="B499" s="19">
        <v>37949</v>
      </c>
      <c r="C499" s="18" t="s">
        <v>50</v>
      </c>
      <c r="D499" s="18" t="s">
        <v>95</v>
      </c>
      <c r="E499" s="18" t="s">
        <v>21</v>
      </c>
      <c r="F499" s="18" t="s">
        <v>22</v>
      </c>
      <c r="G499" s="18" t="s">
        <v>150</v>
      </c>
      <c r="H499" s="18" t="s">
        <v>1829</v>
      </c>
      <c r="I499" s="18" t="s">
        <v>1219</v>
      </c>
      <c r="J499" s="20">
        <v>26000</v>
      </c>
      <c r="K499" s="20">
        <v>35084</v>
      </c>
      <c r="L499" s="20">
        <v>473</v>
      </c>
      <c r="M499" s="20">
        <v>0</v>
      </c>
      <c r="N499" s="20">
        <v>7</v>
      </c>
      <c r="O499" s="20">
        <v>155</v>
      </c>
      <c r="P499" s="20">
        <v>111</v>
      </c>
      <c r="Q499" s="3">
        <v>106126012</v>
      </c>
      <c r="R499" s="3">
        <v>60000000</v>
      </c>
      <c r="S499" s="3">
        <f t="shared" si="70"/>
        <v>46126012</v>
      </c>
      <c r="T499" s="4">
        <f t="shared" si="71"/>
        <v>0.76876686666666671</v>
      </c>
      <c r="U499" s="5">
        <f t="shared" si="72"/>
        <v>28.307506746666668</v>
      </c>
      <c r="V499" s="2">
        <f t="shared" si="73"/>
        <v>2003</v>
      </c>
      <c r="W499" s="18" t="str">
        <f t="shared" si="74"/>
        <v>noyabr</v>
      </c>
      <c r="X499" s="18" t="str">
        <f t="shared" si="75"/>
        <v>F. Gary Gray</v>
      </c>
      <c r="Y499" s="18" t="str">
        <f t="shared" si="76"/>
        <v>THE ITALİAN JOB</v>
      </c>
      <c r="Z499" s="18" t="str">
        <f t="shared" si="77"/>
        <v>Normal</v>
      </c>
      <c r="AA499" s="18" t="str">
        <f>VLOOKUP(D499, lookups!$A$2:$B$18, 2, FALSE)</f>
        <v>High Budget</v>
      </c>
      <c r="AB499" s="18" t="str">
        <f t="shared" si="78"/>
        <v>Not Recommended</v>
      </c>
      <c r="AC499" s="18" t="str">
        <f t="shared" si="79"/>
        <v>Normal</v>
      </c>
    </row>
    <row r="500" spans="1:29" x14ac:dyDescent="0.35">
      <c r="A500" s="18" t="s">
        <v>3373</v>
      </c>
      <c r="B500" s="19">
        <v>37878</v>
      </c>
      <c r="C500" s="18" t="s">
        <v>50</v>
      </c>
      <c r="D500" s="18" t="s">
        <v>38</v>
      </c>
      <c r="E500" s="18" t="s">
        <v>21</v>
      </c>
      <c r="F500" s="18" t="s">
        <v>22</v>
      </c>
      <c r="G500" s="18" t="s">
        <v>150</v>
      </c>
      <c r="H500" s="18" t="s">
        <v>1395</v>
      </c>
      <c r="I500" s="18" t="s">
        <v>694</v>
      </c>
      <c r="J500" s="20">
        <v>11000</v>
      </c>
      <c r="K500" s="20">
        <v>14087</v>
      </c>
      <c r="L500" s="20">
        <v>80</v>
      </c>
      <c r="M500" s="20">
        <v>0</v>
      </c>
      <c r="N500" s="20">
        <v>6.4</v>
      </c>
      <c r="O500" s="20">
        <v>140</v>
      </c>
      <c r="P500" s="20">
        <v>116</v>
      </c>
      <c r="Q500" s="3">
        <v>105807520</v>
      </c>
      <c r="R500" s="3">
        <v>50000000</v>
      </c>
      <c r="S500" s="3">
        <f t="shared" si="70"/>
        <v>55807520</v>
      </c>
      <c r="T500" s="4">
        <f t="shared" si="71"/>
        <v>1.1161504</v>
      </c>
      <c r="U500" s="5">
        <f t="shared" si="72"/>
        <v>26.046460160000002</v>
      </c>
      <c r="V500" s="2">
        <f t="shared" si="73"/>
        <v>2003</v>
      </c>
      <c r="W500" s="18" t="str">
        <f t="shared" si="74"/>
        <v>sentyabr</v>
      </c>
      <c r="X500" s="18" t="str">
        <f t="shared" si="75"/>
        <v>Donald Petrie</v>
      </c>
      <c r="Y500" s="18" t="str">
        <f t="shared" si="76"/>
        <v>HOW TO LOSE A GUY İN 10 DAYS</v>
      </c>
      <c r="Z500" s="18" t="str">
        <f t="shared" si="77"/>
        <v>Normal</v>
      </c>
      <c r="AA500" s="18" t="str">
        <f>VLOOKUP(D500, lookups!$A$2:$B$18, 2, FALSE)</f>
        <v>Medium Budget</v>
      </c>
      <c r="AB500" s="18" t="str">
        <f t="shared" si="78"/>
        <v>Not Recommended</v>
      </c>
      <c r="AC500" s="18" t="str">
        <f t="shared" si="79"/>
        <v>Normal</v>
      </c>
    </row>
    <row r="501" spans="1:29" x14ac:dyDescent="0.35">
      <c r="A501" s="18" t="s">
        <v>355</v>
      </c>
      <c r="B501" s="19">
        <v>29774</v>
      </c>
      <c r="C501" s="18" t="s">
        <v>50</v>
      </c>
      <c r="D501" s="18" t="s">
        <v>38</v>
      </c>
      <c r="E501" s="18" t="s">
        <v>21</v>
      </c>
      <c r="F501" s="18" t="s">
        <v>356</v>
      </c>
      <c r="G501" s="18" t="s">
        <v>110</v>
      </c>
      <c r="H501" s="18" t="s">
        <v>357</v>
      </c>
      <c r="I501" s="18" t="s">
        <v>358</v>
      </c>
      <c r="J501" s="20">
        <v>110</v>
      </c>
      <c r="K501" s="20">
        <v>582</v>
      </c>
      <c r="L501" s="20">
        <v>84</v>
      </c>
      <c r="M501" s="20">
        <v>0</v>
      </c>
      <c r="N501" s="20">
        <v>6.2</v>
      </c>
      <c r="O501" s="20">
        <v>75</v>
      </c>
      <c r="P501" s="20">
        <v>94</v>
      </c>
      <c r="Q501" s="3">
        <v>105500000</v>
      </c>
      <c r="R501" s="3">
        <v>4000000</v>
      </c>
      <c r="S501" s="3">
        <f t="shared" si="70"/>
        <v>101500000</v>
      </c>
      <c r="T501" s="4">
        <f t="shared" si="71"/>
        <v>25.375</v>
      </c>
      <c r="U501" s="5">
        <f t="shared" si="72"/>
        <v>34.950000000000003</v>
      </c>
      <c r="V501" s="2">
        <f t="shared" si="73"/>
        <v>1981</v>
      </c>
      <c r="W501" s="18" t="str">
        <f t="shared" si="74"/>
        <v>iyul</v>
      </c>
      <c r="X501" s="18" t="str">
        <f t="shared" si="75"/>
        <v>Bob Clark</v>
      </c>
      <c r="Y501" s="18" t="str">
        <f t="shared" si="76"/>
        <v>PORKY'S</v>
      </c>
      <c r="Z501" s="18" t="str">
        <f t="shared" si="77"/>
        <v>Overperformer</v>
      </c>
      <c r="AA501" s="18" t="str">
        <f>VLOOKUP(D501, lookups!$A$2:$B$18, 2, FALSE)</f>
        <v>Medium Budget</v>
      </c>
      <c r="AB501" s="18" t="str">
        <f t="shared" si="78"/>
        <v>Not Recommended</v>
      </c>
      <c r="AC501" s="18" t="str">
        <f t="shared" si="79"/>
        <v>Normal</v>
      </c>
    </row>
    <row r="502" spans="1:29" x14ac:dyDescent="0.35">
      <c r="A502" s="18" t="s">
        <v>1457</v>
      </c>
      <c r="B502" s="19">
        <v>35392</v>
      </c>
      <c r="C502" s="18" t="s">
        <v>50</v>
      </c>
      <c r="D502" s="18" t="s">
        <v>38</v>
      </c>
      <c r="E502" s="18" t="s">
        <v>21</v>
      </c>
      <c r="F502" s="18" t="s">
        <v>22</v>
      </c>
      <c r="G502" s="18" t="s">
        <v>102</v>
      </c>
      <c r="H502" s="18" t="s">
        <v>1458</v>
      </c>
      <c r="I502" s="18" t="s">
        <v>471</v>
      </c>
      <c r="J502" s="20">
        <v>944</v>
      </c>
      <c r="K502" s="20">
        <v>3143</v>
      </c>
      <c r="L502" s="20">
        <v>37</v>
      </c>
      <c r="M502" s="20">
        <v>0</v>
      </c>
      <c r="N502" s="20">
        <v>6.2</v>
      </c>
      <c r="O502" s="20">
        <v>50</v>
      </c>
      <c r="P502" s="20">
        <v>103</v>
      </c>
      <c r="Q502" s="3">
        <v>105444419</v>
      </c>
      <c r="R502" s="3">
        <v>26000000</v>
      </c>
      <c r="S502" s="3">
        <f t="shared" si="70"/>
        <v>79444419</v>
      </c>
      <c r="T502" s="4">
        <f t="shared" si="71"/>
        <v>3.0555545769230767</v>
      </c>
      <c r="U502" s="5">
        <f t="shared" si="72"/>
        <v>26.022221830769233</v>
      </c>
      <c r="V502" s="2">
        <f t="shared" si="73"/>
        <v>1996</v>
      </c>
      <c r="W502" s="18" t="str">
        <f t="shared" si="74"/>
        <v>noyabr</v>
      </c>
      <c r="X502" s="18" t="str">
        <f t="shared" si="75"/>
        <v>Hugh Wilson</v>
      </c>
      <c r="Y502" s="18" t="str">
        <f t="shared" si="76"/>
        <v>THE FİRST WİVES CLUB</v>
      </c>
      <c r="Z502" s="18" t="str">
        <f t="shared" si="77"/>
        <v>Normal</v>
      </c>
      <c r="AA502" s="18" t="str">
        <f>VLOOKUP(D502, lookups!$A$2:$B$18, 2, FALSE)</f>
        <v>Medium Budget</v>
      </c>
      <c r="AB502" s="18" t="str">
        <f t="shared" si="78"/>
        <v>Not Recommended</v>
      </c>
      <c r="AC502" s="18" t="str">
        <f t="shared" si="79"/>
        <v>Normal</v>
      </c>
    </row>
    <row r="503" spans="1:29" x14ac:dyDescent="0.35">
      <c r="A503" s="18" t="s">
        <v>1107</v>
      </c>
      <c r="B503" s="19">
        <v>34563</v>
      </c>
      <c r="C503" s="18" t="s">
        <v>50</v>
      </c>
      <c r="D503" s="18" t="s">
        <v>27</v>
      </c>
      <c r="E503" s="18" t="s">
        <v>21</v>
      </c>
      <c r="F503" s="18" t="s">
        <v>22</v>
      </c>
      <c r="G503" s="18" t="s">
        <v>110</v>
      </c>
      <c r="H503" s="18" t="s">
        <v>1063</v>
      </c>
      <c r="I503" s="18" t="s">
        <v>783</v>
      </c>
      <c r="J503" s="20">
        <v>11000</v>
      </c>
      <c r="K503" s="20">
        <v>25697</v>
      </c>
      <c r="L503" s="20">
        <v>277</v>
      </c>
      <c r="M503" s="20">
        <v>11000</v>
      </c>
      <c r="N503" s="20">
        <v>7.6</v>
      </c>
      <c r="O503" s="20">
        <v>120</v>
      </c>
      <c r="P503" s="20">
        <v>123</v>
      </c>
      <c r="Q503" s="3">
        <v>105264608</v>
      </c>
      <c r="R503" s="3">
        <v>60000000</v>
      </c>
      <c r="S503" s="3">
        <f t="shared" si="70"/>
        <v>45264608</v>
      </c>
      <c r="T503" s="4">
        <f t="shared" si="71"/>
        <v>0.75441013333333329</v>
      </c>
      <c r="U503" s="5">
        <f t="shared" si="72"/>
        <v>31.801764053333333</v>
      </c>
      <c r="V503" s="2">
        <f t="shared" si="73"/>
        <v>1994</v>
      </c>
      <c r="W503" s="18" t="str">
        <f t="shared" si="74"/>
        <v>avgust</v>
      </c>
      <c r="X503" s="18" t="str">
        <f t="shared" si="75"/>
        <v>Neil Jordan</v>
      </c>
      <c r="Y503" s="18" t="str">
        <f t="shared" si="76"/>
        <v>INTERVİEW WİTH THE VAMPİRE: THE VAMPİRE CHRONİCLES</v>
      </c>
      <c r="Z503" s="18" t="str">
        <f t="shared" si="77"/>
        <v>Normal</v>
      </c>
      <c r="AA503" s="18" t="str">
        <f>VLOOKUP(D503, lookups!$A$2:$B$18, 2, FALSE)</f>
        <v>Medium Budget</v>
      </c>
      <c r="AB503" s="18" t="str">
        <f t="shared" si="78"/>
        <v>Not Recommended</v>
      </c>
      <c r="AC503" s="18" t="str">
        <f t="shared" si="79"/>
        <v>Normal</v>
      </c>
    </row>
    <row r="504" spans="1:29" x14ac:dyDescent="0.35">
      <c r="A504" s="18" t="s">
        <v>1578</v>
      </c>
      <c r="B504" s="19">
        <v>35471</v>
      </c>
      <c r="C504" s="18" t="s">
        <v>50</v>
      </c>
      <c r="D504" s="18" t="s">
        <v>95</v>
      </c>
      <c r="E504" s="18" t="s">
        <v>21</v>
      </c>
      <c r="F504" s="18" t="s">
        <v>22</v>
      </c>
      <c r="G504" s="18" t="s">
        <v>102</v>
      </c>
      <c r="H504" s="18" t="s">
        <v>1410</v>
      </c>
      <c r="I504" s="18" t="s">
        <v>1579</v>
      </c>
      <c r="J504" s="20">
        <v>3000</v>
      </c>
      <c r="K504" s="20">
        <v>4518</v>
      </c>
      <c r="L504" s="20">
        <v>39</v>
      </c>
      <c r="M504" s="20">
        <v>5000</v>
      </c>
      <c r="N504" s="20">
        <v>5.4</v>
      </c>
      <c r="O504" s="20">
        <v>53</v>
      </c>
      <c r="P504" s="20">
        <v>92</v>
      </c>
      <c r="Q504" s="3">
        <v>105263257</v>
      </c>
      <c r="R504" s="3">
        <v>55000000</v>
      </c>
      <c r="S504" s="3">
        <f t="shared" si="70"/>
        <v>50263257</v>
      </c>
      <c r="T504" s="4">
        <f t="shared" si="71"/>
        <v>0.91387739999999995</v>
      </c>
      <c r="U504" s="5">
        <f t="shared" si="72"/>
        <v>22.465550960000002</v>
      </c>
      <c r="V504" s="2">
        <f t="shared" si="73"/>
        <v>1997</v>
      </c>
      <c r="W504" s="18" t="str">
        <f t="shared" si="74"/>
        <v>fevral</v>
      </c>
      <c r="X504" s="18" t="str">
        <f t="shared" si="75"/>
        <v>Sam Weisman</v>
      </c>
      <c r="Y504" s="18" t="str">
        <f t="shared" si="76"/>
        <v>GEORGE OF THE JUNGLE</v>
      </c>
      <c r="Z504" s="18" t="str">
        <f t="shared" si="77"/>
        <v>Normal</v>
      </c>
      <c r="AA504" s="18" t="str">
        <f>VLOOKUP(D504, lookups!$A$2:$B$18, 2, FALSE)</f>
        <v>High Budget</v>
      </c>
      <c r="AB504" s="18" t="str">
        <f t="shared" si="78"/>
        <v>Not Recommended</v>
      </c>
      <c r="AC504" s="18" t="str">
        <f t="shared" si="79"/>
        <v>High Buzz Mismatch</v>
      </c>
    </row>
    <row r="505" spans="1:29" x14ac:dyDescent="0.35">
      <c r="A505" s="18" t="s">
        <v>5645</v>
      </c>
      <c r="B505" s="19">
        <v>40444</v>
      </c>
      <c r="C505" s="18" t="s">
        <v>50</v>
      </c>
      <c r="D505" s="18" t="s">
        <v>95</v>
      </c>
      <c r="E505" s="18" t="s">
        <v>21</v>
      </c>
      <c r="F505" s="18" t="s">
        <v>22</v>
      </c>
      <c r="G505" s="18" t="s">
        <v>150</v>
      </c>
      <c r="H505" s="18" t="s">
        <v>3252</v>
      </c>
      <c r="I505" s="18" t="s">
        <v>292</v>
      </c>
      <c r="J505" s="20">
        <v>891</v>
      </c>
      <c r="K505" s="20">
        <v>3244</v>
      </c>
      <c r="L505" s="20">
        <v>0</v>
      </c>
      <c r="M505" s="20">
        <v>17000</v>
      </c>
      <c r="N505" s="20">
        <v>6.7</v>
      </c>
      <c r="O505" s="20">
        <v>343</v>
      </c>
      <c r="P505" s="20">
        <v>156</v>
      </c>
      <c r="Q505" s="3">
        <v>105219735</v>
      </c>
      <c r="R505" s="3">
        <v>200000000</v>
      </c>
      <c r="S505" s="3">
        <f t="shared" si="70"/>
        <v>-94780265</v>
      </c>
      <c r="T505" s="4">
        <f t="shared" si="71"/>
        <v>-0.47390132499999998</v>
      </c>
      <c r="U505" s="5">
        <f t="shared" si="72"/>
        <v>28.310439469999999</v>
      </c>
      <c r="V505" s="2">
        <f t="shared" si="73"/>
        <v>2010</v>
      </c>
      <c r="W505" s="18" t="str">
        <f t="shared" si="74"/>
        <v>sentyabr</v>
      </c>
      <c r="X505" s="18" t="str">
        <f t="shared" si="75"/>
        <v>Ridley Scott</v>
      </c>
      <c r="Y505" s="18" t="str">
        <f t="shared" si="76"/>
        <v>ROBİN HOOD</v>
      </c>
      <c r="Z505" s="18" t="str">
        <f t="shared" si="77"/>
        <v>Underperformer</v>
      </c>
      <c r="AA505" s="18" t="str">
        <f>VLOOKUP(D505, lookups!$A$2:$B$18, 2, FALSE)</f>
        <v>High Budget</v>
      </c>
      <c r="AB505" s="18" t="str">
        <f t="shared" si="78"/>
        <v>Not Recommended</v>
      </c>
      <c r="AC505" s="18" t="str">
        <f t="shared" si="79"/>
        <v>Normal</v>
      </c>
    </row>
    <row r="506" spans="1:29" x14ac:dyDescent="0.35">
      <c r="A506" s="18" t="s">
        <v>1414</v>
      </c>
      <c r="B506" s="19">
        <v>35385</v>
      </c>
      <c r="C506" s="18" t="s">
        <v>50</v>
      </c>
      <c r="D506" s="18" t="s">
        <v>27</v>
      </c>
      <c r="E506" s="18" t="s">
        <v>21</v>
      </c>
      <c r="F506" s="18" t="s">
        <v>22</v>
      </c>
      <c r="G506" s="18" t="s">
        <v>102</v>
      </c>
      <c r="H506" s="18" t="s">
        <v>1415</v>
      </c>
      <c r="I506" s="18" t="s">
        <v>981</v>
      </c>
      <c r="J506" s="20">
        <v>3000</v>
      </c>
      <c r="K506" s="20">
        <v>5975</v>
      </c>
      <c r="L506" s="20">
        <v>226</v>
      </c>
      <c r="M506" s="20">
        <v>0</v>
      </c>
      <c r="N506" s="20">
        <v>6.4</v>
      </c>
      <c r="O506" s="20">
        <v>53</v>
      </c>
      <c r="P506" s="20">
        <v>123</v>
      </c>
      <c r="Q506" s="3">
        <v>104632573</v>
      </c>
      <c r="R506" s="3">
        <v>32000000</v>
      </c>
      <c r="S506" s="3">
        <f t="shared" si="70"/>
        <v>72632573</v>
      </c>
      <c r="T506" s="4">
        <f t="shared" si="71"/>
        <v>2.2697679062499998</v>
      </c>
      <c r="U506" s="5">
        <f t="shared" si="72"/>
        <v>26.5079071625</v>
      </c>
      <c r="V506" s="2">
        <f t="shared" si="73"/>
        <v>1996</v>
      </c>
      <c r="W506" s="18" t="str">
        <f t="shared" si="74"/>
        <v>noyabr</v>
      </c>
      <c r="X506" s="18" t="str">
        <f t="shared" si="75"/>
        <v>Jon Turteltaub</v>
      </c>
      <c r="Y506" s="18" t="str">
        <f t="shared" si="76"/>
        <v>PHENOMENON</v>
      </c>
      <c r="Z506" s="18" t="str">
        <f t="shared" si="77"/>
        <v>Normal</v>
      </c>
      <c r="AA506" s="18" t="str">
        <f>VLOOKUP(D506, lookups!$A$2:$B$18, 2, FALSE)</f>
        <v>Medium Budget</v>
      </c>
      <c r="AB506" s="18" t="str">
        <f t="shared" si="78"/>
        <v>Not Recommended</v>
      </c>
      <c r="AC506" s="18" t="str">
        <f t="shared" si="79"/>
        <v>Normal</v>
      </c>
    </row>
    <row r="507" spans="1:29" x14ac:dyDescent="0.35">
      <c r="A507" s="18" t="s">
        <v>5689</v>
      </c>
      <c r="B507" s="19">
        <v>40305</v>
      </c>
      <c r="C507" s="18" t="s">
        <v>50</v>
      </c>
      <c r="D507" s="18" t="s">
        <v>58</v>
      </c>
      <c r="E507" s="18" t="s">
        <v>21</v>
      </c>
      <c r="F507" s="18" t="s">
        <v>22</v>
      </c>
      <c r="G507" s="18" t="s">
        <v>102</v>
      </c>
      <c r="H507" s="18" t="s">
        <v>1177</v>
      </c>
      <c r="I507" s="18" t="s">
        <v>1355</v>
      </c>
      <c r="J507" s="20">
        <v>531</v>
      </c>
      <c r="K507" s="20">
        <v>764</v>
      </c>
      <c r="L507" s="20">
        <v>150</v>
      </c>
      <c r="M507" s="20">
        <v>11000</v>
      </c>
      <c r="N507" s="20">
        <v>6.3</v>
      </c>
      <c r="O507" s="20">
        <v>228</v>
      </c>
      <c r="P507" s="20">
        <v>113</v>
      </c>
      <c r="Q507" s="3">
        <v>104383624</v>
      </c>
      <c r="R507" s="3">
        <v>155000000</v>
      </c>
      <c r="S507" s="3">
        <f t="shared" si="70"/>
        <v>-50616376</v>
      </c>
      <c r="T507" s="4">
        <f t="shared" si="71"/>
        <v>-0.32655726451612904</v>
      </c>
      <c r="U507" s="5">
        <f t="shared" si="72"/>
        <v>26.16937709419355</v>
      </c>
      <c r="V507" s="2">
        <f t="shared" si="73"/>
        <v>2010</v>
      </c>
      <c r="W507" s="18" t="str">
        <f t="shared" si="74"/>
        <v>may</v>
      </c>
      <c r="X507" s="18" t="str">
        <f t="shared" si="75"/>
        <v>Michael Apted</v>
      </c>
      <c r="Y507" s="18" t="str">
        <f t="shared" si="76"/>
        <v>THE CHRONİCLES OF NARNİA: THE VOYAGE OF THE DAWN TREADER</v>
      </c>
      <c r="Z507" s="18" t="str">
        <f t="shared" si="77"/>
        <v>Underperformer</v>
      </c>
      <c r="AA507" s="18" t="str">
        <f>VLOOKUP(D507, lookups!$A$2:$B$18, 2, FALSE)</f>
        <v>High Budget</v>
      </c>
      <c r="AB507" s="18" t="str">
        <f t="shared" si="78"/>
        <v>Not Recommended</v>
      </c>
      <c r="AC507" s="18" t="str">
        <f t="shared" si="79"/>
        <v>Normal</v>
      </c>
    </row>
    <row r="508" spans="1:29" x14ac:dyDescent="0.35">
      <c r="A508" s="18" t="s">
        <v>5444</v>
      </c>
      <c r="B508" s="19">
        <v>40171</v>
      </c>
      <c r="C508" s="18" t="s">
        <v>50</v>
      </c>
      <c r="D508" s="18" t="s">
        <v>51</v>
      </c>
      <c r="E508" s="18" t="s">
        <v>21</v>
      </c>
      <c r="F508" s="18" t="s">
        <v>22</v>
      </c>
      <c r="G508" s="18" t="s">
        <v>46</v>
      </c>
      <c r="H508" s="18" t="s">
        <v>514</v>
      </c>
      <c r="I508" s="18" t="s">
        <v>905</v>
      </c>
      <c r="J508" s="20">
        <v>852</v>
      </c>
      <c r="K508" s="20">
        <v>2480</v>
      </c>
      <c r="L508" s="20">
        <v>63</v>
      </c>
      <c r="M508" s="20">
        <v>5000</v>
      </c>
      <c r="N508" s="20">
        <v>7.1</v>
      </c>
      <c r="O508" s="20">
        <v>228</v>
      </c>
      <c r="P508" s="20">
        <v>97</v>
      </c>
      <c r="Q508" s="3">
        <v>104374107</v>
      </c>
      <c r="R508" s="3">
        <v>105000000</v>
      </c>
      <c r="S508" s="3">
        <f t="shared" si="70"/>
        <v>-625893</v>
      </c>
      <c r="T508" s="4">
        <f t="shared" si="71"/>
        <v>-5.9608857142857139E-3</v>
      </c>
      <c r="U508" s="5">
        <f t="shared" si="72"/>
        <v>28.897615645714286</v>
      </c>
      <c r="V508" s="2">
        <f t="shared" si="73"/>
        <v>2009</v>
      </c>
      <c r="W508" s="18" t="str">
        <f t="shared" si="74"/>
        <v>dekabr</v>
      </c>
      <c r="X508" s="18" t="str">
        <f t="shared" si="75"/>
        <v>Ron Clements</v>
      </c>
      <c r="Y508" s="18" t="str">
        <f t="shared" si="76"/>
        <v>THE PRİNCESS AND THE FROG</v>
      </c>
      <c r="Z508" s="18" t="str">
        <f t="shared" si="77"/>
        <v>Underperformer</v>
      </c>
      <c r="AA508" s="18" t="str">
        <f>VLOOKUP(D508, lookups!$A$2:$B$18, 2, FALSE)</f>
        <v>High Budget</v>
      </c>
      <c r="AB508" s="18" t="str">
        <f t="shared" si="78"/>
        <v>Not Recommended</v>
      </c>
      <c r="AC508" s="18" t="str">
        <f t="shared" si="79"/>
        <v>Normal</v>
      </c>
    </row>
    <row r="509" spans="1:29" x14ac:dyDescent="0.35">
      <c r="A509" s="18" t="s">
        <v>3298</v>
      </c>
      <c r="B509" s="19">
        <v>37883</v>
      </c>
      <c r="C509" s="18" t="s">
        <v>50</v>
      </c>
      <c r="D509" s="18" t="s">
        <v>38</v>
      </c>
      <c r="E509" s="18" t="s">
        <v>21</v>
      </c>
      <c r="F509" s="18" t="s">
        <v>22</v>
      </c>
      <c r="G509" s="18" t="s">
        <v>110</v>
      </c>
      <c r="H509" s="18" t="s">
        <v>1773</v>
      </c>
      <c r="I509" s="18" t="s">
        <v>2719</v>
      </c>
      <c r="J509" s="20">
        <v>3000</v>
      </c>
      <c r="K509" s="20">
        <v>5713</v>
      </c>
      <c r="L509" s="20">
        <v>58</v>
      </c>
      <c r="M509" s="20">
        <v>0</v>
      </c>
      <c r="N509" s="20">
        <v>6.3</v>
      </c>
      <c r="O509" s="20">
        <v>153</v>
      </c>
      <c r="P509" s="20">
        <v>74</v>
      </c>
      <c r="Q509" s="3">
        <v>104354205</v>
      </c>
      <c r="R509" s="3">
        <v>55000000</v>
      </c>
      <c r="S509" s="3">
        <f t="shared" si="70"/>
        <v>49354205</v>
      </c>
      <c r="T509" s="4">
        <f t="shared" si="71"/>
        <v>0.8973491818181818</v>
      </c>
      <c r="U509" s="5">
        <f t="shared" si="72"/>
        <v>25.558939672727274</v>
      </c>
      <c r="V509" s="2">
        <f t="shared" si="73"/>
        <v>2003</v>
      </c>
      <c r="W509" s="18" t="str">
        <f t="shared" si="74"/>
        <v>sentyabr</v>
      </c>
      <c r="X509" s="18" t="str">
        <f t="shared" si="75"/>
        <v>Jesse Dylan</v>
      </c>
      <c r="Y509" s="18" t="str">
        <f t="shared" si="76"/>
        <v>AMERİCAN WEDDİNG</v>
      </c>
      <c r="Z509" s="18" t="str">
        <f t="shared" si="77"/>
        <v>Normal</v>
      </c>
      <c r="AA509" s="18" t="str">
        <f>VLOOKUP(D509, lookups!$A$2:$B$18, 2, FALSE)</f>
        <v>Medium Budget</v>
      </c>
      <c r="AB509" s="18" t="str">
        <f t="shared" si="78"/>
        <v>Not Recommended</v>
      </c>
      <c r="AC509" s="18" t="str">
        <f t="shared" si="79"/>
        <v>Normal</v>
      </c>
    </row>
    <row r="510" spans="1:29" x14ac:dyDescent="0.35">
      <c r="A510" s="18" t="s">
        <v>3320</v>
      </c>
      <c r="B510" s="19">
        <v>37825</v>
      </c>
      <c r="C510" s="18" t="s">
        <v>50</v>
      </c>
      <c r="D510" s="18" t="s">
        <v>38</v>
      </c>
      <c r="E510" s="18" t="s">
        <v>21</v>
      </c>
      <c r="F510" s="18" t="s">
        <v>22</v>
      </c>
      <c r="G510" s="18" t="s">
        <v>102</v>
      </c>
      <c r="H510" s="18" t="s">
        <v>889</v>
      </c>
      <c r="I510" s="18" t="s">
        <v>2443</v>
      </c>
      <c r="J510" s="20">
        <v>1000</v>
      </c>
      <c r="K510" s="20">
        <v>4050</v>
      </c>
      <c r="L510" s="20">
        <v>41</v>
      </c>
      <c r="M510" s="20">
        <v>886</v>
      </c>
      <c r="N510" s="20">
        <v>5.5</v>
      </c>
      <c r="O510" s="20">
        <v>81</v>
      </c>
      <c r="P510" s="20">
        <v>92</v>
      </c>
      <c r="Q510" s="3">
        <v>104148781</v>
      </c>
      <c r="R510" s="3">
        <v>60000000</v>
      </c>
      <c r="S510" s="3">
        <f t="shared" si="70"/>
        <v>44148781</v>
      </c>
      <c r="T510" s="4">
        <f t="shared" si="71"/>
        <v>0.73581301666666665</v>
      </c>
      <c r="U510" s="5">
        <f t="shared" si="72"/>
        <v>22.382925206666666</v>
      </c>
      <c r="V510" s="2">
        <f t="shared" si="73"/>
        <v>2003</v>
      </c>
      <c r="W510" s="18" t="str">
        <f t="shared" si="74"/>
        <v>iyul</v>
      </c>
      <c r="X510" s="18" t="str">
        <f t="shared" si="75"/>
        <v>Steve Carr</v>
      </c>
      <c r="Y510" s="18" t="str">
        <f t="shared" si="76"/>
        <v>DADDY DAY CARE</v>
      </c>
      <c r="Z510" s="18" t="str">
        <f t="shared" si="77"/>
        <v>Normal</v>
      </c>
      <c r="AA510" s="18" t="str">
        <f>VLOOKUP(D510, lookups!$A$2:$B$18, 2, FALSE)</f>
        <v>Medium Budget</v>
      </c>
      <c r="AB510" s="18" t="str">
        <f t="shared" si="78"/>
        <v>Not Recommended</v>
      </c>
      <c r="AC510" s="18" t="str">
        <f t="shared" si="79"/>
        <v>High Buzz Mismatch</v>
      </c>
    </row>
    <row r="511" spans="1:29" x14ac:dyDescent="0.35">
      <c r="A511" s="18" t="s">
        <v>3156</v>
      </c>
      <c r="B511" s="19">
        <v>37582</v>
      </c>
      <c r="C511" s="18" t="s">
        <v>50</v>
      </c>
      <c r="D511" s="18" t="s">
        <v>20</v>
      </c>
      <c r="E511" s="18" t="s">
        <v>21</v>
      </c>
      <c r="F511" s="18" t="s">
        <v>22</v>
      </c>
      <c r="G511" s="18" t="s">
        <v>110</v>
      </c>
      <c r="H511" s="18" t="s">
        <v>473</v>
      </c>
      <c r="I511" s="18" t="s">
        <v>1982</v>
      </c>
      <c r="J511" s="20">
        <v>15000</v>
      </c>
      <c r="K511" s="20">
        <v>16828</v>
      </c>
      <c r="L511" s="20">
        <v>0</v>
      </c>
      <c r="M511" s="20">
        <v>0</v>
      </c>
      <c r="N511" s="20">
        <v>7.7</v>
      </c>
      <c r="O511" s="20">
        <v>226</v>
      </c>
      <c r="P511" s="20">
        <v>117</v>
      </c>
      <c r="Q511" s="3">
        <v>104054514</v>
      </c>
      <c r="R511" s="3">
        <v>80000000</v>
      </c>
      <c r="S511" s="3">
        <f t="shared" si="70"/>
        <v>24054514</v>
      </c>
      <c r="T511" s="4">
        <f t="shared" si="71"/>
        <v>0.300681425</v>
      </c>
      <c r="U511" s="5">
        <f t="shared" si="72"/>
        <v>30.920272570000002</v>
      </c>
      <c r="V511" s="2">
        <f t="shared" si="73"/>
        <v>2002</v>
      </c>
      <c r="W511" s="18" t="str">
        <f t="shared" si="74"/>
        <v>noyabr</v>
      </c>
      <c r="X511" s="18" t="str">
        <f t="shared" si="75"/>
        <v>Sam Mendes</v>
      </c>
      <c r="Y511" s="18" t="str">
        <f t="shared" si="76"/>
        <v>ROAD TO PERDİTİON</v>
      </c>
      <c r="Z511" s="18" t="str">
        <f t="shared" si="77"/>
        <v>Normal</v>
      </c>
      <c r="AA511" s="18" t="str">
        <f>VLOOKUP(D511, lookups!$A$2:$B$18, 2, FALSE)</f>
        <v>Medium Budget</v>
      </c>
      <c r="AB511" s="18" t="str">
        <f t="shared" si="78"/>
        <v>Not Recommended</v>
      </c>
      <c r="AC511" s="18" t="str">
        <f t="shared" si="79"/>
        <v>Normal</v>
      </c>
    </row>
    <row r="512" spans="1:29" x14ac:dyDescent="0.35">
      <c r="A512" s="18" t="s">
        <v>5915</v>
      </c>
      <c r="B512" s="19">
        <v>40790</v>
      </c>
      <c r="C512" s="18" t="s">
        <v>50</v>
      </c>
      <c r="D512" s="18" t="s">
        <v>109</v>
      </c>
      <c r="E512" s="18" t="s">
        <v>21</v>
      </c>
      <c r="F512" s="18" t="s">
        <v>22</v>
      </c>
      <c r="G512" s="18" t="s">
        <v>110</v>
      </c>
      <c r="H512" s="18" t="s">
        <v>5916</v>
      </c>
      <c r="I512" s="18" t="s">
        <v>5917</v>
      </c>
      <c r="J512" s="20">
        <v>581</v>
      </c>
      <c r="K512" s="20">
        <v>2371</v>
      </c>
      <c r="L512" s="20">
        <v>24</v>
      </c>
      <c r="M512" s="20">
        <v>24000</v>
      </c>
      <c r="N512" s="20">
        <v>5.8</v>
      </c>
      <c r="O512" s="20">
        <v>251</v>
      </c>
      <c r="P512" s="20">
        <v>94</v>
      </c>
      <c r="Q512" s="3">
        <v>104007828</v>
      </c>
      <c r="R512" s="3">
        <v>5000000</v>
      </c>
      <c r="S512" s="3">
        <f t="shared" si="70"/>
        <v>99007828</v>
      </c>
      <c r="T512" s="4">
        <f t="shared" si="71"/>
        <v>19.8015656</v>
      </c>
      <c r="U512" s="5">
        <f t="shared" si="72"/>
        <v>33.520626239999999</v>
      </c>
      <c r="V512" s="2">
        <f t="shared" si="73"/>
        <v>2011</v>
      </c>
      <c r="W512" s="18" t="str">
        <f t="shared" si="74"/>
        <v>sentyabr</v>
      </c>
      <c r="X512" s="18" t="str">
        <f t="shared" si="75"/>
        <v>Henry Joost</v>
      </c>
      <c r="Y512" s="18" t="str">
        <f t="shared" si="76"/>
        <v>PARANORMAL ACTİVİTY 3</v>
      </c>
      <c r="Z512" s="18" t="str">
        <f t="shared" si="77"/>
        <v>Overperformer</v>
      </c>
      <c r="AA512" s="18" t="str">
        <f>VLOOKUP(D512, lookups!$A$2:$B$18, 2, FALSE)</f>
        <v>Low Budget</v>
      </c>
      <c r="AB512" s="18" t="str">
        <f t="shared" si="78"/>
        <v>Not Recommended</v>
      </c>
      <c r="AC512" s="18" t="str">
        <f t="shared" si="79"/>
        <v>Normal</v>
      </c>
    </row>
    <row r="513" spans="1:29" x14ac:dyDescent="0.35">
      <c r="A513" s="18" t="s">
        <v>6150</v>
      </c>
      <c r="B513" s="19">
        <v>41064</v>
      </c>
      <c r="C513" s="18" t="s">
        <v>50</v>
      </c>
      <c r="D513" s="18" t="s">
        <v>95</v>
      </c>
      <c r="E513" s="18" t="s">
        <v>21</v>
      </c>
      <c r="F513" s="18" t="s">
        <v>22</v>
      </c>
      <c r="G513" s="18" t="s">
        <v>102</v>
      </c>
      <c r="H513" s="18" t="s">
        <v>4032</v>
      </c>
      <c r="I513" s="18" t="s">
        <v>5514</v>
      </c>
      <c r="J513" s="20">
        <v>14000</v>
      </c>
      <c r="K513" s="20">
        <v>27842</v>
      </c>
      <c r="L513" s="20">
        <v>62</v>
      </c>
      <c r="M513" s="20">
        <v>0</v>
      </c>
      <c r="N513" s="20">
        <v>5.8</v>
      </c>
      <c r="O513" s="20">
        <v>178</v>
      </c>
      <c r="P513" s="20">
        <v>94</v>
      </c>
      <c r="Q513" s="3">
        <v>103812241</v>
      </c>
      <c r="R513" s="3">
        <v>79000000</v>
      </c>
      <c r="S513" s="3">
        <f t="shared" si="70"/>
        <v>24812241</v>
      </c>
      <c r="T513" s="4">
        <f t="shared" si="71"/>
        <v>0.314079</v>
      </c>
      <c r="U513" s="5">
        <f t="shared" si="72"/>
        <v>23.325631599999998</v>
      </c>
      <c r="V513" s="2">
        <f t="shared" si="73"/>
        <v>2012</v>
      </c>
      <c r="W513" s="18" t="str">
        <f t="shared" si="74"/>
        <v>iyun</v>
      </c>
      <c r="X513" s="18" t="str">
        <f t="shared" si="75"/>
        <v>Brad Peyton</v>
      </c>
      <c r="Y513" s="18" t="str">
        <f t="shared" si="76"/>
        <v>JOURNEY 2: THE MYSTERİOUS ISLAND</v>
      </c>
      <c r="Z513" s="18" t="str">
        <f t="shared" si="77"/>
        <v>Normal</v>
      </c>
      <c r="AA513" s="18" t="str">
        <f>VLOOKUP(D513, lookups!$A$2:$B$18, 2, FALSE)</f>
        <v>High Budget</v>
      </c>
      <c r="AB513" s="18" t="str">
        <f t="shared" si="78"/>
        <v>Not Recommended</v>
      </c>
      <c r="AC513" s="18" t="str">
        <f t="shared" si="79"/>
        <v>High Buzz Mismatch</v>
      </c>
    </row>
    <row r="514" spans="1:29" x14ac:dyDescent="0.35">
      <c r="A514" s="18" t="s">
        <v>796</v>
      </c>
      <c r="B514" s="19">
        <v>33210</v>
      </c>
      <c r="C514" s="18" t="s">
        <v>50</v>
      </c>
      <c r="D514" s="18" t="s">
        <v>95</v>
      </c>
      <c r="E514" s="18" t="s">
        <v>21</v>
      </c>
      <c r="F514" s="18" t="s">
        <v>22</v>
      </c>
      <c r="G514" s="18" t="s">
        <v>102</v>
      </c>
      <c r="H514" s="18" t="s">
        <v>797</v>
      </c>
      <c r="I514" s="18" t="s">
        <v>798</v>
      </c>
      <c r="J514" s="20">
        <v>678</v>
      </c>
      <c r="K514" s="20">
        <v>2096</v>
      </c>
      <c r="L514" s="20">
        <v>631</v>
      </c>
      <c r="M514" s="20">
        <v>2000</v>
      </c>
      <c r="N514" s="20">
        <v>6.1</v>
      </c>
      <c r="O514" s="20">
        <v>72</v>
      </c>
      <c r="P514" s="20">
        <v>105</v>
      </c>
      <c r="Q514" s="3">
        <v>103738726</v>
      </c>
      <c r="R514" s="3">
        <v>100000000</v>
      </c>
      <c r="S514" s="3">
        <f t="shared" si="70"/>
        <v>3738726</v>
      </c>
      <c r="T514" s="4">
        <f t="shared" si="71"/>
        <v>3.7387259999999999E-2</v>
      </c>
      <c r="U514" s="5">
        <f t="shared" si="72"/>
        <v>24.614954903999998</v>
      </c>
      <c r="V514" s="2">
        <f t="shared" si="73"/>
        <v>1990</v>
      </c>
      <c r="W514" s="18" t="str">
        <f t="shared" si="74"/>
        <v>dekabr</v>
      </c>
      <c r="X514" s="18" t="str">
        <f t="shared" si="75"/>
        <v>Warren Beatty</v>
      </c>
      <c r="Y514" s="18" t="str">
        <f t="shared" si="76"/>
        <v>DİCK TRACY</v>
      </c>
      <c r="Z514" s="18" t="str">
        <f t="shared" si="77"/>
        <v>Normal</v>
      </c>
      <c r="AA514" s="18" t="str">
        <f>VLOOKUP(D514, lookups!$A$2:$B$18, 2, FALSE)</f>
        <v>High Budget</v>
      </c>
      <c r="AB514" s="18" t="str">
        <f t="shared" si="78"/>
        <v>Not Recommended</v>
      </c>
      <c r="AC514" s="18" t="str">
        <f t="shared" si="79"/>
        <v>Normal</v>
      </c>
    </row>
    <row r="515" spans="1:29" x14ac:dyDescent="0.35">
      <c r="A515" s="18" t="s">
        <v>6200</v>
      </c>
      <c r="B515" s="19">
        <v>41229</v>
      </c>
      <c r="C515" s="18" t="s">
        <v>50</v>
      </c>
      <c r="D515" s="18" t="s">
        <v>58</v>
      </c>
      <c r="E515" s="18" t="s">
        <v>21</v>
      </c>
      <c r="F515" s="18" t="s">
        <v>22</v>
      </c>
      <c r="G515" s="18" t="s">
        <v>102</v>
      </c>
      <c r="H515" s="18" t="s">
        <v>2599</v>
      </c>
      <c r="I515" s="18" t="s">
        <v>6201</v>
      </c>
      <c r="J515" s="20">
        <v>20000</v>
      </c>
      <c r="K515" s="20">
        <v>20645</v>
      </c>
      <c r="L515" s="20">
        <v>52</v>
      </c>
      <c r="M515" s="20">
        <v>25000</v>
      </c>
      <c r="N515" s="20">
        <v>7.3</v>
      </c>
      <c r="O515" s="20">
        <v>256</v>
      </c>
      <c r="P515" s="20">
        <v>97</v>
      </c>
      <c r="Q515" s="3">
        <v>103400692</v>
      </c>
      <c r="R515" s="3">
        <v>145000000</v>
      </c>
      <c r="S515" s="3">
        <f t="shared" ref="S515:S578" si="80">Q515-R515</f>
        <v>-41599308</v>
      </c>
      <c r="T515" s="4">
        <f t="shared" ref="T515:T578" si="81">IF(R515&gt;0, (Q515-R515)/R515, 0)</f>
        <v>-0.28689177931034482</v>
      </c>
      <c r="U515" s="5">
        <f t="shared" ref="U515:U578" si="82">(N515*4) + (T515*0.4) + (M515/10000)</f>
        <v>31.585243288275862</v>
      </c>
      <c r="V515" s="2">
        <f t="shared" ref="V515:V578" si="83">YEAR(B515)</f>
        <v>2012</v>
      </c>
      <c r="W515" s="18" t="str">
        <f t="shared" ref="W515:W578" si="84">TEXT(B515, "mmmm")</f>
        <v>noyabr</v>
      </c>
      <c r="X515" s="18" t="str">
        <f t="shared" ref="X515:X578" si="85">TRIM(I515)</f>
        <v>Peter Ramsey</v>
      </c>
      <c r="Y515" s="18" t="str">
        <f t="shared" ref="Y515:Y578" si="86">UPPER(A515)</f>
        <v>RİSE OF THE GUARDİANS</v>
      </c>
      <c r="Z515" s="18" t="str">
        <f t="shared" ref="Z515:Z578" si="87">IF(AND(R515&gt;50000000, S515&lt;0), "Underperformer", IF(AND(R515&lt;10000000, S515&gt;50000000), "Overperformer", "Normal"))</f>
        <v>Underperformer</v>
      </c>
      <c r="AA515" s="18" t="str">
        <f>VLOOKUP(D515, lookups!$A$2:$B$18, 2, FALSE)</f>
        <v>High Budget</v>
      </c>
      <c r="AB515" s="18" t="str">
        <f t="shared" ref="AB515:AB578" si="88">IF(AND(N515&gt;7, T515&gt;1, U515&gt;70), "Recommended", "Not Recommended")</f>
        <v>Not Recommended</v>
      </c>
      <c r="AC515" s="18" t="str">
        <f t="shared" ref="AC515:AC578" si="89">IF(N515&gt;=8, "High Buzz / High Score", IF(AND(N515&lt;6, T515&lt;1), "High Buzz Mismatch", "Normal"))</f>
        <v>Normal</v>
      </c>
    </row>
    <row r="516" spans="1:29" x14ac:dyDescent="0.35">
      <c r="A516" s="18" t="s">
        <v>4311</v>
      </c>
      <c r="B516" s="19">
        <v>39054</v>
      </c>
      <c r="C516" s="18" t="s">
        <v>50</v>
      </c>
      <c r="D516" s="18" t="s">
        <v>27</v>
      </c>
      <c r="E516" s="18" t="s">
        <v>21</v>
      </c>
      <c r="F516" s="18" t="s">
        <v>22</v>
      </c>
      <c r="G516" s="18" t="s">
        <v>150</v>
      </c>
      <c r="H516" s="18" t="s">
        <v>2576</v>
      </c>
      <c r="I516" s="18" t="s">
        <v>1794</v>
      </c>
      <c r="J516" s="20">
        <v>912</v>
      </c>
      <c r="K516" s="20">
        <v>2856</v>
      </c>
      <c r="L516" s="20">
        <v>386</v>
      </c>
      <c r="M516" s="20">
        <v>0</v>
      </c>
      <c r="N516" s="20">
        <v>6.5</v>
      </c>
      <c r="O516" s="20">
        <v>241</v>
      </c>
      <c r="P516" s="20">
        <v>130</v>
      </c>
      <c r="Q516" s="3">
        <v>103338338</v>
      </c>
      <c r="R516" s="3">
        <v>70000000</v>
      </c>
      <c r="S516" s="3">
        <f t="shared" si="80"/>
        <v>33338338</v>
      </c>
      <c r="T516" s="4">
        <f t="shared" si="81"/>
        <v>0.47626197142857141</v>
      </c>
      <c r="U516" s="5">
        <f t="shared" si="82"/>
        <v>26.190504788571427</v>
      </c>
      <c r="V516" s="2">
        <f t="shared" si="83"/>
        <v>2006</v>
      </c>
      <c r="W516" s="18" t="str">
        <f t="shared" si="84"/>
        <v>dekabr</v>
      </c>
      <c r="X516" s="18" t="str">
        <f t="shared" si="85"/>
        <v>Bill Condon</v>
      </c>
      <c r="Y516" s="18" t="str">
        <f t="shared" si="86"/>
        <v>DREAMGİRLS</v>
      </c>
      <c r="Z516" s="18" t="str">
        <f t="shared" si="87"/>
        <v>Normal</v>
      </c>
      <c r="AA516" s="18" t="str">
        <f>VLOOKUP(D516, lookups!$A$2:$B$18, 2, FALSE)</f>
        <v>Medium Budget</v>
      </c>
      <c r="AB516" s="18" t="str">
        <f t="shared" si="88"/>
        <v>Not Recommended</v>
      </c>
      <c r="AC516" s="18" t="str">
        <f t="shared" si="89"/>
        <v>Normal</v>
      </c>
    </row>
    <row r="517" spans="1:29" x14ac:dyDescent="0.35">
      <c r="A517" s="18" t="s">
        <v>5873</v>
      </c>
      <c r="B517" s="19">
        <v>40582</v>
      </c>
      <c r="C517" s="18" t="s">
        <v>50</v>
      </c>
      <c r="D517" s="18" t="s">
        <v>38</v>
      </c>
      <c r="E517" s="18" t="s">
        <v>21</v>
      </c>
      <c r="F517" s="18" t="s">
        <v>22</v>
      </c>
      <c r="G517" s="18" t="s">
        <v>150</v>
      </c>
      <c r="H517" s="18" t="s">
        <v>1377</v>
      </c>
      <c r="I517" s="18" t="s">
        <v>1378</v>
      </c>
      <c r="J517" s="20">
        <v>11000</v>
      </c>
      <c r="K517" s="20">
        <v>16325</v>
      </c>
      <c r="L517" s="20">
        <v>221</v>
      </c>
      <c r="M517" s="20">
        <v>19000</v>
      </c>
      <c r="N517" s="20">
        <v>6.4</v>
      </c>
      <c r="O517" s="20">
        <v>204</v>
      </c>
      <c r="P517" s="20">
        <v>117</v>
      </c>
      <c r="Q517" s="3">
        <v>103028109</v>
      </c>
      <c r="R517" s="3">
        <v>80000000</v>
      </c>
      <c r="S517" s="3">
        <f t="shared" si="80"/>
        <v>23028109</v>
      </c>
      <c r="T517" s="4">
        <f t="shared" si="81"/>
        <v>0.28785136249999999</v>
      </c>
      <c r="U517" s="5">
        <f t="shared" si="82"/>
        <v>27.615140544999999</v>
      </c>
      <c r="V517" s="2">
        <f t="shared" si="83"/>
        <v>2011</v>
      </c>
      <c r="W517" s="18" t="str">
        <f t="shared" si="84"/>
        <v>fevral</v>
      </c>
      <c r="X517" s="18" t="str">
        <f t="shared" si="85"/>
        <v>Dennis Dugan</v>
      </c>
      <c r="Y517" s="18" t="str">
        <f t="shared" si="86"/>
        <v>JUST GO WİTH IT</v>
      </c>
      <c r="Z517" s="18" t="str">
        <f t="shared" si="87"/>
        <v>Normal</v>
      </c>
      <c r="AA517" s="18" t="str">
        <f>VLOOKUP(D517, lookups!$A$2:$B$18, 2, FALSE)</f>
        <v>Medium Budget</v>
      </c>
      <c r="AB517" s="18" t="str">
        <f t="shared" si="88"/>
        <v>Not Recommended</v>
      </c>
      <c r="AC517" s="18" t="str">
        <f t="shared" si="89"/>
        <v>Normal</v>
      </c>
    </row>
    <row r="518" spans="1:29" x14ac:dyDescent="0.35">
      <c r="A518" s="18" t="s">
        <v>1420</v>
      </c>
      <c r="B518" s="19">
        <v>35304</v>
      </c>
      <c r="C518" s="18" t="s">
        <v>50</v>
      </c>
      <c r="D518" s="18" t="s">
        <v>109</v>
      </c>
      <c r="E518" s="18" t="s">
        <v>21</v>
      </c>
      <c r="F518" s="18" t="s">
        <v>22</v>
      </c>
      <c r="G518" s="18" t="s">
        <v>110</v>
      </c>
      <c r="H518" s="18" t="s">
        <v>1421</v>
      </c>
      <c r="I518" s="18" t="s">
        <v>445</v>
      </c>
      <c r="J518" s="20">
        <v>611</v>
      </c>
      <c r="K518" s="20">
        <v>1212</v>
      </c>
      <c r="L518" s="20">
        <v>0</v>
      </c>
      <c r="M518" s="20">
        <v>11000</v>
      </c>
      <c r="N518" s="20">
        <v>7.2</v>
      </c>
      <c r="O518" s="20">
        <v>242</v>
      </c>
      <c r="P518" s="20">
        <v>103</v>
      </c>
      <c r="Q518" s="3">
        <v>103001286</v>
      </c>
      <c r="R518" s="3">
        <v>15000000</v>
      </c>
      <c r="S518" s="3">
        <f t="shared" si="80"/>
        <v>88001286</v>
      </c>
      <c r="T518" s="4">
        <f t="shared" si="81"/>
        <v>5.8667524000000002</v>
      </c>
      <c r="U518" s="5">
        <f t="shared" si="82"/>
        <v>32.246700959999998</v>
      </c>
      <c r="V518" s="2">
        <f t="shared" si="83"/>
        <v>1996</v>
      </c>
      <c r="W518" s="18" t="str">
        <f t="shared" si="84"/>
        <v>avgust</v>
      </c>
      <c r="X518" s="18" t="str">
        <f t="shared" si="85"/>
        <v>Wes Craven</v>
      </c>
      <c r="Y518" s="18" t="str">
        <f t="shared" si="86"/>
        <v>SCREAM</v>
      </c>
      <c r="Z518" s="18" t="str">
        <f t="shared" si="87"/>
        <v>Normal</v>
      </c>
      <c r="AA518" s="18" t="str">
        <f>VLOOKUP(D518, lookups!$A$2:$B$18, 2, FALSE)</f>
        <v>Low Budget</v>
      </c>
      <c r="AB518" s="18" t="str">
        <f t="shared" si="88"/>
        <v>Not Recommended</v>
      </c>
      <c r="AC518" s="18" t="str">
        <f t="shared" si="89"/>
        <v>Normal</v>
      </c>
    </row>
    <row r="519" spans="1:29" x14ac:dyDescent="0.35">
      <c r="A519" s="18" t="s">
        <v>5693</v>
      </c>
      <c r="B519" s="19">
        <v>40494</v>
      </c>
      <c r="C519" s="18" t="s">
        <v>50</v>
      </c>
      <c r="D519" s="18" t="s">
        <v>95</v>
      </c>
      <c r="E519" s="18" t="s">
        <v>21</v>
      </c>
      <c r="F519" s="18" t="s">
        <v>22</v>
      </c>
      <c r="G519" s="18" t="s">
        <v>110</v>
      </c>
      <c r="H519" s="18" t="s">
        <v>1829</v>
      </c>
      <c r="I519" s="18" t="s">
        <v>254</v>
      </c>
      <c r="J519" s="20">
        <v>26000</v>
      </c>
      <c r="K519" s="20">
        <v>46355</v>
      </c>
      <c r="L519" s="20">
        <v>13000</v>
      </c>
      <c r="M519" s="20">
        <v>57000</v>
      </c>
      <c r="N519" s="20">
        <v>6.5</v>
      </c>
      <c r="O519" s="20">
        <v>424</v>
      </c>
      <c r="P519" s="20">
        <v>113</v>
      </c>
      <c r="Q519" s="3">
        <v>102981571</v>
      </c>
      <c r="R519" s="3">
        <v>80000000</v>
      </c>
      <c r="S519" s="3">
        <f t="shared" si="80"/>
        <v>22981571</v>
      </c>
      <c r="T519" s="4">
        <f t="shared" si="81"/>
        <v>0.28726963750000001</v>
      </c>
      <c r="U519" s="5">
        <f t="shared" si="82"/>
        <v>31.814907854999998</v>
      </c>
      <c r="V519" s="2">
        <f t="shared" si="83"/>
        <v>2010</v>
      </c>
      <c r="W519" s="18" t="str">
        <f t="shared" si="84"/>
        <v>noyabr</v>
      </c>
      <c r="X519" s="18" t="str">
        <f t="shared" si="85"/>
        <v>Sylvester Stallone</v>
      </c>
      <c r="Y519" s="18" t="str">
        <f t="shared" si="86"/>
        <v>THE EXPENDABLES</v>
      </c>
      <c r="Z519" s="18" t="str">
        <f t="shared" si="87"/>
        <v>Normal</v>
      </c>
      <c r="AA519" s="18" t="str">
        <f>VLOOKUP(D519, lookups!$A$2:$B$18, 2, FALSE)</f>
        <v>High Budget</v>
      </c>
      <c r="AB519" s="18" t="str">
        <f t="shared" si="88"/>
        <v>Not Recommended</v>
      </c>
      <c r="AC519" s="18" t="str">
        <f t="shared" si="89"/>
        <v>Normal</v>
      </c>
    </row>
    <row r="520" spans="1:29" x14ac:dyDescent="0.35">
      <c r="A520" s="18" t="s">
        <v>283</v>
      </c>
      <c r="B520" s="19">
        <v>28647</v>
      </c>
      <c r="C520" s="18" t="s">
        <v>50</v>
      </c>
      <c r="D520" s="18" t="s">
        <v>58</v>
      </c>
      <c r="E520" s="18" t="s">
        <v>21</v>
      </c>
      <c r="F520" s="18" t="s">
        <v>22</v>
      </c>
      <c r="G520" s="18" t="s">
        <v>102</v>
      </c>
      <c r="H520" s="18" t="s">
        <v>242</v>
      </c>
      <c r="I520" s="18" t="s">
        <v>284</v>
      </c>
      <c r="J520" s="20">
        <v>813</v>
      </c>
      <c r="K520" s="20">
        <v>1520</v>
      </c>
      <c r="L520" s="20">
        <v>82</v>
      </c>
      <c r="M520" s="20">
        <v>0</v>
      </c>
      <c r="N520" s="20">
        <v>5.7</v>
      </c>
      <c r="O520" s="20">
        <v>75</v>
      </c>
      <c r="P520" s="20">
        <v>131</v>
      </c>
      <c r="Q520" s="3">
        <v>102922376</v>
      </c>
      <c r="R520" s="3">
        <v>20000000</v>
      </c>
      <c r="S520" s="3">
        <f t="shared" si="80"/>
        <v>82922376</v>
      </c>
      <c r="T520" s="4">
        <f t="shared" si="81"/>
        <v>4.1461188</v>
      </c>
      <c r="U520" s="5">
        <f t="shared" si="82"/>
        <v>24.45844752</v>
      </c>
      <c r="V520" s="2">
        <f t="shared" si="83"/>
        <v>1978</v>
      </c>
      <c r="W520" s="18" t="str">
        <f t="shared" si="84"/>
        <v>iyun</v>
      </c>
      <c r="X520" s="18" t="str">
        <f t="shared" si="85"/>
        <v>Jeannot Szwarc</v>
      </c>
      <c r="Y520" s="18" t="str">
        <f t="shared" si="86"/>
        <v>JAWS 2</v>
      </c>
      <c r="Z520" s="18" t="str">
        <f t="shared" si="87"/>
        <v>Normal</v>
      </c>
      <c r="AA520" s="18" t="str">
        <f>VLOOKUP(D520, lookups!$A$2:$B$18, 2, FALSE)</f>
        <v>High Budget</v>
      </c>
      <c r="AB520" s="18" t="str">
        <f t="shared" si="88"/>
        <v>Not Recommended</v>
      </c>
      <c r="AC520" s="18" t="str">
        <f t="shared" si="89"/>
        <v>Normal</v>
      </c>
    </row>
    <row r="521" spans="1:29" x14ac:dyDescent="0.35">
      <c r="A521" s="18" t="s">
        <v>2217</v>
      </c>
      <c r="B521" s="19">
        <v>36402</v>
      </c>
      <c r="C521" s="18" t="s">
        <v>50</v>
      </c>
      <c r="D521" s="18" t="s">
        <v>27</v>
      </c>
      <c r="E521" s="18" t="s">
        <v>21</v>
      </c>
      <c r="F521" s="18" t="s">
        <v>22</v>
      </c>
      <c r="G521" s="18" t="s">
        <v>110</v>
      </c>
      <c r="H521" s="18" t="s">
        <v>2218</v>
      </c>
      <c r="I521" s="18" t="s">
        <v>1547</v>
      </c>
      <c r="J521" s="20">
        <v>577</v>
      </c>
      <c r="K521" s="20">
        <v>2321</v>
      </c>
      <c r="L521" s="20">
        <v>165</v>
      </c>
      <c r="M521" s="20">
        <v>885</v>
      </c>
      <c r="N521" s="20">
        <v>6.3</v>
      </c>
      <c r="O521" s="20">
        <v>113</v>
      </c>
      <c r="P521" s="20">
        <v>116</v>
      </c>
      <c r="Q521" s="3">
        <v>102678089</v>
      </c>
      <c r="R521" s="3">
        <v>95000000</v>
      </c>
      <c r="S521" s="3">
        <f t="shared" si="80"/>
        <v>7678089</v>
      </c>
      <c r="T521" s="4">
        <f t="shared" si="81"/>
        <v>8.0821989473684214E-2</v>
      </c>
      <c r="U521" s="5">
        <f t="shared" si="82"/>
        <v>25.320828795789474</v>
      </c>
      <c r="V521" s="2">
        <f t="shared" si="83"/>
        <v>1999</v>
      </c>
      <c r="W521" s="18" t="str">
        <f t="shared" si="84"/>
        <v>avgust</v>
      </c>
      <c r="X521" s="18" t="str">
        <f t="shared" si="85"/>
        <v>Simon West</v>
      </c>
      <c r="Y521" s="18" t="str">
        <f t="shared" si="86"/>
        <v>THE GENERAL'S DAUGHTER</v>
      </c>
      <c r="Z521" s="18" t="str">
        <f t="shared" si="87"/>
        <v>Normal</v>
      </c>
      <c r="AA521" s="18" t="str">
        <f>VLOOKUP(D521, lookups!$A$2:$B$18, 2, FALSE)</f>
        <v>Medium Budget</v>
      </c>
      <c r="AB521" s="18" t="str">
        <f t="shared" si="88"/>
        <v>Not Recommended</v>
      </c>
      <c r="AC521" s="18" t="str">
        <f t="shared" si="89"/>
        <v>Normal</v>
      </c>
    </row>
    <row r="522" spans="1:29" x14ac:dyDescent="0.35">
      <c r="A522" s="18" t="s">
        <v>3811</v>
      </c>
      <c r="B522" s="19">
        <v>38229</v>
      </c>
      <c r="C522" s="18" t="s">
        <v>19</v>
      </c>
      <c r="D522" s="18" t="s">
        <v>79</v>
      </c>
      <c r="E522" s="18" t="s">
        <v>21</v>
      </c>
      <c r="F522" s="18" t="s">
        <v>22</v>
      </c>
      <c r="G522" s="18" t="s">
        <v>150</v>
      </c>
      <c r="H522" s="18" t="s">
        <v>1294</v>
      </c>
      <c r="I522" s="18" t="s">
        <v>222</v>
      </c>
      <c r="J522" s="20">
        <v>29000</v>
      </c>
      <c r="K522" s="20">
        <v>34582</v>
      </c>
      <c r="L522" s="20">
        <v>17000</v>
      </c>
      <c r="M522" s="20">
        <v>0</v>
      </c>
      <c r="N522" s="20">
        <v>7.5</v>
      </c>
      <c r="O522" s="20">
        <v>267</v>
      </c>
      <c r="P522" s="20">
        <v>170</v>
      </c>
      <c r="Q522" s="3">
        <v>102608827</v>
      </c>
      <c r="R522" s="3">
        <v>110000000</v>
      </c>
      <c r="S522" s="3">
        <f t="shared" si="80"/>
        <v>-7391173</v>
      </c>
      <c r="T522" s="4">
        <f t="shared" si="81"/>
        <v>-6.7192481818181812E-2</v>
      </c>
      <c r="U522" s="5">
        <f t="shared" si="82"/>
        <v>29.973123007272726</v>
      </c>
      <c r="V522" s="2">
        <f t="shared" si="83"/>
        <v>2004</v>
      </c>
      <c r="W522" s="18" t="str">
        <f t="shared" si="84"/>
        <v>avgust</v>
      </c>
      <c r="X522" s="18" t="str">
        <f t="shared" si="85"/>
        <v>Martin Scorsese</v>
      </c>
      <c r="Y522" s="18" t="str">
        <f t="shared" si="86"/>
        <v>THE AVİATOR</v>
      </c>
      <c r="Z522" s="18" t="str">
        <f t="shared" si="87"/>
        <v>Underperformer</v>
      </c>
      <c r="AA522" s="18" t="str">
        <f>VLOOKUP(D522, lookups!$A$2:$B$18, 2, FALSE)</f>
        <v>Medium Budget</v>
      </c>
      <c r="AB522" s="18" t="str">
        <f t="shared" si="88"/>
        <v>Not Recommended</v>
      </c>
      <c r="AC522" s="18" t="str">
        <f t="shared" si="89"/>
        <v>Normal</v>
      </c>
    </row>
    <row r="523" spans="1:29" x14ac:dyDescent="0.35">
      <c r="A523" s="18" t="s">
        <v>5991</v>
      </c>
      <c r="B523" s="19">
        <v>40887</v>
      </c>
      <c r="C523" s="18" t="s">
        <v>50</v>
      </c>
      <c r="D523" s="18" t="s">
        <v>20</v>
      </c>
      <c r="E523" s="18" t="s">
        <v>21</v>
      </c>
      <c r="F523" s="18" t="s">
        <v>22</v>
      </c>
      <c r="G523" s="18" t="s">
        <v>110</v>
      </c>
      <c r="H523" s="18" t="s">
        <v>647</v>
      </c>
      <c r="I523" s="18" t="s">
        <v>908</v>
      </c>
      <c r="J523" s="20">
        <v>18000</v>
      </c>
      <c r="K523" s="20">
        <v>20388</v>
      </c>
      <c r="L523" s="20">
        <v>21000</v>
      </c>
      <c r="M523" s="20">
        <v>54000</v>
      </c>
      <c r="N523" s="20">
        <v>7.8</v>
      </c>
      <c r="O523" s="20">
        <v>517</v>
      </c>
      <c r="P523" s="20">
        <v>158</v>
      </c>
      <c r="Q523" s="3">
        <v>102515793</v>
      </c>
      <c r="R523" s="3">
        <v>90000000</v>
      </c>
      <c r="S523" s="3">
        <f t="shared" si="80"/>
        <v>12515793</v>
      </c>
      <c r="T523" s="4">
        <f t="shared" si="81"/>
        <v>0.13906436666666666</v>
      </c>
      <c r="U523" s="5">
        <f t="shared" si="82"/>
        <v>36.655625746666665</v>
      </c>
      <c r="V523" s="2">
        <f t="shared" si="83"/>
        <v>2011</v>
      </c>
      <c r="W523" s="18" t="str">
        <f t="shared" si="84"/>
        <v>dekabr</v>
      </c>
      <c r="X523" s="18" t="str">
        <f t="shared" si="85"/>
        <v>David Fincher</v>
      </c>
      <c r="Y523" s="18" t="str">
        <f t="shared" si="86"/>
        <v>THE GİRL WİTH THE DRAGON TATTOO</v>
      </c>
      <c r="Z523" s="18" t="str">
        <f t="shared" si="87"/>
        <v>Normal</v>
      </c>
      <c r="AA523" s="18" t="str">
        <f>VLOOKUP(D523, lookups!$A$2:$B$18, 2, FALSE)</f>
        <v>Medium Budget</v>
      </c>
      <c r="AB523" s="18" t="str">
        <f t="shared" si="88"/>
        <v>Not Recommended</v>
      </c>
      <c r="AC523" s="18" t="str">
        <f t="shared" si="89"/>
        <v>Normal</v>
      </c>
    </row>
    <row r="524" spans="1:29" x14ac:dyDescent="0.35">
      <c r="A524" s="18" t="s">
        <v>6789</v>
      </c>
      <c r="B524" s="19">
        <v>41898</v>
      </c>
      <c r="C524" s="18" t="s">
        <v>50</v>
      </c>
      <c r="D524" s="18" t="s">
        <v>95</v>
      </c>
      <c r="E524" s="18" t="s">
        <v>21</v>
      </c>
      <c r="F524" s="18" t="s">
        <v>22</v>
      </c>
      <c r="G524" s="18" t="s">
        <v>150</v>
      </c>
      <c r="H524" s="18" t="s">
        <v>6790</v>
      </c>
      <c r="I524" s="18" t="s">
        <v>6791</v>
      </c>
      <c r="J524" s="20">
        <v>988</v>
      </c>
      <c r="K524" s="20">
        <v>1783</v>
      </c>
      <c r="L524" s="20">
        <v>47</v>
      </c>
      <c r="M524" s="20">
        <v>38000</v>
      </c>
      <c r="N524" s="20">
        <v>6.8</v>
      </c>
      <c r="O524" s="20">
        <v>297</v>
      </c>
      <c r="P524" s="20">
        <v>113</v>
      </c>
      <c r="Q524" s="3">
        <v>102413606</v>
      </c>
      <c r="R524" s="3">
        <v>34000000</v>
      </c>
      <c r="S524" s="3">
        <f t="shared" si="80"/>
        <v>68413606</v>
      </c>
      <c r="T524" s="4">
        <f t="shared" si="81"/>
        <v>2.0121648823529412</v>
      </c>
      <c r="U524" s="5">
        <f t="shared" si="82"/>
        <v>31.804865952941178</v>
      </c>
      <c r="V524" s="2">
        <f t="shared" si="83"/>
        <v>2014</v>
      </c>
      <c r="W524" s="18" t="str">
        <f t="shared" si="84"/>
        <v>sentyabr</v>
      </c>
      <c r="X524" s="18" t="str">
        <f t="shared" si="85"/>
        <v>Wes Ball</v>
      </c>
      <c r="Y524" s="18" t="str">
        <f t="shared" si="86"/>
        <v>THE MAZE RUNNER</v>
      </c>
      <c r="Z524" s="18" t="str">
        <f t="shared" si="87"/>
        <v>Normal</v>
      </c>
      <c r="AA524" s="18" t="str">
        <f>VLOOKUP(D524, lookups!$A$2:$B$18, 2, FALSE)</f>
        <v>High Budget</v>
      </c>
      <c r="AB524" s="18" t="str">
        <f t="shared" si="88"/>
        <v>Not Recommended</v>
      </c>
      <c r="AC524" s="18" t="str">
        <f t="shared" si="89"/>
        <v>Normal</v>
      </c>
    </row>
    <row r="525" spans="1:29" x14ac:dyDescent="0.35">
      <c r="A525" s="18" t="s">
        <v>173</v>
      </c>
      <c r="B525" s="19">
        <v>25532</v>
      </c>
      <c r="C525" s="18" t="s">
        <v>50</v>
      </c>
      <c r="D525" s="18" t="s">
        <v>79</v>
      </c>
      <c r="E525" s="18" t="s">
        <v>21</v>
      </c>
      <c r="F525" s="18" t="s">
        <v>22</v>
      </c>
      <c r="G525" s="18" t="s">
        <v>174</v>
      </c>
      <c r="H525" s="18" t="s">
        <v>175</v>
      </c>
      <c r="I525" s="18" t="s">
        <v>176</v>
      </c>
      <c r="J525" s="20">
        <v>640</v>
      </c>
      <c r="K525" s="20">
        <v>2169</v>
      </c>
      <c r="L525" s="20">
        <v>131</v>
      </c>
      <c r="M525" s="20">
        <v>0</v>
      </c>
      <c r="N525" s="20">
        <v>8.1</v>
      </c>
      <c r="O525" s="20">
        <v>130</v>
      </c>
      <c r="P525" s="20">
        <v>110</v>
      </c>
      <c r="Q525" s="3">
        <v>102308900</v>
      </c>
      <c r="R525" s="3">
        <v>6000000</v>
      </c>
      <c r="S525" s="3">
        <f t="shared" si="80"/>
        <v>96308900</v>
      </c>
      <c r="T525" s="4">
        <f t="shared" si="81"/>
        <v>16.051483333333334</v>
      </c>
      <c r="U525" s="5">
        <f t="shared" si="82"/>
        <v>38.820593333333335</v>
      </c>
      <c r="V525" s="2">
        <f t="shared" si="83"/>
        <v>1969</v>
      </c>
      <c r="W525" s="18" t="str">
        <f t="shared" si="84"/>
        <v>noyabr</v>
      </c>
      <c r="X525" s="18" t="str">
        <f t="shared" si="85"/>
        <v>George Roy Hill</v>
      </c>
      <c r="Y525" s="18" t="str">
        <f t="shared" si="86"/>
        <v>BUTCH CASSİDY AND THE SUNDANCE KİD</v>
      </c>
      <c r="Z525" s="18" t="str">
        <f t="shared" si="87"/>
        <v>Overperformer</v>
      </c>
      <c r="AA525" s="18" t="str">
        <f>VLOOKUP(D525, lookups!$A$2:$B$18, 2, FALSE)</f>
        <v>Medium Budget</v>
      </c>
      <c r="AB525" s="18" t="str">
        <f t="shared" si="88"/>
        <v>Not Recommended</v>
      </c>
      <c r="AC525" s="18" t="str">
        <f t="shared" si="89"/>
        <v>High Buzz / High Score</v>
      </c>
    </row>
    <row r="526" spans="1:29" x14ac:dyDescent="0.35">
      <c r="A526" s="18" t="s">
        <v>140</v>
      </c>
      <c r="B526" s="19">
        <v>23457</v>
      </c>
      <c r="C526" s="18" t="s">
        <v>50</v>
      </c>
      <c r="D526" s="18" t="s">
        <v>38</v>
      </c>
      <c r="E526" s="18" t="s">
        <v>21</v>
      </c>
      <c r="F526" s="18" t="s">
        <v>22</v>
      </c>
      <c r="G526" s="18" t="s">
        <v>43</v>
      </c>
      <c r="H526" s="18" t="s">
        <v>141</v>
      </c>
      <c r="I526" s="18" t="s">
        <v>142</v>
      </c>
      <c r="J526" s="20">
        <v>382</v>
      </c>
      <c r="K526" s="20">
        <v>2045</v>
      </c>
      <c r="L526" s="20">
        <v>55</v>
      </c>
      <c r="M526" s="20">
        <v>0</v>
      </c>
      <c r="N526" s="20">
        <v>7.8</v>
      </c>
      <c r="O526" s="20">
        <v>145</v>
      </c>
      <c r="P526" s="20">
        <v>139</v>
      </c>
      <c r="Q526" s="3">
        <v>102300000</v>
      </c>
      <c r="R526" s="3">
        <v>6000000</v>
      </c>
      <c r="S526" s="3">
        <f t="shared" si="80"/>
        <v>96300000</v>
      </c>
      <c r="T526" s="4">
        <f t="shared" si="81"/>
        <v>16.05</v>
      </c>
      <c r="U526" s="5">
        <f t="shared" si="82"/>
        <v>37.619999999999997</v>
      </c>
      <c r="V526" s="2">
        <f t="shared" si="83"/>
        <v>1964</v>
      </c>
      <c r="W526" s="18" t="str">
        <f t="shared" si="84"/>
        <v>mart</v>
      </c>
      <c r="X526" s="18" t="str">
        <f t="shared" si="85"/>
        <v>Robert Stevenson</v>
      </c>
      <c r="Y526" s="18" t="str">
        <f t="shared" si="86"/>
        <v>MARY POPPİNS</v>
      </c>
      <c r="Z526" s="18" t="str">
        <f t="shared" si="87"/>
        <v>Overperformer</v>
      </c>
      <c r="AA526" s="18" t="str">
        <f>VLOOKUP(D526, lookups!$A$2:$B$18, 2, FALSE)</f>
        <v>Medium Budget</v>
      </c>
      <c r="AB526" s="18" t="str">
        <f t="shared" si="88"/>
        <v>Not Recommended</v>
      </c>
      <c r="AC526" s="18" t="str">
        <f t="shared" si="89"/>
        <v>Normal</v>
      </c>
    </row>
    <row r="527" spans="1:29" x14ac:dyDescent="0.35">
      <c r="A527" s="18" t="s">
        <v>5096</v>
      </c>
      <c r="B527" s="19">
        <v>39511</v>
      </c>
      <c r="C527" s="18" t="s">
        <v>50</v>
      </c>
      <c r="D527" s="18" t="s">
        <v>95</v>
      </c>
      <c r="E527" s="18" t="s">
        <v>21</v>
      </c>
      <c r="F527" s="18" t="s">
        <v>22</v>
      </c>
      <c r="G527" s="18" t="s">
        <v>150</v>
      </c>
      <c r="H527" s="18" t="s">
        <v>1825</v>
      </c>
      <c r="I527" s="18" t="s">
        <v>1341</v>
      </c>
      <c r="J527" s="20">
        <v>5000</v>
      </c>
      <c r="K527" s="20">
        <v>9131</v>
      </c>
      <c r="L527" s="20">
        <v>357</v>
      </c>
      <c r="M527" s="20">
        <v>0</v>
      </c>
      <c r="N527" s="20">
        <v>5.2</v>
      </c>
      <c r="O527" s="20">
        <v>264</v>
      </c>
      <c r="P527" s="20">
        <v>112</v>
      </c>
      <c r="Q527" s="3">
        <v>102176165</v>
      </c>
      <c r="R527" s="3">
        <v>145000000</v>
      </c>
      <c r="S527" s="3">
        <f t="shared" si="80"/>
        <v>-42823835</v>
      </c>
      <c r="T527" s="4">
        <f t="shared" si="81"/>
        <v>-0.29533679310344829</v>
      </c>
      <c r="U527" s="5">
        <f t="shared" si="82"/>
        <v>20.681865282758622</v>
      </c>
      <c r="V527" s="2">
        <f t="shared" si="83"/>
        <v>2008</v>
      </c>
      <c r="W527" s="18" t="str">
        <f t="shared" si="84"/>
        <v>mart</v>
      </c>
      <c r="X527" s="18" t="str">
        <f t="shared" si="85"/>
        <v>Rob Cohen</v>
      </c>
      <c r="Y527" s="18" t="str">
        <f t="shared" si="86"/>
        <v>THE MUMMY: TOMB OF THE DRAGON EMPEROR</v>
      </c>
      <c r="Z527" s="18" t="str">
        <f t="shared" si="87"/>
        <v>Underperformer</v>
      </c>
      <c r="AA527" s="18" t="str">
        <f>VLOOKUP(D527, lookups!$A$2:$B$18, 2, FALSE)</f>
        <v>High Budget</v>
      </c>
      <c r="AB527" s="18" t="str">
        <f t="shared" si="88"/>
        <v>Not Recommended</v>
      </c>
      <c r="AC527" s="18" t="str">
        <f t="shared" si="89"/>
        <v>High Buzz Mismatch</v>
      </c>
    </row>
    <row r="528" spans="1:29" x14ac:dyDescent="0.35">
      <c r="A528" s="18" t="s">
        <v>6354</v>
      </c>
      <c r="B528" s="19">
        <v>41438</v>
      </c>
      <c r="C528" s="18" t="s">
        <v>50</v>
      </c>
      <c r="D528" s="18" t="s">
        <v>38</v>
      </c>
      <c r="E528" s="18" t="s">
        <v>21</v>
      </c>
      <c r="F528" s="18" t="s">
        <v>22</v>
      </c>
      <c r="G528" s="18" t="s">
        <v>110</v>
      </c>
      <c r="H528" s="18" t="s">
        <v>6355</v>
      </c>
      <c r="I528" s="18" t="s">
        <v>3087</v>
      </c>
      <c r="J528" s="20">
        <v>925</v>
      </c>
      <c r="K528" s="20">
        <v>1018</v>
      </c>
      <c r="L528" s="20">
        <v>79</v>
      </c>
      <c r="M528" s="20">
        <v>26000</v>
      </c>
      <c r="N528" s="20">
        <v>6.6</v>
      </c>
      <c r="O528" s="20">
        <v>157</v>
      </c>
      <c r="P528" s="20">
        <v>102</v>
      </c>
      <c r="Q528" s="3">
        <v>101978840</v>
      </c>
      <c r="R528" s="3">
        <v>15000000</v>
      </c>
      <c r="S528" s="3">
        <f t="shared" si="80"/>
        <v>86978840</v>
      </c>
      <c r="T528" s="4">
        <f t="shared" si="81"/>
        <v>5.7985893333333332</v>
      </c>
      <c r="U528" s="5">
        <f t="shared" si="82"/>
        <v>31.319435733333332</v>
      </c>
      <c r="V528" s="2">
        <f t="shared" si="83"/>
        <v>2013</v>
      </c>
      <c r="W528" s="18" t="str">
        <f t="shared" si="84"/>
        <v>iyun</v>
      </c>
      <c r="X528" s="18" t="str">
        <f t="shared" si="85"/>
        <v>Jeff Tremaine</v>
      </c>
      <c r="Y528" s="18" t="str">
        <f t="shared" si="86"/>
        <v>BAD GRANDPA</v>
      </c>
      <c r="Z528" s="18" t="str">
        <f t="shared" si="87"/>
        <v>Normal</v>
      </c>
      <c r="AA528" s="18" t="str">
        <f>VLOOKUP(D528, lookups!$A$2:$B$18, 2, FALSE)</f>
        <v>Medium Budget</v>
      </c>
      <c r="AB528" s="18" t="str">
        <f t="shared" si="88"/>
        <v>Not Recommended</v>
      </c>
      <c r="AC528" s="18" t="str">
        <f t="shared" si="89"/>
        <v>Normal</v>
      </c>
    </row>
    <row r="529" spans="1:29" x14ac:dyDescent="0.35">
      <c r="A529" s="18" t="s">
        <v>6474</v>
      </c>
      <c r="B529" s="19">
        <v>41522</v>
      </c>
      <c r="C529" s="18" t="s">
        <v>50</v>
      </c>
      <c r="D529" s="18" t="s">
        <v>95</v>
      </c>
      <c r="E529" s="18" t="s">
        <v>21</v>
      </c>
      <c r="F529" s="18" t="s">
        <v>22</v>
      </c>
      <c r="G529" s="18" t="s">
        <v>150</v>
      </c>
      <c r="H529" s="18" t="s">
        <v>2955</v>
      </c>
      <c r="I529" s="18" t="s">
        <v>2990</v>
      </c>
      <c r="J529" s="20">
        <v>16000</v>
      </c>
      <c r="K529" s="20">
        <v>19166</v>
      </c>
      <c r="L529" s="20">
        <v>0</v>
      </c>
      <c r="M529" s="20">
        <v>83000</v>
      </c>
      <c r="N529" s="20">
        <v>7</v>
      </c>
      <c r="O529" s="20">
        <v>575</v>
      </c>
      <c r="P529" s="20">
        <v>131</v>
      </c>
      <c r="Q529" s="3">
        <v>101785482</v>
      </c>
      <c r="R529" s="3">
        <v>190000000</v>
      </c>
      <c r="S529" s="3">
        <f t="shared" si="80"/>
        <v>-88214518</v>
      </c>
      <c r="T529" s="4">
        <f t="shared" si="81"/>
        <v>-0.46428693684210526</v>
      </c>
      <c r="U529" s="5">
        <f t="shared" si="82"/>
        <v>36.11428522526316</v>
      </c>
      <c r="V529" s="2">
        <f t="shared" si="83"/>
        <v>2013</v>
      </c>
      <c r="W529" s="18" t="str">
        <f t="shared" si="84"/>
        <v>sentyabr</v>
      </c>
      <c r="X529" s="18" t="str">
        <f t="shared" si="85"/>
        <v>Guillermo del Toro</v>
      </c>
      <c r="Y529" s="18" t="str">
        <f t="shared" si="86"/>
        <v>PACİFİC RİM</v>
      </c>
      <c r="Z529" s="18" t="str">
        <f t="shared" si="87"/>
        <v>Underperformer</v>
      </c>
      <c r="AA529" s="18" t="str">
        <f>VLOOKUP(D529, lookups!$A$2:$B$18, 2, FALSE)</f>
        <v>High Budget</v>
      </c>
      <c r="AB529" s="18" t="str">
        <f t="shared" si="88"/>
        <v>Not Recommended</v>
      </c>
      <c r="AC529" s="18" t="str">
        <f t="shared" si="89"/>
        <v>Normal</v>
      </c>
    </row>
    <row r="530" spans="1:29" x14ac:dyDescent="0.35">
      <c r="A530" s="18" t="s">
        <v>1983</v>
      </c>
      <c r="B530" s="19">
        <v>36227</v>
      </c>
      <c r="C530" s="18" t="s">
        <v>50</v>
      </c>
      <c r="D530" s="18" t="s">
        <v>38</v>
      </c>
      <c r="E530" s="18" t="s">
        <v>21</v>
      </c>
      <c r="F530" s="18" t="s">
        <v>22</v>
      </c>
      <c r="G530" s="18" t="s">
        <v>110</v>
      </c>
      <c r="H530" s="18" t="s">
        <v>1773</v>
      </c>
      <c r="I530" s="18" t="s">
        <v>1984</v>
      </c>
      <c r="J530" s="20">
        <v>3000</v>
      </c>
      <c r="K530" s="20">
        <v>8134</v>
      </c>
      <c r="L530" s="20">
        <v>80</v>
      </c>
      <c r="M530" s="20">
        <v>0</v>
      </c>
      <c r="N530" s="20">
        <v>7</v>
      </c>
      <c r="O530" s="20">
        <v>145</v>
      </c>
      <c r="P530" s="20">
        <v>95</v>
      </c>
      <c r="Q530" s="3">
        <v>101736215</v>
      </c>
      <c r="R530" s="3">
        <v>11000000</v>
      </c>
      <c r="S530" s="3">
        <f t="shared" si="80"/>
        <v>90736215</v>
      </c>
      <c r="T530" s="4">
        <f t="shared" si="81"/>
        <v>8.248746818181818</v>
      </c>
      <c r="U530" s="5">
        <f t="shared" si="82"/>
        <v>31.299498727272727</v>
      </c>
      <c r="V530" s="2">
        <f t="shared" si="83"/>
        <v>1999</v>
      </c>
      <c r="W530" s="18" t="str">
        <f t="shared" si="84"/>
        <v>mart</v>
      </c>
      <c r="X530" s="18" t="str">
        <f t="shared" si="85"/>
        <v>Paul Weitz</v>
      </c>
      <c r="Y530" s="18" t="str">
        <f t="shared" si="86"/>
        <v>AMERİCAN PİE</v>
      </c>
      <c r="Z530" s="18" t="str">
        <f t="shared" si="87"/>
        <v>Normal</v>
      </c>
      <c r="AA530" s="18" t="str">
        <f>VLOOKUP(D530, lookups!$A$2:$B$18, 2, FALSE)</f>
        <v>Medium Budget</v>
      </c>
      <c r="AB530" s="18" t="str">
        <f t="shared" si="88"/>
        <v>Not Recommended</v>
      </c>
      <c r="AC530" s="18" t="str">
        <f t="shared" si="89"/>
        <v>Normal</v>
      </c>
    </row>
    <row r="531" spans="1:29" x14ac:dyDescent="0.35">
      <c r="A531" s="18" t="s">
        <v>4947</v>
      </c>
      <c r="B531" s="19">
        <v>39571</v>
      </c>
      <c r="C531" s="18" t="s">
        <v>50</v>
      </c>
      <c r="D531" s="18" t="s">
        <v>95</v>
      </c>
      <c r="E531" s="18" t="s">
        <v>21</v>
      </c>
      <c r="F531" s="18" t="s">
        <v>22</v>
      </c>
      <c r="G531" s="18" t="s">
        <v>102</v>
      </c>
      <c r="H531" s="18" t="s">
        <v>4032</v>
      </c>
      <c r="I531" s="18" t="s">
        <v>4948</v>
      </c>
      <c r="J531" s="20">
        <v>14000</v>
      </c>
      <c r="K531" s="20">
        <v>17925</v>
      </c>
      <c r="L531" s="20">
        <v>40</v>
      </c>
      <c r="M531" s="20">
        <v>0</v>
      </c>
      <c r="N531" s="20">
        <v>5.8</v>
      </c>
      <c r="O531" s="20">
        <v>201</v>
      </c>
      <c r="P531" s="20">
        <v>93</v>
      </c>
      <c r="Q531" s="3">
        <v>101702060</v>
      </c>
      <c r="R531" s="3">
        <v>45000000</v>
      </c>
      <c r="S531" s="3">
        <f t="shared" si="80"/>
        <v>56702060</v>
      </c>
      <c r="T531" s="4">
        <f t="shared" si="81"/>
        <v>1.2600457777777778</v>
      </c>
      <c r="U531" s="5">
        <f t="shared" si="82"/>
        <v>23.70401831111111</v>
      </c>
      <c r="V531" s="2">
        <f t="shared" si="83"/>
        <v>2008</v>
      </c>
      <c r="W531" s="18" t="str">
        <f t="shared" si="84"/>
        <v>may</v>
      </c>
      <c r="X531" s="18" t="str">
        <f t="shared" si="85"/>
        <v>Eric Brevig</v>
      </c>
      <c r="Y531" s="18" t="str">
        <f t="shared" si="86"/>
        <v>JOURNEY TO THE CENTER OF THE EARTH</v>
      </c>
      <c r="Z531" s="18" t="str">
        <f t="shared" si="87"/>
        <v>Normal</v>
      </c>
      <c r="AA531" s="18" t="str">
        <f>VLOOKUP(D531, lookups!$A$2:$B$18, 2, FALSE)</f>
        <v>High Budget</v>
      </c>
      <c r="AB531" s="18" t="str">
        <f t="shared" si="88"/>
        <v>Not Recommended</v>
      </c>
      <c r="AC531" s="18" t="str">
        <f t="shared" si="89"/>
        <v>Normal</v>
      </c>
    </row>
    <row r="532" spans="1:29" x14ac:dyDescent="0.35">
      <c r="A532" s="18" t="s">
        <v>2385</v>
      </c>
      <c r="B532" s="19">
        <v>36843</v>
      </c>
      <c r="C532" s="18" t="s">
        <v>50</v>
      </c>
      <c r="D532" s="18" t="s">
        <v>95</v>
      </c>
      <c r="E532" s="18" t="s">
        <v>21</v>
      </c>
      <c r="F532" s="18" t="s">
        <v>22</v>
      </c>
      <c r="G532" s="18" t="s">
        <v>150</v>
      </c>
      <c r="H532" s="18" t="s">
        <v>480</v>
      </c>
      <c r="I532" s="18" t="s">
        <v>2386</v>
      </c>
      <c r="J532" s="20">
        <v>12000</v>
      </c>
      <c r="K532" s="20">
        <v>29069</v>
      </c>
      <c r="L532" s="20">
        <v>57</v>
      </c>
      <c r="M532" s="20">
        <v>0</v>
      </c>
      <c r="N532" s="20">
        <v>6.5</v>
      </c>
      <c r="O532" s="20">
        <v>175</v>
      </c>
      <c r="P532" s="20">
        <v>127</v>
      </c>
      <c r="Q532" s="3">
        <v>101643008</v>
      </c>
      <c r="R532" s="3">
        <v>90000000</v>
      </c>
      <c r="S532" s="3">
        <f t="shared" si="80"/>
        <v>11643008</v>
      </c>
      <c r="T532" s="4">
        <f t="shared" si="81"/>
        <v>0.12936675555555555</v>
      </c>
      <c r="U532" s="5">
        <f t="shared" si="82"/>
        <v>26.051746702222221</v>
      </c>
      <c r="V532" s="2">
        <f t="shared" si="83"/>
        <v>2000</v>
      </c>
      <c r="W532" s="18" t="str">
        <f t="shared" si="84"/>
        <v>noyabr</v>
      </c>
      <c r="X532" s="18" t="str">
        <f t="shared" si="85"/>
        <v>Dominic Sena</v>
      </c>
      <c r="Y532" s="18" t="str">
        <f t="shared" si="86"/>
        <v>GONE İN SİXTY SECONDS</v>
      </c>
      <c r="Z532" s="18" t="str">
        <f t="shared" si="87"/>
        <v>Normal</v>
      </c>
      <c r="AA532" s="18" t="str">
        <f>VLOOKUP(D532, lookups!$A$2:$B$18, 2, FALSE)</f>
        <v>High Budget</v>
      </c>
      <c r="AB532" s="18" t="str">
        <f t="shared" si="88"/>
        <v>Not Recommended</v>
      </c>
      <c r="AC532" s="18" t="str">
        <f t="shared" si="89"/>
        <v>Normal</v>
      </c>
    </row>
    <row r="533" spans="1:29" x14ac:dyDescent="0.35">
      <c r="A533" s="18" t="s">
        <v>6770</v>
      </c>
      <c r="B533" s="19">
        <v>41808</v>
      </c>
      <c r="C533" s="18" t="s">
        <v>50</v>
      </c>
      <c r="D533" s="18" t="s">
        <v>95</v>
      </c>
      <c r="E533" s="18" t="s">
        <v>21</v>
      </c>
      <c r="F533" s="18" t="s">
        <v>22</v>
      </c>
      <c r="G533" s="18" t="s">
        <v>110</v>
      </c>
      <c r="H533" s="18" t="s">
        <v>592</v>
      </c>
      <c r="I533" s="18" t="s">
        <v>1930</v>
      </c>
      <c r="J533" s="20">
        <v>18000</v>
      </c>
      <c r="K533" s="20">
        <v>37605</v>
      </c>
      <c r="L533" s="20">
        <v>845</v>
      </c>
      <c r="M533" s="20">
        <v>56000</v>
      </c>
      <c r="N533" s="20">
        <v>7.2</v>
      </c>
      <c r="O533" s="20">
        <v>292</v>
      </c>
      <c r="P533" s="20">
        <v>132</v>
      </c>
      <c r="Q533" s="3">
        <v>101530738</v>
      </c>
      <c r="R533" s="3">
        <v>55000000</v>
      </c>
      <c r="S533" s="3">
        <f t="shared" si="80"/>
        <v>46530738</v>
      </c>
      <c r="T533" s="4">
        <f t="shared" si="81"/>
        <v>0.84601341818181819</v>
      </c>
      <c r="U533" s="5">
        <f t="shared" si="82"/>
        <v>34.738405367272726</v>
      </c>
      <c r="V533" s="2">
        <f t="shared" si="83"/>
        <v>2014</v>
      </c>
      <c r="W533" s="18" t="str">
        <f t="shared" si="84"/>
        <v>iyun</v>
      </c>
      <c r="X533" s="18" t="str">
        <f t="shared" si="85"/>
        <v>Antoine Fuqua</v>
      </c>
      <c r="Y533" s="18" t="str">
        <f t="shared" si="86"/>
        <v>THE EQUALİZER</v>
      </c>
      <c r="Z533" s="18" t="str">
        <f t="shared" si="87"/>
        <v>Normal</v>
      </c>
      <c r="AA533" s="18" t="str">
        <f>VLOOKUP(D533, lookups!$A$2:$B$18, 2, FALSE)</f>
        <v>High Budget</v>
      </c>
      <c r="AB533" s="18" t="str">
        <f t="shared" si="88"/>
        <v>Not Recommended</v>
      </c>
      <c r="AC533" s="18" t="str">
        <f t="shared" si="89"/>
        <v>Normal</v>
      </c>
    </row>
    <row r="534" spans="1:29" x14ac:dyDescent="0.35">
      <c r="A534" s="18" t="s">
        <v>6570</v>
      </c>
      <c r="B534" s="19">
        <v>41515</v>
      </c>
      <c r="C534" s="18" t="s">
        <v>50</v>
      </c>
      <c r="D534" s="18" t="s">
        <v>38</v>
      </c>
      <c r="E534" s="18" t="s">
        <v>21</v>
      </c>
      <c r="F534" s="18" t="s">
        <v>22</v>
      </c>
      <c r="G534" s="18" t="s">
        <v>110</v>
      </c>
      <c r="H534" s="18" t="s">
        <v>3935</v>
      </c>
      <c r="I534" s="18" t="s">
        <v>6571</v>
      </c>
      <c r="J534" s="20">
        <v>17000</v>
      </c>
      <c r="K534" s="20">
        <v>38751</v>
      </c>
      <c r="L534" s="20">
        <v>133</v>
      </c>
      <c r="M534" s="20">
        <v>97000</v>
      </c>
      <c r="N534" s="20">
        <v>6.7</v>
      </c>
      <c r="O534" s="20">
        <v>418</v>
      </c>
      <c r="P534" s="20">
        <v>107</v>
      </c>
      <c r="Q534" s="3">
        <v>101470202</v>
      </c>
      <c r="R534" s="3">
        <v>32000000</v>
      </c>
      <c r="S534" s="3">
        <f t="shared" si="80"/>
        <v>69470202</v>
      </c>
      <c r="T534" s="4">
        <f t="shared" si="81"/>
        <v>2.1709438125</v>
      </c>
      <c r="U534" s="5">
        <f t="shared" si="82"/>
        <v>37.368377525</v>
      </c>
      <c r="V534" s="2">
        <f t="shared" si="83"/>
        <v>2013</v>
      </c>
      <c r="W534" s="18" t="str">
        <f t="shared" si="84"/>
        <v>avgust</v>
      </c>
      <c r="X534" s="18" t="str">
        <f t="shared" si="85"/>
        <v>Evan Goldberg</v>
      </c>
      <c r="Y534" s="18" t="str">
        <f t="shared" si="86"/>
        <v>THİS IS THE END</v>
      </c>
      <c r="Z534" s="18" t="str">
        <f t="shared" si="87"/>
        <v>Normal</v>
      </c>
      <c r="AA534" s="18" t="str">
        <f>VLOOKUP(D534, lookups!$A$2:$B$18, 2, FALSE)</f>
        <v>Medium Budget</v>
      </c>
      <c r="AB534" s="18" t="str">
        <f t="shared" si="88"/>
        <v>Not Recommended</v>
      </c>
      <c r="AC534" s="18" t="str">
        <f t="shared" si="89"/>
        <v>Normal</v>
      </c>
    </row>
    <row r="535" spans="1:29" x14ac:dyDescent="0.35">
      <c r="A535" s="18" t="s">
        <v>1628</v>
      </c>
      <c r="B535" s="19">
        <v>35652</v>
      </c>
      <c r="C535" s="18" t="s">
        <v>50</v>
      </c>
      <c r="D535" s="18" t="s">
        <v>109</v>
      </c>
      <c r="E535" s="18" t="s">
        <v>21</v>
      </c>
      <c r="F535" s="18" t="s">
        <v>22</v>
      </c>
      <c r="G535" s="18" t="s">
        <v>110</v>
      </c>
      <c r="H535" s="18" t="s">
        <v>1629</v>
      </c>
      <c r="I535" s="18" t="s">
        <v>445</v>
      </c>
      <c r="J535" s="20">
        <v>865</v>
      </c>
      <c r="K535" s="20">
        <v>2321</v>
      </c>
      <c r="L535" s="20">
        <v>0</v>
      </c>
      <c r="M535" s="20">
        <v>0</v>
      </c>
      <c r="N535" s="20">
        <v>6.1</v>
      </c>
      <c r="O535" s="20">
        <v>195</v>
      </c>
      <c r="P535" s="20">
        <v>120</v>
      </c>
      <c r="Q535" s="3">
        <v>101334374</v>
      </c>
      <c r="R535" s="3">
        <v>24000000</v>
      </c>
      <c r="S535" s="3">
        <f t="shared" si="80"/>
        <v>77334374</v>
      </c>
      <c r="T535" s="4">
        <f t="shared" si="81"/>
        <v>3.2222655833333333</v>
      </c>
      <c r="U535" s="5">
        <f t="shared" si="82"/>
        <v>25.688906233333331</v>
      </c>
      <c r="V535" s="2">
        <f t="shared" si="83"/>
        <v>1997</v>
      </c>
      <c r="W535" s="18" t="str">
        <f t="shared" si="84"/>
        <v>avgust</v>
      </c>
      <c r="X535" s="18" t="str">
        <f t="shared" si="85"/>
        <v>Wes Craven</v>
      </c>
      <c r="Y535" s="18" t="str">
        <f t="shared" si="86"/>
        <v>SCREAM 2</v>
      </c>
      <c r="Z535" s="18" t="str">
        <f t="shared" si="87"/>
        <v>Normal</v>
      </c>
      <c r="AA535" s="18" t="str">
        <f>VLOOKUP(D535, lookups!$A$2:$B$18, 2, FALSE)</f>
        <v>Low Budget</v>
      </c>
      <c r="AB535" s="18" t="str">
        <f t="shared" si="88"/>
        <v>Not Recommended</v>
      </c>
      <c r="AC535" s="18" t="str">
        <f t="shared" si="89"/>
        <v>Normal</v>
      </c>
    </row>
    <row r="536" spans="1:29" x14ac:dyDescent="0.35">
      <c r="A536" s="18" t="s">
        <v>1343</v>
      </c>
      <c r="B536" s="19">
        <v>35202</v>
      </c>
      <c r="C536" s="18" t="s">
        <v>50</v>
      </c>
      <c r="D536" s="18" t="s">
        <v>95</v>
      </c>
      <c r="E536" s="18" t="s">
        <v>21</v>
      </c>
      <c r="F536" s="18" t="s">
        <v>22</v>
      </c>
      <c r="G536" s="18" t="s">
        <v>110</v>
      </c>
      <c r="H536" s="18" t="s">
        <v>856</v>
      </c>
      <c r="I536" s="18" t="s">
        <v>582</v>
      </c>
      <c r="J536" s="20">
        <v>1000</v>
      </c>
      <c r="K536" s="20">
        <v>3454</v>
      </c>
      <c r="L536" s="20">
        <v>55</v>
      </c>
      <c r="M536" s="20">
        <v>0</v>
      </c>
      <c r="N536" s="20">
        <v>6.1</v>
      </c>
      <c r="O536" s="20">
        <v>81</v>
      </c>
      <c r="P536" s="20">
        <v>115</v>
      </c>
      <c r="Q536" s="3">
        <v>101228120</v>
      </c>
      <c r="R536" s="3">
        <v>100000000</v>
      </c>
      <c r="S536" s="3">
        <f t="shared" si="80"/>
        <v>1228120</v>
      </c>
      <c r="T536" s="4">
        <f t="shared" si="81"/>
        <v>1.2281200000000001E-2</v>
      </c>
      <c r="U536" s="5">
        <f t="shared" si="82"/>
        <v>24.40491248</v>
      </c>
      <c r="V536" s="2">
        <f t="shared" si="83"/>
        <v>1996</v>
      </c>
      <c r="W536" s="18" t="str">
        <f t="shared" si="84"/>
        <v>may</v>
      </c>
      <c r="X536" s="18" t="str">
        <f t="shared" si="85"/>
        <v>Chuck Russell</v>
      </c>
      <c r="Y536" s="18" t="str">
        <f t="shared" si="86"/>
        <v>ERASER</v>
      </c>
      <c r="Z536" s="18" t="str">
        <f t="shared" si="87"/>
        <v>Normal</v>
      </c>
      <c r="AA536" s="18" t="str">
        <f>VLOOKUP(D536, lookups!$A$2:$B$18, 2, FALSE)</f>
        <v>High Budget</v>
      </c>
      <c r="AB536" s="18" t="str">
        <f t="shared" si="88"/>
        <v>Not Recommended</v>
      </c>
      <c r="AC536" s="18" t="str">
        <f t="shared" si="89"/>
        <v>Normal</v>
      </c>
    </row>
    <row r="537" spans="1:29" x14ac:dyDescent="0.35">
      <c r="A537" s="18" t="s">
        <v>1922</v>
      </c>
      <c r="B537" s="19">
        <v>35964</v>
      </c>
      <c r="C537" s="18" t="s">
        <v>50</v>
      </c>
      <c r="D537" s="18" t="s">
        <v>58</v>
      </c>
      <c r="E537" s="18" t="s">
        <v>21</v>
      </c>
      <c r="F537" s="18" t="s">
        <v>22</v>
      </c>
      <c r="G537" s="18" t="s">
        <v>102</v>
      </c>
      <c r="H537" s="18" t="s">
        <v>1923</v>
      </c>
      <c r="I537" s="18" t="s">
        <v>1924</v>
      </c>
      <c r="J537" s="20">
        <v>770</v>
      </c>
      <c r="K537" s="20">
        <v>1195</v>
      </c>
      <c r="L537" s="20">
        <v>59</v>
      </c>
      <c r="M537" s="20">
        <v>0</v>
      </c>
      <c r="N537" s="20">
        <v>7</v>
      </c>
      <c r="O537" s="20">
        <v>120</v>
      </c>
      <c r="P537" s="20">
        <v>99</v>
      </c>
      <c r="Q537" s="3">
        <v>101217900</v>
      </c>
      <c r="R537" s="3">
        <v>70000000</v>
      </c>
      <c r="S537" s="3">
        <f t="shared" si="80"/>
        <v>31217900</v>
      </c>
      <c r="T537" s="4">
        <f t="shared" si="81"/>
        <v>0.44596999999999998</v>
      </c>
      <c r="U537" s="5">
        <f t="shared" si="82"/>
        <v>28.178387999999998</v>
      </c>
      <c r="V537" s="2">
        <f t="shared" si="83"/>
        <v>1998</v>
      </c>
      <c r="W537" s="18" t="str">
        <f t="shared" si="84"/>
        <v>iyun</v>
      </c>
      <c r="X537" s="18" t="str">
        <f t="shared" si="85"/>
        <v>Brenda Chapman</v>
      </c>
      <c r="Y537" s="18" t="str">
        <f t="shared" si="86"/>
        <v>THE PRİNCE OF EGYPT</v>
      </c>
      <c r="Z537" s="18" t="str">
        <f t="shared" si="87"/>
        <v>Normal</v>
      </c>
      <c r="AA537" s="18" t="str">
        <f>VLOOKUP(D537, lookups!$A$2:$B$18, 2, FALSE)</f>
        <v>High Budget</v>
      </c>
      <c r="AB537" s="18" t="str">
        <f t="shared" si="88"/>
        <v>Not Recommended</v>
      </c>
      <c r="AC537" s="18" t="str">
        <f t="shared" si="89"/>
        <v>Normal</v>
      </c>
    </row>
    <row r="538" spans="1:29" x14ac:dyDescent="0.35">
      <c r="A538" s="18" t="s">
        <v>6716</v>
      </c>
      <c r="B538" s="19">
        <v>41680</v>
      </c>
      <c r="C538" s="18" t="s">
        <v>50</v>
      </c>
      <c r="D538" s="18" t="s">
        <v>95</v>
      </c>
      <c r="E538" s="18" t="s">
        <v>21</v>
      </c>
      <c r="F538" s="18" t="s">
        <v>22</v>
      </c>
      <c r="G538" s="18" t="s">
        <v>150</v>
      </c>
      <c r="H538" s="18" t="s">
        <v>898</v>
      </c>
      <c r="I538" s="18" t="s">
        <v>1852</v>
      </c>
      <c r="J538" s="20">
        <v>12000</v>
      </c>
      <c r="K538" s="20">
        <v>32355</v>
      </c>
      <c r="L538" s="20">
        <v>0</v>
      </c>
      <c r="M538" s="20">
        <v>71000</v>
      </c>
      <c r="N538" s="20">
        <v>5.8</v>
      </c>
      <c r="O538" s="20">
        <v>434</v>
      </c>
      <c r="P538" s="20">
        <v>138</v>
      </c>
      <c r="Q538" s="3">
        <v>101160529</v>
      </c>
      <c r="R538" s="3">
        <v>125000000</v>
      </c>
      <c r="S538" s="3">
        <f t="shared" si="80"/>
        <v>-23839471</v>
      </c>
      <c r="T538" s="4">
        <f t="shared" si="81"/>
        <v>-0.19071576800000001</v>
      </c>
      <c r="U538" s="5">
        <f t="shared" si="82"/>
        <v>30.223713692799997</v>
      </c>
      <c r="V538" s="2">
        <f t="shared" si="83"/>
        <v>2014</v>
      </c>
      <c r="W538" s="18" t="str">
        <f t="shared" si="84"/>
        <v>fevral</v>
      </c>
      <c r="X538" s="18" t="str">
        <f t="shared" si="85"/>
        <v>Darren Aronofsky</v>
      </c>
      <c r="Y538" s="18" t="str">
        <f t="shared" si="86"/>
        <v>NOAH</v>
      </c>
      <c r="Z538" s="18" t="str">
        <f t="shared" si="87"/>
        <v>Underperformer</v>
      </c>
      <c r="AA538" s="18" t="str">
        <f>VLOOKUP(D538, lookups!$A$2:$B$18, 2, FALSE)</f>
        <v>High Budget</v>
      </c>
      <c r="AB538" s="18" t="str">
        <f t="shared" si="88"/>
        <v>Not Recommended</v>
      </c>
      <c r="AC538" s="18" t="str">
        <f t="shared" si="89"/>
        <v>High Buzz Mismatch</v>
      </c>
    </row>
    <row r="539" spans="1:29" x14ac:dyDescent="0.35">
      <c r="A539" s="18" t="s">
        <v>967</v>
      </c>
      <c r="B539" s="19">
        <v>33820</v>
      </c>
      <c r="C539" s="18" t="s">
        <v>50</v>
      </c>
      <c r="D539" s="18" t="s">
        <v>27</v>
      </c>
      <c r="E539" s="18" t="s">
        <v>21</v>
      </c>
      <c r="F539" s="18" t="s">
        <v>22</v>
      </c>
      <c r="G539" s="18" t="s">
        <v>110</v>
      </c>
      <c r="H539" s="18" t="s">
        <v>132</v>
      </c>
      <c r="I539" s="18" t="s">
        <v>132</v>
      </c>
      <c r="J539" s="20">
        <v>16000</v>
      </c>
      <c r="K539" s="20">
        <v>28544</v>
      </c>
      <c r="L539" s="20">
        <v>16000</v>
      </c>
      <c r="M539" s="20">
        <v>10000</v>
      </c>
      <c r="N539" s="20">
        <v>8.3000000000000007</v>
      </c>
      <c r="O539" s="20">
        <v>131</v>
      </c>
      <c r="P539" s="20">
        <v>131</v>
      </c>
      <c r="Q539" s="3">
        <v>101157447</v>
      </c>
      <c r="R539" s="3">
        <v>14400000</v>
      </c>
      <c r="S539" s="3">
        <f t="shared" si="80"/>
        <v>86757447</v>
      </c>
      <c r="T539" s="4">
        <f t="shared" si="81"/>
        <v>6.0248227083333337</v>
      </c>
      <c r="U539" s="5">
        <f t="shared" si="82"/>
        <v>36.609929083333334</v>
      </c>
      <c r="V539" s="2">
        <f t="shared" si="83"/>
        <v>1992</v>
      </c>
      <c r="W539" s="18" t="str">
        <f t="shared" si="84"/>
        <v>avgust</v>
      </c>
      <c r="X539" s="18" t="str">
        <f t="shared" si="85"/>
        <v>Clint Eastwood</v>
      </c>
      <c r="Y539" s="18" t="str">
        <f t="shared" si="86"/>
        <v>UNFORGİVEN</v>
      </c>
      <c r="Z539" s="18" t="str">
        <f t="shared" si="87"/>
        <v>Normal</v>
      </c>
      <c r="AA539" s="18" t="str">
        <f>VLOOKUP(D539, lookups!$A$2:$B$18, 2, FALSE)</f>
        <v>Medium Budget</v>
      </c>
      <c r="AB539" s="18" t="str">
        <f t="shared" si="88"/>
        <v>Not Recommended</v>
      </c>
      <c r="AC539" s="18" t="str">
        <f t="shared" si="89"/>
        <v>High Buzz / High Score</v>
      </c>
    </row>
    <row r="540" spans="1:29" x14ac:dyDescent="0.35">
      <c r="A540" s="18" t="s">
        <v>4898</v>
      </c>
      <c r="B540" s="19">
        <v>39784</v>
      </c>
      <c r="C540" s="18" t="s">
        <v>50</v>
      </c>
      <c r="D540" s="18" t="s">
        <v>95</v>
      </c>
      <c r="E540" s="18" t="s">
        <v>21</v>
      </c>
      <c r="F540" s="18" t="s">
        <v>22</v>
      </c>
      <c r="G540" s="18" t="s">
        <v>150</v>
      </c>
      <c r="H540" s="18" t="s">
        <v>1236</v>
      </c>
      <c r="I540" s="18" t="s">
        <v>3238</v>
      </c>
      <c r="J540" s="20">
        <v>3000</v>
      </c>
      <c r="K540" s="20">
        <v>5637</v>
      </c>
      <c r="L540" s="20">
        <v>154</v>
      </c>
      <c r="M540" s="20">
        <v>0</v>
      </c>
      <c r="N540" s="20">
        <v>6.6</v>
      </c>
      <c r="O540" s="20">
        <v>215</v>
      </c>
      <c r="P540" s="20">
        <v>118</v>
      </c>
      <c r="Q540" s="3">
        <v>101111837</v>
      </c>
      <c r="R540" s="3">
        <v>80000000</v>
      </c>
      <c r="S540" s="3">
        <f t="shared" si="80"/>
        <v>21111837</v>
      </c>
      <c r="T540" s="4">
        <f t="shared" si="81"/>
        <v>0.26389796250000003</v>
      </c>
      <c r="U540" s="5">
        <f t="shared" si="82"/>
        <v>26.505559184999999</v>
      </c>
      <c r="V540" s="2">
        <f t="shared" si="83"/>
        <v>2008</v>
      </c>
      <c r="W540" s="18" t="str">
        <f t="shared" si="84"/>
        <v>dekabr</v>
      </c>
      <c r="X540" s="18" t="str">
        <f t="shared" si="85"/>
        <v>D.J. Caruso</v>
      </c>
      <c r="Y540" s="18" t="str">
        <f t="shared" si="86"/>
        <v>EAGLE EYE</v>
      </c>
      <c r="Z540" s="18" t="str">
        <f t="shared" si="87"/>
        <v>Normal</v>
      </c>
      <c r="AA540" s="18" t="str">
        <f>VLOOKUP(D540, lookups!$A$2:$B$18, 2, FALSE)</f>
        <v>High Budget</v>
      </c>
      <c r="AB540" s="18" t="str">
        <f t="shared" si="88"/>
        <v>Not Recommended</v>
      </c>
      <c r="AC540" s="18" t="str">
        <f t="shared" si="89"/>
        <v>Normal</v>
      </c>
    </row>
    <row r="541" spans="1:29" x14ac:dyDescent="0.35">
      <c r="A541" s="18" t="s">
        <v>1546</v>
      </c>
      <c r="B541" s="19">
        <v>35432</v>
      </c>
      <c r="C541" s="18" t="s">
        <v>50</v>
      </c>
      <c r="D541" s="18" t="s">
        <v>95</v>
      </c>
      <c r="E541" s="18" t="s">
        <v>21</v>
      </c>
      <c r="F541" s="18" t="s">
        <v>22</v>
      </c>
      <c r="G541" s="18" t="s">
        <v>110</v>
      </c>
      <c r="H541" s="18" t="s">
        <v>1300</v>
      </c>
      <c r="I541" s="18" t="s">
        <v>1547</v>
      </c>
      <c r="J541" s="20">
        <v>12000</v>
      </c>
      <c r="K541" s="20">
        <v>15362</v>
      </c>
      <c r="L541" s="20">
        <v>165</v>
      </c>
      <c r="M541" s="20">
        <v>0</v>
      </c>
      <c r="N541" s="20">
        <v>6.8</v>
      </c>
      <c r="O541" s="20">
        <v>139</v>
      </c>
      <c r="P541" s="20">
        <v>123</v>
      </c>
      <c r="Q541" s="3">
        <v>101087161</v>
      </c>
      <c r="R541" s="3">
        <v>75000000</v>
      </c>
      <c r="S541" s="3">
        <f t="shared" si="80"/>
        <v>26087161</v>
      </c>
      <c r="T541" s="4">
        <f t="shared" si="81"/>
        <v>0.34782881333333332</v>
      </c>
      <c r="U541" s="5">
        <f t="shared" si="82"/>
        <v>27.339131525333332</v>
      </c>
      <c r="V541" s="2">
        <f t="shared" si="83"/>
        <v>1997</v>
      </c>
      <c r="W541" s="18" t="str">
        <f t="shared" si="84"/>
        <v>yanvar</v>
      </c>
      <c r="X541" s="18" t="str">
        <f t="shared" si="85"/>
        <v>Simon West</v>
      </c>
      <c r="Y541" s="18" t="str">
        <f t="shared" si="86"/>
        <v>CON AİR</v>
      </c>
      <c r="Z541" s="18" t="str">
        <f t="shared" si="87"/>
        <v>Normal</v>
      </c>
      <c r="AA541" s="18" t="str">
        <f>VLOOKUP(D541, lookups!$A$2:$B$18, 2, FALSE)</f>
        <v>High Budget</v>
      </c>
      <c r="AB541" s="18" t="str">
        <f t="shared" si="88"/>
        <v>Not Recommended</v>
      </c>
      <c r="AC541" s="18" t="str">
        <f t="shared" si="89"/>
        <v>Normal</v>
      </c>
    </row>
    <row r="542" spans="1:29" x14ac:dyDescent="0.35">
      <c r="A542" s="18" t="s">
        <v>1549</v>
      </c>
      <c r="B542" s="19">
        <v>35658</v>
      </c>
      <c r="C542" s="18" t="s">
        <v>50</v>
      </c>
      <c r="D542" s="18" t="s">
        <v>27</v>
      </c>
      <c r="E542" s="18" t="s">
        <v>21</v>
      </c>
      <c r="F542" s="18" t="s">
        <v>22</v>
      </c>
      <c r="G542" s="18" t="s">
        <v>102</v>
      </c>
      <c r="H542" s="18" t="s">
        <v>1395</v>
      </c>
      <c r="I542" s="18" t="s">
        <v>498</v>
      </c>
      <c r="J542" s="20">
        <v>11000</v>
      </c>
      <c r="K542" s="20">
        <v>12289</v>
      </c>
      <c r="L542" s="20">
        <v>0</v>
      </c>
      <c r="M542" s="20">
        <v>15000</v>
      </c>
      <c r="N542" s="20">
        <v>7.4</v>
      </c>
      <c r="O542" s="20">
        <v>159</v>
      </c>
      <c r="P542" s="20">
        <v>150</v>
      </c>
      <c r="Q542" s="3">
        <v>100853835</v>
      </c>
      <c r="R542" s="3">
        <v>90000000</v>
      </c>
      <c r="S542" s="3">
        <f t="shared" si="80"/>
        <v>10853835</v>
      </c>
      <c r="T542" s="4">
        <f t="shared" si="81"/>
        <v>0.12059816666666667</v>
      </c>
      <c r="U542" s="5">
        <f t="shared" si="82"/>
        <v>31.148239266666668</v>
      </c>
      <c r="V542" s="2">
        <f t="shared" si="83"/>
        <v>1997</v>
      </c>
      <c r="W542" s="18" t="str">
        <f t="shared" si="84"/>
        <v>avgust</v>
      </c>
      <c r="X542" s="18" t="str">
        <f t="shared" si="85"/>
        <v>Robert Zemeckis</v>
      </c>
      <c r="Y542" s="18" t="str">
        <f t="shared" si="86"/>
        <v>CONTACT</v>
      </c>
      <c r="Z542" s="18" t="str">
        <f t="shared" si="87"/>
        <v>Normal</v>
      </c>
      <c r="AA542" s="18" t="str">
        <f>VLOOKUP(D542, lookups!$A$2:$B$18, 2, FALSE)</f>
        <v>Medium Budget</v>
      </c>
      <c r="AB542" s="18" t="str">
        <f t="shared" si="88"/>
        <v>Not Recommended</v>
      </c>
      <c r="AC542" s="18" t="str">
        <f t="shared" si="89"/>
        <v>Normal</v>
      </c>
    </row>
    <row r="543" spans="1:29" x14ac:dyDescent="0.35">
      <c r="A543" s="18" t="s">
        <v>1052</v>
      </c>
      <c r="B543" s="19">
        <v>34311</v>
      </c>
      <c r="C543" s="18" t="s">
        <v>50</v>
      </c>
      <c r="D543" s="18" t="s">
        <v>20</v>
      </c>
      <c r="E543" s="18" t="s">
        <v>21</v>
      </c>
      <c r="F543" s="18" t="s">
        <v>22</v>
      </c>
      <c r="G543" s="18" t="s">
        <v>150</v>
      </c>
      <c r="H543" s="18" t="s">
        <v>592</v>
      </c>
      <c r="I543" s="18" t="s">
        <v>1053</v>
      </c>
      <c r="J543" s="20">
        <v>18000</v>
      </c>
      <c r="K543" s="20">
        <v>30063</v>
      </c>
      <c r="L543" s="20">
        <v>79</v>
      </c>
      <c r="M543" s="20">
        <v>0</v>
      </c>
      <c r="N543" s="20">
        <v>6.5</v>
      </c>
      <c r="O543" s="20">
        <v>43</v>
      </c>
      <c r="P543" s="20">
        <v>141</v>
      </c>
      <c r="Q543" s="3">
        <v>100768056</v>
      </c>
      <c r="R543" s="3">
        <v>45000000</v>
      </c>
      <c r="S543" s="3">
        <f t="shared" si="80"/>
        <v>55768056</v>
      </c>
      <c r="T543" s="4">
        <f t="shared" si="81"/>
        <v>1.2392901333333333</v>
      </c>
      <c r="U543" s="5">
        <f t="shared" si="82"/>
        <v>26.495716053333332</v>
      </c>
      <c r="V543" s="2">
        <f t="shared" si="83"/>
        <v>1993</v>
      </c>
      <c r="W543" s="18" t="str">
        <f t="shared" si="84"/>
        <v>dekabr</v>
      </c>
      <c r="X543" s="18" t="str">
        <f t="shared" si="85"/>
        <v>Alan J. Pakula</v>
      </c>
      <c r="Y543" s="18" t="str">
        <f t="shared" si="86"/>
        <v>THE PELİCAN BRİEF</v>
      </c>
      <c r="Z543" s="18" t="str">
        <f t="shared" si="87"/>
        <v>Normal</v>
      </c>
      <c r="AA543" s="18" t="str">
        <f>VLOOKUP(D543, lookups!$A$2:$B$18, 2, FALSE)</f>
        <v>Medium Budget</v>
      </c>
      <c r="AB543" s="18" t="str">
        <f t="shared" si="88"/>
        <v>Not Recommended</v>
      </c>
      <c r="AC543" s="18" t="str">
        <f t="shared" si="89"/>
        <v>Normal</v>
      </c>
    </row>
    <row r="544" spans="1:29" x14ac:dyDescent="0.35">
      <c r="A544" s="18" t="s">
        <v>3313</v>
      </c>
      <c r="B544" s="19">
        <v>37949</v>
      </c>
      <c r="C544" s="18" t="s">
        <v>50</v>
      </c>
      <c r="D544" s="18" t="s">
        <v>95</v>
      </c>
      <c r="E544" s="18" t="s">
        <v>21</v>
      </c>
      <c r="F544" s="18" t="s">
        <v>22</v>
      </c>
      <c r="G544" s="18" t="s">
        <v>150</v>
      </c>
      <c r="H544" s="18" t="s">
        <v>805</v>
      </c>
      <c r="I544" s="18" t="s">
        <v>2333</v>
      </c>
      <c r="J544" s="20">
        <v>2000</v>
      </c>
      <c r="K544" s="20">
        <v>4046</v>
      </c>
      <c r="L544" s="20">
        <v>368</v>
      </c>
      <c r="M544" s="20">
        <v>0</v>
      </c>
      <c r="N544" s="20">
        <v>4.8</v>
      </c>
      <c r="O544" s="20">
        <v>102</v>
      </c>
      <c r="P544" s="20">
        <v>107</v>
      </c>
      <c r="Q544" s="3">
        <v>100685880</v>
      </c>
      <c r="R544" s="3">
        <v>120000000</v>
      </c>
      <c r="S544" s="3">
        <f t="shared" si="80"/>
        <v>-19314120</v>
      </c>
      <c r="T544" s="4">
        <f t="shared" si="81"/>
        <v>-0.16095100000000001</v>
      </c>
      <c r="U544" s="5">
        <f t="shared" si="82"/>
        <v>19.135619599999998</v>
      </c>
      <c r="V544" s="2">
        <f t="shared" si="83"/>
        <v>2003</v>
      </c>
      <c r="W544" s="18" t="str">
        <f t="shared" si="84"/>
        <v>noyabr</v>
      </c>
      <c r="X544" s="18" t="str">
        <f t="shared" si="85"/>
        <v>McG</v>
      </c>
      <c r="Y544" s="18" t="str">
        <f t="shared" si="86"/>
        <v>CHARLİE'S ANGELS: FULL THROTTLE</v>
      </c>
      <c r="Z544" s="18" t="str">
        <f t="shared" si="87"/>
        <v>Underperformer</v>
      </c>
      <c r="AA544" s="18" t="str">
        <f>VLOOKUP(D544, lookups!$A$2:$B$18, 2, FALSE)</f>
        <v>High Budget</v>
      </c>
      <c r="AB544" s="18" t="str">
        <f t="shared" si="88"/>
        <v>Not Recommended</v>
      </c>
      <c r="AC544" s="18" t="str">
        <f t="shared" si="89"/>
        <v>High Buzz Mismatch</v>
      </c>
    </row>
    <row r="545" spans="1:29" x14ac:dyDescent="0.35">
      <c r="A545" s="18" t="s">
        <v>2933</v>
      </c>
      <c r="B545" s="19">
        <v>37070</v>
      </c>
      <c r="C545" s="18" t="s">
        <v>50</v>
      </c>
      <c r="D545" s="18" t="s">
        <v>333</v>
      </c>
      <c r="E545" s="18" t="s">
        <v>21</v>
      </c>
      <c r="F545" s="18" t="s">
        <v>22</v>
      </c>
      <c r="G545" s="18" t="s">
        <v>110</v>
      </c>
      <c r="H545" s="18" t="s">
        <v>431</v>
      </c>
      <c r="I545" s="18" t="s">
        <v>1385</v>
      </c>
      <c r="J545" s="20">
        <v>10000</v>
      </c>
      <c r="K545" s="20">
        <v>11458</v>
      </c>
      <c r="L545" s="20">
        <v>488</v>
      </c>
      <c r="M545" s="20">
        <v>0</v>
      </c>
      <c r="N545" s="20">
        <v>6.9</v>
      </c>
      <c r="O545" s="20">
        <v>153</v>
      </c>
      <c r="P545" s="20">
        <v>141</v>
      </c>
      <c r="Q545" s="3">
        <v>100614858</v>
      </c>
      <c r="R545" s="3">
        <v>68000000</v>
      </c>
      <c r="S545" s="3">
        <f t="shared" si="80"/>
        <v>32614858</v>
      </c>
      <c r="T545" s="4">
        <f t="shared" si="81"/>
        <v>0.47963026470588233</v>
      </c>
      <c r="U545" s="5">
        <f t="shared" si="82"/>
        <v>27.791852105882356</v>
      </c>
      <c r="V545" s="2">
        <f t="shared" si="83"/>
        <v>2001</v>
      </c>
      <c r="W545" s="18" t="str">
        <f t="shared" si="84"/>
        <v>iyun</v>
      </c>
      <c r="X545" s="18" t="str">
        <f t="shared" si="85"/>
        <v>Cameron Crowe</v>
      </c>
      <c r="Y545" s="18" t="str">
        <f t="shared" si="86"/>
        <v>VANİLLA SKY</v>
      </c>
      <c r="Z545" s="18" t="str">
        <f t="shared" si="87"/>
        <v>Normal</v>
      </c>
      <c r="AA545" s="18" t="str">
        <f>VLOOKUP(D545, lookups!$A$2:$B$18, 2, FALSE)</f>
        <v>Low Budget</v>
      </c>
      <c r="AB545" s="18" t="str">
        <f t="shared" si="88"/>
        <v>Not Recommended</v>
      </c>
      <c r="AC545" s="18" t="str">
        <f t="shared" si="89"/>
        <v>Normal</v>
      </c>
    </row>
    <row r="546" spans="1:29" x14ac:dyDescent="0.35">
      <c r="A546" s="18" t="s">
        <v>1931</v>
      </c>
      <c r="B546" s="19">
        <v>36146</v>
      </c>
      <c r="C546" s="18" t="s">
        <v>50</v>
      </c>
      <c r="D546" s="18" t="s">
        <v>58</v>
      </c>
      <c r="E546" s="18" t="s">
        <v>21</v>
      </c>
      <c r="F546" s="18" t="s">
        <v>22</v>
      </c>
      <c r="G546" s="18" t="s">
        <v>46</v>
      </c>
      <c r="H546" s="18" t="s">
        <v>1932</v>
      </c>
      <c r="I546" s="18" t="s">
        <v>1933</v>
      </c>
      <c r="J546" s="20">
        <v>971</v>
      </c>
      <c r="K546" s="20">
        <v>3438</v>
      </c>
      <c r="L546" s="20">
        <v>5</v>
      </c>
      <c r="M546" s="20">
        <v>418</v>
      </c>
      <c r="N546" s="20">
        <v>5.9</v>
      </c>
      <c r="O546" s="20">
        <v>45</v>
      </c>
      <c r="P546" s="20">
        <v>83</v>
      </c>
      <c r="Q546" s="3">
        <v>100491683</v>
      </c>
      <c r="R546" s="3">
        <v>24000000</v>
      </c>
      <c r="S546" s="3">
        <f t="shared" si="80"/>
        <v>76491683</v>
      </c>
      <c r="T546" s="4">
        <f t="shared" si="81"/>
        <v>3.1871534583333334</v>
      </c>
      <c r="U546" s="5">
        <f t="shared" si="82"/>
        <v>24.916661383333334</v>
      </c>
      <c r="V546" s="2">
        <f t="shared" si="83"/>
        <v>1998</v>
      </c>
      <c r="W546" s="18" t="str">
        <f t="shared" si="84"/>
        <v>dekabr</v>
      </c>
      <c r="X546" s="18" t="str">
        <f t="shared" si="85"/>
        <v>Igor Kovalyov</v>
      </c>
      <c r="Y546" s="18" t="str">
        <f t="shared" si="86"/>
        <v>THE RUGRATS MOVİE</v>
      </c>
      <c r="Z546" s="18" t="str">
        <f t="shared" si="87"/>
        <v>Normal</v>
      </c>
      <c r="AA546" s="18" t="str">
        <f>VLOOKUP(D546, lookups!$A$2:$B$18, 2, FALSE)</f>
        <v>High Budget</v>
      </c>
      <c r="AB546" s="18" t="str">
        <f t="shared" si="88"/>
        <v>Not Recommended</v>
      </c>
      <c r="AC546" s="18" t="str">
        <f t="shared" si="89"/>
        <v>Normal</v>
      </c>
    </row>
    <row r="547" spans="1:29" x14ac:dyDescent="0.35">
      <c r="A547" s="18" t="s">
        <v>5040</v>
      </c>
      <c r="B547" s="19">
        <v>39716</v>
      </c>
      <c r="C547" s="18" t="s">
        <v>50</v>
      </c>
      <c r="D547" s="18" t="s">
        <v>38</v>
      </c>
      <c r="E547" s="18" t="s">
        <v>21</v>
      </c>
      <c r="F547" s="18" t="s">
        <v>22</v>
      </c>
      <c r="G547" s="18" t="s">
        <v>110</v>
      </c>
      <c r="H547" s="18" t="s">
        <v>1524</v>
      </c>
      <c r="I547" s="18" t="s">
        <v>3585</v>
      </c>
      <c r="J547" s="20">
        <v>8000</v>
      </c>
      <c r="K547" s="20">
        <v>11264</v>
      </c>
      <c r="L547" s="20">
        <v>285</v>
      </c>
      <c r="M547" s="20">
        <v>0</v>
      </c>
      <c r="N547" s="20">
        <v>6.9</v>
      </c>
      <c r="O547" s="20">
        <v>173</v>
      </c>
      <c r="P547" s="20">
        <v>106</v>
      </c>
      <c r="Q547" s="3">
        <v>100468793</v>
      </c>
      <c r="R547" s="3">
        <v>65000000</v>
      </c>
      <c r="S547" s="3">
        <f t="shared" si="80"/>
        <v>35468793</v>
      </c>
      <c r="T547" s="4">
        <f t="shared" si="81"/>
        <v>0.54567373846153844</v>
      </c>
      <c r="U547" s="5">
        <f t="shared" si="82"/>
        <v>27.818269495384616</v>
      </c>
      <c r="V547" s="2">
        <f t="shared" si="83"/>
        <v>2008</v>
      </c>
      <c r="W547" s="18" t="str">
        <f t="shared" si="84"/>
        <v>sentyabr</v>
      </c>
      <c r="X547" s="18" t="str">
        <f t="shared" si="85"/>
        <v>Adam McKay</v>
      </c>
      <c r="Y547" s="18" t="str">
        <f t="shared" si="86"/>
        <v>STEP BROTHERS</v>
      </c>
      <c r="Z547" s="18" t="str">
        <f t="shared" si="87"/>
        <v>Normal</v>
      </c>
      <c r="AA547" s="18" t="str">
        <f>VLOOKUP(D547, lookups!$A$2:$B$18, 2, FALSE)</f>
        <v>Medium Budget</v>
      </c>
      <c r="AB547" s="18" t="str">
        <f t="shared" si="88"/>
        <v>Not Recommended</v>
      </c>
      <c r="AC547" s="18" t="str">
        <f t="shared" si="89"/>
        <v>Normal</v>
      </c>
    </row>
    <row r="548" spans="1:29" x14ac:dyDescent="0.35">
      <c r="A548" s="18" t="s">
        <v>5533</v>
      </c>
      <c r="B548" s="19">
        <v>40542</v>
      </c>
      <c r="C548" s="18" t="s">
        <v>50</v>
      </c>
      <c r="D548" s="18" t="s">
        <v>38</v>
      </c>
      <c r="E548" s="18" t="s">
        <v>21</v>
      </c>
      <c r="F548" s="18" t="s">
        <v>22</v>
      </c>
      <c r="G548" s="18" t="s">
        <v>110</v>
      </c>
      <c r="H548" s="18" t="s">
        <v>1230</v>
      </c>
      <c r="I548" s="18" t="s">
        <v>2476</v>
      </c>
      <c r="J548" s="20">
        <v>21000</v>
      </c>
      <c r="K548" s="20">
        <v>23018</v>
      </c>
      <c r="L548" s="20">
        <v>480</v>
      </c>
      <c r="M548" s="20">
        <v>25000</v>
      </c>
      <c r="N548" s="20">
        <v>6.6</v>
      </c>
      <c r="O548" s="20">
        <v>307</v>
      </c>
      <c r="P548" s="20">
        <v>95</v>
      </c>
      <c r="Q548" s="3">
        <v>100448498</v>
      </c>
      <c r="R548" s="3">
        <v>65000000</v>
      </c>
      <c r="S548" s="3">
        <f t="shared" si="80"/>
        <v>35448498</v>
      </c>
      <c r="T548" s="4">
        <f t="shared" si="81"/>
        <v>0.54536150769230773</v>
      </c>
      <c r="U548" s="5">
        <f t="shared" si="82"/>
        <v>29.118144603076921</v>
      </c>
      <c r="V548" s="2">
        <f t="shared" si="83"/>
        <v>2010</v>
      </c>
      <c r="W548" s="18" t="str">
        <f t="shared" si="84"/>
        <v>dekabr</v>
      </c>
      <c r="X548" s="18" t="str">
        <f t="shared" si="85"/>
        <v>Todd Phillips</v>
      </c>
      <c r="Y548" s="18" t="str">
        <f t="shared" si="86"/>
        <v>DUE DATE</v>
      </c>
      <c r="Z548" s="18" t="str">
        <f t="shared" si="87"/>
        <v>Normal</v>
      </c>
      <c r="AA548" s="18" t="str">
        <f>VLOOKUP(D548, lookups!$A$2:$B$18, 2, FALSE)</f>
        <v>Medium Budget</v>
      </c>
      <c r="AB548" s="18" t="str">
        <f t="shared" si="88"/>
        <v>Not Recommended</v>
      </c>
      <c r="AC548" s="18" t="str">
        <f t="shared" si="89"/>
        <v>Normal</v>
      </c>
    </row>
    <row r="549" spans="1:29" x14ac:dyDescent="0.35">
      <c r="A549" s="18" t="s">
        <v>3490</v>
      </c>
      <c r="B549" s="19">
        <v>37813</v>
      </c>
      <c r="C549" s="18" t="s">
        <v>50</v>
      </c>
      <c r="D549" s="18" t="s">
        <v>58</v>
      </c>
      <c r="E549" s="18" t="s">
        <v>21</v>
      </c>
      <c r="F549" s="18" t="s">
        <v>22</v>
      </c>
      <c r="G549" s="18" t="s">
        <v>102</v>
      </c>
      <c r="H549" s="18" t="s">
        <v>3491</v>
      </c>
      <c r="I549" s="18" t="s">
        <v>3492</v>
      </c>
      <c r="J549" s="20">
        <v>760</v>
      </c>
      <c r="K549" s="20">
        <v>2762</v>
      </c>
      <c r="L549" s="20">
        <v>34</v>
      </c>
      <c r="M549" s="20">
        <v>946</v>
      </c>
      <c r="N549" s="20">
        <v>3.8</v>
      </c>
      <c r="O549" s="20">
        <v>109</v>
      </c>
      <c r="P549" s="20">
        <v>82</v>
      </c>
      <c r="Q549" s="3">
        <v>100446895</v>
      </c>
      <c r="R549" s="3">
        <v>109000000</v>
      </c>
      <c r="S549" s="3">
        <f t="shared" si="80"/>
        <v>-8553105</v>
      </c>
      <c r="T549" s="4">
        <f t="shared" si="81"/>
        <v>-7.8468853211009174E-2</v>
      </c>
      <c r="U549" s="5">
        <f t="shared" si="82"/>
        <v>15.263212458715595</v>
      </c>
      <c r="V549" s="2">
        <f t="shared" si="83"/>
        <v>2003</v>
      </c>
      <c r="W549" s="18" t="str">
        <f t="shared" si="84"/>
        <v>iyul</v>
      </c>
      <c r="X549" s="18" t="str">
        <f t="shared" si="85"/>
        <v>Bo Welch</v>
      </c>
      <c r="Y549" s="18" t="str">
        <f t="shared" si="86"/>
        <v>THE CAT İN THE HAT</v>
      </c>
      <c r="Z549" s="18" t="str">
        <f t="shared" si="87"/>
        <v>Underperformer</v>
      </c>
      <c r="AA549" s="18" t="str">
        <f>VLOOKUP(D549, lookups!$A$2:$B$18, 2, FALSE)</f>
        <v>High Budget</v>
      </c>
      <c r="AB549" s="18" t="str">
        <f t="shared" si="88"/>
        <v>Not Recommended</v>
      </c>
      <c r="AC549" s="18" t="str">
        <f t="shared" si="89"/>
        <v>High Buzz Mismatch</v>
      </c>
    </row>
    <row r="550" spans="1:29" x14ac:dyDescent="0.35">
      <c r="A550" s="18" t="s">
        <v>3721</v>
      </c>
      <c r="B550" s="19">
        <v>38200</v>
      </c>
      <c r="C550" s="18" t="s">
        <v>50</v>
      </c>
      <c r="D550" s="18" t="s">
        <v>27</v>
      </c>
      <c r="E550" s="18" t="s">
        <v>21</v>
      </c>
      <c r="F550" s="18" t="s">
        <v>22</v>
      </c>
      <c r="G550" s="18" t="s">
        <v>150</v>
      </c>
      <c r="H550" s="18" t="s">
        <v>132</v>
      </c>
      <c r="I550" s="18" t="s">
        <v>132</v>
      </c>
      <c r="J550" s="20">
        <v>16000</v>
      </c>
      <c r="K550" s="20">
        <v>28830</v>
      </c>
      <c r="L550" s="20">
        <v>16000</v>
      </c>
      <c r="M550" s="20">
        <v>14000</v>
      </c>
      <c r="N550" s="20">
        <v>8.1</v>
      </c>
      <c r="O550" s="20">
        <v>268</v>
      </c>
      <c r="P550" s="20">
        <v>132</v>
      </c>
      <c r="Q550" s="3">
        <v>100422786</v>
      </c>
      <c r="R550" s="3">
        <v>30000000</v>
      </c>
      <c r="S550" s="3">
        <f t="shared" si="80"/>
        <v>70422786</v>
      </c>
      <c r="T550" s="4">
        <f t="shared" si="81"/>
        <v>2.3474262000000001</v>
      </c>
      <c r="U550" s="5">
        <f t="shared" si="82"/>
        <v>34.738970479999999</v>
      </c>
      <c r="V550" s="2">
        <f t="shared" si="83"/>
        <v>2004</v>
      </c>
      <c r="W550" s="18" t="str">
        <f t="shared" si="84"/>
        <v>avgust</v>
      </c>
      <c r="X550" s="18" t="str">
        <f t="shared" si="85"/>
        <v>Clint Eastwood</v>
      </c>
      <c r="Y550" s="18" t="str">
        <f t="shared" si="86"/>
        <v>MİLLİON DOLLAR BABY</v>
      </c>
      <c r="Z550" s="18" t="str">
        <f t="shared" si="87"/>
        <v>Normal</v>
      </c>
      <c r="AA550" s="18" t="str">
        <f>VLOOKUP(D550, lookups!$A$2:$B$18, 2, FALSE)</f>
        <v>Medium Budget</v>
      </c>
      <c r="AB550" s="18" t="str">
        <f t="shared" si="88"/>
        <v>Not Recommended</v>
      </c>
      <c r="AC550" s="18" t="str">
        <f t="shared" si="89"/>
        <v>High Buzz / High Score</v>
      </c>
    </row>
    <row r="551" spans="1:29" x14ac:dyDescent="0.35">
      <c r="A551" s="18" t="s">
        <v>1194</v>
      </c>
      <c r="B551" s="19">
        <v>34888</v>
      </c>
      <c r="C551" s="18" t="s">
        <v>50</v>
      </c>
      <c r="D551" s="18" t="s">
        <v>38</v>
      </c>
      <c r="E551" s="18" t="s">
        <v>21</v>
      </c>
      <c r="F551" s="18" t="s">
        <v>22</v>
      </c>
      <c r="G551" s="18" t="s">
        <v>102</v>
      </c>
      <c r="H551" s="18" t="s">
        <v>245</v>
      </c>
      <c r="I551" s="18" t="s">
        <v>1195</v>
      </c>
      <c r="J551" s="20">
        <v>795</v>
      </c>
      <c r="K551" s="20">
        <v>2638</v>
      </c>
      <c r="L551" s="20">
        <v>52</v>
      </c>
      <c r="M551" s="20">
        <v>0</v>
      </c>
      <c r="N551" s="20">
        <v>6</v>
      </c>
      <c r="O551" s="20">
        <v>26</v>
      </c>
      <c r="P551" s="20">
        <v>100</v>
      </c>
      <c r="Q551" s="3">
        <v>100328194</v>
      </c>
      <c r="R551" s="3">
        <v>50000000</v>
      </c>
      <c r="S551" s="3">
        <f t="shared" si="80"/>
        <v>50328194</v>
      </c>
      <c r="T551" s="4">
        <f t="shared" si="81"/>
        <v>1.0065638800000001</v>
      </c>
      <c r="U551" s="5">
        <f t="shared" si="82"/>
        <v>24.402625552</v>
      </c>
      <c r="V551" s="2">
        <f t="shared" si="83"/>
        <v>1995</v>
      </c>
      <c r="W551" s="18" t="str">
        <f t="shared" si="84"/>
        <v>iyul</v>
      </c>
      <c r="X551" s="18" t="str">
        <f t="shared" si="85"/>
        <v>Brad Silberling</v>
      </c>
      <c r="Y551" s="18" t="str">
        <f t="shared" si="86"/>
        <v>CASPER</v>
      </c>
      <c r="Z551" s="18" t="str">
        <f t="shared" si="87"/>
        <v>Normal</v>
      </c>
      <c r="AA551" s="18" t="str">
        <f>VLOOKUP(D551, lookups!$A$2:$B$18, 2, FALSE)</f>
        <v>Medium Budget</v>
      </c>
      <c r="AB551" s="18" t="str">
        <f t="shared" si="88"/>
        <v>Not Recommended</v>
      </c>
      <c r="AC551" s="18" t="str">
        <f t="shared" si="89"/>
        <v>Normal</v>
      </c>
    </row>
    <row r="552" spans="1:29" x14ac:dyDescent="0.35">
      <c r="A552" s="18" t="s">
        <v>5800</v>
      </c>
      <c r="B552" s="19">
        <v>40849</v>
      </c>
      <c r="C552" s="18" t="s">
        <v>50</v>
      </c>
      <c r="D552" s="18" t="s">
        <v>38</v>
      </c>
      <c r="E552" s="18" t="s">
        <v>21</v>
      </c>
      <c r="F552" s="18" t="s">
        <v>22</v>
      </c>
      <c r="G552" s="18" t="s">
        <v>110</v>
      </c>
      <c r="H552" s="18" t="s">
        <v>4275</v>
      </c>
      <c r="I552" s="18" t="s">
        <v>1968</v>
      </c>
      <c r="J552" s="20">
        <v>3000</v>
      </c>
      <c r="K552" s="20">
        <v>5547</v>
      </c>
      <c r="L552" s="20">
        <v>52</v>
      </c>
      <c r="M552" s="20">
        <v>16000</v>
      </c>
      <c r="N552" s="20">
        <v>5.7</v>
      </c>
      <c r="O552" s="20">
        <v>286</v>
      </c>
      <c r="P552" s="20">
        <v>97</v>
      </c>
      <c r="Q552" s="3">
        <v>100292856</v>
      </c>
      <c r="R552" s="3">
        <v>20000000</v>
      </c>
      <c r="S552" s="3">
        <f t="shared" si="80"/>
        <v>80292856</v>
      </c>
      <c r="T552" s="4">
        <f t="shared" si="81"/>
        <v>4.0146427999999998</v>
      </c>
      <c r="U552" s="5">
        <f t="shared" si="82"/>
        <v>26.005857120000002</v>
      </c>
      <c r="V552" s="2">
        <f t="shared" si="83"/>
        <v>2011</v>
      </c>
      <c r="W552" s="18" t="str">
        <f t="shared" si="84"/>
        <v>noyabr</v>
      </c>
      <c r="X552" s="18" t="str">
        <f t="shared" si="85"/>
        <v>Jake Kasdan</v>
      </c>
      <c r="Y552" s="18" t="str">
        <f t="shared" si="86"/>
        <v>BAD TEACHER</v>
      </c>
      <c r="Z552" s="18" t="str">
        <f t="shared" si="87"/>
        <v>Normal</v>
      </c>
      <c r="AA552" s="18" t="str">
        <f>VLOOKUP(D552, lookups!$A$2:$B$18, 2, FALSE)</f>
        <v>Medium Budget</v>
      </c>
      <c r="AB552" s="18" t="str">
        <f t="shared" si="88"/>
        <v>Not Recommended</v>
      </c>
      <c r="AC552" s="18" t="str">
        <f t="shared" si="89"/>
        <v>Normal</v>
      </c>
    </row>
    <row r="553" spans="1:29" x14ac:dyDescent="0.35">
      <c r="A553" s="18" t="s">
        <v>4655</v>
      </c>
      <c r="B553" s="19">
        <v>39424</v>
      </c>
      <c r="C553" s="18" t="s">
        <v>50</v>
      </c>
      <c r="D553" s="18" t="s">
        <v>38</v>
      </c>
      <c r="E553" s="18" t="s">
        <v>21</v>
      </c>
      <c r="F553" s="18" t="s">
        <v>22</v>
      </c>
      <c r="G553" s="18" t="s">
        <v>102</v>
      </c>
      <c r="H553" s="18" t="s">
        <v>4009</v>
      </c>
      <c r="I553" s="18" t="s">
        <v>1074</v>
      </c>
      <c r="J553" s="20">
        <v>87000</v>
      </c>
      <c r="K553" s="20">
        <v>108016</v>
      </c>
      <c r="L553" s="20">
        <v>293</v>
      </c>
      <c r="M553" s="20">
        <v>2000</v>
      </c>
      <c r="N553" s="20">
        <v>5.4</v>
      </c>
      <c r="O553" s="20">
        <v>186</v>
      </c>
      <c r="P553" s="20">
        <v>96</v>
      </c>
      <c r="Q553" s="3">
        <v>100289690</v>
      </c>
      <c r="R553" s="3">
        <v>175000000</v>
      </c>
      <c r="S553" s="3">
        <f t="shared" si="80"/>
        <v>-74710310</v>
      </c>
      <c r="T553" s="4">
        <f t="shared" si="81"/>
        <v>-0.42691605714285713</v>
      </c>
      <c r="U553" s="5">
        <f t="shared" si="82"/>
        <v>21.629233577142859</v>
      </c>
      <c r="V553" s="2">
        <f t="shared" si="83"/>
        <v>2007</v>
      </c>
      <c r="W553" s="18" t="str">
        <f t="shared" si="84"/>
        <v>dekabr</v>
      </c>
      <c r="X553" s="18" t="str">
        <f t="shared" si="85"/>
        <v>Tom Shadyac</v>
      </c>
      <c r="Y553" s="18" t="str">
        <f t="shared" si="86"/>
        <v>EVAN ALMİGHTY</v>
      </c>
      <c r="Z553" s="18" t="str">
        <f t="shared" si="87"/>
        <v>Underperformer</v>
      </c>
      <c r="AA553" s="18" t="str">
        <f>VLOOKUP(D553, lookups!$A$2:$B$18, 2, FALSE)</f>
        <v>Medium Budget</v>
      </c>
      <c r="AB553" s="18" t="str">
        <f t="shared" si="88"/>
        <v>Not Recommended</v>
      </c>
      <c r="AC553" s="18" t="str">
        <f t="shared" si="89"/>
        <v>High Buzz Mismatch</v>
      </c>
    </row>
    <row r="554" spans="1:29" x14ac:dyDescent="0.35">
      <c r="A554" s="18" t="s">
        <v>1868</v>
      </c>
      <c r="B554" s="19">
        <v>36048</v>
      </c>
      <c r="C554" s="18" t="s">
        <v>50</v>
      </c>
      <c r="D554" s="18" t="s">
        <v>38</v>
      </c>
      <c r="E554" s="18" t="s">
        <v>21</v>
      </c>
      <c r="F554" s="18" t="s">
        <v>22</v>
      </c>
      <c r="G554" s="18" t="s">
        <v>110</v>
      </c>
      <c r="H554" s="18" t="s">
        <v>1463</v>
      </c>
      <c r="I554" s="18" t="s">
        <v>1869</v>
      </c>
      <c r="J554" s="20">
        <v>1000</v>
      </c>
      <c r="K554" s="20">
        <v>1690</v>
      </c>
      <c r="L554" s="20">
        <v>108</v>
      </c>
      <c r="M554" s="20">
        <v>0</v>
      </c>
      <c r="N554" s="20">
        <v>7.2</v>
      </c>
      <c r="O554" s="20">
        <v>134</v>
      </c>
      <c r="P554" s="20">
        <v>123</v>
      </c>
      <c r="Q554" s="3">
        <v>100241322</v>
      </c>
      <c r="R554" s="3">
        <v>25000000</v>
      </c>
      <c r="S554" s="3">
        <f t="shared" si="80"/>
        <v>75241322</v>
      </c>
      <c r="T554" s="4">
        <f t="shared" si="81"/>
        <v>3.00965288</v>
      </c>
      <c r="U554" s="5">
        <f t="shared" si="82"/>
        <v>30.003861151999999</v>
      </c>
      <c r="V554" s="2">
        <f t="shared" si="83"/>
        <v>1998</v>
      </c>
      <c r="W554" s="18" t="str">
        <f t="shared" si="84"/>
        <v>sentyabr</v>
      </c>
      <c r="X554" s="18" t="str">
        <f t="shared" si="85"/>
        <v>John Madden</v>
      </c>
      <c r="Y554" s="18" t="str">
        <f t="shared" si="86"/>
        <v>SHAKESPEARE İN LOVE</v>
      </c>
      <c r="Z554" s="18" t="str">
        <f t="shared" si="87"/>
        <v>Normal</v>
      </c>
      <c r="AA554" s="18" t="str">
        <f>VLOOKUP(D554, lookups!$A$2:$B$18, 2, FALSE)</f>
        <v>Medium Budget</v>
      </c>
      <c r="AB554" s="18" t="str">
        <f t="shared" si="88"/>
        <v>Not Recommended</v>
      </c>
      <c r="AC554" s="18" t="str">
        <f t="shared" si="89"/>
        <v>Normal</v>
      </c>
    </row>
    <row r="555" spans="1:29" x14ac:dyDescent="0.35">
      <c r="A555" s="18" t="s">
        <v>6651</v>
      </c>
      <c r="B555" s="19">
        <v>41664</v>
      </c>
      <c r="C555" s="18" t="s">
        <v>50</v>
      </c>
      <c r="D555" s="18" t="s">
        <v>95</v>
      </c>
      <c r="E555" s="18" t="s">
        <v>21</v>
      </c>
      <c r="F555" s="18" t="s">
        <v>22</v>
      </c>
      <c r="G555" s="18" t="s">
        <v>150</v>
      </c>
      <c r="H555" s="18" t="s">
        <v>431</v>
      </c>
      <c r="I555" s="18" t="s">
        <v>1444</v>
      </c>
      <c r="J555" s="20">
        <v>10000</v>
      </c>
      <c r="K555" s="20">
        <v>12652</v>
      </c>
      <c r="L555" s="20">
        <v>218</v>
      </c>
      <c r="M555" s="20">
        <v>77000</v>
      </c>
      <c r="N555" s="20">
        <v>7.9</v>
      </c>
      <c r="O555" s="20">
        <v>585</v>
      </c>
      <c r="P555" s="20">
        <v>113</v>
      </c>
      <c r="Q555" s="3">
        <v>100189501</v>
      </c>
      <c r="R555" s="3">
        <v>178000000</v>
      </c>
      <c r="S555" s="3">
        <f t="shared" si="80"/>
        <v>-77810499</v>
      </c>
      <c r="T555" s="4">
        <f t="shared" si="81"/>
        <v>-0.43713763483146068</v>
      </c>
      <c r="U555" s="5">
        <f t="shared" si="82"/>
        <v>39.125144946067415</v>
      </c>
      <c r="V555" s="2">
        <f t="shared" si="83"/>
        <v>2014</v>
      </c>
      <c r="W555" s="18" t="str">
        <f t="shared" si="84"/>
        <v>yanvar</v>
      </c>
      <c r="X555" s="18" t="str">
        <f t="shared" si="85"/>
        <v>Doug Liman</v>
      </c>
      <c r="Y555" s="18" t="str">
        <f t="shared" si="86"/>
        <v>EDGE OF TOMORROW</v>
      </c>
      <c r="Z555" s="18" t="str">
        <f t="shared" si="87"/>
        <v>Underperformer</v>
      </c>
      <c r="AA555" s="18" t="str">
        <f>VLOOKUP(D555, lookups!$A$2:$B$18, 2, FALSE)</f>
        <v>High Budget</v>
      </c>
      <c r="AB555" s="18" t="str">
        <f t="shared" si="88"/>
        <v>Not Recommended</v>
      </c>
      <c r="AC555" s="18" t="str">
        <f t="shared" si="89"/>
        <v>Normal</v>
      </c>
    </row>
    <row r="556" spans="1:29" x14ac:dyDescent="0.35">
      <c r="A556" s="18" t="s">
        <v>5763</v>
      </c>
      <c r="B556" s="19">
        <v>40509</v>
      </c>
      <c r="C556" s="18" t="s">
        <v>50</v>
      </c>
      <c r="D556" s="18" t="s">
        <v>58</v>
      </c>
      <c r="E556" s="18" t="s">
        <v>21</v>
      </c>
      <c r="F556" s="18" t="s">
        <v>22</v>
      </c>
      <c r="G556" s="18" t="s">
        <v>102</v>
      </c>
      <c r="H556" s="18" t="s">
        <v>4275</v>
      </c>
      <c r="I556" s="18" t="s">
        <v>4948</v>
      </c>
      <c r="J556" s="20">
        <v>3000</v>
      </c>
      <c r="K556" s="20">
        <v>4394</v>
      </c>
      <c r="L556" s="20">
        <v>40</v>
      </c>
      <c r="M556" s="20">
        <v>0</v>
      </c>
      <c r="N556" s="20">
        <v>4.5999999999999996</v>
      </c>
      <c r="O556" s="20">
        <v>143</v>
      </c>
      <c r="P556" s="20">
        <v>80</v>
      </c>
      <c r="Q556" s="3">
        <v>100169068</v>
      </c>
      <c r="R556" s="3">
        <v>80000000</v>
      </c>
      <c r="S556" s="3">
        <f t="shared" si="80"/>
        <v>20169068</v>
      </c>
      <c r="T556" s="4">
        <f t="shared" si="81"/>
        <v>0.25211335000000001</v>
      </c>
      <c r="U556" s="5">
        <f t="shared" si="82"/>
        <v>18.500845339999998</v>
      </c>
      <c r="V556" s="2">
        <f t="shared" si="83"/>
        <v>2010</v>
      </c>
      <c r="W556" s="18" t="str">
        <f t="shared" si="84"/>
        <v>noyabr</v>
      </c>
      <c r="X556" s="18" t="str">
        <f t="shared" si="85"/>
        <v>Eric Brevig</v>
      </c>
      <c r="Y556" s="18" t="str">
        <f t="shared" si="86"/>
        <v>YOGİ BEAR</v>
      </c>
      <c r="Z556" s="18" t="str">
        <f t="shared" si="87"/>
        <v>Normal</v>
      </c>
      <c r="AA556" s="18" t="str">
        <f>VLOOKUP(D556, lookups!$A$2:$B$18, 2, FALSE)</f>
        <v>High Budget</v>
      </c>
      <c r="AB556" s="18" t="str">
        <f t="shared" si="88"/>
        <v>Not Recommended</v>
      </c>
      <c r="AC556" s="18" t="str">
        <f t="shared" si="89"/>
        <v>High Buzz Mismatch</v>
      </c>
    </row>
    <row r="557" spans="1:29" x14ac:dyDescent="0.35">
      <c r="A557" s="18" t="s">
        <v>1262</v>
      </c>
      <c r="B557" s="19">
        <v>35024</v>
      </c>
      <c r="C557" s="18" t="s">
        <v>50</v>
      </c>
      <c r="D557" s="18" t="s">
        <v>20</v>
      </c>
      <c r="E557" s="18" t="s">
        <v>21</v>
      </c>
      <c r="F557" s="18" t="s">
        <v>22</v>
      </c>
      <c r="G557" s="18" t="s">
        <v>110</v>
      </c>
      <c r="H557" s="18" t="s">
        <v>733</v>
      </c>
      <c r="I557" s="18" t="s">
        <v>908</v>
      </c>
      <c r="J557" s="20">
        <v>11000</v>
      </c>
      <c r="K557" s="20">
        <v>22678</v>
      </c>
      <c r="L557" s="20">
        <v>21000</v>
      </c>
      <c r="M557" s="20">
        <v>39000</v>
      </c>
      <c r="N557" s="20">
        <v>8.6</v>
      </c>
      <c r="O557" s="20">
        <v>216</v>
      </c>
      <c r="P557" s="20">
        <v>127</v>
      </c>
      <c r="Q557" s="3">
        <v>100125340</v>
      </c>
      <c r="R557" s="3">
        <v>33000000</v>
      </c>
      <c r="S557" s="3">
        <f t="shared" si="80"/>
        <v>67125340</v>
      </c>
      <c r="T557" s="4">
        <f t="shared" si="81"/>
        <v>2.0341012121212123</v>
      </c>
      <c r="U557" s="5">
        <f t="shared" si="82"/>
        <v>39.113640484848482</v>
      </c>
      <c r="V557" s="2">
        <f t="shared" si="83"/>
        <v>1995</v>
      </c>
      <c r="W557" s="18" t="str">
        <f t="shared" si="84"/>
        <v>noyabr</v>
      </c>
      <c r="X557" s="18" t="str">
        <f t="shared" si="85"/>
        <v>David Fincher</v>
      </c>
      <c r="Y557" s="18" t="str">
        <f t="shared" si="86"/>
        <v>SE7EN</v>
      </c>
      <c r="Z557" s="18" t="str">
        <f t="shared" si="87"/>
        <v>Normal</v>
      </c>
      <c r="AA557" s="18" t="str">
        <f>VLOOKUP(D557, lookups!$A$2:$B$18, 2, FALSE)</f>
        <v>Medium Budget</v>
      </c>
      <c r="AB557" s="18" t="str">
        <f t="shared" si="88"/>
        <v>Not Recommended</v>
      </c>
      <c r="AC557" s="18" t="str">
        <f t="shared" si="89"/>
        <v>High Buzz / High Score</v>
      </c>
    </row>
    <row r="558" spans="1:29" x14ac:dyDescent="0.35">
      <c r="A558" s="18" t="s">
        <v>1466</v>
      </c>
      <c r="B558" s="19">
        <v>35118</v>
      </c>
      <c r="C558" s="18" t="s">
        <v>50</v>
      </c>
      <c r="D558" s="18" t="s">
        <v>51</v>
      </c>
      <c r="E558" s="18" t="s">
        <v>21</v>
      </c>
      <c r="F558" s="18" t="s">
        <v>22</v>
      </c>
      <c r="G558" s="18" t="s">
        <v>46</v>
      </c>
      <c r="H558" s="18" t="s">
        <v>805</v>
      </c>
      <c r="I558" s="18" t="s">
        <v>1467</v>
      </c>
      <c r="J558" s="20">
        <v>2000</v>
      </c>
      <c r="K558" s="20">
        <v>4842</v>
      </c>
      <c r="L558" s="20">
        <v>21</v>
      </c>
      <c r="M558" s="20">
        <v>0</v>
      </c>
      <c r="N558" s="20">
        <v>6.9</v>
      </c>
      <c r="O558" s="20">
        <v>80</v>
      </c>
      <c r="P558" s="20">
        <v>91</v>
      </c>
      <c r="Q558" s="3">
        <v>100117603</v>
      </c>
      <c r="R558" s="3">
        <v>100000000</v>
      </c>
      <c r="S558" s="3">
        <f t="shared" si="80"/>
        <v>117603</v>
      </c>
      <c r="T558" s="4">
        <f t="shared" si="81"/>
        <v>1.17603E-3</v>
      </c>
      <c r="U558" s="5">
        <f t="shared" si="82"/>
        <v>27.600470412</v>
      </c>
      <c r="V558" s="2">
        <f t="shared" si="83"/>
        <v>1996</v>
      </c>
      <c r="W558" s="18" t="str">
        <f t="shared" si="84"/>
        <v>fevral</v>
      </c>
      <c r="X558" s="18" t="str">
        <f t="shared" si="85"/>
        <v>Gary Trousdale</v>
      </c>
      <c r="Y558" s="18" t="str">
        <f t="shared" si="86"/>
        <v>THE HUNCHBACK OF NOTRE DAME</v>
      </c>
      <c r="Z558" s="18" t="str">
        <f t="shared" si="87"/>
        <v>Normal</v>
      </c>
      <c r="AA558" s="18" t="str">
        <f>VLOOKUP(D558, lookups!$A$2:$B$18, 2, FALSE)</f>
        <v>High Budget</v>
      </c>
      <c r="AB558" s="18" t="str">
        <f t="shared" si="88"/>
        <v>Not Recommended</v>
      </c>
      <c r="AC558" s="18" t="str">
        <f t="shared" si="89"/>
        <v>Normal</v>
      </c>
    </row>
    <row r="559" spans="1:29" x14ac:dyDescent="0.35">
      <c r="A559" s="18" t="s">
        <v>5159</v>
      </c>
      <c r="B559" s="19">
        <v>39636</v>
      </c>
      <c r="C559" s="18" t="s">
        <v>50</v>
      </c>
      <c r="D559" s="18" t="s">
        <v>95</v>
      </c>
      <c r="E559" s="18" t="s">
        <v>21</v>
      </c>
      <c r="F559" s="18" t="s">
        <v>22</v>
      </c>
      <c r="G559" s="18" t="s">
        <v>150</v>
      </c>
      <c r="H559" s="18" t="s">
        <v>1377</v>
      </c>
      <c r="I559" s="18" t="s">
        <v>1378</v>
      </c>
      <c r="J559" s="20">
        <v>11000</v>
      </c>
      <c r="K559" s="20">
        <v>13446</v>
      </c>
      <c r="L559" s="20">
        <v>221</v>
      </c>
      <c r="M559" s="20">
        <v>0</v>
      </c>
      <c r="N559" s="20">
        <v>5.5</v>
      </c>
      <c r="O559" s="20">
        <v>198</v>
      </c>
      <c r="P559" s="20">
        <v>113</v>
      </c>
      <c r="Q559" s="3">
        <v>100018837</v>
      </c>
      <c r="R559" s="3">
        <v>90000000</v>
      </c>
      <c r="S559" s="3">
        <f t="shared" si="80"/>
        <v>10018837</v>
      </c>
      <c r="T559" s="4">
        <f t="shared" si="81"/>
        <v>0.11132041111111111</v>
      </c>
      <c r="U559" s="5">
        <f t="shared" si="82"/>
        <v>22.044528164444444</v>
      </c>
      <c r="V559" s="2">
        <f t="shared" si="83"/>
        <v>2008</v>
      </c>
      <c r="W559" s="18" t="str">
        <f t="shared" si="84"/>
        <v>iyul</v>
      </c>
      <c r="X559" s="18" t="str">
        <f t="shared" si="85"/>
        <v>Dennis Dugan</v>
      </c>
      <c r="Y559" s="18" t="str">
        <f t="shared" si="86"/>
        <v>YOU DON'T MESS WİTH THE ZOHAN</v>
      </c>
      <c r="Z559" s="18" t="str">
        <f t="shared" si="87"/>
        <v>Normal</v>
      </c>
      <c r="AA559" s="18" t="str">
        <f>VLOOKUP(D559, lookups!$A$2:$B$18, 2, FALSE)</f>
        <v>High Budget</v>
      </c>
      <c r="AB559" s="18" t="str">
        <f t="shared" si="88"/>
        <v>Not Recommended</v>
      </c>
      <c r="AC559" s="18" t="str">
        <f t="shared" si="89"/>
        <v>High Buzz Mismatch</v>
      </c>
    </row>
    <row r="560" spans="1:29" x14ac:dyDescent="0.35">
      <c r="A560" s="18" t="s">
        <v>1211</v>
      </c>
      <c r="B560" s="19">
        <v>34723</v>
      </c>
      <c r="C560" s="18" t="s">
        <v>50</v>
      </c>
      <c r="D560" s="18" t="s">
        <v>95</v>
      </c>
      <c r="E560" s="18" t="s">
        <v>21</v>
      </c>
      <c r="F560" s="18" t="s">
        <v>22</v>
      </c>
      <c r="G560" s="18" t="s">
        <v>110</v>
      </c>
      <c r="H560" s="18" t="s">
        <v>800</v>
      </c>
      <c r="I560" s="18" t="s">
        <v>624</v>
      </c>
      <c r="J560" s="20">
        <v>13000</v>
      </c>
      <c r="K560" s="20">
        <v>14274</v>
      </c>
      <c r="L560" s="20">
        <v>323</v>
      </c>
      <c r="M560" s="20">
        <v>0</v>
      </c>
      <c r="N560" s="20">
        <v>7.6</v>
      </c>
      <c r="O560" s="20">
        <v>148</v>
      </c>
      <c r="P560" s="20">
        <v>128</v>
      </c>
      <c r="Q560" s="3">
        <v>100012500</v>
      </c>
      <c r="R560" s="3">
        <v>90000000</v>
      </c>
      <c r="S560" s="3">
        <f t="shared" si="80"/>
        <v>10012500</v>
      </c>
      <c r="T560" s="4">
        <f t="shared" si="81"/>
        <v>0.11125</v>
      </c>
      <c r="U560" s="5">
        <f t="shared" si="82"/>
        <v>30.444499999999998</v>
      </c>
      <c r="V560" s="2">
        <f t="shared" si="83"/>
        <v>1995</v>
      </c>
      <c r="W560" s="18" t="str">
        <f t="shared" si="84"/>
        <v>yanvar</v>
      </c>
      <c r="X560" s="18" t="str">
        <f t="shared" si="85"/>
        <v>John McTiernan</v>
      </c>
      <c r="Y560" s="18" t="str">
        <f t="shared" si="86"/>
        <v>DİE HARD WİTH A VENGEANCE</v>
      </c>
      <c r="Z560" s="18" t="str">
        <f t="shared" si="87"/>
        <v>Normal</v>
      </c>
      <c r="AA560" s="18" t="str">
        <f>VLOOKUP(D560, lookups!$A$2:$B$18, 2, FALSE)</f>
        <v>High Budget</v>
      </c>
      <c r="AB560" s="18" t="str">
        <f t="shared" si="88"/>
        <v>Not Recommended</v>
      </c>
      <c r="AC560" s="18" t="str">
        <f t="shared" si="89"/>
        <v>Normal</v>
      </c>
    </row>
    <row r="561" spans="1:29" x14ac:dyDescent="0.35">
      <c r="A561" s="18" t="s">
        <v>3624</v>
      </c>
      <c r="B561" s="19">
        <v>38319</v>
      </c>
      <c r="C561" s="18" t="s">
        <v>50</v>
      </c>
      <c r="D561" s="18" t="s">
        <v>20</v>
      </c>
      <c r="E561" s="18" t="s">
        <v>21</v>
      </c>
      <c r="F561" s="18" t="s">
        <v>22</v>
      </c>
      <c r="G561" s="18" t="s">
        <v>110</v>
      </c>
      <c r="H561" s="18" t="s">
        <v>431</v>
      </c>
      <c r="I561" s="18" t="s">
        <v>958</v>
      </c>
      <c r="J561" s="20">
        <v>10000</v>
      </c>
      <c r="K561" s="20">
        <v>13581</v>
      </c>
      <c r="L561" s="20">
        <v>0</v>
      </c>
      <c r="M561" s="20">
        <v>0</v>
      </c>
      <c r="N561" s="20">
        <v>7.6</v>
      </c>
      <c r="O561" s="20">
        <v>299</v>
      </c>
      <c r="P561" s="20">
        <v>120</v>
      </c>
      <c r="Q561" s="3">
        <v>100003492</v>
      </c>
      <c r="R561" s="3">
        <v>65000000</v>
      </c>
      <c r="S561" s="3">
        <f t="shared" si="80"/>
        <v>35003492</v>
      </c>
      <c r="T561" s="4">
        <f t="shared" si="81"/>
        <v>0.53851526153846152</v>
      </c>
      <c r="U561" s="5">
        <f t="shared" si="82"/>
        <v>30.615406104615385</v>
      </c>
      <c r="V561" s="2">
        <f t="shared" si="83"/>
        <v>2004</v>
      </c>
      <c r="W561" s="18" t="str">
        <f t="shared" si="84"/>
        <v>noyabr</v>
      </c>
      <c r="X561" s="18" t="str">
        <f t="shared" si="85"/>
        <v>Michael Mann</v>
      </c>
      <c r="Y561" s="18" t="str">
        <f t="shared" si="86"/>
        <v>COLLATERAL</v>
      </c>
      <c r="Z561" s="18" t="str">
        <f t="shared" si="87"/>
        <v>Normal</v>
      </c>
      <c r="AA561" s="18" t="str">
        <f>VLOOKUP(D561, lookups!$A$2:$B$18, 2, FALSE)</f>
        <v>Medium Budget</v>
      </c>
      <c r="AB561" s="18" t="str">
        <f t="shared" si="88"/>
        <v>Not Recommended</v>
      </c>
      <c r="AC561" s="18" t="str">
        <f t="shared" si="89"/>
        <v>Normal</v>
      </c>
    </row>
    <row r="562" spans="1:29" x14ac:dyDescent="0.35">
      <c r="A562" s="18" t="s">
        <v>6467</v>
      </c>
      <c r="B562" s="19">
        <v>41445</v>
      </c>
      <c r="C562" s="18" t="s">
        <v>50</v>
      </c>
      <c r="D562" s="18" t="s">
        <v>95</v>
      </c>
      <c r="E562" s="18" t="s">
        <v>21</v>
      </c>
      <c r="F562" s="18" t="s">
        <v>22</v>
      </c>
      <c r="G562" s="18" t="s">
        <v>110</v>
      </c>
      <c r="H562" s="18" t="s">
        <v>2358</v>
      </c>
      <c r="I562" s="18" t="s">
        <v>1930</v>
      </c>
      <c r="J562" s="20">
        <v>18000</v>
      </c>
      <c r="K562" s="20">
        <v>31782</v>
      </c>
      <c r="L562" s="20">
        <v>845</v>
      </c>
      <c r="M562" s="20">
        <v>45000</v>
      </c>
      <c r="N562" s="20">
        <v>6.5</v>
      </c>
      <c r="O562" s="20">
        <v>358</v>
      </c>
      <c r="P562" s="20">
        <v>119</v>
      </c>
      <c r="Q562" s="3">
        <v>98895417</v>
      </c>
      <c r="R562" s="3">
        <v>70000000</v>
      </c>
      <c r="S562" s="3">
        <f t="shared" si="80"/>
        <v>28895417</v>
      </c>
      <c r="T562" s="4">
        <f t="shared" si="81"/>
        <v>0.41279167142857143</v>
      </c>
      <c r="U562" s="5">
        <f t="shared" si="82"/>
        <v>30.665116668571429</v>
      </c>
      <c r="V562" s="2">
        <f t="shared" si="83"/>
        <v>2013</v>
      </c>
      <c r="W562" s="18" t="str">
        <f t="shared" si="84"/>
        <v>iyun</v>
      </c>
      <c r="X562" s="18" t="str">
        <f t="shared" si="85"/>
        <v>Antoine Fuqua</v>
      </c>
      <c r="Y562" s="18" t="str">
        <f t="shared" si="86"/>
        <v>OLYMPUS HAS FALLEN</v>
      </c>
      <c r="Z562" s="18" t="str">
        <f t="shared" si="87"/>
        <v>Normal</v>
      </c>
      <c r="AA562" s="18" t="str">
        <f>VLOOKUP(D562, lookups!$A$2:$B$18, 2, FALSE)</f>
        <v>High Budget</v>
      </c>
      <c r="AB562" s="18" t="str">
        <f t="shared" si="88"/>
        <v>Not Recommended</v>
      </c>
      <c r="AC562" s="18" t="str">
        <f t="shared" si="89"/>
        <v>Normal</v>
      </c>
    </row>
    <row r="563" spans="1:29" x14ac:dyDescent="0.35">
      <c r="A563" s="18" t="s">
        <v>5993</v>
      </c>
      <c r="B563" s="19">
        <v>40649</v>
      </c>
      <c r="C563" s="18" t="s">
        <v>50</v>
      </c>
      <c r="D563" s="18" t="s">
        <v>95</v>
      </c>
      <c r="E563" s="18" t="s">
        <v>21</v>
      </c>
      <c r="F563" s="18" t="s">
        <v>22</v>
      </c>
      <c r="G563" s="18" t="s">
        <v>150</v>
      </c>
      <c r="H563" s="18" t="s">
        <v>5994</v>
      </c>
      <c r="I563" s="18" t="s">
        <v>3653</v>
      </c>
      <c r="J563" s="20">
        <v>11000</v>
      </c>
      <c r="K563" s="20">
        <v>13391</v>
      </c>
      <c r="L563" s="20">
        <v>1000</v>
      </c>
      <c r="M563" s="20">
        <v>14000</v>
      </c>
      <c r="N563" s="20">
        <v>5.8</v>
      </c>
      <c r="O563" s="20">
        <v>447</v>
      </c>
      <c r="P563" s="20">
        <v>119</v>
      </c>
      <c r="Q563" s="3">
        <v>98780042</v>
      </c>
      <c r="R563" s="3">
        <v>120000000</v>
      </c>
      <c r="S563" s="3">
        <f t="shared" si="80"/>
        <v>-21219958</v>
      </c>
      <c r="T563" s="4">
        <f t="shared" si="81"/>
        <v>-0.17683298333333333</v>
      </c>
      <c r="U563" s="5">
        <f t="shared" si="82"/>
        <v>24.529266806666666</v>
      </c>
      <c r="V563" s="2">
        <f t="shared" si="83"/>
        <v>2011</v>
      </c>
      <c r="W563" s="18" t="str">
        <f t="shared" si="84"/>
        <v>aprel</v>
      </c>
      <c r="X563" s="18" t="str">
        <f t="shared" si="85"/>
        <v>Michel Gondry</v>
      </c>
      <c r="Y563" s="18" t="str">
        <f t="shared" si="86"/>
        <v>THE GREEN HORNET</v>
      </c>
      <c r="Z563" s="18" t="str">
        <f t="shared" si="87"/>
        <v>Underperformer</v>
      </c>
      <c r="AA563" s="18" t="str">
        <f>VLOOKUP(D563, lookups!$A$2:$B$18, 2, FALSE)</f>
        <v>High Budget</v>
      </c>
      <c r="AB563" s="18" t="str">
        <f t="shared" si="88"/>
        <v>Not Recommended</v>
      </c>
      <c r="AC563" s="18" t="str">
        <f t="shared" si="89"/>
        <v>High Buzz Mismatch</v>
      </c>
    </row>
    <row r="564" spans="1:29" x14ac:dyDescent="0.35">
      <c r="A564" s="18" t="s">
        <v>5524</v>
      </c>
      <c r="B564" s="19">
        <v>40419</v>
      </c>
      <c r="C564" s="18" t="s">
        <v>50</v>
      </c>
      <c r="D564" s="18" t="s">
        <v>38</v>
      </c>
      <c r="E564" s="18" t="s">
        <v>21</v>
      </c>
      <c r="F564" s="18" t="s">
        <v>22</v>
      </c>
      <c r="G564" s="18" t="s">
        <v>150</v>
      </c>
      <c r="H564" s="18" t="s">
        <v>2695</v>
      </c>
      <c r="I564" s="18" t="s">
        <v>2987</v>
      </c>
      <c r="J564" s="20">
        <v>15000</v>
      </c>
      <c r="K564" s="20">
        <v>39822</v>
      </c>
      <c r="L564" s="20">
        <v>189</v>
      </c>
      <c r="M564" s="20">
        <v>0</v>
      </c>
      <c r="N564" s="20">
        <v>6.3</v>
      </c>
      <c r="O564" s="20">
        <v>247</v>
      </c>
      <c r="P564" s="20">
        <v>101</v>
      </c>
      <c r="Q564" s="3">
        <v>98711404</v>
      </c>
      <c r="R564" s="3">
        <v>55000000</v>
      </c>
      <c r="S564" s="3">
        <f t="shared" si="80"/>
        <v>43711404</v>
      </c>
      <c r="T564" s="4">
        <f t="shared" si="81"/>
        <v>0.79475280000000004</v>
      </c>
      <c r="U564" s="5">
        <f t="shared" si="82"/>
        <v>25.517901119999998</v>
      </c>
      <c r="V564" s="2">
        <f t="shared" si="83"/>
        <v>2010</v>
      </c>
      <c r="W564" s="18" t="str">
        <f t="shared" si="84"/>
        <v>avgust</v>
      </c>
      <c r="X564" s="18" t="str">
        <f t="shared" si="85"/>
        <v>Shawn Levy</v>
      </c>
      <c r="Y564" s="18" t="str">
        <f t="shared" si="86"/>
        <v>DATE NİGHT</v>
      </c>
      <c r="Z564" s="18" t="str">
        <f t="shared" si="87"/>
        <v>Normal</v>
      </c>
      <c r="AA564" s="18" t="str">
        <f>VLOOKUP(D564, lookups!$A$2:$B$18, 2, FALSE)</f>
        <v>Medium Budget</v>
      </c>
      <c r="AB564" s="18" t="str">
        <f t="shared" si="88"/>
        <v>Not Recommended</v>
      </c>
      <c r="AC564" s="18" t="str">
        <f t="shared" si="89"/>
        <v>Normal</v>
      </c>
    </row>
    <row r="565" spans="1:29" x14ac:dyDescent="0.35">
      <c r="A565" s="18" t="s">
        <v>5158</v>
      </c>
      <c r="B565" s="19">
        <v>39463</v>
      </c>
      <c r="C565" s="18" t="s">
        <v>50</v>
      </c>
      <c r="D565" s="18" t="s">
        <v>38</v>
      </c>
      <c r="E565" s="18" t="s">
        <v>21</v>
      </c>
      <c r="F565" s="18" t="s">
        <v>22</v>
      </c>
      <c r="G565" s="18" t="s">
        <v>150</v>
      </c>
      <c r="H565" s="18" t="s">
        <v>4327</v>
      </c>
      <c r="I565" s="18" t="s">
        <v>2325</v>
      </c>
      <c r="J565" s="20">
        <v>14000</v>
      </c>
      <c r="K565" s="20">
        <v>29505</v>
      </c>
      <c r="L565" s="20">
        <v>235</v>
      </c>
      <c r="M565" s="20">
        <v>0</v>
      </c>
      <c r="N565" s="20">
        <v>6.8</v>
      </c>
      <c r="O565" s="20">
        <v>190</v>
      </c>
      <c r="P565" s="20">
        <v>104</v>
      </c>
      <c r="Q565" s="3">
        <v>97680195</v>
      </c>
      <c r="R565" s="3">
        <v>70000000</v>
      </c>
      <c r="S565" s="3">
        <f t="shared" si="80"/>
        <v>27680195</v>
      </c>
      <c r="T565" s="4">
        <f t="shared" si="81"/>
        <v>0.39543135714285715</v>
      </c>
      <c r="U565" s="5">
        <f t="shared" si="82"/>
        <v>27.358172542857144</v>
      </c>
      <c r="V565" s="2">
        <f t="shared" si="83"/>
        <v>2008</v>
      </c>
      <c r="W565" s="18" t="str">
        <f t="shared" si="84"/>
        <v>yanvar</v>
      </c>
      <c r="X565" s="18" t="str">
        <f t="shared" si="85"/>
        <v>Peyton Reed</v>
      </c>
      <c r="Y565" s="18" t="str">
        <f t="shared" si="86"/>
        <v>YES MAN</v>
      </c>
      <c r="Z565" s="18" t="str">
        <f t="shared" si="87"/>
        <v>Normal</v>
      </c>
      <c r="AA565" s="18" t="str">
        <f>VLOOKUP(D565, lookups!$A$2:$B$18, 2, FALSE)</f>
        <v>Medium Budget</v>
      </c>
      <c r="AB565" s="18" t="str">
        <f t="shared" si="88"/>
        <v>Not Recommended</v>
      </c>
      <c r="AC565" s="18" t="str">
        <f t="shared" si="89"/>
        <v>Normal</v>
      </c>
    </row>
    <row r="566" spans="1:29" x14ac:dyDescent="0.35">
      <c r="A566" s="18" t="s">
        <v>2105</v>
      </c>
      <c r="B566" s="19">
        <v>36488</v>
      </c>
      <c r="C566" s="18" t="s">
        <v>50</v>
      </c>
      <c r="D566" s="18" t="s">
        <v>95</v>
      </c>
      <c r="E566" s="18" t="s">
        <v>21</v>
      </c>
      <c r="F566" s="18" t="s">
        <v>22</v>
      </c>
      <c r="G566" s="18" t="s">
        <v>102</v>
      </c>
      <c r="H566" s="18" t="s">
        <v>438</v>
      </c>
      <c r="I566" s="18" t="s">
        <v>2106</v>
      </c>
      <c r="J566" s="20">
        <v>2000</v>
      </c>
      <c r="K566" s="20">
        <v>5320</v>
      </c>
      <c r="L566" s="20">
        <v>16</v>
      </c>
      <c r="M566" s="20">
        <v>509</v>
      </c>
      <c r="N566" s="20">
        <v>4.0999999999999996</v>
      </c>
      <c r="O566" s="20">
        <v>70</v>
      </c>
      <c r="P566" s="20">
        <v>110</v>
      </c>
      <c r="Q566" s="3">
        <v>97360069</v>
      </c>
      <c r="R566" s="3">
        <v>75000000</v>
      </c>
      <c r="S566" s="3">
        <f t="shared" si="80"/>
        <v>22360069</v>
      </c>
      <c r="T566" s="4">
        <f t="shared" si="81"/>
        <v>0.29813425333333332</v>
      </c>
      <c r="U566" s="5">
        <f t="shared" si="82"/>
        <v>16.570153701333332</v>
      </c>
      <c r="V566" s="2">
        <f t="shared" si="83"/>
        <v>1999</v>
      </c>
      <c r="W566" s="18" t="str">
        <f t="shared" si="84"/>
        <v>noyabr</v>
      </c>
      <c r="X566" s="18" t="str">
        <f t="shared" si="85"/>
        <v>David Kellogg</v>
      </c>
      <c r="Y566" s="18" t="str">
        <f t="shared" si="86"/>
        <v>INSPECTOR GADGET</v>
      </c>
      <c r="Z566" s="18" t="str">
        <f t="shared" si="87"/>
        <v>Normal</v>
      </c>
      <c r="AA566" s="18" t="str">
        <f>VLOOKUP(D566, lookups!$A$2:$B$18, 2, FALSE)</f>
        <v>High Budget</v>
      </c>
      <c r="AB566" s="18" t="str">
        <f t="shared" si="88"/>
        <v>Not Recommended</v>
      </c>
      <c r="AC566" s="18" t="str">
        <f t="shared" si="89"/>
        <v>High Buzz Mismatch</v>
      </c>
    </row>
    <row r="567" spans="1:29" x14ac:dyDescent="0.35">
      <c r="A567" s="18" t="s">
        <v>5364</v>
      </c>
      <c r="B567" s="19">
        <v>40147</v>
      </c>
      <c r="C567" s="18" t="s">
        <v>50</v>
      </c>
      <c r="D567" s="18" t="s">
        <v>79</v>
      </c>
      <c r="E567" s="18" t="s">
        <v>21</v>
      </c>
      <c r="F567" s="18" t="s">
        <v>22</v>
      </c>
      <c r="G567" s="18" t="s">
        <v>110</v>
      </c>
      <c r="H567" s="18" t="s">
        <v>444</v>
      </c>
      <c r="I567" s="18" t="s">
        <v>958</v>
      </c>
      <c r="J567" s="20">
        <v>40000</v>
      </c>
      <c r="K567" s="20">
        <v>64599</v>
      </c>
      <c r="L567" s="20">
        <v>0</v>
      </c>
      <c r="M567" s="20">
        <v>0</v>
      </c>
      <c r="N567" s="20">
        <v>7</v>
      </c>
      <c r="O567" s="20">
        <v>357</v>
      </c>
      <c r="P567" s="20">
        <v>140</v>
      </c>
      <c r="Q567" s="3">
        <v>97030725</v>
      </c>
      <c r="R567" s="3">
        <v>100000000</v>
      </c>
      <c r="S567" s="3">
        <f t="shared" si="80"/>
        <v>-2969275</v>
      </c>
      <c r="T567" s="4">
        <f t="shared" si="81"/>
        <v>-2.969275E-2</v>
      </c>
      <c r="U567" s="5">
        <f t="shared" si="82"/>
        <v>27.9881229</v>
      </c>
      <c r="V567" s="2">
        <f t="shared" si="83"/>
        <v>2009</v>
      </c>
      <c r="W567" s="18" t="str">
        <f t="shared" si="84"/>
        <v>noyabr</v>
      </c>
      <c r="X567" s="18" t="str">
        <f t="shared" si="85"/>
        <v>Michael Mann</v>
      </c>
      <c r="Y567" s="18" t="str">
        <f t="shared" si="86"/>
        <v>PUBLİC ENEMİES</v>
      </c>
      <c r="Z567" s="18" t="str">
        <f t="shared" si="87"/>
        <v>Underperformer</v>
      </c>
      <c r="AA567" s="18" t="str">
        <f>VLOOKUP(D567, lookups!$A$2:$B$18, 2, FALSE)</f>
        <v>Medium Budget</v>
      </c>
      <c r="AB567" s="18" t="str">
        <f t="shared" si="88"/>
        <v>Not Recommended</v>
      </c>
      <c r="AC567" s="18" t="str">
        <f t="shared" si="89"/>
        <v>Normal</v>
      </c>
    </row>
    <row r="568" spans="1:29" x14ac:dyDescent="0.35">
      <c r="A568" s="18" t="s">
        <v>5724</v>
      </c>
      <c r="B568" s="19">
        <v>40350</v>
      </c>
      <c r="C568" s="18" t="s">
        <v>50</v>
      </c>
      <c r="D568" s="18" t="s">
        <v>79</v>
      </c>
      <c r="E568" s="18" t="s">
        <v>21</v>
      </c>
      <c r="F568" s="18" t="s">
        <v>22</v>
      </c>
      <c r="G568" s="18" t="s">
        <v>150</v>
      </c>
      <c r="H568" s="18" t="s">
        <v>5419</v>
      </c>
      <c r="I568" s="18" t="s">
        <v>908</v>
      </c>
      <c r="J568" s="20">
        <v>10000</v>
      </c>
      <c r="K568" s="20">
        <v>10555</v>
      </c>
      <c r="L568" s="20">
        <v>21000</v>
      </c>
      <c r="M568" s="20">
        <v>74000</v>
      </c>
      <c r="N568" s="20">
        <v>7.7</v>
      </c>
      <c r="O568" s="20">
        <v>556</v>
      </c>
      <c r="P568" s="20">
        <v>120</v>
      </c>
      <c r="Q568" s="3">
        <v>96917897</v>
      </c>
      <c r="R568" s="3">
        <v>40000000</v>
      </c>
      <c r="S568" s="3">
        <f t="shared" si="80"/>
        <v>56917897</v>
      </c>
      <c r="T568" s="4">
        <f t="shared" si="81"/>
        <v>1.422947425</v>
      </c>
      <c r="U568" s="5">
        <f t="shared" si="82"/>
        <v>38.769178969999999</v>
      </c>
      <c r="V568" s="2">
        <f t="shared" si="83"/>
        <v>2010</v>
      </c>
      <c r="W568" s="18" t="str">
        <f t="shared" si="84"/>
        <v>iyun</v>
      </c>
      <c r="X568" s="18" t="str">
        <f t="shared" si="85"/>
        <v>David Fincher</v>
      </c>
      <c r="Y568" s="18" t="str">
        <f t="shared" si="86"/>
        <v>THE SOCİAL NETWORK</v>
      </c>
      <c r="Z568" s="18" t="str">
        <f t="shared" si="87"/>
        <v>Normal</v>
      </c>
      <c r="AA568" s="18" t="str">
        <f>VLOOKUP(D568, lookups!$A$2:$B$18, 2, FALSE)</f>
        <v>Medium Budget</v>
      </c>
      <c r="AB568" s="18" t="str">
        <f t="shared" si="88"/>
        <v>Not Recommended</v>
      </c>
      <c r="AC568" s="18" t="str">
        <f t="shared" si="89"/>
        <v>Normal</v>
      </c>
    </row>
    <row r="569" spans="1:29" x14ac:dyDescent="0.35">
      <c r="A569" s="18" t="s">
        <v>2903</v>
      </c>
      <c r="B569" s="19">
        <v>36903</v>
      </c>
      <c r="C569" s="18" t="s">
        <v>50</v>
      </c>
      <c r="D569" s="18" t="s">
        <v>333</v>
      </c>
      <c r="E569" s="18" t="s">
        <v>21</v>
      </c>
      <c r="F569" s="18" t="s">
        <v>22</v>
      </c>
      <c r="G569" s="18" t="s">
        <v>150</v>
      </c>
      <c r="H569" s="18" t="s">
        <v>2904</v>
      </c>
      <c r="I569" s="18" t="s">
        <v>2905</v>
      </c>
      <c r="J569" s="20">
        <v>482</v>
      </c>
      <c r="K569" s="20">
        <v>956</v>
      </c>
      <c r="L569" s="20">
        <v>448</v>
      </c>
      <c r="M569" s="20">
        <v>20000</v>
      </c>
      <c r="N569" s="20">
        <v>7.6</v>
      </c>
      <c r="O569" s="20">
        <v>239</v>
      </c>
      <c r="P569" s="20">
        <v>101</v>
      </c>
      <c r="Q569" s="3">
        <v>96471845</v>
      </c>
      <c r="R569" s="3">
        <v>17000000</v>
      </c>
      <c r="S569" s="3">
        <f t="shared" si="80"/>
        <v>79471845</v>
      </c>
      <c r="T569" s="4">
        <f t="shared" si="81"/>
        <v>4.6748144117647055</v>
      </c>
      <c r="U569" s="5">
        <f t="shared" si="82"/>
        <v>34.269925764705881</v>
      </c>
      <c r="V569" s="2">
        <f t="shared" si="83"/>
        <v>2001</v>
      </c>
      <c r="W569" s="18" t="str">
        <f t="shared" si="84"/>
        <v>yanvar</v>
      </c>
      <c r="X569" s="18" t="str">
        <f t="shared" si="85"/>
        <v>Alejandro AmenÃ¡bar</v>
      </c>
      <c r="Y569" s="18" t="str">
        <f t="shared" si="86"/>
        <v>THE OTHERS</v>
      </c>
      <c r="Z569" s="18" t="str">
        <f t="shared" si="87"/>
        <v>Normal</v>
      </c>
      <c r="AA569" s="18" t="str">
        <f>VLOOKUP(D569, lookups!$A$2:$B$18, 2, FALSE)</f>
        <v>Low Budget</v>
      </c>
      <c r="AB569" s="18" t="str">
        <f t="shared" si="88"/>
        <v>Not Recommended</v>
      </c>
      <c r="AC569" s="18" t="str">
        <f t="shared" si="89"/>
        <v>Normal</v>
      </c>
    </row>
    <row r="570" spans="1:29" x14ac:dyDescent="0.35">
      <c r="A570" s="18" t="s">
        <v>513</v>
      </c>
      <c r="B570" s="19">
        <v>31242</v>
      </c>
      <c r="C570" s="18" t="s">
        <v>50</v>
      </c>
      <c r="D570" s="18" t="s">
        <v>27</v>
      </c>
      <c r="E570" s="18" t="s">
        <v>21</v>
      </c>
      <c r="F570" s="18" t="s">
        <v>22</v>
      </c>
      <c r="G570" s="18" t="s">
        <v>150</v>
      </c>
      <c r="H570" s="18" t="s">
        <v>514</v>
      </c>
      <c r="I570" s="18" t="s">
        <v>243</v>
      </c>
      <c r="J570" s="20">
        <v>852</v>
      </c>
      <c r="K570" s="20">
        <v>2592</v>
      </c>
      <c r="L570" s="20">
        <v>14000</v>
      </c>
      <c r="M570" s="20">
        <v>6000</v>
      </c>
      <c r="N570" s="20">
        <v>7.8</v>
      </c>
      <c r="O570" s="20">
        <v>70</v>
      </c>
      <c r="P570" s="20">
        <v>154</v>
      </c>
      <c r="Q570" s="3">
        <v>94175854</v>
      </c>
      <c r="R570" s="3">
        <v>15000000</v>
      </c>
      <c r="S570" s="3">
        <f t="shared" si="80"/>
        <v>79175854</v>
      </c>
      <c r="T570" s="4">
        <f t="shared" si="81"/>
        <v>5.2783902666666664</v>
      </c>
      <c r="U570" s="5">
        <f t="shared" si="82"/>
        <v>33.911356106666666</v>
      </c>
      <c r="V570" s="2">
        <f t="shared" si="83"/>
        <v>1985</v>
      </c>
      <c r="W570" s="18" t="str">
        <f t="shared" si="84"/>
        <v>iyul</v>
      </c>
      <c r="X570" s="18" t="str">
        <f t="shared" si="85"/>
        <v>Steven Spielberg</v>
      </c>
      <c r="Y570" s="18" t="str">
        <f t="shared" si="86"/>
        <v>THE COLOR PURPLE</v>
      </c>
      <c r="Z570" s="18" t="str">
        <f t="shared" si="87"/>
        <v>Normal</v>
      </c>
      <c r="AA570" s="18" t="str">
        <f>VLOOKUP(D570, lookups!$A$2:$B$18, 2, FALSE)</f>
        <v>Medium Budget</v>
      </c>
      <c r="AB570" s="18" t="str">
        <f t="shared" si="88"/>
        <v>Not Recommended</v>
      </c>
      <c r="AC570" s="18" t="str">
        <f t="shared" si="89"/>
        <v>Normal</v>
      </c>
    </row>
    <row r="571" spans="1:29" x14ac:dyDescent="0.35">
      <c r="A571" s="18" t="s">
        <v>729</v>
      </c>
      <c r="B571" s="19">
        <v>32512</v>
      </c>
      <c r="C571" s="18" t="s">
        <v>50</v>
      </c>
      <c r="D571" s="18" t="s">
        <v>38</v>
      </c>
      <c r="E571" s="18" t="s">
        <v>21</v>
      </c>
      <c r="F571" s="18" t="s">
        <v>22</v>
      </c>
      <c r="G571" s="18" t="s">
        <v>102</v>
      </c>
      <c r="H571" s="18" t="s">
        <v>602</v>
      </c>
      <c r="I571" s="18" t="s">
        <v>519</v>
      </c>
      <c r="J571" s="20">
        <v>49000</v>
      </c>
      <c r="K571" s="20">
        <v>51609</v>
      </c>
      <c r="L571" s="20">
        <v>608</v>
      </c>
      <c r="M571" s="20">
        <v>23000</v>
      </c>
      <c r="N571" s="20">
        <v>8</v>
      </c>
      <c r="O571" s="20">
        <v>96</v>
      </c>
      <c r="P571" s="20">
        <v>128</v>
      </c>
      <c r="Q571" s="3">
        <v>95860116</v>
      </c>
      <c r="R571" s="3">
        <v>16400000</v>
      </c>
      <c r="S571" s="3">
        <f t="shared" si="80"/>
        <v>79460116</v>
      </c>
      <c r="T571" s="4">
        <f t="shared" si="81"/>
        <v>4.8451290243902436</v>
      </c>
      <c r="U571" s="5">
        <f t="shared" si="82"/>
        <v>36.238051609756091</v>
      </c>
      <c r="V571" s="2">
        <f t="shared" si="83"/>
        <v>1989</v>
      </c>
      <c r="W571" s="18" t="str">
        <f t="shared" si="84"/>
        <v>yanvar</v>
      </c>
      <c r="X571" s="18" t="str">
        <f t="shared" si="85"/>
        <v>Peter Weir</v>
      </c>
      <c r="Y571" s="18" t="str">
        <f t="shared" si="86"/>
        <v>DEAD POETS SOCİETY</v>
      </c>
      <c r="Z571" s="18" t="str">
        <f t="shared" si="87"/>
        <v>Normal</v>
      </c>
      <c r="AA571" s="18" t="str">
        <f>VLOOKUP(D571, lookups!$A$2:$B$18, 2, FALSE)</f>
        <v>Medium Budget</v>
      </c>
      <c r="AB571" s="18" t="str">
        <f t="shared" si="88"/>
        <v>Not Recommended</v>
      </c>
      <c r="AC571" s="18" t="str">
        <f t="shared" si="89"/>
        <v>High Buzz / High Score</v>
      </c>
    </row>
    <row r="572" spans="1:29" x14ac:dyDescent="0.35">
      <c r="A572" s="18" t="s">
        <v>6325</v>
      </c>
      <c r="B572" s="19">
        <v>41123</v>
      </c>
      <c r="C572" s="18" t="s">
        <v>50</v>
      </c>
      <c r="D572" s="18" t="s">
        <v>27</v>
      </c>
      <c r="E572" s="18" t="s">
        <v>21</v>
      </c>
      <c r="F572" s="18" t="s">
        <v>22</v>
      </c>
      <c r="G572" s="18" t="s">
        <v>110</v>
      </c>
      <c r="H572" s="18" t="s">
        <v>5000</v>
      </c>
      <c r="I572" s="18" t="s">
        <v>3096</v>
      </c>
      <c r="J572" s="20">
        <v>1000</v>
      </c>
      <c r="K572" s="20">
        <v>2759</v>
      </c>
      <c r="L572" s="20">
        <v>0</v>
      </c>
      <c r="M572" s="20">
        <v>39000</v>
      </c>
      <c r="N572" s="20">
        <v>7.4</v>
      </c>
      <c r="O572" s="20">
        <v>558</v>
      </c>
      <c r="P572" s="20">
        <v>157</v>
      </c>
      <c r="Q572" s="3">
        <v>95720716</v>
      </c>
      <c r="R572" s="3">
        <v>40000000</v>
      </c>
      <c r="S572" s="3">
        <f t="shared" si="80"/>
        <v>55720716</v>
      </c>
      <c r="T572" s="4">
        <f t="shared" si="81"/>
        <v>1.3930179</v>
      </c>
      <c r="U572" s="5">
        <f t="shared" si="82"/>
        <v>34.057207160000004</v>
      </c>
      <c r="V572" s="2">
        <f t="shared" si="83"/>
        <v>2012</v>
      </c>
      <c r="W572" s="18" t="str">
        <f t="shared" si="84"/>
        <v>avgust</v>
      </c>
      <c r="X572" s="18" t="str">
        <f t="shared" si="85"/>
        <v>Kathryn Bigelow</v>
      </c>
      <c r="Y572" s="18" t="str">
        <f t="shared" si="86"/>
        <v>ZERO DARK THİRTY</v>
      </c>
      <c r="Z572" s="18" t="str">
        <f t="shared" si="87"/>
        <v>Normal</v>
      </c>
      <c r="AA572" s="18" t="str">
        <f>VLOOKUP(D572, lookups!$A$2:$B$18, 2, FALSE)</f>
        <v>Medium Budget</v>
      </c>
      <c r="AB572" s="18" t="str">
        <f t="shared" si="88"/>
        <v>Not Recommended</v>
      </c>
      <c r="AC572" s="18" t="str">
        <f t="shared" si="89"/>
        <v>Normal</v>
      </c>
    </row>
    <row r="573" spans="1:29" x14ac:dyDescent="0.35">
      <c r="A573" s="18" t="s">
        <v>3317</v>
      </c>
      <c r="B573" s="19">
        <v>37629</v>
      </c>
      <c r="C573" s="18" t="s">
        <v>50</v>
      </c>
      <c r="D573" s="18" t="s">
        <v>58</v>
      </c>
      <c r="E573" s="18" t="s">
        <v>21</v>
      </c>
      <c r="F573" s="18" t="s">
        <v>22</v>
      </c>
      <c r="G573" s="18" t="s">
        <v>110</v>
      </c>
      <c r="H573" s="18" t="s">
        <v>1488</v>
      </c>
      <c r="I573" s="18" t="s">
        <v>1455</v>
      </c>
      <c r="J573" s="20">
        <v>22000</v>
      </c>
      <c r="K573" s="20">
        <v>61110</v>
      </c>
      <c r="L573" s="20">
        <v>333</v>
      </c>
      <c r="M573" s="20">
        <v>0</v>
      </c>
      <c r="N573" s="20">
        <v>7.2</v>
      </c>
      <c r="O573" s="20">
        <v>198</v>
      </c>
      <c r="P573" s="20">
        <v>154</v>
      </c>
      <c r="Q573" s="3">
        <v>95632614</v>
      </c>
      <c r="R573" s="3">
        <v>79000000</v>
      </c>
      <c r="S573" s="3">
        <f t="shared" si="80"/>
        <v>16632614</v>
      </c>
      <c r="T573" s="4">
        <f t="shared" si="81"/>
        <v>0.21053941772151899</v>
      </c>
      <c r="U573" s="5">
        <f t="shared" si="82"/>
        <v>28.884215767088609</v>
      </c>
      <c r="V573" s="2">
        <f t="shared" si="83"/>
        <v>2003</v>
      </c>
      <c r="W573" s="18" t="str">
        <f t="shared" si="84"/>
        <v>yanvar</v>
      </c>
      <c r="X573" s="18" t="str">
        <f t="shared" si="85"/>
        <v>Anthony Minghella</v>
      </c>
      <c r="Y573" s="18" t="str">
        <f t="shared" si="86"/>
        <v>COLD MOUNTAİN</v>
      </c>
      <c r="Z573" s="18" t="str">
        <f t="shared" si="87"/>
        <v>Normal</v>
      </c>
      <c r="AA573" s="18" t="str">
        <f>VLOOKUP(D573, lookups!$A$2:$B$18, 2, FALSE)</f>
        <v>High Budget</v>
      </c>
      <c r="AB573" s="18" t="str">
        <f t="shared" si="88"/>
        <v>Not Recommended</v>
      </c>
      <c r="AC573" s="18" t="str">
        <f t="shared" si="89"/>
        <v>Normal</v>
      </c>
    </row>
    <row r="574" spans="1:29" x14ac:dyDescent="0.35">
      <c r="A574" s="18" t="s">
        <v>5659</v>
      </c>
      <c r="B574" s="19">
        <v>40401</v>
      </c>
      <c r="C574" s="18" t="s">
        <v>50</v>
      </c>
      <c r="D574" s="18" t="s">
        <v>38</v>
      </c>
      <c r="E574" s="18" t="s">
        <v>21</v>
      </c>
      <c r="F574" s="18" t="s">
        <v>22</v>
      </c>
      <c r="G574" s="18" t="s">
        <v>110</v>
      </c>
      <c r="H574" s="18" t="s">
        <v>2878</v>
      </c>
      <c r="I574" s="18" t="s">
        <v>5660</v>
      </c>
      <c r="J574" s="20">
        <v>962</v>
      </c>
      <c r="K574" s="20">
        <v>4555</v>
      </c>
      <c r="L574" s="20">
        <v>127</v>
      </c>
      <c r="M574" s="20">
        <v>0</v>
      </c>
      <c r="N574" s="20">
        <v>4.3</v>
      </c>
      <c r="O574" s="20">
        <v>221</v>
      </c>
      <c r="P574" s="20">
        <v>146</v>
      </c>
      <c r="Q574" s="3">
        <v>95328937</v>
      </c>
      <c r="R574" s="3">
        <v>100000000</v>
      </c>
      <c r="S574" s="3">
        <f t="shared" si="80"/>
        <v>-4671063</v>
      </c>
      <c r="T574" s="4">
        <f t="shared" si="81"/>
        <v>-4.6710630000000003E-2</v>
      </c>
      <c r="U574" s="5">
        <f t="shared" si="82"/>
        <v>17.181315747999999</v>
      </c>
      <c r="V574" s="2">
        <f t="shared" si="83"/>
        <v>2010</v>
      </c>
      <c r="W574" s="18" t="str">
        <f t="shared" si="84"/>
        <v>avgust</v>
      </c>
      <c r="X574" s="18" t="str">
        <f t="shared" si="85"/>
        <v>Michael Patrick King</v>
      </c>
      <c r="Y574" s="18" t="str">
        <f t="shared" si="86"/>
        <v>SEX AND THE CİTY 2</v>
      </c>
      <c r="Z574" s="18" t="str">
        <f t="shared" si="87"/>
        <v>Underperformer</v>
      </c>
      <c r="AA574" s="18" t="str">
        <f>VLOOKUP(D574, lookups!$A$2:$B$18, 2, FALSE)</f>
        <v>Medium Budget</v>
      </c>
      <c r="AB574" s="18" t="str">
        <f t="shared" si="88"/>
        <v>Not Recommended</v>
      </c>
      <c r="AC574" s="18" t="str">
        <f t="shared" si="89"/>
        <v>High Buzz Mismatch</v>
      </c>
    </row>
    <row r="575" spans="1:29" x14ac:dyDescent="0.35">
      <c r="A575" s="18" t="s">
        <v>3131</v>
      </c>
      <c r="B575" s="19">
        <v>37430</v>
      </c>
      <c r="C575" s="18" t="s">
        <v>50</v>
      </c>
      <c r="D575" s="18" t="s">
        <v>20</v>
      </c>
      <c r="E575" s="18" t="s">
        <v>21</v>
      </c>
      <c r="F575" s="18" t="s">
        <v>22</v>
      </c>
      <c r="G575" s="18" t="s">
        <v>110</v>
      </c>
      <c r="H575" s="18" t="s">
        <v>3132</v>
      </c>
      <c r="I575" s="18" t="s">
        <v>908</v>
      </c>
      <c r="J575" s="20">
        <v>17000</v>
      </c>
      <c r="K575" s="20">
        <v>18141</v>
      </c>
      <c r="L575" s="20">
        <v>21000</v>
      </c>
      <c r="M575" s="20">
        <v>0</v>
      </c>
      <c r="N575" s="20">
        <v>6.8</v>
      </c>
      <c r="O575" s="20">
        <v>233</v>
      </c>
      <c r="P575" s="20">
        <v>112</v>
      </c>
      <c r="Q575" s="3">
        <v>95308367</v>
      </c>
      <c r="R575" s="3">
        <v>48000000</v>
      </c>
      <c r="S575" s="3">
        <f t="shared" si="80"/>
        <v>47308367</v>
      </c>
      <c r="T575" s="4">
        <f t="shared" si="81"/>
        <v>0.98559097916666671</v>
      </c>
      <c r="U575" s="5">
        <f t="shared" si="82"/>
        <v>27.594236391666666</v>
      </c>
      <c r="V575" s="2">
        <f t="shared" si="83"/>
        <v>2002</v>
      </c>
      <c r="W575" s="18" t="str">
        <f t="shared" si="84"/>
        <v>iyun</v>
      </c>
      <c r="X575" s="18" t="str">
        <f t="shared" si="85"/>
        <v>David Fincher</v>
      </c>
      <c r="Y575" s="18" t="str">
        <f t="shared" si="86"/>
        <v>PANİC ROOM</v>
      </c>
      <c r="Z575" s="18" t="str">
        <f t="shared" si="87"/>
        <v>Normal</v>
      </c>
      <c r="AA575" s="18" t="str">
        <f>VLOOKUP(D575, lookups!$A$2:$B$18, 2, FALSE)</f>
        <v>Medium Budget</v>
      </c>
      <c r="AB575" s="18" t="str">
        <f t="shared" si="88"/>
        <v>Not Recommended</v>
      </c>
      <c r="AC575" s="18" t="str">
        <f t="shared" si="89"/>
        <v>Normal</v>
      </c>
    </row>
    <row r="576" spans="1:29" x14ac:dyDescent="0.35">
      <c r="A576" s="18" t="s">
        <v>3844</v>
      </c>
      <c r="B576" s="19">
        <v>38216</v>
      </c>
      <c r="C576" s="18" t="s">
        <v>50</v>
      </c>
      <c r="D576" s="18" t="s">
        <v>38</v>
      </c>
      <c r="E576" s="18" t="s">
        <v>21</v>
      </c>
      <c r="F576" s="18" t="s">
        <v>22</v>
      </c>
      <c r="G576" s="18" t="s">
        <v>46</v>
      </c>
      <c r="H576" s="18" t="s">
        <v>2901</v>
      </c>
      <c r="I576" s="18" t="s">
        <v>823</v>
      </c>
      <c r="J576" s="20">
        <v>11000</v>
      </c>
      <c r="K576" s="20">
        <v>15362</v>
      </c>
      <c r="L576" s="20">
        <v>0</v>
      </c>
      <c r="M576" s="20">
        <v>1000</v>
      </c>
      <c r="N576" s="20">
        <v>5.7</v>
      </c>
      <c r="O576" s="20">
        <v>77</v>
      </c>
      <c r="P576" s="20">
        <v>113</v>
      </c>
      <c r="Q576" s="3">
        <v>95149435</v>
      </c>
      <c r="R576" s="3">
        <v>40000000</v>
      </c>
      <c r="S576" s="3">
        <f t="shared" si="80"/>
        <v>55149435</v>
      </c>
      <c r="T576" s="4">
        <f t="shared" si="81"/>
        <v>1.3787358750000001</v>
      </c>
      <c r="U576" s="5">
        <f t="shared" si="82"/>
        <v>23.451494350000001</v>
      </c>
      <c r="V576" s="2">
        <f t="shared" si="83"/>
        <v>2004</v>
      </c>
      <c r="W576" s="18" t="str">
        <f t="shared" si="84"/>
        <v>avgust</v>
      </c>
      <c r="X576" s="18" t="str">
        <f t="shared" si="85"/>
        <v>Garry Marshall</v>
      </c>
      <c r="Y576" s="18" t="str">
        <f t="shared" si="86"/>
        <v>THE PRİNCESS DİARİES 2: ROYAL ENGAGEMENT</v>
      </c>
      <c r="Z576" s="18" t="str">
        <f t="shared" si="87"/>
        <v>Normal</v>
      </c>
      <c r="AA576" s="18" t="str">
        <f>VLOOKUP(D576, lookups!$A$2:$B$18, 2, FALSE)</f>
        <v>Medium Budget</v>
      </c>
      <c r="AB576" s="18" t="str">
        <f t="shared" si="88"/>
        <v>Not Recommended</v>
      </c>
      <c r="AC576" s="18" t="str">
        <f t="shared" si="89"/>
        <v>Normal</v>
      </c>
    </row>
    <row r="577" spans="1:29" x14ac:dyDescent="0.35">
      <c r="A577" s="18" t="s">
        <v>2759</v>
      </c>
      <c r="B577" s="19">
        <v>36998</v>
      </c>
      <c r="C577" s="18" t="s">
        <v>50</v>
      </c>
      <c r="D577" s="18" t="s">
        <v>38</v>
      </c>
      <c r="E577" s="18" t="s">
        <v>21</v>
      </c>
      <c r="F577" s="18" t="s">
        <v>22</v>
      </c>
      <c r="G577" s="18" t="s">
        <v>150</v>
      </c>
      <c r="H577" s="18" t="s">
        <v>2760</v>
      </c>
      <c r="I577" s="18" t="s">
        <v>2761</v>
      </c>
      <c r="J577" s="20">
        <v>2000</v>
      </c>
      <c r="K577" s="20">
        <v>4380</v>
      </c>
      <c r="L577" s="20">
        <v>126</v>
      </c>
      <c r="M577" s="20">
        <v>0</v>
      </c>
      <c r="N577" s="20">
        <v>6.2</v>
      </c>
      <c r="O577" s="20">
        <v>163</v>
      </c>
      <c r="P577" s="20">
        <v>96</v>
      </c>
      <c r="Q577" s="3">
        <v>95001351</v>
      </c>
      <c r="R577" s="3">
        <v>18000000</v>
      </c>
      <c r="S577" s="3">
        <f t="shared" si="80"/>
        <v>77001351</v>
      </c>
      <c r="T577" s="4">
        <f t="shared" si="81"/>
        <v>4.2778528333333332</v>
      </c>
      <c r="U577" s="5">
        <f t="shared" si="82"/>
        <v>26.511141133333332</v>
      </c>
      <c r="V577" s="2">
        <f t="shared" si="83"/>
        <v>2001</v>
      </c>
      <c r="W577" s="18" t="str">
        <f t="shared" si="84"/>
        <v>aprel</v>
      </c>
      <c r="X577" s="18" t="str">
        <f t="shared" si="85"/>
        <v>Robert Luketic</v>
      </c>
      <c r="Y577" s="18" t="str">
        <f t="shared" si="86"/>
        <v>LEGALLY BLONDE</v>
      </c>
      <c r="Z577" s="18" t="str">
        <f t="shared" si="87"/>
        <v>Normal</v>
      </c>
      <c r="AA577" s="18" t="str">
        <f>VLOOKUP(D577, lookups!$A$2:$B$18, 2, FALSE)</f>
        <v>Medium Budget</v>
      </c>
      <c r="AB577" s="18" t="str">
        <f t="shared" si="88"/>
        <v>Not Recommended</v>
      </c>
      <c r="AC577" s="18" t="str">
        <f t="shared" si="89"/>
        <v>Normal</v>
      </c>
    </row>
    <row r="578" spans="1:29" x14ac:dyDescent="0.35">
      <c r="A578" s="18" t="s">
        <v>6333</v>
      </c>
      <c r="B578" s="19">
        <v>41296</v>
      </c>
      <c r="C578" s="18" t="s">
        <v>50</v>
      </c>
      <c r="D578" s="18" t="s">
        <v>79</v>
      </c>
      <c r="E578" s="18" t="s">
        <v>21</v>
      </c>
      <c r="F578" s="18" t="s">
        <v>22</v>
      </c>
      <c r="G578" s="18" t="s">
        <v>150</v>
      </c>
      <c r="H578" s="18" t="s">
        <v>217</v>
      </c>
      <c r="I578" s="18" t="s">
        <v>2158</v>
      </c>
      <c r="J578" s="20">
        <v>11000</v>
      </c>
      <c r="K578" s="20">
        <v>16911</v>
      </c>
      <c r="L578" s="20">
        <v>241</v>
      </c>
      <c r="M578" s="20">
        <v>28000</v>
      </c>
      <c r="N578" s="20">
        <v>7.5</v>
      </c>
      <c r="O578" s="20">
        <v>216</v>
      </c>
      <c r="P578" s="20">
        <v>128</v>
      </c>
      <c r="Q578" s="3">
        <v>95001343</v>
      </c>
      <c r="R578" s="3">
        <v>40000000</v>
      </c>
      <c r="S578" s="3">
        <f t="shared" si="80"/>
        <v>55001343</v>
      </c>
      <c r="T578" s="4">
        <f t="shared" si="81"/>
        <v>1.375033575</v>
      </c>
      <c r="U578" s="5">
        <f t="shared" si="82"/>
        <v>33.350013429999997</v>
      </c>
      <c r="V578" s="2">
        <f t="shared" si="83"/>
        <v>2013</v>
      </c>
      <c r="W578" s="18" t="str">
        <f t="shared" si="84"/>
        <v>yanvar</v>
      </c>
      <c r="X578" s="18" t="str">
        <f t="shared" si="85"/>
        <v>Brian Helgeland</v>
      </c>
      <c r="Y578" s="18" t="str">
        <f t="shared" si="86"/>
        <v>42</v>
      </c>
      <c r="Z578" s="18" t="str">
        <f t="shared" si="87"/>
        <v>Normal</v>
      </c>
      <c r="AA578" s="18" t="str">
        <f>VLOOKUP(D578, lookups!$A$2:$B$18, 2, FALSE)</f>
        <v>Medium Budget</v>
      </c>
      <c r="AB578" s="18" t="str">
        <f t="shared" si="88"/>
        <v>Not Recommended</v>
      </c>
      <c r="AC578" s="18" t="str">
        <f t="shared" si="89"/>
        <v>Normal</v>
      </c>
    </row>
    <row r="579" spans="1:29" x14ac:dyDescent="0.35">
      <c r="A579" s="18" t="s">
        <v>2574</v>
      </c>
      <c r="B579" s="19">
        <v>36572</v>
      </c>
      <c r="C579" s="18" t="s">
        <v>50</v>
      </c>
      <c r="D579" s="18" t="s">
        <v>27</v>
      </c>
      <c r="E579" s="18" t="s">
        <v>21</v>
      </c>
      <c r="F579" s="18" t="s">
        <v>22</v>
      </c>
      <c r="G579" s="18" t="s">
        <v>150</v>
      </c>
      <c r="H579" s="18" t="s">
        <v>647</v>
      </c>
      <c r="I579" s="18" t="s">
        <v>2243</v>
      </c>
      <c r="J579" s="20">
        <v>18000</v>
      </c>
      <c r="K579" s="20">
        <v>33645</v>
      </c>
      <c r="L579" s="20">
        <v>0</v>
      </c>
      <c r="M579" s="20">
        <v>0</v>
      </c>
      <c r="N579" s="20">
        <v>7.2</v>
      </c>
      <c r="O579" s="20">
        <v>294</v>
      </c>
      <c r="P579" s="20">
        <v>106</v>
      </c>
      <c r="Q579" s="3">
        <v>94999143</v>
      </c>
      <c r="R579" s="3">
        <v>75000000</v>
      </c>
      <c r="S579" s="3">
        <f t="shared" ref="S579:S642" si="90">Q579-R579</f>
        <v>19999143</v>
      </c>
      <c r="T579" s="4">
        <f t="shared" ref="T579:T642" si="91">IF(R579&gt;0, (Q579-R579)/R579, 0)</f>
        <v>0.26665524000000002</v>
      </c>
      <c r="U579" s="5">
        <f t="shared" ref="U579:U642" si="92">(N579*4) + (T579*0.4) + (M579/10000)</f>
        <v>28.906662096000002</v>
      </c>
      <c r="V579" s="2">
        <f t="shared" ref="V579:V642" si="93">YEAR(B579)</f>
        <v>2000</v>
      </c>
      <c r="W579" s="18" t="str">
        <f t="shared" ref="W579:W642" si="94">TEXT(B579, "mmmm")</f>
        <v>fevral</v>
      </c>
      <c r="X579" s="18" t="str">
        <f t="shared" ref="X579:X642" si="95">TRIM(I579)</f>
        <v>M. Night Shyamalan</v>
      </c>
      <c r="Y579" s="18" t="str">
        <f t="shared" ref="Y579:Y642" si="96">UPPER(A579)</f>
        <v>UNBREAKABLE</v>
      </c>
      <c r="Z579" s="18" t="str">
        <f t="shared" ref="Z579:Z642" si="97">IF(AND(R579&gt;50000000, S579&lt;0), "Underperformer", IF(AND(R579&lt;10000000, S579&gt;50000000), "Overperformer", "Normal"))</f>
        <v>Normal</v>
      </c>
      <c r="AA579" s="18" t="str">
        <f>VLOOKUP(D579, lookups!$A$2:$B$18, 2, FALSE)</f>
        <v>Medium Budget</v>
      </c>
      <c r="AB579" s="18" t="str">
        <f t="shared" ref="AB579:AB642" si="98">IF(AND(N579&gt;7, T579&gt;1, U579&gt;70), "Recommended", "Not Recommended")</f>
        <v>Not Recommended</v>
      </c>
      <c r="AC579" s="18" t="str">
        <f t="shared" ref="AC579:AC642" si="99">IF(N579&gt;=8, "High Buzz / High Score", IF(AND(N579&lt;6, T579&lt;1), "High Buzz Mismatch", "Normal"))</f>
        <v>Normal</v>
      </c>
    </row>
    <row r="580" spans="1:29" x14ac:dyDescent="0.35">
      <c r="A580" s="18" t="s">
        <v>414</v>
      </c>
      <c r="B580" s="19">
        <v>30317</v>
      </c>
      <c r="C580" s="18" t="s">
        <v>50</v>
      </c>
      <c r="D580" s="18" t="s">
        <v>27</v>
      </c>
      <c r="E580" s="18" t="s">
        <v>21</v>
      </c>
      <c r="F580" s="18" t="s">
        <v>22</v>
      </c>
      <c r="G580" s="18" t="s">
        <v>110</v>
      </c>
      <c r="H580" s="18" t="s">
        <v>415</v>
      </c>
      <c r="I580" s="18" t="s">
        <v>416</v>
      </c>
      <c r="J580" s="20">
        <v>225</v>
      </c>
      <c r="K580" s="20">
        <v>791</v>
      </c>
      <c r="L580" s="20">
        <v>213</v>
      </c>
      <c r="M580" s="20">
        <v>0</v>
      </c>
      <c r="N580" s="20">
        <v>6.1</v>
      </c>
      <c r="O580" s="20">
        <v>51</v>
      </c>
      <c r="P580" s="20">
        <v>95</v>
      </c>
      <c r="Q580" s="3">
        <v>94900000</v>
      </c>
      <c r="R580" s="3">
        <v>4000000</v>
      </c>
      <c r="S580" s="3">
        <f t="shared" si="90"/>
        <v>90900000</v>
      </c>
      <c r="T580" s="4">
        <f t="shared" si="91"/>
        <v>22.725000000000001</v>
      </c>
      <c r="U580" s="5">
        <f t="shared" si="92"/>
        <v>33.49</v>
      </c>
      <c r="V580" s="2">
        <f t="shared" si="93"/>
        <v>1983</v>
      </c>
      <c r="W580" s="18" t="str">
        <f t="shared" si="94"/>
        <v>yanvar</v>
      </c>
      <c r="X580" s="18" t="str">
        <f t="shared" si="95"/>
        <v>Adrian Lyne</v>
      </c>
      <c r="Y580" s="18" t="str">
        <f t="shared" si="96"/>
        <v>FLASHDANCE</v>
      </c>
      <c r="Z580" s="18" t="str">
        <f t="shared" si="97"/>
        <v>Overperformer</v>
      </c>
      <c r="AA580" s="18" t="str">
        <f>VLOOKUP(D580, lookups!$A$2:$B$18, 2, FALSE)</f>
        <v>Medium Budget</v>
      </c>
      <c r="AB580" s="18" t="str">
        <f t="shared" si="98"/>
        <v>Not Recommended</v>
      </c>
      <c r="AC580" s="18" t="str">
        <f t="shared" si="99"/>
        <v>Normal</v>
      </c>
    </row>
    <row r="581" spans="1:29" x14ac:dyDescent="0.35">
      <c r="A581" s="18" t="s">
        <v>5687</v>
      </c>
      <c r="B581" s="19">
        <v>40285</v>
      </c>
      <c r="C581" s="18" t="s">
        <v>50</v>
      </c>
      <c r="D581" s="18" t="s">
        <v>95</v>
      </c>
      <c r="E581" s="18" t="s">
        <v>21</v>
      </c>
      <c r="F581" s="18" t="s">
        <v>22</v>
      </c>
      <c r="G581" s="18" t="s">
        <v>110</v>
      </c>
      <c r="H581" s="18" t="s">
        <v>592</v>
      </c>
      <c r="I581" s="18" t="s">
        <v>1011</v>
      </c>
      <c r="J581" s="20">
        <v>18000</v>
      </c>
      <c r="K581" s="20">
        <v>44797</v>
      </c>
      <c r="L581" s="20">
        <v>117</v>
      </c>
      <c r="M581" s="20">
        <v>20000</v>
      </c>
      <c r="N581" s="20">
        <v>6.9</v>
      </c>
      <c r="O581" s="20">
        <v>325</v>
      </c>
      <c r="P581" s="20">
        <v>118</v>
      </c>
      <c r="Q581" s="3">
        <v>94822707</v>
      </c>
      <c r="R581" s="3">
        <v>80000000</v>
      </c>
      <c r="S581" s="3">
        <f t="shared" si="90"/>
        <v>14822707</v>
      </c>
      <c r="T581" s="4">
        <f t="shared" si="91"/>
        <v>0.18528383749999999</v>
      </c>
      <c r="U581" s="5">
        <f t="shared" si="92"/>
        <v>29.674113535</v>
      </c>
      <c r="V581" s="2">
        <f t="shared" si="93"/>
        <v>2010</v>
      </c>
      <c r="W581" s="18" t="str">
        <f t="shared" si="94"/>
        <v>aprel</v>
      </c>
      <c r="X581" s="18" t="str">
        <f t="shared" si="95"/>
        <v>Albert Hughes</v>
      </c>
      <c r="Y581" s="18" t="str">
        <f t="shared" si="96"/>
        <v>THE BOOK OF ELİ</v>
      </c>
      <c r="Z581" s="18" t="str">
        <f t="shared" si="97"/>
        <v>Normal</v>
      </c>
      <c r="AA581" s="18" t="str">
        <f>VLOOKUP(D581, lookups!$A$2:$B$18, 2, FALSE)</f>
        <v>High Budget</v>
      </c>
      <c r="AB581" s="18" t="str">
        <f t="shared" si="98"/>
        <v>Not Recommended</v>
      </c>
      <c r="AC581" s="18" t="str">
        <f t="shared" si="99"/>
        <v>Normal</v>
      </c>
    </row>
    <row r="582" spans="1:29" x14ac:dyDescent="0.35">
      <c r="A582" s="18" t="s">
        <v>4864</v>
      </c>
      <c r="B582" s="19">
        <v>39541</v>
      </c>
      <c r="C582" s="18" t="s">
        <v>50</v>
      </c>
      <c r="D582" s="18" t="s">
        <v>58</v>
      </c>
      <c r="E582" s="18" t="s">
        <v>21</v>
      </c>
      <c r="F582" s="18" t="s">
        <v>22</v>
      </c>
      <c r="G582" s="18" t="s">
        <v>102</v>
      </c>
      <c r="H582" s="18" t="s">
        <v>281</v>
      </c>
      <c r="I582" s="18" t="s">
        <v>2313</v>
      </c>
      <c r="J582" s="20">
        <v>2000</v>
      </c>
      <c r="K582" s="20">
        <v>4729</v>
      </c>
      <c r="L582" s="20">
        <v>67</v>
      </c>
      <c r="M582" s="20">
        <v>0</v>
      </c>
      <c r="N582" s="20">
        <v>3.7</v>
      </c>
      <c r="O582" s="20">
        <v>100</v>
      </c>
      <c r="P582" s="20">
        <v>91</v>
      </c>
      <c r="Q582" s="3">
        <v>94497271</v>
      </c>
      <c r="R582" s="3">
        <v>20000000</v>
      </c>
      <c r="S582" s="3">
        <f t="shared" si="90"/>
        <v>74497271</v>
      </c>
      <c r="T582" s="4">
        <f t="shared" si="91"/>
        <v>3.7248635499999998</v>
      </c>
      <c r="U582" s="5">
        <f t="shared" si="92"/>
        <v>16.289945420000002</v>
      </c>
      <c r="V582" s="2">
        <f t="shared" si="93"/>
        <v>2008</v>
      </c>
      <c r="W582" s="18" t="str">
        <f t="shared" si="94"/>
        <v>aprel</v>
      </c>
      <c r="X582" s="18" t="str">
        <f t="shared" si="95"/>
        <v>Raja Gosnell</v>
      </c>
      <c r="Y582" s="18" t="str">
        <f t="shared" si="96"/>
        <v>BEVERLY HİLLS CHİHUAHUA</v>
      </c>
      <c r="Z582" s="18" t="str">
        <f t="shared" si="97"/>
        <v>Normal</v>
      </c>
      <c r="AA582" s="18" t="str">
        <f>VLOOKUP(D582, lookups!$A$2:$B$18, 2, FALSE)</f>
        <v>High Budget</v>
      </c>
      <c r="AB582" s="18" t="str">
        <f t="shared" si="98"/>
        <v>Not Recommended</v>
      </c>
      <c r="AC582" s="18" t="str">
        <f t="shared" si="99"/>
        <v>Normal</v>
      </c>
    </row>
    <row r="583" spans="1:29" x14ac:dyDescent="0.35">
      <c r="A583" s="18" t="s">
        <v>389</v>
      </c>
      <c r="B583" s="19">
        <v>30248</v>
      </c>
      <c r="C583" s="18" t="s">
        <v>50</v>
      </c>
      <c r="D583" s="18" t="s">
        <v>390</v>
      </c>
      <c r="E583" s="18" t="s">
        <v>21</v>
      </c>
      <c r="F583" s="18" t="s">
        <v>22</v>
      </c>
      <c r="G583" s="18" t="s">
        <v>102</v>
      </c>
      <c r="H583" s="18" t="s">
        <v>391</v>
      </c>
      <c r="I583" s="18" t="s">
        <v>243</v>
      </c>
      <c r="J583" s="20">
        <v>861</v>
      </c>
      <c r="K583" s="20">
        <v>2811</v>
      </c>
      <c r="L583" s="20">
        <v>14000</v>
      </c>
      <c r="M583" s="20">
        <v>34000</v>
      </c>
      <c r="N583" s="20">
        <v>7.9</v>
      </c>
      <c r="O583" s="20">
        <v>215</v>
      </c>
      <c r="P583" s="20">
        <v>120</v>
      </c>
      <c r="Q583" s="3">
        <v>434949459</v>
      </c>
      <c r="R583" s="3">
        <v>10500000</v>
      </c>
      <c r="S583" s="3">
        <f t="shared" si="90"/>
        <v>424449459</v>
      </c>
      <c r="T583" s="4">
        <f t="shared" si="91"/>
        <v>40.423757999999999</v>
      </c>
      <c r="U583" s="5">
        <f t="shared" si="92"/>
        <v>51.169503200000001</v>
      </c>
      <c r="V583" s="2">
        <f t="shared" si="93"/>
        <v>1982</v>
      </c>
      <c r="W583" s="18" t="str">
        <f t="shared" si="94"/>
        <v>oktyabr</v>
      </c>
      <c r="X583" s="18" t="str">
        <f t="shared" si="95"/>
        <v>Steven Spielberg</v>
      </c>
      <c r="Y583" s="18" t="str">
        <f t="shared" si="96"/>
        <v>E.T. THE EXTRA-TERRESTRİAL</v>
      </c>
      <c r="Z583" s="18" t="str">
        <f t="shared" si="97"/>
        <v>Normal</v>
      </c>
      <c r="AA583" s="18" t="str">
        <f>VLOOKUP(D583, lookups!$A$2:$B$18, 2, FALSE)</f>
        <v>Low Budget</v>
      </c>
      <c r="AB583" s="18" t="str">
        <f t="shared" si="98"/>
        <v>Not Recommended</v>
      </c>
      <c r="AC583" s="18" t="str">
        <f t="shared" si="99"/>
        <v>Normal</v>
      </c>
    </row>
    <row r="584" spans="1:29" x14ac:dyDescent="0.35">
      <c r="A584" s="18" t="s">
        <v>5308</v>
      </c>
      <c r="B584" s="19">
        <v>40032</v>
      </c>
      <c r="C584" s="18" t="s">
        <v>50</v>
      </c>
      <c r="D584" s="18" t="s">
        <v>79</v>
      </c>
      <c r="E584" s="18" t="s">
        <v>21</v>
      </c>
      <c r="F584" s="18" t="s">
        <v>22</v>
      </c>
      <c r="G584" s="18" t="s">
        <v>150</v>
      </c>
      <c r="H584" s="18" t="s">
        <v>506</v>
      </c>
      <c r="I584" s="18" t="s">
        <v>1965</v>
      </c>
      <c r="J584" s="20">
        <v>11000</v>
      </c>
      <c r="K584" s="20">
        <v>13321</v>
      </c>
      <c r="L584" s="20">
        <v>0</v>
      </c>
      <c r="M584" s="20">
        <v>13000</v>
      </c>
      <c r="N584" s="20">
        <v>7</v>
      </c>
      <c r="O584" s="20">
        <v>252</v>
      </c>
      <c r="P584" s="20">
        <v>123</v>
      </c>
      <c r="Q584" s="3">
        <v>94125426</v>
      </c>
      <c r="R584" s="3">
        <v>40000000</v>
      </c>
      <c r="S584" s="3">
        <f t="shared" si="90"/>
        <v>54125426</v>
      </c>
      <c r="T584" s="4">
        <f t="shared" si="91"/>
        <v>1.35313565</v>
      </c>
      <c r="U584" s="5">
        <f t="shared" si="92"/>
        <v>29.841254259999999</v>
      </c>
      <c r="V584" s="2">
        <f t="shared" si="93"/>
        <v>2009</v>
      </c>
      <c r="W584" s="18" t="str">
        <f t="shared" si="94"/>
        <v>avgust</v>
      </c>
      <c r="X584" s="18" t="str">
        <f t="shared" si="95"/>
        <v>Nora Ephron</v>
      </c>
      <c r="Y584" s="18" t="str">
        <f t="shared" si="96"/>
        <v>JULİE &amp; JULİA</v>
      </c>
      <c r="Z584" s="18" t="str">
        <f t="shared" si="97"/>
        <v>Normal</v>
      </c>
      <c r="AA584" s="18" t="str">
        <f>VLOOKUP(D584, lookups!$A$2:$B$18, 2, FALSE)</f>
        <v>Medium Budget</v>
      </c>
      <c r="AB584" s="18" t="str">
        <f t="shared" si="98"/>
        <v>Not Recommended</v>
      </c>
      <c r="AC584" s="18" t="str">
        <f t="shared" si="99"/>
        <v>Normal</v>
      </c>
    </row>
    <row r="585" spans="1:29" x14ac:dyDescent="0.35">
      <c r="A585" s="18" t="s">
        <v>5285</v>
      </c>
      <c r="B585" s="19">
        <v>40009</v>
      </c>
      <c r="C585" s="18" t="s">
        <v>50</v>
      </c>
      <c r="D585" s="18" t="s">
        <v>38</v>
      </c>
      <c r="E585" s="18" t="s">
        <v>21</v>
      </c>
      <c r="F585" s="18" t="s">
        <v>22</v>
      </c>
      <c r="G585" s="18" t="s">
        <v>150</v>
      </c>
      <c r="H585" s="18" t="s">
        <v>5286</v>
      </c>
      <c r="I585" s="18" t="s">
        <v>4180</v>
      </c>
      <c r="J585" s="20">
        <v>97</v>
      </c>
      <c r="K585" s="20">
        <v>318</v>
      </c>
      <c r="L585" s="20">
        <v>42</v>
      </c>
      <c r="M585" s="20">
        <v>12000</v>
      </c>
      <c r="N585" s="20">
        <v>6.4</v>
      </c>
      <c r="O585" s="20">
        <v>161</v>
      </c>
      <c r="P585" s="20">
        <v>129</v>
      </c>
      <c r="Q585" s="3">
        <v>93952276</v>
      </c>
      <c r="R585" s="3">
        <v>40000000</v>
      </c>
      <c r="S585" s="3">
        <f t="shared" si="90"/>
        <v>53952276</v>
      </c>
      <c r="T585" s="4">
        <f t="shared" si="91"/>
        <v>1.3488069</v>
      </c>
      <c r="U585" s="5">
        <f t="shared" si="92"/>
        <v>27.339522760000001</v>
      </c>
      <c r="V585" s="2">
        <f t="shared" si="93"/>
        <v>2009</v>
      </c>
      <c r="W585" s="18" t="str">
        <f t="shared" si="94"/>
        <v>iyul</v>
      </c>
      <c r="X585" s="18" t="str">
        <f t="shared" si="95"/>
        <v>Ken Kwapis</v>
      </c>
      <c r="Y585" s="18" t="str">
        <f t="shared" si="96"/>
        <v>HE'S JUST NOT THAT INTO YOU</v>
      </c>
      <c r="Z585" s="18" t="str">
        <f t="shared" si="97"/>
        <v>Normal</v>
      </c>
      <c r="AA585" s="18" t="str">
        <f>VLOOKUP(D585, lookups!$A$2:$B$18, 2, FALSE)</f>
        <v>Medium Budget</v>
      </c>
      <c r="AB585" s="18" t="str">
        <f t="shared" si="98"/>
        <v>Not Recommended</v>
      </c>
      <c r="AC585" s="18" t="str">
        <f t="shared" si="99"/>
        <v>Normal</v>
      </c>
    </row>
    <row r="586" spans="1:29" x14ac:dyDescent="0.35">
      <c r="A586" s="18" t="s">
        <v>3405</v>
      </c>
      <c r="B586" s="19">
        <v>37972</v>
      </c>
      <c r="C586" s="18" t="s">
        <v>50</v>
      </c>
      <c r="D586" s="18" t="s">
        <v>95</v>
      </c>
      <c r="E586" s="18" t="s">
        <v>21</v>
      </c>
      <c r="F586" s="18" t="s">
        <v>22</v>
      </c>
      <c r="G586" s="18" t="s">
        <v>150</v>
      </c>
      <c r="H586" s="18" t="s">
        <v>3406</v>
      </c>
      <c r="I586" s="18" t="s">
        <v>519</v>
      </c>
      <c r="J586" s="20">
        <v>613</v>
      </c>
      <c r="K586" s="20">
        <v>1205</v>
      </c>
      <c r="L586" s="20">
        <v>608</v>
      </c>
      <c r="M586" s="20">
        <v>0</v>
      </c>
      <c r="N586" s="20">
        <v>7.4</v>
      </c>
      <c r="O586" s="20">
        <v>244</v>
      </c>
      <c r="P586" s="20">
        <v>138</v>
      </c>
      <c r="Q586" s="3">
        <v>93926386</v>
      </c>
      <c r="R586" s="3">
        <v>150000000</v>
      </c>
      <c r="S586" s="3">
        <f t="shared" si="90"/>
        <v>-56073614</v>
      </c>
      <c r="T586" s="4">
        <f t="shared" si="91"/>
        <v>-0.37382409333333333</v>
      </c>
      <c r="U586" s="5">
        <f t="shared" si="92"/>
        <v>29.450470362666668</v>
      </c>
      <c r="V586" s="2">
        <f t="shared" si="93"/>
        <v>2003</v>
      </c>
      <c r="W586" s="18" t="str">
        <f t="shared" si="94"/>
        <v>dekabr</v>
      </c>
      <c r="X586" s="18" t="str">
        <f t="shared" si="95"/>
        <v>Peter Weir</v>
      </c>
      <c r="Y586" s="18" t="str">
        <f t="shared" si="96"/>
        <v>MASTER AND COMMANDER: THE FAR SİDE OF THE WORLD</v>
      </c>
      <c r="Z586" s="18" t="str">
        <f t="shared" si="97"/>
        <v>Underperformer</v>
      </c>
      <c r="AA586" s="18" t="str">
        <f>VLOOKUP(D586, lookups!$A$2:$B$18, 2, FALSE)</f>
        <v>High Budget</v>
      </c>
      <c r="AB586" s="18" t="str">
        <f t="shared" si="98"/>
        <v>Not Recommended</v>
      </c>
      <c r="AC586" s="18" t="str">
        <f t="shared" si="99"/>
        <v>Normal</v>
      </c>
    </row>
    <row r="587" spans="1:29" x14ac:dyDescent="0.35">
      <c r="A587" s="18" t="s">
        <v>3105</v>
      </c>
      <c r="B587" s="19">
        <v>37393</v>
      </c>
      <c r="C587" s="18" t="s">
        <v>50</v>
      </c>
      <c r="D587" s="18" t="s">
        <v>38</v>
      </c>
      <c r="E587" s="18" t="s">
        <v>21</v>
      </c>
      <c r="F587" s="18" t="s">
        <v>22</v>
      </c>
      <c r="G587" s="18" t="s">
        <v>150</v>
      </c>
      <c r="H587" s="18" t="s">
        <v>1037</v>
      </c>
      <c r="I587" s="18" t="s">
        <v>1994</v>
      </c>
      <c r="J587" s="20">
        <v>5000</v>
      </c>
      <c r="K587" s="20">
        <v>7184</v>
      </c>
      <c r="L587" s="20">
        <v>61</v>
      </c>
      <c r="M587" s="20">
        <v>0</v>
      </c>
      <c r="N587" s="20">
        <v>5.0999999999999996</v>
      </c>
      <c r="O587" s="20">
        <v>114</v>
      </c>
      <c r="P587" s="20">
        <v>105</v>
      </c>
      <c r="Q587" s="3">
        <v>93815117</v>
      </c>
      <c r="R587" s="3">
        <v>55000000</v>
      </c>
      <c r="S587" s="3">
        <f t="shared" si="90"/>
        <v>38815117</v>
      </c>
      <c r="T587" s="4">
        <f t="shared" si="91"/>
        <v>0.70572939999999995</v>
      </c>
      <c r="U587" s="5">
        <f t="shared" si="92"/>
        <v>20.682291759999998</v>
      </c>
      <c r="V587" s="2">
        <f t="shared" si="93"/>
        <v>2002</v>
      </c>
      <c r="W587" s="18" t="str">
        <f t="shared" si="94"/>
        <v>may</v>
      </c>
      <c r="X587" s="18" t="str">
        <f t="shared" si="95"/>
        <v>Wayne Wang</v>
      </c>
      <c r="Y587" s="18" t="str">
        <f t="shared" si="96"/>
        <v>MAİD İN MANHATTAN</v>
      </c>
      <c r="Z587" s="18" t="str">
        <f t="shared" si="97"/>
        <v>Normal</v>
      </c>
      <c r="AA587" s="18" t="str">
        <f>VLOOKUP(D587, lookups!$A$2:$B$18, 2, FALSE)</f>
        <v>Medium Budget</v>
      </c>
      <c r="AB587" s="18" t="str">
        <f t="shared" si="98"/>
        <v>Not Recommended</v>
      </c>
      <c r="AC587" s="18" t="str">
        <f t="shared" si="99"/>
        <v>High Buzz Mismatch</v>
      </c>
    </row>
    <row r="588" spans="1:29" x14ac:dyDescent="0.35">
      <c r="A588" s="18" t="s">
        <v>1914</v>
      </c>
      <c r="B588" s="19">
        <v>35986</v>
      </c>
      <c r="C588" s="18" t="s">
        <v>50</v>
      </c>
      <c r="D588" s="18" t="s">
        <v>95</v>
      </c>
      <c r="E588" s="18" t="s">
        <v>21</v>
      </c>
      <c r="F588" s="18" t="s">
        <v>22</v>
      </c>
      <c r="G588" s="18" t="s">
        <v>150</v>
      </c>
      <c r="H588" s="18" t="s">
        <v>898</v>
      </c>
      <c r="I588" s="18" t="s">
        <v>1223</v>
      </c>
      <c r="J588" s="20">
        <v>12000</v>
      </c>
      <c r="K588" s="20">
        <v>12396</v>
      </c>
      <c r="L588" s="20">
        <v>258</v>
      </c>
      <c r="M588" s="20">
        <v>0</v>
      </c>
      <c r="N588" s="20">
        <v>6.7</v>
      </c>
      <c r="O588" s="20">
        <v>156</v>
      </c>
      <c r="P588" s="20">
        <v>136</v>
      </c>
      <c r="Q588" s="3">
        <v>93771072</v>
      </c>
      <c r="R588" s="3">
        <v>65000000</v>
      </c>
      <c r="S588" s="3">
        <f t="shared" si="90"/>
        <v>28771072</v>
      </c>
      <c r="T588" s="4">
        <f t="shared" si="91"/>
        <v>0.44263187692307693</v>
      </c>
      <c r="U588" s="5">
        <f t="shared" si="92"/>
        <v>26.977052750769232</v>
      </c>
      <c r="V588" s="2">
        <f t="shared" si="93"/>
        <v>1998</v>
      </c>
      <c r="W588" s="18" t="str">
        <f t="shared" si="94"/>
        <v>iyul</v>
      </c>
      <c r="X588" s="18" t="str">
        <f t="shared" si="95"/>
        <v>Martin Campbell</v>
      </c>
      <c r="Y588" s="18" t="str">
        <f t="shared" si="96"/>
        <v>THE MASK OF ZORRO</v>
      </c>
      <c r="Z588" s="18" t="str">
        <f t="shared" si="97"/>
        <v>Normal</v>
      </c>
      <c r="AA588" s="18" t="str">
        <f>VLOOKUP(D588, lookups!$A$2:$B$18, 2, FALSE)</f>
        <v>High Budget</v>
      </c>
      <c r="AB588" s="18" t="str">
        <f t="shared" si="98"/>
        <v>Not Recommended</v>
      </c>
      <c r="AC588" s="18" t="str">
        <f t="shared" si="99"/>
        <v>Normal</v>
      </c>
    </row>
    <row r="589" spans="1:29" x14ac:dyDescent="0.35">
      <c r="A589" s="18" t="s">
        <v>6119</v>
      </c>
      <c r="B589" s="19">
        <v>41104</v>
      </c>
      <c r="C589" s="18" t="s">
        <v>50</v>
      </c>
      <c r="D589" s="18" t="s">
        <v>27</v>
      </c>
      <c r="E589" s="18" t="s">
        <v>21</v>
      </c>
      <c r="F589" s="18" t="s">
        <v>22</v>
      </c>
      <c r="G589" s="18" t="s">
        <v>110</v>
      </c>
      <c r="H589" s="18" t="s">
        <v>592</v>
      </c>
      <c r="I589" s="18" t="s">
        <v>498</v>
      </c>
      <c r="J589" s="20">
        <v>18000</v>
      </c>
      <c r="K589" s="20">
        <v>20952</v>
      </c>
      <c r="L589" s="20">
        <v>0</v>
      </c>
      <c r="M589" s="20">
        <v>64000</v>
      </c>
      <c r="N589" s="20">
        <v>7.3</v>
      </c>
      <c r="O589" s="20">
        <v>449</v>
      </c>
      <c r="P589" s="20">
        <v>138</v>
      </c>
      <c r="Q589" s="3">
        <v>93749203</v>
      </c>
      <c r="R589" s="3">
        <v>31000000</v>
      </c>
      <c r="S589" s="3">
        <f t="shared" si="90"/>
        <v>62749203</v>
      </c>
      <c r="T589" s="4">
        <f t="shared" si="91"/>
        <v>2.0241678387096775</v>
      </c>
      <c r="U589" s="5">
        <f t="shared" si="92"/>
        <v>36.409667135483872</v>
      </c>
      <c r="V589" s="2">
        <f t="shared" si="93"/>
        <v>2012</v>
      </c>
      <c r="W589" s="18" t="str">
        <f t="shared" si="94"/>
        <v>iyul</v>
      </c>
      <c r="X589" s="18" t="str">
        <f t="shared" si="95"/>
        <v>Robert Zemeckis</v>
      </c>
      <c r="Y589" s="18" t="str">
        <f t="shared" si="96"/>
        <v>FLİGHT</v>
      </c>
      <c r="Z589" s="18" t="str">
        <f t="shared" si="97"/>
        <v>Normal</v>
      </c>
      <c r="AA589" s="18" t="str">
        <f>VLOOKUP(D589, lookups!$A$2:$B$18, 2, FALSE)</f>
        <v>Medium Budget</v>
      </c>
      <c r="AB589" s="18" t="str">
        <f t="shared" si="98"/>
        <v>Not Recommended</v>
      </c>
      <c r="AC589" s="18" t="str">
        <f t="shared" si="99"/>
        <v>Normal</v>
      </c>
    </row>
    <row r="590" spans="1:29" x14ac:dyDescent="0.35">
      <c r="A590" s="18" t="s">
        <v>2624</v>
      </c>
      <c r="B590" s="19">
        <v>36936</v>
      </c>
      <c r="C590" s="18" t="s">
        <v>50</v>
      </c>
      <c r="D590" s="18" t="s">
        <v>38</v>
      </c>
      <c r="E590" s="18" t="s">
        <v>21</v>
      </c>
      <c r="F590" s="18" t="s">
        <v>22</v>
      </c>
      <c r="G590" s="18" t="s">
        <v>150</v>
      </c>
      <c r="H590" s="18" t="s">
        <v>693</v>
      </c>
      <c r="I590" s="18" t="s">
        <v>2625</v>
      </c>
      <c r="J590" s="20">
        <v>8000</v>
      </c>
      <c r="K590" s="20">
        <v>9176</v>
      </c>
      <c r="L590" s="20">
        <v>148</v>
      </c>
      <c r="M590" s="20">
        <v>881</v>
      </c>
      <c r="N590" s="20">
        <v>5.7</v>
      </c>
      <c r="O590" s="20">
        <v>142</v>
      </c>
      <c r="P590" s="20">
        <v>102</v>
      </c>
      <c r="Q590" s="3">
        <v>93607673</v>
      </c>
      <c r="R590" s="3">
        <v>48000000</v>
      </c>
      <c r="S590" s="3">
        <f t="shared" si="90"/>
        <v>45607673</v>
      </c>
      <c r="T590" s="4">
        <f t="shared" si="91"/>
        <v>0.95015985416666671</v>
      </c>
      <c r="U590" s="5">
        <f t="shared" si="92"/>
        <v>23.268163941666668</v>
      </c>
      <c r="V590" s="2">
        <f t="shared" si="93"/>
        <v>2001</v>
      </c>
      <c r="W590" s="18" t="str">
        <f t="shared" si="94"/>
        <v>fevral</v>
      </c>
      <c r="X590" s="18" t="str">
        <f t="shared" si="95"/>
        <v>Joe Roth</v>
      </c>
      <c r="Y590" s="18" t="str">
        <f t="shared" si="96"/>
        <v>AMERİCA'S SWEETHEARTS</v>
      </c>
      <c r="Z590" s="18" t="str">
        <f t="shared" si="97"/>
        <v>Normal</v>
      </c>
      <c r="AA590" s="18" t="str">
        <f>VLOOKUP(D590, lookups!$A$2:$B$18, 2, FALSE)</f>
        <v>Medium Budget</v>
      </c>
      <c r="AB590" s="18" t="str">
        <f t="shared" si="98"/>
        <v>Not Recommended</v>
      </c>
      <c r="AC590" s="18" t="str">
        <f t="shared" si="99"/>
        <v>High Buzz Mismatch</v>
      </c>
    </row>
    <row r="591" spans="1:29" x14ac:dyDescent="0.35">
      <c r="A591" s="18" t="s">
        <v>5696</v>
      </c>
      <c r="B591" s="19">
        <v>40502</v>
      </c>
      <c r="C591" s="18" t="s">
        <v>50</v>
      </c>
      <c r="D591" s="18" t="s">
        <v>79</v>
      </c>
      <c r="E591" s="18" t="s">
        <v>21</v>
      </c>
      <c r="F591" s="18" t="s">
        <v>22</v>
      </c>
      <c r="G591" s="18" t="s">
        <v>110</v>
      </c>
      <c r="H591" s="18" t="s">
        <v>1110</v>
      </c>
      <c r="I591" s="18" t="s">
        <v>1367</v>
      </c>
      <c r="J591" s="20">
        <v>23000</v>
      </c>
      <c r="K591" s="20">
        <v>23811</v>
      </c>
      <c r="L591" s="20">
        <v>737</v>
      </c>
      <c r="M591" s="20">
        <v>36000</v>
      </c>
      <c r="N591" s="20">
        <v>7.9</v>
      </c>
      <c r="O591" s="20">
        <v>410</v>
      </c>
      <c r="P591" s="20">
        <v>116</v>
      </c>
      <c r="Q591" s="3">
        <v>93571803</v>
      </c>
      <c r="R591" s="3">
        <v>25000000</v>
      </c>
      <c r="S591" s="3">
        <f t="shared" si="90"/>
        <v>68571803</v>
      </c>
      <c r="T591" s="4">
        <f t="shared" si="91"/>
        <v>2.7428721199999999</v>
      </c>
      <c r="U591" s="5">
        <f t="shared" si="92"/>
        <v>36.297148848000006</v>
      </c>
      <c r="V591" s="2">
        <f t="shared" si="93"/>
        <v>2010</v>
      </c>
      <c r="W591" s="18" t="str">
        <f t="shared" si="94"/>
        <v>noyabr</v>
      </c>
      <c r="X591" s="18" t="str">
        <f t="shared" si="95"/>
        <v>David O. Russell</v>
      </c>
      <c r="Y591" s="18" t="str">
        <f t="shared" si="96"/>
        <v>THE FİGHTER</v>
      </c>
      <c r="Z591" s="18" t="str">
        <f t="shared" si="97"/>
        <v>Normal</v>
      </c>
      <c r="AA591" s="18" t="str">
        <f>VLOOKUP(D591, lookups!$A$2:$B$18, 2, FALSE)</f>
        <v>Medium Budget</v>
      </c>
      <c r="AB591" s="18" t="str">
        <f t="shared" si="98"/>
        <v>Not Recommended</v>
      </c>
      <c r="AC591" s="18" t="str">
        <f t="shared" si="99"/>
        <v>Normal</v>
      </c>
    </row>
    <row r="592" spans="1:29" x14ac:dyDescent="0.35">
      <c r="A592" s="18" t="s">
        <v>4785</v>
      </c>
      <c r="B592" s="19">
        <v>39320</v>
      </c>
      <c r="C592" s="18" t="s">
        <v>50</v>
      </c>
      <c r="D592" s="18" t="s">
        <v>58</v>
      </c>
      <c r="E592" s="18" t="s">
        <v>21</v>
      </c>
      <c r="F592" s="18" t="s">
        <v>22</v>
      </c>
      <c r="G592" s="18" t="s">
        <v>150</v>
      </c>
      <c r="H592" s="18" t="s">
        <v>733</v>
      </c>
      <c r="I592" s="18" t="s">
        <v>560</v>
      </c>
      <c r="J592" s="20">
        <v>11000</v>
      </c>
      <c r="K592" s="20">
        <v>14868</v>
      </c>
      <c r="L592" s="20">
        <v>0</v>
      </c>
      <c r="M592" s="20">
        <v>22000</v>
      </c>
      <c r="N592" s="20">
        <v>7.4</v>
      </c>
      <c r="O592" s="20">
        <v>207</v>
      </c>
      <c r="P592" s="20">
        <v>97</v>
      </c>
      <c r="Q592" s="3">
        <v>93452056</v>
      </c>
      <c r="R592" s="3">
        <v>45000000</v>
      </c>
      <c r="S592" s="3">
        <f t="shared" si="90"/>
        <v>48452056</v>
      </c>
      <c r="T592" s="4">
        <f t="shared" si="91"/>
        <v>1.0767123555555556</v>
      </c>
      <c r="U592" s="5">
        <f t="shared" si="92"/>
        <v>32.230684942222226</v>
      </c>
      <c r="V592" s="2">
        <f t="shared" si="93"/>
        <v>2007</v>
      </c>
      <c r="W592" s="18" t="str">
        <f t="shared" si="94"/>
        <v>avgust</v>
      </c>
      <c r="X592" s="18" t="str">
        <f t="shared" si="95"/>
        <v>Rob Reiner</v>
      </c>
      <c r="Y592" s="18" t="str">
        <f t="shared" si="96"/>
        <v>THE BUCKET LİST</v>
      </c>
      <c r="Z592" s="18" t="str">
        <f t="shared" si="97"/>
        <v>Normal</v>
      </c>
      <c r="AA592" s="18" t="str">
        <f>VLOOKUP(D592, lookups!$A$2:$B$18, 2, FALSE)</f>
        <v>High Budget</v>
      </c>
      <c r="AB592" s="18" t="str">
        <f t="shared" si="98"/>
        <v>Not Recommended</v>
      </c>
      <c r="AC592" s="18" t="str">
        <f t="shared" si="99"/>
        <v>Normal</v>
      </c>
    </row>
    <row r="593" spans="1:29" x14ac:dyDescent="0.35">
      <c r="A593" s="18" t="s">
        <v>7023</v>
      </c>
      <c r="B593" s="19">
        <v>42315</v>
      </c>
      <c r="C593" s="18" t="s">
        <v>50</v>
      </c>
      <c r="D593" s="18" t="s">
        <v>95</v>
      </c>
      <c r="E593" s="18" t="s">
        <v>21</v>
      </c>
      <c r="F593" s="18" t="s">
        <v>22</v>
      </c>
      <c r="G593" s="18" t="s">
        <v>102</v>
      </c>
      <c r="H593" s="18" t="s">
        <v>2261</v>
      </c>
      <c r="I593" s="18" t="s">
        <v>2225</v>
      </c>
      <c r="J593" s="20">
        <v>2000</v>
      </c>
      <c r="K593" s="20">
        <v>5046</v>
      </c>
      <c r="L593" s="20">
        <v>663</v>
      </c>
      <c r="M593" s="20">
        <v>37000</v>
      </c>
      <c r="N593" s="20">
        <v>6.5</v>
      </c>
      <c r="O593" s="20">
        <v>443</v>
      </c>
      <c r="P593" s="20">
        <v>130</v>
      </c>
      <c r="Q593" s="3">
        <v>93417865</v>
      </c>
      <c r="R593" s="3">
        <v>190000000</v>
      </c>
      <c r="S593" s="3">
        <f t="shared" si="90"/>
        <v>-96582135</v>
      </c>
      <c r="T593" s="4">
        <f t="shared" si="91"/>
        <v>-0.50832702631578952</v>
      </c>
      <c r="U593" s="5">
        <f t="shared" si="92"/>
        <v>29.496669189473682</v>
      </c>
      <c r="V593" s="2">
        <f t="shared" si="93"/>
        <v>2015</v>
      </c>
      <c r="W593" s="18" t="str">
        <f t="shared" si="94"/>
        <v>noyabr</v>
      </c>
      <c r="X593" s="18" t="str">
        <f t="shared" si="95"/>
        <v>Brad Bird</v>
      </c>
      <c r="Y593" s="18" t="str">
        <f t="shared" si="96"/>
        <v>TOMORROWLAND</v>
      </c>
      <c r="Z593" s="18" t="str">
        <f t="shared" si="97"/>
        <v>Underperformer</v>
      </c>
      <c r="AA593" s="18" t="str">
        <f>VLOOKUP(D593, lookups!$A$2:$B$18, 2, FALSE)</f>
        <v>High Budget</v>
      </c>
      <c r="AB593" s="18" t="str">
        <f t="shared" si="98"/>
        <v>Not Recommended</v>
      </c>
      <c r="AC593" s="18" t="str">
        <f t="shared" si="99"/>
        <v>Normal</v>
      </c>
    </row>
    <row r="594" spans="1:29" x14ac:dyDescent="0.35">
      <c r="A594" s="18" t="s">
        <v>7023</v>
      </c>
      <c r="B594" s="19">
        <v>42315</v>
      </c>
      <c r="C594" s="18" t="s">
        <v>50</v>
      </c>
      <c r="D594" s="18" t="s">
        <v>95</v>
      </c>
      <c r="E594" s="18" t="s">
        <v>21</v>
      </c>
      <c r="F594" s="18" t="s">
        <v>22</v>
      </c>
      <c r="G594" s="18" t="s">
        <v>102</v>
      </c>
      <c r="H594" s="18" t="s">
        <v>2261</v>
      </c>
      <c r="I594" s="18" t="s">
        <v>2225</v>
      </c>
      <c r="J594" s="20">
        <v>2000</v>
      </c>
      <c r="K594" s="20">
        <v>5046</v>
      </c>
      <c r="L594" s="20">
        <v>663</v>
      </c>
      <c r="M594" s="20">
        <v>37000</v>
      </c>
      <c r="N594" s="20">
        <v>6.5</v>
      </c>
      <c r="O594" s="20">
        <v>443</v>
      </c>
      <c r="P594" s="20">
        <v>130</v>
      </c>
      <c r="Q594" s="3">
        <v>93417865</v>
      </c>
      <c r="R594" s="3">
        <v>190000000</v>
      </c>
      <c r="S594" s="3">
        <f t="shared" si="90"/>
        <v>-96582135</v>
      </c>
      <c r="T594" s="4">
        <f t="shared" si="91"/>
        <v>-0.50832702631578952</v>
      </c>
      <c r="U594" s="5">
        <f t="shared" si="92"/>
        <v>29.496669189473682</v>
      </c>
      <c r="V594" s="2">
        <f t="shared" si="93"/>
        <v>2015</v>
      </c>
      <c r="W594" s="18" t="str">
        <f t="shared" si="94"/>
        <v>noyabr</v>
      </c>
      <c r="X594" s="18" t="str">
        <f t="shared" si="95"/>
        <v>Brad Bird</v>
      </c>
      <c r="Y594" s="18" t="str">
        <f t="shared" si="96"/>
        <v>TOMORROWLAND</v>
      </c>
      <c r="Z594" s="18" t="str">
        <f t="shared" si="97"/>
        <v>Underperformer</v>
      </c>
      <c r="AA594" s="18" t="str">
        <f>VLOOKUP(D594, lookups!$A$2:$B$18, 2, FALSE)</f>
        <v>High Budget</v>
      </c>
      <c r="AB594" s="18" t="str">
        <f t="shared" si="98"/>
        <v>Not Recommended</v>
      </c>
      <c r="AC594" s="18" t="str">
        <f t="shared" si="99"/>
        <v>Normal</v>
      </c>
    </row>
    <row r="595" spans="1:29" x14ac:dyDescent="0.35">
      <c r="A595" s="18" t="s">
        <v>2655</v>
      </c>
      <c r="B595" s="19">
        <v>37239</v>
      </c>
      <c r="C595" s="18" t="s">
        <v>50</v>
      </c>
      <c r="D595" s="18" t="s">
        <v>95</v>
      </c>
      <c r="E595" s="18" t="s">
        <v>21</v>
      </c>
      <c r="F595" s="18" t="s">
        <v>22</v>
      </c>
      <c r="G595" s="18" t="s">
        <v>102</v>
      </c>
      <c r="H595" s="18" t="s">
        <v>2656</v>
      </c>
      <c r="I595" s="18" t="s">
        <v>2657</v>
      </c>
      <c r="J595" s="20">
        <v>3000</v>
      </c>
      <c r="K595" s="20">
        <v>4171</v>
      </c>
      <c r="L595" s="20">
        <v>6</v>
      </c>
      <c r="M595" s="20">
        <v>0</v>
      </c>
      <c r="N595" s="20">
        <v>5.2</v>
      </c>
      <c r="O595" s="20">
        <v>105</v>
      </c>
      <c r="P595" s="20">
        <v>87</v>
      </c>
      <c r="Q595" s="3">
        <v>93375151</v>
      </c>
      <c r="R595" s="3">
        <v>60000000</v>
      </c>
      <c r="S595" s="3">
        <f t="shared" si="90"/>
        <v>33375151</v>
      </c>
      <c r="T595" s="4">
        <f t="shared" si="91"/>
        <v>0.55625251666666664</v>
      </c>
      <c r="U595" s="5">
        <f t="shared" si="92"/>
        <v>21.022501006666669</v>
      </c>
      <c r="V595" s="2">
        <f t="shared" si="93"/>
        <v>2001</v>
      </c>
      <c r="W595" s="18" t="str">
        <f t="shared" si="94"/>
        <v>dekabr</v>
      </c>
      <c r="X595" s="18" t="str">
        <f t="shared" si="95"/>
        <v>Lawrence Guterman</v>
      </c>
      <c r="Y595" s="18" t="str">
        <f t="shared" si="96"/>
        <v>CATS &amp; DOGS</v>
      </c>
      <c r="Z595" s="18" t="str">
        <f t="shared" si="97"/>
        <v>Normal</v>
      </c>
      <c r="AA595" s="18" t="str">
        <f>VLOOKUP(D595, lookups!$A$2:$B$18, 2, FALSE)</f>
        <v>High Budget</v>
      </c>
      <c r="AB595" s="18" t="str">
        <f t="shared" si="98"/>
        <v>Not Recommended</v>
      </c>
      <c r="AC595" s="18" t="str">
        <f t="shared" si="99"/>
        <v>High Buzz Mismatch</v>
      </c>
    </row>
    <row r="596" spans="1:29" x14ac:dyDescent="0.35">
      <c r="A596" s="18" t="s">
        <v>3268</v>
      </c>
      <c r="B596" s="19">
        <v>37261</v>
      </c>
      <c r="C596" s="18" t="s">
        <v>50</v>
      </c>
      <c r="D596" s="18" t="s">
        <v>38</v>
      </c>
      <c r="E596" s="18" t="s">
        <v>21</v>
      </c>
      <c r="F596" s="18" t="s">
        <v>22</v>
      </c>
      <c r="G596" s="18" t="s">
        <v>150</v>
      </c>
      <c r="H596" s="18" t="s">
        <v>3269</v>
      </c>
      <c r="I596" s="18" t="s">
        <v>3270</v>
      </c>
      <c r="J596" s="20">
        <v>1000</v>
      </c>
      <c r="K596" s="20">
        <v>2636</v>
      </c>
      <c r="L596" s="20">
        <v>30</v>
      </c>
      <c r="M596" s="20">
        <v>0</v>
      </c>
      <c r="N596" s="20">
        <v>6.1</v>
      </c>
      <c r="O596" s="20">
        <v>118</v>
      </c>
      <c r="P596" s="20">
        <v>101</v>
      </c>
      <c r="Q596" s="3">
        <v>93307796</v>
      </c>
      <c r="R596" s="3">
        <v>60000000</v>
      </c>
      <c r="S596" s="3">
        <f t="shared" si="90"/>
        <v>33307796</v>
      </c>
      <c r="T596" s="4">
        <f t="shared" si="91"/>
        <v>0.55512993333333338</v>
      </c>
      <c r="U596" s="5">
        <f t="shared" si="92"/>
        <v>24.622051973333331</v>
      </c>
      <c r="V596" s="2">
        <f t="shared" si="93"/>
        <v>2002</v>
      </c>
      <c r="W596" s="18" t="str">
        <f t="shared" si="94"/>
        <v>yanvar</v>
      </c>
      <c r="X596" s="18" t="str">
        <f t="shared" si="95"/>
        <v>Marc Lawrence</v>
      </c>
      <c r="Y596" s="18" t="str">
        <f t="shared" si="96"/>
        <v>TWO WEEKS NOTİCE</v>
      </c>
      <c r="Z596" s="18" t="str">
        <f t="shared" si="97"/>
        <v>Normal</v>
      </c>
      <c r="AA596" s="18" t="str">
        <f>VLOOKUP(D596, lookups!$A$2:$B$18, 2, FALSE)</f>
        <v>Medium Budget</v>
      </c>
      <c r="AB596" s="18" t="str">
        <f t="shared" si="98"/>
        <v>Not Recommended</v>
      </c>
      <c r="AC596" s="18" t="str">
        <f t="shared" si="99"/>
        <v>Normal</v>
      </c>
    </row>
    <row r="597" spans="1:29" x14ac:dyDescent="0.35">
      <c r="A597" s="18" t="s">
        <v>6399</v>
      </c>
      <c r="B597" s="19">
        <v>41467</v>
      </c>
      <c r="C597" s="18" t="s">
        <v>50</v>
      </c>
      <c r="D597" s="18" t="s">
        <v>95</v>
      </c>
      <c r="E597" s="18" t="s">
        <v>21</v>
      </c>
      <c r="F597" s="18" t="s">
        <v>22</v>
      </c>
      <c r="G597" s="18" t="s">
        <v>110</v>
      </c>
      <c r="H597" s="18" t="s">
        <v>1541</v>
      </c>
      <c r="I597" s="18" t="s">
        <v>5255</v>
      </c>
      <c r="J597" s="20">
        <v>13000</v>
      </c>
      <c r="K597" s="20">
        <v>17689</v>
      </c>
      <c r="L597" s="20">
        <v>662</v>
      </c>
      <c r="M597" s="20">
        <v>61000</v>
      </c>
      <c r="N597" s="20">
        <v>6.6</v>
      </c>
      <c r="O597" s="20">
        <v>476</v>
      </c>
      <c r="P597" s="20">
        <v>109</v>
      </c>
      <c r="Q597" s="3">
        <v>93050117</v>
      </c>
      <c r="R597" s="3">
        <v>115000000</v>
      </c>
      <c r="S597" s="3">
        <f t="shared" si="90"/>
        <v>-21949883</v>
      </c>
      <c r="T597" s="4">
        <f t="shared" si="91"/>
        <v>-0.19086854782608695</v>
      </c>
      <c r="U597" s="5">
        <f t="shared" si="92"/>
        <v>32.423652580869565</v>
      </c>
      <c r="V597" s="2">
        <f t="shared" si="93"/>
        <v>2013</v>
      </c>
      <c r="W597" s="18" t="str">
        <f t="shared" si="94"/>
        <v>iyul</v>
      </c>
      <c r="X597" s="18" t="str">
        <f t="shared" si="95"/>
        <v>Neill Blomkamp</v>
      </c>
      <c r="Y597" s="18" t="str">
        <f t="shared" si="96"/>
        <v>ELYSİUM</v>
      </c>
      <c r="Z597" s="18" t="str">
        <f t="shared" si="97"/>
        <v>Underperformer</v>
      </c>
      <c r="AA597" s="18" t="str">
        <f>VLOOKUP(D597, lookups!$A$2:$B$18, 2, FALSE)</f>
        <v>High Budget</v>
      </c>
      <c r="AB597" s="18" t="str">
        <f t="shared" si="98"/>
        <v>Not Recommended</v>
      </c>
      <c r="AC597" s="18" t="str">
        <f t="shared" si="99"/>
        <v>Normal</v>
      </c>
    </row>
    <row r="598" spans="1:29" x14ac:dyDescent="0.35">
      <c r="A598" s="18" t="s">
        <v>1572</v>
      </c>
      <c r="B598" s="19">
        <v>35744</v>
      </c>
      <c r="C598" s="18" t="s">
        <v>50</v>
      </c>
      <c r="D598" s="18" t="s">
        <v>38</v>
      </c>
      <c r="E598" s="18" t="s">
        <v>21</v>
      </c>
      <c r="F598" s="18" t="s">
        <v>22</v>
      </c>
      <c r="G598" s="18" t="s">
        <v>102</v>
      </c>
      <c r="H598" s="18" t="s">
        <v>602</v>
      </c>
      <c r="I598" s="18" t="s">
        <v>1573</v>
      </c>
      <c r="J598" s="20">
        <v>49000</v>
      </c>
      <c r="K598" s="20">
        <v>50005</v>
      </c>
      <c r="L598" s="20">
        <v>10</v>
      </c>
      <c r="M598" s="20">
        <v>0</v>
      </c>
      <c r="N598" s="20">
        <v>5.2</v>
      </c>
      <c r="O598" s="20">
        <v>53</v>
      </c>
      <c r="P598" s="20">
        <v>90</v>
      </c>
      <c r="Q598" s="3">
        <v>92969824</v>
      </c>
      <c r="R598" s="3">
        <v>80000000</v>
      </c>
      <c r="S598" s="3">
        <f t="shared" si="90"/>
        <v>12969824</v>
      </c>
      <c r="T598" s="4">
        <f t="shared" si="91"/>
        <v>0.16212280000000001</v>
      </c>
      <c r="U598" s="5">
        <f t="shared" si="92"/>
        <v>20.864849120000002</v>
      </c>
      <c r="V598" s="2">
        <f t="shared" si="93"/>
        <v>1997</v>
      </c>
      <c r="W598" s="18" t="str">
        <f t="shared" si="94"/>
        <v>noyabr</v>
      </c>
      <c r="X598" s="18" t="str">
        <f t="shared" si="95"/>
        <v>Les Mayfield</v>
      </c>
      <c r="Y598" s="18" t="str">
        <f t="shared" si="96"/>
        <v>FLUBBER</v>
      </c>
      <c r="Z598" s="18" t="str">
        <f t="shared" si="97"/>
        <v>Normal</v>
      </c>
      <c r="AA598" s="18" t="str">
        <f>VLOOKUP(D598, lookups!$A$2:$B$18, 2, FALSE)</f>
        <v>Medium Budget</v>
      </c>
      <c r="AB598" s="18" t="str">
        <f t="shared" si="98"/>
        <v>Not Recommended</v>
      </c>
      <c r="AC598" s="18" t="str">
        <f t="shared" si="99"/>
        <v>High Buzz Mismatch</v>
      </c>
    </row>
    <row r="599" spans="1:29" x14ac:dyDescent="0.35">
      <c r="A599" s="18" t="s">
        <v>3150</v>
      </c>
      <c r="B599" s="19">
        <v>37296</v>
      </c>
      <c r="C599" s="18" t="s">
        <v>50</v>
      </c>
      <c r="D599" s="18" t="s">
        <v>20</v>
      </c>
      <c r="E599" s="18" t="s">
        <v>21</v>
      </c>
      <c r="F599" s="18" t="s">
        <v>29</v>
      </c>
      <c r="G599" s="18" t="s">
        <v>110</v>
      </c>
      <c r="H599" s="18" t="s">
        <v>1488</v>
      </c>
      <c r="I599" s="18" t="s">
        <v>1615</v>
      </c>
      <c r="J599" s="20">
        <v>22000</v>
      </c>
      <c r="K599" s="20">
        <v>35867</v>
      </c>
      <c r="L599" s="20">
        <v>420</v>
      </c>
      <c r="M599" s="20">
        <v>0</v>
      </c>
      <c r="N599" s="20">
        <v>7.2</v>
      </c>
      <c r="O599" s="20">
        <v>210</v>
      </c>
      <c r="P599" s="20">
        <v>124</v>
      </c>
      <c r="Q599" s="3">
        <v>92930005</v>
      </c>
      <c r="R599" s="3">
        <v>78000000</v>
      </c>
      <c r="S599" s="3">
        <f t="shared" si="90"/>
        <v>14930005</v>
      </c>
      <c r="T599" s="4">
        <f t="shared" si="91"/>
        <v>0.1914103205128205</v>
      </c>
      <c r="U599" s="5">
        <f t="shared" si="92"/>
        <v>28.876564128205128</v>
      </c>
      <c r="V599" s="2">
        <f t="shared" si="93"/>
        <v>2002</v>
      </c>
      <c r="W599" s="18" t="str">
        <f t="shared" si="94"/>
        <v>fevral</v>
      </c>
      <c r="X599" s="18" t="str">
        <f t="shared" si="95"/>
        <v>Brett Ratner</v>
      </c>
      <c r="Y599" s="18" t="str">
        <f t="shared" si="96"/>
        <v>RED DRAGON</v>
      </c>
      <c r="Z599" s="18" t="str">
        <f t="shared" si="97"/>
        <v>Normal</v>
      </c>
      <c r="AA599" s="18" t="str">
        <f>VLOOKUP(D599, lookups!$A$2:$B$18, 2, FALSE)</f>
        <v>Medium Budget</v>
      </c>
      <c r="AB599" s="18" t="str">
        <f t="shared" si="98"/>
        <v>Not Recommended</v>
      </c>
      <c r="AC599" s="18" t="str">
        <f t="shared" si="99"/>
        <v>Normal</v>
      </c>
    </row>
    <row r="600" spans="1:29" x14ac:dyDescent="0.35">
      <c r="A600" s="18" t="s">
        <v>784</v>
      </c>
      <c r="B600" s="19">
        <v>32631</v>
      </c>
      <c r="C600" s="18" t="s">
        <v>50</v>
      </c>
      <c r="D600" s="18" t="s">
        <v>38</v>
      </c>
      <c r="E600" s="18" t="s">
        <v>21</v>
      </c>
      <c r="F600" s="18" t="s">
        <v>22</v>
      </c>
      <c r="G600" s="18" t="s">
        <v>110</v>
      </c>
      <c r="H600" s="18" t="s">
        <v>785</v>
      </c>
      <c r="I600" s="18" t="s">
        <v>560</v>
      </c>
      <c r="J600" s="20">
        <v>227</v>
      </c>
      <c r="K600" s="20">
        <v>485</v>
      </c>
      <c r="L600" s="20">
        <v>0</v>
      </c>
      <c r="M600" s="20">
        <v>0</v>
      </c>
      <c r="N600" s="20">
        <v>7.6</v>
      </c>
      <c r="O600" s="20">
        <v>114</v>
      </c>
      <c r="P600" s="20">
        <v>89</v>
      </c>
      <c r="Q600" s="3">
        <v>92823600</v>
      </c>
      <c r="R600" s="3">
        <v>16000000</v>
      </c>
      <c r="S600" s="3">
        <f t="shared" si="90"/>
        <v>76823600</v>
      </c>
      <c r="T600" s="4">
        <f t="shared" si="91"/>
        <v>4.8014749999999999</v>
      </c>
      <c r="U600" s="5">
        <f t="shared" si="92"/>
        <v>32.320589999999996</v>
      </c>
      <c r="V600" s="2">
        <f t="shared" si="93"/>
        <v>1989</v>
      </c>
      <c r="W600" s="18" t="str">
        <f t="shared" si="94"/>
        <v>may</v>
      </c>
      <c r="X600" s="18" t="str">
        <f t="shared" si="95"/>
        <v>Rob Reiner</v>
      </c>
      <c r="Y600" s="18" t="str">
        <f t="shared" si="96"/>
        <v>WHEN HARRY MET SALLY...</v>
      </c>
      <c r="Z600" s="18" t="str">
        <f t="shared" si="97"/>
        <v>Normal</v>
      </c>
      <c r="AA600" s="18" t="str">
        <f>VLOOKUP(D600, lookups!$A$2:$B$18, 2, FALSE)</f>
        <v>Medium Budget</v>
      </c>
      <c r="AB600" s="18" t="str">
        <f t="shared" si="98"/>
        <v>Not Recommended</v>
      </c>
      <c r="AC600" s="18" t="str">
        <f t="shared" si="99"/>
        <v>Normal</v>
      </c>
    </row>
    <row r="601" spans="1:29" x14ac:dyDescent="0.35">
      <c r="A601" s="18" t="s">
        <v>5731</v>
      </c>
      <c r="B601" s="19">
        <v>40405</v>
      </c>
      <c r="C601" s="18" t="s">
        <v>50</v>
      </c>
      <c r="D601" s="18" t="s">
        <v>20</v>
      </c>
      <c r="E601" s="18" t="s">
        <v>21</v>
      </c>
      <c r="F601" s="18" t="s">
        <v>22</v>
      </c>
      <c r="G601" s="18" t="s">
        <v>110</v>
      </c>
      <c r="H601" s="18" t="s">
        <v>3449</v>
      </c>
      <c r="I601" s="18" t="s">
        <v>5732</v>
      </c>
      <c r="J601" s="20">
        <v>10000</v>
      </c>
      <c r="K601" s="20">
        <v>14296</v>
      </c>
      <c r="L601" s="20">
        <v>0</v>
      </c>
      <c r="M601" s="20">
        <v>29000</v>
      </c>
      <c r="N601" s="20">
        <v>7.6</v>
      </c>
      <c r="O601" s="20">
        <v>378</v>
      </c>
      <c r="P601" s="20">
        <v>150</v>
      </c>
      <c r="Q601" s="3">
        <v>92173235</v>
      </c>
      <c r="R601" s="3">
        <v>37000000</v>
      </c>
      <c r="S601" s="3">
        <f t="shared" si="90"/>
        <v>55173235</v>
      </c>
      <c r="T601" s="4">
        <f t="shared" si="91"/>
        <v>1.4911685135135135</v>
      </c>
      <c r="U601" s="5">
        <f t="shared" si="92"/>
        <v>33.896467405405403</v>
      </c>
      <c r="V601" s="2">
        <f t="shared" si="93"/>
        <v>2010</v>
      </c>
      <c r="W601" s="18" t="str">
        <f t="shared" si="94"/>
        <v>avgust</v>
      </c>
      <c r="X601" s="18" t="str">
        <f t="shared" si="95"/>
        <v>Ben Affleck</v>
      </c>
      <c r="Y601" s="18" t="str">
        <f t="shared" si="96"/>
        <v>THE TOWN</v>
      </c>
      <c r="Z601" s="18" t="str">
        <f t="shared" si="97"/>
        <v>Normal</v>
      </c>
      <c r="AA601" s="18" t="str">
        <f>VLOOKUP(D601, lookups!$A$2:$B$18, 2, FALSE)</f>
        <v>Medium Budget</v>
      </c>
      <c r="AB601" s="18" t="str">
        <f t="shared" si="98"/>
        <v>Not Recommended</v>
      </c>
      <c r="AC601" s="18" t="str">
        <f t="shared" si="99"/>
        <v>Normal</v>
      </c>
    </row>
    <row r="602" spans="1:29" x14ac:dyDescent="0.35">
      <c r="A602" s="18" t="s">
        <v>1137</v>
      </c>
      <c r="B602" s="19">
        <v>34537</v>
      </c>
      <c r="C602" s="18" t="s">
        <v>50</v>
      </c>
      <c r="D602" s="18" t="s">
        <v>20</v>
      </c>
      <c r="E602" s="18" t="s">
        <v>21</v>
      </c>
      <c r="F602" s="18" t="s">
        <v>22</v>
      </c>
      <c r="G602" s="18" t="s">
        <v>150</v>
      </c>
      <c r="H602" s="18" t="s">
        <v>1138</v>
      </c>
      <c r="I602" s="18" t="s">
        <v>803</v>
      </c>
      <c r="J602" s="20">
        <v>821</v>
      </c>
      <c r="K602" s="20">
        <v>4043</v>
      </c>
      <c r="L602" s="20">
        <v>541</v>
      </c>
      <c r="M602" s="20">
        <v>1000</v>
      </c>
      <c r="N602" s="20">
        <v>6.7</v>
      </c>
      <c r="O602" s="20">
        <v>39</v>
      </c>
      <c r="P602" s="20">
        <v>119</v>
      </c>
      <c r="Q602" s="3">
        <v>92115211</v>
      </c>
      <c r="R602" s="3">
        <v>45000000</v>
      </c>
      <c r="S602" s="3">
        <f t="shared" si="90"/>
        <v>47115211</v>
      </c>
      <c r="T602" s="4">
        <f t="shared" si="91"/>
        <v>1.0470046888888889</v>
      </c>
      <c r="U602" s="5">
        <f t="shared" si="92"/>
        <v>27.318801875555558</v>
      </c>
      <c r="V602" s="2">
        <f t="shared" si="93"/>
        <v>1994</v>
      </c>
      <c r="W602" s="18" t="str">
        <f t="shared" si="94"/>
        <v>iyul</v>
      </c>
      <c r="X602" s="18" t="str">
        <f t="shared" si="95"/>
        <v>Joel Schumacher</v>
      </c>
      <c r="Y602" s="18" t="str">
        <f t="shared" si="96"/>
        <v>THE CLİENT</v>
      </c>
      <c r="Z602" s="18" t="str">
        <f t="shared" si="97"/>
        <v>Normal</v>
      </c>
      <c r="AA602" s="18" t="str">
        <f>VLOOKUP(D602, lookups!$A$2:$B$18, 2, FALSE)</f>
        <v>Medium Budget</v>
      </c>
      <c r="AB602" s="18" t="str">
        <f t="shared" si="98"/>
        <v>Not Recommended</v>
      </c>
      <c r="AC602" s="18" t="str">
        <f t="shared" si="99"/>
        <v>Normal</v>
      </c>
    </row>
    <row r="603" spans="1:29" x14ac:dyDescent="0.35">
      <c r="A603" s="18" t="s">
        <v>1439</v>
      </c>
      <c r="B603" s="19">
        <v>35096</v>
      </c>
      <c r="C603" s="18" t="s">
        <v>50</v>
      </c>
      <c r="D603" s="18" t="s">
        <v>95</v>
      </c>
      <c r="E603" s="18" t="s">
        <v>21</v>
      </c>
      <c r="F603" s="18" t="s">
        <v>22</v>
      </c>
      <c r="G603" s="18" t="s">
        <v>150</v>
      </c>
      <c r="H603" s="18" t="s">
        <v>1132</v>
      </c>
      <c r="I603" s="18" t="s">
        <v>1440</v>
      </c>
      <c r="J603" s="20">
        <v>1000</v>
      </c>
      <c r="K603" s="20">
        <v>6315</v>
      </c>
      <c r="L603" s="20">
        <v>906</v>
      </c>
      <c r="M603" s="20">
        <v>3000</v>
      </c>
      <c r="N603" s="20">
        <v>7.6</v>
      </c>
      <c r="O603" s="20">
        <v>143</v>
      </c>
      <c r="P603" s="20">
        <v>111</v>
      </c>
      <c r="Q603" s="3">
        <v>92001027</v>
      </c>
      <c r="R603" s="3">
        <v>45000000</v>
      </c>
      <c r="S603" s="3">
        <f t="shared" si="90"/>
        <v>47001027</v>
      </c>
      <c r="T603" s="4">
        <f t="shared" si="91"/>
        <v>1.0444672666666666</v>
      </c>
      <c r="U603" s="5">
        <f t="shared" si="92"/>
        <v>31.117786906666666</v>
      </c>
      <c r="V603" s="2">
        <f t="shared" si="93"/>
        <v>1996</v>
      </c>
      <c r="W603" s="18" t="str">
        <f t="shared" si="94"/>
        <v>fevral</v>
      </c>
      <c r="X603" s="18" t="str">
        <f t="shared" si="95"/>
        <v>Jonathan Frakes</v>
      </c>
      <c r="Y603" s="18" t="str">
        <f t="shared" si="96"/>
        <v>STAR TREK: FİRST CONTACT</v>
      </c>
      <c r="Z603" s="18" t="str">
        <f t="shared" si="97"/>
        <v>Normal</v>
      </c>
      <c r="AA603" s="18" t="str">
        <f>VLOOKUP(D603, lookups!$A$2:$B$18, 2, FALSE)</f>
        <v>High Budget</v>
      </c>
      <c r="AB603" s="18" t="str">
        <f t="shared" si="98"/>
        <v>Not Recommended</v>
      </c>
      <c r="AC603" s="18" t="str">
        <f t="shared" si="99"/>
        <v>Normal</v>
      </c>
    </row>
    <row r="604" spans="1:29" x14ac:dyDescent="0.35">
      <c r="A604" s="18" t="s">
        <v>6308</v>
      </c>
      <c r="B604" s="19">
        <v>41119</v>
      </c>
      <c r="C604" s="18" t="s">
        <v>50</v>
      </c>
      <c r="D604" s="18" t="s">
        <v>38</v>
      </c>
      <c r="E604" s="18" t="s">
        <v>21</v>
      </c>
      <c r="F604" s="18" t="s">
        <v>22</v>
      </c>
      <c r="G604" s="18" t="s">
        <v>150</v>
      </c>
      <c r="H604" s="18" t="s">
        <v>4764</v>
      </c>
      <c r="I604" s="18" t="s">
        <v>2979</v>
      </c>
      <c r="J604" s="20">
        <v>997</v>
      </c>
      <c r="K604" s="20">
        <v>5165</v>
      </c>
      <c r="L604" s="20">
        <v>167</v>
      </c>
      <c r="M604" s="20">
        <v>0</v>
      </c>
      <c r="N604" s="20">
        <v>6.6</v>
      </c>
      <c r="O604" s="20">
        <v>77</v>
      </c>
      <c r="P604" s="20">
        <v>122</v>
      </c>
      <c r="Q604" s="3">
        <v>91547205</v>
      </c>
      <c r="R604" s="3">
        <v>12000000</v>
      </c>
      <c r="S604" s="3">
        <f t="shared" si="90"/>
        <v>79547205</v>
      </c>
      <c r="T604" s="4">
        <f t="shared" si="91"/>
        <v>6.6289337499999998</v>
      </c>
      <c r="U604" s="5">
        <f t="shared" si="92"/>
        <v>29.0515735</v>
      </c>
      <c r="V604" s="2">
        <f t="shared" si="93"/>
        <v>2012</v>
      </c>
      <c r="W604" s="18" t="str">
        <f t="shared" si="94"/>
        <v>iyul</v>
      </c>
      <c r="X604" s="18" t="str">
        <f t="shared" si="95"/>
        <v>Tim Story</v>
      </c>
      <c r="Y604" s="18" t="str">
        <f t="shared" si="96"/>
        <v>THİNK LİKE A MAN</v>
      </c>
      <c r="Z604" s="18" t="str">
        <f t="shared" si="97"/>
        <v>Normal</v>
      </c>
      <c r="AA604" s="18" t="str">
        <f>VLOOKUP(D604, lookups!$A$2:$B$18, 2, FALSE)</f>
        <v>Medium Budget</v>
      </c>
      <c r="AB604" s="18" t="str">
        <f t="shared" si="98"/>
        <v>Not Recommended</v>
      </c>
      <c r="AC604" s="18" t="str">
        <f t="shared" si="99"/>
        <v>Normal</v>
      </c>
    </row>
    <row r="605" spans="1:29" x14ac:dyDescent="0.35">
      <c r="A605" s="18" t="s">
        <v>812</v>
      </c>
      <c r="B605" s="19">
        <v>33211</v>
      </c>
      <c r="C605" s="18" t="s">
        <v>50</v>
      </c>
      <c r="D605" s="18" t="s">
        <v>95</v>
      </c>
      <c r="E605" s="18" t="s">
        <v>21</v>
      </c>
      <c r="F605" s="18" t="s">
        <v>22</v>
      </c>
      <c r="G605" s="18" t="s">
        <v>150</v>
      </c>
      <c r="H605" s="18" t="s">
        <v>813</v>
      </c>
      <c r="I605" s="18" t="s">
        <v>367</v>
      </c>
      <c r="J605" s="20">
        <v>743</v>
      </c>
      <c r="K605" s="20">
        <v>2403</v>
      </c>
      <c r="L605" s="20">
        <v>425</v>
      </c>
      <c r="M605" s="20">
        <v>0</v>
      </c>
      <c r="N605" s="20">
        <v>6</v>
      </c>
      <c r="O605" s="20">
        <v>46</v>
      </c>
      <c r="P605" s="20">
        <v>111</v>
      </c>
      <c r="Q605" s="3">
        <v>91457688</v>
      </c>
      <c r="R605" s="3">
        <v>26000000</v>
      </c>
      <c r="S605" s="3">
        <f t="shared" si="90"/>
        <v>65457688</v>
      </c>
      <c r="T605" s="4">
        <f t="shared" si="91"/>
        <v>2.5176033846153847</v>
      </c>
      <c r="U605" s="5">
        <f t="shared" si="92"/>
        <v>25.007041353846155</v>
      </c>
      <c r="V605" s="2">
        <f t="shared" si="93"/>
        <v>1990</v>
      </c>
      <c r="W605" s="18" t="str">
        <f t="shared" si="94"/>
        <v>dekabr</v>
      </c>
      <c r="X605" s="18" t="str">
        <f t="shared" si="95"/>
        <v>Ivan Reitman</v>
      </c>
      <c r="Y605" s="18" t="str">
        <f t="shared" si="96"/>
        <v>KİNDERGARTEN COP</v>
      </c>
      <c r="Z605" s="18" t="str">
        <f t="shared" si="97"/>
        <v>Normal</v>
      </c>
      <c r="AA605" s="18" t="str">
        <f>VLOOKUP(D605, lookups!$A$2:$B$18, 2, FALSE)</f>
        <v>High Budget</v>
      </c>
      <c r="AB605" s="18" t="str">
        <f t="shared" si="98"/>
        <v>Not Recommended</v>
      </c>
      <c r="AC605" s="18" t="str">
        <f t="shared" si="99"/>
        <v>Normal</v>
      </c>
    </row>
    <row r="606" spans="1:29" x14ac:dyDescent="0.35">
      <c r="A606" s="18" t="s">
        <v>6667</v>
      </c>
      <c r="B606" s="19">
        <v>41672</v>
      </c>
      <c r="C606" s="18" t="s">
        <v>50</v>
      </c>
      <c r="D606" s="18" t="s">
        <v>79</v>
      </c>
      <c r="E606" s="18" t="s">
        <v>21</v>
      </c>
      <c r="F606" s="18" t="s">
        <v>22</v>
      </c>
      <c r="G606" s="18" t="s">
        <v>102</v>
      </c>
      <c r="H606" s="18" t="s">
        <v>6668</v>
      </c>
      <c r="I606" s="18" t="s">
        <v>1913</v>
      </c>
      <c r="J606" s="20">
        <v>399</v>
      </c>
      <c r="K606" s="20">
        <v>663</v>
      </c>
      <c r="L606" s="20">
        <v>130</v>
      </c>
      <c r="M606" s="20">
        <v>23000</v>
      </c>
      <c r="N606" s="20">
        <v>5.8</v>
      </c>
      <c r="O606" s="20">
        <v>82</v>
      </c>
      <c r="P606" s="20">
        <v>99</v>
      </c>
      <c r="Q606" s="3">
        <v>91443253</v>
      </c>
      <c r="R606" s="3">
        <v>12000000</v>
      </c>
      <c r="S606" s="3">
        <f t="shared" si="90"/>
        <v>79443253</v>
      </c>
      <c r="T606" s="4">
        <f t="shared" si="91"/>
        <v>6.6202710833333329</v>
      </c>
      <c r="U606" s="5">
        <f t="shared" si="92"/>
        <v>28.148108433333334</v>
      </c>
      <c r="V606" s="2">
        <f t="shared" si="93"/>
        <v>2014</v>
      </c>
      <c r="W606" s="18" t="str">
        <f t="shared" si="94"/>
        <v>fevral</v>
      </c>
      <c r="X606" s="18" t="str">
        <f t="shared" si="95"/>
        <v>Randall Wallace</v>
      </c>
      <c r="Y606" s="18" t="str">
        <f t="shared" si="96"/>
        <v>HEAVEN IS FOR REAL</v>
      </c>
      <c r="Z606" s="18" t="str">
        <f t="shared" si="97"/>
        <v>Normal</v>
      </c>
      <c r="AA606" s="18" t="str">
        <f>VLOOKUP(D606, lookups!$A$2:$B$18, 2, FALSE)</f>
        <v>Medium Budget</v>
      </c>
      <c r="AB606" s="18" t="str">
        <f t="shared" si="98"/>
        <v>Not Recommended</v>
      </c>
      <c r="AC606" s="18" t="str">
        <f t="shared" si="99"/>
        <v>Normal</v>
      </c>
    </row>
    <row r="607" spans="1:29" x14ac:dyDescent="0.35">
      <c r="A607" s="18" t="s">
        <v>6717</v>
      </c>
      <c r="B607" s="19">
        <v>41787</v>
      </c>
      <c r="C607" s="18" t="s">
        <v>50</v>
      </c>
      <c r="D607" s="18" t="s">
        <v>95</v>
      </c>
      <c r="E607" s="18" t="s">
        <v>21</v>
      </c>
      <c r="F607" s="18" t="s">
        <v>101</v>
      </c>
      <c r="G607" s="18" t="s">
        <v>150</v>
      </c>
      <c r="H607" s="18" t="s">
        <v>477</v>
      </c>
      <c r="I607" s="18" t="s">
        <v>4016</v>
      </c>
      <c r="J607" s="20">
        <v>14000</v>
      </c>
      <c r="K607" s="20">
        <v>16967</v>
      </c>
      <c r="L607" s="20">
        <v>174</v>
      </c>
      <c r="M607" s="20">
        <v>24000</v>
      </c>
      <c r="N607" s="20">
        <v>7</v>
      </c>
      <c r="O607" s="20">
        <v>359</v>
      </c>
      <c r="P607" s="20">
        <v>106</v>
      </c>
      <c r="Q607" s="3">
        <v>91439400</v>
      </c>
      <c r="R607" s="3">
        <v>50000000</v>
      </c>
      <c r="S607" s="3">
        <f t="shared" si="90"/>
        <v>41439400</v>
      </c>
      <c r="T607" s="4">
        <f t="shared" si="91"/>
        <v>0.82878799999999997</v>
      </c>
      <c r="U607" s="5">
        <f t="shared" si="92"/>
        <v>30.731515199999997</v>
      </c>
      <c r="V607" s="2">
        <f t="shared" si="93"/>
        <v>2014</v>
      </c>
      <c r="W607" s="18" t="str">
        <f t="shared" si="94"/>
        <v>may</v>
      </c>
      <c r="X607" s="18" t="str">
        <f t="shared" si="95"/>
        <v>Jaume Collet-Serra</v>
      </c>
      <c r="Y607" s="18" t="str">
        <f t="shared" si="96"/>
        <v>NON-STOP</v>
      </c>
      <c r="Z607" s="18" t="str">
        <f t="shared" si="97"/>
        <v>Normal</v>
      </c>
      <c r="AA607" s="18" t="str">
        <f>VLOOKUP(D607, lookups!$A$2:$B$18, 2, FALSE)</f>
        <v>High Budget</v>
      </c>
      <c r="AB607" s="18" t="str">
        <f t="shared" si="98"/>
        <v>Not Recommended</v>
      </c>
      <c r="AC607" s="18" t="str">
        <f t="shared" si="99"/>
        <v>Normal</v>
      </c>
    </row>
    <row r="608" spans="1:29" x14ac:dyDescent="0.35">
      <c r="A608" s="18" t="s">
        <v>1204</v>
      </c>
      <c r="B608" s="19">
        <v>34710</v>
      </c>
      <c r="C608" s="18" t="s">
        <v>50</v>
      </c>
      <c r="D608" s="18" t="s">
        <v>95</v>
      </c>
      <c r="E608" s="18" t="s">
        <v>21</v>
      </c>
      <c r="F608" s="18" t="s">
        <v>22</v>
      </c>
      <c r="G608" s="18" t="s">
        <v>110</v>
      </c>
      <c r="H608" s="18" t="s">
        <v>592</v>
      </c>
      <c r="I608" s="18" t="s">
        <v>574</v>
      </c>
      <c r="J608" s="20">
        <v>18000</v>
      </c>
      <c r="K608" s="20">
        <v>30132</v>
      </c>
      <c r="L608" s="20">
        <v>12000</v>
      </c>
      <c r="M608" s="20">
        <v>0</v>
      </c>
      <c r="N608" s="20">
        <v>7.3</v>
      </c>
      <c r="O608" s="20">
        <v>82</v>
      </c>
      <c r="P608" s="20">
        <v>123</v>
      </c>
      <c r="Q608" s="3">
        <v>91400000</v>
      </c>
      <c r="R608" s="3">
        <v>53000000</v>
      </c>
      <c r="S608" s="3">
        <f t="shared" si="90"/>
        <v>38400000</v>
      </c>
      <c r="T608" s="4">
        <f t="shared" si="91"/>
        <v>0.7245283018867924</v>
      </c>
      <c r="U608" s="5">
        <f t="shared" si="92"/>
        <v>29.489811320754715</v>
      </c>
      <c r="V608" s="2">
        <f t="shared" si="93"/>
        <v>1995</v>
      </c>
      <c r="W608" s="18" t="str">
        <f t="shared" si="94"/>
        <v>yanvar</v>
      </c>
      <c r="X608" s="18" t="str">
        <f t="shared" si="95"/>
        <v>Tony Scott</v>
      </c>
      <c r="Y608" s="18" t="str">
        <f t="shared" si="96"/>
        <v>CRİMSON TİDE</v>
      </c>
      <c r="Z608" s="18" t="str">
        <f t="shared" si="97"/>
        <v>Normal</v>
      </c>
      <c r="AA608" s="18" t="str">
        <f>VLOOKUP(D608, lookups!$A$2:$B$18, 2, FALSE)</f>
        <v>High Budget</v>
      </c>
      <c r="AB608" s="18" t="str">
        <f t="shared" si="98"/>
        <v>Not Recommended</v>
      </c>
      <c r="AC608" s="18" t="str">
        <f t="shared" si="99"/>
        <v>Normal</v>
      </c>
    </row>
    <row r="609" spans="1:29" x14ac:dyDescent="0.35">
      <c r="A609" s="18" t="s">
        <v>2220</v>
      </c>
      <c r="B609" s="19">
        <v>36354</v>
      </c>
      <c r="C609" s="18" t="s">
        <v>50</v>
      </c>
      <c r="D609" s="18" t="s">
        <v>333</v>
      </c>
      <c r="E609" s="18" t="s">
        <v>21</v>
      </c>
      <c r="F609" s="18" t="s">
        <v>22</v>
      </c>
      <c r="G609" s="18" t="s">
        <v>150</v>
      </c>
      <c r="H609" s="18" t="s">
        <v>477</v>
      </c>
      <c r="I609" s="18" t="s">
        <v>1130</v>
      </c>
      <c r="J609" s="20">
        <v>14000</v>
      </c>
      <c r="K609" s="20">
        <v>17786</v>
      </c>
      <c r="L609" s="20">
        <v>101</v>
      </c>
      <c r="M609" s="20">
        <v>0</v>
      </c>
      <c r="N609" s="20">
        <v>4.9000000000000004</v>
      </c>
      <c r="O609" s="20">
        <v>167</v>
      </c>
      <c r="P609" s="20">
        <v>113</v>
      </c>
      <c r="Q609" s="3">
        <v>91188905</v>
      </c>
      <c r="R609" s="3">
        <v>80000000</v>
      </c>
      <c r="S609" s="3">
        <f t="shared" si="90"/>
        <v>11188905</v>
      </c>
      <c r="T609" s="4">
        <f t="shared" si="91"/>
        <v>0.1398613125</v>
      </c>
      <c r="U609" s="5">
        <f t="shared" si="92"/>
        <v>19.655944525000002</v>
      </c>
      <c r="V609" s="2">
        <f t="shared" si="93"/>
        <v>1999</v>
      </c>
      <c r="W609" s="18" t="str">
        <f t="shared" si="94"/>
        <v>iyul</v>
      </c>
      <c r="X609" s="18" t="str">
        <f t="shared" si="95"/>
        <v>Jan de Bont</v>
      </c>
      <c r="Y609" s="18" t="str">
        <f t="shared" si="96"/>
        <v>THE HAUNTİNG</v>
      </c>
      <c r="Z609" s="18" t="str">
        <f t="shared" si="97"/>
        <v>Normal</v>
      </c>
      <c r="AA609" s="18" t="str">
        <f>VLOOKUP(D609, lookups!$A$2:$B$18, 2, FALSE)</f>
        <v>Low Budget</v>
      </c>
      <c r="AB609" s="18" t="str">
        <f t="shared" si="98"/>
        <v>Not Recommended</v>
      </c>
      <c r="AC609" s="18" t="str">
        <f t="shared" si="99"/>
        <v>High Buzz Mismatch</v>
      </c>
    </row>
    <row r="610" spans="1:29" x14ac:dyDescent="0.35">
      <c r="A610" s="18" t="s">
        <v>6783</v>
      </c>
      <c r="B610" s="19">
        <v>41674</v>
      </c>
      <c r="C610" s="18" t="s">
        <v>50</v>
      </c>
      <c r="D610" s="18" t="s">
        <v>79</v>
      </c>
      <c r="E610" s="18" t="s">
        <v>21</v>
      </c>
      <c r="F610" s="18" t="s">
        <v>101</v>
      </c>
      <c r="G610" s="18" t="s">
        <v>150</v>
      </c>
      <c r="H610" s="18" t="s">
        <v>4602</v>
      </c>
      <c r="I610" s="18" t="s">
        <v>5850</v>
      </c>
      <c r="J610" s="20">
        <v>19000</v>
      </c>
      <c r="K610" s="20">
        <v>20295</v>
      </c>
      <c r="L610" s="20">
        <v>77</v>
      </c>
      <c r="M610" s="20">
        <v>165000</v>
      </c>
      <c r="N610" s="20">
        <v>8.1</v>
      </c>
      <c r="O610" s="20">
        <v>454</v>
      </c>
      <c r="P610" s="20">
        <v>114</v>
      </c>
      <c r="Q610" s="3">
        <v>91121452</v>
      </c>
      <c r="R610" s="3">
        <v>14000000</v>
      </c>
      <c r="S610" s="3">
        <f t="shared" si="90"/>
        <v>77121452</v>
      </c>
      <c r="T610" s="4">
        <f t="shared" si="91"/>
        <v>5.5086751428571432</v>
      </c>
      <c r="U610" s="5">
        <f t="shared" si="92"/>
        <v>51.103470057142857</v>
      </c>
      <c r="V610" s="2">
        <f t="shared" si="93"/>
        <v>2014</v>
      </c>
      <c r="W610" s="18" t="str">
        <f t="shared" si="94"/>
        <v>fevral</v>
      </c>
      <c r="X610" s="18" t="str">
        <f t="shared" si="95"/>
        <v>Morten Tyldum</v>
      </c>
      <c r="Y610" s="18" t="str">
        <f t="shared" si="96"/>
        <v>THE IMİTATİON GAME</v>
      </c>
      <c r="Z610" s="18" t="str">
        <f t="shared" si="97"/>
        <v>Normal</v>
      </c>
      <c r="AA610" s="18" t="str">
        <f>VLOOKUP(D610, lookups!$A$2:$B$18, 2, FALSE)</f>
        <v>Medium Budget</v>
      </c>
      <c r="AB610" s="18" t="str">
        <f t="shared" si="98"/>
        <v>Not Recommended</v>
      </c>
      <c r="AC610" s="18" t="str">
        <f t="shared" si="99"/>
        <v>High Buzz / High Score</v>
      </c>
    </row>
    <row r="611" spans="1:29" x14ac:dyDescent="0.35">
      <c r="A611" s="18" t="s">
        <v>2825</v>
      </c>
      <c r="B611" s="19">
        <v>37237</v>
      </c>
      <c r="C611" s="18" t="s">
        <v>50</v>
      </c>
      <c r="D611" s="18" t="s">
        <v>27</v>
      </c>
      <c r="E611" s="18" t="s">
        <v>21</v>
      </c>
      <c r="F611" s="18" t="s">
        <v>22</v>
      </c>
      <c r="G611" s="18" t="s">
        <v>150</v>
      </c>
      <c r="H611" s="18" t="s">
        <v>2826</v>
      </c>
      <c r="I611" s="18" t="s">
        <v>2827</v>
      </c>
      <c r="J611" s="20">
        <v>656</v>
      </c>
      <c r="K611" s="20">
        <v>1307</v>
      </c>
      <c r="L611" s="20">
        <v>49</v>
      </c>
      <c r="M611" s="20">
        <v>0</v>
      </c>
      <c r="N611" s="20">
        <v>6.1</v>
      </c>
      <c r="O611" s="20">
        <v>101</v>
      </c>
      <c r="P611" s="20">
        <v>112</v>
      </c>
      <c r="Q611" s="3">
        <v>91038276</v>
      </c>
      <c r="R611" s="3">
        <v>13000000</v>
      </c>
      <c r="S611" s="3">
        <f t="shared" si="90"/>
        <v>78038276</v>
      </c>
      <c r="T611" s="4">
        <f t="shared" si="91"/>
        <v>6.0029443076923075</v>
      </c>
      <c r="U611" s="5">
        <f t="shared" si="92"/>
        <v>26.801177723076922</v>
      </c>
      <c r="V611" s="2">
        <f t="shared" si="93"/>
        <v>2001</v>
      </c>
      <c r="W611" s="18" t="str">
        <f t="shared" si="94"/>
        <v>dekabr</v>
      </c>
      <c r="X611" s="18" t="str">
        <f t="shared" si="95"/>
        <v>Thomas Carter</v>
      </c>
      <c r="Y611" s="18" t="str">
        <f t="shared" si="96"/>
        <v>SAVE THE LAST DANCE</v>
      </c>
      <c r="Z611" s="18" t="str">
        <f t="shared" si="97"/>
        <v>Normal</v>
      </c>
      <c r="AA611" s="18" t="str">
        <f>VLOOKUP(D611, lookups!$A$2:$B$18, 2, FALSE)</f>
        <v>Medium Budget</v>
      </c>
      <c r="AB611" s="18" t="str">
        <f t="shared" si="98"/>
        <v>Not Recommended</v>
      </c>
      <c r="AC611" s="18" t="str">
        <f t="shared" si="99"/>
        <v>Normal</v>
      </c>
    </row>
    <row r="612" spans="1:29" x14ac:dyDescent="0.35">
      <c r="A612" s="18" t="s">
        <v>1893</v>
      </c>
      <c r="B612" s="19">
        <v>36013</v>
      </c>
      <c r="C612" s="18" t="s">
        <v>50</v>
      </c>
      <c r="D612" s="18" t="s">
        <v>38</v>
      </c>
      <c r="E612" s="18" t="s">
        <v>21</v>
      </c>
      <c r="F612" s="18" t="s">
        <v>22</v>
      </c>
      <c r="G612" s="18" t="s">
        <v>150</v>
      </c>
      <c r="H612" s="18" t="s">
        <v>693</v>
      </c>
      <c r="I612" s="18" t="s">
        <v>811</v>
      </c>
      <c r="J612" s="20">
        <v>8000</v>
      </c>
      <c r="K612" s="20">
        <v>9988</v>
      </c>
      <c r="L612" s="20">
        <v>0</v>
      </c>
      <c r="M612" s="20">
        <v>0</v>
      </c>
      <c r="N612" s="20">
        <v>6.7</v>
      </c>
      <c r="O612" s="20">
        <v>65</v>
      </c>
      <c r="P612" s="20">
        <v>124</v>
      </c>
      <c r="Q612" s="3">
        <v>91030827</v>
      </c>
      <c r="R612" s="3">
        <v>50000000</v>
      </c>
      <c r="S612" s="3">
        <f t="shared" si="90"/>
        <v>41030827</v>
      </c>
      <c r="T612" s="4">
        <f t="shared" si="91"/>
        <v>0.82061653999999995</v>
      </c>
      <c r="U612" s="5">
        <f t="shared" si="92"/>
        <v>27.128246616000002</v>
      </c>
      <c r="V612" s="2">
        <f t="shared" si="93"/>
        <v>1998</v>
      </c>
      <c r="W612" s="18" t="str">
        <f t="shared" si="94"/>
        <v>avgust</v>
      </c>
      <c r="X612" s="18" t="str">
        <f t="shared" si="95"/>
        <v>Chris Columbus</v>
      </c>
      <c r="Y612" s="18" t="str">
        <f t="shared" si="96"/>
        <v>STEPMOM</v>
      </c>
      <c r="Z612" s="18" t="str">
        <f t="shared" si="97"/>
        <v>Normal</v>
      </c>
      <c r="AA612" s="18" t="str">
        <f>VLOOKUP(D612, lookups!$A$2:$B$18, 2, FALSE)</f>
        <v>Medium Budget</v>
      </c>
      <c r="AB612" s="18" t="str">
        <f t="shared" si="98"/>
        <v>Not Recommended</v>
      </c>
      <c r="AC612" s="18" t="str">
        <f t="shared" si="99"/>
        <v>Normal</v>
      </c>
    </row>
    <row r="613" spans="1:29" x14ac:dyDescent="0.35">
      <c r="A613" s="18" t="s">
        <v>484</v>
      </c>
      <c r="B613" s="19">
        <v>30972</v>
      </c>
      <c r="C613" s="18" t="s">
        <v>50</v>
      </c>
      <c r="D613" s="18" t="s">
        <v>95</v>
      </c>
      <c r="E613" s="18" t="s">
        <v>21</v>
      </c>
      <c r="F613" s="18" t="s">
        <v>22</v>
      </c>
      <c r="G613" s="18" t="s">
        <v>102</v>
      </c>
      <c r="H613" s="18" t="s">
        <v>485</v>
      </c>
      <c r="I613" s="18" t="s">
        <v>255</v>
      </c>
      <c r="J613" s="20">
        <v>668</v>
      </c>
      <c r="K613" s="20">
        <v>2004</v>
      </c>
      <c r="L613" s="20">
        <v>80</v>
      </c>
      <c r="M613" s="20">
        <v>0</v>
      </c>
      <c r="N613" s="20">
        <v>7.2</v>
      </c>
      <c r="O613" s="20">
        <v>81</v>
      </c>
      <c r="P613" s="20">
        <v>126</v>
      </c>
      <c r="Q613" s="3">
        <v>90800000</v>
      </c>
      <c r="R613" s="3">
        <v>8000000</v>
      </c>
      <c r="S613" s="3">
        <f t="shared" si="90"/>
        <v>82800000</v>
      </c>
      <c r="T613" s="4">
        <f t="shared" si="91"/>
        <v>10.35</v>
      </c>
      <c r="U613" s="5">
        <f t="shared" si="92"/>
        <v>32.94</v>
      </c>
      <c r="V613" s="2">
        <f t="shared" si="93"/>
        <v>1984</v>
      </c>
      <c r="W613" s="18" t="str">
        <f t="shared" si="94"/>
        <v>oktyabr</v>
      </c>
      <c r="X613" s="18" t="str">
        <f t="shared" si="95"/>
        <v>John G. Avildsen</v>
      </c>
      <c r="Y613" s="18" t="str">
        <f t="shared" si="96"/>
        <v>THE KARATE KİD</v>
      </c>
      <c r="Z613" s="18" t="str">
        <f t="shared" si="97"/>
        <v>Overperformer</v>
      </c>
      <c r="AA613" s="18" t="str">
        <f>VLOOKUP(D613, lookups!$A$2:$B$18, 2, FALSE)</f>
        <v>High Budget</v>
      </c>
      <c r="AB613" s="18" t="str">
        <f t="shared" si="98"/>
        <v>Not Recommended</v>
      </c>
      <c r="AC613" s="18" t="str">
        <f t="shared" si="99"/>
        <v>Normal</v>
      </c>
    </row>
    <row r="614" spans="1:29" x14ac:dyDescent="0.35">
      <c r="A614" s="18" t="s">
        <v>5635</v>
      </c>
      <c r="B614" s="19">
        <v>40228</v>
      </c>
      <c r="C614" s="18" t="s">
        <v>50</v>
      </c>
      <c r="D614" s="18" t="s">
        <v>95</v>
      </c>
      <c r="E614" s="18" t="s">
        <v>21</v>
      </c>
      <c r="F614" s="18" t="s">
        <v>22</v>
      </c>
      <c r="G614" s="18" t="s">
        <v>150</v>
      </c>
      <c r="H614" s="18" t="s">
        <v>2650</v>
      </c>
      <c r="I614" s="18" t="s">
        <v>1098</v>
      </c>
      <c r="J614" s="20">
        <v>15000</v>
      </c>
      <c r="K614" s="20">
        <v>16149</v>
      </c>
      <c r="L614" s="20">
        <v>179</v>
      </c>
      <c r="M614" s="20">
        <v>23000</v>
      </c>
      <c r="N614" s="20">
        <v>6.6</v>
      </c>
      <c r="O614" s="20">
        <v>306</v>
      </c>
      <c r="P614" s="20">
        <v>116</v>
      </c>
      <c r="Q614" s="3">
        <v>90755643</v>
      </c>
      <c r="R614" s="3">
        <v>200000000</v>
      </c>
      <c r="S614" s="3">
        <f t="shared" si="90"/>
        <v>-109244357</v>
      </c>
      <c r="T614" s="4">
        <f t="shared" si="91"/>
        <v>-0.54622178499999996</v>
      </c>
      <c r="U614" s="5">
        <f t="shared" si="92"/>
        <v>28.481511286</v>
      </c>
      <c r="V614" s="2">
        <f t="shared" si="93"/>
        <v>2010</v>
      </c>
      <c r="W614" s="18" t="str">
        <f t="shared" si="94"/>
        <v>fevral</v>
      </c>
      <c r="X614" s="18" t="str">
        <f t="shared" si="95"/>
        <v>Mike Newell</v>
      </c>
      <c r="Y614" s="18" t="str">
        <f t="shared" si="96"/>
        <v>PRİNCE OF PERSİA: THE SANDS OF TİME</v>
      </c>
      <c r="Z614" s="18" t="str">
        <f t="shared" si="97"/>
        <v>Underperformer</v>
      </c>
      <c r="AA614" s="18" t="str">
        <f>VLOOKUP(D614, lookups!$A$2:$B$18, 2, FALSE)</f>
        <v>High Budget</v>
      </c>
      <c r="AB614" s="18" t="str">
        <f t="shared" si="98"/>
        <v>Not Recommended</v>
      </c>
      <c r="AC614" s="18" t="str">
        <f t="shared" si="99"/>
        <v>Normal</v>
      </c>
    </row>
    <row r="615" spans="1:29" x14ac:dyDescent="0.35">
      <c r="A615" s="18" t="s">
        <v>4460</v>
      </c>
      <c r="B615" s="19">
        <v>39006</v>
      </c>
      <c r="C615" s="18" t="s">
        <v>50</v>
      </c>
      <c r="D615" s="18" t="s">
        <v>38</v>
      </c>
      <c r="E615" s="18" t="s">
        <v>21</v>
      </c>
      <c r="F615" s="18" t="s">
        <v>22</v>
      </c>
      <c r="G615" s="18" t="s">
        <v>150</v>
      </c>
      <c r="H615" s="18" t="s">
        <v>4461</v>
      </c>
      <c r="I615" s="18" t="s">
        <v>894</v>
      </c>
      <c r="J615" s="20">
        <v>2000</v>
      </c>
      <c r="K615" s="20">
        <v>5855</v>
      </c>
      <c r="L615" s="20">
        <v>119</v>
      </c>
      <c r="M615" s="20">
        <v>1000</v>
      </c>
      <c r="N615" s="20">
        <v>5.0999999999999996</v>
      </c>
      <c r="O615" s="20">
        <v>151</v>
      </c>
      <c r="P615" s="20">
        <v>89</v>
      </c>
      <c r="Q615" s="3">
        <v>90703745</v>
      </c>
      <c r="R615" s="3">
        <v>45000000</v>
      </c>
      <c r="S615" s="3">
        <f t="shared" si="90"/>
        <v>45703745</v>
      </c>
      <c r="T615" s="4">
        <f t="shared" si="91"/>
        <v>1.0156387777777778</v>
      </c>
      <c r="U615" s="5">
        <f t="shared" si="92"/>
        <v>20.906255511111112</v>
      </c>
      <c r="V615" s="2">
        <f t="shared" si="93"/>
        <v>2006</v>
      </c>
      <c r="W615" s="18" t="str">
        <f t="shared" si="94"/>
        <v>oktyabr</v>
      </c>
      <c r="X615" s="18" t="str">
        <f t="shared" si="95"/>
        <v>David Zucker</v>
      </c>
      <c r="Y615" s="18" t="str">
        <f t="shared" si="96"/>
        <v>SCARY MOVİE 4</v>
      </c>
      <c r="Z615" s="18" t="str">
        <f t="shared" si="97"/>
        <v>Normal</v>
      </c>
      <c r="AA615" s="18" t="str">
        <f>VLOOKUP(D615, lookups!$A$2:$B$18, 2, FALSE)</f>
        <v>Medium Budget</v>
      </c>
      <c r="AB615" s="18" t="str">
        <f t="shared" si="98"/>
        <v>Not Recommended</v>
      </c>
      <c r="AC615" s="18" t="str">
        <f t="shared" si="99"/>
        <v>Normal</v>
      </c>
    </row>
    <row r="616" spans="1:29" x14ac:dyDescent="0.35">
      <c r="A616" s="18" t="s">
        <v>1735</v>
      </c>
      <c r="B616" s="19">
        <v>36046</v>
      </c>
      <c r="C616" s="18" t="s">
        <v>50</v>
      </c>
      <c r="D616" s="18" t="s">
        <v>58</v>
      </c>
      <c r="E616" s="18" t="s">
        <v>21</v>
      </c>
      <c r="F616" s="18" t="s">
        <v>22</v>
      </c>
      <c r="G616" s="18" t="s">
        <v>102</v>
      </c>
      <c r="H616" s="18" t="s">
        <v>254</v>
      </c>
      <c r="I616" s="18" t="s">
        <v>1736</v>
      </c>
      <c r="J616" s="20">
        <v>13000</v>
      </c>
      <c r="K616" s="20">
        <v>25788</v>
      </c>
      <c r="L616" s="20">
        <v>35</v>
      </c>
      <c r="M616" s="20">
        <v>0</v>
      </c>
      <c r="N616" s="20">
        <v>6.6</v>
      </c>
      <c r="O616" s="20">
        <v>131</v>
      </c>
      <c r="P616" s="20">
        <v>83</v>
      </c>
      <c r="Q616" s="3">
        <v>90646554</v>
      </c>
      <c r="R616" s="3">
        <v>105000000</v>
      </c>
      <c r="S616" s="3">
        <f t="shared" si="90"/>
        <v>-14353446</v>
      </c>
      <c r="T616" s="4">
        <f t="shared" si="91"/>
        <v>-0.13669948571428572</v>
      </c>
      <c r="U616" s="5">
        <f t="shared" si="92"/>
        <v>26.345320205714284</v>
      </c>
      <c r="V616" s="2">
        <f t="shared" si="93"/>
        <v>1998</v>
      </c>
      <c r="W616" s="18" t="str">
        <f t="shared" si="94"/>
        <v>sentyabr</v>
      </c>
      <c r="X616" s="18" t="str">
        <f t="shared" si="95"/>
        <v>Eric Darnell</v>
      </c>
      <c r="Y616" s="18" t="str">
        <f t="shared" si="96"/>
        <v>ANTZ</v>
      </c>
      <c r="Z616" s="18" t="str">
        <f t="shared" si="97"/>
        <v>Underperformer</v>
      </c>
      <c r="AA616" s="18" t="str">
        <f>VLOOKUP(D616, lookups!$A$2:$B$18, 2, FALSE)</f>
        <v>High Budget</v>
      </c>
      <c r="AB616" s="18" t="str">
        <f t="shared" si="98"/>
        <v>Not Recommended</v>
      </c>
      <c r="AC616" s="18" t="str">
        <f t="shared" si="99"/>
        <v>Normal</v>
      </c>
    </row>
    <row r="617" spans="1:29" x14ac:dyDescent="0.35">
      <c r="A617" s="18" t="s">
        <v>4786</v>
      </c>
      <c r="B617" s="19">
        <v>39412</v>
      </c>
      <c r="C617" s="18" t="s">
        <v>50</v>
      </c>
      <c r="D617" s="18" t="s">
        <v>38</v>
      </c>
      <c r="E617" s="18" t="s">
        <v>21</v>
      </c>
      <c r="F617" s="18" t="s">
        <v>22</v>
      </c>
      <c r="G617" s="18" t="s">
        <v>102</v>
      </c>
      <c r="H617" s="18" t="s">
        <v>2897</v>
      </c>
      <c r="I617" s="18" t="s">
        <v>4470</v>
      </c>
      <c r="J617" s="20">
        <v>12000</v>
      </c>
      <c r="K617" s="20">
        <v>15170</v>
      </c>
      <c r="L617" s="20">
        <v>99</v>
      </c>
      <c r="M617" s="20">
        <v>0</v>
      </c>
      <c r="N617" s="20">
        <v>6.2</v>
      </c>
      <c r="O617" s="20">
        <v>112</v>
      </c>
      <c r="P617" s="20">
        <v>110</v>
      </c>
      <c r="Q617" s="3">
        <v>90636983</v>
      </c>
      <c r="R617" s="3">
        <v>22000000</v>
      </c>
      <c r="S617" s="3">
        <f t="shared" si="90"/>
        <v>68636983</v>
      </c>
      <c r="T617" s="4">
        <f t="shared" si="91"/>
        <v>3.1198628636363637</v>
      </c>
      <c r="U617" s="5">
        <f t="shared" si="92"/>
        <v>26.047945145454545</v>
      </c>
      <c r="V617" s="2">
        <f t="shared" si="93"/>
        <v>2007</v>
      </c>
      <c r="W617" s="18" t="str">
        <f t="shared" si="94"/>
        <v>noyabr</v>
      </c>
      <c r="X617" s="18" t="str">
        <f t="shared" si="95"/>
        <v>Andy Fickman</v>
      </c>
      <c r="Y617" s="18" t="str">
        <f t="shared" si="96"/>
        <v>THE GAME PLAN</v>
      </c>
      <c r="Z617" s="18" t="str">
        <f t="shared" si="97"/>
        <v>Normal</v>
      </c>
      <c r="AA617" s="18" t="str">
        <f>VLOOKUP(D617, lookups!$A$2:$B$18, 2, FALSE)</f>
        <v>Medium Budget</v>
      </c>
      <c r="AB617" s="18" t="str">
        <f t="shared" si="98"/>
        <v>Not Recommended</v>
      </c>
      <c r="AC617" s="18" t="str">
        <f t="shared" si="99"/>
        <v>Normal</v>
      </c>
    </row>
    <row r="618" spans="1:29" x14ac:dyDescent="0.35">
      <c r="A618" s="18" t="s">
        <v>2426</v>
      </c>
      <c r="B618" s="19">
        <v>36581</v>
      </c>
      <c r="C618" s="18" t="s">
        <v>50</v>
      </c>
      <c r="D618" s="18" t="s">
        <v>38</v>
      </c>
      <c r="E618" s="18" t="s">
        <v>21</v>
      </c>
      <c r="F618" s="18" t="s">
        <v>22</v>
      </c>
      <c r="G618" s="18" t="s">
        <v>110</v>
      </c>
      <c r="H618" s="18" t="s">
        <v>2427</v>
      </c>
      <c r="I618" s="18" t="s">
        <v>1393</v>
      </c>
      <c r="J618" s="20">
        <v>889</v>
      </c>
      <c r="K618" s="20">
        <v>1711</v>
      </c>
      <c r="L618" s="20">
        <v>101</v>
      </c>
      <c r="M618" s="20">
        <v>0</v>
      </c>
      <c r="N618" s="20">
        <v>6.5</v>
      </c>
      <c r="O618" s="20">
        <v>155</v>
      </c>
      <c r="P618" s="20">
        <v>116</v>
      </c>
      <c r="Q618" s="3">
        <v>90567722</v>
      </c>
      <c r="R618" s="3">
        <v>51000000</v>
      </c>
      <c r="S618" s="3">
        <f t="shared" si="90"/>
        <v>39567722</v>
      </c>
      <c r="T618" s="4">
        <f t="shared" si="91"/>
        <v>0.77583768627450977</v>
      </c>
      <c r="U618" s="5">
        <f t="shared" si="92"/>
        <v>26.310335074509805</v>
      </c>
      <c r="V618" s="2">
        <f t="shared" si="93"/>
        <v>2000</v>
      </c>
      <c r="W618" s="18" t="str">
        <f t="shared" si="94"/>
        <v>fevral</v>
      </c>
      <c r="X618" s="18" t="str">
        <f t="shared" si="95"/>
        <v>Bobby Farrelly</v>
      </c>
      <c r="Y618" s="18" t="str">
        <f t="shared" si="96"/>
        <v>ME, MYSELF &amp; IRENE</v>
      </c>
      <c r="Z618" s="18" t="str">
        <f t="shared" si="97"/>
        <v>Normal</v>
      </c>
      <c r="AA618" s="18" t="str">
        <f>VLOOKUP(D618, lookups!$A$2:$B$18, 2, FALSE)</f>
        <v>Medium Budget</v>
      </c>
      <c r="AB618" s="18" t="str">
        <f t="shared" si="98"/>
        <v>Not Recommended</v>
      </c>
      <c r="AC618" s="18" t="str">
        <f t="shared" si="99"/>
        <v>Normal</v>
      </c>
    </row>
    <row r="619" spans="1:29" x14ac:dyDescent="0.35">
      <c r="A619" s="18" t="s">
        <v>4936</v>
      </c>
      <c r="B619" s="19">
        <v>39700</v>
      </c>
      <c r="C619" s="18" t="s">
        <v>50</v>
      </c>
      <c r="D619" s="18" t="s">
        <v>38</v>
      </c>
      <c r="E619" s="18" t="s">
        <v>21</v>
      </c>
      <c r="F619" s="18" t="s">
        <v>22</v>
      </c>
      <c r="G619" s="18" t="s">
        <v>46</v>
      </c>
      <c r="H619" s="18" t="s">
        <v>4937</v>
      </c>
      <c r="I619" s="18" t="s">
        <v>992</v>
      </c>
      <c r="J619" s="20">
        <v>755</v>
      </c>
      <c r="K619" s="20">
        <v>3507</v>
      </c>
      <c r="L619" s="20">
        <v>197</v>
      </c>
      <c r="M619" s="20">
        <v>0</v>
      </c>
      <c r="N619" s="20">
        <v>4.5</v>
      </c>
      <c r="O619" s="20">
        <v>128</v>
      </c>
      <c r="P619" s="20">
        <v>112</v>
      </c>
      <c r="Q619" s="3">
        <v>90556401</v>
      </c>
      <c r="R619" s="3">
        <v>11000000</v>
      </c>
      <c r="S619" s="3">
        <f t="shared" si="90"/>
        <v>79556401</v>
      </c>
      <c r="T619" s="4">
        <f t="shared" si="91"/>
        <v>7.2324000909090911</v>
      </c>
      <c r="U619" s="5">
        <f t="shared" si="92"/>
        <v>20.892960036363636</v>
      </c>
      <c r="V619" s="2">
        <f t="shared" si="93"/>
        <v>2008</v>
      </c>
      <c r="W619" s="18" t="str">
        <f t="shared" si="94"/>
        <v>sentyabr</v>
      </c>
      <c r="X619" s="18" t="str">
        <f t="shared" si="95"/>
        <v>Kenny Ortega</v>
      </c>
      <c r="Y619" s="18" t="str">
        <f t="shared" si="96"/>
        <v>HİGH SCHOOL MUSİCAL 3: SENİOR YEAR</v>
      </c>
      <c r="Z619" s="18" t="str">
        <f t="shared" si="97"/>
        <v>Normal</v>
      </c>
      <c r="AA619" s="18" t="str">
        <f>VLOOKUP(D619, lookups!$A$2:$B$18, 2, FALSE)</f>
        <v>Medium Budget</v>
      </c>
      <c r="AB619" s="18" t="str">
        <f t="shared" si="98"/>
        <v>Not Recommended</v>
      </c>
      <c r="AC619" s="18" t="str">
        <f t="shared" si="99"/>
        <v>Normal</v>
      </c>
    </row>
    <row r="620" spans="1:29" x14ac:dyDescent="0.35">
      <c r="A620" s="18" t="s">
        <v>2500</v>
      </c>
      <c r="B620" s="19">
        <v>36535</v>
      </c>
      <c r="C620" s="18" t="s">
        <v>19</v>
      </c>
      <c r="D620" s="18" t="s">
        <v>95</v>
      </c>
      <c r="E620" s="18" t="s">
        <v>21</v>
      </c>
      <c r="F620" s="18" t="s">
        <v>22</v>
      </c>
      <c r="G620" s="18" t="s">
        <v>150</v>
      </c>
      <c r="H620" s="18" t="s">
        <v>132</v>
      </c>
      <c r="I620" s="18" t="s">
        <v>132</v>
      </c>
      <c r="J620" s="20">
        <v>16000</v>
      </c>
      <c r="K620" s="20">
        <v>17771</v>
      </c>
      <c r="L620" s="20">
        <v>16000</v>
      </c>
      <c r="M620" s="20">
        <v>0</v>
      </c>
      <c r="N620" s="20">
        <v>6.4</v>
      </c>
      <c r="O620" s="20">
        <v>169</v>
      </c>
      <c r="P620" s="20">
        <v>130</v>
      </c>
      <c r="Q620" s="3">
        <v>90454043</v>
      </c>
      <c r="R620" s="3">
        <v>65000000</v>
      </c>
      <c r="S620" s="3">
        <f t="shared" si="90"/>
        <v>25454043</v>
      </c>
      <c r="T620" s="4">
        <f t="shared" si="91"/>
        <v>0.39160066153846151</v>
      </c>
      <c r="U620" s="5">
        <f t="shared" si="92"/>
        <v>25.756640264615385</v>
      </c>
      <c r="V620" s="2">
        <f t="shared" si="93"/>
        <v>2000</v>
      </c>
      <c r="W620" s="18" t="str">
        <f t="shared" si="94"/>
        <v>yanvar</v>
      </c>
      <c r="X620" s="18" t="str">
        <f t="shared" si="95"/>
        <v>Clint Eastwood</v>
      </c>
      <c r="Y620" s="18" t="str">
        <f t="shared" si="96"/>
        <v>SPACE COWBOYS</v>
      </c>
      <c r="Z620" s="18" t="str">
        <f t="shared" si="97"/>
        <v>Normal</v>
      </c>
      <c r="AA620" s="18" t="str">
        <f>VLOOKUP(D620, lookups!$A$2:$B$18, 2, FALSE)</f>
        <v>High Budget</v>
      </c>
      <c r="AB620" s="18" t="str">
        <f t="shared" si="98"/>
        <v>Not Recommended</v>
      </c>
      <c r="AC620" s="18" t="str">
        <f t="shared" si="99"/>
        <v>Normal</v>
      </c>
    </row>
    <row r="621" spans="1:29" x14ac:dyDescent="0.35">
      <c r="A621" s="18" t="s">
        <v>1434</v>
      </c>
      <c r="B621" s="19">
        <v>35284</v>
      </c>
      <c r="C621" s="18" t="s">
        <v>50</v>
      </c>
      <c r="D621" s="18" t="s">
        <v>58</v>
      </c>
      <c r="E621" s="18" t="s">
        <v>21</v>
      </c>
      <c r="F621" s="18" t="s">
        <v>22</v>
      </c>
      <c r="G621" s="18" t="s">
        <v>102</v>
      </c>
      <c r="H621" s="18" t="s">
        <v>306</v>
      </c>
      <c r="I621" s="18" t="s">
        <v>1435</v>
      </c>
      <c r="J621" s="20">
        <v>13000</v>
      </c>
      <c r="K621" s="20">
        <v>15001</v>
      </c>
      <c r="L621" s="20">
        <v>30</v>
      </c>
      <c r="M621" s="20">
        <v>0</v>
      </c>
      <c r="N621" s="20">
        <v>6.3</v>
      </c>
      <c r="O621" s="20">
        <v>46</v>
      </c>
      <c r="P621" s="20">
        <v>88</v>
      </c>
      <c r="Q621" s="3">
        <v>90443603</v>
      </c>
      <c r="R621" s="3">
        <v>80000000</v>
      </c>
      <c r="S621" s="3">
        <f t="shared" si="90"/>
        <v>10443603</v>
      </c>
      <c r="T621" s="4">
        <f t="shared" si="91"/>
        <v>0.13054503749999999</v>
      </c>
      <c r="U621" s="5">
        <f t="shared" si="92"/>
        <v>25.252218015</v>
      </c>
      <c r="V621" s="2">
        <f t="shared" si="93"/>
        <v>1996</v>
      </c>
      <c r="W621" s="18" t="str">
        <f t="shared" si="94"/>
        <v>avgust</v>
      </c>
      <c r="X621" s="18" t="str">
        <f t="shared" si="95"/>
        <v>Joe Pytka</v>
      </c>
      <c r="Y621" s="18" t="str">
        <f t="shared" si="96"/>
        <v>SPACE JAM</v>
      </c>
      <c r="Z621" s="18" t="str">
        <f t="shared" si="97"/>
        <v>Normal</v>
      </c>
      <c r="AA621" s="18" t="str">
        <f>VLOOKUP(D621, lookups!$A$2:$B$18, 2, FALSE)</f>
        <v>High Budget</v>
      </c>
      <c r="AB621" s="18" t="str">
        <f t="shared" si="98"/>
        <v>Not Recommended</v>
      </c>
      <c r="AC621" s="18" t="str">
        <f t="shared" si="99"/>
        <v>Normal</v>
      </c>
    </row>
    <row r="622" spans="1:29" x14ac:dyDescent="0.35">
      <c r="A622" s="18" t="s">
        <v>5639</v>
      </c>
      <c r="B622" s="19">
        <v>40360</v>
      </c>
      <c r="C622" s="18" t="s">
        <v>50</v>
      </c>
      <c r="D622" s="18" t="s">
        <v>95</v>
      </c>
      <c r="E622" s="18" t="s">
        <v>21</v>
      </c>
      <c r="F622" s="18" t="s">
        <v>22</v>
      </c>
      <c r="G622" s="18" t="s">
        <v>150</v>
      </c>
      <c r="H622" s="18" t="s">
        <v>800</v>
      </c>
      <c r="I622" s="18" t="s">
        <v>3985</v>
      </c>
      <c r="J622" s="20">
        <v>13000</v>
      </c>
      <c r="K622" s="20">
        <v>24928</v>
      </c>
      <c r="L622" s="20">
        <v>124</v>
      </c>
      <c r="M622" s="20">
        <v>32000</v>
      </c>
      <c r="N622" s="20">
        <v>7.1</v>
      </c>
      <c r="O622" s="20">
        <v>315</v>
      </c>
      <c r="P622" s="20">
        <v>111</v>
      </c>
      <c r="Q622" s="3">
        <v>90356857</v>
      </c>
      <c r="R622" s="3">
        <v>58000000</v>
      </c>
      <c r="S622" s="3">
        <f t="shared" si="90"/>
        <v>32356857</v>
      </c>
      <c r="T622" s="4">
        <f t="shared" si="91"/>
        <v>0.55787684482758626</v>
      </c>
      <c r="U622" s="5">
        <f t="shared" si="92"/>
        <v>31.823150737931034</v>
      </c>
      <c r="V622" s="2">
        <f t="shared" si="93"/>
        <v>2010</v>
      </c>
      <c r="W622" s="18" t="str">
        <f t="shared" si="94"/>
        <v>iyul</v>
      </c>
      <c r="X622" s="18" t="str">
        <f t="shared" si="95"/>
        <v>Robert Schwentke</v>
      </c>
      <c r="Y622" s="18" t="str">
        <f t="shared" si="96"/>
        <v>RED</v>
      </c>
      <c r="Z622" s="18" t="str">
        <f t="shared" si="97"/>
        <v>Normal</v>
      </c>
      <c r="AA622" s="18" t="str">
        <f>VLOOKUP(D622, lookups!$A$2:$B$18, 2, FALSE)</f>
        <v>High Budget</v>
      </c>
      <c r="AB622" s="18" t="str">
        <f t="shared" si="98"/>
        <v>Not Recommended</v>
      </c>
      <c r="AC622" s="18" t="str">
        <f t="shared" si="99"/>
        <v>Normal</v>
      </c>
    </row>
    <row r="623" spans="1:29" x14ac:dyDescent="0.35">
      <c r="A623" s="18" t="s">
        <v>6889</v>
      </c>
      <c r="B623" s="19">
        <v>42181</v>
      </c>
      <c r="C623" s="18" t="s">
        <v>50</v>
      </c>
      <c r="D623" s="18" t="s">
        <v>38</v>
      </c>
      <c r="E623" s="18" t="s">
        <v>21</v>
      </c>
      <c r="F623" s="18" t="s">
        <v>22</v>
      </c>
      <c r="G623" s="18" t="s">
        <v>110</v>
      </c>
      <c r="H623" s="18" t="s">
        <v>1524</v>
      </c>
      <c r="I623" s="18" t="s">
        <v>6890</v>
      </c>
      <c r="J623" s="20">
        <v>8000</v>
      </c>
      <c r="K623" s="20">
        <v>12556</v>
      </c>
      <c r="L623" s="20">
        <v>164</v>
      </c>
      <c r="M623" s="20">
        <v>14000</v>
      </c>
      <c r="N623" s="20">
        <v>6</v>
      </c>
      <c r="O623" s="20">
        <v>173</v>
      </c>
      <c r="P623" s="20">
        <v>107</v>
      </c>
      <c r="Q623" s="3">
        <v>90353764</v>
      </c>
      <c r="R623" s="3">
        <v>40000000</v>
      </c>
      <c r="S623" s="3">
        <f t="shared" si="90"/>
        <v>50353764</v>
      </c>
      <c r="T623" s="4">
        <f t="shared" si="91"/>
        <v>1.2588440999999999</v>
      </c>
      <c r="U623" s="5">
        <f t="shared" si="92"/>
        <v>25.90353764</v>
      </c>
      <c r="V623" s="2">
        <f t="shared" si="93"/>
        <v>2015</v>
      </c>
      <c r="W623" s="18" t="str">
        <f t="shared" si="94"/>
        <v>iyun</v>
      </c>
      <c r="X623" s="18" t="str">
        <f t="shared" si="95"/>
        <v>Etan Cohen</v>
      </c>
      <c r="Y623" s="18" t="str">
        <f t="shared" si="96"/>
        <v>GET HARD</v>
      </c>
      <c r="Z623" s="18" t="str">
        <f t="shared" si="97"/>
        <v>Normal</v>
      </c>
      <c r="AA623" s="18" t="str">
        <f>VLOOKUP(D623, lookups!$A$2:$B$18, 2, FALSE)</f>
        <v>Medium Budget</v>
      </c>
      <c r="AB623" s="18" t="str">
        <f t="shared" si="98"/>
        <v>Not Recommended</v>
      </c>
      <c r="AC623" s="18" t="str">
        <f t="shared" si="99"/>
        <v>Normal</v>
      </c>
    </row>
    <row r="624" spans="1:29" x14ac:dyDescent="0.35">
      <c r="A624" s="18" t="s">
        <v>3241</v>
      </c>
      <c r="B624" s="19">
        <v>37388</v>
      </c>
      <c r="C624" s="18" t="s">
        <v>50</v>
      </c>
      <c r="D624" s="18" t="s">
        <v>95</v>
      </c>
      <c r="E624" s="18" t="s">
        <v>21</v>
      </c>
      <c r="F624" s="18" t="s">
        <v>22</v>
      </c>
      <c r="G624" s="18" t="s">
        <v>150</v>
      </c>
      <c r="H624" s="18" t="s">
        <v>2897</v>
      </c>
      <c r="I624" s="18" t="s">
        <v>582</v>
      </c>
      <c r="J624" s="20">
        <v>12000</v>
      </c>
      <c r="K624" s="20">
        <v>14611</v>
      </c>
      <c r="L624" s="20">
        <v>55</v>
      </c>
      <c r="M624" s="20">
        <v>0</v>
      </c>
      <c r="N624" s="20">
        <v>5.5</v>
      </c>
      <c r="O624" s="20">
        <v>167</v>
      </c>
      <c r="P624" s="20">
        <v>100</v>
      </c>
      <c r="Q624" s="3">
        <v>90341670</v>
      </c>
      <c r="R624" s="3">
        <v>60000000</v>
      </c>
      <c r="S624" s="3">
        <f t="shared" si="90"/>
        <v>30341670</v>
      </c>
      <c r="T624" s="4">
        <f t="shared" si="91"/>
        <v>0.50569450000000005</v>
      </c>
      <c r="U624" s="5">
        <f t="shared" si="92"/>
        <v>22.202277800000001</v>
      </c>
      <c r="V624" s="2">
        <f t="shared" si="93"/>
        <v>2002</v>
      </c>
      <c r="W624" s="18" t="str">
        <f t="shared" si="94"/>
        <v>may</v>
      </c>
      <c r="X624" s="18" t="str">
        <f t="shared" si="95"/>
        <v>Chuck Russell</v>
      </c>
      <c r="Y624" s="18" t="str">
        <f t="shared" si="96"/>
        <v>THE SCORPİON KİNG</v>
      </c>
      <c r="Z624" s="18" t="str">
        <f t="shared" si="97"/>
        <v>Normal</v>
      </c>
      <c r="AA624" s="18" t="str">
        <f>VLOOKUP(D624, lookups!$A$2:$B$18, 2, FALSE)</f>
        <v>High Budget</v>
      </c>
      <c r="AB624" s="18" t="str">
        <f t="shared" si="98"/>
        <v>Not Recommended</v>
      </c>
      <c r="AC624" s="18" t="str">
        <f t="shared" si="99"/>
        <v>High Buzz Mismatch</v>
      </c>
    </row>
    <row r="625" spans="1:29" x14ac:dyDescent="0.35">
      <c r="A625" s="18" t="s">
        <v>3414</v>
      </c>
      <c r="B625" s="19">
        <v>37905</v>
      </c>
      <c r="C625" s="18" t="s">
        <v>50</v>
      </c>
      <c r="D625" s="18" t="s">
        <v>20</v>
      </c>
      <c r="E625" s="18" t="s">
        <v>21</v>
      </c>
      <c r="F625" s="18" t="s">
        <v>22</v>
      </c>
      <c r="G625" s="18" t="s">
        <v>110</v>
      </c>
      <c r="H625" s="18" t="s">
        <v>3415</v>
      </c>
      <c r="I625" s="18" t="s">
        <v>132</v>
      </c>
      <c r="J625" s="20">
        <v>616</v>
      </c>
      <c r="K625" s="20">
        <v>1942</v>
      </c>
      <c r="L625" s="20">
        <v>16000</v>
      </c>
      <c r="M625" s="20">
        <v>12000</v>
      </c>
      <c r="N625" s="20">
        <v>8</v>
      </c>
      <c r="O625" s="20">
        <v>229</v>
      </c>
      <c r="P625" s="20">
        <v>138</v>
      </c>
      <c r="Q625" s="3">
        <v>90135191</v>
      </c>
      <c r="R625" s="3">
        <v>25000000</v>
      </c>
      <c r="S625" s="3">
        <f t="shared" si="90"/>
        <v>65135191</v>
      </c>
      <c r="T625" s="4">
        <f t="shared" si="91"/>
        <v>2.6054076400000001</v>
      </c>
      <c r="U625" s="5">
        <f t="shared" si="92"/>
        <v>34.242163056000003</v>
      </c>
      <c r="V625" s="2">
        <f t="shared" si="93"/>
        <v>2003</v>
      </c>
      <c r="W625" s="18" t="str">
        <f t="shared" si="94"/>
        <v>oktyabr</v>
      </c>
      <c r="X625" s="18" t="str">
        <f t="shared" si="95"/>
        <v>Clint Eastwood</v>
      </c>
      <c r="Y625" s="18" t="str">
        <f t="shared" si="96"/>
        <v>MYSTİC RİVER</v>
      </c>
      <c r="Z625" s="18" t="str">
        <f t="shared" si="97"/>
        <v>Normal</v>
      </c>
      <c r="AA625" s="18" t="str">
        <f>VLOOKUP(D625, lookups!$A$2:$B$18, 2, FALSE)</f>
        <v>Medium Budget</v>
      </c>
      <c r="AB625" s="18" t="str">
        <f t="shared" si="98"/>
        <v>Not Recommended</v>
      </c>
      <c r="AC625" s="18" t="str">
        <f t="shared" si="99"/>
        <v>High Buzz / High Score</v>
      </c>
    </row>
    <row r="626" spans="1:29" x14ac:dyDescent="0.35">
      <c r="A626" s="18" t="s">
        <v>3394</v>
      </c>
      <c r="B626" s="19">
        <v>37670</v>
      </c>
      <c r="C626" s="18" t="s">
        <v>50</v>
      </c>
      <c r="D626" s="18" t="s">
        <v>38</v>
      </c>
      <c r="E626" s="18" t="s">
        <v>21</v>
      </c>
      <c r="F626" s="18" t="s">
        <v>22</v>
      </c>
      <c r="G626" s="18" t="s">
        <v>150</v>
      </c>
      <c r="H626" s="18" t="s">
        <v>3395</v>
      </c>
      <c r="I626" s="18" t="s">
        <v>2751</v>
      </c>
      <c r="J626" s="20">
        <v>934</v>
      </c>
      <c r="K626" s="20">
        <v>3500</v>
      </c>
      <c r="L626" s="20">
        <v>0</v>
      </c>
      <c r="M626" s="20">
        <v>660</v>
      </c>
      <c r="N626" s="20">
        <v>4.5999999999999996</v>
      </c>
      <c r="O626" s="20">
        <v>133</v>
      </c>
      <c r="P626" s="20">
        <v>95</v>
      </c>
      <c r="Q626" s="3">
        <v>89808372</v>
      </c>
      <c r="R626" s="3">
        <v>45000000</v>
      </c>
      <c r="S626" s="3">
        <f t="shared" si="90"/>
        <v>44808372</v>
      </c>
      <c r="T626" s="4">
        <f t="shared" si="91"/>
        <v>0.9957416</v>
      </c>
      <c r="U626" s="5">
        <f t="shared" si="92"/>
        <v>18.864296639999999</v>
      </c>
      <c r="V626" s="2">
        <f t="shared" si="93"/>
        <v>2003</v>
      </c>
      <c r="W626" s="18" t="str">
        <f t="shared" si="94"/>
        <v>fevral</v>
      </c>
      <c r="X626" s="18" t="str">
        <f t="shared" si="95"/>
        <v>Charles Herman-Wurmfeld</v>
      </c>
      <c r="Y626" s="18" t="str">
        <f t="shared" si="96"/>
        <v>LEGALLY BLONDE 2: RED, WHİTE &amp; BLONDE</v>
      </c>
      <c r="Z626" s="18" t="str">
        <f t="shared" si="97"/>
        <v>Normal</v>
      </c>
      <c r="AA626" s="18" t="str">
        <f>VLOOKUP(D626, lookups!$A$2:$B$18, 2, FALSE)</f>
        <v>Medium Budget</v>
      </c>
      <c r="AB626" s="18" t="str">
        <f t="shared" si="98"/>
        <v>Not Recommended</v>
      </c>
      <c r="AC626" s="18" t="str">
        <f t="shared" si="99"/>
        <v>High Buzz Mismatch</v>
      </c>
    </row>
    <row r="627" spans="1:29" x14ac:dyDescent="0.35">
      <c r="A627" s="18" t="s">
        <v>6967</v>
      </c>
      <c r="B627" s="19">
        <v>42170</v>
      </c>
      <c r="C627" s="18" t="s">
        <v>50</v>
      </c>
      <c r="D627" s="18" t="s">
        <v>95</v>
      </c>
      <c r="E627" s="18" t="s">
        <v>21</v>
      </c>
      <c r="F627" s="18" t="s">
        <v>22</v>
      </c>
      <c r="G627" s="18" t="s">
        <v>150</v>
      </c>
      <c r="H627" s="18" t="s">
        <v>1354</v>
      </c>
      <c r="I627" s="18" t="s">
        <v>6573</v>
      </c>
      <c r="J627" s="20">
        <v>24000</v>
      </c>
      <c r="K627" s="20">
        <v>38873</v>
      </c>
      <c r="L627" s="20">
        <v>230</v>
      </c>
      <c r="M627" s="20">
        <v>82000</v>
      </c>
      <c r="N627" s="20">
        <v>6.6</v>
      </c>
      <c r="O627" s="20">
        <v>474</v>
      </c>
      <c r="P627" s="20">
        <v>126</v>
      </c>
      <c r="Q627" s="3">
        <v>89732035</v>
      </c>
      <c r="R627" s="3">
        <v>155000000</v>
      </c>
      <c r="S627" s="3">
        <f t="shared" si="90"/>
        <v>-65267965</v>
      </c>
      <c r="T627" s="4">
        <f t="shared" si="91"/>
        <v>-0.42108364516129032</v>
      </c>
      <c r="U627" s="5">
        <f t="shared" si="92"/>
        <v>34.431566541935481</v>
      </c>
      <c r="V627" s="2">
        <f t="shared" si="93"/>
        <v>2015</v>
      </c>
      <c r="W627" s="18" t="str">
        <f t="shared" si="94"/>
        <v>iyun</v>
      </c>
      <c r="X627" s="18" t="str">
        <f t="shared" si="95"/>
        <v>Alan Taylor</v>
      </c>
      <c r="Y627" s="18" t="str">
        <f t="shared" si="96"/>
        <v>TERMİNATOR GENİSYS</v>
      </c>
      <c r="Z627" s="18" t="str">
        <f t="shared" si="97"/>
        <v>Underperformer</v>
      </c>
      <c r="AA627" s="18" t="str">
        <f>VLOOKUP(D627, lookups!$A$2:$B$18, 2, FALSE)</f>
        <v>High Budget</v>
      </c>
      <c r="AB627" s="18" t="str">
        <f t="shared" si="98"/>
        <v>Not Recommended</v>
      </c>
      <c r="AC627" s="18" t="str">
        <f t="shared" si="99"/>
        <v>Normal</v>
      </c>
    </row>
    <row r="628" spans="1:29" x14ac:dyDescent="0.35">
      <c r="A628" s="18" t="s">
        <v>3984</v>
      </c>
      <c r="B628" s="19">
        <v>38519</v>
      </c>
      <c r="C628" s="18" t="s">
        <v>50</v>
      </c>
      <c r="D628" s="18" t="s">
        <v>27</v>
      </c>
      <c r="E628" s="18" t="s">
        <v>21</v>
      </c>
      <c r="F628" s="18" t="s">
        <v>22</v>
      </c>
      <c r="G628" s="18" t="s">
        <v>150</v>
      </c>
      <c r="H628" s="18" t="s">
        <v>3193</v>
      </c>
      <c r="I628" s="18" t="s">
        <v>3985</v>
      </c>
      <c r="J628" s="20">
        <v>931</v>
      </c>
      <c r="K628" s="20">
        <v>2287</v>
      </c>
      <c r="L628" s="20">
        <v>124</v>
      </c>
      <c r="M628" s="20">
        <v>0</v>
      </c>
      <c r="N628" s="20">
        <v>6.2</v>
      </c>
      <c r="O628" s="20">
        <v>231</v>
      </c>
      <c r="P628" s="20">
        <v>98</v>
      </c>
      <c r="Q628" s="3">
        <v>89706988</v>
      </c>
      <c r="R628" s="3">
        <v>55000000</v>
      </c>
      <c r="S628" s="3">
        <f t="shared" si="90"/>
        <v>34706988</v>
      </c>
      <c r="T628" s="4">
        <f t="shared" si="91"/>
        <v>0.63103614545454545</v>
      </c>
      <c r="U628" s="5">
        <f t="shared" si="92"/>
        <v>25.052414458181818</v>
      </c>
      <c r="V628" s="2">
        <f t="shared" si="93"/>
        <v>2005</v>
      </c>
      <c r="W628" s="18" t="str">
        <f t="shared" si="94"/>
        <v>iyun</v>
      </c>
      <c r="X628" s="18" t="str">
        <f t="shared" si="95"/>
        <v>Robert Schwentke</v>
      </c>
      <c r="Y628" s="18" t="str">
        <f t="shared" si="96"/>
        <v>FLİGHTPLAN</v>
      </c>
      <c r="Z628" s="18" t="str">
        <f t="shared" si="97"/>
        <v>Normal</v>
      </c>
      <c r="AA628" s="18" t="str">
        <f>VLOOKUP(D628, lookups!$A$2:$B$18, 2, FALSE)</f>
        <v>Medium Budget</v>
      </c>
      <c r="AB628" s="18" t="str">
        <f t="shared" si="98"/>
        <v>Not Recommended</v>
      </c>
      <c r="AC628" s="18" t="str">
        <f t="shared" si="99"/>
        <v>Normal</v>
      </c>
    </row>
    <row r="629" spans="1:29" x14ac:dyDescent="0.35">
      <c r="A629" s="18" t="s">
        <v>2526</v>
      </c>
      <c r="B629" s="19">
        <v>36623</v>
      </c>
      <c r="C629" s="18" t="s">
        <v>50</v>
      </c>
      <c r="D629" s="18" t="s">
        <v>58</v>
      </c>
      <c r="E629" s="18" t="s">
        <v>21</v>
      </c>
      <c r="F629" s="18" t="s">
        <v>22</v>
      </c>
      <c r="G629" s="18" t="s">
        <v>46</v>
      </c>
      <c r="H629" s="18" t="s">
        <v>2527</v>
      </c>
      <c r="I629" s="18" t="s">
        <v>1534</v>
      </c>
      <c r="J629" s="20">
        <v>558</v>
      </c>
      <c r="K629" s="20">
        <v>2039</v>
      </c>
      <c r="L629" s="20">
        <v>10</v>
      </c>
      <c r="M629" s="20">
        <v>0</v>
      </c>
      <c r="N629" s="20">
        <v>7.3</v>
      </c>
      <c r="O629" s="20">
        <v>141</v>
      </c>
      <c r="P629" s="20">
        <v>78</v>
      </c>
      <c r="Q629" s="3">
        <v>89296573</v>
      </c>
      <c r="R629" s="3">
        <v>100000000</v>
      </c>
      <c r="S629" s="3">
        <f t="shared" si="90"/>
        <v>-10703427</v>
      </c>
      <c r="T629" s="4">
        <f t="shared" si="91"/>
        <v>-0.10703427</v>
      </c>
      <c r="U629" s="5">
        <f t="shared" si="92"/>
        <v>29.157186291999999</v>
      </c>
      <c r="V629" s="2">
        <f t="shared" si="93"/>
        <v>2000</v>
      </c>
      <c r="W629" s="18" t="str">
        <f t="shared" si="94"/>
        <v>aprel</v>
      </c>
      <c r="X629" s="18" t="str">
        <f t="shared" si="95"/>
        <v>Mark Dindal</v>
      </c>
      <c r="Y629" s="18" t="str">
        <f t="shared" si="96"/>
        <v>THE EMPEROR'S NEW GROOVE</v>
      </c>
      <c r="Z629" s="18" t="str">
        <f t="shared" si="97"/>
        <v>Underperformer</v>
      </c>
      <c r="AA629" s="18" t="str">
        <f>VLOOKUP(D629, lookups!$A$2:$B$18, 2, FALSE)</f>
        <v>High Budget</v>
      </c>
      <c r="AB629" s="18" t="str">
        <f t="shared" si="98"/>
        <v>Not Recommended</v>
      </c>
      <c r="AC629" s="18" t="str">
        <f t="shared" si="99"/>
        <v>Normal</v>
      </c>
    </row>
    <row r="630" spans="1:29" x14ac:dyDescent="0.35">
      <c r="A630" s="18" t="s">
        <v>6546</v>
      </c>
      <c r="B630" s="19">
        <v>41630</v>
      </c>
      <c r="C630" s="18" t="s">
        <v>50</v>
      </c>
      <c r="D630" s="18" t="s">
        <v>95</v>
      </c>
      <c r="E630" s="18" t="s">
        <v>21</v>
      </c>
      <c r="F630" s="18" t="s">
        <v>22</v>
      </c>
      <c r="G630" s="18" t="s">
        <v>150</v>
      </c>
      <c r="H630" s="18" t="s">
        <v>444</v>
      </c>
      <c r="I630" s="18" t="s">
        <v>2895</v>
      </c>
      <c r="J630" s="20">
        <v>40000</v>
      </c>
      <c r="K630" s="20">
        <v>45757</v>
      </c>
      <c r="L630" s="20">
        <v>563</v>
      </c>
      <c r="M630" s="20">
        <v>48000</v>
      </c>
      <c r="N630" s="20">
        <v>6.5</v>
      </c>
      <c r="O630" s="20">
        <v>450</v>
      </c>
      <c r="P630" s="20">
        <v>150</v>
      </c>
      <c r="Q630" s="3">
        <v>89289910</v>
      </c>
      <c r="R630" s="3">
        <v>215000000</v>
      </c>
      <c r="S630" s="3">
        <f t="shared" si="90"/>
        <v>-125710090</v>
      </c>
      <c r="T630" s="4">
        <f t="shared" si="91"/>
        <v>-0.58469809302325582</v>
      </c>
      <c r="U630" s="5">
        <f t="shared" si="92"/>
        <v>30.5661207627907</v>
      </c>
      <c r="V630" s="2">
        <f t="shared" si="93"/>
        <v>2013</v>
      </c>
      <c r="W630" s="18" t="str">
        <f t="shared" si="94"/>
        <v>dekabr</v>
      </c>
      <c r="X630" s="18" t="str">
        <f t="shared" si="95"/>
        <v>Gore Verbinski</v>
      </c>
      <c r="Y630" s="18" t="str">
        <f t="shared" si="96"/>
        <v>THE LONE RANGER</v>
      </c>
      <c r="Z630" s="18" t="str">
        <f t="shared" si="97"/>
        <v>Underperformer</v>
      </c>
      <c r="AA630" s="18" t="str">
        <f>VLOOKUP(D630, lookups!$A$2:$B$18, 2, FALSE)</f>
        <v>High Budget</v>
      </c>
      <c r="AB630" s="18" t="str">
        <f t="shared" si="98"/>
        <v>Not Recommended</v>
      </c>
      <c r="AC630" s="18" t="str">
        <f t="shared" si="99"/>
        <v>Normal</v>
      </c>
    </row>
    <row r="631" spans="1:29" x14ac:dyDescent="0.35">
      <c r="A631" s="18" t="s">
        <v>6755</v>
      </c>
      <c r="B631" s="19">
        <v>41717</v>
      </c>
      <c r="C631" s="18" t="s">
        <v>50</v>
      </c>
      <c r="D631" s="18" t="s">
        <v>95</v>
      </c>
      <c r="E631" s="18" t="s">
        <v>21</v>
      </c>
      <c r="F631" s="18" t="s">
        <v>179</v>
      </c>
      <c r="G631" s="18" t="s">
        <v>150</v>
      </c>
      <c r="H631" s="18" t="s">
        <v>477</v>
      </c>
      <c r="I631" s="18" t="s">
        <v>5815</v>
      </c>
      <c r="J631" s="20">
        <v>14000</v>
      </c>
      <c r="K631" s="20">
        <v>16967</v>
      </c>
      <c r="L631" s="20">
        <v>118</v>
      </c>
      <c r="M631" s="20">
        <v>38000</v>
      </c>
      <c r="N631" s="20">
        <v>6</v>
      </c>
      <c r="O631" s="20">
        <v>222</v>
      </c>
      <c r="P631" s="20">
        <v>115</v>
      </c>
      <c r="Q631" s="3">
        <v>89253340</v>
      </c>
      <c r="R631" s="3">
        <v>48000000</v>
      </c>
      <c r="S631" s="3">
        <f t="shared" si="90"/>
        <v>41253340</v>
      </c>
      <c r="T631" s="4">
        <f t="shared" si="91"/>
        <v>0.85944458333333329</v>
      </c>
      <c r="U631" s="5">
        <f t="shared" si="92"/>
        <v>28.143777833333335</v>
      </c>
      <c r="V631" s="2">
        <f t="shared" si="93"/>
        <v>2014</v>
      </c>
      <c r="W631" s="18" t="str">
        <f t="shared" si="94"/>
        <v>mart</v>
      </c>
      <c r="X631" s="18" t="str">
        <f t="shared" si="95"/>
        <v>Olivier Megaton</v>
      </c>
      <c r="Y631" s="18" t="str">
        <f t="shared" si="96"/>
        <v>TAKEN 3</v>
      </c>
      <c r="Z631" s="18" t="str">
        <f t="shared" si="97"/>
        <v>Normal</v>
      </c>
      <c r="AA631" s="18" t="str">
        <f>VLOOKUP(D631, lookups!$A$2:$B$18, 2, FALSE)</f>
        <v>High Budget</v>
      </c>
      <c r="AB631" s="18" t="str">
        <f t="shared" si="98"/>
        <v>Not Recommended</v>
      </c>
      <c r="AC631" s="18" t="str">
        <f t="shared" si="99"/>
        <v>Normal</v>
      </c>
    </row>
    <row r="632" spans="1:29" x14ac:dyDescent="0.35">
      <c r="A632" s="18" t="s">
        <v>2481</v>
      </c>
      <c r="B632" s="19">
        <v>36569</v>
      </c>
      <c r="C632" s="18" t="s">
        <v>50</v>
      </c>
      <c r="D632" s="18" t="s">
        <v>109</v>
      </c>
      <c r="E632" s="18" t="s">
        <v>21</v>
      </c>
      <c r="F632" s="18" t="s">
        <v>22</v>
      </c>
      <c r="G632" s="18" t="s">
        <v>110</v>
      </c>
      <c r="H632" s="18" t="s">
        <v>2482</v>
      </c>
      <c r="I632" s="18" t="s">
        <v>445</v>
      </c>
      <c r="J632" s="20">
        <v>287</v>
      </c>
      <c r="K632" s="20">
        <v>600</v>
      </c>
      <c r="L632" s="20">
        <v>0</v>
      </c>
      <c r="M632" s="20">
        <v>0</v>
      </c>
      <c r="N632" s="20">
        <v>5.5</v>
      </c>
      <c r="O632" s="20">
        <v>212</v>
      </c>
      <c r="P632" s="20">
        <v>116</v>
      </c>
      <c r="Q632" s="3">
        <v>89138076</v>
      </c>
      <c r="R632" s="3">
        <v>40000000</v>
      </c>
      <c r="S632" s="3">
        <f t="shared" si="90"/>
        <v>49138076</v>
      </c>
      <c r="T632" s="4">
        <f t="shared" si="91"/>
        <v>1.2284519</v>
      </c>
      <c r="U632" s="5">
        <f t="shared" si="92"/>
        <v>22.491380759999998</v>
      </c>
      <c r="V632" s="2">
        <f t="shared" si="93"/>
        <v>2000</v>
      </c>
      <c r="W632" s="18" t="str">
        <f t="shared" si="94"/>
        <v>fevral</v>
      </c>
      <c r="X632" s="18" t="str">
        <f t="shared" si="95"/>
        <v>Wes Craven</v>
      </c>
      <c r="Y632" s="18" t="str">
        <f t="shared" si="96"/>
        <v>SCREAM 3</v>
      </c>
      <c r="Z632" s="18" t="str">
        <f t="shared" si="97"/>
        <v>Normal</v>
      </c>
      <c r="AA632" s="18" t="str">
        <f>VLOOKUP(D632, lookups!$A$2:$B$18, 2, FALSE)</f>
        <v>Low Budget</v>
      </c>
      <c r="AB632" s="18" t="str">
        <f t="shared" si="98"/>
        <v>Not Recommended</v>
      </c>
      <c r="AC632" s="18" t="str">
        <f t="shared" si="99"/>
        <v>Normal</v>
      </c>
    </row>
    <row r="633" spans="1:29" x14ac:dyDescent="0.35">
      <c r="A633" s="18" t="s">
        <v>6459</v>
      </c>
      <c r="B633" s="19">
        <v>41551</v>
      </c>
      <c r="C633" s="18" t="s">
        <v>50</v>
      </c>
      <c r="D633" s="18" t="s">
        <v>95</v>
      </c>
      <c r="E633" s="18" t="s">
        <v>21</v>
      </c>
      <c r="F633" s="18" t="s">
        <v>22</v>
      </c>
      <c r="G633" s="18" t="s">
        <v>150</v>
      </c>
      <c r="H633" s="18" t="s">
        <v>733</v>
      </c>
      <c r="I633" s="18" t="s">
        <v>5748</v>
      </c>
      <c r="J633" s="20">
        <v>11000</v>
      </c>
      <c r="K633" s="20">
        <v>22004</v>
      </c>
      <c r="L633" s="20">
        <v>364</v>
      </c>
      <c r="M633" s="20">
        <v>71000</v>
      </c>
      <c r="N633" s="20">
        <v>7</v>
      </c>
      <c r="O633" s="20">
        <v>539</v>
      </c>
      <c r="P633" s="20">
        <v>124</v>
      </c>
      <c r="Q633" s="3">
        <v>89021735</v>
      </c>
      <c r="R633" s="3">
        <v>120000000</v>
      </c>
      <c r="S633" s="3">
        <f t="shared" si="90"/>
        <v>-30978265</v>
      </c>
      <c r="T633" s="4">
        <f t="shared" si="91"/>
        <v>-0.25815220833333336</v>
      </c>
      <c r="U633" s="5">
        <f t="shared" si="92"/>
        <v>34.996739116666667</v>
      </c>
      <c r="V633" s="2">
        <f t="shared" si="93"/>
        <v>2013</v>
      </c>
      <c r="W633" s="18" t="str">
        <f t="shared" si="94"/>
        <v>oktyabr</v>
      </c>
      <c r="X633" s="18" t="str">
        <f t="shared" si="95"/>
        <v>Joseph Kosinski</v>
      </c>
      <c r="Y633" s="18" t="str">
        <f t="shared" si="96"/>
        <v>OBLİVİON</v>
      </c>
      <c r="Z633" s="18" t="str">
        <f t="shared" si="97"/>
        <v>Underperformer</v>
      </c>
      <c r="AA633" s="18" t="str">
        <f>VLOOKUP(D633, lookups!$A$2:$B$18, 2, FALSE)</f>
        <v>High Budget</v>
      </c>
      <c r="AB633" s="18" t="str">
        <f t="shared" si="98"/>
        <v>Not Recommended</v>
      </c>
      <c r="AC633" s="18" t="str">
        <f t="shared" si="99"/>
        <v>Normal</v>
      </c>
    </row>
    <row r="634" spans="1:29" x14ac:dyDescent="0.35">
      <c r="A634" s="18" t="s">
        <v>5457</v>
      </c>
      <c r="B634" s="19">
        <v>39829</v>
      </c>
      <c r="C634" s="18" t="s">
        <v>50</v>
      </c>
      <c r="D634" s="18" t="s">
        <v>38</v>
      </c>
      <c r="E634" s="18" t="s">
        <v>21</v>
      </c>
      <c r="F634" s="18" t="s">
        <v>22</v>
      </c>
      <c r="G634" s="18" t="s">
        <v>110</v>
      </c>
      <c r="H634" s="18" t="s">
        <v>2358</v>
      </c>
      <c r="I634" s="18" t="s">
        <v>2761</v>
      </c>
      <c r="J634" s="20">
        <v>18000</v>
      </c>
      <c r="K634" s="20">
        <v>22436</v>
      </c>
      <c r="L634" s="20">
        <v>126</v>
      </c>
      <c r="M634" s="20">
        <v>9000</v>
      </c>
      <c r="N634" s="20">
        <v>6.5</v>
      </c>
      <c r="O634" s="20">
        <v>174</v>
      </c>
      <c r="P634" s="20">
        <v>96</v>
      </c>
      <c r="Q634" s="3">
        <v>88915214</v>
      </c>
      <c r="R634" s="3">
        <v>38000000</v>
      </c>
      <c r="S634" s="3">
        <f t="shared" si="90"/>
        <v>50915214</v>
      </c>
      <c r="T634" s="4">
        <f t="shared" si="91"/>
        <v>1.3398740526315789</v>
      </c>
      <c r="U634" s="5">
        <f t="shared" si="92"/>
        <v>27.435949621052629</v>
      </c>
      <c r="V634" s="2">
        <f t="shared" si="93"/>
        <v>2009</v>
      </c>
      <c r="W634" s="18" t="str">
        <f t="shared" si="94"/>
        <v>yanvar</v>
      </c>
      <c r="X634" s="18" t="str">
        <f t="shared" si="95"/>
        <v>Robert Luketic</v>
      </c>
      <c r="Y634" s="18" t="str">
        <f t="shared" si="96"/>
        <v>THE UGLY TRUTH</v>
      </c>
      <c r="Z634" s="18" t="str">
        <f t="shared" si="97"/>
        <v>Normal</v>
      </c>
      <c r="AA634" s="18" t="str">
        <f>VLOOKUP(D634, lookups!$A$2:$B$18, 2, FALSE)</f>
        <v>Medium Budget</v>
      </c>
      <c r="AB634" s="18" t="str">
        <f t="shared" si="98"/>
        <v>Not Recommended</v>
      </c>
      <c r="AC634" s="18" t="str">
        <f t="shared" si="99"/>
        <v>Normal</v>
      </c>
    </row>
    <row r="635" spans="1:29" x14ac:dyDescent="0.35">
      <c r="A635" s="18" t="s">
        <v>5632</v>
      </c>
      <c r="B635" s="19">
        <v>40522</v>
      </c>
      <c r="C635" s="18" t="s">
        <v>50</v>
      </c>
      <c r="D635" s="18" t="s">
        <v>58</v>
      </c>
      <c r="E635" s="18" t="s">
        <v>21</v>
      </c>
      <c r="F635" s="18" t="s">
        <v>101</v>
      </c>
      <c r="G635" s="18" t="s">
        <v>102</v>
      </c>
      <c r="H635" s="18" t="s">
        <v>3817</v>
      </c>
      <c r="I635" s="18" t="s">
        <v>811</v>
      </c>
      <c r="J635" s="20">
        <v>8000</v>
      </c>
      <c r="K635" s="20">
        <v>14024</v>
      </c>
      <c r="L635" s="20">
        <v>0</v>
      </c>
      <c r="M635" s="20">
        <v>9000</v>
      </c>
      <c r="N635" s="20">
        <v>5.9</v>
      </c>
      <c r="O635" s="20">
        <v>217</v>
      </c>
      <c r="P635" s="20">
        <v>118</v>
      </c>
      <c r="Q635" s="3">
        <v>88761720</v>
      </c>
      <c r="R635" s="3">
        <v>95000000</v>
      </c>
      <c r="S635" s="3">
        <f t="shared" si="90"/>
        <v>-6238280</v>
      </c>
      <c r="T635" s="4">
        <f t="shared" si="91"/>
        <v>-6.5666105263157901E-2</v>
      </c>
      <c r="U635" s="5">
        <f t="shared" si="92"/>
        <v>24.473733557894736</v>
      </c>
      <c r="V635" s="2">
        <f t="shared" si="93"/>
        <v>2010</v>
      </c>
      <c r="W635" s="18" t="str">
        <f t="shared" si="94"/>
        <v>dekabr</v>
      </c>
      <c r="X635" s="18" t="str">
        <f t="shared" si="95"/>
        <v>Chris Columbus</v>
      </c>
      <c r="Y635" s="18" t="str">
        <f t="shared" si="96"/>
        <v>PERCY JACKSON &amp; THE OLYMPİANS: THE LİGHTNİNG THİEF</v>
      </c>
      <c r="Z635" s="18" t="str">
        <f t="shared" si="97"/>
        <v>Underperformer</v>
      </c>
      <c r="AA635" s="18" t="str">
        <f>VLOOKUP(D635, lookups!$A$2:$B$18, 2, FALSE)</f>
        <v>High Budget</v>
      </c>
      <c r="AB635" s="18" t="str">
        <f t="shared" si="98"/>
        <v>Not Recommended</v>
      </c>
      <c r="AC635" s="18" t="str">
        <f t="shared" si="99"/>
        <v>High Buzz Mismatch</v>
      </c>
    </row>
    <row r="636" spans="1:29" x14ac:dyDescent="0.35">
      <c r="A636" s="18" t="s">
        <v>4326</v>
      </c>
      <c r="B636" s="19">
        <v>38760</v>
      </c>
      <c r="C636" s="18" t="s">
        <v>50</v>
      </c>
      <c r="D636" s="18" t="s">
        <v>38</v>
      </c>
      <c r="E636" s="18" t="s">
        <v>21</v>
      </c>
      <c r="F636" s="18" t="s">
        <v>22</v>
      </c>
      <c r="G636" s="18" t="s">
        <v>150</v>
      </c>
      <c r="H636" s="18" t="s">
        <v>4327</v>
      </c>
      <c r="I636" s="18" t="s">
        <v>2491</v>
      </c>
      <c r="J636" s="20">
        <v>14000</v>
      </c>
      <c r="K636" s="20">
        <v>37967</v>
      </c>
      <c r="L636" s="20">
        <v>9</v>
      </c>
      <c r="M636" s="20">
        <v>2000</v>
      </c>
      <c r="N636" s="20">
        <v>5.6</v>
      </c>
      <c r="O636" s="20">
        <v>143</v>
      </c>
      <c r="P636" s="20">
        <v>95</v>
      </c>
      <c r="Q636" s="3">
        <v>88658172</v>
      </c>
      <c r="R636" s="3">
        <v>50000000</v>
      </c>
      <c r="S636" s="3">
        <f t="shared" si="90"/>
        <v>38658172</v>
      </c>
      <c r="T636" s="4">
        <f t="shared" si="91"/>
        <v>0.77316344000000004</v>
      </c>
      <c r="U636" s="5">
        <f t="shared" si="92"/>
        <v>22.909265375999997</v>
      </c>
      <c r="V636" s="2">
        <f t="shared" si="93"/>
        <v>2006</v>
      </c>
      <c r="W636" s="18" t="str">
        <f t="shared" si="94"/>
        <v>fevral</v>
      </c>
      <c r="X636" s="18" t="str">
        <f t="shared" si="95"/>
        <v>Tom Dey</v>
      </c>
      <c r="Y636" s="18" t="str">
        <f t="shared" si="96"/>
        <v>FAİLURE TO LAUNCH</v>
      </c>
      <c r="Z636" s="18" t="str">
        <f t="shared" si="97"/>
        <v>Normal</v>
      </c>
      <c r="AA636" s="18" t="str">
        <f>VLOOKUP(D636, lookups!$A$2:$B$18, 2, FALSE)</f>
        <v>Medium Budget</v>
      </c>
      <c r="AB636" s="18" t="str">
        <f t="shared" si="98"/>
        <v>Not Recommended</v>
      </c>
      <c r="AC636" s="18" t="str">
        <f t="shared" si="99"/>
        <v>High Buzz Mismatch</v>
      </c>
    </row>
    <row r="637" spans="1:29" x14ac:dyDescent="0.35">
      <c r="A637" s="18" t="s">
        <v>6009</v>
      </c>
      <c r="B637" s="19">
        <v>40782</v>
      </c>
      <c r="C637" s="18" t="s">
        <v>50</v>
      </c>
      <c r="D637" s="18" t="s">
        <v>58</v>
      </c>
      <c r="E637" s="18" t="s">
        <v>21</v>
      </c>
      <c r="F637" s="18" t="s">
        <v>22</v>
      </c>
      <c r="G637" s="18" t="s">
        <v>102</v>
      </c>
      <c r="H637" s="18" t="s">
        <v>953</v>
      </c>
      <c r="I637" s="18" t="s">
        <v>6010</v>
      </c>
      <c r="J637" s="20">
        <v>970</v>
      </c>
      <c r="K637" s="20">
        <v>1336</v>
      </c>
      <c r="L637" s="20">
        <v>33</v>
      </c>
      <c r="M637" s="20">
        <v>26000</v>
      </c>
      <c r="N637" s="20">
        <v>7.1</v>
      </c>
      <c r="O637" s="20">
        <v>398</v>
      </c>
      <c r="P637" s="20">
        <v>103</v>
      </c>
      <c r="Q637" s="3">
        <v>88625922</v>
      </c>
      <c r="R637" s="3">
        <v>45000000</v>
      </c>
      <c r="S637" s="3">
        <f t="shared" si="90"/>
        <v>43625922</v>
      </c>
      <c r="T637" s="4">
        <f t="shared" si="91"/>
        <v>0.96946493333333328</v>
      </c>
      <c r="U637" s="5">
        <f t="shared" si="92"/>
        <v>31.387785973333333</v>
      </c>
      <c r="V637" s="2">
        <f t="shared" si="93"/>
        <v>2011</v>
      </c>
      <c r="W637" s="18" t="str">
        <f t="shared" si="94"/>
        <v>avgust</v>
      </c>
      <c r="X637" s="18" t="str">
        <f t="shared" si="95"/>
        <v>James Bobin</v>
      </c>
      <c r="Y637" s="18" t="str">
        <f t="shared" si="96"/>
        <v>THE MUPPETS</v>
      </c>
      <c r="Z637" s="18" t="str">
        <f t="shared" si="97"/>
        <v>Normal</v>
      </c>
      <c r="AA637" s="18" t="str">
        <f>VLOOKUP(D637, lookups!$A$2:$B$18, 2, FALSE)</f>
        <v>High Budget</v>
      </c>
      <c r="AB637" s="18" t="str">
        <f t="shared" si="98"/>
        <v>Not Recommended</v>
      </c>
      <c r="AC637" s="18" t="str">
        <f t="shared" si="99"/>
        <v>Normal</v>
      </c>
    </row>
    <row r="638" spans="1:29" x14ac:dyDescent="0.35">
      <c r="A638" s="18" t="s">
        <v>4370</v>
      </c>
      <c r="B638" s="19">
        <v>38779</v>
      </c>
      <c r="C638" s="18" t="s">
        <v>50</v>
      </c>
      <c r="D638" s="18" t="s">
        <v>20</v>
      </c>
      <c r="E638" s="18" t="s">
        <v>21</v>
      </c>
      <c r="F638" s="18" t="s">
        <v>22</v>
      </c>
      <c r="G638" s="18" t="s">
        <v>110</v>
      </c>
      <c r="H638" s="18" t="s">
        <v>592</v>
      </c>
      <c r="I638" s="18" t="s">
        <v>557</v>
      </c>
      <c r="J638" s="20">
        <v>18000</v>
      </c>
      <c r="K638" s="20">
        <v>19148</v>
      </c>
      <c r="L638" s="20">
        <v>0</v>
      </c>
      <c r="M638" s="20">
        <v>0</v>
      </c>
      <c r="N638" s="20">
        <v>7.6</v>
      </c>
      <c r="O638" s="20">
        <v>230</v>
      </c>
      <c r="P638" s="20">
        <v>129</v>
      </c>
      <c r="Q638" s="3">
        <v>88504640</v>
      </c>
      <c r="R638" s="3">
        <v>45000000</v>
      </c>
      <c r="S638" s="3">
        <f t="shared" si="90"/>
        <v>43504640</v>
      </c>
      <c r="T638" s="4">
        <f t="shared" si="91"/>
        <v>0.96676977777777773</v>
      </c>
      <c r="U638" s="5">
        <f t="shared" si="92"/>
        <v>30.786707911111108</v>
      </c>
      <c r="V638" s="2">
        <f t="shared" si="93"/>
        <v>2006</v>
      </c>
      <c r="W638" s="18" t="str">
        <f t="shared" si="94"/>
        <v>mart</v>
      </c>
      <c r="X638" s="18" t="str">
        <f t="shared" si="95"/>
        <v>Spike Lee</v>
      </c>
      <c r="Y638" s="18" t="str">
        <f t="shared" si="96"/>
        <v>INSİDE MAN</v>
      </c>
      <c r="Z638" s="18" t="str">
        <f t="shared" si="97"/>
        <v>Normal</v>
      </c>
      <c r="AA638" s="18" t="str">
        <f>VLOOKUP(D638, lookups!$A$2:$B$18, 2, FALSE)</f>
        <v>Medium Budget</v>
      </c>
      <c r="AB638" s="18" t="str">
        <f t="shared" si="98"/>
        <v>Not Recommended</v>
      </c>
      <c r="AC638" s="18" t="str">
        <f t="shared" si="99"/>
        <v>Normal</v>
      </c>
    </row>
    <row r="639" spans="1:29" x14ac:dyDescent="0.35">
      <c r="A639" s="18" t="s">
        <v>1310</v>
      </c>
      <c r="B639" s="19">
        <v>34979</v>
      </c>
      <c r="C639" s="18" t="s">
        <v>50</v>
      </c>
      <c r="D639" s="18" t="s">
        <v>95</v>
      </c>
      <c r="E639" s="18" t="s">
        <v>21</v>
      </c>
      <c r="F639" s="18" t="s">
        <v>22</v>
      </c>
      <c r="G639" s="18" t="s">
        <v>150</v>
      </c>
      <c r="H639" s="18" t="s">
        <v>1311</v>
      </c>
      <c r="I639" s="18" t="s">
        <v>872</v>
      </c>
      <c r="J639" s="20">
        <v>711</v>
      </c>
      <c r="K639" s="20">
        <v>1004</v>
      </c>
      <c r="L639" s="20">
        <v>58</v>
      </c>
      <c r="M639" s="20">
        <v>0</v>
      </c>
      <c r="N639" s="20">
        <v>6.1</v>
      </c>
      <c r="O639" s="20">
        <v>91</v>
      </c>
      <c r="P639" s="20">
        <v>176</v>
      </c>
      <c r="Q639" s="3">
        <v>88246220</v>
      </c>
      <c r="R639" s="3">
        <v>175000000</v>
      </c>
      <c r="S639" s="3">
        <f t="shared" si="90"/>
        <v>-86753780</v>
      </c>
      <c r="T639" s="4">
        <f t="shared" si="91"/>
        <v>-0.49573588571428573</v>
      </c>
      <c r="U639" s="5">
        <f t="shared" si="92"/>
        <v>24.201705645714284</v>
      </c>
      <c r="V639" s="2">
        <f t="shared" si="93"/>
        <v>1995</v>
      </c>
      <c r="W639" s="18" t="str">
        <f t="shared" si="94"/>
        <v>oktyabr</v>
      </c>
      <c r="X639" s="18" t="str">
        <f t="shared" si="95"/>
        <v>Kevin Reynolds</v>
      </c>
      <c r="Y639" s="18" t="str">
        <f t="shared" si="96"/>
        <v>WATERWORLD</v>
      </c>
      <c r="Z639" s="18" t="str">
        <f t="shared" si="97"/>
        <v>Underperformer</v>
      </c>
      <c r="AA639" s="18" t="str">
        <f>VLOOKUP(D639, lookups!$A$2:$B$18, 2, FALSE)</f>
        <v>High Budget</v>
      </c>
      <c r="AB639" s="18" t="str">
        <f t="shared" si="98"/>
        <v>Not Recommended</v>
      </c>
      <c r="AC639" s="18" t="str">
        <f t="shared" si="99"/>
        <v>Normal</v>
      </c>
    </row>
    <row r="640" spans="1:29" x14ac:dyDescent="0.35">
      <c r="A640" s="18" t="s">
        <v>3791</v>
      </c>
      <c r="B640" s="19">
        <v>38011</v>
      </c>
      <c r="C640" s="18" t="s">
        <v>50</v>
      </c>
      <c r="D640" s="18" t="s">
        <v>38</v>
      </c>
      <c r="E640" s="18" t="s">
        <v>21</v>
      </c>
      <c r="F640" s="18" t="s">
        <v>22</v>
      </c>
      <c r="G640" s="18" t="s">
        <v>150</v>
      </c>
      <c r="H640" s="18" t="s">
        <v>3792</v>
      </c>
      <c r="I640" s="18" t="s">
        <v>2476</v>
      </c>
      <c r="J640" s="20">
        <v>881</v>
      </c>
      <c r="K640" s="20">
        <v>3943</v>
      </c>
      <c r="L640" s="20">
        <v>480</v>
      </c>
      <c r="M640" s="20">
        <v>0</v>
      </c>
      <c r="N640" s="20">
        <v>6.1</v>
      </c>
      <c r="O640" s="20">
        <v>173</v>
      </c>
      <c r="P640" s="20">
        <v>101</v>
      </c>
      <c r="Q640" s="3">
        <v>88200225</v>
      </c>
      <c r="R640" s="3">
        <v>60000000</v>
      </c>
      <c r="S640" s="3">
        <f t="shared" si="90"/>
        <v>28200225</v>
      </c>
      <c r="T640" s="4">
        <f t="shared" si="91"/>
        <v>0.47000375</v>
      </c>
      <c r="U640" s="5">
        <f t="shared" si="92"/>
        <v>24.588001499999997</v>
      </c>
      <c r="V640" s="2">
        <f t="shared" si="93"/>
        <v>2004</v>
      </c>
      <c r="W640" s="18" t="str">
        <f t="shared" si="94"/>
        <v>yanvar</v>
      </c>
      <c r="X640" s="18" t="str">
        <f t="shared" si="95"/>
        <v>Todd Phillips</v>
      </c>
      <c r="Y640" s="18" t="str">
        <f t="shared" si="96"/>
        <v>STARSKY &amp; HUTCH</v>
      </c>
      <c r="Z640" s="18" t="str">
        <f t="shared" si="97"/>
        <v>Normal</v>
      </c>
      <c r="AA640" s="18" t="str">
        <f>VLOOKUP(D640, lookups!$A$2:$B$18, 2, FALSE)</f>
        <v>Medium Budget</v>
      </c>
      <c r="AB640" s="18" t="str">
        <f t="shared" si="98"/>
        <v>Not Recommended</v>
      </c>
      <c r="AC640" s="18" t="str">
        <f t="shared" si="99"/>
        <v>Normal</v>
      </c>
    </row>
    <row r="641" spans="1:29" x14ac:dyDescent="0.35">
      <c r="A641" s="18" t="s">
        <v>3580</v>
      </c>
      <c r="B641" s="19">
        <v>38091</v>
      </c>
      <c r="C641" s="18" t="s">
        <v>50</v>
      </c>
      <c r="D641" s="18" t="s">
        <v>38</v>
      </c>
      <c r="E641" s="18" t="s">
        <v>21</v>
      </c>
      <c r="F641" s="18" t="s">
        <v>22</v>
      </c>
      <c r="G641" s="18" t="s">
        <v>150</v>
      </c>
      <c r="H641" s="18" t="s">
        <v>1488</v>
      </c>
      <c r="I641" s="18" t="s">
        <v>1866</v>
      </c>
      <c r="J641" s="20">
        <v>22000</v>
      </c>
      <c r="K641" s="20">
        <v>24534</v>
      </c>
      <c r="L641" s="20">
        <v>29</v>
      </c>
      <c r="M641" s="20">
        <v>0</v>
      </c>
      <c r="N641" s="20">
        <v>5.9</v>
      </c>
      <c r="O641" s="20">
        <v>108</v>
      </c>
      <c r="P641" s="20">
        <v>90</v>
      </c>
      <c r="Q641" s="3">
        <v>87856565</v>
      </c>
      <c r="R641" s="3">
        <v>42000000</v>
      </c>
      <c r="S641" s="3">
        <f t="shared" si="90"/>
        <v>45856565</v>
      </c>
      <c r="T641" s="4">
        <f t="shared" si="91"/>
        <v>1.0918229761904761</v>
      </c>
      <c r="U641" s="5">
        <f t="shared" si="92"/>
        <v>24.036729190476191</v>
      </c>
      <c r="V641" s="2">
        <f t="shared" si="93"/>
        <v>2004</v>
      </c>
      <c r="W641" s="18" t="str">
        <f t="shared" si="94"/>
        <v>aprel</v>
      </c>
      <c r="X641" s="18" t="str">
        <f t="shared" si="95"/>
        <v>John Hamburg</v>
      </c>
      <c r="Y641" s="18" t="str">
        <f t="shared" si="96"/>
        <v>ALONG CAME POLLY</v>
      </c>
      <c r="Z641" s="18" t="str">
        <f t="shared" si="97"/>
        <v>Normal</v>
      </c>
      <c r="AA641" s="18" t="str">
        <f>VLOOKUP(D641, lookups!$A$2:$B$18, 2, FALSE)</f>
        <v>Medium Budget</v>
      </c>
      <c r="AB641" s="18" t="str">
        <f t="shared" si="98"/>
        <v>Not Recommended</v>
      </c>
      <c r="AC641" s="18" t="str">
        <f t="shared" si="99"/>
        <v>Normal</v>
      </c>
    </row>
    <row r="642" spans="1:29" x14ac:dyDescent="0.35">
      <c r="A642" s="18" t="s">
        <v>2066</v>
      </c>
      <c r="B642" s="19">
        <v>36218</v>
      </c>
      <c r="C642" s="18" t="s">
        <v>50</v>
      </c>
      <c r="D642" s="18" t="s">
        <v>95</v>
      </c>
      <c r="E642" s="18" t="s">
        <v>21</v>
      </c>
      <c r="F642" s="18" t="s">
        <v>22</v>
      </c>
      <c r="G642" s="18" t="s">
        <v>150</v>
      </c>
      <c r="H642" s="18" t="s">
        <v>2067</v>
      </c>
      <c r="I642" s="18" t="s">
        <v>1203</v>
      </c>
      <c r="J642" s="20">
        <v>537</v>
      </c>
      <c r="K642" s="20">
        <v>1302</v>
      </c>
      <c r="L642" s="20">
        <v>36</v>
      </c>
      <c r="M642" s="20">
        <v>0</v>
      </c>
      <c r="N642" s="20">
        <v>6.2</v>
      </c>
      <c r="O642" s="20">
        <v>138</v>
      </c>
      <c r="P642" s="20">
        <v>113</v>
      </c>
      <c r="Q642" s="3">
        <v>87704396</v>
      </c>
      <c r="R642" s="3">
        <v>66000000</v>
      </c>
      <c r="S642" s="3">
        <f t="shared" si="90"/>
        <v>21704396</v>
      </c>
      <c r="T642" s="4">
        <f t="shared" si="91"/>
        <v>0.32885448484848484</v>
      </c>
      <c r="U642" s="5">
        <f t="shared" si="92"/>
        <v>24.931541793939395</v>
      </c>
      <c r="V642" s="2">
        <f t="shared" si="93"/>
        <v>1999</v>
      </c>
      <c r="W642" s="18" t="str">
        <f t="shared" si="94"/>
        <v>fevral</v>
      </c>
      <c r="X642" s="18" t="str">
        <f t="shared" si="95"/>
        <v>Jon Amiel</v>
      </c>
      <c r="Y642" s="18" t="str">
        <f t="shared" si="96"/>
        <v>ENTRAPMENT</v>
      </c>
      <c r="Z642" s="18" t="str">
        <f t="shared" si="97"/>
        <v>Normal</v>
      </c>
      <c r="AA642" s="18" t="str">
        <f>VLOOKUP(D642, lookups!$A$2:$B$18, 2, FALSE)</f>
        <v>High Budget</v>
      </c>
      <c r="AB642" s="18" t="str">
        <f t="shared" si="98"/>
        <v>Not Recommended</v>
      </c>
      <c r="AC642" s="18" t="str">
        <f t="shared" si="99"/>
        <v>Normal</v>
      </c>
    </row>
    <row r="643" spans="1:29" x14ac:dyDescent="0.35">
      <c r="A643" s="18" t="s">
        <v>788</v>
      </c>
      <c r="B643" s="19">
        <v>32978</v>
      </c>
      <c r="C643" s="18" t="s">
        <v>50</v>
      </c>
      <c r="D643" s="18" t="s">
        <v>58</v>
      </c>
      <c r="E643" s="18" t="s">
        <v>21</v>
      </c>
      <c r="F643" s="18" t="s">
        <v>22</v>
      </c>
      <c r="G643" s="18" t="s">
        <v>102</v>
      </c>
      <c r="H643" s="18" t="s">
        <v>497</v>
      </c>
      <c r="I643" s="18" t="s">
        <v>498</v>
      </c>
      <c r="J643" s="20">
        <v>1000</v>
      </c>
      <c r="K643" s="20">
        <v>3986</v>
      </c>
      <c r="L643" s="20">
        <v>0</v>
      </c>
      <c r="M643" s="20">
        <v>0</v>
      </c>
      <c r="N643" s="20">
        <v>7.4</v>
      </c>
      <c r="O643" s="20">
        <v>111</v>
      </c>
      <c r="P643" s="20">
        <v>118</v>
      </c>
      <c r="Q643" s="3">
        <v>87666629</v>
      </c>
      <c r="R643" s="3">
        <v>40000000</v>
      </c>
      <c r="S643" s="3">
        <f t="shared" ref="S643:S706" si="100">Q643-R643</f>
        <v>47666629</v>
      </c>
      <c r="T643" s="4">
        <f t="shared" ref="T643:T706" si="101">IF(R643&gt;0, (Q643-R643)/R643, 0)</f>
        <v>1.191665725</v>
      </c>
      <c r="U643" s="5">
        <f t="shared" ref="U643:U706" si="102">(N643*4) + (T643*0.4) + (M643/10000)</f>
        <v>30.076666290000002</v>
      </c>
      <c r="V643" s="2">
        <f t="shared" ref="V643:V706" si="103">YEAR(B643)</f>
        <v>1990</v>
      </c>
      <c r="W643" s="18" t="str">
        <f t="shared" ref="W643:W706" si="104">TEXT(B643, "mmmm")</f>
        <v>aprel</v>
      </c>
      <c r="X643" s="18" t="str">
        <f t="shared" ref="X643:X706" si="105">TRIM(I643)</f>
        <v>Robert Zemeckis</v>
      </c>
      <c r="Y643" s="18" t="str">
        <f t="shared" ref="Y643:Y706" si="106">UPPER(A643)</f>
        <v>BACK TO THE FUTURE PART III</v>
      </c>
      <c r="Z643" s="18" t="str">
        <f t="shared" ref="Z643:Z706" si="107">IF(AND(R643&gt;50000000, S643&lt;0), "Underperformer", IF(AND(R643&lt;10000000, S643&gt;50000000), "Overperformer", "Normal"))</f>
        <v>Normal</v>
      </c>
      <c r="AA643" s="18" t="str">
        <f>VLOOKUP(D643, lookups!$A$2:$B$18, 2, FALSE)</f>
        <v>High Budget</v>
      </c>
      <c r="AB643" s="18" t="str">
        <f t="shared" ref="AB643:AB706" si="108">IF(AND(N643&gt;7, T643&gt;1, U643&gt;70), "Recommended", "Not Recommended")</f>
        <v>Not Recommended</v>
      </c>
      <c r="AC643" s="18" t="str">
        <f t="shared" ref="AC643:AC706" si="109">IF(N643&gt;=8, "High Buzz / High Score", IF(AND(N643&lt;6, T643&lt;1), "High Buzz Mismatch", "Normal"))</f>
        <v>Normal</v>
      </c>
    </row>
    <row r="644" spans="1:29" x14ac:dyDescent="0.35">
      <c r="A644" s="18" t="s">
        <v>4993</v>
      </c>
      <c r="B644" s="19">
        <v>39559</v>
      </c>
      <c r="C644" s="18" t="s">
        <v>50</v>
      </c>
      <c r="D644" s="18" t="s">
        <v>95</v>
      </c>
      <c r="E644" s="18" t="s">
        <v>21</v>
      </c>
      <c r="F644" s="18" t="s">
        <v>22</v>
      </c>
      <c r="G644" s="18" t="s">
        <v>110</v>
      </c>
      <c r="H644" s="18" t="s">
        <v>2588</v>
      </c>
      <c r="I644" s="18" t="s">
        <v>2382</v>
      </c>
      <c r="J644" s="20">
        <v>11000</v>
      </c>
      <c r="K644" s="20">
        <v>15590</v>
      </c>
      <c r="L644" s="20">
        <v>234</v>
      </c>
      <c r="M644" s="20">
        <v>0</v>
      </c>
      <c r="N644" s="20">
        <v>7</v>
      </c>
      <c r="O644" s="20">
        <v>232</v>
      </c>
      <c r="P644" s="20">
        <v>117</v>
      </c>
      <c r="Q644" s="3">
        <v>87341380</v>
      </c>
      <c r="R644" s="3">
        <v>27000000</v>
      </c>
      <c r="S644" s="3">
        <f t="shared" si="100"/>
        <v>60341380</v>
      </c>
      <c r="T644" s="4">
        <f t="shared" si="101"/>
        <v>2.2348659259259258</v>
      </c>
      <c r="U644" s="5">
        <f t="shared" si="102"/>
        <v>28.893946370370369</v>
      </c>
      <c r="V644" s="2">
        <f t="shared" si="103"/>
        <v>2008</v>
      </c>
      <c r="W644" s="18" t="str">
        <f t="shared" si="104"/>
        <v>aprel</v>
      </c>
      <c r="X644" s="18" t="str">
        <f t="shared" si="105"/>
        <v>David Gordon Green</v>
      </c>
      <c r="Y644" s="18" t="str">
        <f t="shared" si="106"/>
        <v>PİNEAPPLE EXPRESS</v>
      </c>
      <c r="Z644" s="18" t="str">
        <f t="shared" si="107"/>
        <v>Normal</v>
      </c>
      <c r="AA644" s="18" t="str">
        <f>VLOOKUP(D644, lookups!$A$2:$B$18, 2, FALSE)</f>
        <v>High Budget</v>
      </c>
      <c r="AB644" s="18" t="str">
        <f t="shared" si="108"/>
        <v>Not Recommended</v>
      </c>
      <c r="AC644" s="18" t="str">
        <f t="shared" si="109"/>
        <v>Normal</v>
      </c>
    </row>
    <row r="645" spans="1:29" x14ac:dyDescent="0.35">
      <c r="A645" s="18" t="s">
        <v>505</v>
      </c>
      <c r="B645" s="19">
        <v>31379</v>
      </c>
      <c r="C645" s="18" t="s">
        <v>50</v>
      </c>
      <c r="D645" s="18" t="s">
        <v>79</v>
      </c>
      <c r="E645" s="18" t="s">
        <v>21</v>
      </c>
      <c r="F645" s="18" t="s">
        <v>22</v>
      </c>
      <c r="G645" s="18" t="s">
        <v>102</v>
      </c>
      <c r="H645" s="18" t="s">
        <v>506</v>
      </c>
      <c r="I645" s="18" t="s">
        <v>413</v>
      </c>
      <c r="J645" s="20">
        <v>11000</v>
      </c>
      <c r="K645" s="20">
        <v>12518</v>
      </c>
      <c r="L645" s="20">
        <v>521</v>
      </c>
      <c r="M645" s="20">
        <v>0</v>
      </c>
      <c r="N645" s="20">
        <v>7.2</v>
      </c>
      <c r="O645" s="20">
        <v>66</v>
      </c>
      <c r="P645" s="20">
        <v>161</v>
      </c>
      <c r="Q645" s="3">
        <v>87100000</v>
      </c>
      <c r="R645" s="3">
        <v>31000000</v>
      </c>
      <c r="S645" s="3">
        <f t="shared" si="100"/>
        <v>56100000</v>
      </c>
      <c r="T645" s="4">
        <f t="shared" si="101"/>
        <v>1.8096774193548386</v>
      </c>
      <c r="U645" s="5">
        <f t="shared" si="102"/>
        <v>29.523870967741935</v>
      </c>
      <c r="V645" s="2">
        <f t="shared" si="103"/>
        <v>1985</v>
      </c>
      <c r="W645" s="18" t="str">
        <f t="shared" si="104"/>
        <v>noyabr</v>
      </c>
      <c r="X645" s="18" t="str">
        <f t="shared" si="105"/>
        <v>Sydney Pollack</v>
      </c>
      <c r="Y645" s="18" t="str">
        <f t="shared" si="106"/>
        <v>OUT OF AFRİCA</v>
      </c>
      <c r="Z645" s="18" t="str">
        <f t="shared" si="107"/>
        <v>Normal</v>
      </c>
      <c r="AA645" s="18" t="str">
        <f>VLOOKUP(D645, lookups!$A$2:$B$18, 2, FALSE)</f>
        <v>Medium Budget</v>
      </c>
      <c r="AB645" s="18" t="str">
        <f t="shared" si="108"/>
        <v>Not Recommended</v>
      </c>
      <c r="AC645" s="18" t="str">
        <f t="shared" si="109"/>
        <v>Normal</v>
      </c>
    </row>
    <row r="646" spans="1:29" x14ac:dyDescent="0.35">
      <c r="A646" s="18" t="s">
        <v>4094</v>
      </c>
      <c r="B646" s="19">
        <v>38679</v>
      </c>
      <c r="C646" s="18" t="s">
        <v>50</v>
      </c>
      <c r="D646" s="18" t="s">
        <v>109</v>
      </c>
      <c r="E646" s="18" t="s">
        <v>21</v>
      </c>
      <c r="F646" s="18" t="s">
        <v>22</v>
      </c>
      <c r="G646" s="18" t="s">
        <v>110</v>
      </c>
      <c r="H646" s="18" t="s">
        <v>2948</v>
      </c>
      <c r="I646" s="18" t="s">
        <v>4095</v>
      </c>
      <c r="J646" s="20">
        <v>1000</v>
      </c>
      <c r="K646" s="20">
        <v>4134</v>
      </c>
      <c r="L646" s="20">
        <v>163</v>
      </c>
      <c r="M646" s="20">
        <v>0</v>
      </c>
      <c r="N646" s="20">
        <v>6.6</v>
      </c>
      <c r="O646" s="20">
        <v>250</v>
      </c>
      <c r="P646" s="20">
        <v>95</v>
      </c>
      <c r="Q646" s="3">
        <v>87025093</v>
      </c>
      <c r="R646" s="3">
        <v>4000000</v>
      </c>
      <c r="S646" s="3">
        <f t="shared" si="100"/>
        <v>83025093</v>
      </c>
      <c r="T646" s="4">
        <f t="shared" si="101"/>
        <v>20.75627325</v>
      </c>
      <c r="U646" s="5">
        <f t="shared" si="102"/>
        <v>34.702509300000003</v>
      </c>
      <c r="V646" s="2">
        <f t="shared" si="103"/>
        <v>2005</v>
      </c>
      <c r="W646" s="18" t="str">
        <f t="shared" si="104"/>
        <v>noyabr</v>
      </c>
      <c r="X646" s="18" t="str">
        <f t="shared" si="105"/>
        <v>Darren Lynn Bousman</v>
      </c>
      <c r="Y646" s="18" t="str">
        <f t="shared" si="106"/>
        <v>SAW II</v>
      </c>
      <c r="Z646" s="18" t="str">
        <f t="shared" si="107"/>
        <v>Overperformer</v>
      </c>
      <c r="AA646" s="18" t="str">
        <f>VLOOKUP(D646, lookups!$A$2:$B$18, 2, FALSE)</f>
        <v>Low Budget</v>
      </c>
      <c r="AB646" s="18" t="str">
        <f t="shared" si="108"/>
        <v>Not Recommended</v>
      </c>
      <c r="AC646" s="18" t="str">
        <f t="shared" si="109"/>
        <v>Normal</v>
      </c>
    </row>
    <row r="647" spans="1:29" x14ac:dyDescent="0.35">
      <c r="A647" s="18" t="s">
        <v>893</v>
      </c>
      <c r="B647" s="19">
        <v>33362</v>
      </c>
      <c r="C647" s="18" t="s">
        <v>50</v>
      </c>
      <c r="D647" s="18" t="s">
        <v>38</v>
      </c>
      <c r="E647" s="18" t="s">
        <v>21</v>
      </c>
      <c r="F647" s="18" t="s">
        <v>22</v>
      </c>
      <c r="G647" s="18" t="s">
        <v>150</v>
      </c>
      <c r="H647" s="18" t="s">
        <v>589</v>
      </c>
      <c r="I647" s="18" t="s">
        <v>894</v>
      </c>
      <c r="J647" s="20">
        <v>3000</v>
      </c>
      <c r="K647" s="20">
        <v>3847</v>
      </c>
      <c r="L647" s="20">
        <v>119</v>
      </c>
      <c r="M647" s="20">
        <v>0</v>
      </c>
      <c r="N647" s="20">
        <v>6.8</v>
      </c>
      <c r="O647" s="20">
        <v>43</v>
      </c>
      <c r="P647" s="20">
        <v>85</v>
      </c>
      <c r="Q647" s="3">
        <v>86930411</v>
      </c>
      <c r="R647" s="3">
        <v>23000000</v>
      </c>
      <c r="S647" s="3">
        <f t="shared" si="100"/>
        <v>63930411</v>
      </c>
      <c r="T647" s="4">
        <f t="shared" si="101"/>
        <v>2.7795830869565217</v>
      </c>
      <c r="U647" s="5">
        <f t="shared" si="102"/>
        <v>28.311833234782608</v>
      </c>
      <c r="V647" s="2">
        <f t="shared" si="103"/>
        <v>1991</v>
      </c>
      <c r="W647" s="18" t="str">
        <f t="shared" si="104"/>
        <v>may</v>
      </c>
      <c r="X647" s="18" t="str">
        <f t="shared" si="105"/>
        <v>David Zucker</v>
      </c>
      <c r="Y647" s="18" t="str">
        <f t="shared" si="106"/>
        <v>THE NAKED GUN 2Â½: THE SMELL OF FEAR</v>
      </c>
      <c r="Z647" s="18" t="str">
        <f t="shared" si="107"/>
        <v>Normal</v>
      </c>
      <c r="AA647" s="18" t="str">
        <f>VLOOKUP(D647, lookups!$A$2:$B$18, 2, FALSE)</f>
        <v>Medium Budget</v>
      </c>
      <c r="AB647" s="18" t="str">
        <f t="shared" si="108"/>
        <v>Not Recommended</v>
      </c>
      <c r="AC647" s="18" t="str">
        <f t="shared" si="109"/>
        <v>Normal</v>
      </c>
    </row>
    <row r="648" spans="1:29" x14ac:dyDescent="0.35">
      <c r="A648" s="18" t="s">
        <v>6247</v>
      </c>
      <c r="B648" s="19">
        <v>41123</v>
      </c>
      <c r="C648" s="18" t="s">
        <v>50</v>
      </c>
      <c r="D648" s="18" t="s">
        <v>38</v>
      </c>
      <c r="E648" s="18" t="s">
        <v>21</v>
      </c>
      <c r="F648" s="18" t="s">
        <v>22</v>
      </c>
      <c r="G648" s="18" t="s">
        <v>110</v>
      </c>
      <c r="H648" s="18" t="s">
        <v>1524</v>
      </c>
      <c r="I648" s="18" t="s">
        <v>1525</v>
      </c>
      <c r="J648" s="20">
        <v>8000</v>
      </c>
      <c r="K648" s="20">
        <v>9271</v>
      </c>
      <c r="L648" s="20">
        <v>116</v>
      </c>
      <c r="M648" s="20">
        <v>18000</v>
      </c>
      <c r="N648" s="20">
        <v>6.2</v>
      </c>
      <c r="O648" s="20">
        <v>255</v>
      </c>
      <c r="P648" s="20">
        <v>85</v>
      </c>
      <c r="Q648" s="3">
        <v>86897182</v>
      </c>
      <c r="R648" s="3">
        <v>95000000</v>
      </c>
      <c r="S648" s="3">
        <f t="shared" si="100"/>
        <v>-8102818</v>
      </c>
      <c r="T648" s="4">
        <f t="shared" si="101"/>
        <v>-8.5292821052631584E-2</v>
      </c>
      <c r="U648" s="5">
        <f t="shared" si="102"/>
        <v>26.56588287157895</v>
      </c>
      <c r="V648" s="2">
        <f t="shared" si="103"/>
        <v>2012</v>
      </c>
      <c r="W648" s="18" t="str">
        <f t="shared" si="104"/>
        <v>avgust</v>
      </c>
      <c r="X648" s="18" t="str">
        <f t="shared" si="105"/>
        <v>Jay Roach</v>
      </c>
      <c r="Y648" s="18" t="str">
        <f t="shared" si="106"/>
        <v>THE CAMPAİGN</v>
      </c>
      <c r="Z648" s="18" t="str">
        <f t="shared" si="107"/>
        <v>Underperformer</v>
      </c>
      <c r="AA648" s="18" t="str">
        <f>VLOOKUP(D648, lookups!$A$2:$B$18, 2, FALSE)</f>
        <v>Medium Budget</v>
      </c>
      <c r="AB648" s="18" t="str">
        <f t="shared" si="108"/>
        <v>Not Recommended</v>
      </c>
      <c r="AC648" s="18" t="str">
        <f t="shared" si="109"/>
        <v>Normal</v>
      </c>
    </row>
    <row r="649" spans="1:29" x14ac:dyDescent="0.35">
      <c r="A649" s="18" t="s">
        <v>240</v>
      </c>
      <c r="B649" s="19">
        <v>27197</v>
      </c>
      <c r="C649" s="18" t="s">
        <v>19</v>
      </c>
      <c r="D649" s="18" t="s">
        <v>38</v>
      </c>
      <c r="E649" s="18" t="s">
        <v>21</v>
      </c>
      <c r="F649" s="18" t="s">
        <v>22</v>
      </c>
      <c r="G649" s="18" t="s">
        <v>102</v>
      </c>
      <c r="H649" s="18" t="s">
        <v>232</v>
      </c>
      <c r="I649" s="18" t="s">
        <v>233</v>
      </c>
      <c r="J649" s="20">
        <v>1000</v>
      </c>
      <c r="K649" s="20">
        <v>2703</v>
      </c>
      <c r="L649" s="20">
        <v>0</v>
      </c>
      <c r="M649" s="20">
        <v>14000</v>
      </c>
      <c r="N649" s="20">
        <v>8</v>
      </c>
      <c r="O649" s="20">
        <v>129</v>
      </c>
      <c r="P649" s="20">
        <v>106</v>
      </c>
      <c r="Q649" s="3">
        <v>86300000</v>
      </c>
      <c r="R649" s="3">
        <v>2800000</v>
      </c>
      <c r="S649" s="3">
        <f t="shared" si="100"/>
        <v>83500000</v>
      </c>
      <c r="T649" s="4">
        <f t="shared" si="101"/>
        <v>29.821428571428573</v>
      </c>
      <c r="U649" s="5">
        <f t="shared" si="102"/>
        <v>45.328571428571429</v>
      </c>
      <c r="V649" s="2">
        <f t="shared" si="103"/>
        <v>1974</v>
      </c>
      <c r="W649" s="18" t="str">
        <f t="shared" si="104"/>
        <v>iyun</v>
      </c>
      <c r="X649" s="18" t="str">
        <f t="shared" si="105"/>
        <v>Mel Brooks</v>
      </c>
      <c r="Y649" s="18" t="str">
        <f t="shared" si="106"/>
        <v>YOUNG FRANKENSTEİN</v>
      </c>
      <c r="Z649" s="18" t="str">
        <f t="shared" si="107"/>
        <v>Overperformer</v>
      </c>
      <c r="AA649" s="18" t="str">
        <f>VLOOKUP(D649, lookups!$A$2:$B$18, 2, FALSE)</f>
        <v>Medium Budget</v>
      </c>
      <c r="AB649" s="18" t="str">
        <f t="shared" si="108"/>
        <v>Not Recommended</v>
      </c>
      <c r="AC649" s="18" t="str">
        <f t="shared" si="109"/>
        <v>High Buzz / High Score</v>
      </c>
    </row>
    <row r="650" spans="1:29" x14ac:dyDescent="0.35">
      <c r="A650" s="18" t="s">
        <v>6647</v>
      </c>
      <c r="B650" s="19">
        <v>41896</v>
      </c>
      <c r="C650" s="18" t="s">
        <v>50</v>
      </c>
      <c r="D650" s="18" t="s">
        <v>38</v>
      </c>
      <c r="E650" s="18" t="s">
        <v>21</v>
      </c>
      <c r="F650" s="18" t="s">
        <v>22</v>
      </c>
      <c r="G650" s="18" t="s">
        <v>150</v>
      </c>
      <c r="H650" s="18" t="s">
        <v>306</v>
      </c>
      <c r="I650" s="18" t="s">
        <v>1393</v>
      </c>
      <c r="J650" s="20">
        <v>13000</v>
      </c>
      <c r="K650" s="20">
        <v>16179</v>
      </c>
      <c r="L650" s="20">
        <v>101</v>
      </c>
      <c r="M650" s="20">
        <v>55000</v>
      </c>
      <c r="N650" s="20">
        <v>5.7</v>
      </c>
      <c r="O650" s="20">
        <v>218</v>
      </c>
      <c r="P650" s="20">
        <v>109</v>
      </c>
      <c r="Q650" s="3">
        <v>86208010</v>
      </c>
      <c r="R650" s="3">
        <v>35000000</v>
      </c>
      <c r="S650" s="3">
        <f t="shared" si="100"/>
        <v>51208010</v>
      </c>
      <c r="T650" s="4">
        <f t="shared" si="101"/>
        <v>1.4630860000000001</v>
      </c>
      <c r="U650" s="5">
        <f t="shared" si="102"/>
        <v>28.885234400000002</v>
      </c>
      <c r="V650" s="2">
        <f t="shared" si="103"/>
        <v>2014</v>
      </c>
      <c r="W650" s="18" t="str">
        <f t="shared" si="104"/>
        <v>sentyabr</v>
      </c>
      <c r="X650" s="18" t="str">
        <f t="shared" si="105"/>
        <v>Bobby Farrelly</v>
      </c>
      <c r="Y650" s="18" t="str">
        <f t="shared" si="106"/>
        <v>DUMB AND DUMBER TO</v>
      </c>
      <c r="Z650" s="18" t="str">
        <f t="shared" si="107"/>
        <v>Normal</v>
      </c>
      <c r="AA650" s="18" t="str">
        <f>VLOOKUP(D650, lookups!$A$2:$B$18, 2, FALSE)</f>
        <v>Medium Budget</v>
      </c>
      <c r="AB650" s="18" t="str">
        <f t="shared" si="108"/>
        <v>Not Recommended</v>
      </c>
      <c r="AC650" s="18" t="str">
        <f t="shared" si="109"/>
        <v>Normal</v>
      </c>
    </row>
    <row r="651" spans="1:29" x14ac:dyDescent="0.35">
      <c r="A651" s="18" t="s">
        <v>3718</v>
      </c>
      <c r="B651" s="19">
        <v>38098</v>
      </c>
      <c r="C651" s="18" t="s">
        <v>50</v>
      </c>
      <c r="D651" s="18" t="s">
        <v>38</v>
      </c>
      <c r="E651" s="18" t="s">
        <v>21</v>
      </c>
      <c r="F651" s="18" t="s">
        <v>22</v>
      </c>
      <c r="G651" s="18" t="s">
        <v>150</v>
      </c>
      <c r="H651" s="18" t="s">
        <v>3719</v>
      </c>
      <c r="I651" s="18" t="s">
        <v>2710</v>
      </c>
      <c r="J651" s="20">
        <v>2000</v>
      </c>
      <c r="K651" s="20">
        <v>5032</v>
      </c>
      <c r="L651" s="20">
        <v>70</v>
      </c>
      <c r="M651" s="20">
        <v>0</v>
      </c>
      <c r="N651" s="20">
        <v>7</v>
      </c>
      <c r="O651" s="20">
        <v>159</v>
      </c>
      <c r="P651" s="20">
        <v>97</v>
      </c>
      <c r="Q651" s="3">
        <v>86049418</v>
      </c>
      <c r="R651" s="3">
        <v>17000000</v>
      </c>
      <c r="S651" s="3">
        <f t="shared" si="100"/>
        <v>69049418</v>
      </c>
      <c r="T651" s="4">
        <f t="shared" si="101"/>
        <v>4.0617304705882349</v>
      </c>
      <c r="U651" s="5">
        <f t="shared" si="102"/>
        <v>29.624692188235294</v>
      </c>
      <c r="V651" s="2">
        <f t="shared" si="103"/>
        <v>2004</v>
      </c>
      <c r="W651" s="18" t="str">
        <f t="shared" si="104"/>
        <v>aprel</v>
      </c>
      <c r="X651" s="18" t="str">
        <f t="shared" si="105"/>
        <v>Mark Waters</v>
      </c>
      <c r="Y651" s="18" t="str">
        <f t="shared" si="106"/>
        <v>MEAN GİRLS</v>
      </c>
      <c r="Z651" s="18" t="str">
        <f t="shared" si="107"/>
        <v>Normal</v>
      </c>
      <c r="AA651" s="18" t="str">
        <f>VLOOKUP(D651, lookups!$A$2:$B$18, 2, FALSE)</f>
        <v>Medium Budget</v>
      </c>
      <c r="AB651" s="18" t="str">
        <f t="shared" si="108"/>
        <v>Not Recommended</v>
      </c>
      <c r="AC651" s="18" t="str">
        <f t="shared" si="109"/>
        <v>Normal</v>
      </c>
    </row>
    <row r="652" spans="1:29" x14ac:dyDescent="0.35">
      <c r="A652" s="18" t="s">
        <v>6615</v>
      </c>
      <c r="B652" s="19">
        <v>41680</v>
      </c>
      <c r="C652" s="18" t="s">
        <v>50</v>
      </c>
      <c r="D652" s="18" t="s">
        <v>38</v>
      </c>
      <c r="E652" s="18" t="s">
        <v>21</v>
      </c>
      <c r="F652" s="18" t="s">
        <v>22</v>
      </c>
      <c r="G652" s="18" t="s">
        <v>102</v>
      </c>
      <c r="H652" s="18" t="s">
        <v>6073</v>
      </c>
      <c r="I652" s="18" t="s">
        <v>5537</v>
      </c>
      <c r="J652" s="20">
        <v>2000</v>
      </c>
      <c r="K652" s="20">
        <v>4796</v>
      </c>
      <c r="L652" s="20">
        <v>87</v>
      </c>
      <c r="M652" s="20">
        <v>16000</v>
      </c>
      <c r="N652" s="20">
        <v>5.2</v>
      </c>
      <c r="O652" s="20">
        <v>176</v>
      </c>
      <c r="P652" s="20">
        <v>118</v>
      </c>
      <c r="Q652" s="3">
        <v>85911262</v>
      </c>
      <c r="R652" s="3">
        <v>65000000</v>
      </c>
      <c r="S652" s="3">
        <f t="shared" si="100"/>
        <v>20911262</v>
      </c>
      <c r="T652" s="4">
        <f t="shared" si="101"/>
        <v>0.32171172307692308</v>
      </c>
      <c r="U652" s="5">
        <f t="shared" si="102"/>
        <v>22.528684689230772</v>
      </c>
      <c r="V652" s="2">
        <f t="shared" si="103"/>
        <v>2014</v>
      </c>
      <c r="W652" s="18" t="str">
        <f t="shared" si="104"/>
        <v>fevral</v>
      </c>
      <c r="X652" s="18" t="str">
        <f t="shared" si="105"/>
        <v>Will Gluck</v>
      </c>
      <c r="Y652" s="18" t="str">
        <f t="shared" si="106"/>
        <v>ANNİE</v>
      </c>
      <c r="Z652" s="18" t="str">
        <f t="shared" si="107"/>
        <v>Normal</v>
      </c>
      <c r="AA652" s="18" t="str">
        <f>VLOOKUP(D652, lookups!$A$2:$B$18, 2, FALSE)</f>
        <v>Medium Budget</v>
      </c>
      <c r="AB652" s="18" t="str">
        <f t="shared" si="108"/>
        <v>Not Recommended</v>
      </c>
      <c r="AC652" s="18" t="str">
        <f t="shared" si="109"/>
        <v>High Buzz Mismatch</v>
      </c>
    </row>
    <row r="653" spans="1:29" x14ac:dyDescent="0.35">
      <c r="A653" s="18" t="s">
        <v>6832</v>
      </c>
      <c r="B653" s="19">
        <v>42068</v>
      </c>
      <c r="C653" s="18" t="s">
        <v>50</v>
      </c>
      <c r="D653" s="18" t="s">
        <v>58</v>
      </c>
      <c r="E653" s="18" t="s">
        <v>21</v>
      </c>
      <c r="F653" s="18" t="s">
        <v>22</v>
      </c>
      <c r="G653" s="18" t="s">
        <v>102</v>
      </c>
      <c r="H653" s="18" t="s">
        <v>6607</v>
      </c>
      <c r="I653" s="18" t="s">
        <v>3277</v>
      </c>
      <c r="J653" s="20">
        <v>35000</v>
      </c>
      <c r="K653" s="20">
        <v>38450</v>
      </c>
      <c r="L653" s="20">
        <v>12</v>
      </c>
      <c r="M653" s="20">
        <v>0</v>
      </c>
      <c r="N653" s="20">
        <v>5</v>
      </c>
      <c r="O653" s="20">
        <v>70</v>
      </c>
      <c r="P653" s="20">
        <v>92</v>
      </c>
      <c r="Q653" s="3">
        <v>85884815</v>
      </c>
      <c r="R653" s="3">
        <v>90000000</v>
      </c>
      <c r="S653" s="3">
        <f t="shared" si="100"/>
        <v>-4115185</v>
      </c>
      <c r="T653" s="4">
        <f t="shared" si="101"/>
        <v>-4.572427777777778E-2</v>
      </c>
      <c r="U653" s="5">
        <f t="shared" si="102"/>
        <v>19.981710288888888</v>
      </c>
      <c r="V653" s="2">
        <f t="shared" si="103"/>
        <v>2015</v>
      </c>
      <c r="W653" s="18" t="str">
        <f t="shared" si="104"/>
        <v>mart</v>
      </c>
      <c r="X653" s="18" t="str">
        <f t="shared" si="105"/>
        <v>Walt Becker</v>
      </c>
      <c r="Y653" s="18" t="str">
        <f t="shared" si="106"/>
        <v>ALVİN AND THE CHİPMUNKS: THE ROAD CHİP</v>
      </c>
      <c r="Z653" s="18" t="str">
        <f t="shared" si="107"/>
        <v>Underperformer</v>
      </c>
      <c r="AA653" s="18" t="str">
        <f>VLOOKUP(D653, lookups!$A$2:$B$18, 2, FALSE)</f>
        <v>High Budget</v>
      </c>
      <c r="AB653" s="18" t="str">
        <f t="shared" si="108"/>
        <v>Not Recommended</v>
      </c>
      <c r="AC653" s="18" t="str">
        <f t="shared" si="109"/>
        <v>High Buzz Mismatch</v>
      </c>
    </row>
    <row r="654" spans="1:29" x14ac:dyDescent="0.35">
      <c r="A654" s="18" t="s">
        <v>6658</v>
      </c>
      <c r="B654" s="19">
        <v>41807</v>
      </c>
      <c r="C654" s="18" t="s">
        <v>50</v>
      </c>
      <c r="D654" s="18" t="s">
        <v>95</v>
      </c>
      <c r="E654" s="18" t="s">
        <v>21</v>
      </c>
      <c r="F654" s="18" t="s">
        <v>22</v>
      </c>
      <c r="G654" s="18" t="s">
        <v>110</v>
      </c>
      <c r="H654" s="18" t="s">
        <v>1063</v>
      </c>
      <c r="I654" s="18" t="s">
        <v>4001</v>
      </c>
      <c r="J654" s="20">
        <v>11000</v>
      </c>
      <c r="K654" s="20">
        <v>20411</v>
      </c>
      <c r="L654" s="20">
        <v>452</v>
      </c>
      <c r="M654" s="20">
        <v>82000</v>
      </c>
      <c r="N654" s="20">
        <v>7.6</v>
      </c>
      <c r="O654" s="20">
        <v>406</v>
      </c>
      <c r="P654" s="20">
        <v>134</v>
      </c>
      <c r="Q654" s="3">
        <v>85707116</v>
      </c>
      <c r="R654" s="3">
        <v>68000000</v>
      </c>
      <c r="S654" s="3">
        <f t="shared" si="100"/>
        <v>17707116</v>
      </c>
      <c r="T654" s="4">
        <f t="shared" si="101"/>
        <v>0.26039876470588236</v>
      </c>
      <c r="U654" s="5">
        <f t="shared" si="102"/>
        <v>38.704159505882352</v>
      </c>
      <c r="V654" s="2">
        <f t="shared" si="103"/>
        <v>2014</v>
      </c>
      <c r="W654" s="18" t="str">
        <f t="shared" si="104"/>
        <v>iyun</v>
      </c>
      <c r="X654" s="18" t="str">
        <f t="shared" si="105"/>
        <v>David Ayer</v>
      </c>
      <c r="Y654" s="18" t="str">
        <f t="shared" si="106"/>
        <v>FURY</v>
      </c>
      <c r="Z654" s="18" t="str">
        <f t="shared" si="107"/>
        <v>Normal</v>
      </c>
      <c r="AA654" s="18" t="str">
        <f>VLOOKUP(D654, lookups!$A$2:$B$18, 2, FALSE)</f>
        <v>High Budget</v>
      </c>
      <c r="AB654" s="18" t="str">
        <f t="shared" si="108"/>
        <v>Not Recommended</v>
      </c>
      <c r="AC654" s="18" t="str">
        <f t="shared" si="109"/>
        <v>Normal</v>
      </c>
    </row>
    <row r="655" spans="1:29" x14ac:dyDescent="0.35">
      <c r="A655" s="18" t="s">
        <v>3178</v>
      </c>
      <c r="B655" s="19">
        <v>37293</v>
      </c>
      <c r="C655" s="18" t="s">
        <v>50</v>
      </c>
      <c r="D655" s="18" t="s">
        <v>95</v>
      </c>
      <c r="E655" s="18" t="s">
        <v>21</v>
      </c>
      <c r="F655" s="18" t="s">
        <v>22</v>
      </c>
      <c r="G655" s="18" t="s">
        <v>102</v>
      </c>
      <c r="H655" s="18" t="s">
        <v>1300</v>
      </c>
      <c r="I655" s="18" t="s">
        <v>920</v>
      </c>
      <c r="J655" s="20">
        <v>12000</v>
      </c>
      <c r="K655" s="20">
        <v>18291</v>
      </c>
      <c r="L655" s="20">
        <v>0</v>
      </c>
      <c r="M655" s="20">
        <v>478</v>
      </c>
      <c r="N655" s="20">
        <v>5.0999999999999996</v>
      </c>
      <c r="O655" s="20">
        <v>103</v>
      </c>
      <c r="P655" s="20">
        <v>100</v>
      </c>
      <c r="Q655" s="3">
        <v>85570368</v>
      </c>
      <c r="R655" s="3">
        <v>38000000</v>
      </c>
      <c r="S655" s="3">
        <f t="shared" si="100"/>
        <v>47570368</v>
      </c>
      <c r="T655" s="4">
        <f t="shared" si="101"/>
        <v>1.2518517894736843</v>
      </c>
      <c r="U655" s="5">
        <f t="shared" si="102"/>
        <v>20.94854071578947</v>
      </c>
      <c r="V655" s="2">
        <f t="shared" si="103"/>
        <v>2002</v>
      </c>
      <c r="W655" s="18" t="str">
        <f t="shared" si="104"/>
        <v>fevral</v>
      </c>
      <c r="X655" s="18" t="str">
        <f t="shared" si="105"/>
        <v>Robert Rodriguez</v>
      </c>
      <c r="Y655" s="18" t="str">
        <f t="shared" si="106"/>
        <v>SPY KİDS 2: ISLAND OF LOST DREAMS</v>
      </c>
      <c r="Z655" s="18" t="str">
        <f t="shared" si="107"/>
        <v>Normal</v>
      </c>
      <c r="AA655" s="18" t="str">
        <f>VLOOKUP(D655, lookups!$A$2:$B$18, 2, FALSE)</f>
        <v>High Budget</v>
      </c>
      <c r="AB655" s="18" t="str">
        <f t="shared" si="108"/>
        <v>Not Recommended</v>
      </c>
      <c r="AC655" s="18" t="str">
        <f t="shared" si="109"/>
        <v>Normal</v>
      </c>
    </row>
    <row r="656" spans="1:29" x14ac:dyDescent="0.35">
      <c r="A656" s="18" t="s">
        <v>5929</v>
      </c>
      <c r="B656" s="19">
        <v>40880</v>
      </c>
      <c r="C656" s="18" t="s">
        <v>50</v>
      </c>
      <c r="D656" s="18" t="s">
        <v>95</v>
      </c>
      <c r="E656" s="18" t="s">
        <v>21</v>
      </c>
      <c r="F656" s="18" t="s">
        <v>22</v>
      </c>
      <c r="G656" s="18" t="s">
        <v>150</v>
      </c>
      <c r="H656" s="18" t="s">
        <v>2599</v>
      </c>
      <c r="I656" s="18" t="s">
        <v>2987</v>
      </c>
      <c r="J656" s="20">
        <v>20000</v>
      </c>
      <c r="K656" s="20">
        <v>22254</v>
      </c>
      <c r="L656" s="20">
        <v>189</v>
      </c>
      <c r="M656" s="20">
        <v>36000</v>
      </c>
      <c r="N656" s="20">
        <v>7.1</v>
      </c>
      <c r="O656" s="20">
        <v>327</v>
      </c>
      <c r="P656" s="20">
        <v>127</v>
      </c>
      <c r="Q656" s="3">
        <v>85463309</v>
      </c>
      <c r="R656" s="3">
        <v>110000000</v>
      </c>
      <c r="S656" s="3">
        <f t="shared" si="100"/>
        <v>-24536691</v>
      </c>
      <c r="T656" s="4">
        <f t="shared" si="101"/>
        <v>-0.22306082727272727</v>
      </c>
      <c r="U656" s="5">
        <f t="shared" si="102"/>
        <v>31.91077566909091</v>
      </c>
      <c r="V656" s="2">
        <f t="shared" si="103"/>
        <v>2011</v>
      </c>
      <c r="W656" s="18" t="str">
        <f t="shared" si="104"/>
        <v>dekabr</v>
      </c>
      <c r="X656" s="18" t="str">
        <f t="shared" si="105"/>
        <v>Shawn Levy</v>
      </c>
      <c r="Y656" s="18" t="str">
        <f t="shared" si="106"/>
        <v>REAL STEEL</v>
      </c>
      <c r="Z656" s="18" t="str">
        <f t="shared" si="107"/>
        <v>Underperformer</v>
      </c>
      <c r="AA656" s="18" t="str">
        <f>VLOOKUP(D656, lookups!$A$2:$B$18, 2, FALSE)</f>
        <v>High Budget</v>
      </c>
      <c r="AB656" s="18" t="str">
        <f t="shared" si="108"/>
        <v>Not Recommended</v>
      </c>
      <c r="AC656" s="18" t="str">
        <f t="shared" si="109"/>
        <v>Normal</v>
      </c>
    </row>
    <row r="657" spans="1:29" x14ac:dyDescent="0.35">
      <c r="A657" s="18" t="s">
        <v>3849</v>
      </c>
      <c r="B657" s="19">
        <v>38196</v>
      </c>
      <c r="C657" s="18" t="s">
        <v>50</v>
      </c>
      <c r="D657" s="18" t="s">
        <v>58</v>
      </c>
      <c r="E657" s="18" t="s">
        <v>21</v>
      </c>
      <c r="F657" s="18" t="s">
        <v>22</v>
      </c>
      <c r="G657" s="18" t="s">
        <v>102</v>
      </c>
      <c r="H657" s="18" t="s">
        <v>1909</v>
      </c>
      <c r="I657" s="18" t="s">
        <v>3850</v>
      </c>
      <c r="J657" s="20">
        <v>19000</v>
      </c>
      <c r="K657" s="20">
        <v>20097</v>
      </c>
      <c r="L657" s="20">
        <v>47</v>
      </c>
      <c r="M657" s="20">
        <v>0</v>
      </c>
      <c r="N657" s="20">
        <v>7</v>
      </c>
      <c r="O657" s="20">
        <v>89</v>
      </c>
      <c r="P657" s="20">
        <v>87</v>
      </c>
      <c r="Q657" s="3">
        <v>85416609</v>
      </c>
      <c r="R657" s="3">
        <v>30000000</v>
      </c>
      <c r="S657" s="3">
        <f t="shared" si="100"/>
        <v>55416609</v>
      </c>
      <c r="T657" s="4">
        <f t="shared" si="101"/>
        <v>1.8472203</v>
      </c>
      <c r="U657" s="5">
        <f t="shared" si="102"/>
        <v>28.738888119999999</v>
      </c>
      <c r="V657" s="2">
        <f t="shared" si="103"/>
        <v>2004</v>
      </c>
      <c r="W657" s="18" t="str">
        <f t="shared" si="104"/>
        <v>iyul</v>
      </c>
      <c r="X657" s="18" t="str">
        <f t="shared" si="105"/>
        <v>Stephen Hillenburg</v>
      </c>
      <c r="Y657" s="18" t="str">
        <f t="shared" si="106"/>
        <v>THE SPONGEBOB SQUAREPANTS MOVİE</v>
      </c>
      <c r="Z657" s="18" t="str">
        <f t="shared" si="107"/>
        <v>Normal</v>
      </c>
      <c r="AA657" s="18" t="str">
        <f>VLOOKUP(D657, lookups!$A$2:$B$18, 2, FALSE)</f>
        <v>High Budget</v>
      </c>
      <c r="AB657" s="18" t="str">
        <f t="shared" si="108"/>
        <v>Not Recommended</v>
      </c>
      <c r="AC657" s="18" t="str">
        <f t="shared" si="109"/>
        <v>Normal</v>
      </c>
    </row>
    <row r="658" spans="1:29" x14ac:dyDescent="0.35">
      <c r="A658" s="18" t="s">
        <v>366</v>
      </c>
      <c r="B658" s="19">
        <v>29899</v>
      </c>
      <c r="C658" s="18" t="s">
        <v>50</v>
      </c>
      <c r="D658" s="18" t="s">
        <v>95</v>
      </c>
      <c r="E658" s="18" t="s">
        <v>21</v>
      </c>
      <c r="F658" s="18" t="s">
        <v>22</v>
      </c>
      <c r="G658" s="18" t="s">
        <v>110</v>
      </c>
      <c r="H658" s="18" t="s">
        <v>306</v>
      </c>
      <c r="I658" s="18" t="s">
        <v>367</v>
      </c>
      <c r="J658" s="20">
        <v>13000</v>
      </c>
      <c r="K658" s="20">
        <v>27378</v>
      </c>
      <c r="L658" s="20">
        <v>425</v>
      </c>
      <c r="M658" s="20">
        <v>0</v>
      </c>
      <c r="N658" s="20">
        <v>6.9</v>
      </c>
      <c r="O658" s="20">
        <v>52</v>
      </c>
      <c r="P658" s="20">
        <v>117</v>
      </c>
      <c r="Q658" s="3">
        <v>85300000</v>
      </c>
      <c r="R658" s="3">
        <v>10000000</v>
      </c>
      <c r="S658" s="3">
        <f t="shared" si="100"/>
        <v>75300000</v>
      </c>
      <c r="T658" s="4">
        <f t="shared" si="101"/>
        <v>7.53</v>
      </c>
      <c r="U658" s="5">
        <f t="shared" si="102"/>
        <v>30.612000000000002</v>
      </c>
      <c r="V658" s="2">
        <f t="shared" si="103"/>
        <v>1981</v>
      </c>
      <c r="W658" s="18" t="str">
        <f t="shared" si="104"/>
        <v>noyabr</v>
      </c>
      <c r="X658" s="18" t="str">
        <f t="shared" si="105"/>
        <v>Ivan Reitman</v>
      </c>
      <c r="Y658" s="18" t="str">
        <f t="shared" si="106"/>
        <v>STRİPES</v>
      </c>
      <c r="Z658" s="18" t="str">
        <f t="shared" si="107"/>
        <v>Normal</v>
      </c>
      <c r="AA658" s="18" t="str">
        <f>VLOOKUP(D658, lookups!$A$2:$B$18, 2, FALSE)</f>
        <v>High Budget</v>
      </c>
      <c r="AB658" s="18" t="str">
        <f t="shared" si="108"/>
        <v>Not Recommended</v>
      </c>
      <c r="AC658" s="18" t="str">
        <f t="shared" si="109"/>
        <v>Normal</v>
      </c>
    </row>
    <row r="659" spans="1:29" x14ac:dyDescent="0.35">
      <c r="A659" s="18" t="s">
        <v>524</v>
      </c>
      <c r="B659" s="19">
        <v>31619</v>
      </c>
      <c r="C659" s="18" t="s">
        <v>50</v>
      </c>
      <c r="D659" s="18" t="s">
        <v>95</v>
      </c>
      <c r="E659" s="18" t="s">
        <v>21</v>
      </c>
      <c r="F659" s="18" t="s">
        <v>22</v>
      </c>
      <c r="G659" s="18" t="s">
        <v>110</v>
      </c>
      <c r="H659" s="18" t="s">
        <v>487</v>
      </c>
      <c r="I659" s="18" t="s">
        <v>488</v>
      </c>
      <c r="J659" s="20">
        <v>2000</v>
      </c>
      <c r="K659" s="20">
        <v>4228</v>
      </c>
      <c r="L659" s="20">
        <v>0</v>
      </c>
      <c r="M659" s="20">
        <v>18000</v>
      </c>
      <c r="N659" s="20">
        <v>8.4</v>
      </c>
      <c r="O659" s="20">
        <v>250</v>
      </c>
      <c r="P659" s="20">
        <v>154</v>
      </c>
      <c r="Q659" s="3">
        <v>85200000</v>
      </c>
      <c r="R659" s="3">
        <v>18500000</v>
      </c>
      <c r="S659" s="3">
        <f t="shared" si="100"/>
        <v>66700000</v>
      </c>
      <c r="T659" s="4">
        <f t="shared" si="101"/>
        <v>3.6054054054054054</v>
      </c>
      <c r="U659" s="5">
        <f t="shared" si="102"/>
        <v>36.842162162162161</v>
      </c>
      <c r="V659" s="2">
        <f t="shared" si="103"/>
        <v>1986</v>
      </c>
      <c r="W659" s="18" t="str">
        <f t="shared" si="104"/>
        <v>iyul</v>
      </c>
      <c r="X659" s="18" t="str">
        <f t="shared" si="105"/>
        <v>James Cameron</v>
      </c>
      <c r="Y659" s="18" t="str">
        <f t="shared" si="106"/>
        <v>ALİENS</v>
      </c>
      <c r="Z659" s="18" t="str">
        <f t="shared" si="107"/>
        <v>Normal</v>
      </c>
      <c r="AA659" s="18" t="str">
        <f>VLOOKUP(D659, lookups!$A$2:$B$18, 2, FALSE)</f>
        <v>High Budget</v>
      </c>
      <c r="AB659" s="18" t="str">
        <f t="shared" si="108"/>
        <v>Not Recommended</v>
      </c>
      <c r="AC659" s="18" t="str">
        <f t="shared" si="109"/>
        <v>High Buzz / High Score</v>
      </c>
    </row>
    <row r="660" spans="1:29" x14ac:dyDescent="0.35">
      <c r="A660" s="18" t="s">
        <v>6258</v>
      </c>
      <c r="B660" s="19">
        <v>40985</v>
      </c>
      <c r="C660" s="18" t="s">
        <v>50</v>
      </c>
      <c r="D660" s="18" t="s">
        <v>95</v>
      </c>
      <c r="E660" s="18" t="s">
        <v>21</v>
      </c>
      <c r="F660" s="18" t="s">
        <v>22</v>
      </c>
      <c r="G660" s="18" t="s">
        <v>110</v>
      </c>
      <c r="H660" s="18" t="s">
        <v>1829</v>
      </c>
      <c r="I660" s="18" t="s">
        <v>1547</v>
      </c>
      <c r="J660" s="20">
        <v>26000</v>
      </c>
      <c r="K660" s="20">
        <v>57881</v>
      </c>
      <c r="L660" s="20">
        <v>165</v>
      </c>
      <c r="M660" s="20">
        <v>108000</v>
      </c>
      <c r="N660" s="20">
        <v>6.7</v>
      </c>
      <c r="O660" s="20">
        <v>383</v>
      </c>
      <c r="P660" s="20">
        <v>103</v>
      </c>
      <c r="Q660" s="3">
        <v>85017401</v>
      </c>
      <c r="R660" s="3">
        <v>92000000</v>
      </c>
      <c r="S660" s="3">
        <f t="shared" si="100"/>
        <v>-6982599</v>
      </c>
      <c r="T660" s="4">
        <f t="shared" si="101"/>
        <v>-7.5897815217391307E-2</v>
      </c>
      <c r="U660" s="5">
        <f t="shared" si="102"/>
        <v>37.569640873913045</v>
      </c>
      <c r="V660" s="2">
        <f t="shared" si="103"/>
        <v>2012</v>
      </c>
      <c r="W660" s="18" t="str">
        <f t="shared" si="104"/>
        <v>mart</v>
      </c>
      <c r="X660" s="18" t="str">
        <f t="shared" si="105"/>
        <v>Simon West</v>
      </c>
      <c r="Y660" s="18" t="str">
        <f t="shared" si="106"/>
        <v>THE EXPENDABLES 2</v>
      </c>
      <c r="Z660" s="18" t="str">
        <f t="shared" si="107"/>
        <v>Underperformer</v>
      </c>
      <c r="AA660" s="18" t="str">
        <f>VLOOKUP(D660, lookups!$A$2:$B$18, 2, FALSE)</f>
        <v>High Budget</v>
      </c>
      <c r="AB660" s="18" t="str">
        <f t="shared" si="108"/>
        <v>Not Recommended</v>
      </c>
      <c r="AC660" s="18" t="str">
        <f t="shared" si="109"/>
        <v>Normal</v>
      </c>
    </row>
    <row r="661" spans="1:29" x14ac:dyDescent="0.35">
      <c r="A661" s="18" t="s">
        <v>5629</v>
      </c>
      <c r="B661" s="19">
        <v>40507</v>
      </c>
      <c r="C661" s="18" t="s">
        <v>50</v>
      </c>
      <c r="D661" s="18" t="s">
        <v>109</v>
      </c>
      <c r="E661" s="18" t="s">
        <v>21</v>
      </c>
      <c r="F661" s="18" t="s">
        <v>22</v>
      </c>
      <c r="G661" s="18" t="s">
        <v>110</v>
      </c>
      <c r="H661" s="18" t="s">
        <v>5630</v>
      </c>
      <c r="I661" s="18" t="s">
        <v>5631</v>
      </c>
      <c r="J661" s="20">
        <v>438</v>
      </c>
      <c r="K661" s="20">
        <v>1081</v>
      </c>
      <c r="L661" s="20">
        <v>21</v>
      </c>
      <c r="M661" s="20">
        <v>14000</v>
      </c>
      <c r="N661" s="20">
        <v>5.7</v>
      </c>
      <c r="O661" s="20">
        <v>264</v>
      </c>
      <c r="P661" s="20">
        <v>98</v>
      </c>
      <c r="Q661" s="3">
        <v>84749884</v>
      </c>
      <c r="R661" s="3">
        <v>3000000</v>
      </c>
      <c r="S661" s="3">
        <f t="shared" si="100"/>
        <v>81749884</v>
      </c>
      <c r="T661" s="4">
        <f t="shared" si="101"/>
        <v>27.249961333333335</v>
      </c>
      <c r="U661" s="5">
        <f t="shared" si="102"/>
        <v>35.099984533333334</v>
      </c>
      <c r="V661" s="2">
        <f t="shared" si="103"/>
        <v>2010</v>
      </c>
      <c r="W661" s="18" t="str">
        <f t="shared" si="104"/>
        <v>noyabr</v>
      </c>
      <c r="X661" s="18" t="str">
        <f t="shared" si="105"/>
        <v>Tod Williams</v>
      </c>
      <c r="Y661" s="18" t="str">
        <f t="shared" si="106"/>
        <v>PARANORMAL ACTİVİTY 2</v>
      </c>
      <c r="Z661" s="18" t="str">
        <f t="shared" si="107"/>
        <v>Overperformer</v>
      </c>
      <c r="AA661" s="18" t="str">
        <f>VLOOKUP(D661, lookups!$A$2:$B$18, 2, FALSE)</f>
        <v>Low Budget</v>
      </c>
      <c r="AB661" s="18" t="str">
        <f t="shared" si="108"/>
        <v>Not Recommended</v>
      </c>
      <c r="AC661" s="18" t="str">
        <f t="shared" si="109"/>
        <v>Normal</v>
      </c>
    </row>
    <row r="662" spans="1:29" x14ac:dyDescent="0.35">
      <c r="A662" s="18" t="s">
        <v>6756</v>
      </c>
      <c r="B662" s="19">
        <v>41685</v>
      </c>
      <c r="C662" s="18" t="s">
        <v>50</v>
      </c>
      <c r="D662" s="18" t="s">
        <v>38</v>
      </c>
      <c r="E662" s="18" t="s">
        <v>21</v>
      </c>
      <c r="F662" s="18" t="s">
        <v>22</v>
      </c>
      <c r="G662" s="18" t="s">
        <v>110</v>
      </c>
      <c r="H662" s="18" t="s">
        <v>1729</v>
      </c>
      <c r="I662" s="18" t="s">
        <v>6757</v>
      </c>
      <c r="J662" s="20">
        <v>989</v>
      </c>
      <c r="K662" s="20">
        <v>2654</v>
      </c>
      <c r="L662" s="20">
        <v>265</v>
      </c>
      <c r="M662" s="20">
        <v>11000</v>
      </c>
      <c r="N662" s="20">
        <v>4.9000000000000004</v>
      </c>
      <c r="O662" s="20">
        <v>148</v>
      </c>
      <c r="P662" s="20">
        <v>100</v>
      </c>
      <c r="Q662" s="3">
        <v>84518155</v>
      </c>
      <c r="R662" s="3">
        <v>20000000</v>
      </c>
      <c r="S662" s="3">
        <f t="shared" si="100"/>
        <v>64518155</v>
      </c>
      <c r="T662" s="4">
        <f t="shared" si="101"/>
        <v>3.2259077500000002</v>
      </c>
      <c r="U662" s="5">
        <f t="shared" si="102"/>
        <v>21.990363100000003</v>
      </c>
      <c r="V662" s="2">
        <f t="shared" si="103"/>
        <v>2014</v>
      </c>
      <c r="W662" s="18" t="str">
        <f t="shared" si="104"/>
        <v>fevral</v>
      </c>
      <c r="X662" s="18" t="str">
        <f t="shared" si="105"/>
        <v>Ben Falcone</v>
      </c>
      <c r="Y662" s="18" t="str">
        <f t="shared" si="106"/>
        <v>TAMMY</v>
      </c>
      <c r="Z662" s="18" t="str">
        <f t="shared" si="107"/>
        <v>Normal</v>
      </c>
      <c r="AA662" s="18" t="str">
        <f>VLOOKUP(D662, lookups!$A$2:$B$18, 2, FALSE)</f>
        <v>Medium Budget</v>
      </c>
      <c r="AB662" s="18" t="str">
        <f t="shared" si="108"/>
        <v>Not Recommended</v>
      </c>
      <c r="AC662" s="18" t="str">
        <f t="shared" si="109"/>
        <v>Normal</v>
      </c>
    </row>
    <row r="663" spans="1:29" x14ac:dyDescent="0.35">
      <c r="A663" s="18" t="s">
        <v>4428</v>
      </c>
      <c r="B663" s="19">
        <v>39002</v>
      </c>
      <c r="C663" s="18" t="s">
        <v>50</v>
      </c>
      <c r="D663" s="18" t="s">
        <v>58</v>
      </c>
      <c r="E663" s="18" t="s">
        <v>21</v>
      </c>
      <c r="F663" s="18" t="s">
        <v>22</v>
      </c>
      <c r="G663" s="18" t="s">
        <v>102</v>
      </c>
      <c r="H663" s="18" t="s">
        <v>1118</v>
      </c>
      <c r="I663" s="18" t="s">
        <v>1152</v>
      </c>
      <c r="J663" s="20">
        <v>4000</v>
      </c>
      <c r="K663" s="20">
        <v>6081</v>
      </c>
      <c r="L663" s="20">
        <v>28</v>
      </c>
      <c r="M663" s="20">
        <v>863</v>
      </c>
      <c r="N663" s="20">
        <v>6.2</v>
      </c>
      <c r="O663" s="20">
        <v>107</v>
      </c>
      <c r="P663" s="20">
        <v>83</v>
      </c>
      <c r="Q663" s="3">
        <v>84303558</v>
      </c>
      <c r="R663" s="3">
        <v>85000000</v>
      </c>
      <c r="S663" s="3">
        <f t="shared" si="100"/>
        <v>-696442</v>
      </c>
      <c r="T663" s="4">
        <f t="shared" si="101"/>
        <v>-8.1934352941176476E-3</v>
      </c>
      <c r="U663" s="5">
        <f t="shared" si="102"/>
        <v>24.883022625882354</v>
      </c>
      <c r="V663" s="2">
        <f t="shared" si="103"/>
        <v>2006</v>
      </c>
      <c r="W663" s="18" t="str">
        <f t="shared" si="104"/>
        <v>oktyabr</v>
      </c>
      <c r="X663" s="18" t="str">
        <f t="shared" si="105"/>
        <v>Roger Allers</v>
      </c>
      <c r="Y663" s="18" t="str">
        <f t="shared" si="106"/>
        <v>OPEN SEASON</v>
      </c>
      <c r="Z663" s="18" t="str">
        <f t="shared" si="107"/>
        <v>Underperformer</v>
      </c>
      <c r="AA663" s="18" t="str">
        <f>VLOOKUP(D663, lookups!$A$2:$B$18, 2, FALSE)</f>
        <v>High Budget</v>
      </c>
      <c r="AB663" s="18" t="str">
        <f t="shared" si="108"/>
        <v>Not Recommended</v>
      </c>
      <c r="AC663" s="18" t="str">
        <f t="shared" si="109"/>
        <v>Normal</v>
      </c>
    </row>
    <row r="664" spans="1:29" x14ac:dyDescent="0.35">
      <c r="A664" s="18" t="s">
        <v>63</v>
      </c>
      <c r="B664" s="19">
        <v>14896</v>
      </c>
      <c r="C664" s="18" t="s">
        <v>50</v>
      </c>
      <c r="D664" s="18" t="s">
        <v>51</v>
      </c>
      <c r="E664" s="18" t="s">
        <v>21</v>
      </c>
      <c r="F664" s="18" t="s">
        <v>22</v>
      </c>
      <c r="G664" s="18" t="s">
        <v>43</v>
      </c>
      <c r="H664" s="18" t="s">
        <v>64</v>
      </c>
      <c r="I664" s="18" t="s">
        <v>65</v>
      </c>
      <c r="J664" s="20">
        <v>1000</v>
      </c>
      <c r="K664" s="20">
        <v>1178</v>
      </c>
      <c r="L664" s="20">
        <v>3</v>
      </c>
      <c r="M664" s="20">
        <v>0</v>
      </c>
      <c r="N664" s="20">
        <v>7.5</v>
      </c>
      <c r="O664" s="20">
        <v>105</v>
      </c>
      <c r="P664" s="20">
        <v>88</v>
      </c>
      <c r="Q664" s="3">
        <v>84300000</v>
      </c>
      <c r="R664" s="3">
        <v>2600000</v>
      </c>
      <c r="S664" s="3">
        <f t="shared" si="100"/>
        <v>81700000</v>
      </c>
      <c r="T664" s="4">
        <f t="shared" si="101"/>
        <v>31.423076923076923</v>
      </c>
      <c r="U664" s="5">
        <f t="shared" si="102"/>
        <v>42.569230769230771</v>
      </c>
      <c r="V664" s="2">
        <f t="shared" si="103"/>
        <v>1940</v>
      </c>
      <c r="W664" s="18" t="str">
        <f t="shared" si="104"/>
        <v>oktyabr</v>
      </c>
      <c r="X664" s="18" t="str">
        <f t="shared" si="105"/>
        <v>Norman Ferguson</v>
      </c>
      <c r="Y664" s="18" t="str">
        <f t="shared" si="106"/>
        <v>PİNOCCHİO</v>
      </c>
      <c r="Z664" s="18" t="str">
        <f t="shared" si="107"/>
        <v>Overperformer</v>
      </c>
      <c r="AA664" s="18" t="str">
        <f>VLOOKUP(D664, lookups!$A$2:$B$18, 2, FALSE)</f>
        <v>High Budget</v>
      </c>
      <c r="AB664" s="18" t="str">
        <f t="shared" si="108"/>
        <v>Not Recommended</v>
      </c>
      <c r="AC664" s="18" t="str">
        <f t="shared" si="109"/>
        <v>Normal</v>
      </c>
    </row>
    <row r="665" spans="1:29" x14ac:dyDescent="0.35">
      <c r="A665" s="18" t="s">
        <v>6614</v>
      </c>
      <c r="B665" s="19">
        <v>41959</v>
      </c>
      <c r="C665" s="18" t="s">
        <v>50</v>
      </c>
      <c r="D665" s="18" t="s">
        <v>109</v>
      </c>
      <c r="E665" s="18" t="s">
        <v>21</v>
      </c>
      <c r="F665" s="18" t="s">
        <v>22</v>
      </c>
      <c r="G665" s="18" t="s">
        <v>110</v>
      </c>
      <c r="H665" s="18" t="s">
        <v>1085</v>
      </c>
      <c r="I665" s="18" t="s">
        <v>1618</v>
      </c>
      <c r="J665" s="20">
        <v>1000</v>
      </c>
      <c r="K665" s="20">
        <v>2323</v>
      </c>
      <c r="L665" s="20">
        <v>40</v>
      </c>
      <c r="M665" s="20">
        <v>45000</v>
      </c>
      <c r="N665" s="20">
        <v>5.4</v>
      </c>
      <c r="O665" s="20">
        <v>271</v>
      </c>
      <c r="P665" s="20">
        <v>99</v>
      </c>
      <c r="Q665" s="3">
        <v>84263837</v>
      </c>
      <c r="R665" s="3">
        <v>6500000</v>
      </c>
      <c r="S665" s="3">
        <f t="shared" si="100"/>
        <v>77763837</v>
      </c>
      <c r="T665" s="4">
        <f t="shared" si="101"/>
        <v>11.96366723076923</v>
      </c>
      <c r="U665" s="5">
        <f t="shared" si="102"/>
        <v>30.885466892307694</v>
      </c>
      <c r="V665" s="2">
        <f t="shared" si="103"/>
        <v>2014</v>
      </c>
      <c r="W665" s="18" t="str">
        <f t="shared" si="104"/>
        <v>noyabr</v>
      </c>
      <c r="X665" s="18" t="str">
        <f t="shared" si="105"/>
        <v>John R. Leonetti</v>
      </c>
      <c r="Y665" s="18" t="str">
        <f t="shared" si="106"/>
        <v>ANNABELLE</v>
      </c>
      <c r="Z665" s="18" t="str">
        <f t="shared" si="107"/>
        <v>Overperformer</v>
      </c>
      <c r="AA665" s="18" t="str">
        <f>VLOOKUP(D665, lookups!$A$2:$B$18, 2, FALSE)</f>
        <v>Low Budget</v>
      </c>
      <c r="AB665" s="18" t="str">
        <f t="shared" si="108"/>
        <v>Not Recommended</v>
      </c>
      <c r="AC665" s="18" t="str">
        <f t="shared" si="109"/>
        <v>Normal</v>
      </c>
    </row>
    <row r="666" spans="1:29" x14ac:dyDescent="0.35">
      <c r="A666" s="18" t="s">
        <v>5819</v>
      </c>
      <c r="B666" s="19">
        <v>40675</v>
      </c>
      <c r="C666" s="18" t="s">
        <v>50</v>
      </c>
      <c r="D666" s="18" t="s">
        <v>38</v>
      </c>
      <c r="E666" s="18" t="s">
        <v>21</v>
      </c>
      <c r="F666" s="18" t="s">
        <v>22</v>
      </c>
      <c r="G666" s="18" t="s">
        <v>150</v>
      </c>
      <c r="H666" s="18" t="s">
        <v>2470</v>
      </c>
      <c r="I666" s="18" t="s">
        <v>5296</v>
      </c>
      <c r="J666" s="20">
        <v>33000</v>
      </c>
      <c r="K666" s="20">
        <v>57426</v>
      </c>
      <c r="L666" s="20">
        <v>43</v>
      </c>
      <c r="M666" s="20">
        <v>44000</v>
      </c>
      <c r="N666" s="20">
        <v>7.4</v>
      </c>
      <c r="O666" s="20">
        <v>310</v>
      </c>
      <c r="P666" s="20">
        <v>118</v>
      </c>
      <c r="Q666" s="3">
        <v>84244877</v>
      </c>
      <c r="R666" s="3">
        <v>50000000</v>
      </c>
      <c r="S666" s="3">
        <f t="shared" si="100"/>
        <v>34244877</v>
      </c>
      <c r="T666" s="4">
        <f t="shared" si="101"/>
        <v>0.68489754000000003</v>
      </c>
      <c r="U666" s="5">
        <f t="shared" si="102"/>
        <v>34.273959015999999</v>
      </c>
      <c r="V666" s="2">
        <f t="shared" si="103"/>
        <v>2011</v>
      </c>
      <c r="W666" s="18" t="str">
        <f t="shared" si="104"/>
        <v>may</v>
      </c>
      <c r="X666" s="18" t="str">
        <f t="shared" si="105"/>
        <v>Glenn Ficarra</v>
      </c>
      <c r="Y666" s="18" t="str">
        <f t="shared" si="106"/>
        <v>CRAZY, STUPİD, LOVE.</v>
      </c>
      <c r="Z666" s="18" t="str">
        <f t="shared" si="107"/>
        <v>Normal</v>
      </c>
      <c r="AA666" s="18" t="str">
        <f>VLOOKUP(D666, lookups!$A$2:$B$18, 2, FALSE)</f>
        <v>Medium Budget</v>
      </c>
      <c r="AB666" s="18" t="str">
        <f t="shared" si="108"/>
        <v>Not Recommended</v>
      </c>
      <c r="AC666" s="18" t="str">
        <f t="shared" si="109"/>
        <v>Normal</v>
      </c>
    </row>
    <row r="667" spans="1:29" x14ac:dyDescent="0.35">
      <c r="A667" s="18" t="s">
        <v>3765</v>
      </c>
      <c r="B667" s="19">
        <v>38174</v>
      </c>
      <c r="C667" s="18" t="s">
        <v>50</v>
      </c>
      <c r="D667" s="18" t="s">
        <v>58</v>
      </c>
      <c r="E667" s="18" t="s">
        <v>21</v>
      </c>
      <c r="F667" s="18" t="s">
        <v>22</v>
      </c>
      <c r="G667" s="18" t="s">
        <v>102</v>
      </c>
      <c r="H667" s="18" t="s">
        <v>2033</v>
      </c>
      <c r="I667" s="18" t="s">
        <v>2313</v>
      </c>
      <c r="J667" s="20">
        <v>4000</v>
      </c>
      <c r="K667" s="20">
        <v>7800</v>
      </c>
      <c r="L667" s="20">
        <v>67</v>
      </c>
      <c r="M667" s="20">
        <v>567</v>
      </c>
      <c r="N667" s="20">
        <v>4.9000000000000004</v>
      </c>
      <c r="O667" s="20">
        <v>94</v>
      </c>
      <c r="P667" s="20">
        <v>93</v>
      </c>
      <c r="Q667" s="3">
        <v>84185387</v>
      </c>
      <c r="R667" s="3">
        <v>80000000</v>
      </c>
      <c r="S667" s="3">
        <f t="shared" si="100"/>
        <v>4185387</v>
      </c>
      <c r="T667" s="4">
        <f t="shared" si="101"/>
        <v>5.2317337499999998E-2</v>
      </c>
      <c r="U667" s="5">
        <f t="shared" si="102"/>
        <v>19.677626934999999</v>
      </c>
      <c r="V667" s="2">
        <f t="shared" si="103"/>
        <v>2004</v>
      </c>
      <c r="W667" s="18" t="str">
        <f t="shared" si="104"/>
        <v>iyul</v>
      </c>
      <c r="X667" s="18" t="str">
        <f t="shared" si="105"/>
        <v>Raja Gosnell</v>
      </c>
      <c r="Y667" s="18" t="str">
        <f t="shared" si="106"/>
        <v>SCOOBY-DOO 2: MONSTERS UNLEASHED</v>
      </c>
      <c r="Z667" s="18" t="str">
        <f t="shared" si="107"/>
        <v>Normal</v>
      </c>
      <c r="AA667" s="18" t="str">
        <f>VLOOKUP(D667, lookups!$A$2:$B$18, 2, FALSE)</f>
        <v>High Budget</v>
      </c>
      <c r="AB667" s="18" t="str">
        <f t="shared" si="108"/>
        <v>Not Recommended</v>
      </c>
      <c r="AC667" s="18" t="str">
        <f t="shared" si="109"/>
        <v>High Buzz Mismatch</v>
      </c>
    </row>
    <row r="668" spans="1:29" x14ac:dyDescent="0.35">
      <c r="A668" s="18" t="s">
        <v>3583</v>
      </c>
      <c r="B668" s="19">
        <v>38129</v>
      </c>
      <c r="C668" s="18" t="s">
        <v>50</v>
      </c>
      <c r="D668" s="18" t="s">
        <v>38</v>
      </c>
      <c r="E668" s="18" t="s">
        <v>21</v>
      </c>
      <c r="F668" s="18" t="s">
        <v>22</v>
      </c>
      <c r="G668" s="18" t="s">
        <v>150</v>
      </c>
      <c r="H668" s="18" t="s">
        <v>3584</v>
      </c>
      <c r="I668" s="18" t="s">
        <v>3585</v>
      </c>
      <c r="J668" s="20">
        <v>640000</v>
      </c>
      <c r="K668" s="20">
        <v>656730</v>
      </c>
      <c r="L668" s="20">
        <v>285</v>
      </c>
      <c r="M668" s="20">
        <v>0</v>
      </c>
      <c r="N668" s="20">
        <v>7.2</v>
      </c>
      <c r="O668" s="20">
        <v>181</v>
      </c>
      <c r="P668" s="20">
        <v>98</v>
      </c>
      <c r="Q668" s="3">
        <v>84136909</v>
      </c>
      <c r="R668" s="3">
        <v>26000000</v>
      </c>
      <c r="S668" s="3">
        <f t="shared" si="100"/>
        <v>58136909</v>
      </c>
      <c r="T668" s="4">
        <f t="shared" si="101"/>
        <v>2.2360349615384614</v>
      </c>
      <c r="U668" s="5">
        <f t="shared" si="102"/>
        <v>29.694413984615384</v>
      </c>
      <c r="V668" s="2">
        <f t="shared" si="103"/>
        <v>2004</v>
      </c>
      <c r="W668" s="18" t="str">
        <f t="shared" si="104"/>
        <v>may</v>
      </c>
      <c r="X668" s="18" t="str">
        <f t="shared" si="105"/>
        <v>Adam McKay</v>
      </c>
      <c r="Y668" s="18" t="str">
        <f t="shared" si="106"/>
        <v>ANCHORMAN: THE LEGEND OF RON BURGUNDY</v>
      </c>
      <c r="Z668" s="18" t="str">
        <f t="shared" si="107"/>
        <v>Normal</v>
      </c>
      <c r="AA668" s="18" t="str">
        <f>VLOOKUP(D668, lookups!$A$2:$B$18, 2, FALSE)</f>
        <v>Medium Budget</v>
      </c>
      <c r="AB668" s="18" t="str">
        <f t="shared" si="108"/>
        <v>Not Recommended</v>
      </c>
      <c r="AC668" s="18" t="str">
        <f t="shared" si="109"/>
        <v>Normal</v>
      </c>
    </row>
    <row r="669" spans="1:29" x14ac:dyDescent="0.35">
      <c r="A669" s="18" t="s">
        <v>978</v>
      </c>
      <c r="B669" s="19">
        <v>33996</v>
      </c>
      <c r="C669" s="18" t="s">
        <v>50</v>
      </c>
      <c r="D669" s="18" t="s">
        <v>95</v>
      </c>
      <c r="E669" s="18" t="s">
        <v>21</v>
      </c>
      <c r="F669" s="18" t="s">
        <v>22</v>
      </c>
      <c r="G669" s="18" t="s">
        <v>110</v>
      </c>
      <c r="H669" s="18" t="s">
        <v>254</v>
      </c>
      <c r="I669" s="18" t="s">
        <v>627</v>
      </c>
      <c r="J669" s="20">
        <v>13000</v>
      </c>
      <c r="K669" s="20">
        <v>15229</v>
      </c>
      <c r="L669" s="20">
        <v>212</v>
      </c>
      <c r="M669" s="20">
        <v>0</v>
      </c>
      <c r="N669" s="20">
        <v>6.4</v>
      </c>
      <c r="O669" s="20">
        <v>74</v>
      </c>
      <c r="P669" s="20">
        <v>124</v>
      </c>
      <c r="Q669" s="3">
        <v>84049211</v>
      </c>
      <c r="R669" s="3">
        <v>70000000</v>
      </c>
      <c r="S669" s="3">
        <f t="shared" si="100"/>
        <v>14049211</v>
      </c>
      <c r="T669" s="4">
        <f t="shared" si="101"/>
        <v>0.2007030142857143</v>
      </c>
      <c r="U669" s="5">
        <f t="shared" si="102"/>
        <v>25.680281205714287</v>
      </c>
      <c r="V669" s="2">
        <f t="shared" si="103"/>
        <v>1993</v>
      </c>
      <c r="W669" s="18" t="str">
        <f t="shared" si="104"/>
        <v>yanvar</v>
      </c>
      <c r="X669" s="18" t="str">
        <f t="shared" si="105"/>
        <v>Renny Harlin</v>
      </c>
      <c r="Y669" s="18" t="str">
        <f t="shared" si="106"/>
        <v>CLİFFHANGER</v>
      </c>
      <c r="Z669" s="18" t="str">
        <f t="shared" si="107"/>
        <v>Normal</v>
      </c>
      <c r="AA669" s="18" t="str">
        <f>VLOOKUP(D669, lookups!$A$2:$B$18, 2, FALSE)</f>
        <v>High Budget</v>
      </c>
      <c r="AB669" s="18" t="str">
        <f t="shared" si="108"/>
        <v>Not Recommended</v>
      </c>
      <c r="AC669" s="18" t="str">
        <f t="shared" si="109"/>
        <v>Normal</v>
      </c>
    </row>
    <row r="670" spans="1:29" x14ac:dyDescent="0.35">
      <c r="A670" s="18" t="s">
        <v>2630</v>
      </c>
      <c r="B670" s="19">
        <v>37085</v>
      </c>
      <c r="C670" s="18" t="s">
        <v>50</v>
      </c>
      <c r="D670" s="18" t="s">
        <v>95</v>
      </c>
      <c r="E670" s="18" t="s">
        <v>21</v>
      </c>
      <c r="F670" s="18" t="s">
        <v>22</v>
      </c>
      <c r="G670" s="18" t="s">
        <v>102</v>
      </c>
      <c r="H670" s="18" t="s">
        <v>298</v>
      </c>
      <c r="I670" s="18" t="s">
        <v>1467</v>
      </c>
      <c r="J670" s="20">
        <v>12000</v>
      </c>
      <c r="K670" s="20">
        <v>15237</v>
      </c>
      <c r="L670" s="20">
        <v>21</v>
      </c>
      <c r="M670" s="20">
        <v>0</v>
      </c>
      <c r="N670" s="20">
        <v>6.8</v>
      </c>
      <c r="O670" s="20">
        <v>146</v>
      </c>
      <c r="P670" s="20">
        <v>95</v>
      </c>
      <c r="Q670" s="3">
        <v>84037039</v>
      </c>
      <c r="R670" s="3">
        <v>120000000</v>
      </c>
      <c r="S670" s="3">
        <f t="shared" si="100"/>
        <v>-35962961</v>
      </c>
      <c r="T670" s="4">
        <f t="shared" si="101"/>
        <v>-0.29969134166666667</v>
      </c>
      <c r="U670" s="5">
        <f t="shared" si="102"/>
        <v>27.080123463333333</v>
      </c>
      <c r="V670" s="2">
        <f t="shared" si="103"/>
        <v>2001</v>
      </c>
      <c r="W670" s="18" t="str">
        <f t="shared" si="104"/>
        <v>iyul</v>
      </c>
      <c r="X670" s="18" t="str">
        <f t="shared" si="105"/>
        <v>Gary Trousdale</v>
      </c>
      <c r="Y670" s="18" t="str">
        <f t="shared" si="106"/>
        <v>ATLANTİS: THE LOST EMPİRE</v>
      </c>
      <c r="Z670" s="18" t="str">
        <f t="shared" si="107"/>
        <v>Underperformer</v>
      </c>
      <c r="AA670" s="18" t="str">
        <f>VLOOKUP(D670, lookups!$A$2:$B$18, 2, FALSE)</f>
        <v>High Budget</v>
      </c>
      <c r="AB670" s="18" t="str">
        <f t="shared" si="108"/>
        <v>Not Recommended</v>
      </c>
      <c r="AC670" s="18" t="str">
        <f t="shared" si="109"/>
        <v>Normal</v>
      </c>
    </row>
    <row r="671" spans="1:29" x14ac:dyDescent="0.35">
      <c r="A671" s="18" t="s">
        <v>6796</v>
      </c>
      <c r="B671" s="19">
        <v>41727</v>
      </c>
      <c r="C671" s="18" t="s">
        <v>50</v>
      </c>
      <c r="D671" s="18" t="s">
        <v>38</v>
      </c>
      <c r="E671" s="18" t="s">
        <v>21</v>
      </c>
      <c r="F671" s="18" t="s">
        <v>22</v>
      </c>
      <c r="G671" s="18" t="s">
        <v>150</v>
      </c>
      <c r="H671" s="18" t="s">
        <v>1481</v>
      </c>
      <c r="I671" s="18" t="s">
        <v>3089</v>
      </c>
      <c r="J671" s="20">
        <v>982</v>
      </c>
      <c r="K671" s="20">
        <v>2357</v>
      </c>
      <c r="L671" s="20">
        <v>415</v>
      </c>
      <c r="M671" s="20">
        <v>16000</v>
      </c>
      <c r="N671" s="20">
        <v>6</v>
      </c>
      <c r="O671" s="20">
        <v>191</v>
      </c>
      <c r="P671" s="20">
        <v>109</v>
      </c>
      <c r="Q671" s="3">
        <v>83906114</v>
      </c>
      <c r="R671" s="3">
        <v>40000000</v>
      </c>
      <c r="S671" s="3">
        <f t="shared" si="100"/>
        <v>43906114</v>
      </c>
      <c r="T671" s="4">
        <f t="shared" si="101"/>
        <v>1.09765285</v>
      </c>
      <c r="U671" s="5">
        <f t="shared" si="102"/>
        <v>26.039061140000001</v>
      </c>
      <c r="V671" s="2">
        <f t="shared" si="103"/>
        <v>2014</v>
      </c>
      <c r="W671" s="18" t="str">
        <f t="shared" si="104"/>
        <v>mart</v>
      </c>
      <c r="X671" s="18" t="str">
        <f t="shared" si="105"/>
        <v>Nick Cassavetes</v>
      </c>
      <c r="Y671" s="18" t="str">
        <f t="shared" si="106"/>
        <v>THE OTHER WOMAN</v>
      </c>
      <c r="Z671" s="18" t="str">
        <f t="shared" si="107"/>
        <v>Normal</v>
      </c>
      <c r="AA671" s="18" t="str">
        <f>VLOOKUP(D671, lookups!$A$2:$B$18, 2, FALSE)</f>
        <v>Medium Budget</v>
      </c>
      <c r="AB671" s="18" t="str">
        <f t="shared" si="108"/>
        <v>Not Recommended</v>
      </c>
      <c r="AC671" s="18" t="str">
        <f t="shared" si="109"/>
        <v>Normal</v>
      </c>
    </row>
    <row r="672" spans="1:29" x14ac:dyDescent="0.35">
      <c r="A672" s="18" t="s">
        <v>1942</v>
      </c>
      <c r="B672" s="19">
        <v>36082</v>
      </c>
      <c r="C672" s="18" t="s">
        <v>50</v>
      </c>
      <c r="D672" s="18" t="s">
        <v>27</v>
      </c>
      <c r="E672" s="18" t="s">
        <v>21</v>
      </c>
      <c r="F672" s="18" t="s">
        <v>22</v>
      </c>
      <c r="G672" s="18" t="s">
        <v>150</v>
      </c>
      <c r="H672" s="18" t="s">
        <v>122</v>
      </c>
      <c r="I672" s="18" t="s">
        <v>973</v>
      </c>
      <c r="J672" s="20">
        <v>940</v>
      </c>
      <c r="K672" s="20">
        <v>4230</v>
      </c>
      <c r="L672" s="20">
        <v>38</v>
      </c>
      <c r="M672" s="20">
        <v>0</v>
      </c>
      <c r="N672" s="20">
        <v>7</v>
      </c>
      <c r="O672" s="20">
        <v>142</v>
      </c>
      <c r="P672" s="20">
        <v>121</v>
      </c>
      <c r="Q672" s="3">
        <v>83892374</v>
      </c>
      <c r="R672" s="3">
        <v>66000000</v>
      </c>
      <c r="S672" s="3">
        <f t="shared" si="100"/>
        <v>17892374</v>
      </c>
      <c r="T672" s="4">
        <f t="shared" si="101"/>
        <v>0.27109657575757573</v>
      </c>
      <c r="U672" s="5">
        <f t="shared" si="102"/>
        <v>28.108438630303031</v>
      </c>
      <c r="V672" s="2">
        <f t="shared" si="103"/>
        <v>1998</v>
      </c>
      <c r="W672" s="18" t="str">
        <f t="shared" si="104"/>
        <v>oktyabr</v>
      </c>
      <c r="X672" s="18" t="str">
        <f t="shared" si="105"/>
        <v>Rob Bowman</v>
      </c>
      <c r="Y672" s="18" t="str">
        <f t="shared" si="106"/>
        <v>THE X FİLES</v>
      </c>
      <c r="Z672" s="18" t="str">
        <f t="shared" si="107"/>
        <v>Normal</v>
      </c>
      <c r="AA672" s="18" t="str">
        <f>VLOOKUP(D672, lookups!$A$2:$B$18, 2, FALSE)</f>
        <v>Medium Budget</v>
      </c>
      <c r="AB672" s="18" t="str">
        <f t="shared" si="108"/>
        <v>Not Recommended</v>
      </c>
      <c r="AC672" s="18" t="str">
        <f t="shared" si="109"/>
        <v>Normal</v>
      </c>
    </row>
    <row r="673" spans="1:29" x14ac:dyDescent="0.35">
      <c r="A673" s="18" t="s">
        <v>5473</v>
      </c>
      <c r="B673" s="19">
        <v>39931</v>
      </c>
      <c r="C673" s="18" t="s">
        <v>50</v>
      </c>
      <c r="D673" s="18" t="s">
        <v>27</v>
      </c>
      <c r="E673" s="18" t="s">
        <v>21</v>
      </c>
      <c r="F673" s="18" t="s">
        <v>22</v>
      </c>
      <c r="G673" s="18" t="s">
        <v>110</v>
      </c>
      <c r="H673" s="18" t="s">
        <v>1354</v>
      </c>
      <c r="I673" s="18" t="s">
        <v>4110</v>
      </c>
      <c r="J673" s="20">
        <v>24000</v>
      </c>
      <c r="K673" s="20">
        <v>35209</v>
      </c>
      <c r="L673" s="20">
        <v>655</v>
      </c>
      <c r="M673" s="20">
        <v>19000</v>
      </c>
      <c r="N673" s="20">
        <v>7.4</v>
      </c>
      <c r="O673" s="20">
        <v>391</v>
      </c>
      <c r="P673" s="20">
        <v>108</v>
      </c>
      <c r="Q673" s="3">
        <v>83813460</v>
      </c>
      <c r="R673" s="3">
        <v>25000000</v>
      </c>
      <c r="S673" s="3">
        <f t="shared" si="100"/>
        <v>58813460</v>
      </c>
      <c r="T673" s="4">
        <f t="shared" si="101"/>
        <v>2.3525383999999998</v>
      </c>
      <c r="U673" s="5">
        <f t="shared" si="102"/>
        <v>32.441015360000002</v>
      </c>
      <c r="V673" s="2">
        <f t="shared" si="103"/>
        <v>2009</v>
      </c>
      <c r="W673" s="18" t="str">
        <f t="shared" si="104"/>
        <v>aprel</v>
      </c>
      <c r="X673" s="18" t="str">
        <f t="shared" si="105"/>
        <v>Jason Reitman</v>
      </c>
      <c r="Y673" s="18" t="str">
        <f t="shared" si="106"/>
        <v>UP İN THE AİR</v>
      </c>
      <c r="Z673" s="18" t="str">
        <f t="shared" si="107"/>
        <v>Normal</v>
      </c>
      <c r="AA673" s="18" t="str">
        <f>VLOOKUP(D673, lookups!$A$2:$B$18, 2, FALSE)</f>
        <v>Medium Budget</v>
      </c>
      <c r="AB673" s="18" t="str">
        <f t="shared" si="108"/>
        <v>Not Recommended</v>
      </c>
      <c r="AC673" s="18" t="str">
        <f t="shared" si="109"/>
        <v>Normal</v>
      </c>
    </row>
    <row r="674" spans="1:29" x14ac:dyDescent="0.35">
      <c r="A674" s="18" t="s">
        <v>6322</v>
      </c>
      <c r="B674" s="19">
        <v>41234</v>
      </c>
      <c r="C674" s="18" t="s">
        <v>50</v>
      </c>
      <c r="D674" s="18" t="s">
        <v>95</v>
      </c>
      <c r="E674" s="18" t="s">
        <v>21</v>
      </c>
      <c r="F674" s="18" t="s">
        <v>22</v>
      </c>
      <c r="G674" s="18" t="s">
        <v>150</v>
      </c>
      <c r="H674" s="18" t="s">
        <v>477</v>
      </c>
      <c r="I674" s="18" t="s">
        <v>3323</v>
      </c>
      <c r="J674" s="20">
        <v>14000</v>
      </c>
      <c r="K674" s="20">
        <v>16184</v>
      </c>
      <c r="L674" s="20">
        <v>473</v>
      </c>
      <c r="M674" s="20">
        <v>19000</v>
      </c>
      <c r="N674" s="20">
        <v>5.8</v>
      </c>
      <c r="O674" s="20">
        <v>310</v>
      </c>
      <c r="P674" s="20">
        <v>99</v>
      </c>
      <c r="Q674" s="3">
        <v>83640426</v>
      </c>
      <c r="R674" s="3">
        <v>150000000</v>
      </c>
      <c r="S674" s="3">
        <f t="shared" si="100"/>
        <v>-66359574</v>
      </c>
      <c r="T674" s="4">
        <f t="shared" si="101"/>
        <v>-0.44239716000000001</v>
      </c>
      <c r="U674" s="5">
        <f t="shared" si="102"/>
        <v>24.923041135999998</v>
      </c>
      <c r="V674" s="2">
        <f t="shared" si="103"/>
        <v>2012</v>
      </c>
      <c r="W674" s="18" t="str">
        <f t="shared" si="104"/>
        <v>noyabr</v>
      </c>
      <c r="X674" s="18" t="str">
        <f t="shared" si="105"/>
        <v>Jonathan Liebesman</v>
      </c>
      <c r="Y674" s="18" t="str">
        <f t="shared" si="106"/>
        <v>WRATH OF THE TİTANS</v>
      </c>
      <c r="Z674" s="18" t="str">
        <f t="shared" si="107"/>
        <v>Underperformer</v>
      </c>
      <c r="AA674" s="18" t="str">
        <f>VLOOKUP(D674, lookups!$A$2:$B$18, 2, FALSE)</f>
        <v>High Budget</v>
      </c>
      <c r="AB674" s="18" t="str">
        <f t="shared" si="108"/>
        <v>Not Recommended</v>
      </c>
      <c r="AC674" s="18" t="str">
        <f t="shared" si="109"/>
        <v>High Buzz Mismatch</v>
      </c>
    </row>
    <row r="675" spans="1:29" x14ac:dyDescent="0.35">
      <c r="A675" s="18" t="s">
        <v>6432</v>
      </c>
      <c r="B675" s="19">
        <v>41463</v>
      </c>
      <c r="C675" s="18" t="s">
        <v>50</v>
      </c>
      <c r="D675" s="18" t="s">
        <v>333</v>
      </c>
      <c r="E675" s="18" t="s">
        <v>21</v>
      </c>
      <c r="F675" s="18" t="s">
        <v>22</v>
      </c>
      <c r="G675" s="18" t="s">
        <v>150</v>
      </c>
      <c r="H675" s="18" t="s">
        <v>4480</v>
      </c>
      <c r="I675" s="18" t="s">
        <v>3764</v>
      </c>
      <c r="J675" s="20">
        <v>852</v>
      </c>
      <c r="K675" s="20">
        <v>2975</v>
      </c>
      <c r="L675" s="20">
        <v>0</v>
      </c>
      <c r="M675" s="20">
        <v>35000</v>
      </c>
      <c r="N675" s="20">
        <v>6.6</v>
      </c>
      <c r="O675" s="20">
        <v>318</v>
      </c>
      <c r="P675" s="20">
        <v>106</v>
      </c>
      <c r="Q675" s="3">
        <v>83574831</v>
      </c>
      <c r="R675" s="3">
        <v>5000000</v>
      </c>
      <c r="S675" s="3">
        <f t="shared" si="100"/>
        <v>78574831</v>
      </c>
      <c r="T675" s="4">
        <f t="shared" si="101"/>
        <v>15.714966199999999</v>
      </c>
      <c r="U675" s="5">
        <f t="shared" si="102"/>
        <v>36.185986479999997</v>
      </c>
      <c r="V675" s="2">
        <f t="shared" si="103"/>
        <v>2013</v>
      </c>
      <c r="W675" s="18" t="str">
        <f t="shared" si="104"/>
        <v>iyul</v>
      </c>
      <c r="X675" s="18" t="str">
        <f t="shared" si="105"/>
        <v>James Wan</v>
      </c>
      <c r="Y675" s="18" t="str">
        <f t="shared" si="106"/>
        <v>INSİDİOUS: CHAPTER 2</v>
      </c>
      <c r="Z675" s="18" t="str">
        <f t="shared" si="107"/>
        <v>Overperformer</v>
      </c>
      <c r="AA675" s="18" t="str">
        <f>VLOOKUP(D675, lookups!$A$2:$B$18, 2, FALSE)</f>
        <v>Low Budget</v>
      </c>
      <c r="AB675" s="18" t="str">
        <f t="shared" si="108"/>
        <v>Not Recommended</v>
      </c>
      <c r="AC675" s="18" t="str">
        <f t="shared" si="109"/>
        <v>Normal</v>
      </c>
    </row>
    <row r="676" spans="1:29" x14ac:dyDescent="0.35">
      <c r="A676" s="18" t="s">
        <v>5801</v>
      </c>
      <c r="B676" s="19">
        <v>40579</v>
      </c>
      <c r="C676" s="18" t="s">
        <v>50</v>
      </c>
      <c r="D676" s="18" t="s">
        <v>95</v>
      </c>
      <c r="E676" s="18" t="s">
        <v>21</v>
      </c>
      <c r="F676" s="18" t="s">
        <v>22</v>
      </c>
      <c r="G676" s="18" t="s">
        <v>150</v>
      </c>
      <c r="H676" s="18" t="s">
        <v>2769</v>
      </c>
      <c r="I676" s="18" t="s">
        <v>3323</v>
      </c>
      <c r="J676" s="20">
        <v>833</v>
      </c>
      <c r="K676" s="20">
        <v>4001</v>
      </c>
      <c r="L676" s="20">
        <v>473</v>
      </c>
      <c r="M676" s="20">
        <v>25000</v>
      </c>
      <c r="N676" s="20">
        <v>5.8</v>
      </c>
      <c r="O676" s="20">
        <v>355</v>
      </c>
      <c r="P676" s="20">
        <v>116</v>
      </c>
      <c r="Q676" s="3">
        <v>83552429</v>
      </c>
      <c r="R676" s="3">
        <v>70000000</v>
      </c>
      <c r="S676" s="3">
        <f t="shared" si="100"/>
        <v>13552429</v>
      </c>
      <c r="T676" s="4">
        <f t="shared" si="101"/>
        <v>0.19360612857142856</v>
      </c>
      <c r="U676" s="5">
        <f t="shared" si="102"/>
        <v>25.77744245142857</v>
      </c>
      <c r="V676" s="2">
        <f t="shared" si="103"/>
        <v>2011</v>
      </c>
      <c r="W676" s="18" t="str">
        <f t="shared" si="104"/>
        <v>fevral</v>
      </c>
      <c r="X676" s="18" t="str">
        <f t="shared" si="105"/>
        <v>Jonathan Liebesman</v>
      </c>
      <c r="Y676" s="18" t="str">
        <f t="shared" si="106"/>
        <v>BATTLE LOS ANGELES</v>
      </c>
      <c r="Z676" s="18" t="str">
        <f t="shared" si="107"/>
        <v>Normal</v>
      </c>
      <c r="AA676" s="18" t="str">
        <f>VLOOKUP(D676, lookups!$A$2:$B$18, 2, FALSE)</f>
        <v>High Budget</v>
      </c>
      <c r="AB676" s="18" t="str">
        <f t="shared" si="108"/>
        <v>Not Recommended</v>
      </c>
      <c r="AC676" s="18" t="str">
        <f t="shared" si="109"/>
        <v>High Buzz Mismatch</v>
      </c>
    </row>
    <row r="677" spans="1:29" x14ac:dyDescent="0.35">
      <c r="A677" s="18" t="s">
        <v>5861</v>
      </c>
      <c r="B677" s="19">
        <v>40870</v>
      </c>
      <c r="C677" s="18" t="s">
        <v>50</v>
      </c>
      <c r="D677" s="18" t="s">
        <v>95</v>
      </c>
      <c r="E677" s="18" t="s">
        <v>21</v>
      </c>
      <c r="F677" s="18" t="s">
        <v>22</v>
      </c>
      <c r="G677" s="18" t="s">
        <v>110</v>
      </c>
      <c r="H677" s="18" t="s">
        <v>3203</v>
      </c>
      <c r="I677" s="18" t="s">
        <v>2517</v>
      </c>
      <c r="J677" s="20">
        <v>15000</v>
      </c>
      <c r="K677" s="20">
        <v>16691</v>
      </c>
      <c r="L677" s="20">
        <v>763</v>
      </c>
      <c r="M677" s="20">
        <v>30000</v>
      </c>
      <c r="N677" s="20">
        <v>6.1</v>
      </c>
      <c r="O677" s="20">
        <v>284</v>
      </c>
      <c r="P677" s="20">
        <v>110</v>
      </c>
      <c r="Q677" s="3">
        <v>83503161</v>
      </c>
      <c r="R677" s="3">
        <v>75000000</v>
      </c>
      <c r="S677" s="3">
        <f t="shared" si="100"/>
        <v>8503161</v>
      </c>
      <c r="T677" s="4">
        <f t="shared" si="101"/>
        <v>0.11337548</v>
      </c>
      <c r="U677" s="5">
        <f t="shared" si="102"/>
        <v>27.445350191999999</v>
      </c>
      <c r="V677" s="2">
        <f t="shared" si="103"/>
        <v>2011</v>
      </c>
      <c r="W677" s="18" t="str">
        <f t="shared" si="104"/>
        <v>noyabr</v>
      </c>
      <c r="X677" s="18" t="str">
        <f t="shared" si="105"/>
        <v>Tarsem Singh</v>
      </c>
      <c r="Y677" s="18" t="str">
        <f t="shared" si="106"/>
        <v>IMMORTALS</v>
      </c>
      <c r="Z677" s="18" t="str">
        <f t="shared" si="107"/>
        <v>Normal</v>
      </c>
      <c r="AA677" s="18" t="str">
        <f>VLOOKUP(D677, lookups!$A$2:$B$18, 2, FALSE)</f>
        <v>High Budget</v>
      </c>
      <c r="AB677" s="18" t="str">
        <f t="shared" si="108"/>
        <v>Not Recommended</v>
      </c>
      <c r="AC677" s="18" t="str">
        <f t="shared" si="109"/>
        <v>Normal</v>
      </c>
    </row>
    <row r="678" spans="1:29" x14ac:dyDescent="0.35">
      <c r="A678" s="18" t="s">
        <v>302</v>
      </c>
      <c r="B678" s="19">
        <v>29411</v>
      </c>
      <c r="C678" s="18" t="s">
        <v>50</v>
      </c>
      <c r="D678" s="18" t="s">
        <v>38</v>
      </c>
      <c r="E678" s="18" t="s">
        <v>21</v>
      </c>
      <c r="F678" s="18" t="s">
        <v>22</v>
      </c>
      <c r="G678" s="18" t="s">
        <v>102</v>
      </c>
      <c r="H678" s="18" t="s">
        <v>303</v>
      </c>
      <c r="I678" s="18" t="s">
        <v>304</v>
      </c>
      <c r="J678" s="20">
        <v>628</v>
      </c>
      <c r="K678" s="20">
        <v>2726</v>
      </c>
      <c r="L678" s="20">
        <v>104</v>
      </c>
      <c r="M678" s="20">
        <v>16000</v>
      </c>
      <c r="N678" s="20">
        <v>7.8</v>
      </c>
      <c r="O678" s="20">
        <v>134</v>
      </c>
      <c r="P678" s="20">
        <v>88</v>
      </c>
      <c r="Q678" s="3">
        <v>83400000</v>
      </c>
      <c r="R678" s="3">
        <v>3500000</v>
      </c>
      <c r="S678" s="3">
        <f t="shared" si="100"/>
        <v>79900000</v>
      </c>
      <c r="T678" s="4">
        <f t="shared" si="101"/>
        <v>22.828571428571429</v>
      </c>
      <c r="U678" s="5">
        <f t="shared" si="102"/>
        <v>41.931428571428576</v>
      </c>
      <c r="V678" s="2">
        <f t="shared" si="103"/>
        <v>1980</v>
      </c>
      <c r="W678" s="18" t="str">
        <f t="shared" si="104"/>
        <v>iyul</v>
      </c>
      <c r="X678" s="18" t="str">
        <f t="shared" si="105"/>
        <v>Jim Abrahams</v>
      </c>
      <c r="Y678" s="18" t="str">
        <f t="shared" si="106"/>
        <v>AİRPLANE!</v>
      </c>
      <c r="Z678" s="18" t="str">
        <f t="shared" si="107"/>
        <v>Overperformer</v>
      </c>
      <c r="AA678" s="18" t="str">
        <f>VLOOKUP(D678, lookups!$A$2:$B$18, 2, FALSE)</f>
        <v>Medium Budget</v>
      </c>
      <c r="AB678" s="18" t="str">
        <f t="shared" si="108"/>
        <v>Not Recommended</v>
      </c>
      <c r="AC678" s="18" t="str">
        <f t="shared" si="109"/>
        <v>Normal</v>
      </c>
    </row>
    <row r="679" spans="1:29" x14ac:dyDescent="0.35">
      <c r="A679" s="18" t="s">
        <v>6727</v>
      </c>
      <c r="B679" s="19">
        <v>41853</v>
      </c>
      <c r="C679" s="18" t="s">
        <v>50</v>
      </c>
      <c r="D679" s="18" t="s">
        <v>58</v>
      </c>
      <c r="E679" s="18" t="s">
        <v>21</v>
      </c>
      <c r="F679" s="18" t="s">
        <v>22</v>
      </c>
      <c r="G679" s="18" t="s">
        <v>102</v>
      </c>
      <c r="H679" s="18" t="s">
        <v>4602</v>
      </c>
      <c r="I679" s="18" t="s">
        <v>1736</v>
      </c>
      <c r="J679" s="20">
        <v>19000</v>
      </c>
      <c r="K679" s="20">
        <v>19963</v>
      </c>
      <c r="L679" s="20">
        <v>35</v>
      </c>
      <c r="M679" s="20">
        <v>11000</v>
      </c>
      <c r="N679" s="20">
        <v>6.7</v>
      </c>
      <c r="O679" s="20">
        <v>153</v>
      </c>
      <c r="P679" s="20">
        <v>92</v>
      </c>
      <c r="Q679" s="3">
        <v>83348920</v>
      </c>
      <c r="R679" s="3">
        <v>132000000</v>
      </c>
      <c r="S679" s="3">
        <f t="shared" si="100"/>
        <v>-48651080</v>
      </c>
      <c r="T679" s="4">
        <f t="shared" si="101"/>
        <v>-0.36856878787878788</v>
      </c>
      <c r="U679" s="5">
        <f t="shared" si="102"/>
        <v>27.752572484848486</v>
      </c>
      <c r="V679" s="2">
        <f t="shared" si="103"/>
        <v>2014</v>
      </c>
      <c r="W679" s="18" t="str">
        <f t="shared" si="104"/>
        <v>avgust</v>
      </c>
      <c r="X679" s="18" t="str">
        <f t="shared" si="105"/>
        <v>Eric Darnell</v>
      </c>
      <c r="Y679" s="18" t="str">
        <f t="shared" si="106"/>
        <v>PENGUİNS OF MADAGASCAR</v>
      </c>
      <c r="Z679" s="18" t="str">
        <f t="shared" si="107"/>
        <v>Underperformer</v>
      </c>
      <c r="AA679" s="18" t="str">
        <f>VLOOKUP(D679, lookups!$A$2:$B$18, 2, FALSE)</f>
        <v>High Budget</v>
      </c>
      <c r="AB679" s="18" t="str">
        <f t="shared" si="108"/>
        <v>Not Recommended</v>
      </c>
      <c r="AC679" s="18" t="str">
        <f t="shared" si="109"/>
        <v>Normal</v>
      </c>
    </row>
    <row r="680" spans="1:29" x14ac:dyDescent="0.35">
      <c r="A680" s="18" t="s">
        <v>6492</v>
      </c>
      <c r="B680" s="19">
        <v>41629</v>
      </c>
      <c r="C680" s="18" t="s">
        <v>50</v>
      </c>
      <c r="D680" s="18" t="s">
        <v>79</v>
      </c>
      <c r="E680" s="18" t="s">
        <v>21</v>
      </c>
      <c r="F680" s="18" t="s">
        <v>22</v>
      </c>
      <c r="G680" s="18" t="s">
        <v>150</v>
      </c>
      <c r="H680" s="18" t="s">
        <v>473</v>
      </c>
      <c r="I680" s="18" t="s">
        <v>3235</v>
      </c>
      <c r="J680" s="20">
        <v>15000</v>
      </c>
      <c r="K680" s="20">
        <v>19809</v>
      </c>
      <c r="L680" s="20">
        <v>102</v>
      </c>
      <c r="M680" s="20">
        <v>39000</v>
      </c>
      <c r="N680" s="20">
        <v>7.5</v>
      </c>
      <c r="O680" s="20">
        <v>405</v>
      </c>
      <c r="P680" s="20">
        <v>125</v>
      </c>
      <c r="Q680" s="3">
        <v>83299761</v>
      </c>
      <c r="R680" s="3">
        <v>35000000</v>
      </c>
      <c r="S680" s="3">
        <f t="shared" si="100"/>
        <v>48299761</v>
      </c>
      <c r="T680" s="4">
        <f t="shared" si="101"/>
        <v>1.3799931714285714</v>
      </c>
      <c r="U680" s="5">
        <f t="shared" si="102"/>
        <v>34.451997268571432</v>
      </c>
      <c r="V680" s="2">
        <f t="shared" si="103"/>
        <v>2013</v>
      </c>
      <c r="W680" s="18" t="str">
        <f t="shared" si="104"/>
        <v>dekabr</v>
      </c>
      <c r="X680" s="18" t="str">
        <f t="shared" si="105"/>
        <v>John Lee Hancock</v>
      </c>
      <c r="Y680" s="18" t="str">
        <f t="shared" si="106"/>
        <v>SAVİNG MR. BANKS</v>
      </c>
      <c r="Z680" s="18" t="str">
        <f t="shared" si="107"/>
        <v>Normal</v>
      </c>
      <c r="AA680" s="18" t="str">
        <f>VLOOKUP(D680, lookups!$A$2:$B$18, 2, FALSE)</f>
        <v>Medium Budget</v>
      </c>
      <c r="AB680" s="18" t="str">
        <f t="shared" si="108"/>
        <v>Not Recommended</v>
      </c>
      <c r="AC680" s="18" t="str">
        <f t="shared" si="109"/>
        <v>Normal</v>
      </c>
    </row>
    <row r="681" spans="1:29" x14ac:dyDescent="0.35">
      <c r="A681" s="18" t="s">
        <v>942</v>
      </c>
      <c r="B681" s="19">
        <v>33837</v>
      </c>
      <c r="C681" s="18" t="s">
        <v>50</v>
      </c>
      <c r="D681" s="18" t="s">
        <v>95</v>
      </c>
      <c r="E681" s="18" t="s">
        <v>21</v>
      </c>
      <c r="F681" s="18" t="s">
        <v>22</v>
      </c>
      <c r="G681" s="18" t="s">
        <v>110</v>
      </c>
      <c r="H681" s="18" t="s">
        <v>217</v>
      </c>
      <c r="I681" s="18" t="s">
        <v>943</v>
      </c>
      <c r="J681" s="20">
        <v>11000</v>
      </c>
      <c r="K681" s="20">
        <v>12757</v>
      </c>
      <c r="L681" s="20">
        <v>176</v>
      </c>
      <c r="M681" s="20">
        <v>0</v>
      </c>
      <c r="N681" s="20">
        <v>6.9</v>
      </c>
      <c r="O681" s="20">
        <v>47</v>
      </c>
      <c r="P681" s="20">
        <v>117</v>
      </c>
      <c r="Q681" s="3">
        <v>83287363</v>
      </c>
      <c r="R681" s="3">
        <v>45000000</v>
      </c>
      <c r="S681" s="3">
        <f t="shared" si="100"/>
        <v>38287363</v>
      </c>
      <c r="T681" s="4">
        <f t="shared" si="101"/>
        <v>0.8508302888888889</v>
      </c>
      <c r="U681" s="5">
        <f t="shared" si="102"/>
        <v>27.940332115555556</v>
      </c>
      <c r="V681" s="2">
        <f t="shared" si="103"/>
        <v>1992</v>
      </c>
      <c r="W681" s="18" t="str">
        <f t="shared" si="104"/>
        <v>avgust</v>
      </c>
      <c r="X681" s="18" t="str">
        <f t="shared" si="105"/>
        <v>Phillip Noyce</v>
      </c>
      <c r="Y681" s="18" t="str">
        <f t="shared" si="106"/>
        <v>PATRİOT GAMES</v>
      </c>
      <c r="Z681" s="18" t="str">
        <f t="shared" si="107"/>
        <v>Normal</v>
      </c>
      <c r="AA681" s="18" t="str">
        <f>VLOOKUP(D681, lookups!$A$2:$B$18, 2, FALSE)</f>
        <v>High Budget</v>
      </c>
      <c r="AB681" s="18" t="str">
        <f t="shared" si="108"/>
        <v>Not Recommended</v>
      </c>
      <c r="AC681" s="18" t="str">
        <f t="shared" si="109"/>
        <v>Normal</v>
      </c>
    </row>
    <row r="682" spans="1:29" x14ac:dyDescent="0.35">
      <c r="A682" s="18" t="s">
        <v>5134</v>
      </c>
      <c r="B682" s="19">
        <v>39554</v>
      </c>
      <c r="C682" s="18" t="s">
        <v>50</v>
      </c>
      <c r="D682" s="18" t="s">
        <v>27</v>
      </c>
      <c r="E682" s="18" t="s">
        <v>21</v>
      </c>
      <c r="F682" s="18" t="s">
        <v>22</v>
      </c>
      <c r="G682" s="18" t="s">
        <v>150</v>
      </c>
      <c r="H682" s="18" t="s">
        <v>431</v>
      </c>
      <c r="I682" s="18" t="s">
        <v>1298</v>
      </c>
      <c r="J682" s="20">
        <v>10000</v>
      </c>
      <c r="K682" s="20">
        <v>14165</v>
      </c>
      <c r="L682" s="20">
        <v>0</v>
      </c>
      <c r="M682" s="20">
        <v>0</v>
      </c>
      <c r="N682" s="20">
        <v>7.1</v>
      </c>
      <c r="O682" s="20">
        <v>269</v>
      </c>
      <c r="P682" s="20">
        <v>121</v>
      </c>
      <c r="Q682" s="3">
        <v>83077470</v>
      </c>
      <c r="R682" s="3">
        <v>75000000</v>
      </c>
      <c r="S682" s="3">
        <f t="shared" si="100"/>
        <v>8077470</v>
      </c>
      <c r="T682" s="4">
        <f t="shared" si="101"/>
        <v>0.10769960000000001</v>
      </c>
      <c r="U682" s="5">
        <f t="shared" si="102"/>
        <v>28.443079839999999</v>
      </c>
      <c r="V682" s="2">
        <f t="shared" si="103"/>
        <v>2008</v>
      </c>
      <c r="W682" s="18" t="str">
        <f t="shared" si="104"/>
        <v>aprel</v>
      </c>
      <c r="X682" s="18" t="str">
        <f t="shared" si="105"/>
        <v>Bryan Singer</v>
      </c>
      <c r="Y682" s="18" t="str">
        <f t="shared" si="106"/>
        <v>VALKYRİE</v>
      </c>
      <c r="Z682" s="18" t="str">
        <f t="shared" si="107"/>
        <v>Normal</v>
      </c>
      <c r="AA682" s="18" t="str">
        <f>VLOOKUP(D682, lookups!$A$2:$B$18, 2, FALSE)</f>
        <v>Medium Budget</v>
      </c>
      <c r="AB682" s="18" t="str">
        <f t="shared" si="108"/>
        <v>Not Recommended</v>
      </c>
      <c r="AC682" s="18" t="str">
        <f t="shared" si="109"/>
        <v>Normal</v>
      </c>
    </row>
    <row r="683" spans="1:29" x14ac:dyDescent="0.35">
      <c r="A683" s="18" t="s">
        <v>3918</v>
      </c>
      <c r="B683" s="19">
        <v>38436</v>
      </c>
      <c r="C683" s="18" t="s">
        <v>50</v>
      </c>
      <c r="D683" s="18" t="s">
        <v>27</v>
      </c>
      <c r="E683" s="18" t="s">
        <v>21</v>
      </c>
      <c r="F683" s="18" t="s">
        <v>22</v>
      </c>
      <c r="G683" s="18" t="s">
        <v>110</v>
      </c>
      <c r="H683" s="18" t="s">
        <v>2650</v>
      </c>
      <c r="I683" s="18" t="s">
        <v>1264</v>
      </c>
      <c r="J683" s="20">
        <v>15000</v>
      </c>
      <c r="K683" s="20">
        <v>39789</v>
      </c>
      <c r="L683" s="20">
        <v>0</v>
      </c>
      <c r="M683" s="20">
        <v>13000</v>
      </c>
      <c r="N683" s="20">
        <v>7.7</v>
      </c>
      <c r="O683" s="20">
        <v>357</v>
      </c>
      <c r="P683" s="20">
        <v>134</v>
      </c>
      <c r="Q683" s="3">
        <v>83025853</v>
      </c>
      <c r="R683" s="3">
        <v>14000000</v>
      </c>
      <c r="S683" s="3">
        <f t="shared" si="100"/>
        <v>69025853</v>
      </c>
      <c r="T683" s="4">
        <f t="shared" si="101"/>
        <v>4.930418071428571</v>
      </c>
      <c r="U683" s="5">
        <f t="shared" si="102"/>
        <v>34.072167228571423</v>
      </c>
      <c r="V683" s="2">
        <f t="shared" si="103"/>
        <v>2005</v>
      </c>
      <c r="W683" s="18" t="str">
        <f t="shared" si="104"/>
        <v>mart</v>
      </c>
      <c r="X683" s="18" t="str">
        <f t="shared" si="105"/>
        <v>Ang Lee</v>
      </c>
      <c r="Y683" s="18" t="str">
        <f t="shared" si="106"/>
        <v>BROKEBACK MOUNTAİN</v>
      </c>
      <c r="Z683" s="18" t="str">
        <f t="shared" si="107"/>
        <v>Normal</v>
      </c>
      <c r="AA683" s="18" t="str">
        <f>VLOOKUP(D683, lookups!$A$2:$B$18, 2, FALSE)</f>
        <v>Medium Budget</v>
      </c>
      <c r="AB683" s="18" t="str">
        <f t="shared" si="108"/>
        <v>Not Recommended</v>
      </c>
      <c r="AC683" s="18" t="str">
        <f t="shared" si="109"/>
        <v>Normal</v>
      </c>
    </row>
    <row r="684" spans="1:29" x14ac:dyDescent="0.35">
      <c r="A684" s="18" t="s">
        <v>6578</v>
      </c>
      <c r="B684" s="19">
        <v>41449</v>
      </c>
      <c r="C684" s="18" t="s">
        <v>50</v>
      </c>
      <c r="D684" s="18" t="s">
        <v>58</v>
      </c>
      <c r="E684" s="18" t="s">
        <v>21</v>
      </c>
      <c r="F684" s="18" t="s">
        <v>22</v>
      </c>
      <c r="G684" s="18" t="s">
        <v>102</v>
      </c>
      <c r="H684" s="18" t="s">
        <v>2045</v>
      </c>
      <c r="I684" s="18" t="s">
        <v>6579</v>
      </c>
      <c r="J684" s="20">
        <v>16000</v>
      </c>
      <c r="K684" s="20">
        <v>17416</v>
      </c>
      <c r="L684" s="20">
        <v>13</v>
      </c>
      <c r="M684" s="20">
        <v>13000</v>
      </c>
      <c r="N684" s="20">
        <v>6.5</v>
      </c>
      <c r="O684" s="20">
        <v>166</v>
      </c>
      <c r="P684" s="20">
        <v>96</v>
      </c>
      <c r="Q684" s="3">
        <v>83024900</v>
      </c>
      <c r="R684" s="3">
        <v>135000000</v>
      </c>
      <c r="S684" s="3">
        <f t="shared" si="100"/>
        <v>-51975100</v>
      </c>
      <c r="T684" s="4">
        <f t="shared" si="101"/>
        <v>-0.38500074074074075</v>
      </c>
      <c r="U684" s="5">
        <f t="shared" si="102"/>
        <v>27.145999703703705</v>
      </c>
      <c r="V684" s="2">
        <f t="shared" si="103"/>
        <v>2013</v>
      </c>
      <c r="W684" s="18" t="str">
        <f t="shared" si="104"/>
        <v>iyun</v>
      </c>
      <c r="X684" s="18" t="str">
        <f t="shared" si="105"/>
        <v>David Soren</v>
      </c>
      <c r="Y684" s="18" t="str">
        <f t="shared" si="106"/>
        <v>TURBO</v>
      </c>
      <c r="Z684" s="18" t="str">
        <f t="shared" si="107"/>
        <v>Underperformer</v>
      </c>
      <c r="AA684" s="18" t="str">
        <f>VLOOKUP(D684, lookups!$A$2:$B$18, 2, FALSE)</f>
        <v>High Budget</v>
      </c>
      <c r="AB684" s="18" t="str">
        <f t="shared" si="108"/>
        <v>Not Recommended</v>
      </c>
      <c r="AC684" s="18" t="str">
        <f t="shared" si="109"/>
        <v>Normal</v>
      </c>
    </row>
    <row r="685" spans="1:29" x14ac:dyDescent="0.35">
      <c r="A685" s="18" t="s">
        <v>1086</v>
      </c>
      <c r="B685" s="19">
        <v>34364</v>
      </c>
      <c r="C685" s="18" t="s">
        <v>50</v>
      </c>
      <c r="D685" s="18" t="s">
        <v>27</v>
      </c>
      <c r="E685" s="18" t="s">
        <v>21</v>
      </c>
      <c r="F685" s="18" t="s">
        <v>22</v>
      </c>
      <c r="G685" s="18" t="s">
        <v>110</v>
      </c>
      <c r="H685" s="18" t="s">
        <v>805</v>
      </c>
      <c r="I685" s="18" t="s">
        <v>388</v>
      </c>
      <c r="J685" s="20">
        <v>2000</v>
      </c>
      <c r="K685" s="20">
        <v>3888</v>
      </c>
      <c r="L685" s="20">
        <v>272</v>
      </c>
      <c r="M685" s="20">
        <v>0</v>
      </c>
      <c r="N685" s="20">
        <v>6</v>
      </c>
      <c r="O685" s="20">
        <v>55</v>
      </c>
      <c r="P685" s="20">
        <v>128</v>
      </c>
      <c r="Q685" s="3">
        <v>83000000</v>
      </c>
      <c r="R685" s="3">
        <v>55000000</v>
      </c>
      <c r="S685" s="3">
        <f t="shared" si="100"/>
        <v>28000000</v>
      </c>
      <c r="T685" s="4">
        <f t="shared" si="101"/>
        <v>0.50909090909090904</v>
      </c>
      <c r="U685" s="5">
        <f t="shared" si="102"/>
        <v>24.203636363636363</v>
      </c>
      <c r="V685" s="2">
        <f t="shared" si="103"/>
        <v>1994</v>
      </c>
      <c r="W685" s="18" t="str">
        <f t="shared" si="104"/>
        <v>yanvar</v>
      </c>
      <c r="X685" s="18" t="str">
        <f t="shared" si="105"/>
        <v>Barry Levinson</v>
      </c>
      <c r="Y685" s="18" t="str">
        <f t="shared" si="106"/>
        <v>DİSCLOSURE</v>
      </c>
      <c r="Z685" s="18" t="str">
        <f t="shared" si="107"/>
        <v>Normal</v>
      </c>
      <c r="AA685" s="18" t="str">
        <f>VLOOKUP(D685, lookups!$A$2:$B$18, 2, FALSE)</f>
        <v>Medium Budget</v>
      </c>
      <c r="AB685" s="18" t="str">
        <f t="shared" si="108"/>
        <v>Not Recommended</v>
      </c>
      <c r="AC685" s="18" t="str">
        <f t="shared" si="109"/>
        <v>Normal</v>
      </c>
    </row>
    <row r="686" spans="1:29" x14ac:dyDescent="0.35">
      <c r="A686" s="18" t="s">
        <v>4062</v>
      </c>
      <c r="B686" s="19">
        <v>38531</v>
      </c>
      <c r="C686" s="18" t="s">
        <v>50</v>
      </c>
      <c r="D686" s="18" t="s">
        <v>38</v>
      </c>
      <c r="E686" s="18" t="s">
        <v>21</v>
      </c>
      <c r="F686" s="18" t="s">
        <v>29</v>
      </c>
      <c r="G686" s="18" t="s">
        <v>150</v>
      </c>
      <c r="H686" s="18" t="s">
        <v>4063</v>
      </c>
      <c r="I686" s="18" t="s">
        <v>2761</v>
      </c>
      <c r="J686" s="20">
        <v>3000</v>
      </c>
      <c r="K686" s="20">
        <v>6292</v>
      </c>
      <c r="L686" s="20">
        <v>126</v>
      </c>
      <c r="M686" s="20">
        <v>0</v>
      </c>
      <c r="N686" s="20">
        <v>5.5</v>
      </c>
      <c r="O686" s="20">
        <v>132</v>
      </c>
      <c r="P686" s="20">
        <v>101</v>
      </c>
      <c r="Q686" s="3">
        <v>82931301</v>
      </c>
      <c r="R686" s="3">
        <v>60000000</v>
      </c>
      <c r="S686" s="3">
        <f t="shared" si="100"/>
        <v>22931301</v>
      </c>
      <c r="T686" s="4">
        <f t="shared" si="101"/>
        <v>0.38218835000000001</v>
      </c>
      <c r="U686" s="5">
        <f t="shared" si="102"/>
        <v>22.152875340000001</v>
      </c>
      <c r="V686" s="2">
        <f t="shared" si="103"/>
        <v>2005</v>
      </c>
      <c r="W686" s="18" t="str">
        <f t="shared" si="104"/>
        <v>iyun</v>
      </c>
      <c r="X686" s="18" t="str">
        <f t="shared" si="105"/>
        <v>Robert Luketic</v>
      </c>
      <c r="Y686" s="18" t="str">
        <f t="shared" si="106"/>
        <v>MONSTER-İN-LAW</v>
      </c>
      <c r="Z686" s="18" t="str">
        <f t="shared" si="107"/>
        <v>Normal</v>
      </c>
      <c r="AA686" s="18" t="str">
        <f>VLOOKUP(D686, lookups!$A$2:$B$18, 2, FALSE)</f>
        <v>Medium Budget</v>
      </c>
      <c r="AB686" s="18" t="str">
        <f t="shared" si="108"/>
        <v>Not Recommended</v>
      </c>
      <c r="AC686" s="18" t="str">
        <f t="shared" si="109"/>
        <v>High Buzz Mismatch</v>
      </c>
    </row>
    <row r="687" spans="1:29" x14ac:dyDescent="0.35">
      <c r="A687" s="18" t="s">
        <v>795</v>
      </c>
      <c r="B687" s="19">
        <v>32906</v>
      </c>
      <c r="C687" s="18" t="s">
        <v>50</v>
      </c>
      <c r="D687" s="18" t="s">
        <v>95</v>
      </c>
      <c r="E687" s="18" t="s">
        <v>21</v>
      </c>
      <c r="F687" s="18" t="s">
        <v>22</v>
      </c>
      <c r="G687" s="18" t="s">
        <v>150</v>
      </c>
      <c r="H687" s="18" t="s">
        <v>431</v>
      </c>
      <c r="I687" s="18" t="s">
        <v>574</v>
      </c>
      <c r="J687" s="20">
        <v>10000</v>
      </c>
      <c r="K687" s="20">
        <v>14006</v>
      </c>
      <c r="L687" s="20">
        <v>12000</v>
      </c>
      <c r="M687" s="20">
        <v>0</v>
      </c>
      <c r="N687" s="20">
        <v>5.9</v>
      </c>
      <c r="O687" s="20">
        <v>60</v>
      </c>
      <c r="P687" s="20">
        <v>107</v>
      </c>
      <c r="Q687" s="3">
        <v>82670733</v>
      </c>
      <c r="R687" s="3">
        <v>60000000</v>
      </c>
      <c r="S687" s="3">
        <f t="shared" si="100"/>
        <v>22670733</v>
      </c>
      <c r="T687" s="4">
        <f t="shared" si="101"/>
        <v>0.37784554999999997</v>
      </c>
      <c r="U687" s="5">
        <f t="shared" si="102"/>
        <v>23.751138220000001</v>
      </c>
      <c r="V687" s="2">
        <f t="shared" si="103"/>
        <v>1990</v>
      </c>
      <c r="W687" s="18" t="str">
        <f t="shared" si="104"/>
        <v>fevral</v>
      </c>
      <c r="X687" s="18" t="str">
        <f t="shared" si="105"/>
        <v>Tony Scott</v>
      </c>
      <c r="Y687" s="18" t="str">
        <f t="shared" si="106"/>
        <v>DAYS OF THUNDER</v>
      </c>
      <c r="Z687" s="18" t="str">
        <f t="shared" si="107"/>
        <v>Normal</v>
      </c>
      <c r="AA687" s="18" t="str">
        <f>VLOOKUP(D687, lookups!$A$2:$B$18, 2, FALSE)</f>
        <v>High Budget</v>
      </c>
      <c r="AB687" s="18" t="str">
        <f t="shared" si="108"/>
        <v>Not Recommended</v>
      </c>
      <c r="AC687" s="18" t="str">
        <f t="shared" si="109"/>
        <v>High Buzz Mismatch</v>
      </c>
    </row>
    <row r="688" spans="1:29" x14ac:dyDescent="0.35">
      <c r="A688" s="18" t="s">
        <v>5981</v>
      </c>
      <c r="B688" s="19">
        <v>40560</v>
      </c>
      <c r="C688" s="18" t="s">
        <v>50</v>
      </c>
      <c r="D688" s="18" t="s">
        <v>38</v>
      </c>
      <c r="E688" s="18" t="s">
        <v>21</v>
      </c>
      <c r="F688" s="18" t="s">
        <v>22</v>
      </c>
      <c r="G688" s="18" t="s">
        <v>110</v>
      </c>
      <c r="H688" s="18" t="s">
        <v>5982</v>
      </c>
      <c r="I688" s="18" t="s">
        <v>2064</v>
      </c>
      <c r="J688" s="20">
        <v>8000</v>
      </c>
      <c r="K688" s="20">
        <v>9578</v>
      </c>
      <c r="L688" s="20">
        <v>729</v>
      </c>
      <c r="M688" s="20">
        <v>22000</v>
      </c>
      <c r="N688" s="20">
        <v>7.3</v>
      </c>
      <c r="O688" s="20">
        <v>549</v>
      </c>
      <c r="P688" s="20">
        <v>115</v>
      </c>
      <c r="Q688" s="3">
        <v>82624961</v>
      </c>
      <c r="R688" s="3">
        <v>20000000</v>
      </c>
      <c r="S688" s="3">
        <f t="shared" si="100"/>
        <v>62624961</v>
      </c>
      <c r="T688" s="4">
        <f t="shared" si="101"/>
        <v>3.1312480499999999</v>
      </c>
      <c r="U688" s="5">
        <f t="shared" si="102"/>
        <v>32.652499220000003</v>
      </c>
      <c r="V688" s="2">
        <f t="shared" si="103"/>
        <v>2011</v>
      </c>
      <c r="W688" s="18" t="str">
        <f t="shared" si="104"/>
        <v>yanvar</v>
      </c>
      <c r="X688" s="18" t="str">
        <f t="shared" si="105"/>
        <v>Alexander Payne</v>
      </c>
      <c r="Y688" s="18" t="str">
        <f t="shared" si="106"/>
        <v>THE DESCENDANTS</v>
      </c>
      <c r="Z688" s="18" t="str">
        <f t="shared" si="107"/>
        <v>Normal</v>
      </c>
      <c r="AA688" s="18" t="str">
        <f>VLOOKUP(D688, lookups!$A$2:$B$18, 2, FALSE)</f>
        <v>Medium Budget</v>
      </c>
      <c r="AB688" s="18" t="str">
        <f t="shared" si="108"/>
        <v>Not Recommended</v>
      </c>
      <c r="AC688" s="18" t="str">
        <f t="shared" si="109"/>
        <v>Normal</v>
      </c>
    </row>
    <row r="689" spans="1:29" x14ac:dyDescent="0.35">
      <c r="A689" s="18" t="s">
        <v>3927</v>
      </c>
      <c r="B689" s="19">
        <v>38562</v>
      </c>
      <c r="C689" s="18" t="s">
        <v>50</v>
      </c>
      <c r="D689" s="18" t="s">
        <v>58</v>
      </c>
      <c r="E689" s="18" t="s">
        <v>21</v>
      </c>
      <c r="F689" s="18" t="s">
        <v>22</v>
      </c>
      <c r="G689" s="18" t="s">
        <v>102</v>
      </c>
      <c r="H689" s="18" t="s">
        <v>3928</v>
      </c>
      <c r="I689" s="18" t="s">
        <v>2918</v>
      </c>
      <c r="J689" s="20">
        <v>12000</v>
      </c>
      <c r="K689" s="20">
        <v>20348</v>
      </c>
      <c r="L689" s="20">
        <v>163</v>
      </c>
      <c r="M689" s="20">
        <v>781</v>
      </c>
      <c r="N689" s="20">
        <v>5.4</v>
      </c>
      <c r="O689" s="20">
        <v>77</v>
      </c>
      <c r="P689" s="20">
        <v>94</v>
      </c>
      <c r="Q689" s="3">
        <v>82569532</v>
      </c>
      <c r="R689" s="3">
        <v>60000000</v>
      </c>
      <c r="S689" s="3">
        <f t="shared" si="100"/>
        <v>22569532</v>
      </c>
      <c r="T689" s="4">
        <f t="shared" si="101"/>
        <v>0.37615886666666665</v>
      </c>
      <c r="U689" s="5">
        <f t="shared" si="102"/>
        <v>21.828563546666668</v>
      </c>
      <c r="V689" s="2">
        <f t="shared" si="103"/>
        <v>2005</v>
      </c>
      <c r="W689" s="18" t="str">
        <f t="shared" si="104"/>
        <v>iyul</v>
      </c>
      <c r="X689" s="18" t="str">
        <f t="shared" si="105"/>
        <v>Adam Shankman</v>
      </c>
      <c r="Y689" s="18" t="str">
        <f t="shared" si="106"/>
        <v>CHEAPER BY THE DOZEN 2</v>
      </c>
      <c r="Z689" s="18" t="str">
        <f t="shared" si="107"/>
        <v>Normal</v>
      </c>
      <c r="AA689" s="18" t="str">
        <f>VLOOKUP(D689, lookups!$A$2:$B$18, 2, FALSE)</f>
        <v>High Budget</v>
      </c>
      <c r="AB689" s="18" t="str">
        <f t="shared" si="108"/>
        <v>Not Recommended</v>
      </c>
      <c r="AC689" s="18" t="str">
        <f t="shared" si="109"/>
        <v>High Buzz Mismatch</v>
      </c>
    </row>
    <row r="690" spans="1:29" x14ac:dyDescent="0.35">
      <c r="A690" s="18" t="s">
        <v>1249</v>
      </c>
      <c r="B690" s="19">
        <v>34946</v>
      </c>
      <c r="C690" s="18" t="s">
        <v>50</v>
      </c>
      <c r="D690" s="18" t="s">
        <v>27</v>
      </c>
      <c r="E690" s="18" t="s">
        <v>21</v>
      </c>
      <c r="F690" s="18" t="s">
        <v>22</v>
      </c>
      <c r="G690" s="18" t="s">
        <v>102</v>
      </c>
      <c r="H690" s="18" t="s">
        <v>1250</v>
      </c>
      <c r="I690" s="18" t="s">
        <v>725</v>
      </c>
      <c r="J690" s="20">
        <v>975</v>
      </c>
      <c r="K690" s="20">
        <v>2223</v>
      </c>
      <c r="L690" s="20">
        <v>65</v>
      </c>
      <c r="M690" s="20">
        <v>0</v>
      </c>
      <c r="N690" s="20">
        <v>7.3</v>
      </c>
      <c r="O690" s="20">
        <v>42</v>
      </c>
      <c r="P690" s="20">
        <v>143</v>
      </c>
      <c r="Q690" s="3">
        <v>82528097</v>
      </c>
      <c r="R690" s="3">
        <v>6500000</v>
      </c>
      <c r="S690" s="3">
        <f t="shared" si="100"/>
        <v>76028097</v>
      </c>
      <c r="T690" s="4">
        <f t="shared" si="101"/>
        <v>11.696630307692308</v>
      </c>
      <c r="U690" s="5">
        <f t="shared" si="102"/>
        <v>33.878652123076925</v>
      </c>
      <c r="V690" s="2">
        <f t="shared" si="103"/>
        <v>1995</v>
      </c>
      <c r="W690" s="18" t="str">
        <f t="shared" si="104"/>
        <v>sentyabr</v>
      </c>
      <c r="X690" s="18" t="str">
        <f t="shared" si="105"/>
        <v>Stephen Herek</v>
      </c>
      <c r="Y690" s="18" t="str">
        <f t="shared" si="106"/>
        <v>MR. HOLLAND'S OPUS</v>
      </c>
      <c r="Z690" s="18" t="str">
        <f t="shared" si="107"/>
        <v>Overperformer</v>
      </c>
      <c r="AA690" s="18" t="str">
        <f>VLOOKUP(D690, lookups!$A$2:$B$18, 2, FALSE)</f>
        <v>Medium Budget</v>
      </c>
      <c r="AB690" s="18" t="str">
        <f t="shared" si="108"/>
        <v>Not Recommended</v>
      </c>
      <c r="AC690" s="18" t="str">
        <f t="shared" si="109"/>
        <v>Normal</v>
      </c>
    </row>
    <row r="691" spans="1:29" x14ac:dyDescent="0.35">
      <c r="A691" s="18" t="s">
        <v>915</v>
      </c>
      <c r="B691" s="19">
        <v>33669</v>
      </c>
      <c r="C691" s="18" t="s">
        <v>50</v>
      </c>
      <c r="D691" s="18" t="s">
        <v>333</v>
      </c>
      <c r="E691" s="18" t="s">
        <v>21</v>
      </c>
      <c r="F691" s="18" t="s">
        <v>22</v>
      </c>
      <c r="G691" s="18" t="s">
        <v>110</v>
      </c>
      <c r="H691" s="18" t="s">
        <v>551</v>
      </c>
      <c r="I691" s="18" t="s">
        <v>215</v>
      </c>
      <c r="J691" s="20">
        <v>18000</v>
      </c>
      <c r="K691" s="20">
        <v>42220</v>
      </c>
      <c r="L691" s="20">
        <v>0</v>
      </c>
      <c r="M691" s="20">
        <v>14000</v>
      </c>
      <c r="N691" s="20">
        <v>7.5</v>
      </c>
      <c r="O691" s="20">
        <v>181</v>
      </c>
      <c r="P691" s="20">
        <v>155</v>
      </c>
      <c r="Q691" s="3">
        <v>82522790</v>
      </c>
      <c r="R691" s="3">
        <v>40000000</v>
      </c>
      <c r="S691" s="3">
        <f t="shared" si="100"/>
        <v>42522790</v>
      </c>
      <c r="T691" s="4">
        <f t="shared" si="101"/>
        <v>1.0630697499999999</v>
      </c>
      <c r="U691" s="5">
        <f t="shared" si="102"/>
        <v>31.825227899999998</v>
      </c>
      <c r="V691" s="2">
        <f t="shared" si="103"/>
        <v>1992</v>
      </c>
      <c r="W691" s="18" t="str">
        <f t="shared" si="104"/>
        <v>mart</v>
      </c>
      <c r="X691" s="18" t="str">
        <f t="shared" si="105"/>
        <v>Francis Ford Coppola</v>
      </c>
      <c r="Y691" s="18" t="str">
        <f t="shared" si="106"/>
        <v>BRAM STOKER'S DRACULA</v>
      </c>
      <c r="Z691" s="18" t="str">
        <f t="shared" si="107"/>
        <v>Normal</v>
      </c>
      <c r="AA691" s="18" t="str">
        <f>VLOOKUP(D691, lookups!$A$2:$B$18, 2, FALSE)</f>
        <v>Low Budget</v>
      </c>
      <c r="AB691" s="18" t="str">
        <f t="shared" si="108"/>
        <v>Not Recommended</v>
      </c>
      <c r="AC691" s="18" t="str">
        <f t="shared" si="109"/>
        <v>Normal</v>
      </c>
    </row>
    <row r="692" spans="1:29" x14ac:dyDescent="0.35">
      <c r="A692" s="18" t="s">
        <v>6694</v>
      </c>
      <c r="B692" s="19">
        <v>41874</v>
      </c>
      <c r="C692" s="18" t="s">
        <v>50</v>
      </c>
      <c r="D692" s="18" t="s">
        <v>38</v>
      </c>
      <c r="E692" s="18" t="s">
        <v>21</v>
      </c>
      <c r="F692" s="18" t="s">
        <v>22</v>
      </c>
      <c r="G692" s="18" t="s">
        <v>110</v>
      </c>
      <c r="H692" s="18" t="s">
        <v>5553</v>
      </c>
      <c r="I692" s="18" t="s">
        <v>2867</v>
      </c>
      <c r="J692" s="20">
        <v>839</v>
      </c>
      <c r="K692" s="20">
        <v>3627</v>
      </c>
      <c r="L692" s="20">
        <v>42</v>
      </c>
      <c r="M692" s="20">
        <v>14000</v>
      </c>
      <c r="N692" s="20">
        <v>6.5</v>
      </c>
      <c r="O692" s="20">
        <v>129</v>
      </c>
      <c r="P692" s="20">
        <v>104</v>
      </c>
      <c r="Q692" s="3">
        <v>82389560</v>
      </c>
      <c r="R692" s="3">
        <v>17000000</v>
      </c>
      <c r="S692" s="3">
        <f t="shared" si="100"/>
        <v>65389560</v>
      </c>
      <c r="T692" s="4">
        <f t="shared" si="101"/>
        <v>3.846444705882353</v>
      </c>
      <c r="U692" s="5">
        <f t="shared" si="102"/>
        <v>28.938577882352941</v>
      </c>
      <c r="V692" s="2">
        <f t="shared" si="103"/>
        <v>2014</v>
      </c>
      <c r="W692" s="18" t="str">
        <f t="shared" si="104"/>
        <v>avgust</v>
      </c>
      <c r="X692" s="18" t="str">
        <f t="shared" si="105"/>
        <v>Luke Greenfield</v>
      </c>
      <c r="Y692" s="18" t="str">
        <f t="shared" si="106"/>
        <v>LET'S BE COPS</v>
      </c>
      <c r="Z692" s="18" t="str">
        <f t="shared" si="107"/>
        <v>Normal</v>
      </c>
      <c r="AA692" s="18" t="str">
        <f>VLOOKUP(D692, lookups!$A$2:$B$18, 2, FALSE)</f>
        <v>Medium Budget</v>
      </c>
      <c r="AB692" s="18" t="str">
        <f t="shared" si="108"/>
        <v>Not Recommended</v>
      </c>
      <c r="AC692" s="18" t="str">
        <f t="shared" si="109"/>
        <v>Normal</v>
      </c>
    </row>
    <row r="693" spans="1:29" x14ac:dyDescent="0.35">
      <c r="A693" s="18" t="s">
        <v>3905</v>
      </c>
      <c r="B693" s="19">
        <v>38548</v>
      </c>
      <c r="C693" s="18" t="s">
        <v>50</v>
      </c>
      <c r="D693" s="18" t="s">
        <v>58</v>
      </c>
      <c r="E693" s="18" t="s">
        <v>21</v>
      </c>
      <c r="F693" s="18" t="s">
        <v>22</v>
      </c>
      <c r="G693" s="18" t="s">
        <v>102</v>
      </c>
      <c r="H693" s="18" t="s">
        <v>1218</v>
      </c>
      <c r="I693" s="18" t="s">
        <v>1142</v>
      </c>
      <c r="J693" s="20">
        <v>826</v>
      </c>
      <c r="K693" s="20">
        <v>3558</v>
      </c>
      <c r="L693" s="20">
        <v>32</v>
      </c>
      <c r="M693" s="20">
        <v>773</v>
      </c>
      <c r="N693" s="20">
        <v>4.5999999999999996</v>
      </c>
      <c r="O693" s="20">
        <v>75</v>
      </c>
      <c r="P693" s="20">
        <v>95</v>
      </c>
      <c r="Q693" s="3">
        <v>82301521</v>
      </c>
      <c r="R693" s="3">
        <v>32000000</v>
      </c>
      <c r="S693" s="3">
        <f t="shared" si="100"/>
        <v>50301521</v>
      </c>
      <c r="T693" s="4">
        <f t="shared" si="101"/>
        <v>1.57192253125</v>
      </c>
      <c r="U693" s="5">
        <f t="shared" si="102"/>
        <v>19.106069012500001</v>
      </c>
      <c r="V693" s="2">
        <f t="shared" si="103"/>
        <v>2005</v>
      </c>
      <c r="W693" s="18" t="str">
        <f t="shared" si="104"/>
        <v>iyul</v>
      </c>
      <c r="X693" s="18" t="str">
        <f t="shared" si="105"/>
        <v>Brian Levant</v>
      </c>
      <c r="Y693" s="18" t="str">
        <f t="shared" si="106"/>
        <v>ARE WE THERE YET?</v>
      </c>
      <c r="Z693" s="18" t="str">
        <f t="shared" si="107"/>
        <v>Normal</v>
      </c>
      <c r="AA693" s="18" t="str">
        <f>VLOOKUP(D693, lookups!$A$2:$B$18, 2, FALSE)</f>
        <v>High Budget</v>
      </c>
      <c r="AB693" s="18" t="str">
        <f t="shared" si="108"/>
        <v>Not Recommended</v>
      </c>
      <c r="AC693" s="18" t="str">
        <f t="shared" si="109"/>
        <v>Normal</v>
      </c>
    </row>
    <row r="694" spans="1:29" x14ac:dyDescent="0.35">
      <c r="A694" s="18" t="s">
        <v>297</v>
      </c>
      <c r="B694" s="19">
        <v>29161</v>
      </c>
      <c r="C694" s="18" t="s">
        <v>50</v>
      </c>
      <c r="D694" s="18" t="s">
        <v>58</v>
      </c>
      <c r="E694" s="18" t="s">
        <v>21</v>
      </c>
      <c r="F694" s="18" t="s">
        <v>22</v>
      </c>
      <c r="G694" s="18" t="s">
        <v>102</v>
      </c>
      <c r="H694" s="18" t="s">
        <v>298</v>
      </c>
      <c r="I694" s="18" t="s">
        <v>159</v>
      </c>
      <c r="J694" s="20">
        <v>12000</v>
      </c>
      <c r="K694" s="20">
        <v>16007</v>
      </c>
      <c r="L694" s="20">
        <v>338</v>
      </c>
      <c r="M694" s="20">
        <v>0</v>
      </c>
      <c r="N694" s="20">
        <v>6.4</v>
      </c>
      <c r="O694" s="20">
        <v>134</v>
      </c>
      <c r="P694" s="20">
        <v>143</v>
      </c>
      <c r="Q694" s="3">
        <v>82300000</v>
      </c>
      <c r="R694" s="3">
        <v>35000000</v>
      </c>
      <c r="S694" s="3">
        <f t="shared" si="100"/>
        <v>47300000</v>
      </c>
      <c r="T694" s="4">
        <f t="shared" si="101"/>
        <v>1.3514285714285714</v>
      </c>
      <c r="U694" s="5">
        <f t="shared" si="102"/>
        <v>26.14057142857143</v>
      </c>
      <c r="V694" s="2">
        <f t="shared" si="103"/>
        <v>1979</v>
      </c>
      <c r="W694" s="18" t="str">
        <f t="shared" si="104"/>
        <v>noyabr</v>
      </c>
      <c r="X694" s="18" t="str">
        <f t="shared" si="105"/>
        <v>Robert Wise</v>
      </c>
      <c r="Y694" s="18" t="str">
        <f t="shared" si="106"/>
        <v>STAR TREK: THE MOTİON PİCTURE</v>
      </c>
      <c r="Z694" s="18" t="str">
        <f t="shared" si="107"/>
        <v>Normal</v>
      </c>
      <c r="AA694" s="18" t="str">
        <f>VLOOKUP(D694, lookups!$A$2:$B$18, 2, FALSE)</f>
        <v>High Budget</v>
      </c>
      <c r="AB694" s="18" t="str">
        <f t="shared" si="108"/>
        <v>Not Recommended</v>
      </c>
      <c r="AC694" s="18" t="str">
        <f t="shared" si="109"/>
        <v>Normal</v>
      </c>
    </row>
    <row r="695" spans="1:29" x14ac:dyDescent="0.35">
      <c r="A695" s="18" t="s">
        <v>4617</v>
      </c>
      <c r="B695" s="19">
        <v>39126</v>
      </c>
      <c r="C695" s="18" t="s">
        <v>50</v>
      </c>
      <c r="D695" s="18" t="s">
        <v>58</v>
      </c>
      <c r="E695" s="18" t="s">
        <v>21</v>
      </c>
      <c r="F695" s="18" t="s">
        <v>22</v>
      </c>
      <c r="G695" s="18" t="s">
        <v>102</v>
      </c>
      <c r="H695" s="18" t="s">
        <v>4032</v>
      </c>
      <c r="I695" s="18" t="s">
        <v>4618</v>
      </c>
      <c r="J695" s="20">
        <v>14000</v>
      </c>
      <c r="K695" s="20">
        <v>28071</v>
      </c>
      <c r="L695" s="20">
        <v>47</v>
      </c>
      <c r="M695" s="20">
        <v>6000</v>
      </c>
      <c r="N695" s="20">
        <v>7.2</v>
      </c>
      <c r="O695" s="20">
        <v>181</v>
      </c>
      <c r="P695" s="20">
        <v>96</v>
      </c>
      <c r="Q695" s="3">
        <v>82234139</v>
      </c>
      <c r="R695" s="3">
        <v>17000000</v>
      </c>
      <c r="S695" s="3">
        <f t="shared" si="100"/>
        <v>65234139</v>
      </c>
      <c r="T695" s="4">
        <f t="shared" si="101"/>
        <v>3.8373022941176469</v>
      </c>
      <c r="U695" s="5">
        <f t="shared" si="102"/>
        <v>30.934920917647062</v>
      </c>
      <c r="V695" s="2">
        <f t="shared" si="103"/>
        <v>2007</v>
      </c>
      <c r="W695" s="18" t="str">
        <f t="shared" si="104"/>
        <v>fevral</v>
      </c>
      <c r="X695" s="18" t="str">
        <f t="shared" si="105"/>
        <v>Gabor Csupo</v>
      </c>
      <c r="Y695" s="18" t="str">
        <f t="shared" si="106"/>
        <v>BRİDGE TO TERABİTHİA</v>
      </c>
      <c r="Z695" s="18" t="str">
        <f t="shared" si="107"/>
        <v>Normal</v>
      </c>
      <c r="AA695" s="18" t="str">
        <f>VLOOKUP(D695, lookups!$A$2:$B$18, 2, FALSE)</f>
        <v>High Budget</v>
      </c>
      <c r="AB695" s="18" t="str">
        <f t="shared" si="108"/>
        <v>Not Recommended</v>
      </c>
      <c r="AC695" s="18" t="str">
        <f t="shared" si="109"/>
        <v>Normal</v>
      </c>
    </row>
    <row r="696" spans="1:29" x14ac:dyDescent="0.35">
      <c r="A696" s="18" t="s">
        <v>4536</v>
      </c>
      <c r="B696" s="19">
        <v>38876</v>
      </c>
      <c r="C696" s="18" t="s">
        <v>50</v>
      </c>
      <c r="D696" s="18" t="s">
        <v>58</v>
      </c>
      <c r="E696" s="18" t="s">
        <v>21</v>
      </c>
      <c r="F696" s="18" t="s">
        <v>22</v>
      </c>
      <c r="G696" s="18" t="s">
        <v>102</v>
      </c>
      <c r="H696" s="18" t="s">
        <v>3154</v>
      </c>
      <c r="I696" s="18" t="s">
        <v>2987</v>
      </c>
      <c r="J696" s="20">
        <v>1000</v>
      </c>
      <c r="K696" s="20">
        <v>1267</v>
      </c>
      <c r="L696" s="20">
        <v>189</v>
      </c>
      <c r="M696" s="20">
        <v>0</v>
      </c>
      <c r="N696" s="20">
        <v>5.6</v>
      </c>
      <c r="O696" s="20">
        <v>147</v>
      </c>
      <c r="P696" s="20">
        <v>93</v>
      </c>
      <c r="Q696" s="3">
        <v>82226474</v>
      </c>
      <c r="R696" s="3">
        <v>65000000</v>
      </c>
      <c r="S696" s="3">
        <f t="shared" si="100"/>
        <v>17226474</v>
      </c>
      <c r="T696" s="4">
        <f t="shared" si="101"/>
        <v>0.26502267692307691</v>
      </c>
      <c r="U696" s="5">
        <f t="shared" si="102"/>
        <v>22.506009070769231</v>
      </c>
      <c r="V696" s="2">
        <f t="shared" si="103"/>
        <v>2006</v>
      </c>
      <c r="W696" s="18" t="str">
        <f t="shared" si="104"/>
        <v>iyun</v>
      </c>
      <c r="X696" s="18" t="str">
        <f t="shared" si="105"/>
        <v>Shawn Levy</v>
      </c>
      <c r="Y696" s="18" t="str">
        <f t="shared" si="106"/>
        <v>THE PİNK PANTHER</v>
      </c>
      <c r="Z696" s="18" t="str">
        <f t="shared" si="107"/>
        <v>Normal</v>
      </c>
      <c r="AA696" s="18" t="str">
        <f>VLOOKUP(D696, lookups!$A$2:$B$18, 2, FALSE)</f>
        <v>High Budget</v>
      </c>
      <c r="AB696" s="18" t="str">
        <f t="shared" si="108"/>
        <v>Not Recommended</v>
      </c>
      <c r="AC696" s="18" t="str">
        <f t="shared" si="109"/>
        <v>High Buzz Mismatch</v>
      </c>
    </row>
    <row r="697" spans="1:29" x14ac:dyDescent="0.35">
      <c r="A697" s="18" t="s">
        <v>3339</v>
      </c>
      <c r="B697" s="19">
        <v>37801</v>
      </c>
      <c r="C697" s="18" t="s">
        <v>50</v>
      </c>
      <c r="D697" s="18" t="s">
        <v>95</v>
      </c>
      <c r="E697" s="18" t="s">
        <v>21</v>
      </c>
      <c r="F697" s="18" t="s">
        <v>22</v>
      </c>
      <c r="G697" s="18" t="s">
        <v>110</v>
      </c>
      <c r="H697" s="18" t="s">
        <v>3340</v>
      </c>
      <c r="I697" s="18" t="s">
        <v>1718</v>
      </c>
      <c r="J697" s="20">
        <v>918</v>
      </c>
      <c r="K697" s="20">
        <v>4692</v>
      </c>
      <c r="L697" s="20">
        <v>31</v>
      </c>
      <c r="M697" s="20">
        <v>3000</v>
      </c>
      <c r="N697" s="20">
        <v>5.8</v>
      </c>
      <c r="O697" s="20">
        <v>273</v>
      </c>
      <c r="P697" s="20">
        <v>97</v>
      </c>
      <c r="Q697" s="3">
        <v>82163317</v>
      </c>
      <c r="R697" s="3">
        <v>30000000</v>
      </c>
      <c r="S697" s="3">
        <f t="shared" si="100"/>
        <v>52163317</v>
      </c>
      <c r="T697" s="4">
        <f t="shared" si="101"/>
        <v>1.7387772333333333</v>
      </c>
      <c r="U697" s="5">
        <f t="shared" si="102"/>
        <v>24.195510893333335</v>
      </c>
      <c r="V697" s="2">
        <f t="shared" si="103"/>
        <v>2003</v>
      </c>
      <c r="W697" s="18" t="str">
        <f t="shared" si="104"/>
        <v>iyun</v>
      </c>
      <c r="X697" s="18" t="str">
        <f t="shared" si="105"/>
        <v>Ronny Yu</v>
      </c>
      <c r="Y697" s="18" t="str">
        <f t="shared" si="106"/>
        <v>FREDDY VS. JASON</v>
      </c>
      <c r="Z697" s="18" t="str">
        <f t="shared" si="107"/>
        <v>Normal</v>
      </c>
      <c r="AA697" s="18" t="str">
        <f>VLOOKUP(D697, lookups!$A$2:$B$18, 2, FALSE)</f>
        <v>High Budget</v>
      </c>
      <c r="AB697" s="18" t="str">
        <f t="shared" si="108"/>
        <v>Not Recommended</v>
      </c>
      <c r="AC697" s="18" t="str">
        <f t="shared" si="109"/>
        <v>Normal</v>
      </c>
    </row>
    <row r="698" spans="1:29" x14ac:dyDescent="0.35">
      <c r="A698" s="18" t="s">
        <v>4611</v>
      </c>
      <c r="B698" s="19">
        <v>39185</v>
      </c>
      <c r="C698" s="18" t="s">
        <v>50</v>
      </c>
      <c r="D698" s="18" t="s">
        <v>95</v>
      </c>
      <c r="E698" s="18" t="s">
        <v>21</v>
      </c>
      <c r="F698" s="18" t="s">
        <v>22</v>
      </c>
      <c r="G698" s="18" t="s">
        <v>150</v>
      </c>
      <c r="H698" s="18" t="s">
        <v>647</v>
      </c>
      <c r="I698" s="18" t="s">
        <v>498</v>
      </c>
      <c r="J698" s="20">
        <v>18000</v>
      </c>
      <c r="K698" s="20">
        <v>31523</v>
      </c>
      <c r="L698" s="20">
        <v>0</v>
      </c>
      <c r="M698" s="20">
        <v>3000</v>
      </c>
      <c r="N698" s="20">
        <v>6.3</v>
      </c>
      <c r="O698" s="20">
        <v>287</v>
      </c>
      <c r="P698" s="20">
        <v>115</v>
      </c>
      <c r="Q698" s="3">
        <v>82161969</v>
      </c>
      <c r="R698" s="3">
        <v>150000000</v>
      </c>
      <c r="S698" s="3">
        <f t="shared" si="100"/>
        <v>-67838031</v>
      </c>
      <c r="T698" s="4">
        <f t="shared" si="101"/>
        <v>-0.45225354000000001</v>
      </c>
      <c r="U698" s="5">
        <f t="shared" si="102"/>
        <v>25.319098583999999</v>
      </c>
      <c r="V698" s="2">
        <f t="shared" si="103"/>
        <v>2007</v>
      </c>
      <c r="W698" s="18" t="str">
        <f t="shared" si="104"/>
        <v>aprel</v>
      </c>
      <c r="X698" s="18" t="str">
        <f t="shared" si="105"/>
        <v>Robert Zemeckis</v>
      </c>
      <c r="Y698" s="18" t="str">
        <f t="shared" si="106"/>
        <v>BEOWULF</v>
      </c>
      <c r="Z698" s="18" t="str">
        <f t="shared" si="107"/>
        <v>Underperformer</v>
      </c>
      <c r="AA698" s="18" t="str">
        <f>VLOOKUP(D698, lookups!$A$2:$B$18, 2, FALSE)</f>
        <v>High Budget</v>
      </c>
      <c r="AB698" s="18" t="str">
        <f t="shared" si="108"/>
        <v>Not Recommended</v>
      </c>
      <c r="AC698" s="18" t="str">
        <f t="shared" si="109"/>
        <v>Normal</v>
      </c>
    </row>
    <row r="699" spans="1:29" x14ac:dyDescent="0.35">
      <c r="A699" s="18" t="s">
        <v>7004</v>
      </c>
      <c r="B699" s="19">
        <v>42172</v>
      </c>
      <c r="C699" s="18" t="s">
        <v>50</v>
      </c>
      <c r="D699" s="18" t="s">
        <v>95</v>
      </c>
      <c r="E699" s="18" t="s">
        <v>21</v>
      </c>
      <c r="F699" s="18" t="s">
        <v>22</v>
      </c>
      <c r="G699" s="18" t="s">
        <v>150</v>
      </c>
      <c r="H699" s="18" t="s">
        <v>6790</v>
      </c>
      <c r="I699" s="18" t="s">
        <v>6791</v>
      </c>
      <c r="J699" s="20">
        <v>988</v>
      </c>
      <c r="K699" s="20">
        <v>2517</v>
      </c>
      <c r="L699" s="20">
        <v>47</v>
      </c>
      <c r="M699" s="20">
        <v>24000</v>
      </c>
      <c r="N699" s="20">
        <v>6.4</v>
      </c>
      <c r="O699" s="20">
        <v>249</v>
      </c>
      <c r="P699" s="20">
        <v>132</v>
      </c>
      <c r="Q699" s="3">
        <v>81687587</v>
      </c>
      <c r="R699" s="3">
        <v>61000000</v>
      </c>
      <c r="S699" s="3">
        <f t="shared" si="100"/>
        <v>20687587</v>
      </c>
      <c r="T699" s="4">
        <f t="shared" si="101"/>
        <v>0.3391407704918033</v>
      </c>
      <c r="U699" s="5">
        <f t="shared" si="102"/>
        <v>28.135656308196722</v>
      </c>
      <c r="V699" s="2">
        <f t="shared" si="103"/>
        <v>2015</v>
      </c>
      <c r="W699" s="18" t="str">
        <f t="shared" si="104"/>
        <v>iyun</v>
      </c>
      <c r="X699" s="18" t="str">
        <f t="shared" si="105"/>
        <v>Wes Ball</v>
      </c>
      <c r="Y699" s="18" t="str">
        <f t="shared" si="106"/>
        <v>THE SCORCH TRİALS</v>
      </c>
      <c r="Z699" s="18" t="str">
        <f t="shared" si="107"/>
        <v>Normal</v>
      </c>
      <c r="AA699" s="18" t="str">
        <f>VLOOKUP(D699, lookups!$A$2:$B$18, 2, FALSE)</f>
        <v>High Budget</v>
      </c>
      <c r="AB699" s="18" t="str">
        <f t="shared" si="108"/>
        <v>Not Recommended</v>
      </c>
      <c r="AC699" s="18" t="str">
        <f t="shared" si="109"/>
        <v>Normal</v>
      </c>
    </row>
    <row r="700" spans="1:29" x14ac:dyDescent="0.35">
      <c r="A700" s="18" t="s">
        <v>2989</v>
      </c>
      <c r="B700" s="19">
        <v>37367</v>
      </c>
      <c r="C700" s="18" t="s">
        <v>50</v>
      </c>
      <c r="D700" s="18" t="s">
        <v>95</v>
      </c>
      <c r="E700" s="18" t="s">
        <v>21</v>
      </c>
      <c r="F700" s="18" t="s">
        <v>22</v>
      </c>
      <c r="G700" s="18" t="s">
        <v>110</v>
      </c>
      <c r="H700" s="18" t="s">
        <v>2388</v>
      </c>
      <c r="I700" s="18" t="s">
        <v>2990</v>
      </c>
      <c r="J700" s="20">
        <v>12000</v>
      </c>
      <c r="K700" s="20">
        <v>15371</v>
      </c>
      <c r="L700" s="20">
        <v>0</v>
      </c>
      <c r="M700" s="20">
        <v>0</v>
      </c>
      <c r="N700" s="20">
        <v>6.7</v>
      </c>
      <c r="O700" s="20">
        <v>224</v>
      </c>
      <c r="P700" s="20">
        <v>117</v>
      </c>
      <c r="Q700" s="3">
        <v>81645152</v>
      </c>
      <c r="R700" s="3">
        <v>54000000</v>
      </c>
      <c r="S700" s="3">
        <f t="shared" si="100"/>
        <v>27645152</v>
      </c>
      <c r="T700" s="4">
        <f t="shared" si="101"/>
        <v>0.51194725925925921</v>
      </c>
      <c r="U700" s="5">
        <f t="shared" si="102"/>
        <v>27.004778903703706</v>
      </c>
      <c r="V700" s="2">
        <f t="shared" si="103"/>
        <v>2002</v>
      </c>
      <c r="W700" s="18" t="str">
        <f t="shared" si="104"/>
        <v>aprel</v>
      </c>
      <c r="X700" s="18" t="str">
        <f t="shared" si="105"/>
        <v>Guillermo del Toro</v>
      </c>
      <c r="Y700" s="18" t="str">
        <f t="shared" si="106"/>
        <v>BLADE II</v>
      </c>
      <c r="Z700" s="18" t="str">
        <f t="shared" si="107"/>
        <v>Normal</v>
      </c>
      <c r="AA700" s="18" t="str">
        <f>VLOOKUP(D700, lookups!$A$2:$B$18, 2, FALSE)</f>
        <v>High Budget</v>
      </c>
      <c r="AB700" s="18" t="str">
        <f t="shared" si="108"/>
        <v>Not Recommended</v>
      </c>
      <c r="AC700" s="18" t="str">
        <f t="shared" si="109"/>
        <v>Normal</v>
      </c>
    </row>
    <row r="701" spans="1:29" x14ac:dyDescent="0.35">
      <c r="A701" s="18" t="s">
        <v>4312</v>
      </c>
      <c r="B701" s="19">
        <v>38831</v>
      </c>
      <c r="C701" s="18" t="s">
        <v>50</v>
      </c>
      <c r="D701" s="18" t="s">
        <v>58</v>
      </c>
      <c r="E701" s="18" t="s">
        <v>21</v>
      </c>
      <c r="F701" s="18" t="s">
        <v>22</v>
      </c>
      <c r="G701" s="18" t="s">
        <v>102</v>
      </c>
      <c r="H701" s="18" t="s">
        <v>1834</v>
      </c>
      <c r="I701" s="18" t="s">
        <v>787</v>
      </c>
      <c r="J701" s="20">
        <v>23000</v>
      </c>
      <c r="K701" s="20">
        <v>24300</v>
      </c>
      <c r="L701" s="20">
        <v>155</v>
      </c>
      <c r="M701" s="20">
        <v>11000</v>
      </c>
      <c r="N701" s="20">
        <v>7.3</v>
      </c>
      <c r="O701" s="20">
        <v>118</v>
      </c>
      <c r="P701" s="20">
        <v>120</v>
      </c>
      <c r="Q701" s="3">
        <v>81593527</v>
      </c>
      <c r="R701" s="3">
        <v>40000000</v>
      </c>
      <c r="S701" s="3">
        <f t="shared" si="100"/>
        <v>41593527</v>
      </c>
      <c r="T701" s="4">
        <f t="shared" si="101"/>
        <v>1.0398381750000001</v>
      </c>
      <c r="U701" s="5">
        <f t="shared" si="102"/>
        <v>30.715935269999999</v>
      </c>
      <c r="V701" s="2">
        <f t="shared" si="103"/>
        <v>2006</v>
      </c>
      <c r="W701" s="18" t="str">
        <f t="shared" si="104"/>
        <v>aprel</v>
      </c>
      <c r="X701" s="18" t="str">
        <f t="shared" si="105"/>
        <v>Frank Marshall</v>
      </c>
      <c r="Y701" s="18" t="str">
        <f t="shared" si="106"/>
        <v>EİGHT BELOW</v>
      </c>
      <c r="Z701" s="18" t="str">
        <f t="shared" si="107"/>
        <v>Normal</v>
      </c>
      <c r="AA701" s="18" t="str">
        <f>VLOOKUP(D701, lookups!$A$2:$B$18, 2, FALSE)</f>
        <v>High Budget</v>
      </c>
      <c r="AB701" s="18" t="str">
        <f t="shared" si="108"/>
        <v>Not Recommended</v>
      </c>
      <c r="AC701" s="18" t="str">
        <f t="shared" si="109"/>
        <v>Normal</v>
      </c>
    </row>
    <row r="702" spans="1:29" x14ac:dyDescent="0.35">
      <c r="A702" s="18" t="s">
        <v>5753</v>
      </c>
      <c r="B702" s="19">
        <v>40211</v>
      </c>
      <c r="C702" s="18" t="s">
        <v>50</v>
      </c>
      <c r="D702" s="18" t="s">
        <v>95</v>
      </c>
      <c r="E702" s="18" t="s">
        <v>21</v>
      </c>
      <c r="F702" s="18" t="s">
        <v>22</v>
      </c>
      <c r="G702" s="18" t="s">
        <v>150</v>
      </c>
      <c r="H702" s="18" t="s">
        <v>592</v>
      </c>
      <c r="I702" s="18" t="s">
        <v>574</v>
      </c>
      <c r="J702" s="20">
        <v>18000</v>
      </c>
      <c r="K702" s="20">
        <v>25780</v>
      </c>
      <c r="L702" s="20">
        <v>12000</v>
      </c>
      <c r="M702" s="20">
        <v>18000</v>
      </c>
      <c r="N702" s="20">
        <v>6.8</v>
      </c>
      <c r="O702" s="20">
        <v>316</v>
      </c>
      <c r="P702" s="20">
        <v>98</v>
      </c>
      <c r="Q702" s="3">
        <v>81557479</v>
      </c>
      <c r="R702" s="3">
        <v>100000000</v>
      </c>
      <c r="S702" s="3">
        <f t="shared" si="100"/>
        <v>-18442521</v>
      </c>
      <c r="T702" s="4">
        <f t="shared" si="101"/>
        <v>-0.18442521000000001</v>
      </c>
      <c r="U702" s="5">
        <f t="shared" si="102"/>
        <v>28.926229916</v>
      </c>
      <c r="V702" s="2">
        <f t="shared" si="103"/>
        <v>2010</v>
      </c>
      <c r="W702" s="18" t="str">
        <f t="shared" si="104"/>
        <v>fevral</v>
      </c>
      <c r="X702" s="18" t="str">
        <f t="shared" si="105"/>
        <v>Tony Scott</v>
      </c>
      <c r="Y702" s="18" t="str">
        <f t="shared" si="106"/>
        <v>UNSTOPPABLE</v>
      </c>
      <c r="Z702" s="18" t="str">
        <f t="shared" si="107"/>
        <v>Underperformer</v>
      </c>
      <c r="AA702" s="18" t="str">
        <f>VLOOKUP(D702, lookups!$A$2:$B$18, 2, FALSE)</f>
        <v>High Budget</v>
      </c>
      <c r="AB702" s="18" t="str">
        <f t="shared" si="108"/>
        <v>Not Recommended</v>
      </c>
      <c r="AC702" s="18" t="str">
        <f t="shared" si="109"/>
        <v>Normal</v>
      </c>
    </row>
    <row r="703" spans="1:29" x14ac:dyDescent="0.35">
      <c r="A703" s="18" t="s">
        <v>2157</v>
      </c>
      <c r="B703" s="19">
        <v>36224</v>
      </c>
      <c r="C703" s="18" t="s">
        <v>50</v>
      </c>
      <c r="D703" s="18" t="s">
        <v>95</v>
      </c>
      <c r="E703" s="18" t="s">
        <v>21</v>
      </c>
      <c r="F703" s="18" t="s">
        <v>22</v>
      </c>
      <c r="G703" s="18" t="s">
        <v>110</v>
      </c>
      <c r="H703" s="18" t="s">
        <v>656</v>
      </c>
      <c r="I703" s="18" t="s">
        <v>2158</v>
      </c>
      <c r="J703" s="20">
        <v>1000</v>
      </c>
      <c r="K703" s="20">
        <v>3148</v>
      </c>
      <c r="L703" s="20">
        <v>241</v>
      </c>
      <c r="M703" s="20">
        <v>0</v>
      </c>
      <c r="N703" s="20">
        <v>7.1</v>
      </c>
      <c r="O703" s="20">
        <v>143</v>
      </c>
      <c r="P703" s="20">
        <v>90</v>
      </c>
      <c r="Q703" s="3">
        <v>81517441</v>
      </c>
      <c r="R703" s="3">
        <v>50000000</v>
      </c>
      <c r="S703" s="3">
        <f t="shared" si="100"/>
        <v>31517441</v>
      </c>
      <c r="T703" s="4">
        <f t="shared" si="101"/>
        <v>0.63034882000000003</v>
      </c>
      <c r="U703" s="5">
        <f t="shared" si="102"/>
        <v>28.652139527999999</v>
      </c>
      <c r="V703" s="2">
        <f t="shared" si="103"/>
        <v>1999</v>
      </c>
      <c r="W703" s="18" t="str">
        <f t="shared" si="104"/>
        <v>mart</v>
      </c>
      <c r="X703" s="18" t="str">
        <f t="shared" si="105"/>
        <v>Brian Helgeland</v>
      </c>
      <c r="Y703" s="18" t="str">
        <f t="shared" si="106"/>
        <v>PAYBACK</v>
      </c>
      <c r="Z703" s="18" t="str">
        <f t="shared" si="107"/>
        <v>Normal</v>
      </c>
      <c r="AA703" s="18" t="str">
        <f>VLOOKUP(D703, lookups!$A$2:$B$18, 2, FALSE)</f>
        <v>High Budget</v>
      </c>
      <c r="AB703" s="18" t="str">
        <f t="shared" si="108"/>
        <v>Not Recommended</v>
      </c>
      <c r="AC703" s="18" t="str">
        <f t="shared" si="109"/>
        <v>Normal</v>
      </c>
    </row>
    <row r="704" spans="1:29" x14ac:dyDescent="0.35">
      <c r="A704" s="18" t="s">
        <v>678</v>
      </c>
      <c r="B704" s="19">
        <v>32358</v>
      </c>
      <c r="C704" s="18" t="s">
        <v>50</v>
      </c>
      <c r="D704" s="18" t="s">
        <v>95</v>
      </c>
      <c r="E704" s="18" t="s">
        <v>21</v>
      </c>
      <c r="F704" s="18" t="s">
        <v>22</v>
      </c>
      <c r="G704" s="18" t="s">
        <v>110</v>
      </c>
      <c r="H704" s="18" t="s">
        <v>679</v>
      </c>
      <c r="I704" s="18" t="s">
        <v>624</v>
      </c>
      <c r="J704" s="20">
        <v>25000</v>
      </c>
      <c r="K704" s="20">
        <v>40585</v>
      </c>
      <c r="L704" s="20">
        <v>323</v>
      </c>
      <c r="M704" s="20">
        <v>25000</v>
      </c>
      <c r="N704" s="20">
        <v>8.1999999999999993</v>
      </c>
      <c r="O704" s="20">
        <v>233</v>
      </c>
      <c r="P704" s="20">
        <v>131</v>
      </c>
      <c r="Q704" s="3">
        <v>81350242</v>
      </c>
      <c r="R704" s="3">
        <v>28000000</v>
      </c>
      <c r="S704" s="3">
        <f t="shared" si="100"/>
        <v>53350242</v>
      </c>
      <c r="T704" s="4">
        <f t="shared" si="101"/>
        <v>1.9053657857142856</v>
      </c>
      <c r="U704" s="5">
        <f t="shared" si="102"/>
        <v>36.062146314285712</v>
      </c>
      <c r="V704" s="2">
        <f t="shared" si="103"/>
        <v>1988</v>
      </c>
      <c r="W704" s="18" t="str">
        <f t="shared" si="104"/>
        <v>avgust</v>
      </c>
      <c r="X704" s="18" t="str">
        <f t="shared" si="105"/>
        <v>John McTiernan</v>
      </c>
      <c r="Y704" s="18" t="str">
        <f t="shared" si="106"/>
        <v>DİE HARD</v>
      </c>
      <c r="Z704" s="18" t="str">
        <f t="shared" si="107"/>
        <v>Normal</v>
      </c>
      <c r="AA704" s="18" t="str">
        <f>VLOOKUP(D704, lookups!$A$2:$B$18, 2, FALSE)</f>
        <v>High Budget</v>
      </c>
      <c r="AB704" s="18" t="str">
        <f t="shared" si="108"/>
        <v>Not Recommended</v>
      </c>
      <c r="AC704" s="18" t="str">
        <f t="shared" si="109"/>
        <v>High Buzz / High Score</v>
      </c>
    </row>
    <row r="705" spans="1:29" x14ac:dyDescent="0.35">
      <c r="A705" s="18" t="s">
        <v>2247</v>
      </c>
      <c r="B705" s="19">
        <v>36371</v>
      </c>
      <c r="C705" s="18" t="s">
        <v>50</v>
      </c>
      <c r="D705" s="18" t="s">
        <v>20</v>
      </c>
      <c r="E705" s="18" t="s">
        <v>21</v>
      </c>
      <c r="F705" s="18" t="s">
        <v>22</v>
      </c>
      <c r="G705" s="18" t="s">
        <v>110</v>
      </c>
      <c r="H705" s="18" t="s">
        <v>1488</v>
      </c>
      <c r="I705" s="18" t="s">
        <v>1455</v>
      </c>
      <c r="J705" s="20">
        <v>22000</v>
      </c>
      <c r="K705" s="20">
        <v>36810</v>
      </c>
      <c r="L705" s="20">
        <v>333</v>
      </c>
      <c r="M705" s="20">
        <v>0</v>
      </c>
      <c r="N705" s="20">
        <v>7.3</v>
      </c>
      <c r="O705" s="20">
        <v>203</v>
      </c>
      <c r="P705" s="20">
        <v>139</v>
      </c>
      <c r="Q705" s="3">
        <v>81292135</v>
      </c>
      <c r="R705" s="3">
        <v>40000000</v>
      </c>
      <c r="S705" s="3">
        <f t="shared" si="100"/>
        <v>41292135</v>
      </c>
      <c r="T705" s="4">
        <f t="shared" si="101"/>
        <v>1.0323033749999999</v>
      </c>
      <c r="U705" s="5">
        <f t="shared" si="102"/>
        <v>29.612921350000001</v>
      </c>
      <c r="V705" s="2">
        <f t="shared" si="103"/>
        <v>1999</v>
      </c>
      <c r="W705" s="18" t="str">
        <f t="shared" si="104"/>
        <v>iyul</v>
      </c>
      <c r="X705" s="18" t="str">
        <f t="shared" si="105"/>
        <v>Anthony Minghella</v>
      </c>
      <c r="Y705" s="18" t="str">
        <f t="shared" si="106"/>
        <v>THE TALENTED MR. RİPLEY</v>
      </c>
      <c r="Z705" s="18" t="str">
        <f t="shared" si="107"/>
        <v>Normal</v>
      </c>
      <c r="AA705" s="18" t="str">
        <f>VLOOKUP(D705, lookups!$A$2:$B$18, 2, FALSE)</f>
        <v>Medium Budget</v>
      </c>
      <c r="AB705" s="18" t="str">
        <f t="shared" si="108"/>
        <v>Not Recommended</v>
      </c>
      <c r="AC705" s="18" t="str">
        <f t="shared" si="109"/>
        <v>Normal</v>
      </c>
    </row>
    <row r="706" spans="1:29" x14ac:dyDescent="0.35">
      <c r="A706" s="18" t="s">
        <v>3456</v>
      </c>
      <c r="B706" s="19">
        <v>37753</v>
      </c>
      <c r="C706" s="18" t="s">
        <v>50</v>
      </c>
      <c r="D706" s="18" t="s">
        <v>38</v>
      </c>
      <c r="E706" s="18" t="s">
        <v>21</v>
      </c>
      <c r="F706" s="18" t="s">
        <v>22</v>
      </c>
      <c r="G706" s="18" t="s">
        <v>150</v>
      </c>
      <c r="H706" s="18" t="s">
        <v>3457</v>
      </c>
      <c r="I706" s="18" t="s">
        <v>876</v>
      </c>
      <c r="J706" s="20">
        <v>2000</v>
      </c>
      <c r="K706" s="20">
        <v>4403</v>
      </c>
      <c r="L706" s="20">
        <v>0</v>
      </c>
      <c r="M706" s="20">
        <v>0</v>
      </c>
      <c r="N706" s="20">
        <v>7.1</v>
      </c>
      <c r="O706" s="20">
        <v>204</v>
      </c>
      <c r="P706" s="20">
        <v>108</v>
      </c>
      <c r="Q706" s="3">
        <v>81257845</v>
      </c>
      <c r="R706" s="3">
        <v>35000000</v>
      </c>
      <c r="S706" s="3">
        <f t="shared" si="100"/>
        <v>46257845</v>
      </c>
      <c r="T706" s="4">
        <f t="shared" si="101"/>
        <v>1.3216527142857142</v>
      </c>
      <c r="U706" s="5">
        <f t="shared" si="102"/>
        <v>28.928661085714285</v>
      </c>
      <c r="V706" s="2">
        <f t="shared" si="103"/>
        <v>2003</v>
      </c>
      <c r="W706" s="18" t="str">
        <f t="shared" si="104"/>
        <v>may</v>
      </c>
      <c r="X706" s="18" t="str">
        <f t="shared" si="105"/>
        <v>Richard Linklater</v>
      </c>
      <c r="Y706" s="18" t="str">
        <f t="shared" si="106"/>
        <v>SCHOOL OF ROCK</v>
      </c>
      <c r="Z706" s="18" t="str">
        <f t="shared" si="107"/>
        <v>Normal</v>
      </c>
      <c r="AA706" s="18" t="str">
        <f>VLOOKUP(D706, lookups!$A$2:$B$18, 2, FALSE)</f>
        <v>Medium Budget</v>
      </c>
      <c r="AB706" s="18" t="str">
        <f t="shared" si="108"/>
        <v>Not Recommended</v>
      </c>
      <c r="AC706" s="18" t="str">
        <f t="shared" si="109"/>
        <v>Normal</v>
      </c>
    </row>
    <row r="707" spans="1:29" x14ac:dyDescent="0.35">
      <c r="A707" s="18" t="s">
        <v>6966</v>
      </c>
      <c r="B707" s="19">
        <v>42321</v>
      </c>
      <c r="C707" s="18" t="s">
        <v>50</v>
      </c>
      <c r="D707" s="18" t="s">
        <v>38</v>
      </c>
      <c r="E707" s="18" t="s">
        <v>21</v>
      </c>
      <c r="F707" s="18" t="s">
        <v>22</v>
      </c>
      <c r="G707" s="18" t="s">
        <v>110</v>
      </c>
      <c r="H707" s="18" t="s">
        <v>477</v>
      </c>
      <c r="I707" s="18" t="s">
        <v>4935</v>
      </c>
      <c r="J707" s="20">
        <v>14000</v>
      </c>
      <c r="K707" s="20">
        <v>30010</v>
      </c>
      <c r="L707" s="20">
        <v>3000</v>
      </c>
      <c r="M707" s="20">
        <v>30000</v>
      </c>
      <c r="N707" s="20">
        <v>6.4</v>
      </c>
      <c r="O707" s="20">
        <v>280</v>
      </c>
      <c r="P707" s="20">
        <v>125</v>
      </c>
      <c r="Q707" s="3">
        <v>81257500</v>
      </c>
      <c r="R707" s="3">
        <v>68000000</v>
      </c>
      <c r="S707" s="3">
        <f t="shared" ref="S707:S770" si="110">Q707-R707</f>
        <v>13257500</v>
      </c>
      <c r="T707" s="4">
        <f t="shared" ref="T707:T770" si="111">IF(R707&gt;0, (Q707-R707)/R707, 0)</f>
        <v>0.19496323529411766</v>
      </c>
      <c r="U707" s="5">
        <f t="shared" ref="U707:U770" si="112">(N707*4) + (T707*0.4) + (M707/10000)</f>
        <v>28.677985294117647</v>
      </c>
      <c r="V707" s="2">
        <f t="shared" ref="V707:V770" si="113">YEAR(B707)</f>
        <v>2015</v>
      </c>
      <c r="W707" s="18" t="str">
        <f t="shared" ref="W707:W770" si="114">TEXT(B707, "mmmm")</f>
        <v>noyabr</v>
      </c>
      <c r="X707" s="18" t="str">
        <f t="shared" ref="X707:X770" si="115">TRIM(I707)</f>
        <v>Seth MacFarlane</v>
      </c>
      <c r="Y707" s="18" t="str">
        <f t="shared" ref="Y707:Y770" si="116">UPPER(A707)</f>
        <v>TED 2</v>
      </c>
      <c r="Z707" s="18" t="str">
        <f t="shared" ref="Z707:Z770" si="117">IF(AND(R707&gt;50000000, S707&lt;0), "Underperformer", IF(AND(R707&lt;10000000, S707&gt;50000000), "Overperformer", "Normal"))</f>
        <v>Normal</v>
      </c>
      <c r="AA707" s="18" t="str">
        <f>VLOOKUP(D707, lookups!$A$2:$B$18, 2, FALSE)</f>
        <v>Medium Budget</v>
      </c>
      <c r="AB707" s="18" t="str">
        <f t="shared" ref="AB707:AB770" si="118">IF(AND(N707&gt;7, T707&gt;1, U707&gt;70), "Recommended", "Not Recommended")</f>
        <v>Not Recommended</v>
      </c>
      <c r="AC707" s="18" t="str">
        <f t="shared" ref="AC707:AC770" si="119">IF(N707&gt;=8, "High Buzz / High Score", IF(AND(N707&lt;6, T707&lt;1), "High Buzz Mismatch", "Normal"))</f>
        <v>Normal</v>
      </c>
    </row>
    <row r="708" spans="1:29" x14ac:dyDescent="0.35">
      <c r="A708" s="18" t="s">
        <v>470</v>
      </c>
      <c r="B708" s="19">
        <v>30777</v>
      </c>
      <c r="C708" s="18" t="s">
        <v>50</v>
      </c>
      <c r="D708" s="18" t="s">
        <v>38</v>
      </c>
      <c r="E708" s="18" t="s">
        <v>21</v>
      </c>
      <c r="F708" s="18" t="s">
        <v>22</v>
      </c>
      <c r="G708" s="18" t="s">
        <v>110</v>
      </c>
      <c r="H708" s="18" t="s">
        <v>309</v>
      </c>
      <c r="I708" s="18" t="s">
        <v>471</v>
      </c>
      <c r="J708" s="20">
        <v>801</v>
      </c>
      <c r="K708" s="20">
        <v>3113</v>
      </c>
      <c r="L708" s="20">
        <v>37</v>
      </c>
      <c r="M708" s="20">
        <v>0</v>
      </c>
      <c r="N708" s="20">
        <v>6.7</v>
      </c>
      <c r="O708" s="20">
        <v>45</v>
      </c>
      <c r="P708" s="20">
        <v>96</v>
      </c>
      <c r="Q708" s="3">
        <v>81200000</v>
      </c>
      <c r="R708" s="3">
        <v>4500000</v>
      </c>
      <c r="S708" s="3">
        <f t="shared" si="110"/>
        <v>76700000</v>
      </c>
      <c r="T708" s="4">
        <f t="shared" si="111"/>
        <v>17.044444444444444</v>
      </c>
      <c r="U708" s="5">
        <f t="shared" si="112"/>
        <v>33.617777777777775</v>
      </c>
      <c r="V708" s="2">
        <f t="shared" si="113"/>
        <v>1984</v>
      </c>
      <c r="W708" s="18" t="str">
        <f t="shared" si="114"/>
        <v>aprel</v>
      </c>
      <c r="X708" s="18" t="str">
        <f t="shared" si="115"/>
        <v>Hugh Wilson</v>
      </c>
      <c r="Y708" s="18" t="str">
        <f t="shared" si="116"/>
        <v>POLİCE ACADEMY</v>
      </c>
      <c r="Z708" s="18" t="str">
        <f t="shared" si="117"/>
        <v>Overperformer</v>
      </c>
      <c r="AA708" s="18" t="str">
        <f>VLOOKUP(D708, lookups!$A$2:$B$18, 2, FALSE)</f>
        <v>Medium Budget</v>
      </c>
      <c r="AB708" s="18" t="str">
        <f t="shared" si="118"/>
        <v>Not Recommended</v>
      </c>
      <c r="AC708" s="18" t="str">
        <f t="shared" si="119"/>
        <v>Normal</v>
      </c>
    </row>
    <row r="709" spans="1:29" x14ac:dyDescent="0.35">
      <c r="A709" s="18" t="s">
        <v>4852</v>
      </c>
      <c r="B709" s="19">
        <v>39703</v>
      </c>
      <c r="C709" s="18" t="s">
        <v>50</v>
      </c>
      <c r="D709" s="18" t="s">
        <v>20</v>
      </c>
      <c r="E709" s="18" t="s">
        <v>21</v>
      </c>
      <c r="F709" s="18" t="s">
        <v>22</v>
      </c>
      <c r="G709" s="18" t="s">
        <v>150</v>
      </c>
      <c r="H709" s="18" t="s">
        <v>924</v>
      </c>
      <c r="I709" s="18" t="s">
        <v>2761</v>
      </c>
      <c r="J709" s="20">
        <v>18000</v>
      </c>
      <c r="K709" s="20">
        <v>25661</v>
      </c>
      <c r="L709" s="20">
        <v>126</v>
      </c>
      <c r="M709" s="20">
        <v>0</v>
      </c>
      <c r="N709" s="20">
        <v>6.8</v>
      </c>
      <c r="O709" s="20">
        <v>144</v>
      </c>
      <c r="P709" s="20">
        <v>123</v>
      </c>
      <c r="Q709" s="3">
        <v>81159365</v>
      </c>
      <c r="R709" s="3">
        <v>35000000</v>
      </c>
      <c r="S709" s="3">
        <f t="shared" si="110"/>
        <v>46159365</v>
      </c>
      <c r="T709" s="4">
        <f t="shared" si="111"/>
        <v>1.3188390000000001</v>
      </c>
      <c r="U709" s="5">
        <f t="shared" si="112"/>
        <v>27.7275356</v>
      </c>
      <c r="V709" s="2">
        <f t="shared" si="113"/>
        <v>2008</v>
      </c>
      <c r="W709" s="18" t="str">
        <f t="shared" si="114"/>
        <v>sentyabr</v>
      </c>
      <c r="X709" s="18" t="str">
        <f t="shared" si="115"/>
        <v>Robert Luketic</v>
      </c>
      <c r="Y709" s="18" t="str">
        <f t="shared" si="116"/>
        <v>21</v>
      </c>
      <c r="Z709" s="18" t="str">
        <f t="shared" si="117"/>
        <v>Normal</v>
      </c>
      <c r="AA709" s="18" t="str">
        <f>VLOOKUP(D709, lookups!$A$2:$B$18, 2, FALSE)</f>
        <v>Medium Budget</v>
      </c>
      <c r="AB709" s="18" t="str">
        <f t="shared" si="118"/>
        <v>Not Recommended</v>
      </c>
      <c r="AC709" s="18" t="str">
        <f t="shared" si="119"/>
        <v>Normal</v>
      </c>
    </row>
    <row r="710" spans="1:29" x14ac:dyDescent="0.35">
      <c r="A710" s="18" t="s">
        <v>3167</v>
      </c>
      <c r="B710" s="19">
        <v>37324</v>
      </c>
      <c r="C710" s="18" t="s">
        <v>50</v>
      </c>
      <c r="D710" s="18" t="s">
        <v>58</v>
      </c>
      <c r="E710" s="18" t="s">
        <v>21</v>
      </c>
      <c r="F710" s="18" t="s">
        <v>356</v>
      </c>
      <c r="G710" s="18" t="s">
        <v>102</v>
      </c>
      <c r="H710" s="18" t="s">
        <v>153</v>
      </c>
      <c r="I710" s="18" t="s">
        <v>1142</v>
      </c>
      <c r="J710" s="20">
        <v>773</v>
      </c>
      <c r="K710" s="20">
        <v>2916</v>
      </c>
      <c r="L710" s="20">
        <v>32</v>
      </c>
      <c r="M710" s="20">
        <v>0</v>
      </c>
      <c r="N710" s="20">
        <v>5.0999999999999996</v>
      </c>
      <c r="O710" s="20">
        <v>67</v>
      </c>
      <c r="P710" s="20">
        <v>99</v>
      </c>
      <c r="Q710" s="3">
        <v>81150692</v>
      </c>
      <c r="R710" s="3">
        <v>35000000</v>
      </c>
      <c r="S710" s="3">
        <f t="shared" si="110"/>
        <v>46150692</v>
      </c>
      <c r="T710" s="4">
        <f t="shared" si="111"/>
        <v>1.3185912</v>
      </c>
      <c r="U710" s="5">
        <f t="shared" si="112"/>
        <v>20.927436479999997</v>
      </c>
      <c r="V710" s="2">
        <f t="shared" si="113"/>
        <v>2002</v>
      </c>
      <c r="W710" s="18" t="str">
        <f t="shared" si="114"/>
        <v>mart</v>
      </c>
      <c r="X710" s="18" t="str">
        <f t="shared" si="115"/>
        <v>Brian Levant</v>
      </c>
      <c r="Y710" s="18" t="str">
        <f t="shared" si="116"/>
        <v>SNOW DOGS</v>
      </c>
      <c r="Z710" s="18" t="str">
        <f t="shared" si="117"/>
        <v>Normal</v>
      </c>
      <c r="AA710" s="18" t="str">
        <f>VLOOKUP(D710, lookups!$A$2:$B$18, 2, FALSE)</f>
        <v>High Budget</v>
      </c>
      <c r="AB710" s="18" t="str">
        <f t="shared" si="118"/>
        <v>Not Recommended</v>
      </c>
      <c r="AC710" s="18" t="str">
        <f t="shared" si="119"/>
        <v>Normal</v>
      </c>
    </row>
    <row r="711" spans="1:29" x14ac:dyDescent="0.35">
      <c r="A711" s="18" t="s">
        <v>1199</v>
      </c>
      <c r="B711" s="19">
        <v>34922</v>
      </c>
      <c r="C711" s="18" t="s">
        <v>50</v>
      </c>
      <c r="D711" s="18" t="s">
        <v>95</v>
      </c>
      <c r="E711" s="18" t="s">
        <v>21</v>
      </c>
      <c r="F711" s="18" t="s">
        <v>22</v>
      </c>
      <c r="G711" s="18" t="s">
        <v>150</v>
      </c>
      <c r="H711" s="18" t="s">
        <v>1200</v>
      </c>
      <c r="I711" s="18" t="s">
        <v>787</v>
      </c>
      <c r="J711" s="20">
        <v>426</v>
      </c>
      <c r="K711" s="20">
        <v>1761</v>
      </c>
      <c r="L711" s="20">
        <v>155</v>
      </c>
      <c r="M711" s="20">
        <v>0</v>
      </c>
      <c r="N711" s="20">
        <v>5</v>
      </c>
      <c r="O711" s="20">
        <v>55</v>
      </c>
      <c r="P711" s="20">
        <v>109</v>
      </c>
      <c r="Q711" s="3">
        <v>81022333</v>
      </c>
      <c r="R711" s="3">
        <v>50000000</v>
      </c>
      <c r="S711" s="3">
        <f t="shared" si="110"/>
        <v>31022333</v>
      </c>
      <c r="T711" s="4">
        <f t="shared" si="111"/>
        <v>0.62044666000000004</v>
      </c>
      <c r="U711" s="5">
        <f t="shared" si="112"/>
        <v>20.248178664000001</v>
      </c>
      <c r="V711" s="2">
        <f t="shared" si="113"/>
        <v>1995</v>
      </c>
      <c r="W711" s="18" t="str">
        <f t="shared" si="114"/>
        <v>avgust</v>
      </c>
      <c r="X711" s="18" t="str">
        <f t="shared" si="115"/>
        <v>Frank Marshall</v>
      </c>
      <c r="Y711" s="18" t="str">
        <f t="shared" si="116"/>
        <v>CONGO</v>
      </c>
      <c r="Z711" s="18" t="str">
        <f t="shared" si="117"/>
        <v>Normal</v>
      </c>
      <c r="AA711" s="18" t="str">
        <f>VLOOKUP(D711, lookups!$A$2:$B$18, 2, FALSE)</f>
        <v>High Budget</v>
      </c>
      <c r="AB711" s="18" t="str">
        <f t="shared" si="118"/>
        <v>Not Recommended</v>
      </c>
      <c r="AC711" s="18" t="str">
        <f t="shared" si="119"/>
        <v>High Buzz Mismatch</v>
      </c>
    </row>
    <row r="712" spans="1:29" x14ac:dyDescent="0.35">
      <c r="A712" s="18" t="s">
        <v>2733</v>
      </c>
      <c r="B712" s="19">
        <v>36911</v>
      </c>
      <c r="C712" s="18" t="s">
        <v>50</v>
      </c>
      <c r="D712" s="18" t="s">
        <v>95</v>
      </c>
      <c r="E712" s="18" t="s">
        <v>21</v>
      </c>
      <c r="F712" s="18" t="s">
        <v>22</v>
      </c>
      <c r="G712" s="18" t="s">
        <v>46</v>
      </c>
      <c r="H712" s="18" t="s">
        <v>1923</v>
      </c>
      <c r="I712" s="18" t="s">
        <v>2734</v>
      </c>
      <c r="J712" s="20">
        <v>770</v>
      </c>
      <c r="K712" s="20">
        <v>2251</v>
      </c>
      <c r="L712" s="20">
        <v>8</v>
      </c>
      <c r="M712" s="20">
        <v>425</v>
      </c>
      <c r="N712" s="20">
        <v>6</v>
      </c>
      <c r="O712" s="20">
        <v>66</v>
      </c>
      <c r="P712" s="20">
        <v>82</v>
      </c>
      <c r="Q712" s="3">
        <v>80920948</v>
      </c>
      <c r="R712" s="3">
        <v>30000000</v>
      </c>
      <c r="S712" s="3">
        <f t="shared" si="110"/>
        <v>50920948</v>
      </c>
      <c r="T712" s="4">
        <f t="shared" si="111"/>
        <v>1.6973649333333334</v>
      </c>
      <c r="U712" s="5">
        <f t="shared" si="112"/>
        <v>24.721445973333335</v>
      </c>
      <c r="V712" s="2">
        <f t="shared" si="113"/>
        <v>2001</v>
      </c>
      <c r="W712" s="18" t="str">
        <f t="shared" si="114"/>
        <v>yanvar</v>
      </c>
      <c r="X712" s="18" t="str">
        <f t="shared" si="115"/>
        <v>John A. Davis</v>
      </c>
      <c r="Y712" s="18" t="str">
        <f t="shared" si="116"/>
        <v>JİMMY NEUTRON: BOY GENİUS</v>
      </c>
      <c r="Z712" s="18" t="str">
        <f t="shared" si="117"/>
        <v>Normal</v>
      </c>
      <c r="AA712" s="18" t="str">
        <f>VLOOKUP(D712, lookups!$A$2:$B$18, 2, FALSE)</f>
        <v>High Budget</v>
      </c>
      <c r="AB712" s="18" t="str">
        <f t="shared" si="118"/>
        <v>Not Recommended</v>
      </c>
      <c r="AC712" s="18" t="str">
        <f t="shared" si="119"/>
        <v>Normal</v>
      </c>
    </row>
    <row r="713" spans="1:29" x14ac:dyDescent="0.35">
      <c r="A713" s="18" t="s">
        <v>5538</v>
      </c>
      <c r="B713" s="19">
        <v>40360</v>
      </c>
      <c r="C713" s="18" t="s">
        <v>50</v>
      </c>
      <c r="D713" s="18" t="s">
        <v>27</v>
      </c>
      <c r="E713" s="18" t="s">
        <v>21</v>
      </c>
      <c r="F713" s="18" t="s">
        <v>22</v>
      </c>
      <c r="G713" s="18" t="s">
        <v>150</v>
      </c>
      <c r="H713" s="18" t="s">
        <v>2588</v>
      </c>
      <c r="I713" s="18" t="s">
        <v>4458</v>
      </c>
      <c r="J713" s="20">
        <v>11000</v>
      </c>
      <c r="K713" s="20">
        <v>20440</v>
      </c>
      <c r="L713" s="20">
        <v>708</v>
      </c>
      <c r="M713" s="20">
        <v>26000</v>
      </c>
      <c r="N713" s="20">
        <v>5.7</v>
      </c>
      <c r="O713" s="20">
        <v>213</v>
      </c>
      <c r="P713" s="20">
        <v>140</v>
      </c>
      <c r="Q713" s="3">
        <v>80574010</v>
      </c>
      <c r="R713" s="3">
        <v>60000000</v>
      </c>
      <c r="S713" s="3">
        <f t="shared" si="110"/>
        <v>20574010</v>
      </c>
      <c r="T713" s="4">
        <f t="shared" si="111"/>
        <v>0.34290016666666667</v>
      </c>
      <c r="U713" s="5">
        <f t="shared" si="112"/>
        <v>25.537160066666669</v>
      </c>
      <c r="V713" s="2">
        <f t="shared" si="113"/>
        <v>2010</v>
      </c>
      <c r="W713" s="18" t="str">
        <f t="shared" si="114"/>
        <v>iyul</v>
      </c>
      <c r="X713" s="18" t="str">
        <f t="shared" si="115"/>
        <v>Ryan Murphy</v>
      </c>
      <c r="Y713" s="18" t="str">
        <f t="shared" si="116"/>
        <v>EAT PRAY LOVE</v>
      </c>
      <c r="Z713" s="18" t="str">
        <f t="shared" si="117"/>
        <v>Normal</v>
      </c>
      <c r="AA713" s="18" t="str">
        <f>VLOOKUP(D713, lookups!$A$2:$B$18, 2, FALSE)</f>
        <v>Medium Budget</v>
      </c>
      <c r="AB713" s="18" t="str">
        <f t="shared" si="118"/>
        <v>Not Recommended</v>
      </c>
      <c r="AC713" s="18" t="str">
        <f t="shared" si="119"/>
        <v>High Buzz Mismatch</v>
      </c>
    </row>
    <row r="714" spans="1:29" x14ac:dyDescent="0.35">
      <c r="A714" s="18" t="s">
        <v>6050</v>
      </c>
      <c r="B714" s="19">
        <v>40638</v>
      </c>
      <c r="C714" s="18" t="s">
        <v>50</v>
      </c>
      <c r="D714" s="18" t="s">
        <v>38</v>
      </c>
      <c r="E714" s="18" t="s">
        <v>21</v>
      </c>
      <c r="F714" s="18" t="s">
        <v>22</v>
      </c>
      <c r="G714" s="18" t="s">
        <v>102</v>
      </c>
      <c r="H714" s="18" t="s">
        <v>1236</v>
      </c>
      <c r="I714" s="18" t="s">
        <v>1941</v>
      </c>
      <c r="J714" s="20">
        <v>3000</v>
      </c>
      <c r="K714" s="20">
        <v>5392</v>
      </c>
      <c r="L714" s="20">
        <v>153</v>
      </c>
      <c r="M714" s="20">
        <v>0</v>
      </c>
      <c r="N714" s="20">
        <v>5.2</v>
      </c>
      <c r="O714" s="20">
        <v>178</v>
      </c>
      <c r="P714" s="20">
        <v>102</v>
      </c>
      <c r="Q714" s="3">
        <v>80360866</v>
      </c>
      <c r="R714" s="3">
        <v>80000000</v>
      </c>
      <c r="S714" s="3">
        <f t="shared" si="110"/>
        <v>360866</v>
      </c>
      <c r="T714" s="4">
        <f t="shared" si="111"/>
        <v>4.5108250000000004E-3</v>
      </c>
      <c r="U714" s="5">
        <f t="shared" si="112"/>
        <v>20.80180433</v>
      </c>
      <c r="V714" s="2">
        <f t="shared" si="113"/>
        <v>2011</v>
      </c>
      <c r="W714" s="18" t="str">
        <f t="shared" si="114"/>
        <v>aprel</v>
      </c>
      <c r="X714" s="18" t="str">
        <f t="shared" si="115"/>
        <v>Frank Coraci</v>
      </c>
      <c r="Y714" s="18" t="str">
        <f t="shared" si="116"/>
        <v>ZOOKEEPER</v>
      </c>
      <c r="Z714" s="18" t="str">
        <f t="shared" si="117"/>
        <v>Normal</v>
      </c>
      <c r="AA714" s="18" t="str">
        <f>VLOOKUP(D714, lookups!$A$2:$B$18, 2, FALSE)</f>
        <v>Medium Budget</v>
      </c>
      <c r="AB714" s="18" t="str">
        <f t="shared" si="118"/>
        <v>Not Recommended</v>
      </c>
      <c r="AC714" s="18" t="str">
        <f t="shared" si="119"/>
        <v>High Buzz Mismatch</v>
      </c>
    </row>
    <row r="715" spans="1:29" x14ac:dyDescent="0.35">
      <c r="A715" s="18" t="s">
        <v>3592</v>
      </c>
      <c r="B715" s="19">
        <v>38102</v>
      </c>
      <c r="C715" s="18" t="s">
        <v>50</v>
      </c>
      <c r="D715" s="18" t="s">
        <v>95</v>
      </c>
      <c r="E715" s="18" t="s">
        <v>21</v>
      </c>
      <c r="F715" s="18" t="s">
        <v>22</v>
      </c>
      <c r="G715" s="18" t="s">
        <v>150</v>
      </c>
      <c r="H715" s="18" t="s">
        <v>1745</v>
      </c>
      <c r="I715" s="18" t="s">
        <v>1248</v>
      </c>
      <c r="J715" s="20">
        <v>886</v>
      </c>
      <c r="K715" s="20">
        <v>3222</v>
      </c>
      <c r="L715" s="20">
        <v>545</v>
      </c>
      <c r="M715" s="20">
        <v>0</v>
      </c>
      <c r="N715" s="20">
        <v>5.6</v>
      </c>
      <c r="O715" s="20">
        <v>247</v>
      </c>
      <c r="P715" s="20">
        <v>109</v>
      </c>
      <c r="Q715" s="3">
        <v>80281096</v>
      </c>
      <c r="R715" s="3">
        <v>60000000</v>
      </c>
      <c r="S715" s="3">
        <f t="shared" si="110"/>
        <v>20281096</v>
      </c>
      <c r="T715" s="4">
        <f t="shared" si="111"/>
        <v>0.33801826666666668</v>
      </c>
      <c r="U715" s="5">
        <f t="shared" si="112"/>
        <v>22.535207306666667</v>
      </c>
      <c r="V715" s="2">
        <f t="shared" si="113"/>
        <v>2004</v>
      </c>
      <c r="W715" s="18" t="str">
        <f t="shared" si="114"/>
        <v>aprel</v>
      </c>
      <c r="X715" s="18" t="str">
        <f t="shared" si="115"/>
        <v>Paul W.S. Anderson</v>
      </c>
      <c r="Y715" s="18" t="str">
        <f t="shared" si="116"/>
        <v>AVP: ALİEN VS. PREDATOR</v>
      </c>
      <c r="Z715" s="18" t="str">
        <f t="shared" si="117"/>
        <v>Normal</v>
      </c>
      <c r="AA715" s="18" t="str">
        <f>VLOOKUP(D715, lookups!$A$2:$B$18, 2, FALSE)</f>
        <v>High Budget</v>
      </c>
      <c r="AB715" s="18" t="str">
        <f t="shared" si="118"/>
        <v>Not Recommended</v>
      </c>
      <c r="AC715" s="18" t="str">
        <f t="shared" si="119"/>
        <v>High Buzz Mismatch</v>
      </c>
    </row>
    <row r="716" spans="1:29" x14ac:dyDescent="0.35">
      <c r="A716" s="18" t="s">
        <v>5149</v>
      </c>
      <c r="B716" s="19">
        <v>39528</v>
      </c>
      <c r="C716" s="18" t="s">
        <v>50</v>
      </c>
      <c r="D716" s="18" t="s">
        <v>38</v>
      </c>
      <c r="E716" s="18" t="s">
        <v>21</v>
      </c>
      <c r="F716" s="18" t="s">
        <v>22</v>
      </c>
      <c r="G716" s="18" t="s">
        <v>150</v>
      </c>
      <c r="H716" s="18" t="s">
        <v>5150</v>
      </c>
      <c r="I716" s="18" t="s">
        <v>5151</v>
      </c>
      <c r="J716" s="20">
        <v>642</v>
      </c>
      <c r="K716" s="20">
        <v>1026</v>
      </c>
      <c r="L716" s="20">
        <v>12</v>
      </c>
      <c r="M716" s="20">
        <v>0</v>
      </c>
      <c r="N716" s="20">
        <v>6.1</v>
      </c>
      <c r="O716" s="20">
        <v>148</v>
      </c>
      <c r="P716" s="20">
        <v>101</v>
      </c>
      <c r="Q716" s="3">
        <v>80276912</v>
      </c>
      <c r="R716" s="3">
        <v>35000000</v>
      </c>
      <c r="S716" s="3">
        <f t="shared" si="110"/>
        <v>45276912</v>
      </c>
      <c r="T716" s="4">
        <f t="shared" si="111"/>
        <v>1.2936260571428571</v>
      </c>
      <c r="U716" s="5">
        <f t="shared" si="112"/>
        <v>24.91745042285714</v>
      </c>
      <c r="V716" s="2">
        <f t="shared" si="113"/>
        <v>2008</v>
      </c>
      <c r="W716" s="18" t="str">
        <f t="shared" si="114"/>
        <v>mart</v>
      </c>
      <c r="X716" s="18" t="str">
        <f t="shared" si="115"/>
        <v>Tom Vaughan</v>
      </c>
      <c r="Y716" s="18" t="str">
        <f t="shared" si="116"/>
        <v>WHAT HAPPENS İN VEGAS</v>
      </c>
      <c r="Z716" s="18" t="str">
        <f t="shared" si="117"/>
        <v>Normal</v>
      </c>
      <c r="AA716" s="18" t="str">
        <f>VLOOKUP(D716, lookups!$A$2:$B$18, 2, FALSE)</f>
        <v>Medium Budget</v>
      </c>
      <c r="AB716" s="18" t="str">
        <f t="shared" si="118"/>
        <v>Not Recommended</v>
      </c>
      <c r="AC716" s="18" t="str">
        <f t="shared" si="119"/>
        <v>Normal</v>
      </c>
    </row>
    <row r="717" spans="1:29" x14ac:dyDescent="0.35">
      <c r="A717" s="18" t="s">
        <v>4132</v>
      </c>
      <c r="B717" s="19">
        <v>38360</v>
      </c>
      <c r="C717" s="18" t="s">
        <v>50</v>
      </c>
      <c r="D717" s="18" t="s">
        <v>95</v>
      </c>
      <c r="E717" s="18" t="s">
        <v>21</v>
      </c>
      <c r="F717" s="18" t="s">
        <v>22</v>
      </c>
      <c r="G717" s="18" t="s">
        <v>150</v>
      </c>
      <c r="H717" s="18" t="s">
        <v>4133</v>
      </c>
      <c r="I717" s="18" t="s">
        <v>2861</v>
      </c>
      <c r="J717" s="20">
        <v>631</v>
      </c>
      <c r="K717" s="20">
        <v>2297</v>
      </c>
      <c r="L717" s="20">
        <v>422</v>
      </c>
      <c r="M717" s="20">
        <v>0</v>
      </c>
      <c r="N717" s="20">
        <v>5.0999999999999996</v>
      </c>
      <c r="O717" s="20">
        <v>144</v>
      </c>
      <c r="P717" s="20">
        <v>107</v>
      </c>
      <c r="Q717" s="3">
        <v>80270227</v>
      </c>
      <c r="R717" s="3">
        <v>50000000</v>
      </c>
      <c r="S717" s="3">
        <f t="shared" si="110"/>
        <v>30270227</v>
      </c>
      <c r="T717" s="4">
        <f t="shared" si="111"/>
        <v>0.60540453999999999</v>
      </c>
      <c r="U717" s="5">
        <f t="shared" si="112"/>
        <v>20.642161815999998</v>
      </c>
      <c r="V717" s="2">
        <f t="shared" si="113"/>
        <v>2005</v>
      </c>
      <c r="W717" s="18" t="str">
        <f t="shared" si="114"/>
        <v>yanvar</v>
      </c>
      <c r="X717" s="18" t="str">
        <f t="shared" si="115"/>
        <v>Jay Chandrasekhar</v>
      </c>
      <c r="Y717" s="18" t="str">
        <f t="shared" si="116"/>
        <v>THE DUKES OF HAZZARD</v>
      </c>
      <c r="Z717" s="18" t="str">
        <f t="shared" si="117"/>
        <v>Normal</v>
      </c>
      <c r="AA717" s="18" t="str">
        <f>VLOOKUP(D717, lookups!$A$2:$B$18, 2, FALSE)</f>
        <v>High Budget</v>
      </c>
      <c r="AB717" s="18" t="str">
        <f t="shared" si="118"/>
        <v>Not Recommended</v>
      </c>
      <c r="AC717" s="18" t="str">
        <f t="shared" si="119"/>
        <v>High Buzz Mismatch</v>
      </c>
    </row>
    <row r="718" spans="1:29" x14ac:dyDescent="0.35">
      <c r="A718" s="18" t="s">
        <v>4409</v>
      </c>
      <c r="B718" s="19">
        <v>38853</v>
      </c>
      <c r="C718" s="18" t="s">
        <v>50</v>
      </c>
      <c r="D718" s="18" t="s">
        <v>38</v>
      </c>
      <c r="E718" s="18" t="s">
        <v>21</v>
      </c>
      <c r="F718" s="18" t="s">
        <v>29</v>
      </c>
      <c r="G718" s="18" t="s">
        <v>102</v>
      </c>
      <c r="H718" s="18" t="s">
        <v>4410</v>
      </c>
      <c r="I718" s="18" t="s">
        <v>3732</v>
      </c>
      <c r="J718" s="20">
        <v>678</v>
      </c>
      <c r="K718" s="20">
        <v>1729</v>
      </c>
      <c r="L718" s="20">
        <v>100</v>
      </c>
      <c r="M718" s="20">
        <v>0</v>
      </c>
      <c r="N718" s="20">
        <v>5.7</v>
      </c>
      <c r="O718" s="20">
        <v>163</v>
      </c>
      <c r="P718" s="20">
        <v>92</v>
      </c>
      <c r="Q718" s="3">
        <v>80197993</v>
      </c>
      <c r="R718" s="3">
        <v>32000000</v>
      </c>
      <c r="S718" s="3">
        <f t="shared" si="110"/>
        <v>48197993</v>
      </c>
      <c r="T718" s="4">
        <f t="shared" si="111"/>
        <v>1.5061872812499999</v>
      </c>
      <c r="U718" s="5">
        <f t="shared" si="112"/>
        <v>23.402474912500001</v>
      </c>
      <c r="V718" s="2">
        <f t="shared" si="113"/>
        <v>2006</v>
      </c>
      <c r="W718" s="18" t="str">
        <f t="shared" si="114"/>
        <v>may</v>
      </c>
      <c r="X718" s="18" t="str">
        <f t="shared" si="115"/>
        <v>Jared Hess</v>
      </c>
      <c r="Y718" s="18" t="str">
        <f t="shared" si="116"/>
        <v>NACHO LİBRE</v>
      </c>
      <c r="Z718" s="18" t="str">
        <f t="shared" si="117"/>
        <v>Normal</v>
      </c>
      <c r="AA718" s="18" t="str">
        <f>VLOOKUP(D718, lookups!$A$2:$B$18, 2, FALSE)</f>
        <v>Medium Budget</v>
      </c>
      <c r="AB718" s="18" t="str">
        <f t="shared" si="118"/>
        <v>Not Recommended</v>
      </c>
      <c r="AC718" s="18" t="str">
        <f t="shared" si="119"/>
        <v>Normal</v>
      </c>
    </row>
    <row r="719" spans="1:29" x14ac:dyDescent="0.35">
      <c r="A719" s="18" t="s">
        <v>4949</v>
      </c>
      <c r="B719" s="19">
        <v>39784</v>
      </c>
      <c r="C719" s="18" t="s">
        <v>50</v>
      </c>
      <c r="D719" s="18" t="s">
        <v>95</v>
      </c>
      <c r="E719" s="18" t="s">
        <v>21</v>
      </c>
      <c r="F719" s="18" t="s">
        <v>22</v>
      </c>
      <c r="G719" s="18" t="s">
        <v>150</v>
      </c>
      <c r="H719" s="18" t="s">
        <v>3132</v>
      </c>
      <c r="I719" s="18" t="s">
        <v>1444</v>
      </c>
      <c r="J719" s="20">
        <v>17000</v>
      </c>
      <c r="K719" s="20">
        <v>21863</v>
      </c>
      <c r="L719" s="20">
        <v>218</v>
      </c>
      <c r="M719" s="20">
        <v>0</v>
      </c>
      <c r="N719" s="20">
        <v>6.1</v>
      </c>
      <c r="O719" s="20">
        <v>238</v>
      </c>
      <c r="P719" s="20">
        <v>88</v>
      </c>
      <c r="Q719" s="3">
        <v>80170146</v>
      </c>
      <c r="R719" s="3">
        <v>85000000</v>
      </c>
      <c r="S719" s="3">
        <f t="shared" si="110"/>
        <v>-4829854</v>
      </c>
      <c r="T719" s="4">
        <f t="shared" si="111"/>
        <v>-5.6821811764705882E-2</v>
      </c>
      <c r="U719" s="5">
        <f t="shared" si="112"/>
        <v>24.377271275294117</v>
      </c>
      <c r="V719" s="2">
        <f t="shared" si="113"/>
        <v>2008</v>
      </c>
      <c r="W719" s="18" t="str">
        <f t="shared" si="114"/>
        <v>dekabr</v>
      </c>
      <c r="X719" s="18" t="str">
        <f t="shared" si="115"/>
        <v>Doug Liman</v>
      </c>
      <c r="Y719" s="18" t="str">
        <f t="shared" si="116"/>
        <v>JUMPER</v>
      </c>
      <c r="Z719" s="18" t="str">
        <f t="shared" si="117"/>
        <v>Underperformer</v>
      </c>
      <c r="AA719" s="18" t="str">
        <f>VLOOKUP(D719, lookups!$A$2:$B$18, 2, FALSE)</f>
        <v>High Budget</v>
      </c>
      <c r="AB719" s="18" t="str">
        <f t="shared" si="118"/>
        <v>Not Recommended</v>
      </c>
      <c r="AC719" s="18" t="str">
        <f t="shared" si="119"/>
        <v>Normal</v>
      </c>
    </row>
    <row r="720" spans="1:29" x14ac:dyDescent="0.35">
      <c r="A720" s="18" t="s">
        <v>4459</v>
      </c>
      <c r="B720" s="19">
        <v>38787</v>
      </c>
      <c r="C720" s="18" t="s">
        <v>50</v>
      </c>
      <c r="D720" s="18" t="s">
        <v>109</v>
      </c>
      <c r="E720" s="18" t="s">
        <v>21</v>
      </c>
      <c r="F720" s="18" t="s">
        <v>22</v>
      </c>
      <c r="G720" s="18" t="s">
        <v>110</v>
      </c>
      <c r="H720" s="18" t="s">
        <v>2907</v>
      </c>
      <c r="I720" s="18" t="s">
        <v>4095</v>
      </c>
      <c r="J720" s="20">
        <v>723</v>
      </c>
      <c r="K720" s="20">
        <v>3189</v>
      </c>
      <c r="L720" s="20">
        <v>163</v>
      </c>
      <c r="M720" s="20">
        <v>0</v>
      </c>
      <c r="N720" s="20">
        <v>6.2</v>
      </c>
      <c r="O720" s="20">
        <v>210</v>
      </c>
      <c r="P720" s="20">
        <v>121</v>
      </c>
      <c r="Q720" s="3">
        <v>80150343</v>
      </c>
      <c r="R720" s="3">
        <v>10000000</v>
      </c>
      <c r="S720" s="3">
        <f t="shared" si="110"/>
        <v>70150343</v>
      </c>
      <c r="T720" s="4">
        <f t="shared" si="111"/>
        <v>7.0150342999999999</v>
      </c>
      <c r="U720" s="5">
        <f t="shared" si="112"/>
        <v>27.60601372</v>
      </c>
      <c r="V720" s="2">
        <f t="shared" si="113"/>
        <v>2006</v>
      </c>
      <c r="W720" s="18" t="str">
        <f t="shared" si="114"/>
        <v>mart</v>
      </c>
      <c r="X720" s="18" t="str">
        <f t="shared" si="115"/>
        <v>Darren Lynn Bousman</v>
      </c>
      <c r="Y720" s="18" t="str">
        <f t="shared" si="116"/>
        <v>SAW III</v>
      </c>
      <c r="Z720" s="18" t="str">
        <f t="shared" si="117"/>
        <v>Normal</v>
      </c>
      <c r="AA720" s="18" t="str">
        <f>VLOOKUP(D720, lookups!$A$2:$B$18, 2, FALSE)</f>
        <v>Low Budget</v>
      </c>
      <c r="AB720" s="18" t="str">
        <f t="shared" si="118"/>
        <v>Not Recommended</v>
      </c>
      <c r="AC720" s="18" t="str">
        <f t="shared" si="119"/>
        <v>Normal</v>
      </c>
    </row>
    <row r="721" spans="1:29" x14ac:dyDescent="0.35">
      <c r="A721" s="18" t="s">
        <v>4641</v>
      </c>
      <c r="B721" s="19">
        <v>39153</v>
      </c>
      <c r="C721" s="18" t="s">
        <v>50</v>
      </c>
      <c r="D721" s="18" t="s">
        <v>27</v>
      </c>
      <c r="E721" s="18" t="s">
        <v>21</v>
      </c>
      <c r="F721" s="18" t="s">
        <v>22</v>
      </c>
      <c r="G721" s="18" t="s">
        <v>150</v>
      </c>
      <c r="H721" s="18" t="s">
        <v>4642</v>
      </c>
      <c r="I721" s="18" t="s">
        <v>3238</v>
      </c>
      <c r="J721" s="20">
        <v>884</v>
      </c>
      <c r="K721" s="20">
        <v>2288</v>
      </c>
      <c r="L721" s="20">
        <v>154</v>
      </c>
      <c r="M721" s="20">
        <v>0</v>
      </c>
      <c r="N721" s="20">
        <v>6.9</v>
      </c>
      <c r="O721" s="20">
        <v>253</v>
      </c>
      <c r="P721" s="20">
        <v>105</v>
      </c>
      <c r="Q721" s="3">
        <v>80050171</v>
      </c>
      <c r="R721" s="3">
        <v>20000000</v>
      </c>
      <c r="S721" s="3">
        <f t="shared" si="110"/>
        <v>60050171</v>
      </c>
      <c r="T721" s="4">
        <f t="shared" si="111"/>
        <v>3.0025085499999999</v>
      </c>
      <c r="U721" s="5">
        <f t="shared" si="112"/>
        <v>28.801003420000001</v>
      </c>
      <c r="V721" s="2">
        <f t="shared" si="113"/>
        <v>2007</v>
      </c>
      <c r="W721" s="18" t="str">
        <f t="shared" si="114"/>
        <v>mart</v>
      </c>
      <c r="X721" s="18" t="str">
        <f t="shared" si="115"/>
        <v>D.J. Caruso</v>
      </c>
      <c r="Y721" s="18" t="str">
        <f t="shared" si="116"/>
        <v>DİSTURBİA</v>
      </c>
      <c r="Z721" s="18" t="str">
        <f t="shared" si="117"/>
        <v>Normal</v>
      </c>
      <c r="AA721" s="18" t="str">
        <f>VLOOKUP(D721, lookups!$A$2:$B$18, 2, FALSE)</f>
        <v>Medium Budget</v>
      </c>
      <c r="AB721" s="18" t="str">
        <f t="shared" si="118"/>
        <v>Not Recommended</v>
      </c>
      <c r="AC721" s="18" t="str">
        <f t="shared" si="119"/>
        <v>Normal</v>
      </c>
    </row>
    <row r="722" spans="1:29" x14ac:dyDescent="0.35">
      <c r="A722" s="18" t="s">
        <v>4881</v>
      </c>
      <c r="B722" s="19">
        <v>39732</v>
      </c>
      <c r="C722" s="18" t="s">
        <v>50</v>
      </c>
      <c r="D722" s="18" t="s">
        <v>95</v>
      </c>
      <c r="E722" s="18" t="s">
        <v>21</v>
      </c>
      <c r="F722" s="18" t="s">
        <v>22</v>
      </c>
      <c r="G722" s="18" t="s">
        <v>150</v>
      </c>
      <c r="H722" s="18" t="s">
        <v>4179</v>
      </c>
      <c r="I722" s="18" t="s">
        <v>4882</v>
      </c>
      <c r="J722" s="20">
        <v>2000</v>
      </c>
      <c r="K722" s="20">
        <v>3958</v>
      </c>
      <c r="L722" s="20">
        <v>198</v>
      </c>
      <c r="M722" s="20">
        <v>0</v>
      </c>
      <c r="N722" s="20">
        <v>7</v>
      </c>
      <c r="O722" s="20">
        <v>459</v>
      </c>
      <c r="P722" s="20">
        <v>85</v>
      </c>
      <c r="Q722" s="3">
        <v>80034302</v>
      </c>
      <c r="R722" s="3">
        <v>25000000</v>
      </c>
      <c r="S722" s="3">
        <f t="shared" si="110"/>
        <v>55034302</v>
      </c>
      <c r="T722" s="4">
        <f t="shared" si="111"/>
        <v>2.2013720800000001</v>
      </c>
      <c r="U722" s="5">
        <f t="shared" si="112"/>
        <v>28.880548831999999</v>
      </c>
      <c r="V722" s="2">
        <f t="shared" si="113"/>
        <v>2008</v>
      </c>
      <c r="W722" s="18" t="str">
        <f t="shared" si="114"/>
        <v>oktyabr</v>
      </c>
      <c r="X722" s="18" t="str">
        <f t="shared" si="115"/>
        <v>Matt Reeves</v>
      </c>
      <c r="Y722" s="18" t="str">
        <f t="shared" si="116"/>
        <v>CLOVERFİELD</v>
      </c>
      <c r="Z722" s="18" t="str">
        <f t="shared" si="117"/>
        <v>Normal</v>
      </c>
      <c r="AA722" s="18" t="str">
        <f>VLOOKUP(D722, lookups!$A$2:$B$18, 2, FALSE)</f>
        <v>High Budget</v>
      </c>
      <c r="AB722" s="18" t="str">
        <f t="shared" si="118"/>
        <v>Not Recommended</v>
      </c>
      <c r="AC722" s="18" t="str">
        <f t="shared" si="119"/>
        <v>Normal</v>
      </c>
    </row>
    <row r="723" spans="1:29" x14ac:dyDescent="0.35">
      <c r="A723" s="18" t="s">
        <v>6147</v>
      </c>
      <c r="B723" s="19">
        <v>41068</v>
      </c>
      <c r="C723" s="18" t="s">
        <v>50</v>
      </c>
      <c r="D723" s="18" t="s">
        <v>95</v>
      </c>
      <c r="E723" s="18" t="s">
        <v>21</v>
      </c>
      <c r="F723" s="18" t="s">
        <v>22</v>
      </c>
      <c r="G723" s="18" t="s">
        <v>150</v>
      </c>
      <c r="H723" s="18" t="s">
        <v>431</v>
      </c>
      <c r="I723" s="18" t="s">
        <v>2560</v>
      </c>
      <c r="J723" s="20">
        <v>10000</v>
      </c>
      <c r="K723" s="20">
        <v>16385</v>
      </c>
      <c r="L723" s="20">
        <v>188</v>
      </c>
      <c r="M723" s="20">
        <v>38000</v>
      </c>
      <c r="N723" s="20">
        <v>7</v>
      </c>
      <c r="O723" s="20">
        <v>387</v>
      </c>
      <c r="P723" s="20">
        <v>130</v>
      </c>
      <c r="Q723" s="3">
        <v>80033643</v>
      </c>
      <c r="R723" s="3">
        <v>60000000</v>
      </c>
      <c r="S723" s="3">
        <f t="shared" si="110"/>
        <v>20033643</v>
      </c>
      <c r="T723" s="4">
        <f t="shared" si="111"/>
        <v>0.33389405</v>
      </c>
      <c r="U723" s="5">
        <f t="shared" si="112"/>
        <v>31.933557620000002</v>
      </c>
      <c r="V723" s="2">
        <f t="shared" si="113"/>
        <v>2012</v>
      </c>
      <c r="W723" s="18" t="str">
        <f t="shared" si="114"/>
        <v>iyun</v>
      </c>
      <c r="X723" s="18" t="str">
        <f t="shared" si="115"/>
        <v>Christopher McQuarrie</v>
      </c>
      <c r="Y723" s="18" t="str">
        <f t="shared" si="116"/>
        <v>JACK REACHER</v>
      </c>
      <c r="Z723" s="18" t="str">
        <f t="shared" si="117"/>
        <v>Normal</v>
      </c>
      <c r="AA723" s="18" t="str">
        <f>VLOOKUP(D723, lookups!$A$2:$B$18, 2, FALSE)</f>
        <v>High Budget</v>
      </c>
      <c r="AB723" s="18" t="str">
        <f t="shared" si="118"/>
        <v>Not Recommended</v>
      </c>
      <c r="AC723" s="18" t="str">
        <f t="shared" si="119"/>
        <v>Normal</v>
      </c>
    </row>
    <row r="724" spans="1:29" x14ac:dyDescent="0.35">
      <c r="A724" s="18" t="s">
        <v>6891</v>
      </c>
      <c r="B724" s="19">
        <v>42234</v>
      </c>
      <c r="C724" s="18" t="s">
        <v>50</v>
      </c>
      <c r="D724" s="18" t="s">
        <v>58</v>
      </c>
      <c r="E724" s="18" t="s">
        <v>21</v>
      </c>
      <c r="F724" s="18" t="s">
        <v>22</v>
      </c>
      <c r="G724" s="18" t="s">
        <v>102</v>
      </c>
      <c r="H724" s="18" t="s">
        <v>6892</v>
      </c>
      <c r="I724" s="18" t="s">
        <v>5319</v>
      </c>
      <c r="J724" s="20">
        <v>2000</v>
      </c>
      <c r="K724" s="20">
        <v>5497</v>
      </c>
      <c r="L724" s="20">
        <v>11</v>
      </c>
      <c r="M724" s="20">
        <v>35000</v>
      </c>
      <c r="N724" s="20">
        <v>6.4</v>
      </c>
      <c r="O724" s="20">
        <v>218</v>
      </c>
      <c r="P724" s="20">
        <v>103</v>
      </c>
      <c r="Q724" s="3">
        <v>80021740</v>
      </c>
      <c r="R724" s="3">
        <v>58000000</v>
      </c>
      <c r="S724" s="3">
        <f t="shared" si="110"/>
        <v>22021740</v>
      </c>
      <c r="T724" s="4">
        <f t="shared" si="111"/>
        <v>0.37968517241379313</v>
      </c>
      <c r="U724" s="5">
        <f t="shared" si="112"/>
        <v>29.25187406896552</v>
      </c>
      <c r="V724" s="2">
        <f t="shared" si="113"/>
        <v>2015</v>
      </c>
      <c r="W724" s="18" t="str">
        <f t="shared" si="114"/>
        <v>avgust</v>
      </c>
      <c r="X724" s="18" t="str">
        <f t="shared" si="115"/>
        <v>Rob Letterman</v>
      </c>
      <c r="Y724" s="18" t="str">
        <f t="shared" si="116"/>
        <v>GOOSEBUMPS</v>
      </c>
      <c r="Z724" s="18" t="str">
        <f t="shared" si="117"/>
        <v>Normal</v>
      </c>
      <c r="AA724" s="18" t="str">
        <f>VLOOKUP(D724, lookups!$A$2:$B$18, 2, FALSE)</f>
        <v>High Budget</v>
      </c>
      <c r="AB724" s="18" t="str">
        <f t="shared" si="118"/>
        <v>Not Recommended</v>
      </c>
      <c r="AC724" s="18" t="str">
        <f t="shared" si="119"/>
        <v>Normal</v>
      </c>
    </row>
    <row r="725" spans="1:29" x14ac:dyDescent="0.35">
      <c r="A725" s="18" t="s">
        <v>5525</v>
      </c>
      <c r="B725" s="19">
        <v>40284</v>
      </c>
      <c r="C725" s="18" t="s">
        <v>50</v>
      </c>
      <c r="D725" s="18" t="s">
        <v>27</v>
      </c>
      <c r="E725" s="18" t="s">
        <v>21</v>
      </c>
      <c r="F725" s="18" t="s">
        <v>22</v>
      </c>
      <c r="G725" s="18" t="s">
        <v>150</v>
      </c>
      <c r="H725" s="18" t="s">
        <v>3935</v>
      </c>
      <c r="I725" s="18" t="s">
        <v>1067</v>
      </c>
      <c r="J725" s="20">
        <v>17000</v>
      </c>
      <c r="K725" s="20">
        <v>19945</v>
      </c>
      <c r="L725" s="20">
        <v>529</v>
      </c>
      <c r="M725" s="20">
        <v>14000</v>
      </c>
      <c r="N725" s="20">
        <v>6.3</v>
      </c>
      <c r="O725" s="20">
        <v>162</v>
      </c>
      <c r="P725" s="20">
        <v>108</v>
      </c>
      <c r="Q725" s="3">
        <v>80014842</v>
      </c>
      <c r="R725" s="3">
        <v>25000000</v>
      </c>
      <c r="S725" s="3">
        <f t="shared" si="110"/>
        <v>55014842</v>
      </c>
      <c r="T725" s="4">
        <f t="shared" si="111"/>
        <v>2.2005936799999999</v>
      </c>
      <c r="U725" s="5">
        <f t="shared" si="112"/>
        <v>27.480237471999999</v>
      </c>
      <c r="V725" s="2">
        <f t="shared" si="113"/>
        <v>2010</v>
      </c>
      <c r="W725" s="18" t="str">
        <f t="shared" si="114"/>
        <v>aprel</v>
      </c>
      <c r="X725" s="18" t="str">
        <f t="shared" si="115"/>
        <v>Lasse HallstrÃ¶m</v>
      </c>
      <c r="Y725" s="18" t="str">
        <f t="shared" si="116"/>
        <v>DEAR JOHN</v>
      </c>
      <c r="Z725" s="18" t="str">
        <f t="shared" si="117"/>
        <v>Normal</v>
      </c>
      <c r="AA725" s="18" t="str">
        <f>VLOOKUP(D725, lookups!$A$2:$B$18, 2, FALSE)</f>
        <v>Medium Budget</v>
      </c>
      <c r="AB725" s="18" t="str">
        <f t="shared" si="118"/>
        <v>Not Recommended</v>
      </c>
      <c r="AC725" s="18" t="str">
        <f t="shared" si="119"/>
        <v>Normal</v>
      </c>
    </row>
    <row r="726" spans="1:29" x14ac:dyDescent="0.35">
      <c r="A726" s="18" t="s">
        <v>460</v>
      </c>
      <c r="B726" s="19">
        <v>30778</v>
      </c>
      <c r="C726" s="18" t="s">
        <v>50</v>
      </c>
      <c r="D726" s="18" t="s">
        <v>27</v>
      </c>
      <c r="E726" s="18" t="s">
        <v>21</v>
      </c>
      <c r="F726" s="18" t="s">
        <v>22</v>
      </c>
      <c r="G726" s="18" t="s">
        <v>102</v>
      </c>
      <c r="H726" s="18" t="s">
        <v>461</v>
      </c>
      <c r="I726" s="18" t="s">
        <v>462</v>
      </c>
      <c r="J726" s="20">
        <v>967</v>
      </c>
      <c r="K726" s="20">
        <v>1962</v>
      </c>
      <c r="L726" s="20">
        <v>71</v>
      </c>
      <c r="M726" s="20">
        <v>0</v>
      </c>
      <c r="N726" s="20">
        <v>6.5</v>
      </c>
      <c r="O726" s="20">
        <v>60</v>
      </c>
      <c r="P726" s="20">
        <v>107</v>
      </c>
      <c r="Q726" s="3">
        <v>80000000</v>
      </c>
      <c r="R726" s="3">
        <v>8200000</v>
      </c>
      <c r="S726" s="3">
        <f t="shared" si="110"/>
        <v>71800000</v>
      </c>
      <c r="T726" s="4">
        <f t="shared" si="111"/>
        <v>8.7560975609756095</v>
      </c>
      <c r="U726" s="5">
        <f t="shared" si="112"/>
        <v>29.502439024390245</v>
      </c>
      <c r="V726" s="2">
        <f t="shared" si="113"/>
        <v>1984</v>
      </c>
      <c r="W726" s="18" t="str">
        <f t="shared" si="114"/>
        <v>aprel</v>
      </c>
      <c r="X726" s="18" t="str">
        <f t="shared" si="115"/>
        <v>Herbert Ross</v>
      </c>
      <c r="Y726" s="18" t="str">
        <f t="shared" si="116"/>
        <v>FOOTLOOSE</v>
      </c>
      <c r="Z726" s="18" t="str">
        <f t="shared" si="117"/>
        <v>Overperformer</v>
      </c>
      <c r="AA726" s="18" t="str">
        <f>VLOOKUP(D726, lookups!$A$2:$B$18, 2, FALSE)</f>
        <v>Medium Budget</v>
      </c>
      <c r="AB726" s="18" t="str">
        <f t="shared" si="118"/>
        <v>Not Recommended</v>
      </c>
      <c r="AC726" s="18" t="str">
        <f t="shared" si="119"/>
        <v>Normal</v>
      </c>
    </row>
    <row r="727" spans="1:29" x14ac:dyDescent="0.35">
      <c r="A727" s="18" t="s">
        <v>5309</v>
      </c>
      <c r="B727" s="19">
        <v>39836</v>
      </c>
      <c r="C727" s="18" t="s">
        <v>50</v>
      </c>
      <c r="D727" s="18" t="s">
        <v>27</v>
      </c>
      <c r="E727" s="18" t="s">
        <v>21</v>
      </c>
      <c r="F727" s="18" t="s">
        <v>22</v>
      </c>
      <c r="G727" s="18" t="s">
        <v>150</v>
      </c>
      <c r="H727" s="18" t="s">
        <v>480</v>
      </c>
      <c r="I727" s="18" t="s">
        <v>1140</v>
      </c>
      <c r="J727" s="20">
        <v>12000</v>
      </c>
      <c r="K727" s="20">
        <v>13421</v>
      </c>
      <c r="L727" s="20">
        <v>295</v>
      </c>
      <c r="M727" s="20">
        <v>0</v>
      </c>
      <c r="N727" s="20">
        <v>6.2</v>
      </c>
      <c r="O727" s="20">
        <v>279</v>
      </c>
      <c r="P727" s="20">
        <v>121</v>
      </c>
      <c r="Q727" s="3">
        <v>79948113</v>
      </c>
      <c r="R727" s="3">
        <v>50000000</v>
      </c>
      <c r="S727" s="3">
        <f t="shared" si="110"/>
        <v>29948113</v>
      </c>
      <c r="T727" s="4">
        <f t="shared" si="111"/>
        <v>0.59896225999999997</v>
      </c>
      <c r="U727" s="5">
        <f t="shared" si="112"/>
        <v>25.039584904000002</v>
      </c>
      <c r="V727" s="2">
        <f t="shared" si="113"/>
        <v>2009</v>
      </c>
      <c r="W727" s="18" t="str">
        <f t="shared" si="114"/>
        <v>yanvar</v>
      </c>
      <c r="X727" s="18" t="str">
        <f t="shared" si="115"/>
        <v>Alex Proyas</v>
      </c>
      <c r="Y727" s="18" t="str">
        <f t="shared" si="116"/>
        <v>KNOWİNG</v>
      </c>
      <c r="Z727" s="18" t="str">
        <f t="shared" si="117"/>
        <v>Normal</v>
      </c>
      <c r="AA727" s="18" t="str">
        <f>VLOOKUP(D727, lookups!$A$2:$B$18, 2, FALSE)</f>
        <v>Medium Budget</v>
      </c>
      <c r="AB727" s="18" t="str">
        <f t="shared" si="118"/>
        <v>Not Recommended</v>
      </c>
      <c r="AC727" s="18" t="str">
        <f t="shared" si="119"/>
        <v>Normal</v>
      </c>
    </row>
    <row r="728" spans="1:29" x14ac:dyDescent="0.35">
      <c r="A728" s="18" t="s">
        <v>3003</v>
      </c>
      <c r="B728" s="19">
        <v>37584</v>
      </c>
      <c r="C728" s="18" t="s">
        <v>50</v>
      </c>
      <c r="D728" s="18" t="s">
        <v>79</v>
      </c>
      <c r="E728" s="18" t="s">
        <v>21</v>
      </c>
      <c r="F728" s="18" t="s">
        <v>22</v>
      </c>
      <c r="G728" s="18" t="s">
        <v>150</v>
      </c>
      <c r="H728" s="18" t="s">
        <v>1294</v>
      </c>
      <c r="I728" s="18" t="s">
        <v>243</v>
      </c>
      <c r="J728" s="20">
        <v>29000</v>
      </c>
      <c r="K728" s="20">
        <v>48153</v>
      </c>
      <c r="L728" s="20">
        <v>14000</v>
      </c>
      <c r="M728" s="20">
        <v>15000</v>
      </c>
      <c r="N728" s="20">
        <v>8</v>
      </c>
      <c r="O728" s="20">
        <v>194</v>
      </c>
      <c r="P728" s="20">
        <v>141</v>
      </c>
      <c r="Q728" s="3">
        <v>164435221</v>
      </c>
      <c r="R728" s="3">
        <v>52000000</v>
      </c>
      <c r="S728" s="3">
        <f t="shared" si="110"/>
        <v>112435221</v>
      </c>
      <c r="T728" s="4">
        <f t="shared" si="111"/>
        <v>2.1622157884615385</v>
      </c>
      <c r="U728" s="5">
        <f t="shared" si="112"/>
        <v>34.364886315384616</v>
      </c>
      <c r="V728" s="2">
        <f t="shared" si="113"/>
        <v>2002</v>
      </c>
      <c r="W728" s="18" t="str">
        <f t="shared" si="114"/>
        <v>noyabr</v>
      </c>
      <c r="X728" s="18" t="str">
        <f t="shared" si="115"/>
        <v>Steven Spielberg</v>
      </c>
      <c r="Y728" s="18" t="str">
        <f t="shared" si="116"/>
        <v>CATCH ME IF YOU CAN</v>
      </c>
      <c r="Z728" s="18" t="str">
        <f t="shared" si="117"/>
        <v>Normal</v>
      </c>
      <c r="AA728" s="18" t="str">
        <f>VLOOKUP(D728, lookups!$A$2:$B$18, 2, FALSE)</f>
        <v>Medium Budget</v>
      </c>
      <c r="AB728" s="18" t="str">
        <f t="shared" si="118"/>
        <v>Not Recommended</v>
      </c>
      <c r="AC728" s="18" t="str">
        <f t="shared" si="119"/>
        <v>High Buzz / High Score</v>
      </c>
    </row>
    <row r="729" spans="1:29" x14ac:dyDescent="0.35">
      <c r="A729" s="18" t="s">
        <v>566</v>
      </c>
      <c r="B729" s="19">
        <v>31548</v>
      </c>
      <c r="C729" s="18" t="s">
        <v>50</v>
      </c>
      <c r="D729" s="18" t="s">
        <v>95</v>
      </c>
      <c r="E729" s="18" t="s">
        <v>21</v>
      </c>
      <c r="F729" s="18" t="s">
        <v>22</v>
      </c>
      <c r="G729" s="18" t="s">
        <v>150</v>
      </c>
      <c r="H729" s="18" t="s">
        <v>529</v>
      </c>
      <c r="I729" s="18" t="s">
        <v>567</v>
      </c>
      <c r="J729" s="20">
        <v>400</v>
      </c>
      <c r="K729" s="20">
        <v>1044</v>
      </c>
      <c r="L729" s="20">
        <v>23</v>
      </c>
      <c r="M729" s="20">
        <v>0</v>
      </c>
      <c r="N729" s="20">
        <v>5.9</v>
      </c>
      <c r="O729" s="20">
        <v>29</v>
      </c>
      <c r="P729" s="20">
        <v>94</v>
      </c>
      <c r="Q729" s="3">
        <v>79817937</v>
      </c>
      <c r="R729" s="3">
        <v>25000000</v>
      </c>
      <c r="S729" s="3">
        <f t="shared" si="110"/>
        <v>54817937</v>
      </c>
      <c r="T729" s="4">
        <f t="shared" si="111"/>
        <v>2.1927174800000002</v>
      </c>
      <c r="U729" s="5">
        <f t="shared" si="112"/>
        <v>24.477086992</v>
      </c>
      <c r="V729" s="2">
        <f t="shared" si="113"/>
        <v>1986</v>
      </c>
      <c r="W729" s="18" t="str">
        <f t="shared" si="114"/>
        <v>may</v>
      </c>
      <c r="X729" s="18" t="str">
        <f t="shared" si="115"/>
        <v>Michael Ritchie</v>
      </c>
      <c r="Y729" s="18" t="str">
        <f t="shared" si="116"/>
        <v>THE GOLDEN CHİLD</v>
      </c>
      <c r="Z729" s="18" t="str">
        <f t="shared" si="117"/>
        <v>Normal</v>
      </c>
      <c r="AA729" s="18" t="str">
        <f>VLOOKUP(D729, lookups!$A$2:$B$18, 2, FALSE)</f>
        <v>High Budget</v>
      </c>
      <c r="AB729" s="18" t="str">
        <f t="shared" si="118"/>
        <v>Not Recommended</v>
      </c>
      <c r="AC729" s="18" t="str">
        <f t="shared" si="119"/>
        <v>Normal</v>
      </c>
    </row>
    <row r="730" spans="1:29" x14ac:dyDescent="0.35">
      <c r="A730" s="18" t="s">
        <v>6099</v>
      </c>
      <c r="B730" s="19">
        <v>40981</v>
      </c>
      <c r="C730" s="18" t="s">
        <v>50</v>
      </c>
      <c r="D730" s="18" t="s">
        <v>38</v>
      </c>
      <c r="E730" s="18" t="s">
        <v>21</v>
      </c>
      <c r="F730" s="18" t="s">
        <v>22</v>
      </c>
      <c r="G730" s="18" t="s">
        <v>150</v>
      </c>
      <c r="H730" s="18" t="s">
        <v>444</v>
      </c>
      <c r="I730" s="18" t="s">
        <v>663</v>
      </c>
      <c r="J730" s="20">
        <v>40000</v>
      </c>
      <c r="K730" s="20">
        <v>80849</v>
      </c>
      <c r="L730" s="20">
        <v>13000</v>
      </c>
      <c r="M730" s="20">
        <v>82000</v>
      </c>
      <c r="N730" s="20">
        <v>6.2</v>
      </c>
      <c r="O730" s="20">
        <v>526</v>
      </c>
      <c r="P730" s="20">
        <v>113</v>
      </c>
      <c r="Q730" s="3">
        <v>79711678</v>
      </c>
      <c r="R730" s="3">
        <v>100000000</v>
      </c>
      <c r="S730" s="3">
        <f t="shared" si="110"/>
        <v>-20288322</v>
      </c>
      <c r="T730" s="4">
        <f t="shared" si="111"/>
        <v>-0.20288322</v>
      </c>
      <c r="U730" s="5">
        <f t="shared" si="112"/>
        <v>32.918846712000004</v>
      </c>
      <c r="V730" s="2">
        <f t="shared" si="113"/>
        <v>2012</v>
      </c>
      <c r="W730" s="18" t="str">
        <f t="shared" si="114"/>
        <v>mart</v>
      </c>
      <c r="X730" s="18" t="str">
        <f t="shared" si="115"/>
        <v>Tim Burton</v>
      </c>
      <c r="Y730" s="18" t="str">
        <f t="shared" si="116"/>
        <v>DARK SHADOWS</v>
      </c>
      <c r="Z730" s="18" t="str">
        <f t="shared" si="117"/>
        <v>Underperformer</v>
      </c>
      <c r="AA730" s="18" t="str">
        <f>VLOOKUP(D730, lookups!$A$2:$B$18, 2, FALSE)</f>
        <v>Medium Budget</v>
      </c>
      <c r="AB730" s="18" t="str">
        <f t="shared" si="118"/>
        <v>Not Recommended</v>
      </c>
      <c r="AC730" s="18" t="str">
        <f t="shared" si="119"/>
        <v>Normal</v>
      </c>
    </row>
    <row r="731" spans="1:29" x14ac:dyDescent="0.35">
      <c r="A731" s="18" t="s">
        <v>437</v>
      </c>
      <c r="B731" s="19">
        <v>30495</v>
      </c>
      <c r="C731" s="18" t="s">
        <v>50</v>
      </c>
      <c r="D731" s="18" t="s">
        <v>383</v>
      </c>
      <c r="E731" s="18" t="s">
        <v>21</v>
      </c>
      <c r="F731" s="18" t="s">
        <v>22</v>
      </c>
      <c r="G731" s="18" t="s">
        <v>102</v>
      </c>
      <c r="H731" s="18" t="s">
        <v>438</v>
      </c>
      <c r="I731" s="18" t="s">
        <v>439</v>
      </c>
      <c r="J731" s="20">
        <v>2000</v>
      </c>
      <c r="K731" s="20">
        <v>4537</v>
      </c>
      <c r="L731" s="20">
        <v>139</v>
      </c>
      <c r="M731" s="20">
        <v>0</v>
      </c>
      <c r="N731" s="20">
        <v>7.1</v>
      </c>
      <c r="O731" s="20">
        <v>84</v>
      </c>
      <c r="P731" s="20">
        <v>114</v>
      </c>
      <c r="Q731" s="3">
        <v>79568000</v>
      </c>
      <c r="R731" s="3">
        <v>12000000</v>
      </c>
      <c r="S731" s="3">
        <f t="shared" si="110"/>
        <v>67568000</v>
      </c>
      <c r="T731" s="4">
        <f t="shared" si="111"/>
        <v>5.6306666666666665</v>
      </c>
      <c r="U731" s="5">
        <f t="shared" si="112"/>
        <v>30.652266666666666</v>
      </c>
      <c r="V731" s="2">
        <f t="shared" si="113"/>
        <v>1983</v>
      </c>
      <c r="W731" s="18" t="str">
        <f t="shared" si="114"/>
        <v>iyun</v>
      </c>
      <c r="X731" s="18" t="str">
        <f t="shared" si="115"/>
        <v>John Badham</v>
      </c>
      <c r="Y731" s="18" t="str">
        <f t="shared" si="116"/>
        <v>WARGAMES</v>
      </c>
      <c r="Z731" s="18" t="str">
        <f t="shared" si="117"/>
        <v>Normal</v>
      </c>
      <c r="AA731" s="18" t="str">
        <f>VLOOKUP(D731, lookups!$A$2:$B$18, 2, FALSE)</f>
        <v>Medium Budget</v>
      </c>
      <c r="AB731" s="18" t="str">
        <f t="shared" si="118"/>
        <v>Not Recommended</v>
      </c>
      <c r="AC731" s="18" t="str">
        <f t="shared" si="119"/>
        <v>Normal</v>
      </c>
    </row>
    <row r="732" spans="1:29" x14ac:dyDescent="0.35">
      <c r="A732" s="18" t="s">
        <v>5279</v>
      </c>
      <c r="B732" s="19">
        <v>39888</v>
      </c>
      <c r="C732" s="18" t="s">
        <v>50</v>
      </c>
      <c r="D732" s="18" t="s">
        <v>38</v>
      </c>
      <c r="E732" s="18" t="s">
        <v>21</v>
      </c>
      <c r="F732" s="18" t="s">
        <v>22</v>
      </c>
      <c r="G732" s="18" t="s">
        <v>46</v>
      </c>
      <c r="H732" s="18" t="s">
        <v>5280</v>
      </c>
      <c r="I732" s="18" t="s">
        <v>2838</v>
      </c>
      <c r="J732" s="20">
        <v>1000</v>
      </c>
      <c r="K732" s="20">
        <v>4516</v>
      </c>
      <c r="L732" s="20">
        <v>23</v>
      </c>
      <c r="M732" s="20">
        <v>0</v>
      </c>
      <c r="N732" s="20">
        <v>4.2</v>
      </c>
      <c r="O732" s="20">
        <v>131</v>
      </c>
      <c r="P732" s="20">
        <v>102</v>
      </c>
      <c r="Q732" s="3">
        <v>79566871</v>
      </c>
      <c r="R732" s="3">
        <v>30000000</v>
      </c>
      <c r="S732" s="3">
        <f t="shared" si="110"/>
        <v>49566871</v>
      </c>
      <c r="T732" s="4">
        <f t="shared" si="111"/>
        <v>1.6522290333333334</v>
      </c>
      <c r="U732" s="5">
        <f t="shared" si="112"/>
        <v>17.460891613333335</v>
      </c>
      <c r="V732" s="2">
        <f t="shared" si="113"/>
        <v>2009</v>
      </c>
      <c r="W732" s="18" t="str">
        <f t="shared" si="114"/>
        <v>mart</v>
      </c>
      <c r="X732" s="18" t="str">
        <f t="shared" si="115"/>
        <v>Peter Chelsom</v>
      </c>
      <c r="Y732" s="18" t="str">
        <f t="shared" si="116"/>
        <v>HANNAH MONTANA: THE MOVİE</v>
      </c>
      <c r="Z732" s="18" t="str">
        <f t="shared" si="117"/>
        <v>Normal</v>
      </c>
      <c r="AA732" s="18" t="str">
        <f>VLOOKUP(D732, lookups!$A$2:$B$18, 2, FALSE)</f>
        <v>Medium Budget</v>
      </c>
      <c r="AB732" s="18" t="str">
        <f t="shared" si="118"/>
        <v>Not Recommended</v>
      </c>
      <c r="AC732" s="18" t="str">
        <f t="shared" si="119"/>
        <v>Normal</v>
      </c>
    </row>
    <row r="733" spans="1:29" x14ac:dyDescent="0.35">
      <c r="A733" s="18" t="s">
        <v>5071</v>
      </c>
      <c r="B733" s="19">
        <v>39700</v>
      </c>
      <c r="C733" s="18" t="s">
        <v>50</v>
      </c>
      <c r="D733" s="18" t="s">
        <v>27</v>
      </c>
      <c r="E733" s="18" t="s">
        <v>21</v>
      </c>
      <c r="F733" s="18" t="s">
        <v>22</v>
      </c>
      <c r="G733" s="18" t="s">
        <v>150</v>
      </c>
      <c r="H733" s="18" t="s">
        <v>551</v>
      </c>
      <c r="I733" s="18" t="s">
        <v>4135</v>
      </c>
      <c r="J733" s="20">
        <v>18000</v>
      </c>
      <c r="K733" s="20">
        <v>22194</v>
      </c>
      <c r="L733" s="20">
        <v>301</v>
      </c>
      <c r="M733" s="20">
        <v>0</v>
      </c>
      <c r="N733" s="20">
        <v>5.5</v>
      </c>
      <c r="O733" s="20">
        <v>276</v>
      </c>
      <c r="P733" s="20">
        <v>104</v>
      </c>
      <c r="Q733" s="3">
        <v>79363785</v>
      </c>
      <c r="R733" s="3">
        <v>80000000</v>
      </c>
      <c r="S733" s="3">
        <f t="shared" si="110"/>
        <v>-636215</v>
      </c>
      <c r="T733" s="4">
        <f t="shared" si="111"/>
        <v>-7.9526874999999997E-3</v>
      </c>
      <c r="U733" s="5">
        <f t="shared" si="112"/>
        <v>21.996818924999999</v>
      </c>
      <c r="V733" s="2">
        <f t="shared" si="113"/>
        <v>2008</v>
      </c>
      <c r="W733" s="18" t="str">
        <f t="shared" si="114"/>
        <v>sentyabr</v>
      </c>
      <c r="X733" s="18" t="str">
        <f t="shared" si="115"/>
        <v>Scott Derrickson</v>
      </c>
      <c r="Y733" s="18" t="str">
        <f t="shared" si="116"/>
        <v>THE DAY THE EARTH STOOD STİLL</v>
      </c>
      <c r="Z733" s="18" t="str">
        <f t="shared" si="117"/>
        <v>Underperformer</v>
      </c>
      <c r="AA733" s="18" t="str">
        <f>VLOOKUP(D733, lookups!$A$2:$B$18, 2, FALSE)</f>
        <v>Medium Budget</v>
      </c>
      <c r="AB733" s="18" t="str">
        <f t="shared" si="118"/>
        <v>Not Recommended</v>
      </c>
      <c r="AC733" s="18" t="str">
        <f t="shared" si="119"/>
        <v>High Buzz Mismatch</v>
      </c>
    </row>
    <row r="734" spans="1:29" x14ac:dyDescent="0.35">
      <c r="A734" s="18" t="s">
        <v>848</v>
      </c>
      <c r="B734" s="19">
        <v>33368</v>
      </c>
      <c r="C734" s="18" t="s">
        <v>50</v>
      </c>
      <c r="D734" s="18" t="s">
        <v>20</v>
      </c>
      <c r="E734" s="18" t="s">
        <v>21</v>
      </c>
      <c r="F734" s="18" t="s">
        <v>22</v>
      </c>
      <c r="G734" s="18" t="s">
        <v>110</v>
      </c>
      <c r="H734" s="18" t="s">
        <v>221</v>
      </c>
      <c r="I734" s="18" t="s">
        <v>222</v>
      </c>
      <c r="J734" s="20">
        <v>22000</v>
      </c>
      <c r="K734" s="20">
        <v>24006</v>
      </c>
      <c r="L734" s="20">
        <v>17000</v>
      </c>
      <c r="M734" s="20">
        <v>0</v>
      </c>
      <c r="N734" s="20">
        <v>7.3</v>
      </c>
      <c r="O734" s="20">
        <v>120</v>
      </c>
      <c r="P734" s="20">
        <v>128</v>
      </c>
      <c r="Q734" s="3">
        <v>79100000</v>
      </c>
      <c r="R734" s="3">
        <v>35000000</v>
      </c>
      <c r="S734" s="3">
        <f t="shared" si="110"/>
        <v>44100000</v>
      </c>
      <c r="T734" s="4">
        <f t="shared" si="111"/>
        <v>1.26</v>
      </c>
      <c r="U734" s="5">
        <f t="shared" si="112"/>
        <v>29.704000000000001</v>
      </c>
      <c r="V734" s="2">
        <f t="shared" si="113"/>
        <v>1991</v>
      </c>
      <c r="W734" s="18" t="str">
        <f t="shared" si="114"/>
        <v>may</v>
      </c>
      <c r="X734" s="18" t="str">
        <f t="shared" si="115"/>
        <v>Martin Scorsese</v>
      </c>
      <c r="Y734" s="18" t="str">
        <f t="shared" si="116"/>
        <v>CAPE FEAR</v>
      </c>
      <c r="Z734" s="18" t="str">
        <f t="shared" si="117"/>
        <v>Normal</v>
      </c>
      <c r="AA734" s="18" t="str">
        <f>VLOOKUP(D734, lookups!$A$2:$B$18, 2, FALSE)</f>
        <v>Medium Budget</v>
      </c>
      <c r="AB734" s="18" t="str">
        <f t="shared" si="118"/>
        <v>Not Recommended</v>
      </c>
      <c r="AC734" s="18" t="str">
        <f t="shared" si="119"/>
        <v>Normal</v>
      </c>
    </row>
    <row r="735" spans="1:29" x14ac:dyDescent="0.35">
      <c r="A735" s="18" t="s">
        <v>403</v>
      </c>
      <c r="B735" s="19">
        <v>30290</v>
      </c>
      <c r="C735" s="18" t="s">
        <v>50</v>
      </c>
      <c r="D735" s="18" t="s">
        <v>95</v>
      </c>
      <c r="E735" s="18" t="s">
        <v>21</v>
      </c>
      <c r="F735" s="18" t="s">
        <v>22</v>
      </c>
      <c r="G735" s="18" t="s">
        <v>102</v>
      </c>
      <c r="H735" s="18" t="s">
        <v>298</v>
      </c>
      <c r="I735" s="18" t="s">
        <v>404</v>
      </c>
      <c r="J735" s="20">
        <v>12000</v>
      </c>
      <c r="K735" s="20">
        <v>16539</v>
      </c>
      <c r="L735" s="20">
        <v>120</v>
      </c>
      <c r="M735" s="20">
        <v>0</v>
      </c>
      <c r="N735" s="20">
        <v>7.7</v>
      </c>
      <c r="O735" s="20">
        <v>148</v>
      </c>
      <c r="P735" s="20">
        <v>116</v>
      </c>
      <c r="Q735" s="3">
        <v>78900000</v>
      </c>
      <c r="R735" s="3">
        <v>11000000</v>
      </c>
      <c r="S735" s="3">
        <f t="shared" si="110"/>
        <v>67900000</v>
      </c>
      <c r="T735" s="4">
        <f t="shared" si="111"/>
        <v>6.1727272727272728</v>
      </c>
      <c r="U735" s="5">
        <f t="shared" si="112"/>
        <v>33.269090909090913</v>
      </c>
      <c r="V735" s="2">
        <f t="shared" si="113"/>
        <v>1982</v>
      </c>
      <c r="W735" s="18" t="str">
        <f t="shared" si="114"/>
        <v>dekabr</v>
      </c>
      <c r="X735" s="18" t="str">
        <f t="shared" si="115"/>
        <v>Nicholas Meyer</v>
      </c>
      <c r="Y735" s="18" t="str">
        <f t="shared" si="116"/>
        <v>STAR TREK II: THE WRATH OF KHAN</v>
      </c>
      <c r="Z735" s="18" t="str">
        <f t="shared" si="117"/>
        <v>Normal</v>
      </c>
      <c r="AA735" s="18" t="str">
        <f>VLOOKUP(D735, lookups!$A$2:$B$18, 2, FALSE)</f>
        <v>High Budget</v>
      </c>
      <c r="AB735" s="18" t="str">
        <f t="shared" si="118"/>
        <v>Not Recommended</v>
      </c>
      <c r="AC735" s="18" t="str">
        <f t="shared" si="119"/>
        <v>Normal</v>
      </c>
    </row>
    <row r="736" spans="1:29" x14ac:dyDescent="0.35">
      <c r="A736" s="18" t="s">
        <v>290</v>
      </c>
      <c r="B736" s="19">
        <v>29131</v>
      </c>
      <c r="C736" s="18" t="s">
        <v>50</v>
      </c>
      <c r="D736" s="18" t="s">
        <v>109</v>
      </c>
      <c r="E736" s="18" t="s">
        <v>21</v>
      </c>
      <c r="F736" s="18" t="s">
        <v>101</v>
      </c>
      <c r="G736" s="18" t="s">
        <v>110</v>
      </c>
      <c r="H736" s="18" t="s">
        <v>291</v>
      </c>
      <c r="I736" s="18" t="s">
        <v>292</v>
      </c>
      <c r="J736" s="20">
        <v>1000</v>
      </c>
      <c r="K736" s="20">
        <v>2524</v>
      </c>
      <c r="L736" s="20">
        <v>0</v>
      </c>
      <c r="M736" s="20">
        <v>23000</v>
      </c>
      <c r="N736" s="20">
        <v>8.5</v>
      </c>
      <c r="O736" s="20">
        <v>392</v>
      </c>
      <c r="P736" s="20">
        <v>116</v>
      </c>
      <c r="Q736" s="3">
        <v>78900000</v>
      </c>
      <c r="R736" s="3">
        <v>11000000</v>
      </c>
      <c r="S736" s="3">
        <f t="shared" si="110"/>
        <v>67900000</v>
      </c>
      <c r="T736" s="4">
        <f t="shared" si="111"/>
        <v>6.1727272727272728</v>
      </c>
      <c r="U736" s="5">
        <f t="shared" si="112"/>
        <v>38.769090909090906</v>
      </c>
      <c r="V736" s="2">
        <f t="shared" si="113"/>
        <v>1979</v>
      </c>
      <c r="W736" s="18" t="str">
        <f t="shared" si="114"/>
        <v>oktyabr</v>
      </c>
      <c r="X736" s="18" t="str">
        <f t="shared" si="115"/>
        <v>Ridley Scott</v>
      </c>
      <c r="Y736" s="18" t="str">
        <f t="shared" si="116"/>
        <v>ALİEN</v>
      </c>
      <c r="Z736" s="18" t="str">
        <f t="shared" si="117"/>
        <v>Normal</v>
      </c>
      <c r="AA736" s="18" t="str">
        <f>VLOOKUP(D736, lookups!$A$2:$B$18, 2, FALSE)</f>
        <v>Low Budget</v>
      </c>
      <c r="AB736" s="18" t="str">
        <f t="shared" si="118"/>
        <v>Not Recommended</v>
      </c>
      <c r="AC736" s="18" t="str">
        <f t="shared" si="119"/>
        <v>High Buzz / High Score</v>
      </c>
    </row>
    <row r="737" spans="1:29" x14ac:dyDescent="0.35">
      <c r="A737" s="18" t="s">
        <v>293</v>
      </c>
      <c r="B737" s="19">
        <v>29106</v>
      </c>
      <c r="C737" s="18" t="s">
        <v>50</v>
      </c>
      <c r="D737" s="18" t="s">
        <v>27</v>
      </c>
      <c r="E737" s="18" t="s">
        <v>21</v>
      </c>
      <c r="F737" s="18" t="s">
        <v>22</v>
      </c>
      <c r="G737" s="18" t="s">
        <v>110</v>
      </c>
      <c r="H737" s="18" t="s">
        <v>217</v>
      </c>
      <c r="I737" s="18" t="s">
        <v>215</v>
      </c>
      <c r="J737" s="20">
        <v>11000</v>
      </c>
      <c r="K737" s="20">
        <v>25313</v>
      </c>
      <c r="L737" s="20">
        <v>0</v>
      </c>
      <c r="M737" s="20">
        <v>19000</v>
      </c>
      <c r="N737" s="20">
        <v>8.5</v>
      </c>
      <c r="O737" s="20">
        <v>261</v>
      </c>
      <c r="P737" s="20">
        <v>289</v>
      </c>
      <c r="Q737" s="3">
        <v>78800000</v>
      </c>
      <c r="R737" s="3">
        <v>31500000</v>
      </c>
      <c r="S737" s="3">
        <f t="shared" si="110"/>
        <v>47300000</v>
      </c>
      <c r="T737" s="4">
        <f t="shared" si="111"/>
        <v>1.5015873015873016</v>
      </c>
      <c r="U737" s="5">
        <f t="shared" si="112"/>
        <v>36.500634920634916</v>
      </c>
      <c r="V737" s="2">
        <f t="shared" si="113"/>
        <v>1979</v>
      </c>
      <c r="W737" s="18" t="str">
        <f t="shared" si="114"/>
        <v>sentyabr</v>
      </c>
      <c r="X737" s="18" t="str">
        <f t="shared" si="115"/>
        <v>Francis Ford Coppola</v>
      </c>
      <c r="Y737" s="18" t="str">
        <f t="shared" si="116"/>
        <v>APOCALYPSE NOW</v>
      </c>
      <c r="Z737" s="18" t="str">
        <f t="shared" si="117"/>
        <v>Normal</v>
      </c>
      <c r="AA737" s="18" t="str">
        <f>VLOOKUP(D737, lookups!$A$2:$B$18, 2, FALSE)</f>
        <v>Medium Budget</v>
      </c>
      <c r="AB737" s="18" t="str">
        <f t="shared" si="118"/>
        <v>Not Recommended</v>
      </c>
      <c r="AC737" s="18" t="str">
        <f t="shared" si="119"/>
        <v>High Buzz / High Score</v>
      </c>
    </row>
    <row r="738" spans="1:29" x14ac:dyDescent="0.35">
      <c r="A738" s="18" t="s">
        <v>6940</v>
      </c>
      <c r="B738" s="19">
        <v>42164</v>
      </c>
      <c r="C738" s="18" t="s">
        <v>50</v>
      </c>
      <c r="D738" s="18" t="s">
        <v>95</v>
      </c>
      <c r="E738" s="18" t="s">
        <v>21</v>
      </c>
      <c r="F738" s="18" t="s">
        <v>22</v>
      </c>
      <c r="G738" s="18" t="s">
        <v>150</v>
      </c>
      <c r="H738" s="18" t="s">
        <v>2785</v>
      </c>
      <c r="I738" s="18" t="s">
        <v>811</v>
      </c>
      <c r="J738" s="20">
        <v>22000</v>
      </c>
      <c r="K738" s="20">
        <v>35367</v>
      </c>
      <c r="L738" s="20">
        <v>0</v>
      </c>
      <c r="M738" s="20">
        <v>39000</v>
      </c>
      <c r="N738" s="20">
        <v>5.6</v>
      </c>
      <c r="O738" s="20">
        <v>253</v>
      </c>
      <c r="P738" s="20">
        <v>106</v>
      </c>
      <c r="Q738" s="3">
        <v>78747585</v>
      </c>
      <c r="R738" s="3">
        <v>88000000</v>
      </c>
      <c r="S738" s="3">
        <f t="shared" si="110"/>
        <v>-9252415</v>
      </c>
      <c r="T738" s="4">
        <f t="shared" si="111"/>
        <v>-0.10514107954545454</v>
      </c>
      <c r="U738" s="5">
        <f t="shared" si="112"/>
        <v>26.257943568181815</v>
      </c>
      <c r="V738" s="2">
        <f t="shared" si="113"/>
        <v>2015</v>
      </c>
      <c r="W738" s="18" t="str">
        <f t="shared" si="114"/>
        <v>iyun</v>
      </c>
      <c r="X738" s="18" t="str">
        <f t="shared" si="115"/>
        <v>Chris Columbus</v>
      </c>
      <c r="Y738" s="18" t="str">
        <f t="shared" si="116"/>
        <v>PİXELS</v>
      </c>
      <c r="Z738" s="18" t="str">
        <f t="shared" si="117"/>
        <v>Underperformer</v>
      </c>
      <c r="AA738" s="18" t="str">
        <f>VLOOKUP(D738, lookups!$A$2:$B$18, 2, FALSE)</f>
        <v>High Budget</v>
      </c>
      <c r="AB738" s="18" t="str">
        <f t="shared" si="118"/>
        <v>Not Recommended</v>
      </c>
      <c r="AC738" s="18" t="str">
        <f t="shared" si="119"/>
        <v>High Buzz Mismatch</v>
      </c>
    </row>
    <row r="739" spans="1:29" x14ac:dyDescent="0.35">
      <c r="A739" s="18" t="s">
        <v>1766</v>
      </c>
      <c r="B739" s="19">
        <v>35963</v>
      </c>
      <c r="C739" s="18" t="s">
        <v>50</v>
      </c>
      <c r="D739" s="18" t="s">
        <v>27</v>
      </c>
      <c r="E739" s="18" t="s">
        <v>21</v>
      </c>
      <c r="F739" s="18" t="s">
        <v>29</v>
      </c>
      <c r="G739" s="18" t="s">
        <v>150</v>
      </c>
      <c r="H739" s="18" t="s">
        <v>480</v>
      </c>
      <c r="I739" s="18" t="s">
        <v>1195</v>
      </c>
      <c r="J739" s="20">
        <v>12000</v>
      </c>
      <c r="K739" s="20">
        <v>13905</v>
      </c>
      <c r="L739" s="20">
        <v>52</v>
      </c>
      <c r="M739" s="20">
        <v>0</v>
      </c>
      <c r="N739" s="20">
        <v>6.7</v>
      </c>
      <c r="O739" s="20">
        <v>110</v>
      </c>
      <c r="P739" s="20">
        <v>114</v>
      </c>
      <c r="Q739" s="3">
        <v>78745923</v>
      </c>
      <c r="R739" s="3">
        <v>55000000</v>
      </c>
      <c r="S739" s="3">
        <f t="shared" si="110"/>
        <v>23745923</v>
      </c>
      <c r="T739" s="4">
        <f t="shared" si="111"/>
        <v>0.43174405454545456</v>
      </c>
      <c r="U739" s="5">
        <f t="shared" si="112"/>
        <v>26.972697621818181</v>
      </c>
      <c r="V739" s="2">
        <f t="shared" si="113"/>
        <v>1998</v>
      </c>
      <c r="W739" s="18" t="str">
        <f t="shared" si="114"/>
        <v>iyun</v>
      </c>
      <c r="X739" s="18" t="str">
        <f t="shared" si="115"/>
        <v>Brad Silberling</v>
      </c>
      <c r="Y739" s="18" t="str">
        <f t="shared" si="116"/>
        <v>CİTY OF ANGELS</v>
      </c>
      <c r="Z739" s="18" t="str">
        <f t="shared" si="117"/>
        <v>Normal</v>
      </c>
      <c r="AA739" s="18" t="str">
        <f>VLOOKUP(D739, lookups!$A$2:$B$18, 2, FALSE)</f>
        <v>Medium Budget</v>
      </c>
      <c r="AB739" s="18" t="str">
        <f t="shared" si="118"/>
        <v>Not Recommended</v>
      </c>
      <c r="AC739" s="18" t="str">
        <f t="shared" si="119"/>
        <v>Normal</v>
      </c>
    </row>
    <row r="740" spans="1:29" x14ac:dyDescent="0.35">
      <c r="A740" s="18" t="s">
        <v>883</v>
      </c>
      <c r="B740" s="19">
        <v>33319</v>
      </c>
      <c r="C740" s="18" t="s">
        <v>50</v>
      </c>
      <c r="D740" s="18" t="s">
        <v>95</v>
      </c>
      <c r="E740" s="18" t="s">
        <v>21</v>
      </c>
      <c r="F740" s="18" t="s">
        <v>22</v>
      </c>
      <c r="G740" s="18" t="s">
        <v>102</v>
      </c>
      <c r="H740" s="18" t="s">
        <v>884</v>
      </c>
      <c r="I740" s="18" t="s">
        <v>885</v>
      </c>
      <c r="J740" s="20">
        <v>642</v>
      </c>
      <c r="K740" s="20">
        <v>2501</v>
      </c>
      <c r="L740" s="20">
        <v>34</v>
      </c>
      <c r="M740" s="20">
        <v>0</v>
      </c>
      <c r="N740" s="20">
        <v>6</v>
      </c>
      <c r="O740" s="20">
        <v>68</v>
      </c>
      <c r="P740" s="20">
        <v>88</v>
      </c>
      <c r="Q740" s="3">
        <v>78656813</v>
      </c>
      <c r="R740" s="3">
        <v>25000000</v>
      </c>
      <c r="S740" s="3">
        <f t="shared" si="110"/>
        <v>53656813</v>
      </c>
      <c r="T740" s="4">
        <f t="shared" si="111"/>
        <v>2.1462725200000001</v>
      </c>
      <c r="U740" s="5">
        <f t="shared" si="112"/>
        <v>24.858509007999999</v>
      </c>
      <c r="V740" s="2">
        <f t="shared" si="113"/>
        <v>1991</v>
      </c>
      <c r="W740" s="18" t="str">
        <f t="shared" si="114"/>
        <v>mart</v>
      </c>
      <c r="X740" s="18" t="str">
        <f t="shared" si="115"/>
        <v>Michael Pressman</v>
      </c>
      <c r="Y740" s="18" t="str">
        <f t="shared" si="116"/>
        <v>TEENAGE MUTANT NİNJA TURTLES II: THE SECRET OF THE OOZE</v>
      </c>
      <c r="Z740" s="18" t="str">
        <f t="shared" si="117"/>
        <v>Normal</v>
      </c>
      <c r="AA740" s="18" t="str">
        <f>VLOOKUP(D740, lookups!$A$2:$B$18, 2, FALSE)</f>
        <v>High Budget</v>
      </c>
      <c r="AB740" s="18" t="str">
        <f t="shared" si="118"/>
        <v>Not Recommended</v>
      </c>
      <c r="AC740" s="18" t="str">
        <f t="shared" si="119"/>
        <v>Normal</v>
      </c>
    </row>
    <row r="741" spans="1:29" x14ac:dyDescent="0.35">
      <c r="A741" s="18" t="s">
        <v>1453</v>
      </c>
      <c r="B741" s="19">
        <v>35096</v>
      </c>
      <c r="C741" s="18" t="s">
        <v>50</v>
      </c>
      <c r="D741" s="18" t="s">
        <v>27</v>
      </c>
      <c r="E741" s="18" t="s">
        <v>21</v>
      </c>
      <c r="F741" s="18" t="s">
        <v>22</v>
      </c>
      <c r="G741" s="18" t="s">
        <v>110</v>
      </c>
      <c r="H741" s="18" t="s">
        <v>1454</v>
      </c>
      <c r="I741" s="18" t="s">
        <v>1455</v>
      </c>
      <c r="J741" s="20">
        <v>14000</v>
      </c>
      <c r="K741" s="20">
        <v>15912</v>
      </c>
      <c r="L741" s="20">
        <v>333</v>
      </c>
      <c r="M741" s="20">
        <v>0</v>
      </c>
      <c r="N741" s="20">
        <v>7.4</v>
      </c>
      <c r="O741" s="20">
        <v>116</v>
      </c>
      <c r="P741" s="20">
        <v>162</v>
      </c>
      <c r="Q741" s="3">
        <v>78651430</v>
      </c>
      <c r="R741" s="3">
        <v>27000000</v>
      </c>
      <c r="S741" s="3">
        <f t="shared" si="110"/>
        <v>51651430</v>
      </c>
      <c r="T741" s="4">
        <f t="shared" si="111"/>
        <v>1.9130159259259258</v>
      </c>
      <c r="U741" s="5">
        <f t="shared" si="112"/>
        <v>30.365206370370373</v>
      </c>
      <c r="V741" s="2">
        <f t="shared" si="113"/>
        <v>1996</v>
      </c>
      <c r="W741" s="18" t="str">
        <f t="shared" si="114"/>
        <v>fevral</v>
      </c>
      <c r="X741" s="18" t="str">
        <f t="shared" si="115"/>
        <v>Anthony Minghella</v>
      </c>
      <c r="Y741" s="18" t="str">
        <f t="shared" si="116"/>
        <v>THE ENGLİSH PATİENT</v>
      </c>
      <c r="Z741" s="18" t="str">
        <f t="shared" si="117"/>
        <v>Normal</v>
      </c>
      <c r="AA741" s="18" t="str">
        <f>VLOOKUP(D741, lookups!$A$2:$B$18, 2, FALSE)</f>
        <v>Medium Budget</v>
      </c>
      <c r="AB741" s="18" t="str">
        <f t="shared" si="118"/>
        <v>Not Recommended</v>
      </c>
      <c r="AC741" s="18" t="str">
        <f t="shared" si="119"/>
        <v>Normal</v>
      </c>
    </row>
    <row r="742" spans="1:29" x14ac:dyDescent="0.35">
      <c r="A742" s="18" t="s">
        <v>241</v>
      </c>
      <c r="B742" s="19">
        <v>27441</v>
      </c>
      <c r="C742" s="18" t="s">
        <v>50</v>
      </c>
      <c r="D742" s="18" t="s">
        <v>58</v>
      </c>
      <c r="E742" s="18" t="s">
        <v>21</v>
      </c>
      <c r="F742" s="18" t="s">
        <v>22</v>
      </c>
      <c r="G742" s="18" t="s">
        <v>102</v>
      </c>
      <c r="H742" s="18" t="s">
        <v>242</v>
      </c>
      <c r="I742" s="18" t="s">
        <v>243</v>
      </c>
      <c r="J742" s="20">
        <v>813</v>
      </c>
      <c r="K742" s="20">
        <v>2047</v>
      </c>
      <c r="L742" s="20">
        <v>14000</v>
      </c>
      <c r="M742" s="20">
        <v>21000</v>
      </c>
      <c r="N742" s="20">
        <v>8</v>
      </c>
      <c r="O742" s="20">
        <v>385</v>
      </c>
      <c r="P742" s="20">
        <v>130</v>
      </c>
      <c r="Q742" s="3">
        <v>260000000</v>
      </c>
      <c r="R742" s="3">
        <v>8000000</v>
      </c>
      <c r="S742" s="3">
        <f t="shared" si="110"/>
        <v>252000000</v>
      </c>
      <c r="T742" s="4">
        <f t="shared" si="111"/>
        <v>31.5</v>
      </c>
      <c r="U742" s="5">
        <f t="shared" si="112"/>
        <v>46.7</v>
      </c>
      <c r="V742" s="2">
        <f t="shared" si="113"/>
        <v>1975</v>
      </c>
      <c r="W742" s="18" t="str">
        <f t="shared" si="114"/>
        <v>fevral</v>
      </c>
      <c r="X742" s="18" t="str">
        <f t="shared" si="115"/>
        <v>Steven Spielberg</v>
      </c>
      <c r="Y742" s="18" t="str">
        <f t="shared" si="116"/>
        <v>JAWS</v>
      </c>
      <c r="Z742" s="18" t="str">
        <f t="shared" si="117"/>
        <v>Overperformer</v>
      </c>
      <c r="AA742" s="18" t="str">
        <f>VLOOKUP(D742, lookups!$A$2:$B$18, 2, FALSE)</f>
        <v>High Budget</v>
      </c>
      <c r="AB742" s="18" t="str">
        <f t="shared" si="118"/>
        <v>Not Recommended</v>
      </c>
      <c r="AC742" s="18" t="str">
        <f t="shared" si="119"/>
        <v>High Buzz / High Score</v>
      </c>
    </row>
    <row r="743" spans="1:29" x14ac:dyDescent="0.35">
      <c r="A743" s="18" t="s">
        <v>3278</v>
      </c>
      <c r="B743" s="19">
        <v>37306</v>
      </c>
      <c r="C743" s="18" t="s">
        <v>50</v>
      </c>
      <c r="D743" s="18" t="s">
        <v>95</v>
      </c>
      <c r="E743" s="18" t="s">
        <v>21</v>
      </c>
      <c r="F743" s="18" t="s">
        <v>22</v>
      </c>
      <c r="G743" s="18" t="s">
        <v>110</v>
      </c>
      <c r="H743" s="18" t="s">
        <v>3279</v>
      </c>
      <c r="I743" s="18" t="s">
        <v>1913</v>
      </c>
      <c r="J743" s="20">
        <v>4000</v>
      </c>
      <c r="K743" s="20">
        <v>6181</v>
      </c>
      <c r="L743" s="20">
        <v>130</v>
      </c>
      <c r="M743" s="20">
        <v>5000</v>
      </c>
      <c r="N743" s="20">
        <v>7.1</v>
      </c>
      <c r="O743" s="20">
        <v>141</v>
      </c>
      <c r="P743" s="20">
        <v>124</v>
      </c>
      <c r="Q743" s="3">
        <v>78120196</v>
      </c>
      <c r="R743" s="3">
        <v>75000000</v>
      </c>
      <c r="S743" s="3">
        <f t="shared" si="110"/>
        <v>3120196</v>
      </c>
      <c r="T743" s="4">
        <f t="shared" si="111"/>
        <v>4.1602613333333337E-2</v>
      </c>
      <c r="U743" s="5">
        <f t="shared" si="112"/>
        <v>28.916641045333332</v>
      </c>
      <c r="V743" s="2">
        <f t="shared" si="113"/>
        <v>2002</v>
      </c>
      <c r="W743" s="18" t="str">
        <f t="shared" si="114"/>
        <v>fevral</v>
      </c>
      <c r="X743" s="18" t="str">
        <f t="shared" si="115"/>
        <v>Randall Wallace</v>
      </c>
      <c r="Y743" s="18" t="str">
        <f t="shared" si="116"/>
        <v>WE WERE SOLDİERS</v>
      </c>
      <c r="Z743" s="18" t="str">
        <f t="shared" si="117"/>
        <v>Normal</v>
      </c>
      <c r="AA743" s="18" t="str">
        <f>VLOOKUP(D743, lookups!$A$2:$B$18, 2, FALSE)</f>
        <v>High Budget</v>
      </c>
      <c r="AB743" s="18" t="str">
        <f t="shared" si="118"/>
        <v>Not Recommended</v>
      </c>
      <c r="AC743" s="18" t="str">
        <f t="shared" si="119"/>
        <v>Normal</v>
      </c>
    </row>
    <row r="744" spans="1:29" x14ac:dyDescent="0.35">
      <c r="A744" s="18" t="s">
        <v>6792</v>
      </c>
      <c r="B744" s="19">
        <v>41955</v>
      </c>
      <c r="C744" s="18" t="s">
        <v>50</v>
      </c>
      <c r="D744" s="18" t="s">
        <v>27</v>
      </c>
      <c r="E744" s="18" t="s">
        <v>21</v>
      </c>
      <c r="F744" s="18" t="s">
        <v>22</v>
      </c>
      <c r="G744" s="18" t="s">
        <v>150</v>
      </c>
      <c r="H744" s="18" t="s">
        <v>306</v>
      </c>
      <c r="I744" s="18" t="s">
        <v>3993</v>
      </c>
      <c r="J744" s="20">
        <v>13000</v>
      </c>
      <c r="K744" s="20">
        <v>27674</v>
      </c>
      <c r="L744" s="20">
        <v>0</v>
      </c>
      <c r="M744" s="20">
        <v>34000</v>
      </c>
      <c r="N744" s="20">
        <v>6.1</v>
      </c>
      <c r="O744" s="20">
        <v>371</v>
      </c>
      <c r="P744" s="20">
        <v>118</v>
      </c>
      <c r="Q744" s="3">
        <v>78031620</v>
      </c>
      <c r="R744" s="3">
        <v>70000000</v>
      </c>
      <c r="S744" s="3">
        <f t="shared" si="110"/>
        <v>8031620</v>
      </c>
      <c r="T744" s="4">
        <f t="shared" si="111"/>
        <v>0.11473742857142857</v>
      </c>
      <c r="U744" s="5">
        <f t="shared" si="112"/>
        <v>27.845894971428567</v>
      </c>
      <c r="V744" s="2">
        <f t="shared" si="113"/>
        <v>2014</v>
      </c>
      <c r="W744" s="18" t="str">
        <f t="shared" si="114"/>
        <v>noyabr</v>
      </c>
      <c r="X744" s="18" t="str">
        <f t="shared" si="115"/>
        <v>George Clooney</v>
      </c>
      <c r="Y744" s="18" t="str">
        <f t="shared" si="116"/>
        <v>THE MONUMENTS MEN</v>
      </c>
      <c r="Z744" s="18" t="str">
        <f t="shared" si="117"/>
        <v>Normal</v>
      </c>
      <c r="AA744" s="18" t="str">
        <f>VLOOKUP(D744, lookups!$A$2:$B$18, 2, FALSE)</f>
        <v>Medium Budget</v>
      </c>
      <c r="AB744" s="18" t="str">
        <f t="shared" si="118"/>
        <v>Not Recommended</v>
      </c>
      <c r="AC744" s="18" t="str">
        <f t="shared" si="119"/>
        <v>Normal</v>
      </c>
    </row>
    <row r="745" spans="1:29" x14ac:dyDescent="0.35">
      <c r="A745" s="18" t="s">
        <v>6029</v>
      </c>
      <c r="B745" s="19">
        <v>40891</v>
      </c>
      <c r="C745" s="18" t="s">
        <v>50</v>
      </c>
      <c r="D745" s="18" t="s">
        <v>95</v>
      </c>
      <c r="E745" s="18" t="s">
        <v>21</v>
      </c>
      <c r="F745" s="18" t="s">
        <v>22</v>
      </c>
      <c r="G745" s="18" t="s">
        <v>150</v>
      </c>
      <c r="H745" s="18" t="s">
        <v>438</v>
      </c>
      <c r="I745" s="18" t="s">
        <v>1615</v>
      </c>
      <c r="J745" s="20">
        <v>2000</v>
      </c>
      <c r="K745" s="20">
        <v>3768</v>
      </c>
      <c r="L745" s="20">
        <v>420</v>
      </c>
      <c r="M745" s="20">
        <v>0</v>
      </c>
      <c r="N745" s="20">
        <v>6.2</v>
      </c>
      <c r="O745" s="20">
        <v>236</v>
      </c>
      <c r="P745" s="20">
        <v>104</v>
      </c>
      <c r="Q745" s="3">
        <v>78009155</v>
      </c>
      <c r="R745" s="3">
        <v>75000000</v>
      </c>
      <c r="S745" s="3">
        <f t="shared" si="110"/>
        <v>3009155</v>
      </c>
      <c r="T745" s="4">
        <f t="shared" si="111"/>
        <v>4.0122066666666664E-2</v>
      </c>
      <c r="U745" s="5">
        <f t="shared" si="112"/>
        <v>24.816048826666666</v>
      </c>
      <c r="V745" s="2">
        <f t="shared" si="113"/>
        <v>2011</v>
      </c>
      <c r="W745" s="18" t="str">
        <f t="shared" si="114"/>
        <v>dekabr</v>
      </c>
      <c r="X745" s="18" t="str">
        <f t="shared" si="115"/>
        <v>Brett Ratner</v>
      </c>
      <c r="Y745" s="18" t="str">
        <f t="shared" si="116"/>
        <v>TOWER HEİST</v>
      </c>
      <c r="Z745" s="18" t="str">
        <f t="shared" si="117"/>
        <v>Normal</v>
      </c>
      <c r="AA745" s="18" t="str">
        <f>VLOOKUP(D745, lookups!$A$2:$B$18, 2, FALSE)</f>
        <v>High Budget</v>
      </c>
      <c r="AB745" s="18" t="str">
        <f t="shared" si="118"/>
        <v>Not Recommended</v>
      </c>
      <c r="AC745" s="18" t="str">
        <f t="shared" si="119"/>
        <v>Normal</v>
      </c>
    </row>
    <row r="746" spans="1:29" x14ac:dyDescent="0.35">
      <c r="A746" s="18" t="s">
        <v>3711</v>
      </c>
      <c r="B746" s="19">
        <v>38087</v>
      </c>
      <c r="C746" s="18" t="s">
        <v>50</v>
      </c>
      <c r="D746" s="18" t="s">
        <v>95</v>
      </c>
      <c r="E746" s="18" t="s">
        <v>21</v>
      </c>
      <c r="F746" s="18" t="s">
        <v>22</v>
      </c>
      <c r="G746" s="18" t="s">
        <v>110</v>
      </c>
      <c r="H746" s="18" t="s">
        <v>592</v>
      </c>
      <c r="I746" s="18" t="s">
        <v>574</v>
      </c>
      <c r="J746" s="20">
        <v>18000</v>
      </c>
      <c r="K746" s="20">
        <v>20454</v>
      </c>
      <c r="L746" s="20">
        <v>12000</v>
      </c>
      <c r="M746" s="20">
        <v>14000</v>
      </c>
      <c r="N746" s="20">
        <v>7.7</v>
      </c>
      <c r="O746" s="20">
        <v>171</v>
      </c>
      <c r="P746" s="20">
        <v>146</v>
      </c>
      <c r="Q746" s="3">
        <v>77862546</v>
      </c>
      <c r="R746" s="3">
        <v>70000000</v>
      </c>
      <c r="S746" s="3">
        <f t="shared" si="110"/>
        <v>7862546</v>
      </c>
      <c r="T746" s="4">
        <f t="shared" si="111"/>
        <v>0.11232208571428572</v>
      </c>
      <c r="U746" s="5">
        <f t="shared" si="112"/>
        <v>32.244928834285716</v>
      </c>
      <c r="V746" s="2">
        <f t="shared" si="113"/>
        <v>2004</v>
      </c>
      <c r="W746" s="18" t="str">
        <f t="shared" si="114"/>
        <v>aprel</v>
      </c>
      <c r="X746" s="18" t="str">
        <f t="shared" si="115"/>
        <v>Tony Scott</v>
      </c>
      <c r="Y746" s="18" t="str">
        <f t="shared" si="116"/>
        <v>MAN ON FİRE</v>
      </c>
      <c r="Z746" s="18" t="str">
        <f t="shared" si="117"/>
        <v>Normal</v>
      </c>
      <c r="AA746" s="18" t="str">
        <f>VLOOKUP(D746, lookups!$A$2:$B$18, 2, FALSE)</f>
        <v>High Budget</v>
      </c>
      <c r="AB746" s="18" t="str">
        <f t="shared" si="118"/>
        <v>Not Recommended</v>
      </c>
      <c r="AC746" s="18" t="str">
        <f t="shared" si="119"/>
        <v>Normal</v>
      </c>
    </row>
    <row r="747" spans="1:29" x14ac:dyDescent="0.35">
      <c r="A747" s="18" t="s">
        <v>3059</v>
      </c>
      <c r="B747" s="19">
        <v>37288</v>
      </c>
      <c r="C747" s="18" t="s">
        <v>50</v>
      </c>
      <c r="D747" s="18" t="s">
        <v>20</v>
      </c>
      <c r="E747" s="18" t="s">
        <v>21</v>
      </c>
      <c r="F747" s="18" t="s">
        <v>22</v>
      </c>
      <c r="G747" s="18" t="s">
        <v>110</v>
      </c>
      <c r="H747" s="18" t="s">
        <v>1294</v>
      </c>
      <c r="I747" s="18" t="s">
        <v>222</v>
      </c>
      <c r="J747" s="20">
        <v>29000</v>
      </c>
      <c r="K747" s="20">
        <v>47657</v>
      </c>
      <c r="L747" s="20">
        <v>17000</v>
      </c>
      <c r="M747" s="20">
        <v>0</v>
      </c>
      <c r="N747" s="20">
        <v>7.5</v>
      </c>
      <c r="O747" s="20">
        <v>233</v>
      </c>
      <c r="P747" s="20">
        <v>216</v>
      </c>
      <c r="Q747" s="3">
        <v>77679638</v>
      </c>
      <c r="R747" s="3">
        <v>100000000</v>
      </c>
      <c r="S747" s="3">
        <f t="shared" si="110"/>
        <v>-22320362</v>
      </c>
      <c r="T747" s="4">
        <f t="shared" si="111"/>
        <v>-0.22320361999999999</v>
      </c>
      <c r="U747" s="5">
        <f t="shared" si="112"/>
        <v>29.910718551999999</v>
      </c>
      <c r="V747" s="2">
        <f t="shared" si="113"/>
        <v>2002</v>
      </c>
      <c r="W747" s="18" t="str">
        <f t="shared" si="114"/>
        <v>fevral</v>
      </c>
      <c r="X747" s="18" t="str">
        <f t="shared" si="115"/>
        <v>Martin Scorsese</v>
      </c>
      <c r="Y747" s="18" t="str">
        <f t="shared" si="116"/>
        <v>GANGS OF NEW YORK</v>
      </c>
      <c r="Z747" s="18" t="str">
        <f t="shared" si="117"/>
        <v>Underperformer</v>
      </c>
      <c r="AA747" s="18" t="str">
        <f>VLOOKUP(D747, lookups!$A$2:$B$18, 2, FALSE)</f>
        <v>Medium Budget</v>
      </c>
      <c r="AB747" s="18" t="str">
        <f t="shared" si="118"/>
        <v>Not Recommended</v>
      </c>
      <c r="AC747" s="18" t="str">
        <f t="shared" si="119"/>
        <v>Normal</v>
      </c>
    </row>
    <row r="748" spans="1:29" x14ac:dyDescent="0.35">
      <c r="A748" s="18" t="s">
        <v>995</v>
      </c>
      <c r="B748" s="19">
        <v>34184</v>
      </c>
      <c r="C748" s="18" t="s">
        <v>50</v>
      </c>
      <c r="D748" s="18" t="s">
        <v>58</v>
      </c>
      <c r="E748" s="18" t="s">
        <v>21</v>
      </c>
      <c r="F748" s="18" t="s">
        <v>22</v>
      </c>
      <c r="G748" s="18" t="s">
        <v>150</v>
      </c>
      <c r="H748" s="18" t="s">
        <v>996</v>
      </c>
      <c r="I748" s="18" t="s">
        <v>243</v>
      </c>
      <c r="J748" s="20">
        <v>967</v>
      </c>
      <c r="K748" s="20">
        <v>2129</v>
      </c>
      <c r="L748" s="20">
        <v>14000</v>
      </c>
      <c r="M748" s="20">
        <v>19000</v>
      </c>
      <c r="N748" s="20">
        <v>8.1</v>
      </c>
      <c r="O748" s="20">
        <v>308</v>
      </c>
      <c r="P748" s="20">
        <v>127</v>
      </c>
      <c r="Q748" s="3">
        <v>356784000</v>
      </c>
      <c r="R748" s="3">
        <v>63000000</v>
      </c>
      <c r="S748" s="3">
        <f t="shared" si="110"/>
        <v>293784000</v>
      </c>
      <c r="T748" s="4">
        <f t="shared" si="111"/>
        <v>4.6632380952380954</v>
      </c>
      <c r="U748" s="5">
        <f t="shared" si="112"/>
        <v>36.165295238095233</v>
      </c>
      <c r="V748" s="2">
        <f t="shared" si="113"/>
        <v>1993</v>
      </c>
      <c r="W748" s="18" t="str">
        <f t="shared" si="114"/>
        <v>avgust</v>
      </c>
      <c r="X748" s="18" t="str">
        <f t="shared" si="115"/>
        <v>Steven Spielberg</v>
      </c>
      <c r="Y748" s="18" t="str">
        <f t="shared" si="116"/>
        <v>JURASSİC PARK</v>
      </c>
      <c r="Z748" s="18" t="str">
        <f t="shared" si="117"/>
        <v>Normal</v>
      </c>
      <c r="AA748" s="18" t="str">
        <f>VLOOKUP(D748, lookups!$A$2:$B$18, 2, FALSE)</f>
        <v>High Budget</v>
      </c>
      <c r="AB748" s="18" t="str">
        <f t="shared" si="118"/>
        <v>Not Recommended</v>
      </c>
      <c r="AC748" s="18" t="str">
        <f t="shared" si="119"/>
        <v>High Buzz / High Score</v>
      </c>
    </row>
    <row r="749" spans="1:29" x14ac:dyDescent="0.35">
      <c r="A749" s="18" t="s">
        <v>4051</v>
      </c>
      <c r="B749" s="19">
        <v>38426</v>
      </c>
      <c r="C749" s="18" t="s">
        <v>50</v>
      </c>
      <c r="D749" s="18" t="s">
        <v>195</v>
      </c>
      <c r="E749" s="18" t="s">
        <v>178</v>
      </c>
      <c r="F749" s="18" t="s">
        <v>179</v>
      </c>
      <c r="G749" s="18" t="s">
        <v>46</v>
      </c>
      <c r="H749" s="18" t="s">
        <v>733</v>
      </c>
      <c r="I749" s="18" t="s">
        <v>4052</v>
      </c>
      <c r="J749" s="20">
        <v>11000</v>
      </c>
      <c r="K749" s="20">
        <v>11218</v>
      </c>
      <c r="L749" s="20">
        <v>10</v>
      </c>
      <c r="M749" s="20">
        <v>0</v>
      </c>
      <c r="N749" s="20">
        <v>7.6</v>
      </c>
      <c r="O749" s="20">
        <v>169</v>
      </c>
      <c r="P749" s="20">
        <v>80</v>
      </c>
      <c r="Q749" s="3">
        <v>77413017</v>
      </c>
      <c r="R749" s="3">
        <v>8000000</v>
      </c>
      <c r="S749" s="3">
        <f t="shared" si="110"/>
        <v>69413017</v>
      </c>
      <c r="T749" s="4">
        <f t="shared" si="111"/>
        <v>8.6766271249999996</v>
      </c>
      <c r="U749" s="5">
        <f t="shared" si="112"/>
        <v>33.870650849999997</v>
      </c>
      <c r="V749" s="2">
        <f t="shared" si="113"/>
        <v>2005</v>
      </c>
      <c r="W749" s="18" t="str">
        <f t="shared" si="114"/>
        <v>mart</v>
      </c>
      <c r="X749" s="18" t="str">
        <f t="shared" si="115"/>
        <v>Luc Jacquet</v>
      </c>
      <c r="Y749" s="18" t="str">
        <f t="shared" si="116"/>
        <v>MARCH OF THE PENGUİNS</v>
      </c>
      <c r="Z749" s="18" t="str">
        <f t="shared" si="117"/>
        <v>Overperformer</v>
      </c>
      <c r="AA749" s="18" t="str">
        <f>VLOOKUP(D749, lookups!$A$2:$B$18, 2, FALSE)</f>
        <v>Low Budget</v>
      </c>
      <c r="AB749" s="18" t="str">
        <f t="shared" si="118"/>
        <v>Not Recommended</v>
      </c>
      <c r="AC749" s="18" t="str">
        <f t="shared" si="119"/>
        <v>Normal</v>
      </c>
    </row>
    <row r="750" spans="1:29" x14ac:dyDescent="0.35">
      <c r="A750" s="18" t="s">
        <v>1019</v>
      </c>
      <c r="B750" s="19">
        <v>34318</v>
      </c>
      <c r="C750" s="18" t="s">
        <v>50</v>
      </c>
      <c r="D750" s="18" t="s">
        <v>27</v>
      </c>
      <c r="E750" s="18" t="s">
        <v>21</v>
      </c>
      <c r="F750" s="18" t="s">
        <v>22</v>
      </c>
      <c r="G750" s="18" t="s">
        <v>150</v>
      </c>
      <c r="H750" s="18" t="s">
        <v>592</v>
      </c>
      <c r="I750" s="18" t="s">
        <v>899</v>
      </c>
      <c r="J750" s="20">
        <v>18000</v>
      </c>
      <c r="K750" s="20">
        <v>33865</v>
      </c>
      <c r="L750" s="20">
        <v>438</v>
      </c>
      <c r="M750" s="20">
        <v>0</v>
      </c>
      <c r="N750" s="20">
        <v>7.7</v>
      </c>
      <c r="O750" s="20">
        <v>68</v>
      </c>
      <c r="P750" s="20">
        <v>125</v>
      </c>
      <c r="Q750" s="3">
        <v>77324422</v>
      </c>
      <c r="R750" s="3">
        <v>26000000</v>
      </c>
      <c r="S750" s="3">
        <f t="shared" si="110"/>
        <v>51324422</v>
      </c>
      <c r="T750" s="4">
        <f t="shared" si="111"/>
        <v>1.9740162307692308</v>
      </c>
      <c r="U750" s="5">
        <f t="shared" si="112"/>
        <v>31.589606492307695</v>
      </c>
      <c r="V750" s="2">
        <f t="shared" si="113"/>
        <v>1993</v>
      </c>
      <c r="W750" s="18" t="str">
        <f t="shared" si="114"/>
        <v>dekabr</v>
      </c>
      <c r="X750" s="18" t="str">
        <f t="shared" si="115"/>
        <v>Jonathan Demme</v>
      </c>
      <c r="Y750" s="18" t="str">
        <f t="shared" si="116"/>
        <v>PHİLADELPHİA</v>
      </c>
      <c r="Z750" s="18" t="str">
        <f t="shared" si="117"/>
        <v>Normal</v>
      </c>
      <c r="AA750" s="18" t="str">
        <f>VLOOKUP(D750, lookups!$A$2:$B$18, 2, FALSE)</f>
        <v>Medium Budget</v>
      </c>
      <c r="AB750" s="18" t="str">
        <f t="shared" si="118"/>
        <v>Not Recommended</v>
      </c>
      <c r="AC750" s="18" t="str">
        <f t="shared" si="119"/>
        <v>Normal</v>
      </c>
    </row>
    <row r="751" spans="1:29" x14ac:dyDescent="0.35">
      <c r="A751" s="18" t="s">
        <v>6184</v>
      </c>
      <c r="B751" s="19">
        <v>41098</v>
      </c>
      <c r="C751" s="18" t="s">
        <v>50</v>
      </c>
      <c r="D751" s="18" t="s">
        <v>38</v>
      </c>
      <c r="E751" s="18" t="s">
        <v>21</v>
      </c>
      <c r="F751" s="18" t="s">
        <v>22</v>
      </c>
      <c r="G751" s="18" t="s">
        <v>102</v>
      </c>
      <c r="H751" s="18" t="s">
        <v>5531</v>
      </c>
      <c r="I751" s="18" t="s">
        <v>4470</v>
      </c>
      <c r="J751" s="20">
        <v>3000</v>
      </c>
      <c r="K751" s="20">
        <v>5740</v>
      </c>
      <c r="L751" s="20">
        <v>99</v>
      </c>
      <c r="M751" s="20">
        <v>0</v>
      </c>
      <c r="N751" s="20">
        <v>6.1</v>
      </c>
      <c r="O751" s="20">
        <v>139</v>
      </c>
      <c r="P751" s="20">
        <v>105</v>
      </c>
      <c r="Q751" s="3">
        <v>77264926</v>
      </c>
      <c r="R751" s="3">
        <v>25000000</v>
      </c>
      <c r="S751" s="3">
        <f t="shared" si="110"/>
        <v>52264926</v>
      </c>
      <c r="T751" s="4">
        <f t="shared" si="111"/>
        <v>2.09059704</v>
      </c>
      <c r="U751" s="5">
        <f t="shared" si="112"/>
        <v>25.236238816</v>
      </c>
      <c r="V751" s="2">
        <f t="shared" si="113"/>
        <v>2012</v>
      </c>
      <c r="W751" s="18" t="str">
        <f t="shared" si="114"/>
        <v>iyul</v>
      </c>
      <c r="X751" s="18" t="str">
        <f t="shared" si="115"/>
        <v>Andy Fickman</v>
      </c>
      <c r="Y751" s="18" t="str">
        <f t="shared" si="116"/>
        <v>PARENTAL GUİDANCE</v>
      </c>
      <c r="Z751" s="18" t="str">
        <f t="shared" si="117"/>
        <v>Normal</v>
      </c>
      <c r="AA751" s="18" t="str">
        <f>VLOOKUP(D751, lookups!$A$2:$B$18, 2, FALSE)</f>
        <v>Medium Budget</v>
      </c>
      <c r="AB751" s="18" t="str">
        <f t="shared" si="118"/>
        <v>Not Recommended</v>
      </c>
      <c r="AC751" s="18" t="str">
        <f t="shared" si="119"/>
        <v>Normal</v>
      </c>
    </row>
    <row r="752" spans="1:29" x14ac:dyDescent="0.35">
      <c r="A752" s="18" t="s">
        <v>5477</v>
      </c>
      <c r="B752" s="19">
        <v>39895</v>
      </c>
      <c r="C752" s="18" t="s">
        <v>50</v>
      </c>
      <c r="D752" s="18" t="s">
        <v>58</v>
      </c>
      <c r="E752" s="18" t="s">
        <v>21</v>
      </c>
      <c r="F752" s="18" t="s">
        <v>29</v>
      </c>
      <c r="G752" s="18" t="s">
        <v>102</v>
      </c>
      <c r="H752" s="18" t="s">
        <v>662</v>
      </c>
      <c r="I752" s="18" t="s">
        <v>2005</v>
      </c>
      <c r="J752" s="20">
        <v>925</v>
      </c>
      <c r="K752" s="20">
        <v>1738</v>
      </c>
      <c r="L752" s="20">
        <v>0</v>
      </c>
      <c r="M752" s="20">
        <v>11000</v>
      </c>
      <c r="N752" s="20">
        <v>6.8</v>
      </c>
      <c r="O752" s="20">
        <v>333</v>
      </c>
      <c r="P752" s="20">
        <v>101</v>
      </c>
      <c r="Q752" s="3">
        <v>77222184</v>
      </c>
      <c r="R752" s="3">
        <v>100000000</v>
      </c>
      <c r="S752" s="3">
        <f t="shared" si="110"/>
        <v>-22777816</v>
      </c>
      <c r="T752" s="4">
        <f t="shared" si="111"/>
        <v>-0.22777816000000001</v>
      </c>
      <c r="U752" s="5">
        <f t="shared" si="112"/>
        <v>28.208888736000002</v>
      </c>
      <c r="V752" s="2">
        <f t="shared" si="113"/>
        <v>2009</v>
      </c>
      <c r="W752" s="18" t="str">
        <f t="shared" si="114"/>
        <v>mart</v>
      </c>
      <c r="X752" s="18" t="str">
        <f t="shared" si="115"/>
        <v>Spike Jonze</v>
      </c>
      <c r="Y752" s="18" t="str">
        <f t="shared" si="116"/>
        <v>WHERE THE WİLD THİNGS ARE</v>
      </c>
      <c r="Z752" s="18" t="str">
        <f t="shared" si="117"/>
        <v>Underperformer</v>
      </c>
      <c r="AA752" s="18" t="str">
        <f>VLOOKUP(D752, lookups!$A$2:$B$18, 2, FALSE)</f>
        <v>High Budget</v>
      </c>
      <c r="AB752" s="18" t="str">
        <f t="shared" si="118"/>
        <v>Not Recommended</v>
      </c>
      <c r="AC752" s="18" t="str">
        <f t="shared" si="119"/>
        <v>Normal</v>
      </c>
    </row>
    <row r="753" spans="1:29" x14ac:dyDescent="0.35">
      <c r="A753" s="18" t="s">
        <v>2573</v>
      </c>
      <c r="B753" s="19">
        <v>36872</v>
      </c>
      <c r="C753" s="18" t="s">
        <v>50</v>
      </c>
      <c r="D753" s="18" t="s">
        <v>95</v>
      </c>
      <c r="E753" s="18" t="s">
        <v>21</v>
      </c>
      <c r="F753" s="18" t="s">
        <v>179</v>
      </c>
      <c r="G753" s="18" t="s">
        <v>150</v>
      </c>
      <c r="H753" s="18" t="s">
        <v>1395</v>
      </c>
      <c r="I753" s="18" t="s">
        <v>1532</v>
      </c>
      <c r="J753" s="20">
        <v>11000</v>
      </c>
      <c r="K753" s="20">
        <v>14931</v>
      </c>
      <c r="L753" s="20">
        <v>84</v>
      </c>
      <c r="M753" s="20">
        <v>0</v>
      </c>
      <c r="N753" s="20">
        <v>6.6</v>
      </c>
      <c r="O753" s="20">
        <v>178</v>
      </c>
      <c r="P753" s="20">
        <v>116</v>
      </c>
      <c r="Q753" s="3">
        <v>77086030</v>
      </c>
      <c r="R753" s="3">
        <v>62000000</v>
      </c>
      <c r="S753" s="3">
        <f t="shared" si="110"/>
        <v>15086030</v>
      </c>
      <c r="T753" s="4">
        <f t="shared" si="111"/>
        <v>0.24332306451612903</v>
      </c>
      <c r="U753" s="5">
        <f t="shared" si="112"/>
        <v>26.49732922580645</v>
      </c>
      <c r="V753" s="2">
        <f t="shared" si="113"/>
        <v>2000</v>
      </c>
      <c r="W753" s="18" t="str">
        <f t="shared" si="114"/>
        <v>dekabr</v>
      </c>
      <c r="X753" s="18" t="str">
        <f t="shared" si="115"/>
        <v>Jonathan Mostow</v>
      </c>
      <c r="Y753" s="18" t="str">
        <f t="shared" si="116"/>
        <v>U-571</v>
      </c>
      <c r="Z753" s="18" t="str">
        <f t="shared" si="117"/>
        <v>Normal</v>
      </c>
      <c r="AA753" s="18" t="str">
        <f>VLOOKUP(D753, lookups!$A$2:$B$18, 2, FALSE)</f>
        <v>High Budget</v>
      </c>
      <c r="AB753" s="18" t="str">
        <f t="shared" si="118"/>
        <v>Not Recommended</v>
      </c>
      <c r="AC753" s="18" t="str">
        <f t="shared" si="119"/>
        <v>Normal</v>
      </c>
    </row>
    <row r="754" spans="1:29" x14ac:dyDescent="0.35">
      <c r="A754" s="18" t="s">
        <v>744</v>
      </c>
      <c r="B754" s="19">
        <v>32646</v>
      </c>
      <c r="C754" s="18" t="s">
        <v>50</v>
      </c>
      <c r="D754" s="18" t="s">
        <v>95</v>
      </c>
      <c r="E754" s="18" t="s">
        <v>21</v>
      </c>
      <c r="F754" s="18" t="s">
        <v>22</v>
      </c>
      <c r="G754" s="18" t="s">
        <v>150</v>
      </c>
      <c r="H754" s="18" t="s">
        <v>217</v>
      </c>
      <c r="I754" s="18" t="s">
        <v>243</v>
      </c>
      <c r="J754" s="20">
        <v>11000</v>
      </c>
      <c r="K754" s="20">
        <v>12884</v>
      </c>
      <c r="L754" s="20">
        <v>14000</v>
      </c>
      <c r="M754" s="20">
        <v>0</v>
      </c>
      <c r="N754" s="20">
        <v>8.3000000000000007</v>
      </c>
      <c r="O754" s="20">
        <v>149</v>
      </c>
      <c r="P754" s="20">
        <v>127</v>
      </c>
      <c r="Q754" s="3">
        <v>197171806</v>
      </c>
      <c r="R754" s="3">
        <v>48000000</v>
      </c>
      <c r="S754" s="3">
        <f t="shared" si="110"/>
        <v>149171806</v>
      </c>
      <c r="T754" s="4">
        <f t="shared" si="111"/>
        <v>3.1077459583333331</v>
      </c>
      <c r="U754" s="5">
        <f t="shared" si="112"/>
        <v>34.443098383333336</v>
      </c>
      <c r="V754" s="2">
        <f t="shared" si="113"/>
        <v>1989</v>
      </c>
      <c r="W754" s="18" t="str">
        <f t="shared" si="114"/>
        <v>may</v>
      </c>
      <c r="X754" s="18" t="str">
        <f t="shared" si="115"/>
        <v>Steven Spielberg</v>
      </c>
      <c r="Y754" s="18" t="str">
        <f t="shared" si="116"/>
        <v>INDİANA JONES AND THE LAST CRUSADE</v>
      </c>
      <c r="Z754" s="18" t="str">
        <f t="shared" si="117"/>
        <v>Normal</v>
      </c>
      <c r="AA754" s="18" t="str">
        <f>VLOOKUP(D754, lookups!$A$2:$B$18, 2, FALSE)</f>
        <v>High Budget</v>
      </c>
      <c r="AB754" s="18" t="str">
        <f t="shared" si="118"/>
        <v>Not Recommended</v>
      </c>
      <c r="AC754" s="18" t="str">
        <f t="shared" si="119"/>
        <v>High Buzz / High Score</v>
      </c>
    </row>
    <row r="755" spans="1:29" x14ac:dyDescent="0.35">
      <c r="A755" s="18" t="s">
        <v>4853</v>
      </c>
      <c r="B755" s="19">
        <v>39784</v>
      </c>
      <c r="C755" s="18" t="s">
        <v>50</v>
      </c>
      <c r="D755" s="18" t="s">
        <v>38</v>
      </c>
      <c r="E755" s="18" t="s">
        <v>21</v>
      </c>
      <c r="F755" s="18" t="s">
        <v>22</v>
      </c>
      <c r="G755" s="18" t="s">
        <v>150</v>
      </c>
      <c r="H755" s="18" t="s">
        <v>2261</v>
      </c>
      <c r="I755" s="18" t="s">
        <v>4487</v>
      </c>
      <c r="J755" s="20">
        <v>2000</v>
      </c>
      <c r="K755" s="20">
        <v>2978</v>
      </c>
      <c r="L755" s="20">
        <v>98</v>
      </c>
      <c r="M755" s="20">
        <v>0</v>
      </c>
      <c r="N755" s="20">
        <v>6.1</v>
      </c>
      <c r="O755" s="20">
        <v>175</v>
      </c>
      <c r="P755" s="20">
        <v>111</v>
      </c>
      <c r="Q755" s="3">
        <v>76806312</v>
      </c>
      <c r="R755" s="3">
        <v>30000000</v>
      </c>
      <c r="S755" s="3">
        <f t="shared" si="110"/>
        <v>46806312</v>
      </c>
      <c r="T755" s="4">
        <f t="shared" si="111"/>
        <v>1.5602104000000001</v>
      </c>
      <c r="U755" s="5">
        <f t="shared" si="112"/>
        <v>25.024084159999997</v>
      </c>
      <c r="V755" s="2">
        <f t="shared" si="113"/>
        <v>2008</v>
      </c>
      <c r="W755" s="18" t="str">
        <f t="shared" si="114"/>
        <v>dekabr</v>
      </c>
      <c r="X755" s="18" t="str">
        <f t="shared" si="115"/>
        <v>Anne Fletcher</v>
      </c>
      <c r="Y755" s="18" t="str">
        <f t="shared" si="116"/>
        <v>27 DRESSES</v>
      </c>
      <c r="Z755" s="18" t="str">
        <f t="shared" si="117"/>
        <v>Normal</v>
      </c>
      <c r="AA755" s="18" t="str">
        <f>VLOOKUP(D755, lookups!$A$2:$B$18, 2, FALSE)</f>
        <v>Medium Budget</v>
      </c>
      <c r="AB755" s="18" t="str">
        <f t="shared" si="118"/>
        <v>Not Recommended</v>
      </c>
      <c r="AC755" s="18" t="str">
        <f t="shared" si="119"/>
        <v>Normal</v>
      </c>
    </row>
    <row r="756" spans="1:29" x14ac:dyDescent="0.35">
      <c r="A756" s="18" t="s">
        <v>401</v>
      </c>
      <c r="B756" s="19">
        <v>30148</v>
      </c>
      <c r="C756" s="18" t="s">
        <v>50</v>
      </c>
      <c r="D756" s="18" t="s">
        <v>333</v>
      </c>
      <c r="E756" s="18" t="s">
        <v>21</v>
      </c>
      <c r="F756" s="18" t="s">
        <v>22</v>
      </c>
      <c r="G756" s="18" t="s">
        <v>102</v>
      </c>
      <c r="H756" s="18" t="s">
        <v>402</v>
      </c>
      <c r="I756" s="18" t="s">
        <v>239</v>
      </c>
      <c r="J756" s="20">
        <v>887</v>
      </c>
      <c r="K756" s="20">
        <v>3876</v>
      </c>
      <c r="L756" s="20">
        <v>365</v>
      </c>
      <c r="M756" s="20">
        <v>11000</v>
      </c>
      <c r="N756" s="20">
        <v>7.4</v>
      </c>
      <c r="O756" s="20">
        <v>223</v>
      </c>
      <c r="P756" s="20">
        <v>120</v>
      </c>
      <c r="Q756" s="3">
        <v>76600000</v>
      </c>
      <c r="R756" s="3">
        <v>10700000</v>
      </c>
      <c r="S756" s="3">
        <f t="shared" si="110"/>
        <v>65900000</v>
      </c>
      <c r="T756" s="4">
        <f t="shared" si="111"/>
        <v>6.1588785046728969</v>
      </c>
      <c r="U756" s="5">
        <f t="shared" si="112"/>
        <v>33.163551401869164</v>
      </c>
      <c r="V756" s="2">
        <f t="shared" si="113"/>
        <v>1982</v>
      </c>
      <c r="W756" s="18" t="str">
        <f t="shared" si="114"/>
        <v>iyul</v>
      </c>
      <c r="X756" s="18" t="str">
        <f t="shared" si="115"/>
        <v>Tobe Hooper</v>
      </c>
      <c r="Y756" s="18" t="str">
        <f t="shared" si="116"/>
        <v>POLTERGEİST</v>
      </c>
      <c r="Z756" s="18" t="str">
        <f t="shared" si="117"/>
        <v>Normal</v>
      </c>
      <c r="AA756" s="18" t="str">
        <f>VLOOKUP(D756, lookups!$A$2:$B$18, 2, FALSE)</f>
        <v>Low Budget</v>
      </c>
      <c r="AB756" s="18" t="str">
        <f t="shared" si="118"/>
        <v>Not Recommended</v>
      </c>
      <c r="AC756" s="18" t="str">
        <f t="shared" si="119"/>
        <v>Normal</v>
      </c>
    </row>
    <row r="757" spans="1:29" x14ac:dyDescent="0.35">
      <c r="A757" s="18" t="s">
        <v>2479</v>
      </c>
      <c r="B757" s="19">
        <v>36719</v>
      </c>
      <c r="C757" s="18" t="s">
        <v>50</v>
      </c>
      <c r="D757" s="18" t="s">
        <v>58</v>
      </c>
      <c r="E757" s="18" t="s">
        <v>21</v>
      </c>
      <c r="F757" s="18" t="s">
        <v>29</v>
      </c>
      <c r="G757" s="18" t="s">
        <v>46</v>
      </c>
      <c r="H757" s="18" t="s">
        <v>1932</v>
      </c>
      <c r="I757" s="18" t="s">
        <v>2480</v>
      </c>
      <c r="J757" s="20">
        <v>971</v>
      </c>
      <c r="K757" s="20">
        <v>4527</v>
      </c>
      <c r="L757" s="20">
        <v>0</v>
      </c>
      <c r="M757" s="20">
        <v>181</v>
      </c>
      <c r="N757" s="20">
        <v>6.1</v>
      </c>
      <c r="O757" s="20">
        <v>41</v>
      </c>
      <c r="P757" s="20">
        <v>78</v>
      </c>
      <c r="Q757" s="3">
        <v>76501438</v>
      </c>
      <c r="R757" s="3">
        <v>30000000</v>
      </c>
      <c r="S757" s="3">
        <f t="shared" si="110"/>
        <v>46501438</v>
      </c>
      <c r="T757" s="4">
        <f t="shared" si="111"/>
        <v>1.5500479333333332</v>
      </c>
      <c r="U757" s="5">
        <f t="shared" si="112"/>
        <v>25.038119173333332</v>
      </c>
      <c r="V757" s="2">
        <f t="shared" si="113"/>
        <v>2000</v>
      </c>
      <c r="W757" s="18" t="str">
        <f t="shared" si="114"/>
        <v>iyul</v>
      </c>
      <c r="X757" s="18" t="str">
        <f t="shared" si="115"/>
        <v>Stig Bergqvist</v>
      </c>
      <c r="Y757" s="18" t="str">
        <f t="shared" si="116"/>
        <v>RUGRATS İN PARİS: THE MOVİE</v>
      </c>
      <c r="Z757" s="18" t="str">
        <f t="shared" si="117"/>
        <v>Normal</v>
      </c>
      <c r="AA757" s="18" t="str">
        <f>VLOOKUP(D757, lookups!$A$2:$B$18, 2, FALSE)</f>
        <v>High Budget</v>
      </c>
      <c r="AB757" s="18" t="str">
        <f t="shared" si="118"/>
        <v>Not Recommended</v>
      </c>
      <c r="AC757" s="18" t="str">
        <f t="shared" si="119"/>
        <v>Normal</v>
      </c>
    </row>
    <row r="758" spans="1:29" x14ac:dyDescent="0.35">
      <c r="A758" s="18" t="s">
        <v>5589</v>
      </c>
      <c r="B758" s="19">
        <v>40488</v>
      </c>
      <c r="C758" s="18" t="s">
        <v>50</v>
      </c>
      <c r="D758" s="18" t="s">
        <v>95</v>
      </c>
      <c r="E758" s="18" t="s">
        <v>21</v>
      </c>
      <c r="F758" s="18" t="s">
        <v>22</v>
      </c>
      <c r="G758" s="18" t="s">
        <v>150</v>
      </c>
      <c r="H758" s="18" t="s">
        <v>431</v>
      </c>
      <c r="I758" s="18" t="s">
        <v>1551</v>
      </c>
      <c r="J758" s="20">
        <v>10000</v>
      </c>
      <c r="K758" s="20">
        <v>12731</v>
      </c>
      <c r="L758" s="20">
        <v>446</v>
      </c>
      <c r="M758" s="20">
        <v>11000</v>
      </c>
      <c r="N758" s="20">
        <v>6.3</v>
      </c>
      <c r="O758" s="20">
        <v>283</v>
      </c>
      <c r="P758" s="20">
        <v>117</v>
      </c>
      <c r="Q758" s="3">
        <v>76418654</v>
      </c>
      <c r="R758" s="3">
        <v>117000000</v>
      </c>
      <c r="S758" s="3">
        <f t="shared" si="110"/>
        <v>-40581346</v>
      </c>
      <c r="T758" s="4">
        <f t="shared" si="111"/>
        <v>-0.34684911111111111</v>
      </c>
      <c r="U758" s="5">
        <f t="shared" si="112"/>
        <v>26.161260355555555</v>
      </c>
      <c r="V758" s="2">
        <f t="shared" si="113"/>
        <v>2010</v>
      </c>
      <c r="W758" s="18" t="str">
        <f t="shared" si="114"/>
        <v>noyabr</v>
      </c>
      <c r="X758" s="18" t="str">
        <f t="shared" si="115"/>
        <v>James Mangold</v>
      </c>
      <c r="Y758" s="18" t="str">
        <f t="shared" si="116"/>
        <v>KNİGHT AND DAY</v>
      </c>
      <c r="Z758" s="18" t="str">
        <f t="shared" si="117"/>
        <v>Underperformer</v>
      </c>
      <c r="AA758" s="18" t="str">
        <f>VLOOKUP(D758, lookups!$A$2:$B$18, 2, FALSE)</f>
        <v>High Budget</v>
      </c>
      <c r="AB758" s="18" t="str">
        <f t="shared" si="118"/>
        <v>Not Recommended</v>
      </c>
      <c r="AC758" s="18" t="str">
        <f t="shared" si="119"/>
        <v>Normal</v>
      </c>
    </row>
    <row r="759" spans="1:29" x14ac:dyDescent="0.35">
      <c r="A759" s="18" t="s">
        <v>475</v>
      </c>
      <c r="B759" s="19">
        <v>30967</v>
      </c>
      <c r="C759" s="18" t="s">
        <v>50</v>
      </c>
      <c r="D759" s="18" t="s">
        <v>95</v>
      </c>
      <c r="E759" s="18" t="s">
        <v>21</v>
      </c>
      <c r="F759" s="18" t="s">
        <v>22</v>
      </c>
      <c r="G759" s="18" t="s">
        <v>102</v>
      </c>
      <c r="H759" s="18" t="s">
        <v>298</v>
      </c>
      <c r="I759" s="18" t="s">
        <v>298</v>
      </c>
      <c r="J759" s="20">
        <v>12000</v>
      </c>
      <c r="K759" s="20">
        <v>14762</v>
      </c>
      <c r="L759" s="20">
        <v>12000</v>
      </c>
      <c r="M759" s="20">
        <v>0</v>
      </c>
      <c r="N759" s="20">
        <v>6.6</v>
      </c>
      <c r="O759" s="20">
        <v>110</v>
      </c>
      <c r="P759" s="20">
        <v>105</v>
      </c>
      <c r="Q759" s="3">
        <v>76400000</v>
      </c>
      <c r="R759" s="3">
        <v>17000000</v>
      </c>
      <c r="S759" s="3">
        <f t="shared" si="110"/>
        <v>59400000</v>
      </c>
      <c r="T759" s="4">
        <f t="shared" si="111"/>
        <v>3.4941176470588236</v>
      </c>
      <c r="U759" s="5">
        <f t="shared" si="112"/>
        <v>27.797647058823529</v>
      </c>
      <c r="V759" s="2">
        <f t="shared" si="113"/>
        <v>1984</v>
      </c>
      <c r="W759" s="18" t="str">
        <f t="shared" si="114"/>
        <v>oktyabr</v>
      </c>
      <c r="X759" s="18" t="str">
        <f t="shared" si="115"/>
        <v>Leonard Nimoy</v>
      </c>
      <c r="Y759" s="18" t="str">
        <f t="shared" si="116"/>
        <v>STAR TREK III: THE SEARCH FOR SPOCK</v>
      </c>
      <c r="Z759" s="18" t="str">
        <f t="shared" si="117"/>
        <v>Normal</v>
      </c>
      <c r="AA759" s="18" t="str">
        <f>VLOOKUP(D759, lookups!$A$2:$B$18, 2, FALSE)</f>
        <v>High Budget</v>
      </c>
      <c r="AB759" s="18" t="str">
        <f t="shared" si="118"/>
        <v>Not Recommended</v>
      </c>
      <c r="AC759" s="18" t="str">
        <f t="shared" si="119"/>
        <v>Normal</v>
      </c>
    </row>
    <row r="760" spans="1:29" x14ac:dyDescent="0.35">
      <c r="A760" s="18" t="s">
        <v>60</v>
      </c>
      <c r="B760" s="19">
        <v>14749</v>
      </c>
      <c r="C760" s="18" t="s">
        <v>50</v>
      </c>
      <c r="D760" s="18" t="s">
        <v>51</v>
      </c>
      <c r="E760" s="18" t="s">
        <v>21</v>
      </c>
      <c r="F760" s="18" t="s">
        <v>22</v>
      </c>
      <c r="G760" s="18" t="s">
        <v>46</v>
      </c>
      <c r="H760" s="18" t="s">
        <v>61</v>
      </c>
      <c r="I760" s="18" t="s">
        <v>62</v>
      </c>
      <c r="J760" s="20">
        <v>16</v>
      </c>
      <c r="K760" s="20">
        <v>16</v>
      </c>
      <c r="L760" s="20">
        <v>11</v>
      </c>
      <c r="M760" s="20">
        <v>3000</v>
      </c>
      <c r="N760" s="20">
        <v>7.8</v>
      </c>
      <c r="O760" s="20">
        <v>99</v>
      </c>
      <c r="P760" s="20">
        <v>120</v>
      </c>
      <c r="Q760" s="3">
        <v>76400000</v>
      </c>
      <c r="R760" s="3">
        <v>2280000</v>
      </c>
      <c r="S760" s="3">
        <f t="shared" si="110"/>
        <v>74120000</v>
      </c>
      <c r="T760" s="4">
        <f t="shared" si="111"/>
        <v>32.508771929824562</v>
      </c>
      <c r="U760" s="5">
        <f t="shared" si="112"/>
        <v>44.503508771929823</v>
      </c>
      <c r="V760" s="2">
        <f t="shared" si="113"/>
        <v>1940</v>
      </c>
      <c r="W760" s="18" t="str">
        <f t="shared" si="114"/>
        <v>may</v>
      </c>
      <c r="X760" s="18" t="str">
        <f t="shared" si="115"/>
        <v>James Algar</v>
      </c>
      <c r="Y760" s="18" t="str">
        <f t="shared" si="116"/>
        <v>FANTASİA</v>
      </c>
      <c r="Z760" s="18" t="str">
        <f t="shared" si="117"/>
        <v>Overperformer</v>
      </c>
      <c r="AA760" s="18" t="str">
        <f>VLOOKUP(D760, lookups!$A$2:$B$18, 2, FALSE)</f>
        <v>High Budget</v>
      </c>
      <c r="AB760" s="18" t="str">
        <f t="shared" si="118"/>
        <v>Not Recommended</v>
      </c>
      <c r="AC760" s="18" t="str">
        <f t="shared" si="119"/>
        <v>Normal</v>
      </c>
    </row>
    <row r="761" spans="1:29" x14ac:dyDescent="0.35">
      <c r="A761" s="18" t="s">
        <v>650</v>
      </c>
      <c r="B761" s="19">
        <v>32065</v>
      </c>
      <c r="C761" s="18" t="s">
        <v>50</v>
      </c>
      <c r="D761" s="18" t="s">
        <v>20</v>
      </c>
      <c r="E761" s="18" t="s">
        <v>21</v>
      </c>
      <c r="F761" s="18" t="s">
        <v>22</v>
      </c>
      <c r="G761" s="18" t="s">
        <v>110</v>
      </c>
      <c r="H761" s="18" t="s">
        <v>221</v>
      </c>
      <c r="I761" s="18" t="s">
        <v>314</v>
      </c>
      <c r="J761" s="20">
        <v>22000</v>
      </c>
      <c r="K761" s="20">
        <v>22767</v>
      </c>
      <c r="L761" s="20">
        <v>0</v>
      </c>
      <c r="M761" s="20">
        <v>0</v>
      </c>
      <c r="N761" s="20">
        <v>7.9</v>
      </c>
      <c r="O761" s="20">
        <v>123</v>
      </c>
      <c r="P761" s="20">
        <v>119</v>
      </c>
      <c r="Q761" s="3">
        <v>76270454</v>
      </c>
      <c r="R761" s="3">
        <v>25000000</v>
      </c>
      <c r="S761" s="3">
        <f t="shared" si="110"/>
        <v>51270454</v>
      </c>
      <c r="T761" s="4">
        <f t="shared" si="111"/>
        <v>2.0508181599999999</v>
      </c>
      <c r="U761" s="5">
        <f t="shared" si="112"/>
        <v>32.420327264000001</v>
      </c>
      <c r="V761" s="2">
        <f t="shared" si="113"/>
        <v>1987</v>
      </c>
      <c r="W761" s="18" t="str">
        <f t="shared" si="114"/>
        <v>oktyabr</v>
      </c>
      <c r="X761" s="18" t="str">
        <f t="shared" si="115"/>
        <v>Brian De Palma</v>
      </c>
      <c r="Y761" s="18" t="str">
        <f t="shared" si="116"/>
        <v>THE UNTOUCHABLES</v>
      </c>
      <c r="Z761" s="18" t="str">
        <f t="shared" si="117"/>
        <v>Normal</v>
      </c>
      <c r="AA761" s="18" t="str">
        <f>VLOOKUP(D761, lookups!$A$2:$B$18, 2, FALSE)</f>
        <v>Medium Budget</v>
      </c>
      <c r="AB761" s="18" t="str">
        <f t="shared" si="118"/>
        <v>Not Recommended</v>
      </c>
      <c r="AC761" s="18" t="str">
        <f t="shared" si="119"/>
        <v>Normal</v>
      </c>
    </row>
    <row r="762" spans="1:29" x14ac:dyDescent="0.35">
      <c r="A762" s="18" t="s">
        <v>2929</v>
      </c>
      <c r="B762" s="19">
        <v>37033</v>
      </c>
      <c r="C762" s="18" t="s">
        <v>50</v>
      </c>
      <c r="D762" s="18" t="s">
        <v>20</v>
      </c>
      <c r="E762" s="18" t="s">
        <v>21</v>
      </c>
      <c r="F762" s="18" t="s">
        <v>22</v>
      </c>
      <c r="G762" s="18" t="s">
        <v>110</v>
      </c>
      <c r="H762" s="18" t="s">
        <v>592</v>
      </c>
      <c r="I762" s="18" t="s">
        <v>1930</v>
      </c>
      <c r="J762" s="20">
        <v>18000</v>
      </c>
      <c r="K762" s="20">
        <v>22370</v>
      </c>
      <c r="L762" s="20">
        <v>845</v>
      </c>
      <c r="M762" s="20">
        <v>0</v>
      </c>
      <c r="N762" s="20">
        <v>7.7</v>
      </c>
      <c r="O762" s="20">
        <v>109</v>
      </c>
      <c r="P762" s="20">
        <v>122</v>
      </c>
      <c r="Q762" s="3">
        <v>76261036</v>
      </c>
      <c r="R762" s="3">
        <v>45000000</v>
      </c>
      <c r="S762" s="3">
        <f t="shared" si="110"/>
        <v>31261036</v>
      </c>
      <c r="T762" s="4">
        <f t="shared" si="111"/>
        <v>0.69468968888888893</v>
      </c>
      <c r="U762" s="5">
        <f t="shared" si="112"/>
        <v>31.077875875555556</v>
      </c>
      <c r="V762" s="2">
        <f t="shared" si="113"/>
        <v>2001</v>
      </c>
      <c r="W762" s="18" t="str">
        <f t="shared" si="114"/>
        <v>may</v>
      </c>
      <c r="X762" s="18" t="str">
        <f t="shared" si="115"/>
        <v>Antoine Fuqua</v>
      </c>
      <c r="Y762" s="18" t="str">
        <f t="shared" si="116"/>
        <v>TRAİNİNG DAY</v>
      </c>
      <c r="Z762" s="18" t="str">
        <f t="shared" si="117"/>
        <v>Normal</v>
      </c>
      <c r="AA762" s="18" t="str">
        <f>VLOOKUP(D762, lookups!$A$2:$B$18, 2, FALSE)</f>
        <v>Medium Budget</v>
      </c>
      <c r="AB762" s="18" t="str">
        <f t="shared" si="118"/>
        <v>Not Recommended</v>
      </c>
      <c r="AC762" s="18" t="str">
        <f t="shared" si="119"/>
        <v>Normal</v>
      </c>
    </row>
    <row r="763" spans="1:29" x14ac:dyDescent="0.35">
      <c r="A763" s="18" t="s">
        <v>6722</v>
      </c>
      <c r="B763" s="19">
        <v>41697</v>
      </c>
      <c r="C763" s="18" t="s">
        <v>50</v>
      </c>
      <c r="D763" s="18" t="s">
        <v>51</v>
      </c>
      <c r="E763" s="18" t="s">
        <v>21</v>
      </c>
      <c r="F763" s="18" t="s">
        <v>101</v>
      </c>
      <c r="G763" s="18" t="s">
        <v>102</v>
      </c>
      <c r="H763" s="18" t="s">
        <v>2315</v>
      </c>
      <c r="I763" s="18" t="s">
        <v>6723</v>
      </c>
      <c r="J763" s="20">
        <v>838</v>
      </c>
      <c r="K763" s="20">
        <v>3697</v>
      </c>
      <c r="L763" s="20">
        <v>17</v>
      </c>
      <c r="M763" s="20">
        <v>30000</v>
      </c>
      <c r="N763" s="20">
        <v>7.2</v>
      </c>
      <c r="O763" s="20">
        <v>224</v>
      </c>
      <c r="P763" s="20">
        <v>95</v>
      </c>
      <c r="Q763" s="3">
        <v>76137505</v>
      </c>
      <c r="R763" s="3">
        <v>55000000</v>
      </c>
      <c r="S763" s="3">
        <f t="shared" si="110"/>
        <v>21137505</v>
      </c>
      <c r="T763" s="4">
        <f t="shared" si="111"/>
        <v>0.3843182727272727</v>
      </c>
      <c r="U763" s="5">
        <f t="shared" si="112"/>
        <v>31.953727309090908</v>
      </c>
      <c r="V763" s="2">
        <f t="shared" si="113"/>
        <v>2014</v>
      </c>
      <c r="W763" s="18" t="str">
        <f t="shared" si="114"/>
        <v>fevral</v>
      </c>
      <c r="X763" s="18" t="str">
        <f t="shared" si="115"/>
        <v>Paul King</v>
      </c>
      <c r="Y763" s="18" t="str">
        <f t="shared" si="116"/>
        <v>PADDİNGTON</v>
      </c>
      <c r="Z763" s="18" t="str">
        <f t="shared" si="117"/>
        <v>Normal</v>
      </c>
      <c r="AA763" s="18" t="str">
        <f>VLOOKUP(D763, lookups!$A$2:$B$18, 2, FALSE)</f>
        <v>High Budget</v>
      </c>
      <c r="AB763" s="18" t="str">
        <f t="shared" si="118"/>
        <v>Not Recommended</v>
      </c>
      <c r="AC763" s="18" t="str">
        <f t="shared" si="119"/>
        <v>Normal</v>
      </c>
    </row>
    <row r="764" spans="1:29" x14ac:dyDescent="0.35">
      <c r="A764" s="18" t="s">
        <v>1548</v>
      </c>
      <c r="B764" s="19">
        <v>35783</v>
      </c>
      <c r="C764" s="18" t="s">
        <v>50</v>
      </c>
      <c r="D764" s="18" t="s">
        <v>95</v>
      </c>
      <c r="E764" s="18" t="s">
        <v>21</v>
      </c>
      <c r="F764" s="18" t="s">
        <v>22</v>
      </c>
      <c r="G764" s="18" t="s">
        <v>110</v>
      </c>
      <c r="H764" s="18" t="s">
        <v>693</v>
      </c>
      <c r="I764" s="18" t="s">
        <v>286</v>
      </c>
      <c r="J764" s="20">
        <v>8000</v>
      </c>
      <c r="K764" s="20">
        <v>8355</v>
      </c>
      <c r="L764" s="20">
        <v>503</v>
      </c>
      <c r="M764" s="20">
        <v>0</v>
      </c>
      <c r="N764" s="20">
        <v>6.7</v>
      </c>
      <c r="O764" s="20">
        <v>80</v>
      </c>
      <c r="P764" s="20">
        <v>135</v>
      </c>
      <c r="Q764" s="3">
        <v>76081498</v>
      </c>
      <c r="R764" s="3">
        <v>75000000</v>
      </c>
      <c r="S764" s="3">
        <f t="shared" si="110"/>
        <v>1081498</v>
      </c>
      <c r="T764" s="4">
        <f t="shared" si="111"/>
        <v>1.4419973333333334E-2</v>
      </c>
      <c r="U764" s="5">
        <f t="shared" si="112"/>
        <v>26.805767989333333</v>
      </c>
      <c r="V764" s="2">
        <f t="shared" si="113"/>
        <v>1997</v>
      </c>
      <c r="W764" s="18" t="str">
        <f t="shared" si="114"/>
        <v>dekabr</v>
      </c>
      <c r="X764" s="18" t="str">
        <f t="shared" si="115"/>
        <v>Richard Donner</v>
      </c>
      <c r="Y764" s="18" t="str">
        <f t="shared" si="116"/>
        <v>CONSPİRACY THEORY</v>
      </c>
      <c r="Z764" s="18" t="str">
        <f t="shared" si="117"/>
        <v>Normal</v>
      </c>
      <c r="AA764" s="18" t="str">
        <f>VLOOKUP(D764, lookups!$A$2:$B$18, 2, FALSE)</f>
        <v>High Budget</v>
      </c>
      <c r="AB764" s="18" t="str">
        <f t="shared" si="118"/>
        <v>Not Recommended</v>
      </c>
      <c r="AC764" s="18" t="str">
        <f t="shared" si="119"/>
        <v>Normal</v>
      </c>
    </row>
    <row r="765" spans="1:29" x14ac:dyDescent="0.35">
      <c r="A765" s="18" t="s">
        <v>3497</v>
      </c>
      <c r="B765" s="19">
        <v>37748</v>
      </c>
      <c r="C765" s="18" t="s">
        <v>50</v>
      </c>
      <c r="D765" s="18" t="s">
        <v>38</v>
      </c>
      <c r="E765" s="18" t="s">
        <v>21</v>
      </c>
      <c r="F765" s="18" t="s">
        <v>22</v>
      </c>
      <c r="G765" s="18" t="s">
        <v>102</v>
      </c>
      <c r="H765" s="18" t="s">
        <v>3498</v>
      </c>
      <c r="I765" s="18" t="s">
        <v>2185</v>
      </c>
      <c r="J765" s="20">
        <v>691</v>
      </c>
      <c r="K765" s="20">
        <v>2622</v>
      </c>
      <c r="L765" s="20">
        <v>50</v>
      </c>
      <c r="M765" s="20">
        <v>988</v>
      </c>
      <c r="N765" s="20">
        <v>4.9000000000000004</v>
      </c>
      <c r="O765" s="20">
        <v>122</v>
      </c>
      <c r="P765" s="20">
        <v>88</v>
      </c>
      <c r="Q765" s="3">
        <v>75817994</v>
      </c>
      <c r="R765" s="3">
        <v>90000000</v>
      </c>
      <c r="S765" s="3">
        <f t="shared" si="110"/>
        <v>-14182006</v>
      </c>
      <c r="T765" s="4">
        <f t="shared" si="111"/>
        <v>-0.15757784444444445</v>
      </c>
      <c r="U765" s="5">
        <f t="shared" si="112"/>
        <v>19.635768862222225</v>
      </c>
      <c r="V765" s="2">
        <f t="shared" si="113"/>
        <v>2003</v>
      </c>
      <c r="W765" s="18" t="str">
        <f t="shared" si="114"/>
        <v>may</v>
      </c>
      <c r="X765" s="18" t="str">
        <f t="shared" si="115"/>
        <v>Rob Minkoff</v>
      </c>
      <c r="Y765" s="18" t="str">
        <f t="shared" si="116"/>
        <v>THE HAUNTED MANSİON</v>
      </c>
      <c r="Z765" s="18" t="str">
        <f t="shared" si="117"/>
        <v>Underperformer</v>
      </c>
      <c r="AA765" s="18" t="str">
        <f>VLOOKUP(D765, lookups!$A$2:$B$18, 2, FALSE)</f>
        <v>Medium Budget</v>
      </c>
      <c r="AB765" s="18" t="str">
        <f t="shared" si="118"/>
        <v>Not Recommended</v>
      </c>
      <c r="AC765" s="18" t="str">
        <f t="shared" si="119"/>
        <v>High Buzz Mismatch</v>
      </c>
    </row>
    <row r="766" spans="1:29" x14ac:dyDescent="0.35">
      <c r="A766" s="18" t="s">
        <v>2528</v>
      </c>
      <c r="B766" s="19">
        <v>36706</v>
      </c>
      <c r="C766" s="18" t="s">
        <v>50</v>
      </c>
      <c r="D766" s="18" t="s">
        <v>38</v>
      </c>
      <c r="E766" s="18" t="s">
        <v>21</v>
      </c>
      <c r="F766" s="18" t="s">
        <v>22</v>
      </c>
      <c r="G766" s="18" t="s">
        <v>150</v>
      </c>
      <c r="H766" s="18" t="s">
        <v>480</v>
      </c>
      <c r="I766" s="18" t="s">
        <v>1615</v>
      </c>
      <c r="J766" s="20">
        <v>12000</v>
      </c>
      <c r="K766" s="20">
        <v>16646</v>
      </c>
      <c r="L766" s="20">
        <v>420</v>
      </c>
      <c r="M766" s="20">
        <v>0</v>
      </c>
      <c r="N766" s="20">
        <v>6.7</v>
      </c>
      <c r="O766" s="20">
        <v>121</v>
      </c>
      <c r="P766" s="20">
        <v>125</v>
      </c>
      <c r="Q766" s="3">
        <v>75764085</v>
      </c>
      <c r="R766" s="3">
        <v>60000000</v>
      </c>
      <c r="S766" s="3">
        <f t="shared" si="110"/>
        <v>15764085</v>
      </c>
      <c r="T766" s="4">
        <f t="shared" si="111"/>
        <v>0.26273475000000002</v>
      </c>
      <c r="U766" s="5">
        <f t="shared" si="112"/>
        <v>26.905093900000001</v>
      </c>
      <c r="V766" s="2">
        <f t="shared" si="113"/>
        <v>2000</v>
      </c>
      <c r="W766" s="18" t="str">
        <f t="shared" si="114"/>
        <v>iyun</v>
      </c>
      <c r="X766" s="18" t="str">
        <f t="shared" si="115"/>
        <v>Brett Ratner</v>
      </c>
      <c r="Y766" s="18" t="str">
        <f t="shared" si="116"/>
        <v>THE FAMİLY MAN</v>
      </c>
      <c r="Z766" s="18" t="str">
        <f t="shared" si="117"/>
        <v>Normal</v>
      </c>
      <c r="AA766" s="18" t="str">
        <f>VLOOKUP(D766, lookups!$A$2:$B$18, 2, FALSE)</f>
        <v>Medium Budget</v>
      </c>
      <c r="AB766" s="18" t="str">
        <f t="shared" si="118"/>
        <v>Not Recommended</v>
      </c>
      <c r="AC766" s="18" t="str">
        <f t="shared" si="119"/>
        <v>Normal</v>
      </c>
    </row>
    <row r="767" spans="1:29" x14ac:dyDescent="0.35">
      <c r="A767" s="18" t="s">
        <v>4934</v>
      </c>
      <c r="B767" s="19">
        <v>39502</v>
      </c>
      <c r="C767" s="18" t="s">
        <v>50</v>
      </c>
      <c r="D767" s="18" t="s">
        <v>95</v>
      </c>
      <c r="E767" s="18" t="s">
        <v>21</v>
      </c>
      <c r="F767" s="18" t="s">
        <v>22</v>
      </c>
      <c r="G767" s="18" t="s">
        <v>150</v>
      </c>
      <c r="H767" s="18" t="s">
        <v>4935</v>
      </c>
      <c r="I767" s="18" t="s">
        <v>2990</v>
      </c>
      <c r="J767" s="20">
        <v>3000</v>
      </c>
      <c r="K767" s="20">
        <v>3632</v>
      </c>
      <c r="L767" s="20">
        <v>0</v>
      </c>
      <c r="M767" s="20">
        <v>3000</v>
      </c>
      <c r="N767" s="20">
        <v>7</v>
      </c>
      <c r="O767" s="20">
        <v>345</v>
      </c>
      <c r="P767" s="20">
        <v>120</v>
      </c>
      <c r="Q767" s="3">
        <v>75754670</v>
      </c>
      <c r="R767" s="3">
        <v>85000000</v>
      </c>
      <c r="S767" s="3">
        <f t="shared" si="110"/>
        <v>-9245330</v>
      </c>
      <c r="T767" s="4">
        <f t="shared" si="111"/>
        <v>-0.10876858823529412</v>
      </c>
      <c r="U767" s="5">
        <f t="shared" si="112"/>
        <v>28.256492564705884</v>
      </c>
      <c r="V767" s="2">
        <f t="shared" si="113"/>
        <v>2008</v>
      </c>
      <c r="W767" s="18" t="str">
        <f t="shared" si="114"/>
        <v>fevral</v>
      </c>
      <c r="X767" s="18" t="str">
        <f t="shared" si="115"/>
        <v>Guillermo del Toro</v>
      </c>
      <c r="Y767" s="18" t="str">
        <f t="shared" si="116"/>
        <v>HELLBOY II: THE GOLDEN ARMY</v>
      </c>
      <c r="Z767" s="18" t="str">
        <f t="shared" si="117"/>
        <v>Underperformer</v>
      </c>
      <c r="AA767" s="18" t="str">
        <f>VLOOKUP(D767, lookups!$A$2:$B$18, 2, FALSE)</f>
        <v>High Budget</v>
      </c>
      <c r="AB767" s="18" t="str">
        <f t="shared" si="118"/>
        <v>Not Recommended</v>
      </c>
      <c r="AC767" s="18" t="str">
        <f t="shared" si="119"/>
        <v>Normal</v>
      </c>
    </row>
    <row r="768" spans="1:29" x14ac:dyDescent="0.35">
      <c r="A768" s="18" t="s">
        <v>1131</v>
      </c>
      <c r="B768" s="19">
        <v>34641</v>
      </c>
      <c r="C768" s="18" t="s">
        <v>50</v>
      </c>
      <c r="D768" s="18" t="s">
        <v>95</v>
      </c>
      <c r="E768" s="18" t="s">
        <v>21</v>
      </c>
      <c r="F768" s="18" t="s">
        <v>22</v>
      </c>
      <c r="G768" s="18" t="s">
        <v>102</v>
      </c>
      <c r="H768" s="18" t="s">
        <v>1132</v>
      </c>
      <c r="I768" s="18" t="s">
        <v>1133</v>
      </c>
      <c r="J768" s="20">
        <v>1000</v>
      </c>
      <c r="K768" s="20">
        <v>6427</v>
      </c>
      <c r="L768" s="20">
        <v>18</v>
      </c>
      <c r="M768" s="20">
        <v>0</v>
      </c>
      <c r="N768" s="20">
        <v>6.6</v>
      </c>
      <c r="O768" s="20">
        <v>98</v>
      </c>
      <c r="P768" s="20">
        <v>118</v>
      </c>
      <c r="Q768" s="3">
        <v>75668868</v>
      </c>
      <c r="R768" s="3">
        <v>35000000</v>
      </c>
      <c r="S768" s="3">
        <f t="shared" si="110"/>
        <v>40668868</v>
      </c>
      <c r="T768" s="4">
        <f t="shared" si="111"/>
        <v>1.1619676571428572</v>
      </c>
      <c r="U768" s="5">
        <f t="shared" si="112"/>
        <v>26.86478706285714</v>
      </c>
      <c r="V768" s="2">
        <f t="shared" si="113"/>
        <v>1994</v>
      </c>
      <c r="W768" s="18" t="str">
        <f t="shared" si="114"/>
        <v>noyabr</v>
      </c>
      <c r="X768" s="18" t="str">
        <f t="shared" si="115"/>
        <v>David Carson</v>
      </c>
      <c r="Y768" s="18" t="str">
        <f t="shared" si="116"/>
        <v>STAR TREK: GENERATİONS</v>
      </c>
      <c r="Z768" s="18" t="str">
        <f t="shared" si="117"/>
        <v>Normal</v>
      </c>
      <c r="AA768" s="18" t="str">
        <f>VLOOKUP(D768, lookups!$A$2:$B$18, 2, FALSE)</f>
        <v>High Budget</v>
      </c>
      <c r="AB768" s="18" t="str">
        <f t="shared" si="118"/>
        <v>Not Recommended</v>
      </c>
      <c r="AC768" s="18" t="str">
        <f t="shared" si="119"/>
        <v>Normal</v>
      </c>
    </row>
    <row r="769" spans="1:29" x14ac:dyDescent="0.35">
      <c r="A769" s="18" t="s">
        <v>5816</v>
      </c>
      <c r="B769" s="19">
        <v>40856</v>
      </c>
      <c r="C769" s="18" t="s">
        <v>50</v>
      </c>
      <c r="D769" s="18" t="s">
        <v>27</v>
      </c>
      <c r="E769" s="18" t="s">
        <v>21</v>
      </c>
      <c r="F769" s="18" t="s">
        <v>22</v>
      </c>
      <c r="G769" s="18" t="s">
        <v>150</v>
      </c>
      <c r="H769" s="18" t="s">
        <v>1541</v>
      </c>
      <c r="I769" s="18" t="s">
        <v>763</v>
      </c>
      <c r="J769" s="20">
        <v>13000</v>
      </c>
      <c r="K769" s="20">
        <v>13634</v>
      </c>
      <c r="L769" s="20">
        <v>0</v>
      </c>
      <c r="M769" s="20">
        <v>42000</v>
      </c>
      <c r="N769" s="20">
        <v>6.6</v>
      </c>
      <c r="O769" s="20">
        <v>436</v>
      </c>
      <c r="P769" s="20">
        <v>106</v>
      </c>
      <c r="Q769" s="3">
        <v>75638743</v>
      </c>
      <c r="R769" s="3">
        <v>60000000</v>
      </c>
      <c r="S769" s="3">
        <f t="shared" si="110"/>
        <v>15638743</v>
      </c>
      <c r="T769" s="4">
        <f t="shared" si="111"/>
        <v>0.26064571666666669</v>
      </c>
      <c r="U769" s="5">
        <f t="shared" si="112"/>
        <v>30.704258286666665</v>
      </c>
      <c r="V769" s="2">
        <f t="shared" si="113"/>
        <v>2011</v>
      </c>
      <c r="W769" s="18" t="str">
        <f t="shared" si="114"/>
        <v>noyabr</v>
      </c>
      <c r="X769" s="18" t="str">
        <f t="shared" si="115"/>
        <v>Steven Soderbergh</v>
      </c>
      <c r="Y769" s="18" t="str">
        <f t="shared" si="116"/>
        <v>CONTAGİON</v>
      </c>
      <c r="Z769" s="18" t="str">
        <f t="shared" si="117"/>
        <v>Normal</v>
      </c>
      <c r="AA769" s="18" t="str">
        <f>VLOOKUP(D769, lookups!$A$2:$B$18, 2, FALSE)</f>
        <v>Medium Budget</v>
      </c>
      <c r="AB769" s="18" t="str">
        <f t="shared" si="118"/>
        <v>Not Recommended</v>
      </c>
      <c r="AC769" s="18" t="str">
        <f t="shared" si="119"/>
        <v>Normal</v>
      </c>
    </row>
    <row r="770" spans="1:29" x14ac:dyDescent="0.35">
      <c r="A770" s="18" t="s">
        <v>5904</v>
      </c>
      <c r="B770" s="19">
        <v>40830</v>
      </c>
      <c r="C770" s="18" t="s">
        <v>50</v>
      </c>
      <c r="D770" s="18" t="s">
        <v>79</v>
      </c>
      <c r="E770" s="18" t="s">
        <v>21</v>
      </c>
      <c r="F770" s="18" t="s">
        <v>22</v>
      </c>
      <c r="G770" s="18" t="s">
        <v>150</v>
      </c>
      <c r="H770" s="18" t="s">
        <v>1488</v>
      </c>
      <c r="I770" s="18" t="s">
        <v>3920</v>
      </c>
      <c r="J770" s="20">
        <v>22000</v>
      </c>
      <c r="K770" s="20">
        <v>53094</v>
      </c>
      <c r="L770" s="20">
        <v>152</v>
      </c>
      <c r="M770" s="20">
        <v>27000</v>
      </c>
      <c r="N770" s="20">
        <v>7.6</v>
      </c>
      <c r="O770" s="20">
        <v>419</v>
      </c>
      <c r="P770" s="20">
        <v>133</v>
      </c>
      <c r="Q770" s="3">
        <v>75605492</v>
      </c>
      <c r="R770" s="3">
        <v>50000000</v>
      </c>
      <c r="S770" s="3">
        <f t="shared" si="110"/>
        <v>25605492</v>
      </c>
      <c r="T770" s="4">
        <f t="shared" si="111"/>
        <v>0.51210984000000004</v>
      </c>
      <c r="U770" s="5">
        <f t="shared" si="112"/>
        <v>33.304843935999997</v>
      </c>
      <c r="V770" s="2">
        <f t="shared" si="113"/>
        <v>2011</v>
      </c>
      <c r="W770" s="18" t="str">
        <f t="shared" si="114"/>
        <v>oktyabr</v>
      </c>
      <c r="X770" s="18" t="str">
        <f t="shared" si="115"/>
        <v>Bennett Miller</v>
      </c>
      <c r="Y770" s="18" t="str">
        <f t="shared" si="116"/>
        <v>MONEYBALL</v>
      </c>
      <c r="Z770" s="18" t="str">
        <f t="shared" si="117"/>
        <v>Normal</v>
      </c>
      <c r="AA770" s="18" t="str">
        <f>VLOOKUP(D770, lookups!$A$2:$B$18, 2, FALSE)</f>
        <v>Medium Budget</v>
      </c>
      <c r="AB770" s="18" t="str">
        <f t="shared" si="118"/>
        <v>Not Recommended</v>
      </c>
      <c r="AC770" s="18" t="str">
        <f t="shared" si="119"/>
        <v>Normal</v>
      </c>
    </row>
    <row r="771" spans="1:29" x14ac:dyDescent="0.35">
      <c r="A771" s="18" t="s">
        <v>4572</v>
      </c>
      <c r="B771" s="19">
        <v>39032</v>
      </c>
      <c r="C771" s="18" t="s">
        <v>50</v>
      </c>
      <c r="D771" s="18" t="s">
        <v>38</v>
      </c>
      <c r="E771" s="18" t="s">
        <v>21</v>
      </c>
      <c r="F771" s="18" t="s">
        <v>22</v>
      </c>
      <c r="G771" s="18" t="s">
        <v>150</v>
      </c>
      <c r="H771" s="18" t="s">
        <v>4573</v>
      </c>
      <c r="I771" s="18" t="s">
        <v>3281</v>
      </c>
      <c r="J771" s="20">
        <v>277</v>
      </c>
      <c r="K771" s="20">
        <v>847</v>
      </c>
      <c r="L771" s="20">
        <v>94</v>
      </c>
      <c r="M771" s="20">
        <v>0</v>
      </c>
      <c r="N771" s="20">
        <v>5.6</v>
      </c>
      <c r="O771" s="20">
        <v>136</v>
      </c>
      <c r="P771" s="20">
        <v>110</v>
      </c>
      <c r="Q771" s="3">
        <v>75604320</v>
      </c>
      <c r="R771" s="3">
        <v>54000000</v>
      </c>
      <c r="S771" s="3">
        <f t="shared" ref="S771:S834" si="120">Q771-R771</f>
        <v>21604320</v>
      </c>
      <c r="T771" s="4">
        <f t="shared" ref="T771:T834" si="121">IF(R771&gt;0, (Q771-R771)/R771, 0)</f>
        <v>0.40007999999999999</v>
      </c>
      <c r="U771" s="5">
        <f t="shared" ref="U771:U834" si="122">(N771*4) + (T771*0.4) + (M771/10000)</f>
        <v>22.560032</v>
      </c>
      <c r="V771" s="2">
        <f t="shared" ref="V771:V834" si="123">YEAR(B771)</f>
        <v>2006</v>
      </c>
      <c r="W771" s="18" t="str">
        <f t="shared" ref="W771:W834" si="124">TEXT(B771, "mmmm")</f>
        <v>noyabr</v>
      </c>
      <c r="X771" s="18" t="str">
        <f t="shared" ref="X771:X834" si="125">TRIM(I771)</f>
        <v>Anthony Russo</v>
      </c>
      <c r="Y771" s="18" t="str">
        <f t="shared" ref="Y771:Y834" si="126">UPPER(A771)</f>
        <v>YOU, ME AND DUPREE</v>
      </c>
      <c r="Z771" s="18" t="str">
        <f t="shared" ref="Z771:Z834" si="127">IF(AND(R771&gt;50000000, S771&lt;0), "Underperformer", IF(AND(R771&lt;10000000, S771&gt;50000000), "Overperformer", "Normal"))</f>
        <v>Normal</v>
      </c>
      <c r="AA771" s="18" t="str">
        <f>VLOOKUP(D771, lookups!$A$2:$B$18, 2, FALSE)</f>
        <v>Medium Budget</v>
      </c>
      <c r="AB771" s="18" t="str">
        <f t="shared" ref="AB771:AB834" si="128">IF(AND(N771&gt;7, T771&gt;1, U771&gt;70), "Recommended", "Not Recommended")</f>
        <v>Not Recommended</v>
      </c>
      <c r="AC771" s="18" t="str">
        <f t="shared" ref="AC771:AC834" si="129">IF(N771&gt;=8, "High Buzz / High Score", IF(AND(N771&lt;6, T771&lt;1), "High Buzz Mismatch", "Normal"))</f>
        <v>High Buzz Mismatch</v>
      </c>
    </row>
    <row r="772" spans="1:29" x14ac:dyDescent="0.35">
      <c r="A772" s="18" t="s">
        <v>1190</v>
      </c>
      <c r="B772" s="19">
        <v>34755</v>
      </c>
      <c r="C772" s="18" t="s">
        <v>50</v>
      </c>
      <c r="D772" s="18" t="s">
        <v>79</v>
      </c>
      <c r="E772" s="18" t="s">
        <v>21</v>
      </c>
      <c r="F772" s="18" t="s">
        <v>22</v>
      </c>
      <c r="G772" s="18" t="s">
        <v>110</v>
      </c>
      <c r="H772" s="18" t="s">
        <v>1191</v>
      </c>
      <c r="I772" s="18" t="s">
        <v>1192</v>
      </c>
      <c r="J772" s="20">
        <v>906</v>
      </c>
      <c r="K772" s="20">
        <v>1976</v>
      </c>
      <c r="L772" s="20">
        <v>0</v>
      </c>
      <c r="M772" s="20">
        <v>17000</v>
      </c>
      <c r="N772" s="20">
        <v>8.4</v>
      </c>
      <c r="O772" s="20">
        <v>132</v>
      </c>
      <c r="P772" s="20">
        <v>178</v>
      </c>
      <c r="Q772" s="3">
        <v>75600000</v>
      </c>
      <c r="R772" s="3">
        <v>72000000</v>
      </c>
      <c r="S772" s="3">
        <f t="shared" si="120"/>
        <v>3600000</v>
      </c>
      <c r="T772" s="4">
        <f t="shared" si="121"/>
        <v>0.05</v>
      </c>
      <c r="U772" s="5">
        <f t="shared" si="122"/>
        <v>35.320000000000007</v>
      </c>
      <c r="V772" s="2">
        <f t="shared" si="123"/>
        <v>1995</v>
      </c>
      <c r="W772" s="18" t="str">
        <f t="shared" si="124"/>
        <v>fevral</v>
      </c>
      <c r="X772" s="18" t="str">
        <f t="shared" si="125"/>
        <v>Mel Gibson</v>
      </c>
      <c r="Y772" s="18" t="str">
        <f t="shared" si="126"/>
        <v>BRAVEHEART</v>
      </c>
      <c r="Z772" s="18" t="str">
        <f t="shared" si="127"/>
        <v>Normal</v>
      </c>
      <c r="AA772" s="18" t="str">
        <f>VLOOKUP(D772, lookups!$A$2:$B$18, 2, FALSE)</f>
        <v>Medium Budget</v>
      </c>
      <c r="AB772" s="18" t="str">
        <f t="shared" si="128"/>
        <v>Not Recommended</v>
      </c>
      <c r="AC772" s="18" t="str">
        <f t="shared" si="129"/>
        <v>High Buzz / High Score</v>
      </c>
    </row>
    <row r="773" spans="1:29" x14ac:dyDescent="0.35">
      <c r="A773" s="18" t="s">
        <v>3234</v>
      </c>
      <c r="B773" s="19">
        <v>37552</v>
      </c>
      <c r="C773" s="18" t="s">
        <v>50</v>
      </c>
      <c r="D773" s="18" t="s">
        <v>27</v>
      </c>
      <c r="E773" s="18" t="s">
        <v>21</v>
      </c>
      <c r="F773" s="18" t="s">
        <v>22</v>
      </c>
      <c r="G773" s="18" t="s">
        <v>46</v>
      </c>
      <c r="H773" s="18" t="s">
        <v>433</v>
      </c>
      <c r="I773" s="18" t="s">
        <v>3235</v>
      </c>
      <c r="J773" s="20">
        <v>2000</v>
      </c>
      <c r="K773" s="20">
        <v>6657</v>
      </c>
      <c r="L773" s="20">
        <v>102</v>
      </c>
      <c r="M773" s="20">
        <v>0</v>
      </c>
      <c r="N773" s="20">
        <v>7</v>
      </c>
      <c r="O773" s="20">
        <v>92</v>
      </c>
      <c r="P773" s="20">
        <v>127</v>
      </c>
      <c r="Q773" s="3">
        <v>75597042</v>
      </c>
      <c r="R773" s="3">
        <v>20000000</v>
      </c>
      <c r="S773" s="3">
        <f t="shared" si="120"/>
        <v>55597042</v>
      </c>
      <c r="T773" s="4">
        <f t="shared" si="121"/>
        <v>2.7798520999999998</v>
      </c>
      <c r="U773" s="5">
        <f t="shared" si="122"/>
        <v>29.111940839999999</v>
      </c>
      <c r="V773" s="2">
        <f t="shared" si="123"/>
        <v>2002</v>
      </c>
      <c r="W773" s="18" t="str">
        <f t="shared" si="124"/>
        <v>oktyabr</v>
      </c>
      <c r="X773" s="18" t="str">
        <f t="shared" si="125"/>
        <v>John Lee Hancock</v>
      </c>
      <c r="Y773" s="18" t="str">
        <f t="shared" si="126"/>
        <v>THE ROOKİE</v>
      </c>
      <c r="Z773" s="18" t="str">
        <f t="shared" si="127"/>
        <v>Normal</v>
      </c>
      <c r="AA773" s="18" t="str">
        <f>VLOOKUP(D773, lookups!$A$2:$B$18, 2, FALSE)</f>
        <v>Medium Budget</v>
      </c>
      <c r="AB773" s="18" t="str">
        <f t="shared" si="128"/>
        <v>Not Recommended</v>
      </c>
      <c r="AC773" s="18" t="str">
        <f t="shared" si="129"/>
        <v>Normal</v>
      </c>
    </row>
    <row r="774" spans="1:29" x14ac:dyDescent="0.35">
      <c r="A774" s="18" t="s">
        <v>5485</v>
      </c>
      <c r="B774" s="19">
        <v>39933</v>
      </c>
      <c r="C774" s="18" t="s">
        <v>50</v>
      </c>
      <c r="D774" s="18" t="s">
        <v>58</v>
      </c>
      <c r="E774" s="18" t="s">
        <v>21</v>
      </c>
      <c r="F774" s="18" t="s">
        <v>22</v>
      </c>
      <c r="G774" s="18" t="s">
        <v>110</v>
      </c>
      <c r="H774" s="18" t="s">
        <v>4768</v>
      </c>
      <c r="I774" s="18" t="s">
        <v>5486</v>
      </c>
      <c r="J774" s="20">
        <v>15000</v>
      </c>
      <c r="K774" s="20">
        <v>28011</v>
      </c>
      <c r="L774" s="20">
        <v>181</v>
      </c>
      <c r="M774" s="20">
        <v>26000</v>
      </c>
      <c r="N774" s="20">
        <v>7.7</v>
      </c>
      <c r="O774" s="20">
        <v>445</v>
      </c>
      <c r="P774" s="20">
        <v>88</v>
      </c>
      <c r="Q774" s="3">
        <v>75590286</v>
      </c>
      <c r="R774" s="3">
        <v>23600000</v>
      </c>
      <c r="S774" s="3">
        <f t="shared" si="120"/>
        <v>51990286</v>
      </c>
      <c r="T774" s="4">
        <f t="shared" si="121"/>
        <v>2.2029782203389829</v>
      </c>
      <c r="U774" s="5">
        <f t="shared" si="122"/>
        <v>34.281191288135595</v>
      </c>
      <c r="V774" s="2">
        <f t="shared" si="123"/>
        <v>2009</v>
      </c>
      <c r="W774" s="18" t="str">
        <f t="shared" si="124"/>
        <v>aprel</v>
      </c>
      <c r="X774" s="18" t="str">
        <f t="shared" si="125"/>
        <v>Ruben Fleischer</v>
      </c>
      <c r="Y774" s="18" t="str">
        <f t="shared" si="126"/>
        <v>ZOMBİELAND</v>
      </c>
      <c r="Z774" s="18" t="str">
        <f t="shared" si="127"/>
        <v>Normal</v>
      </c>
      <c r="AA774" s="18" t="str">
        <f>VLOOKUP(D774, lookups!$A$2:$B$18, 2, FALSE)</f>
        <v>High Budget</v>
      </c>
      <c r="AB774" s="18" t="str">
        <f t="shared" si="128"/>
        <v>Not Recommended</v>
      </c>
      <c r="AC774" s="18" t="str">
        <f t="shared" si="129"/>
        <v>Normal</v>
      </c>
    </row>
    <row r="775" spans="1:29" x14ac:dyDescent="0.35">
      <c r="A775" s="18" t="s">
        <v>6327</v>
      </c>
      <c r="B775" s="19">
        <v>41615</v>
      </c>
      <c r="C775" s="18" t="s">
        <v>50</v>
      </c>
      <c r="D775" s="18" t="s">
        <v>95</v>
      </c>
      <c r="E775" s="18" t="s">
        <v>21</v>
      </c>
      <c r="F775" s="18" t="s">
        <v>22</v>
      </c>
      <c r="G775" s="18" t="s">
        <v>110</v>
      </c>
      <c r="H775" s="18" t="s">
        <v>592</v>
      </c>
      <c r="I775" s="18" t="s">
        <v>6098</v>
      </c>
      <c r="J775" s="20">
        <v>18000</v>
      </c>
      <c r="K775" s="20">
        <v>20148</v>
      </c>
      <c r="L775" s="20">
        <v>175</v>
      </c>
      <c r="M775" s="20">
        <v>22000</v>
      </c>
      <c r="N775" s="20">
        <v>6.7</v>
      </c>
      <c r="O775" s="20">
        <v>265</v>
      </c>
      <c r="P775" s="20">
        <v>109</v>
      </c>
      <c r="Q775" s="3">
        <v>75573300</v>
      </c>
      <c r="R775" s="3">
        <v>61000000</v>
      </c>
      <c r="S775" s="3">
        <f t="shared" si="120"/>
        <v>14573300</v>
      </c>
      <c r="T775" s="4">
        <f t="shared" si="121"/>
        <v>0.23890655737704919</v>
      </c>
      <c r="U775" s="5">
        <f t="shared" si="122"/>
        <v>29.095562622950819</v>
      </c>
      <c r="V775" s="2">
        <f t="shared" si="123"/>
        <v>2013</v>
      </c>
      <c r="W775" s="18" t="str">
        <f t="shared" si="124"/>
        <v>dekabr</v>
      </c>
      <c r="X775" s="18" t="str">
        <f t="shared" si="125"/>
        <v>Baltasar KormÃ¡kur</v>
      </c>
      <c r="Y775" s="18" t="str">
        <f t="shared" si="126"/>
        <v>2 GUNS</v>
      </c>
      <c r="Z775" s="18" t="str">
        <f t="shared" si="127"/>
        <v>Normal</v>
      </c>
      <c r="AA775" s="18" t="str">
        <f>VLOOKUP(D775, lookups!$A$2:$B$18, 2, FALSE)</f>
        <v>High Budget</v>
      </c>
      <c r="AB775" s="18" t="str">
        <f t="shared" si="128"/>
        <v>Not Recommended</v>
      </c>
      <c r="AC775" s="18" t="str">
        <f t="shared" si="129"/>
        <v>Normal</v>
      </c>
    </row>
    <row r="776" spans="1:29" x14ac:dyDescent="0.35">
      <c r="A776" s="18" t="s">
        <v>1992</v>
      </c>
      <c r="B776" s="19">
        <v>36333</v>
      </c>
      <c r="C776" s="18" t="s">
        <v>50</v>
      </c>
      <c r="D776" s="18" t="s">
        <v>27</v>
      </c>
      <c r="E776" s="18" t="s">
        <v>21</v>
      </c>
      <c r="F776" s="18" t="s">
        <v>22</v>
      </c>
      <c r="G776" s="18" t="s">
        <v>110</v>
      </c>
      <c r="H776" s="18" t="s">
        <v>214</v>
      </c>
      <c r="I776" s="18" t="s">
        <v>549</v>
      </c>
      <c r="J776" s="20">
        <v>14000</v>
      </c>
      <c r="K776" s="20">
        <v>20761</v>
      </c>
      <c r="L776" s="20">
        <v>0</v>
      </c>
      <c r="M776" s="20">
        <v>0</v>
      </c>
      <c r="N776" s="20">
        <v>6.8</v>
      </c>
      <c r="O776" s="20">
        <v>171</v>
      </c>
      <c r="P776" s="20">
        <v>156</v>
      </c>
      <c r="Q776" s="3">
        <v>75530832</v>
      </c>
      <c r="R776" s="3">
        <v>55000000</v>
      </c>
      <c r="S776" s="3">
        <f t="shared" si="120"/>
        <v>20530832</v>
      </c>
      <c r="T776" s="4">
        <f t="shared" si="121"/>
        <v>0.37328785454545454</v>
      </c>
      <c r="U776" s="5">
        <f t="shared" si="122"/>
        <v>27.349315141818181</v>
      </c>
      <c r="V776" s="2">
        <f t="shared" si="123"/>
        <v>1999</v>
      </c>
      <c r="W776" s="18" t="str">
        <f t="shared" si="124"/>
        <v>iyun</v>
      </c>
      <c r="X776" s="18" t="str">
        <f t="shared" si="125"/>
        <v>Oliver Stone</v>
      </c>
      <c r="Y776" s="18" t="str">
        <f t="shared" si="126"/>
        <v>ANY GİVEN SUNDAY</v>
      </c>
      <c r="Z776" s="18" t="str">
        <f t="shared" si="127"/>
        <v>Normal</v>
      </c>
      <c r="AA776" s="18" t="str">
        <f>VLOOKUP(D776, lookups!$A$2:$B$18, 2, FALSE)</f>
        <v>Medium Budget</v>
      </c>
      <c r="AB776" s="18" t="str">
        <f t="shared" si="128"/>
        <v>Not Recommended</v>
      </c>
      <c r="AC776" s="18" t="str">
        <f t="shared" si="129"/>
        <v>Normal</v>
      </c>
    </row>
    <row r="777" spans="1:29" x14ac:dyDescent="0.35">
      <c r="A777" s="18" t="s">
        <v>1908</v>
      </c>
      <c r="B777" s="19">
        <v>36044</v>
      </c>
      <c r="C777" s="18" t="s">
        <v>50</v>
      </c>
      <c r="D777" s="18" t="s">
        <v>27</v>
      </c>
      <c r="E777" s="18" t="s">
        <v>21</v>
      </c>
      <c r="F777" s="18" t="s">
        <v>22</v>
      </c>
      <c r="G777" s="18" t="s">
        <v>150</v>
      </c>
      <c r="H777" s="18" t="s">
        <v>1909</v>
      </c>
      <c r="I777" s="18" t="s">
        <v>320</v>
      </c>
      <c r="J777" s="20">
        <v>19000</v>
      </c>
      <c r="K777" s="20">
        <v>20683</v>
      </c>
      <c r="L777" s="20">
        <v>0</v>
      </c>
      <c r="M777" s="20">
        <v>0</v>
      </c>
      <c r="N777" s="20">
        <v>6.5</v>
      </c>
      <c r="O777" s="20">
        <v>96</v>
      </c>
      <c r="P777" s="20">
        <v>170</v>
      </c>
      <c r="Q777" s="3">
        <v>75370763</v>
      </c>
      <c r="R777" s="3">
        <v>60000000</v>
      </c>
      <c r="S777" s="3">
        <f t="shared" si="120"/>
        <v>15370763</v>
      </c>
      <c r="T777" s="4">
        <f t="shared" si="121"/>
        <v>0.25617938333333334</v>
      </c>
      <c r="U777" s="5">
        <f t="shared" si="122"/>
        <v>26.102471753333333</v>
      </c>
      <c r="V777" s="2">
        <f t="shared" si="123"/>
        <v>1998</v>
      </c>
      <c r="W777" s="18" t="str">
        <f t="shared" si="124"/>
        <v>sentyabr</v>
      </c>
      <c r="X777" s="18" t="str">
        <f t="shared" si="125"/>
        <v>Robert Redford</v>
      </c>
      <c r="Y777" s="18" t="str">
        <f t="shared" si="126"/>
        <v>THE HORSE WHİSPERER</v>
      </c>
      <c r="Z777" s="18" t="str">
        <f t="shared" si="127"/>
        <v>Normal</v>
      </c>
      <c r="AA777" s="18" t="str">
        <f>VLOOKUP(D777, lookups!$A$2:$B$18, 2, FALSE)</f>
        <v>Medium Budget</v>
      </c>
      <c r="AB777" s="18" t="str">
        <f t="shared" si="128"/>
        <v>Not Recommended</v>
      </c>
      <c r="AC777" s="18" t="str">
        <f t="shared" si="129"/>
        <v>Normal</v>
      </c>
    </row>
    <row r="778" spans="1:29" x14ac:dyDescent="0.35">
      <c r="A778" s="18" t="s">
        <v>3673</v>
      </c>
      <c r="B778" s="19">
        <v>38147</v>
      </c>
      <c r="C778" s="18" t="s">
        <v>50</v>
      </c>
      <c r="D778" s="18" t="s">
        <v>51</v>
      </c>
      <c r="E778" s="18" t="s">
        <v>21</v>
      </c>
      <c r="F778" s="18" t="s">
        <v>22</v>
      </c>
      <c r="G778" s="18" t="s">
        <v>102</v>
      </c>
      <c r="H778" s="18" t="s">
        <v>306</v>
      </c>
      <c r="I778" s="18" t="s">
        <v>844</v>
      </c>
      <c r="J778" s="20">
        <v>13000</v>
      </c>
      <c r="K778" s="20">
        <v>13430</v>
      </c>
      <c r="L778" s="20">
        <v>12</v>
      </c>
      <c r="M778" s="20">
        <v>795</v>
      </c>
      <c r="N778" s="20">
        <v>5</v>
      </c>
      <c r="O778" s="20">
        <v>116</v>
      </c>
      <c r="P778" s="20">
        <v>80</v>
      </c>
      <c r="Q778" s="3">
        <v>75367693</v>
      </c>
      <c r="R778" s="3">
        <v>35000000</v>
      </c>
      <c r="S778" s="3">
        <f t="shared" si="120"/>
        <v>40367693</v>
      </c>
      <c r="T778" s="4">
        <f t="shared" si="121"/>
        <v>1.1533626571428572</v>
      </c>
      <c r="U778" s="5">
        <f t="shared" si="122"/>
        <v>20.540845062857141</v>
      </c>
      <c r="V778" s="2">
        <f t="shared" si="123"/>
        <v>2004</v>
      </c>
      <c r="W778" s="18" t="str">
        <f t="shared" si="124"/>
        <v>iyun</v>
      </c>
      <c r="X778" s="18" t="str">
        <f t="shared" si="125"/>
        <v>Peter Hewitt</v>
      </c>
      <c r="Y778" s="18" t="str">
        <f t="shared" si="126"/>
        <v>GARFİELD</v>
      </c>
      <c r="Z778" s="18" t="str">
        <f t="shared" si="127"/>
        <v>Normal</v>
      </c>
      <c r="AA778" s="18" t="str">
        <f>VLOOKUP(D778, lookups!$A$2:$B$18, 2, FALSE)</f>
        <v>High Budget</v>
      </c>
      <c r="AB778" s="18" t="str">
        <f t="shared" si="128"/>
        <v>Not Recommended</v>
      </c>
      <c r="AC778" s="18" t="str">
        <f t="shared" si="129"/>
        <v>Normal</v>
      </c>
    </row>
    <row r="779" spans="1:29" x14ac:dyDescent="0.35">
      <c r="A779" s="18" t="s">
        <v>3754</v>
      </c>
      <c r="B779" s="19">
        <v>38146</v>
      </c>
      <c r="C779" s="18" t="s">
        <v>50</v>
      </c>
      <c r="D779" s="18" t="s">
        <v>79</v>
      </c>
      <c r="E779" s="18" t="s">
        <v>21</v>
      </c>
      <c r="F779" s="18" t="s">
        <v>22</v>
      </c>
      <c r="G779" s="18" t="s">
        <v>150</v>
      </c>
      <c r="H779" s="18" t="s">
        <v>1899</v>
      </c>
      <c r="I779" s="18" t="s">
        <v>977</v>
      </c>
      <c r="J779" s="20">
        <v>904</v>
      </c>
      <c r="K779" s="20">
        <v>5074</v>
      </c>
      <c r="L779" s="20">
        <v>138</v>
      </c>
      <c r="M779" s="20">
        <v>0</v>
      </c>
      <c r="N779" s="20">
        <v>7.7</v>
      </c>
      <c r="O779" s="20">
        <v>209</v>
      </c>
      <c r="P779" s="20">
        <v>178</v>
      </c>
      <c r="Q779" s="3">
        <v>75305995</v>
      </c>
      <c r="R779" s="3">
        <v>40000000</v>
      </c>
      <c r="S779" s="3">
        <f t="shared" si="120"/>
        <v>35305995</v>
      </c>
      <c r="T779" s="4">
        <f t="shared" si="121"/>
        <v>0.88264987500000003</v>
      </c>
      <c r="U779" s="5">
        <f t="shared" si="122"/>
        <v>31.153059949999999</v>
      </c>
      <c r="V779" s="2">
        <f t="shared" si="123"/>
        <v>2004</v>
      </c>
      <c r="W779" s="18" t="str">
        <f t="shared" si="124"/>
        <v>iyun</v>
      </c>
      <c r="X779" s="18" t="str">
        <f t="shared" si="125"/>
        <v>Taylor Hackford</v>
      </c>
      <c r="Y779" s="18" t="str">
        <f t="shared" si="126"/>
        <v>RAY</v>
      </c>
      <c r="Z779" s="18" t="str">
        <f t="shared" si="127"/>
        <v>Normal</v>
      </c>
      <c r="AA779" s="18" t="str">
        <f>VLOOKUP(D779, lookups!$A$2:$B$18, 2, FALSE)</f>
        <v>Medium Budget</v>
      </c>
      <c r="AB779" s="18" t="str">
        <f t="shared" si="128"/>
        <v>Not Recommended</v>
      </c>
      <c r="AC779" s="18" t="str">
        <f t="shared" si="129"/>
        <v>Normal</v>
      </c>
    </row>
    <row r="780" spans="1:29" x14ac:dyDescent="0.35">
      <c r="A780" s="18" t="s">
        <v>5233</v>
      </c>
      <c r="B780" s="19">
        <v>40060</v>
      </c>
      <c r="C780" s="18" t="s">
        <v>19</v>
      </c>
      <c r="D780" s="18" t="s">
        <v>51</v>
      </c>
      <c r="E780" s="18" t="s">
        <v>21</v>
      </c>
      <c r="F780" s="18" t="s">
        <v>22</v>
      </c>
      <c r="G780" s="18" t="s">
        <v>102</v>
      </c>
      <c r="H780" s="18" t="s">
        <v>5234</v>
      </c>
      <c r="I780" s="18" t="s">
        <v>2775</v>
      </c>
      <c r="J780" s="20">
        <v>309</v>
      </c>
      <c r="K780" s="20">
        <v>647</v>
      </c>
      <c r="L780" s="20">
        <v>253</v>
      </c>
      <c r="M780" s="20">
        <v>10000</v>
      </c>
      <c r="N780" s="20">
        <v>7.7</v>
      </c>
      <c r="O780" s="20">
        <v>310</v>
      </c>
      <c r="P780" s="20">
        <v>100</v>
      </c>
      <c r="Q780" s="3">
        <v>75280058</v>
      </c>
      <c r="R780" s="3">
        <v>60000000</v>
      </c>
      <c r="S780" s="3">
        <f t="shared" si="120"/>
        <v>15280058</v>
      </c>
      <c r="T780" s="4">
        <f t="shared" si="121"/>
        <v>0.25466763333333331</v>
      </c>
      <c r="U780" s="5">
        <f t="shared" si="122"/>
        <v>31.901867053333334</v>
      </c>
      <c r="V780" s="2">
        <f t="shared" si="123"/>
        <v>2009</v>
      </c>
      <c r="W780" s="18" t="str">
        <f t="shared" si="124"/>
        <v>sentyabr</v>
      </c>
      <c r="X780" s="18" t="str">
        <f t="shared" si="125"/>
        <v>Henry Selick</v>
      </c>
      <c r="Y780" s="18" t="str">
        <f t="shared" si="126"/>
        <v>CORALİNE</v>
      </c>
      <c r="Z780" s="18" t="str">
        <f t="shared" si="127"/>
        <v>Normal</v>
      </c>
      <c r="AA780" s="18" t="str">
        <f>VLOOKUP(D780, lookups!$A$2:$B$18, 2, FALSE)</f>
        <v>High Budget</v>
      </c>
      <c r="AB780" s="18" t="str">
        <f t="shared" si="128"/>
        <v>Not Recommended</v>
      </c>
      <c r="AC780" s="18" t="str">
        <f t="shared" si="129"/>
        <v>Normal</v>
      </c>
    </row>
    <row r="781" spans="1:29" x14ac:dyDescent="0.35">
      <c r="A781" s="18" t="s">
        <v>6992</v>
      </c>
      <c r="B781" s="19">
        <v>42345</v>
      </c>
      <c r="C781" s="18" t="s">
        <v>50</v>
      </c>
      <c r="D781" s="18" t="s">
        <v>38</v>
      </c>
      <c r="E781" s="18" t="s">
        <v>21</v>
      </c>
      <c r="F781" s="18" t="s">
        <v>22</v>
      </c>
      <c r="G781" s="18" t="s">
        <v>150</v>
      </c>
      <c r="H781" s="18" t="s">
        <v>221</v>
      </c>
      <c r="I781" s="18" t="s">
        <v>2586</v>
      </c>
      <c r="J781" s="20">
        <v>22000</v>
      </c>
      <c r="K781" s="20">
        <v>36010</v>
      </c>
      <c r="L781" s="20">
        <v>278</v>
      </c>
      <c r="M781" s="20">
        <v>54000</v>
      </c>
      <c r="N781" s="20">
        <v>7.2</v>
      </c>
      <c r="O781" s="20">
        <v>241</v>
      </c>
      <c r="P781" s="20">
        <v>121</v>
      </c>
      <c r="Q781" s="3">
        <v>75274748</v>
      </c>
      <c r="R781" s="3">
        <v>35000000</v>
      </c>
      <c r="S781" s="3">
        <f t="shared" si="120"/>
        <v>40274748</v>
      </c>
      <c r="T781" s="4">
        <f t="shared" si="121"/>
        <v>1.1507070857142858</v>
      </c>
      <c r="U781" s="5">
        <f t="shared" si="122"/>
        <v>34.660282834285717</v>
      </c>
      <c r="V781" s="2">
        <f t="shared" si="123"/>
        <v>2015</v>
      </c>
      <c r="W781" s="18" t="str">
        <f t="shared" si="124"/>
        <v>dekabr</v>
      </c>
      <c r="X781" s="18" t="str">
        <f t="shared" si="125"/>
        <v>Nancy Meyers</v>
      </c>
      <c r="Y781" s="18" t="str">
        <f t="shared" si="126"/>
        <v>THE INTERN</v>
      </c>
      <c r="Z781" s="18" t="str">
        <f t="shared" si="127"/>
        <v>Normal</v>
      </c>
      <c r="AA781" s="18" t="str">
        <f>VLOOKUP(D781, lookups!$A$2:$B$18, 2, FALSE)</f>
        <v>Medium Budget</v>
      </c>
      <c r="AB781" s="18" t="str">
        <f t="shared" si="128"/>
        <v>Not Recommended</v>
      </c>
      <c r="AC781" s="18" t="str">
        <f t="shared" si="129"/>
        <v>Normal</v>
      </c>
    </row>
    <row r="782" spans="1:29" x14ac:dyDescent="0.35">
      <c r="A782" s="18" t="s">
        <v>2978</v>
      </c>
      <c r="B782" s="19">
        <v>37559</v>
      </c>
      <c r="C782" s="18" t="s">
        <v>50</v>
      </c>
      <c r="D782" s="18" t="s">
        <v>38</v>
      </c>
      <c r="E782" s="18" t="s">
        <v>21</v>
      </c>
      <c r="F782" s="18" t="s">
        <v>22</v>
      </c>
      <c r="G782" s="18" t="s">
        <v>150</v>
      </c>
      <c r="H782" s="18" t="s">
        <v>2826</v>
      </c>
      <c r="I782" s="18" t="s">
        <v>2979</v>
      </c>
      <c r="J782" s="20">
        <v>656</v>
      </c>
      <c r="K782" s="20">
        <v>2754</v>
      </c>
      <c r="L782" s="20">
        <v>167</v>
      </c>
      <c r="M782" s="20">
        <v>770</v>
      </c>
      <c r="N782" s="20">
        <v>6.3</v>
      </c>
      <c r="O782" s="20">
        <v>91</v>
      </c>
      <c r="P782" s="20">
        <v>102</v>
      </c>
      <c r="Q782" s="3">
        <v>75074950</v>
      </c>
      <c r="R782" s="3">
        <v>12000000</v>
      </c>
      <c r="S782" s="3">
        <f t="shared" si="120"/>
        <v>63074950</v>
      </c>
      <c r="T782" s="4">
        <f t="shared" si="121"/>
        <v>5.2562458333333337</v>
      </c>
      <c r="U782" s="5">
        <f t="shared" si="122"/>
        <v>27.379498333333334</v>
      </c>
      <c r="V782" s="2">
        <f t="shared" si="123"/>
        <v>2002</v>
      </c>
      <c r="W782" s="18" t="str">
        <f t="shared" si="124"/>
        <v>oktyabr</v>
      </c>
      <c r="X782" s="18" t="str">
        <f t="shared" si="125"/>
        <v>Tim Story</v>
      </c>
      <c r="Y782" s="18" t="str">
        <f t="shared" si="126"/>
        <v>BARBERSHOP</v>
      </c>
      <c r="Z782" s="18" t="str">
        <f t="shared" si="127"/>
        <v>Normal</v>
      </c>
      <c r="AA782" s="18" t="str">
        <f>VLOOKUP(D782, lookups!$A$2:$B$18, 2, FALSE)</f>
        <v>Medium Budget</v>
      </c>
      <c r="AB782" s="18" t="str">
        <f t="shared" si="128"/>
        <v>Not Recommended</v>
      </c>
      <c r="AC782" s="18" t="str">
        <f t="shared" si="129"/>
        <v>Normal</v>
      </c>
    </row>
    <row r="783" spans="1:29" x14ac:dyDescent="0.35">
      <c r="A783" s="18" t="s">
        <v>4134</v>
      </c>
      <c r="B783" s="19">
        <v>38540</v>
      </c>
      <c r="C783" s="18" t="s">
        <v>50</v>
      </c>
      <c r="D783" s="18" t="s">
        <v>27</v>
      </c>
      <c r="E783" s="18" t="s">
        <v>21</v>
      </c>
      <c r="F783" s="18" t="s">
        <v>22</v>
      </c>
      <c r="G783" s="18" t="s">
        <v>150</v>
      </c>
      <c r="H783" s="18" t="s">
        <v>1463</v>
      </c>
      <c r="I783" s="18" t="s">
        <v>4135</v>
      </c>
      <c r="J783" s="20">
        <v>1000</v>
      </c>
      <c r="K783" s="20">
        <v>2759</v>
      </c>
      <c r="L783" s="20">
        <v>301</v>
      </c>
      <c r="M783" s="20">
        <v>0</v>
      </c>
      <c r="N783" s="20">
        <v>6.7</v>
      </c>
      <c r="O783" s="20">
        <v>233</v>
      </c>
      <c r="P783" s="20">
        <v>122</v>
      </c>
      <c r="Q783" s="3">
        <v>75072454</v>
      </c>
      <c r="R783" s="3">
        <v>20000000</v>
      </c>
      <c r="S783" s="3">
        <f t="shared" si="120"/>
        <v>55072454</v>
      </c>
      <c r="T783" s="4">
        <f t="shared" si="121"/>
        <v>2.7536227000000002</v>
      </c>
      <c r="U783" s="5">
        <f t="shared" si="122"/>
        <v>27.901449079999999</v>
      </c>
      <c r="V783" s="2">
        <f t="shared" si="123"/>
        <v>2005</v>
      </c>
      <c r="W783" s="18" t="str">
        <f t="shared" si="124"/>
        <v>iyul</v>
      </c>
      <c r="X783" s="18" t="str">
        <f t="shared" si="125"/>
        <v>Scott Derrickson</v>
      </c>
      <c r="Y783" s="18" t="str">
        <f t="shared" si="126"/>
        <v>THE EXORCİSM OF EMİLY ROSE</v>
      </c>
      <c r="Z783" s="18" t="str">
        <f t="shared" si="127"/>
        <v>Normal</v>
      </c>
      <c r="AA783" s="18" t="str">
        <f>VLOOKUP(D783, lookups!$A$2:$B$18, 2, FALSE)</f>
        <v>Medium Budget</v>
      </c>
      <c r="AB783" s="18" t="str">
        <f t="shared" si="128"/>
        <v>Not Recommended</v>
      </c>
      <c r="AC783" s="18" t="str">
        <f t="shared" si="129"/>
        <v>Normal</v>
      </c>
    </row>
    <row r="784" spans="1:29" x14ac:dyDescent="0.35">
      <c r="A784" s="18" t="s">
        <v>4315</v>
      </c>
      <c r="B784" s="19">
        <v>38755</v>
      </c>
      <c r="C784" s="18" t="s">
        <v>19</v>
      </c>
      <c r="D784" s="18" t="s">
        <v>95</v>
      </c>
      <c r="E784" s="18" t="s">
        <v>21</v>
      </c>
      <c r="F784" s="18" t="s">
        <v>22</v>
      </c>
      <c r="G784" s="18" t="s">
        <v>102</v>
      </c>
      <c r="H784" s="18" t="s">
        <v>1777</v>
      </c>
      <c r="I784" s="18" t="s">
        <v>4316</v>
      </c>
      <c r="J784" s="20">
        <v>3000</v>
      </c>
      <c r="K784" s="20">
        <v>4487</v>
      </c>
      <c r="L784" s="20">
        <v>14</v>
      </c>
      <c r="M784" s="20">
        <v>0</v>
      </c>
      <c r="N784" s="20">
        <v>5.0999999999999996</v>
      </c>
      <c r="O784" s="20">
        <v>170</v>
      </c>
      <c r="P784" s="20">
        <v>104</v>
      </c>
      <c r="Q784" s="3">
        <v>75030163</v>
      </c>
      <c r="R784" s="3">
        <v>100000000</v>
      </c>
      <c r="S784" s="3">
        <f t="shared" si="120"/>
        <v>-24969837</v>
      </c>
      <c r="T784" s="4">
        <f t="shared" si="121"/>
        <v>-0.24969837</v>
      </c>
      <c r="U784" s="5">
        <f t="shared" si="122"/>
        <v>20.300120651999997</v>
      </c>
      <c r="V784" s="2">
        <f t="shared" si="123"/>
        <v>2006</v>
      </c>
      <c r="W784" s="18" t="str">
        <f t="shared" si="124"/>
        <v>fevral</v>
      </c>
      <c r="X784" s="18" t="str">
        <f t="shared" si="125"/>
        <v>Stefen Fangmeier</v>
      </c>
      <c r="Y784" s="18" t="str">
        <f t="shared" si="126"/>
        <v>ERAGON</v>
      </c>
      <c r="Z784" s="18" t="str">
        <f t="shared" si="127"/>
        <v>Underperformer</v>
      </c>
      <c r="AA784" s="18" t="str">
        <f>VLOOKUP(D784, lookups!$A$2:$B$18, 2, FALSE)</f>
        <v>High Budget</v>
      </c>
      <c r="AB784" s="18" t="str">
        <f t="shared" si="128"/>
        <v>Not Recommended</v>
      </c>
      <c r="AC784" s="18" t="str">
        <f t="shared" si="129"/>
        <v>High Buzz Mismatch</v>
      </c>
    </row>
    <row r="785" spans="1:29" x14ac:dyDescent="0.35">
      <c r="A785" s="18" t="s">
        <v>877</v>
      </c>
      <c r="B785" s="19">
        <v>33326</v>
      </c>
      <c r="C785" s="18" t="s">
        <v>50</v>
      </c>
      <c r="D785" s="18" t="s">
        <v>95</v>
      </c>
      <c r="E785" s="18" t="s">
        <v>21</v>
      </c>
      <c r="F785" s="18" t="s">
        <v>22</v>
      </c>
      <c r="G785" s="18" t="s">
        <v>102</v>
      </c>
      <c r="H785" s="18" t="s">
        <v>298</v>
      </c>
      <c r="I785" s="18" t="s">
        <v>404</v>
      </c>
      <c r="J785" s="20">
        <v>12000</v>
      </c>
      <c r="K785" s="20">
        <v>16230</v>
      </c>
      <c r="L785" s="20">
        <v>120</v>
      </c>
      <c r="M785" s="20">
        <v>0</v>
      </c>
      <c r="N785" s="20">
        <v>7.2</v>
      </c>
      <c r="O785" s="20">
        <v>112</v>
      </c>
      <c r="P785" s="20">
        <v>110</v>
      </c>
      <c r="Q785" s="3">
        <v>74888996</v>
      </c>
      <c r="R785" s="3">
        <v>30000000</v>
      </c>
      <c r="S785" s="3">
        <f t="shared" si="120"/>
        <v>44888996</v>
      </c>
      <c r="T785" s="4">
        <f t="shared" si="121"/>
        <v>1.4962998666666667</v>
      </c>
      <c r="U785" s="5">
        <f t="shared" si="122"/>
        <v>29.398519946666667</v>
      </c>
      <c r="V785" s="2">
        <f t="shared" si="123"/>
        <v>1991</v>
      </c>
      <c r="W785" s="18" t="str">
        <f t="shared" si="124"/>
        <v>mart</v>
      </c>
      <c r="X785" s="18" t="str">
        <f t="shared" si="125"/>
        <v>Nicholas Meyer</v>
      </c>
      <c r="Y785" s="18" t="str">
        <f t="shared" si="126"/>
        <v>STAR TREK VI: THE UNDİSCOVERED COUNTRY</v>
      </c>
      <c r="Z785" s="18" t="str">
        <f t="shared" si="127"/>
        <v>Normal</v>
      </c>
      <c r="AA785" s="18" t="str">
        <f>VLOOKUP(D785, lookups!$A$2:$B$18, 2, FALSE)</f>
        <v>High Budget</v>
      </c>
      <c r="AB785" s="18" t="str">
        <f t="shared" si="128"/>
        <v>Not Recommended</v>
      </c>
      <c r="AC785" s="18" t="str">
        <f t="shared" si="129"/>
        <v>Normal</v>
      </c>
    </row>
    <row r="786" spans="1:29" x14ac:dyDescent="0.35">
      <c r="A786" s="18" t="s">
        <v>895</v>
      </c>
      <c r="B786" s="19">
        <v>33322</v>
      </c>
      <c r="C786" s="18" t="s">
        <v>50</v>
      </c>
      <c r="D786" s="18" t="s">
        <v>27</v>
      </c>
      <c r="E786" s="18" t="s">
        <v>21</v>
      </c>
      <c r="F786" s="18" t="s">
        <v>22</v>
      </c>
      <c r="G786" s="18" t="s">
        <v>110</v>
      </c>
      <c r="H786" s="18" t="s">
        <v>896</v>
      </c>
      <c r="I786" s="18" t="s">
        <v>442</v>
      </c>
      <c r="J786" s="20">
        <v>769</v>
      </c>
      <c r="K786" s="20">
        <v>1936</v>
      </c>
      <c r="L786" s="20">
        <v>0</v>
      </c>
      <c r="M786" s="20">
        <v>883</v>
      </c>
      <c r="N786" s="20">
        <v>6.6</v>
      </c>
      <c r="O786" s="20">
        <v>30</v>
      </c>
      <c r="P786" s="20">
        <v>132</v>
      </c>
      <c r="Q786" s="3">
        <v>74787599</v>
      </c>
      <c r="R786" s="3">
        <v>30000000</v>
      </c>
      <c r="S786" s="3">
        <f t="shared" si="120"/>
        <v>44787599</v>
      </c>
      <c r="T786" s="4">
        <f t="shared" si="121"/>
        <v>1.4929199666666666</v>
      </c>
      <c r="U786" s="5">
        <f t="shared" si="122"/>
        <v>27.085467986666664</v>
      </c>
      <c r="V786" s="2">
        <f t="shared" si="123"/>
        <v>1991</v>
      </c>
      <c r="W786" s="18" t="str">
        <f t="shared" si="124"/>
        <v>mart</v>
      </c>
      <c r="X786" s="18" t="str">
        <f t="shared" si="125"/>
        <v>Barbra Streisand</v>
      </c>
      <c r="Y786" s="18" t="str">
        <f t="shared" si="126"/>
        <v>THE PRİNCE OF TİDES</v>
      </c>
      <c r="Z786" s="18" t="str">
        <f t="shared" si="127"/>
        <v>Normal</v>
      </c>
      <c r="AA786" s="18" t="str">
        <f>VLOOKUP(D786, lookups!$A$2:$B$18, 2, FALSE)</f>
        <v>Medium Budget</v>
      </c>
      <c r="AB786" s="18" t="str">
        <f t="shared" si="128"/>
        <v>Not Recommended</v>
      </c>
      <c r="AC786" s="18" t="str">
        <f t="shared" si="129"/>
        <v>Normal</v>
      </c>
    </row>
    <row r="787" spans="1:29" x14ac:dyDescent="0.35">
      <c r="A787" s="18" t="s">
        <v>3417</v>
      </c>
      <c r="B787" s="19">
        <v>37850</v>
      </c>
      <c r="C787" s="18" t="s">
        <v>50</v>
      </c>
      <c r="D787" s="18" t="s">
        <v>38</v>
      </c>
      <c r="E787" s="18" t="s">
        <v>21</v>
      </c>
      <c r="F787" s="18" t="s">
        <v>22</v>
      </c>
      <c r="G787" s="18" t="s">
        <v>110</v>
      </c>
      <c r="H787" s="18" t="s">
        <v>1524</v>
      </c>
      <c r="I787" s="18" t="s">
        <v>2476</v>
      </c>
      <c r="J787" s="20">
        <v>8000</v>
      </c>
      <c r="K787" s="20">
        <v>10325</v>
      </c>
      <c r="L787" s="20">
        <v>480</v>
      </c>
      <c r="M787" s="20">
        <v>0</v>
      </c>
      <c r="N787" s="20">
        <v>7.2</v>
      </c>
      <c r="O787" s="20">
        <v>123</v>
      </c>
      <c r="P787" s="20">
        <v>88</v>
      </c>
      <c r="Q787" s="3">
        <v>74608545</v>
      </c>
      <c r="R787" s="3">
        <v>24000000</v>
      </c>
      <c r="S787" s="3">
        <f t="shared" si="120"/>
        <v>50608545</v>
      </c>
      <c r="T787" s="4">
        <f t="shared" si="121"/>
        <v>2.108689375</v>
      </c>
      <c r="U787" s="5">
        <f t="shared" si="122"/>
        <v>29.64347575</v>
      </c>
      <c r="V787" s="2">
        <f t="shared" si="123"/>
        <v>2003</v>
      </c>
      <c r="W787" s="18" t="str">
        <f t="shared" si="124"/>
        <v>avgust</v>
      </c>
      <c r="X787" s="18" t="str">
        <f t="shared" si="125"/>
        <v>Todd Phillips</v>
      </c>
      <c r="Y787" s="18" t="str">
        <f t="shared" si="126"/>
        <v>OLD SCHOOL</v>
      </c>
      <c r="Z787" s="18" t="str">
        <f t="shared" si="127"/>
        <v>Normal</v>
      </c>
      <c r="AA787" s="18" t="str">
        <f>VLOOKUP(D787, lookups!$A$2:$B$18, 2, FALSE)</f>
        <v>Medium Budget</v>
      </c>
      <c r="AB787" s="18" t="str">
        <f t="shared" si="128"/>
        <v>Not Recommended</v>
      </c>
      <c r="AC787" s="18" t="str">
        <f t="shared" si="129"/>
        <v>Normal</v>
      </c>
    </row>
    <row r="788" spans="1:29" x14ac:dyDescent="0.35">
      <c r="A788" s="18" t="s">
        <v>3705</v>
      </c>
      <c r="B788" s="19">
        <v>38087</v>
      </c>
      <c r="C788" s="18" t="s">
        <v>50</v>
      </c>
      <c r="D788" s="18" t="s">
        <v>95</v>
      </c>
      <c r="E788" s="18" t="s">
        <v>21</v>
      </c>
      <c r="F788" s="18" t="s">
        <v>22</v>
      </c>
      <c r="G788" s="18" t="s">
        <v>150</v>
      </c>
      <c r="H788" s="18" t="s">
        <v>1959</v>
      </c>
      <c r="I788" s="18" t="s">
        <v>2441</v>
      </c>
      <c r="J788" s="20">
        <v>2000</v>
      </c>
      <c r="K788" s="20">
        <v>4496</v>
      </c>
      <c r="L788" s="20">
        <v>13</v>
      </c>
      <c r="M788" s="20">
        <v>0</v>
      </c>
      <c r="N788" s="20">
        <v>6.5</v>
      </c>
      <c r="O788" s="20">
        <v>125</v>
      </c>
      <c r="P788" s="20">
        <v>115</v>
      </c>
      <c r="Q788" s="3">
        <v>74540762</v>
      </c>
      <c r="R788" s="3">
        <v>55000000</v>
      </c>
      <c r="S788" s="3">
        <f t="shared" si="120"/>
        <v>19540762</v>
      </c>
      <c r="T788" s="4">
        <f t="shared" si="121"/>
        <v>0.35528658181818185</v>
      </c>
      <c r="U788" s="5">
        <f t="shared" si="122"/>
        <v>26.142114632727274</v>
      </c>
      <c r="V788" s="2">
        <f t="shared" si="123"/>
        <v>2004</v>
      </c>
      <c r="W788" s="18" t="str">
        <f t="shared" si="124"/>
        <v>aprel</v>
      </c>
      <c r="X788" s="18" t="str">
        <f t="shared" si="125"/>
        <v>Jay Russell</v>
      </c>
      <c r="Y788" s="18" t="str">
        <f t="shared" si="126"/>
        <v>LADDER 49</v>
      </c>
      <c r="Z788" s="18" t="str">
        <f t="shared" si="127"/>
        <v>Normal</v>
      </c>
      <c r="AA788" s="18" t="str">
        <f>VLOOKUP(D788, lookups!$A$2:$B$18, 2, FALSE)</f>
        <v>High Budget</v>
      </c>
      <c r="AB788" s="18" t="str">
        <f t="shared" si="128"/>
        <v>Not Recommended</v>
      </c>
      <c r="AC788" s="18" t="str">
        <f t="shared" si="129"/>
        <v>Normal</v>
      </c>
    </row>
    <row r="789" spans="1:29" x14ac:dyDescent="0.35">
      <c r="A789" s="18" t="s">
        <v>3986</v>
      </c>
      <c r="B789" s="19">
        <v>38510</v>
      </c>
      <c r="C789" s="18" t="s">
        <v>50</v>
      </c>
      <c r="D789" s="18" t="s">
        <v>95</v>
      </c>
      <c r="E789" s="18" t="s">
        <v>21</v>
      </c>
      <c r="F789" s="18" t="s">
        <v>22</v>
      </c>
      <c r="G789" s="18" t="s">
        <v>110</v>
      </c>
      <c r="H789" s="18" t="s">
        <v>2141</v>
      </c>
      <c r="I789" s="18" t="s">
        <v>847</v>
      </c>
      <c r="J789" s="20">
        <v>1000</v>
      </c>
      <c r="K789" s="20">
        <v>2740</v>
      </c>
      <c r="L789" s="20">
        <v>309</v>
      </c>
      <c r="M789" s="20">
        <v>0</v>
      </c>
      <c r="N789" s="20">
        <v>6.9</v>
      </c>
      <c r="O789" s="20">
        <v>123</v>
      </c>
      <c r="P789" s="20">
        <v>109</v>
      </c>
      <c r="Q789" s="3">
        <v>74484168</v>
      </c>
      <c r="R789" s="3">
        <v>45000000</v>
      </c>
      <c r="S789" s="3">
        <f t="shared" si="120"/>
        <v>29484168</v>
      </c>
      <c r="T789" s="4">
        <f t="shared" si="121"/>
        <v>0.65520373333333337</v>
      </c>
      <c r="U789" s="5">
        <f t="shared" si="122"/>
        <v>27.862081493333335</v>
      </c>
      <c r="V789" s="2">
        <f t="shared" si="123"/>
        <v>2005</v>
      </c>
      <c r="W789" s="18" t="str">
        <f t="shared" si="124"/>
        <v>iyun</v>
      </c>
      <c r="X789" s="18" t="str">
        <f t="shared" si="125"/>
        <v>John Singleton</v>
      </c>
      <c r="Y789" s="18" t="str">
        <f t="shared" si="126"/>
        <v>FOUR BROTHERS</v>
      </c>
      <c r="Z789" s="18" t="str">
        <f t="shared" si="127"/>
        <v>Normal</v>
      </c>
      <c r="AA789" s="18" t="str">
        <f>VLOOKUP(D789, lookups!$A$2:$B$18, 2, FALSE)</f>
        <v>High Budget</v>
      </c>
      <c r="AB789" s="18" t="str">
        <f t="shared" si="128"/>
        <v>Not Recommended</v>
      </c>
      <c r="AC789" s="18" t="str">
        <f t="shared" si="129"/>
        <v>Normal</v>
      </c>
    </row>
    <row r="790" spans="1:29" x14ac:dyDescent="0.35">
      <c r="A790" s="18" t="s">
        <v>1872</v>
      </c>
      <c r="B790" s="19">
        <v>35995</v>
      </c>
      <c r="C790" s="18" t="s">
        <v>50</v>
      </c>
      <c r="D790" s="18" t="s">
        <v>95</v>
      </c>
      <c r="E790" s="18" t="s">
        <v>21</v>
      </c>
      <c r="F790" s="18" t="s">
        <v>22</v>
      </c>
      <c r="G790" s="18" t="s">
        <v>150</v>
      </c>
      <c r="H790" s="18" t="s">
        <v>217</v>
      </c>
      <c r="I790" s="18" t="s">
        <v>367</v>
      </c>
      <c r="J790" s="20">
        <v>11000</v>
      </c>
      <c r="K790" s="20">
        <v>12729</v>
      </c>
      <c r="L790" s="20">
        <v>425</v>
      </c>
      <c r="M790" s="20">
        <v>0</v>
      </c>
      <c r="N790" s="20">
        <v>5.7</v>
      </c>
      <c r="O790" s="20">
        <v>97</v>
      </c>
      <c r="P790" s="20">
        <v>98</v>
      </c>
      <c r="Q790" s="3">
        <v>74329966</v>
      </c>
      <c r="R790" s="3">
        <v>70000000</v>
      </c>
      <c r="S790" s="3">
        <f t="shared" si="120"/>
        <v>4329966</v>
      </c>
      <c r="T790" s="4">
        <f t="shared" si="121"/>
        <v>6.1856657142857145E-2</v>
      </c>
      <c r="U790" s="5">
        <f t="shared" si="122"/>
        <v>22.824742662857144</v>
      </c>
      <c r="V790" s="2">
        <f t="shared" si="123"/>
        <v>1998</v>
      </c>
      <c r="W790" s="18" t="str">
        <f t="shared" si="124"/>
        <v>iyul</v>
      </c>
      <c r="X790" s="18" t="str">
        <f t="shared" si="125"/>
        <v>Ivan Reitman</v>
      </c>
      <c r="Y790" s="18" t="str">
        <f t="shared" si="126"/>
        <v>SİX DAYS SEVEN NİGHTS</v>
      </c>
      <c r="Z790" s="18" t="str">
        <f t="shared" si="127"/>
        <v>Normal</v>
      </c>
      <c r="AA790" s="18" t="str">
        <f>VLOOKUP(D790, lookups!$A$2:$B$18, 2, FALSE)</f>
        <v>High Budget</v>
      </c>
      <c r="AB790" s="18" t="str">
        <f t="shared" si="128"/>
        <v>Not Recommended</v>
      </c>
      <c r="AC790" s="18" t="str">
        <f t="shared" si="129"/>
        <v>High Buzz Mismatch</v>
      </c>
    </row>
    <row r="791" spans="1:29" x14ac:dyDescent="0.35">
      <c r="A791" s="18" t="s">
        <v>4721</v>
      </c>
      <c r="B791" s="19">
        <v>39150</v>
      </c>
      <c r="C791" s="18" t="s">
        <v>50</v>
      </c>
      <c r="D791" s="18" t="s">
        <v>20</v>
      </c>
      <c r="E791" s="18" t="s">
        <v>21</v>
      </c>
      <c r="F791" s="18" t="s">
        <v>22</v>
      </c>
      <c r="G791" s="18" t="s">
        <v>110</v>
      </c>
      <c r="H791" s="18" t="s">
        <v>1484</v>
      </c>
      <c r="I791" s="18" t="s">
        <v>3832</v>
      </c>
      <c r="J791" s="20">
        <v>2000</v>
      </c>
      <c r="K791" s="20">
        <v>4738</v>
      </c>
      <c r="L791" s="20">
        <v>1000</v>
      </c>
      <c r="M791" s="20">
        <v>21000</v>
      </c>
      <c r="N791" s="20">
        <v>8.1</v>
      </c>
      <c r="O791" s="20">
        <v>488</v>
      </c>
      <c r="P791" s="20">
        <v>122</v>
      </c>
      <c r="Q791" s="3">
        <v>74273505</v>
      </c>
      <c r="R791" s="3">
        <v>25000000</v>
      </c>
      <c r="S791" s="3">
        <f t="shared" si="120"/>
        <v>49273505</v>
      </c>
      <c r="T791" s="4">
        <f t="shared" si="121"/>
        <v>1.9709402</v>
      </c>
      <c r="U791" s="5">
        <f t="shared" si="122"/>
        <v>35.288376079999999</v>
      </c>
      <c r="V791" s="2">
        <f t="shared" si="123"/>
        <v>2007</v>
      </c>
      <c r="W791" s="18" t="str">
        <f t="shared" si="124"/>
        <v>mart</v>
      </c>
      <c r="X791" s="18" t="str">
        <f t="shared" si="125"/>
        <v>Ethan Coen</v>
      </c>
      <c r="Y791" s="18" t="str">
        <f t="shared" si="126"/>
        <v>NO COUNTRY FOR OLD MEN</v>
      </c>
      <c r="Z791" s="18" t="str">
        <f t="shared" si="127"/>
        <v>Normal</v>
      </c>
      <c r="AA791" s="18" t="str">
        <f>VLOOKUP(D791, lookups!$A$2:$B$18, 2, FALSE)</f>
        <v>Medium Budget</v>
      </c>
      <c r="AB791" s="18" t="str">
        <f t="shared" si="128"/>
        <v>Not Recommended</v>
      </c>
      <c r="AC791" s="18" t="str">
        <f t="shared" si="129"/>
        <v>High Buzz / High Score</v>
      </c>
    </row>
    <row r="792" spans="1:29" x14ac:dyDescent="0.35">
      <c r="A792" s="18" t="s">
        <v>5867</v>
      </c>
      <c r="B792" s="19">
        <v>40815</v>
      </c>
      <c r="C792" s="18" t="s">
        <v>50</v>
      </c>
      <c r="D792" s="18" t="s">
        <v>38</v>
      </c>
      <c r="E792" s="18" t="s">
        <v>21</v>
      </c>
      <c r="F792" s="18" t="s">
        <v>22</v>
      </c>
      <c r="G792" s="18" t="s">
        <v>102</v>
      </c>
      <c r="H792" s="18" t="s">
        <v>214</v>
      </c>
      <c r="I792" s="18" t="s">
        <v>1378</v>
      </c>
      <c r="J792" s="20">
        <v>14000</v>
      </c>
      <c r="K792" s="20">
        <v>27405</v>
      </c>
      <c r="L792" s="20">
        <v>221</v>
      </c>
      <c r="M792" s="20">
        <v>0</v>
      </c>
      <c r="N792" s="20">
        <v>3.4</v>
      </c>
      <c r="O792" s="20">
        <v>156</v>
      </c>
      <c r="P792" s="20">
        <v>91</v>
      </c>
      <c r="Q792" s="3">
        <v>74158157</v>
      </c>
      <c r="R792" s="3">
        <v>79000000</v>
      </c>
      <c r="S792" s="3">
        <f t="shared" si="120"/>
        <v>-4841843</v>
      </c>
      <c r="T792" s="4">
        <f t="shared" si="121"/>
        <v>-6.1289151898734177E-2</v>
      </c>
      <c r="U792" s="5">
        <f t="shared" si="122"/>
        <v>13.575484339240505</v>
      </c>
      <c r="V792" s="2">
        <f t="shared" si="123"/>
        <v>2011</v>
      </c>
      <c r="W792" s="18" t="str">
        <f t="shared" si="124"/>
        <v>sentyabr</v>
      </c>
      <c r="X792" s="18" t="str">
        <f t="shared" si="125"/>
        <v>Dennis Dugan</v>
      </c>
      <c r="Y792" s="18" t="str">
        <f t="shared" si="126"/>
        <v>JACK AND JİLL</v>
      </c>
      <c r="Z792" s="18" t="str">
        <f t="shared" si="127"/>
        <v>Underperformer</v>
      </c>
      <c r="AA792" s="18" t="str">
        <f>VLOOKUP(D792, lookups!$A$2:$B$18, 2, FALSE)</f>
        <v>Medium Budget</v>
      </c>
      <c r="AB792" s="18" t="str">
        <f t="shared" si="128"/>
        <v>Not Recommended</v>
      </c>
      <c r="AC792" s="18" t="str">
        <f t="shared" si="129"/>
        <v>High Buzz Mismatch</v>
      </c>
    </row>
    <row r="793" spans="1:29" x14ac:dyDescent="0.35">
      <c r="A793" s="18" t="s">
        <v>4098</v>
      </c>
      <c r="B793" s="19">
        <v>38589</v>
      </c>
      <c r="C793" s="18" t="s">
        <v>19</v>
      </c>
      <c r="D793" s="18" t="s">
        <v>20</v>
      </c>
      <c r="E793" s="18" t="s">
        <v>21</v>
      </c>
      <c r="F793" s="18" t="s">
        <v>22</v>
      </c>
      <c r="G793" s="18" t="s">
        <v>110</v>
      </c>
      <c r="H793" s="18" t="s">
        <v>1236</v>
      </c>
      <c r="I793" s="18" t="s">
        <v>4099</v>
      </c>
      <c r="J793" s="20">
        <v>3000</v>
      </c>
      <c r="K793" s="20">
        <v>3924</v>
      </c>
      <c r="L793" s="20">
        <v>436</v>
      </c>
      <c r="M793" s="20">
        <v>13000</v>
      </c>
      <c r="N793" s="20">
        <v>8.1</v>
      </c>
      <c r="O793" s="20">
        <v>374</v>
      </c>
      <c r="P793" s="20">
        <v>147</v>
      </c>
      <c r="Q793" s="3">
        <v>74098862</v>
      </c>
      <c r="R793" s="3">
        <v>40000000</v>
      </c>
      <c r="S793" s="3">
        <f t="shared" si="120"/>
        <v>34098862</v>
      </c>
      <c r="T793" s="4">
        <f t="shared" si="121"/>
        <v>0.85247154999999997</v>
      </c>
      <c r="U793" s="5">
        <f t="shared" si="122"/>
        <v>34.040988619999993</v>
      </c>
      <c r="V793" s="2">
        <f t="shared" si="123"/>
        <v>2005</v>
      </c>
      <c r="W793" s="18" t="str">
        <f t="shared" si="124"/>
        <v>avgust</v>
      </c>
      <c r="X793" s="18" t="str">
        <f t="shared" si="125"/>
        <v>Frank Miller</v>
      </c>
      <c r="Y793" s="18" t="str">
        <f t="shared" si="126"/>
        <v>SİN CİTY</v>
      </c>
      <c r="Z793" s="18" t="str">
        <f t="shared" si="127"/>
        <v>Normal</v>
      </c>
      <c r="AA793" s="18" t="str">
        <f>VLOOKUP(D793, lookups!$A$2:$B$18, 2, FALSE)</f>
        <v>Medium Budget</v>
      </c>
      <c r="AB793" s="18" t="str">
        <f t="shared" si="128"/>
        <v>Not Recommended</v>
      </c>
      <c r="AC793" s="18" t="str">
        <f t="shared" si="129"/>
        <v>High Buzz / High Score</v>
      </c>
    </row>
    <row r="794" spans="1:29" x14ac:dyDescent="0.35">
      <c r="A794" s="18" t="s">
        <v>2614</v>
      </c>
      <c r="B794" s="19">
        <v>36948</v>
      </c>
      <c r="C794" s="18" t="s">
        <v>50</v>
      </c>
      <c r="D794" s="18" t="s">
        <v>20</v>
      </c>
      <c r="E794" s="18" t="s">
        <v>21</v>
      </c>
      <c r="F794" s="18" t="s">
        <v>22</v>
      </c>
      <c r="G794" s="18" t="s">
        <v>110</v>
      </c>
      <c r="H794" s="18" t="s">
        <v>733</v>
      </c>
      <c r="I794" s="18" t="s">
        <v>2615</v>
      </c>
      <c r="J794" s="20">
        <v>11000</v>
      </c>
      <c r="K794" s="20">
        <v>17109</v>
      </c>
      <c r="L794" s="20">
        <v>93</v>
      </c>
      <c r="M794" s="20">
        <v>0</v>
      </c>
      <c r="N794" s="20">
        <v>6.3</v>
      </c>
      <c r="O794" s="20">
        <v>133</v>
      </c>
      <c r="P794" s="20">
        <v>104</v>
      </c>
      <c r="Q794" s="3">
        <v>74058698</v>
      </c>
      <c r="R794" s="3">
        <v>60000000</v>
      </c>
      <c r="S794" s="3">
        <f t="shared" si="120"/>
        <v>14058698</v>
      </c>
      <c r="T794" s="4">
        <f t="shared" si="121"/>
        <v>0.23431163333333332</v>
      </c>
      <c r="U794" s="5">
        <f t="shared" si="122"/>
        <v>25.293724653333332</v>
      </c>
      <c r="V794" s="2">
        <f t="shared" si="123"/>
        <v>2001</v>
      </c>
      <c r="W794" s="18" t="str">
        <f t="shared" si="124"/>
        <v>fevral</v>
      </c>
      <c r="X794" s="18" t="str">
        <f t="shared" si="125"/>
        <v>Lee Tamahori</v>
      </c>
      <c r="Y794" s="18" t="str">
        <f t="shared" si="126"/>
        <v>ALONG CAME A SPİDER</v>
      </c>
      <c r="Z794" s="18" t="str">
        <f t="shared" si="127"/>
        <v>Normal</v>
      </c>
      <c r="AA794" s="18" t="str">
        <f>VLOOKUP(D794, lookups!$A$2:$B$18, 2, FALSE)</f>
        <v>Medium Budget</v>
      </c>
      <c r="AB794" s="18" t="str">
        <f t="shared" si="128"/>
        <v>Not Recommended</v>
      </c>
      <c r="AC794" s="18" t="str">
        <f t="shared" si="129"/>
        <v>Normal</v>
      </c>
    </row>
    <row r="795" spans="1:29" x14ac:dyDescent="0.35">
      <c r="A795" s="18" t="s">
        <v>5857</v>
      </c>
      <c r="B795" s="19">
        <v>40708</v>
      </c>
      <c r="C795" s="18" t="s">
        <v>50</v>
      </c>
      <c r="D795" s="18" t="s">
        <v>58</v>
      </c>
      <c r="E795" s="18" t="s">
        <v>21</v>
      </c>
      <c r="F795" s="18" t="s">
        <v>22</v>
      </c>
      <c r="G795" s="18" t="s">
        <v>102</v>
      </c>
      <c r="H795" s="18" t="s">
        <v>4270</v>
      </c>
      <c r="I795" s="18" t="s">
        <v>222</v>
      </c>
      <c r="J795" s="20">
        <v>17000</v>
      </c>
      <c r="K795" s="20">
        <v>36017</v>
      </c>
      <c r="L795" s="20">
        <v>17000</v>
      </c>
      <c r="M795" s="20">
        <v>42000</v>
      </c>
      <c r="N795" s="20">
        <v>7.5</v>
      </c>
      <c r="O795" s="20">
        <v>682</v>
      </c>
      <c r="P795" s="20">
        <v>126</v>
      </c>
      <c r="Q795" s="3">
        <v>73820094</v>
      </c>
      <c r="R795" s="3">
        <v>170000000</v>
      </c>
      <c r="S795" s="3">
        <f t="shared" si="120"/>
        <v>-96179906</v>
      </c>
      <c r="T795" s="4">
        <f t="shared" si="121"/>
        <v>-0.56576415294117643</v>
      </c>
      <c r="U795" s="5">
        <f t="shared" si="122"/>
        <v>33.973694338823528</v>
      </c>
      <c r="V795" s="2">
        <f t="shared" si="123"/>
        <v>2011</v>
      </c>
      <c r="W795" s="18" t="str">
        <f t="shared" si="124"/>
        <v>iyun</v>
      </c>
      <c r="X795" s="18" t="str">
        <f t="shared" si="125"/>
        <v>Martin Scorsese</v>
      </c>
      <c r="Y795" s="18" t="str">
        <f t="shared" si="126"/>
        <v>HUGO</v>
      </c>
      <c r="Z795" s="18" t="str">
        <f t="shared" si="127"/>
        <v>Underperformer</v>
      </c>
      <c r="AA795" s="18" t="str">
        <f>VLOOKUP(D795, lookups!$A$2:$B$18, 2, FALSE)</f>
        <v>High Budget</v>
      </c>
      <c r="AB795" s="18" t="str">
        <f t="shared" si="128"/>
        <v>Not Recommended</v>
      </c>
      <c r="AC795" s="18" t="str">
        <f t="shared" si="129"/>
        <v>Normal</v>
      </c>
    </row>
    <row r="796" spans="1:29" x14ac:dyDescent="0.35">
      <c r="A796" s="18" t="s">
        <v>3618</v>
      </c>
      <c r="B796" s="19">
        <v>38247</v>
      </c>
      <c r="C796" s="18" t="s">
        <v>50</v>
      </c>
      <c r="D796" s="18" t="s">
        <v>38</v>
      </c>
      <c r="E796" s="18" t="s">
        <v>21</v>
      </c>
      <c r="F796" s="18" t="s">
        <v>22</v>
      </c>
      <c r="G796" s="18" t="s">
        <v>102</v>
      </c>
      <c r="H796" s="18" t="s">
        <v>281</v>
      </c>
      <c r="I796" s="18" t="s">
        <v>2625</v>
      </c>
      <c r="J796" s="20">
        <v>2000</v>
      </c>
      <c r="K796" s="20">
        <v>6729</v>
      </c>
      <c r="L796" s="20">
        <v>148</v>
      </c>
      <c r="M796" s="20">
        <v>0</v>
      </c>
      <c r="N796" s="20">
        <v>5.2</v>
      </c>
      <c r="O796" s="20">
        <v>105</v>
      </c>
      <c r="P796" s="20">
        <v>99</v>
      </c>
      <c r="Q796" s="3">
        <v>73701902</v>
      </c>
      <c r="R796" s="3">
        <v>60000000</v>
      </c>
      <c r="S796" s="3">
        <f t="shared" si="120"/>
        <v>13701902</v>
      </c>
      <c r="T796" s="4">
        <f t="shared" si="121"/>
        <v>0.22836503333333333</v>
      </c>
      <c r="U796" s="5">
        <f t="shared" si="122"/>
        <v>20.891346013333333</v>
      </c>
      <c r="V796" s="2">
        <f t="shared" si="123"/>
        <v>2004</v>
      </c>
      <c r="W796" s="18" t="str">
        <f t="shared" si="124"/>
        <v>sentyabr</v>
      </c>
      <c r="X796" s="18" t="str">
        <f t="shared" si="125"/>
        <v>Joe Roth</v>
      </c>
      <c r="Y796" s="18" t="str">
        <f t="shared" si="126"/>
        <v>CHRİSTMAS WİTH THE KRANKS</v>
      </c>
      <c r="Z796" s="18" t="str">
        <f t="shared" si="127"/>
        <v>Normal</v>
      </c>
      <c r="AA796" s="18" t="str">
        <f>VLOOKUP(D796, lookups!$A$2:$B$18, 2, FALSE)</f>
        <v>Medium Budget</v>
      </c>
      <c r="AB796" s="18" t="str">
        <f t="shared" si="128"/>
        <v>Not Recommended</v>
      </c>
      <c r="AC796" s="18" t="str">
        <f t="shared" si="129"/>
        <v>High Buzz Mismatch</v>
      </c>
    </row>
    <row r="797" spans="1:29" x14ac:dyDescent="0.35">
      <c r="A797" s="18" t="s">
        <v>4405</v>
      </c>
      <c r="B797" s="19">
        <v>38771</v>
      </c>
      <c r="C797" s="18" t="s">
        <v>50</v>
      </c>
      <c r="D797" s="18" t="s">
        <v>51</v>
      </c>
      <c r="E797" s="18" t="s">
        <v>21</v>
      </c>
      <c r="F797" s="18" t="s">
        <v>22</v>
      </c>
      <c r="G797" s="18" t="s">
        <v>102</v>
      </c>
      <c r="H797" s="18" t="s">
        <v>1300</v>
      </c>
      <c r="I797" s="18" t="s">
        <v>4406</v>
      </c>
      <c r="J797" s="20">
        <v>12000</v>
      </c>
      <c r="K797" s="20">
        <v>17299</v>
      </c>
      <c r="L797" s="20">
        <v>27</v>
      </c>
      <c r="M797" s="20">
        <v>0</v>
      </c>
      <c r="N797" s="20">
        <v>6.6</v>
      </c>
      <c r="O797" s="20">
        <v>190</v>
      </c>
      <c r="P797" s="20">
        <v>91</v>
      </c>
      <c r="Q797" s="3">
        <v>73661010</v>
      </c>
      <c r="R797" s="3">
        <v>75000000</v>
      </c>
      <c r="S797" s="3">
        <f t="shared" si="120"/>
        <v>-1338990</v>
      </c>
      <c r="T797" s="4">
        <f t="shared" si="121"/>
        <v>-1.78532E-2</v>
      </c>
      <c r="U797" s="5">
        <f t="shared" si="122"/>
        <v>26.39285872</v>
      </c>
      <c r="V797" s="2">
        <f t="shared" si="123"/>
        <v>2006</v>
      </c>
      <c r="W797" s="18" t="str">
        <f t="shared" si="124"/>
        <v>fevral</v>
      </c>
      <c r="X797" s="18" t="str">
        <f t="shared" si="125"/>
        <v>Gil Kenan</v>
      </c>
      <c r="Y797" s="18" t="str">
        <f t="shared" si="126"/>
        <v>MONSTER HOUSE</v>
      </c>
      <c r="Z797" s="18" t="str">
        <f t="shared" si="127"/>
        <v>Underperformer</v>
      </c>
      <c r="AA797" s="18" t="str">
        <f>VLOOKUP(D797, lookups!$A$2:$B$18, 2, FALSE)</f>
        <v>High Budget</v>
      </c>
      <c r="AB797" s="18" t="str">
        <f t="shared" si="128"/>
        <v>Not Recommended</v>
      </c>
      <c r="AC797" s="18" t="str">
        <f t="shared" si="129"/>
        <v>Normal</v>
      </c>
    </row>
    <row r="798" spans="1:29" x14ac:dyDescent="0.35">
      <c r="A798" s="18" t="s">
        <v>2035</v>
      </c>
      <c r="B798" s="19">
        <v>36440</v>
      </c>
      <c r="C798" s="18" t="s">
        <v>50</v>
      </c>
      <c r="D798" s="18" t="s">
        <v>95</v>
      </c>
      <c r="E798" s="18" t="s">
        <v>21</v>
      </c>
      <c r="F798" s="18" t="s">
        <v>22</v>
      </c>
      <c r="G798" s="18" t="s">
        <v>110</v>
      </c>
      <c r="H798" s="18" t="s">
        <v>1962</v>
      </c>
      <c r="I798" s="18" t="s">
        <v>627</v>
      </c>
      <c r="J798" s="20">
        <v>1000</v>
      </c>
      <c r="K798" s="20">
        <v>3697</v>
      </c>
      <c r="L798" s="20">
        <v>212</v>
      </c>
      <c r="M798" s="20">
        <v>0</v>
      </c>
      <c r="N798" s="20">
        <v>5.8</v>
      </c>
      <c r="O798" s="20">
        <v>199</v>
      </c>
      <c r="P798" s="20">
        <v>105</v>
      </c>
      <c r="Q798" s="3">
        <v>73648142</v>
      </c>
      <c r="R798" s="3">
        <v>60000000</v>
      </c>
      <c r="S798" s="3">
        <f t="shared" si="120"/>
        <v>13648142</v>
      </c>
      <c r="T798" s="4">
        <f t="shared" si="121"/>
        <v>0.22746903333333332</v>
      </c>
      <c r="U798" s="5">
        <f t="shared" si="122"/>
        <v>23.290987613333332</v>
      </c>
      <c r="V798" s="2">
        <f t="shared" si="123"/>
        <v>1999</v>
      </c>
      <c r="W798" s="18" t="str">
        <f t="shared" si="124"/>
        <v>oktyabr</v>
      </c>
      <c r="X798" s="18" t="str">
        <f t="shared" si="125"/>
        <v>Renny Harlin</v>
      </c>
      <c r="Y798" s="18" t="str">
        <f t="shared" si="126"/>
        <v>DEEP BLUE SEA</v>
      </c>
      <c r="Z798" s="18" t="str">
        <f t="shared" si="127"/>
        <v>Normal</v>
      </c>
      <c r="AA798" s="18" t="str">
        <f>VLOOKUP(D798, lookups!$A$2:$B$18, 2, FALSE)</f>
        <v>High Budget</v>
      </c>
      <c r="AB798" s="18" t="str">
        <f t="shared" si="128"/>
        <v>Not Recommended</v>
      </c>
      <c r="AC798" s="18" t="str">
        <f t="shared" si="129"/>
        <v>High Buzz Mismatch</v>
      </c>
    </row>
    <row r="799" spans="1:29" x14ac:dyDescent="0.35">
      <c r="A799" s="18" t="s">
        <v>5311</v>
      </c>
      <c r="B799" s="19">
        <v>40032</v>
      </c>
      <c r="C799" s="18" t="s">
        <v>50</v>
      </c>
      <c r="D799" s="18" t="s">
        <v>20</v>
      </c>
      <c r="E799" s="18" t="s">
        <v>21</v>
      </c>
      <c r="F799" s="18" t="s">
        <v>22</v>
      </c>
      <c r="G799" s="18" t="s">
        <v>110</v>
      </c>
      <c r="H799" s="18" t="s">
        <v>2358</v>
      </c>
      <c r="I799" s="18" t="s">
        <v>1219</v>
      </c>
      <c r="J799" s="20">
        <v>18000</v>
      </c>
      <c r="K799" s="20">
        <v>22517</v>
      </c>
      <c r="L799" s="20">
        <v>473</v>
      </c>
      <c r="M799" s="20">
        <v>21000</v>
      </c>
      <c r="N799" s="20">
        <v>7.4</v>
      </c>
      <c r="O799" s="20">
        <v>216</v>
      </c>
      <c r="P799" s="20">
        <v>118</v>
      </c>
      <c r="Q799" s="3">
        <v>73343413</v>
      </c>
      <c r="R799" s="3">
        <v>50000000</v>
      </c>
      <c r="S799" s="3">
        <f t="shared" si="120"/>
        <v>23343413</v>
      </c>
      <c r="T799" s="4">
        <f t="shared" si="121"/>
        <v>0.46686825999999998</v>
      </c>
      <c r="U799" s="5">
        <f t="shared" si="122"/>
        <v>31.886747304000004</v>
      </c>
      <c r="V799" s="2">
        <f t="shared" si="123"/>
        <v>2009</v>
      </c>
      <c r="W799" s="18" t="str">
        <f t="shared" si="124"/>
        <v>avgust</v>
      </c>
      <c r="X799" s="18" t="str">
        <f t="shared" si="125"/>
        <v>F. Gary Gray</v>
      </c>
      <c r="Y799" s="18" t="str">
        <f t="shared" si="126"/>
        <v>LAW ABİDİNG CİTİZEN</v>
      </c>
      <c r="Z799" s="18" t="str">
        <f t="shared" si="127"/>
        <v>Normal</v>
      </c>
      <c r="AA799" s="18" t="str">
        <f>VLOOKUP(D799, lookups!$A$2:$B$18, 2, FALSE)</f>
        <v>Medium Budget</v>
      </c>
      <c r="AB799" s="18" t="str">
        <f t="shared" si="128"/>
        <v>Not Recommended</v>
      </c>
      <c r="AC799" s="18" t="str">
        <f t="shared" si="129"/>
        <v>Normal</v>
      </c>
    </row>
    <row r="800" spans="1:29" x14ac:dyDescent="0.35">
      <c r="A800" s="18" t="s">
        <v>661</v>
      </c>
      <c r="B800" s="19">
        <v>32444</v>
      </c>
      <c r="C800" s="18" t="s">
        <v>50</v>
      </c>
      <c r="D800" s="18" t="s">
        <v>38</v>
      </c>
      <c r="E800" s="18" t="s">
        <v>21</v>
      </c>
      <c r="F800" s="18" t="s">
        <v>22</v>
      </c>
      <c r="G800" s="18" t="s">
        <v>102</v>
      </c>
      <c r="H800" s="18" t="s">
        <v>662</v>
      </c>
      <c r="I800" s="18" t="s">
        <v>663</v>
      </c>
      <c r="J800" s="20">
        <v>925</v>
      </c>
      <c r="K800" s="20">
        <v>1953</v>
      </c>
      <c r="L800" s="20">
        <v>13000</v>
      </c>
      <c r="M800" s="20">
        <v>15000</v>
      </c>
      <c r="N800" s="20">
        <v>7.5</v>
      </c>
      <c r="O800" s="20">
        <v>109</v>
      </c>
      <c r="P800" s="20">
        <v>92</v>
      </c>
      <c r="Q800" s="3">
        <v>73326666</v>
      </c>
      <c r="R800" s="3">
        <v>15000000</v>
      </c>
      <c r="S800" s="3">
        <f t="shared" si="120"/>
        <v>58326666</v>
      </c>
      <c r="T800" s="4">
        <f t="shared" si="121"/>
        <v>3.8884444</v>
      </c>
      <c r="U800" s="5">
        <f t="shared" si="122"/>
        <v>33.055377759999999</v>
      </c>
      <c r="V800" s="2">
        <f t="shared" si="123"/>
        <v>1988</v>
      </c>
      <c r="W800" s="18" t="str">
        <f t="shared" si="124"/>
        <v>oktyabr</v>
      </c>
      <c r="X800" s="18" t="str">
        <f t="shared" si="125"/>
        <v>Tim Burton</v>
      </c>
      <c r="Y800" s="18" t="str">
        <f t="shared" si="126"/>
        <v>BEETLEJUİCE</v>
      </c>
      <c r="Z800" s="18" t="str">
        <f t="shared" si="127"/>
        <v>Normal</v>
      </c>
      <c r="AA800" s="18" t="str">
        <f>VLOOKUP(D800, lookups!$A$2:$B$18, 2, FALSE)</f>
        <v>Medium Budget</v>
      </c>
      <c r="AB800" s="18" t="str">
        <f t="shared" si="128"/>
        <v>Not Recommended</v>
      </c>
      <c r="AC800" s="18" t="str">
        <f t="shared" si="129"/>
        <v>Normal</v>
      </c>
    </row>
    <row r="801" spans="1:29" x14ac:dyDescent="0.35">
      <c r="A801" s="18" t="s">
        <v>3173</v>
      </c>
      <c r="B801" s="19">
        <v>37393</v>
      </c>
      <c r="C801" s="18" t="s">
        <v>50</v>
      </c>
      <c r="D801" s="18" t="s">
        <v>58</v>
      </c>
      <c r="E801" s="18" t="s">
        <v>21</v>
      </c>
      <c r="F801" s="18" t="s">
        <v>22</v>
      </c>
      <c r="G801" s="18" t="s">
        <v>46</v>
      </c>
      <c r="H801" s="18" t="s">
        <v>1541</v>
      </c>
      <c r="I801" s="18" t="s">
        <v>3174</v>
      </c>
      <c r="J801" s="20">
        <v>13000</v>
      </c>
      <c r="K801" s="20">
        <v>14261</v>
      </c>
      <c r="L801" s="20">
        <v>21</v>
      </c>
      <c r="M801" s="20">
        <v>4000</v>
      </c>
      <c r="N801" s="20">
        <v>7</v>
      </c>
      <c r="O801" s="20">
        <v>106</v>
      </c>
      <c r="P801" s="20">
        <v>83</v>
      </c>
      <c r="Q801" s="3">
        <v>73215310</v>
      </c>
      <c r="R801" s="3">
        <v>80000000</v>
      </c>
      <c r="S801" s="3">
        <f t="shared" si="120"/>
        <v>-6784690</v>
      </c>
      <c r="T801" s="4">
        <f t="shared" si="121"/>
        <v>-8.4808624999999999E-2</v>
      </c>
      <c r="U801" s="5">
        <f t="shared" si="122"/>
        <v>28.366076549999999</v>
      </c>
      <c r="V801" s="2">
        <f t="shared" si="123"/>
        <v>2002</v>
      </c>
      <c r="W801" s="18" t="str">
        <f t="shared" si="124"/>
        <v>may</v>
      </c>
      <c r="X801" s="18" t="str">
        <f t="shared" si="125"/>
        <v>Kelly Asbury</v>
      </c>
      <c r="Y801" s="18" t="str">
        <f t="shared" si="126"/>
        <v>SPİRİT: STALLİON OF THE CİMARRON</v>
      </c>
      <c r="Z801" s="18" t="str">
        <f t="shared" si="127"/>
        <v>Underperformer</v>
      </c>
      <c r="AA801" s="18" t="str">
        <f>VLOOKUP(D801, lookups!$A$2:$B$18, 2, FALSE)</f>
        <v>High Budget</v>
      </c>
      <c r="AB801" s="18" t="str">
        <f t="shared" si="128"/>
        <v>Not Recommended</v>
      </c>
      <c r="AC801" s="18" t="str">
        <f t="shared" si="129"/>
        <v>Normal</v>
      </c>
    </row>
    <row r="802" spans="1:29" x14ac:dyDescent="0.35">
      <c r="A802" s="18" t="s">
        <v>2404</v>
      </c>
      <c r="B802" s="19">
        <v>36814</v>
      </c>
      <c r="C802" s="18" t="s">
        <v>50</v>
      </c>
      <c r="D802" s="18" t="s">
        <v>95</v>
      </c>
      <c r="E802" s="18" t="s">
        <v>21</v>
      </c>
      <c r="F802" s="18" t="s">
        <v>22</v>
      </c>
      <c r="G802" s="18" t="s">
        <v>110</v>
      </c>
      <c r="H802" s="18" t="s">
        <v>2405</v>
      </c>
      <c r="I802" s="18" t="s">
        <v>835</v>
      </c>
      <c r="J802" s="20">
        <v>833</v>
      </c>
      <c r="K802" s="20">
        <v>2356</v>
      </c>
      <c r="L802" s="20">
        <v>719</v>
      </c>
      <c r="M802" s="20">
        <v>0</v>
      </c>
      <c r="N802" s="20">
        <v>5.7</v>
      </c>
      <c r="O802" s="20">
        <v>180</v>
      </c>
      <c r="P802" s="20">
        <v>119</v>
      </c>
      <c r="Q802" s="3">
        <v>73209340</v>
      </c>
      <c r="R802" s="3">
        <v>95000000</v>
      </c>
      <c r="S802" s="3">
        <f t="shared" si="120"/>
        <v>-21790660</v>
      </c>
      <c r="T802" s="4">
        <f t="shared" si="121"/>
        <v>-0.22937536842105263</v>
      </c>
      <c r="U802" s="5">
        <f t="shared" si="122"/>
        <v>22.708249852631578</v>
      </c>
      <c r="V802" s="2">
        <f t="shared" si="123"/>
        <v>2000</v>
      </c>
      <c r="W802" s="18" t="str">
        <f t="shared" si="124"/>
        <v>oktyabr</v>
      </c>
      <c r="X802" s="18" t="str">
        <f t="shared" si="125"/>
        <v>Paul Verhoeven</v>
      </c>
      <c r="Y802" s="18" t="str">
        <f t="shared" si="126"/>
        <v>HOLLOW MAN</v>
      </c>
      <c r="Z802" s="18" t="str">
        <f t="shared" si="127"/>
        <v>Underperformer</v>
      </c>
      <c r="AA802" s="18" t="str">
        <f>VLOOKUP(D802, lookups!$A$2:$B$18, 2, FALSE)</f>
        <v>High Budget</v>
      </c>
      <c r="AB802" s="18" t="str">
        <f t="shared" si="128"/>
        <v>Not Recommended</v>
      </c>
      <c r="AC802" s="18" t="str">
        <f t="shared" si="129"/>
        <v>High Buzz Mismatch</v>
      </c>
    </row>
    <row r="803" spans="1:29" x14ac:dyDescent="0.35">
      <c r="A803" s="18" t="s">
        <v>6587</v>
      </c>
      <c r="B803" s="19">
        <v>41345</v>
      </c>
      <c r="C803" s="18" t="s">
        <v>50</v>
      </c>
      <c r="D803" s="18" t="s">
        <v>95</v>
      </c>
      <c r="E803" s="18" t="s">
        <v>21</v>
      </c>
      <c r="F803" s="18" t="s">
        <v>22</v>
      </c>
      <c r="G803" s="18" t="s">
        <v>150</v>
      </c>
      <c r="H803" s="18" t="s">
        <v>3935</v>
      </c>
      <c r="I803" s="18" t="s">
        <v>1383</v>
      </c>
      <c r="J803" s="20">
        <v>17000</v>
      </c>
      <c r="K803" s="20">
        <v>18204</v>
      </c>
      <c r="L803" s="20">
        <v>776</v>
      </c>
      <c r="M803" s="20">
        <v>33000</v>
      </c>
      <c r="N803" s="20">
        <v>6.4</v>
      </c>
      <c r="O803" s="20">
        <v>339</v>
      </c>
      <c r="P803" s="20">
        <v>131</v>
      </c>
      <c r="Q803" s="3">
        <v>73103784</v>
      </c>
      <c r="R803" s="3">
        <v>150000000</v>
      </c>
      <c r="S803" s="3">
        <f t="shared" si="120"/>
        <v>-76896216</v>
      </c>
      <c r="T803" s="4">
        <f t="shared" si="121"/>
        <v>-0.51264144</v>
      </c>
      <c r="U803" s="5">
        <f t="shared" si="122"/>
        <v>28.694943424000002</v>
      </c>
      <c r="V803" s="2">
        <f t="shared" si="123"/>
        <v>2013</v>
      </c>
      <c r="W803" s="18" t="str">
        <f t="shared" si="124"/>
        <v>mart</v>
      </c>
      <c r="X803" s="18" t="str">
        <f t="shared" si="125"/>
        <v>Roland Emmerich</v>
      </c>
      <c r="Y803" s="18" t="str">
        <f t="shared" si="126"/>
        <v>WHİTE HOUSE DOWN</v>
      </c>
      <c r="Z803" s="18" t="str">
        <f t="shared" si="127"/>
        <v>Underperformer</v>
      </c>
      <c r="AA803" s="18" t="str">
        <f>VLOOKUP(D803, lookups!$A$2:$B$18, 2, FALSE)</f>
        <v>High Budget</v>
      </c>
      <c r="AB803" s="18" t="str">
        <f t="shared" si="128"/>
        <v>Not Recommended</v>
      </c>
      <c r="AC803" s="18" t="str">
        <f t="shared" si="129"/>
        <v>Normal</v>
      </c>
    </row>
    <row r="804" spans="1:29" x14ac:dyDescent="0.35">
      <c r="A804" s="18" t="s">
        <v>6148</v>
      </c>
      <c r="B804" s="19">
        <v>41156</v>
      </c>
      <c r="C804" s="18" t="s">
        <v>50</v>
      </c>
      <c r="D804" s="18" t="s">
        <v>95</v>
      </c>
      <c r="E804" s="18" t="s">
        <v>21</v>
      </c>
      <c r="F804" s="18" t="s">
        <v>22</v>
      </c>
      <c r="G804" s="18" t="s">
        <v>150</v>
      </c>
      <c r="H804" s="18" t="s">
        <v>6149</v>
      </c>
      <c r="I804" s="18" t="s">
        <v>3337</v>
      </c>
      <c r="J804" s="20">
        <v>640</v>
      </c>
      <c r="K804" s="20">
        <v>1873</v>
      </c>
      <c r="L804" s="20">
        <v>475</v>
      </c>
      <c r="M804" s="20">
        <v>24000</v>
      </c>
      <c r="N804" s="20">
        <v>6.6</v>
      </c>
      <c r="O804" s="20">
        <v>462</v>
      </c>
      <c r="P804" s="20">
        <v>132</v>
      </c>
      <c r="Q804" s="3">
        <v>73058679</v>
      </c>
      <c r="R804" s="3">
        <v>263700000</v>
      </c>
      <c r="S804" s="3">
        <f t="shared" si="120"/>
        <v>-190641321</v>
      </c>
      <c r="T804" s="4">
        <f t="shared" si="121"/>
        <v>-0.72294774744027301</v>
      </c>
      <c r="U804" s="5">
        <f t="shared" si="122"/>
        <v>28.510820901023887</v>
      </c>
      <c r="V804" s="2">
        <f t="shared" si="123"/>
        <v>2012</v>
      </c>
      <c r="W804" s="18" t="str">
        <f t="shared" si="124"/>
        <v>sentyabr</v>
      </c>
      <c r="X804" s="18" t="str">
        <f t="shared" si="125"/>
        <v>Andrew Stanton</v>
      </c>
      <c r="Y804" s="18" t="str">
        <f t="shared" si="126"/>
        <v>JOHN CARTER</v>
      </c>
      <c r="Z804" s="18" t="str">
        <f t="shared" si="127"/>
        <v>Underperformer</v>
      </c>
      <c r="AA804" s="18" t="str">
        <f>VLOOKUP(D804, lookups!$A$2:$B$18, 2, FALSE)</f>
        <v>High Budget</v>
      </c>
      <c r="AB804" s="18" t="str">
        <f t="shared" si="128"/>
        <v>Not Recommended</v>
      </c>
      <c r="AC804" s="18" t="str">
        <f t="shared" si="129"/>
        <v>Normal</v>
      </c>
    </row>
    <row r="805" spans="1:29" x14ac:dyDescent="0.35">
      <c r="A805" s="18" t="s">
        <v>5287</v>
      </c>
      <c r="B805" s="19">
        <v>40095</v>
      </c>
      <c r="C805" s="18" t="s">
        <v>50</v>
      </c>
      <c r="D805" s="18" t="s">
        <v>38</v>
      </c>
      <c r="E805" s="18" t="s">
        <v>21</v>
      </c>
      <c r="F805" s="18" t="s">
        <v>22</v>
      </c>
      <c r="G805" s="18" t="s">
        <v>102</v>
      </c>
      <c r="H805" s="18" t="s">
        <v>1528</v>
      </c>
      <c r="I805" s="18" t="s">
        <v>5288</v>
      </c>
      <c r="J805" s="20">
        <v>3000</v>
      </c>
      <c r="K805" s="20">
        <v>5174</v>
      </c>
      <c r="L805" s="20">
        <v>87</v>
      </c>
      <c r="M805" s="20">
        <v>1000</v>
      </c>
      <c r="N805" s="20">
        <v>5.4</v>
      </c>
      <c r="O805" s="20">
        <v>107</v>
      </c>
      <c r="P805" s="20">
        <v>100</v>
      </c>
      <c r="Q805" s="3">
        <v>73023275</v>
      </c>
      <c r="R805" s="3">
        <v>35000000</v>
      </c>
      <c r="S805" s="3">
        <f t="shared" si="120"/>
        <v>38023275</v>
      </c>
      <c r="T805" s="4">
        <f t="shared" si="121"/>
        <v>1.0863792857142858</v>
      </c>
      <c r="U805" s="5">
        <f t="shared" si="122"/>
        <v>22.134551714285717</v>
      </c>
      <c r="V805" s="2">
        <f t="shared" si="123"/>
        <v>2009</v>
      </c>
      <c r="W805" s="18" t="str">
        <f t="shared" si="124"/>
        <v>oktyabr</v>
      </c>
      <c r="X805" s="18" t="str">
        <f t="shared" si="125"/>
        <v>Thor Freudenthal</v>
      </c>
      <c r="Y805" s="18" t="str">
        <f t="shared" si="126"/>
        <v>HOTEL FOR DOGS</v>
      </c>
      <c r="Z805" s="18" t="str">
        <f t="shared" si="127"/>
        <v>Normal</v>
      </c>
      <c r="AA805" s="18" t="str">
        <f>VLOOKUP(D805, lookups!$A$2:$B$18, 2, FALSE)</f>
        <v>Medium Budget</v>
      </c>
      <c r="AB805" s="18" t="str">
        <f t="shared" si="128"/>
        <v>Not Recommended</v>
      </c>
      <c r="AC805" s="18" t="str">
        <f t="shared" si="129"/>
        <v>Normal</v>
      </c>
    </row>
    <row r="806" spans="1:29" x14ac:dyDescent="0.35">
      <c r="A806" s="18" t="s">
        <v>5874</v>
      </c>
      <c r="B806" s="19">
        <v>40795</v>
      </c>
      <c r="C806" s="18" t="s">
        <v>50</v>
      </c>
      <c r="D806" s="18" t="s">
        <v>195</v>
      </c>
      <c r="E806" s="18" t="s">
        <v>21</v>
      </c>
      <c r="F806" s="18" t="s">
        <v>22</v>
      </c>
      <c r="G806" s="18" t="s">
        <v>46</v>
      </c>
      <c r="H806" s="18" t="s">
        <v>5875</v>
      </c>
      <c r="I806" s="18" t="s">
        <v>5043</v>
      </c>
      <c r="J806" s="20">
        <v>569</v>
      </c>
      <c r="K806" s="20">
        <v>714</v>
      </c>
      <c r="L806" s="20">
        <v>209</v>
      </c>
      <c r="M806" s="20">
        <v>62000</v>
      </c>
      <c r="N806" s="20">
        <v>1.6</v>
      </c>
      <c r="O806" s="20">
        <v>84</v>
      </c>
      <c r="P806" s="20">
        <v>115</v>
      </c>
      <c r="Q806" s="3">
        <v>73000942</v>
      </c>
      <c r="R806" s="3">
        <v>13000000</v>
      </c>
      <c r="S806" s="3">
        <f t="shared" si="120"/>
        <v>60000942</v>
      </c>
      <c r="T806" s="4">
        <f t="shared" si="121"/>
        <v>4.6154570769230769</v>
      </c>
      <c r="U806" s="5">
        <f t="shared" si="122"/>
        <v>14.446182830769231</v>
      </c>
      <c r="V806" s="2">
        <f t="shared" si="123"/>
        <v>2011</v>
      </c>
      <c r="W806" s="18" t="str">
        <f t="shared" si="124"/>
        <v>sentyabr</v>
      </c>
      <c r="X806" s="18" t="str">
        <f t="shared" si="125"/>
        <v>Jon M. Chu</v>
      </c>
      <c r="Y806" s="18" t="str">
        <f t="shared" si="126"/>
        <v>JUSTİN BİEBER: NEVER SAY NEVER</v>
      </c>
      <c r="Z806" s="18" t="str">
        <f t="shared" si="127"/>
        <v>Normal</v>
      </c>
      <c r="AA806" s="18" t="str">
        <f>VLOOKUP(D806, lookups!$A$2:$B$18, 2, FALSE)</f>
        <v>Low Budget</v>
      </c>
      <c r="AB806" s="18" t="str">
        <f t="shared" si="128"/>
        <v>Not Recommended</v>
      </c>
      <c r="AC806" s="18" t="str">
        <f t="shared" si="129"/>
        <v>Normal</v>
      </c>
    </row>
    <row r="807" spans="1:29" x14ac:dyDescent="0.35">
      <c r="A807" s="18" t="s">
        <v>6669</v>
      </c>
      <c r="B807" s="19">
        <v>41815</v>
      </c>
      <c r="C807" s="18" t="s">
        <v>50</v>
      </c>
      <c r="D807" s="18" t="s">
        <v>95</v>
      </c>
      <c r="E807" s="18" t="s">
        <v>21</v>
      </c>
      <c r="F807" s="18" t="s">
        <v>22</v>
      </c>
      <c r="G807" s="18" t="s">
        <v>150</v>
      </c>
      <c r="H807" s="18" t="s">
        <v>2897</v>
      </c>
      <c r="I807" s="18" t="s">
        <v>1615</v>
      </c>
      <c r="J807" s="20">
        <v>12000</v>
      </c>
      <c r="K807" s="20">
        <v>16235</v>
      </c>
      <c r="L807" s="20">
        <v>420</v>
      </c>
      <c r="M807" s="20">
        <v>21000</v>
      </c>
      <c r="N807" s="20">
        <v>6</v>
      </c>
      <c r="O807" s="20">
        <v>245</v>
      </c>
      <c r="P807" s="20">
        <v>101</v>
      </c>
      <c r="Q807" s="3">
        <v>72660029</v>
      </c>
      <c r="R807" s="3">
        <v>100000000</v>
      </c>
      <c r="S807" s="3">
        <f t="shared" si="120"/>
        <v>-27339971</v>
      </c>
      <c r="T807" s="4">
        <f t="shared" si="121"/>
        <v>-0.27339971000000002</v>
      </c>
      <c r="U807" s="5">
        <f t="shared" si="122"/>
        <v>25.990640116000002</v>
      </c>
      <c r="V807" s="2">
        <f t="shared" si="123"/>
        <v>2014</v>
      </c>
      <c r="W807" s="18" t="str">
        <f t="shared" si="124"/>
        <v>iyun</v>
      </c>
      <c r="X807" s="18" t="str">
        <f t="shared" si="125"/>
        <v>Brett Ratner</v>
      </c>
      <c r="Y807" s="18" t="str">
        <f t="shared" si="126"/>
        <v>HERCULES</v>
      </c>
      <c r="Z807" s="18" t="str">
        <f t="shared" si="127"/>
        <v>Underperformer</v>
      </c>
      <c r="AA807" s="18" t="str">
        <f>VLOOKUP(D807, lookups!$A$2:$B$18, 2, FALSE)</f>
        <v>High Budget</v>
      </c>
      <c r="AB807" s="18" t="str">
        <f t="shared" si="128"/>
        <v>Not Recommended</v>
      </c>
      <c r="AC807" s="18" t="str">
        <f t="shared" si="129"/>
        <v>Normal</v>
      </c>
    </row>
    <row r="808" spans="1:29" x14ac:dyDescent="0.35">
      <c r="A808" s="18" t="s">
        <v>4259</v>
      </c>
      <c r="B808" s="19">
        <v>38784</v>
      </c>
      <c r="C808" s="18" t="s">
        <v>50</v>
      </c>
      <c r="D808" s="18" t="s">
        <v>51</v>
      </c>
      <c r="E808" s="18" t="s">
        <v>21</v>
      </c>
      <c r="F808" s="18" t="s">
        <v>29</v>
      </c>
      <c r="G808" s="18" t="s">
        <v>102</v>
      </c>
      <c r="H808" s="18" t="s">
        <v>4260</v>
      </c>
      <c r="I808" s="18" t="s">
        <v>1178</v>
      </c>
      <c r="J808" s="20">
        <v>677</v>
      </c>
      <c r="K808" s="20">
        <v>2055</v>
      </c>
      <c r="L808" s="20">
        <v>176</v>
      </c>
      <c r="M808" s="20">
        <v>605</v>
      </c>
      <c r="N808" s="20">
        <v>5.6</v>
      </c>
      <c r="O808" s="20">
        <v>98</v>
      </c>
      <c r="P808" s="20">
        <v>90</v>
      </c>
      <c r="Q808" s="3">
        <v>72601713</v>
      </c>
      <c r="R808" s="3">
        <v>51000000</v>
      </c>
      <c r="S808" s="3">
        <f t="shared" si="120"/>
        <v>21601713</v>
      </c>
      <c r="T808" s="4">
        <f t="shared" si="121"/>
        <v>0.42356300000000002</v>
      </c>
      <c r="U808" s="5">
        <f t="shared" si="122"/>
        <v>22.629925199999999</v>
      </c>
      <c r="V808" s="2">
        <f t="shared" si="123"/>
        <v>2006</v>
      </c>
      <c r="W808" s="18" t="str">
        <f t="shared" si="124"/>
        <v>mart</v>
      </c>
      <c r="X808" s="18" t="str">
        <f t="shared" si="125"/>
        <v>Steve Oedekerk</v>
      </c>
      <c r="Y808" s="18" t="str">
        <f t="shared" si="126"/>
        <v>BARNYARD</v>
      </c>
      <c r="Z808" s="18" t="str">
        <f t="shared" si="127"/>
        <v>Normal</v>
      </c>
      <c r="AA808" s="18" t="str">
        <f>VLOOKUP(D808, lookups!$A$2:$B$18, 2, FALSE)</f>
        <v>High Budget</v>
      </c>
      <c r="AB808" s="18" t="str">
        <f t="shared" si="128"/>
        <v>Not Recommended</v>
      </c>
      <c r="AC808" s="18" t="str">
        <f t="shared" si="129"/>
        <v>High Buzz Mismatch</v>
      </c>
    </row>
    <row r="809" spans="1:29" x14ac:dyDescent="0.35">
      <c r="A809" s="18" t="s">
        <v>4144</v>
      </c>
      <c r="B809" s="19">
        <v>38673</v>
      </c>
      <c r="C809" s="18" t="s">
        <v>50</v>
      </c>
      <c r="D809" s="18" t="s">
        <v>20</v>
      </c>
      <c r="E809" s="18" t="s">
        <v>3142</v>
      </c>
      <c r="F809" s="18" t="s">
        <v>101</v>
      </c>
      <c r="G809" s="18" t="s">
        <v>150</v>
      </c>
      <c r="H809" s="18" t="s">
        <v>4145</v>
      </c>
      <c r="I809" s="18" t="s">
        <v>413</v>
      </c>
      <c r="J809" s="20">
        <v>591</v>
      </c>
      <c r="K809" s="20">
        <v>2100</v>
      </c>
      <c r="L809" s="20">
        <v>521</v>
      </c>
      <c r="M809" s="20">
        <v>0</v>
      </c>
      <c r="N809" s="20">
        <v>6.4</v>
      </c>
      <c r="O809" s="20">
        <v>227</v>
      </c>
      <c r="P809" s="20">
        <v>128</v>
      </c>
      <c r="Q809" s="3">
        <v>72515360</v>
      </c>
      <c r="R809" s="3">
        <v>80000000</v>
      </c>
      <c r="S809" s="3">
        <f t="shared" si="120"/>
        <v>-7484640</v>
      </c>
      <c r="T809" s="4">
        <f t="shared" si="121"/>
        <v>-9.3558000000000002E-2</v>
      </c>
      <c r="U809" s="5">
        <f t="shared" si="122"/>
        <v>25.562576800000002</v>
      </c>
      <c r="V809" s="2">
        <f t="shared" si="123"/>
        <v>2005</v>
      </c>
      <c r="W809" s="18" t="str">
        <f t="shared" si="124"/>
        <v>noyabr</v>
      </c>
      <c r="X809" s="18" t="str">
        <f t="shared" si="125"/>
        <v>Sydney Pollack</v>
      </c>
      <c r="Y809" s="18" t="str">
        <f t="shared" si="126"/>
        <v>THE INTERPRETER</v>
      </c>
      <c r="Z809" s="18" t="str">
        <f t="shared" si="127"/>
        <v>Underperformer</v>
      </c>
      <c r="AA809" s="18" t="str">
        <f>VLOOKUP(D809, lookups!$A$2:$B$18, 2, FALSE)</f>
        <v>Medium Budget</v>
      </c>
      <c r="AB809" s="18" t="str">
        <f t="shared" si="128"/>
        <v>Not Recommended</v>
      </c>
      <c r="AC809" s="18" t="str">
        <f t="shared" si="129"/>
        <v>Normal</v>
      </c>
    </row>
    <row r="810" spans="1:29" x14ac:dyDescent="0.35">
      <c r="A810" s="18" t="s">
        <v>956</v>
      </c>
      <c r="B810" s="19">
        <v>33861</v>
      </c>
      <c r="C810" s="18" t="s">
        <v>50</v>
      </c>
      <c r="D810" s="18" t="s">
        <v>95</v>
      </c>
      <c r="E810" s="18" t="s">
        <v>21</v>
      </c>
      <c r="F810" s="18" t="s">
        <v>22</v>
      </c>
      <c r="G810" s="18" t="s">
        <v>110</v>
      </c>
      <c r="H810" s="18" t="s">
        <v>957</v>
      </c>
      <c r="I810" s="18" t="s">
        <v>958</v>
      </c>
      <c r="J810" s="20">
        <v>855</v>
      </c>
      <c r="K810" s="20">
        <v>2144</v>
      </c>
      <c r="L810" s="20">
        <v>0</v>
      </c>
      <c r="M810" s="20">
        <v>0</v>
      </c>
      <c r="N810" s="20">
        <v>7.8</v>
      </c>
      <c r="O810" s="20">
        <v>89</v>
      </c>
      <c r="P810" s="20">
        <v>117</v>
      </c>
      <c r="Q810" s="3">
        <v>72455275</v>
      </c>
      <c r="R810" s="3">
        <v>40000000</v>
      </c>
      <c r="S810" s="3">
        <f t="shared" si="120"/>
        <v>32455275</v>
      </c>
      <c r="T810" s="4">
        <f t="shared" si="121"/>
        <v>0.81138187500000003</v>
      </c>
      <c r="U810" s="5">
        <f t="shared" si="122"/>
        <v>31.524552749999998</v>
      </c>
      <c r="V810" s="2">
        <f t="shared" si="123"/>
        <v>1992</v>
      </c>
      <c r="W810" s="18" t="str">
        <f t="shared" si="124"/>
        <v>sentyabr</v>
      </c>
      <c r="X810" s="18" t="str">
        <f t="shared" si="125"/>
        <v>Michael Mann</v>
      </c>
      <c r="Y810" s="18" t="str">
        <f t="shared" si="126"/>
        <v>THE LAST OF THE MOHİCANS</v>
      </c>
      <c r="Z810" s="18" t="str">
        <f t="shared" si="127"/>
        <v>Normal</v>
      </c>
      <c r="AA810" s="18" t="str">
        <f>VLOOKUP(D810, lookups!$A$2:$B$18, 2, FALSE)</f>
        <v>High Budget</v>
      </c>
      <c r="AB810" s="18" t="str">
        <f t="shared" si="128"/>
        <v>Not Recommended</v>
      </c>
      <c r="AC810" s="18" t="str">
        <f t="shared" si="129"/>
        <v>Normal</v>
      </c>
    </row>
    <row r="811" spans="1:29" x14ac:dyDescent="0.35">
      <c r="A811" s="18" t="s">
        <v>359</v>
      </c>
      <c r="B811" s="19">
        <v>29722</v>
      </c>
      <c r="C811" s="18" t="s">
        <v>50</v>
      </c>
      <c r="D811" s="18" t="s">
        <v>95</v>
      </c>
      <c r="E811" s="18" t="s">
        <v>21</v>
      </c>
      <c r="F811" s="18" t="s">
        <v>22</v>
      </c>
      <c r="G811" s="18" t="s">
        <v>102</v>
      </c>
      <c r="H811" s="18" t="s">
        <v>217</v>
      </c>
      <c r="I811" s="18" t="s">
        <v>243</v>
      </c>
      <c r="J811" s="20">
        <v>11000</v>
      </c>
      <c r="K811" s="20">
        <v>12906</v>
      </c>
      <c r="L811" s="20">
        <v>14000</v>
      </c>
      <c r="M811" s="20">
        <v>16000</v>
      </c>
      <c r="N811" s="20">
        <v>8.5</v>
      </c>
      <c r="O811" s="20">
        <v>234</v>
      </c>
      <c r="P811" s="20">
        <v>115</v>
      </c>
      <c r="Q811" s="3">
        <v>242374454</v>
      </c>
      <c r="R811" s="3">
        <v>18000000</v>
      </c>
      <c r="S811" s="3">
        <f t="shared" si="120"/>
        <v>224374454</v>
      </c>
      <c r="T811" s="4">
        <f t="shared" si="121"/>
        <v>12.465247444444444</v>
      </c>
      <c r="U811" s="5">
        <f t="shared" si="122"/>
        <v>40.58609897777778</v>
      </c>
      <c r="V811" s="2">
        <f t="shared" si="123"/>
        <v>1981</v>
      </c>
      <c r="W811" s="18" t="str">
        <f t="shared" si="124"/>
        <v>may</v>
      </c>
      <c r="X811" s="18" t="str">
        <f t="shared" si="125"/>
        <v>Steven Spielberg</v>
      </c>
      <c r="Y811" s="18" t="str">
        <f t="shared" si="126"/>
        <v>RAİDERS OF THE LOST ARK</v>
      </c>
      <c r="Z811" s="18" t="str">
        <f t="shared" si="127"/>
        <v>Normal</v>
      </c>
      <c r="AA811" s="18" t="str">
        <f>VLOOKUP(D811, lookups!$A$2:$B$18, 2, FALSE)</f>
        <v>High Budget</v>
      </c>
      <c r="AB811" s="18" t="str">
        <f t="shared" si="128"/>
        <v>Not Recommended</v>
      </c>
      <c r="AC811" s="18" t="str">
        <f t="shared" si="129"/>
        <v>High Buzz / High Score</v>
      </c>
    </row>
    <row r="812" spans="1:29" x14ac:dyDescent="0.35">
      <c r="A812" s="18" t="s">
        <v>5821</v>
      </c>
      <c r="B812" s="19">
        <v>40628</v>
      </c>
      <c r="C812" s="18" t="s">
        <v>50</v>
      </c>
      <c r="D812" s="18" t="s">
        <v>27</v>
      </c>
      <c r="E812" s="18" t="s">
        <v>21</v>
      </c>
      <c r="F812" s="18" t="s">
        <v>22</v>
      </c>
      <c r="G812" s="18" t="s">
        <v>102</v>
      </c>
      <c r="H812" s="18" t="s">
        <v>733</v>
      </c>
      <c r="I812" s="18" t="s">
        <v>1508</v>
      </c>
      <c r="J812" s="20">
        <v>11000</v>
      </c>
      <c r="K812" s="20">
        <v>14209</v>
      </c>
      <c r="L812" s="20">
        <v>188</v>
      </c>
      <c r="M812" s="20">
        <v>0</v>
      </c>
      <c r="N812" s="20">
        <v>6.9</v>
      </c>
      <c r="O812" s="20">
        <v>131</v>
      </c>
      <c r="P812" s="20">
        <v>113</v>
      </c>
      <c r="Q812" s="3">
        <v>72279690</v>
      </c>
      <c r="R812" s="3">
        <v>37000000</v>
      </c>
      <c r="S812" s="3">
        <f t="shared" si="120"/>
        <v>35279690</v>
      </c>
      <c r="T812" s="4">
        <f t="shared" si="121"/>
        <v>0.95350513513513513</v>
      </c>
      <c r="U812" s="5">
        <f t="shared" si="122"/>
        <v>27.981402054054055</v>
      </c>
      <c r="V812" s="2">
        <f t="shared" si="123"/>
        <v>2011</v>
      </c>
      <c r="W812" s="18" t="str">
        <f t="shared" si="124"/>
        <v>mart</v>
      </c>
      <c r="X812" s="18" t="str">
        <f t="shared" si="125"/>
        <v>Charles Martin Smith</v>
      </c>
      <c r="Y812" s="18" t="str">
        <f t="shared" si="126"/>
        <v>DOLPHİN TALE</v>
      </c>
      <c r="Z812" s="18" t="str">
        <f t="shared" si="127"/>
        <v>Normal</v>
      </c>
      <c r="AA812" s="18" t="str">
        <f>VLOOKUP(D812, lookups!$A$2:$B$18, 2, FALSE)</f>
        <v>Medium Budget</v>
      </c>
      <c r="AB812" s="18" t="str">
        <f t="shared" si="128"/>
        <v>Not Recommended</v>
      </c>
      <c r="AC812" s="18" t="str">
        <f t="shared" si="129"/>
        <v>Normal</v>
      </c>
    </row>
    <row r="813" spans="1:29" x14ac:dyDescent="0.35">
      <c r="A813" s="18" t="s">
        <v>5135</v>
      </c>
      <c r="B813" s="19">
        <v>39692</v>
      </c>
      <c r="C813" s="18" t="s">
        <v>50</v>
      </c>
      <c r="D813" s="18" t="s">
        <v>20</v>
      </c>
      <c r="E813" s="18" t="s">
        <v>21</v>
      </c>
      <c r="F813" s="18" t="s">
        <v>22</v>
      </c>
      <c r="G813" s="18" t="s">
        <v>150</v>
      </c>
      <c r="H813" s="18" t="s">
        <v>433</v>
      </c>
      <c r="I813" s="18" t="s">
        <v>5136</v>
      </c>
      <c r="J813" s="20">
        <v>2000</v>
      </c>
      <c r="K813" s="20">
        <v>6775</v>
      </c>
      <c r="L813" s="20">
        <v>38</v>
      </c>
      <c r="M813" s="20">
        <v>0</v>
      </c>
      <c r="N813" s="20">
        <v>6.6</v>
      </c>
      <c r="O813" s="20">
        <v>235</v>
      </c>
      <c r="P813" s="20">
        <v>90</v>
      </c>
      <c r="Q813" s="3">
        <v>72266306</v>
      </c>
      <c r="R813" s="3">
        <v>40000000</v>
      </c>
      <c r="S813" s="3">
        <f t="shared" si="120"/>
        <v>32266306</v>
      </c>
      <c r="T813" s="4">
        <f t="shared" si="121"/>
        <v>0.80665765</v>
      </c>
      <c r="U813" s="5">
        <f t="shared" si="122"/>
        <v>26.722663059999999</v>
      </c>
      <c r="V813" s="2">
        <f t="shared" si="123"/>
        <v>2008</v>
      </c>
      <c r="W813" s="18" t="str">
        <f t="shared" si="124"/>
        <v>sentyabr</v>
      </c>
      <c r="X813" s="18" t="str">
        <f t="shared" si="125"/>
        <v>Pete Travis</v>
      </c>
      <c r="Y813" s="18" t="str">
        <f t="shared" si="126"/>
        <v>VANTAGE POİNT</v>
      </c>
      <c r="Z813" s="18" t="str">
        <f t="shared" si="127"/>
        <v>Normal</v>
      </c>
      <c r="AA813" s="18" t="str">
        <f>VLOOKUP(D813, lookups!$A$2:$B$18, 2, FALSE)</f>
        <v>Medium Budget</v>
      </c>
      <c r="AB813" s="18" t="str">
        <f t="shared" si="128"/>
        <v>Not Recommended</v>
      </c>
      <c r="AC813" s="18" t="str">
        <f t="shared" si="129"/>
        <v>Normal</v>
      </c>
    </row>
    <row r="814" spans="1:29" x14ac:dyDescent="0.35">
      <c r="A814" s="18" t="s">
        <v>1590</v>
      </c>
      <c r="B814" s="19">
        <v>35774</v>
      </c>
      <c r="C814" s="18" t="s">
        <v>50</v>
      </c>
      <c r="D814" s="18" t="s">
        <v>109</v>
      </c>
      <c r="E814" s="18" t="s">
        <v>21</v>
      </c>
      <c r="F814" s="18" t="s">
        <v>22</v>
      </c>
      <c r="G814" s="18" t="s">
        <v>110</v>
      </c>
      <c r="H814" s="18" t="s">
        <v>1181</v>
      </c>
      <c r="I814" s="18" t="s">
        <v>1591</v>
      </c>
      <c r="J814" s="20">
        <v>45000</v>
      </c>
      <c r="K814" s="20">
        <v>50284</v>
      </c>
      <c r="L814" s="20">
        <v>13</v>
      </c>
      <c r="M814" s="20">
        <v>0</v>
      </c>
      <c r="N814" s="20">
        <v>5.6</v>
      </c>
      <c r="O814" s="20">
        <v>140</v>
      </c>
      <c r="P814" s="20">
        <v>99</v>
      </c>
      <c r="Q814" s="3">
        <v>72219395</v>
      </c>
      <c r="R814" s="3">
        <v>17000000</v>
      </c>
      <c r="S814" s="3">
        <f t="shared" si="120"/>
        <v>55219395</v>
      </c>
      <c r="T814" s="4">
        <f t="shared" si="121"/>
        <v>3.2481997058823531</v>
      </c>
      <c r="U814" s="5">
        <f t="shared" si="122"/>
        <v>23.69927988235294</v>
      </c>
      <c r="V814" s="2">
        <f t="shared" si="123"/>
        <v>1997</v>
      </c>
      <c r="W814" s="18" t="str">
        <f t="shared" si="124"/>
        <v>dekabr</v>
      </c>
      <c r="X814" s="18" t="str">
        <f t="shared" si="125"/>
        <v>Jim Gillespie</v>
      </c>
      <c r="Y814" s="18" t="str">
        <f t="shared" si="126"/>
        <v>I KNOW WHAT YOU DİD LAST SUMMER</v>
      </c>
      <c r="Z814" s="18" t="str">
        <f t="shared" si="127"/>
        <v>Normal</v>
      </c>
      <c r="AA814" s="18" t="str">
        <f>VLOOKUP(D814, lookups!$A$2:$B$18, 2, FALSE)</f>
        <v>Low Budget</v>
      </c>
      <c r="AB814" s="18" t="str">
        <f t="shared" si="128"/>
        <v>Not Recommended</v>
      </c>
      <c r="AC814" s="18" t="str">
        <f t="shared" si="129"/>
        <v>Normal</v>
      </c>
    </row>
    <row r="815" spans="1:29" x14ac:dyDescent="0.35">
      <c r="A815" s="18" t="s">
        <v>1072</v>
      </c>
      <c r="B815" s="19">
        <v>34608</v>
      </c>
      <c r="C815" s="18" t="s">
        <v>50</v>
      </c>
      <c r="D815" s="18" t="s">
        <v>38</v>
      </c>
      <c r="E815" s="18" t="s">
        <v>21</v>
      </c>
      <c r="F815" s="18" t="s">
        <v>22</v>
      </c>
      <c r="G815" s="18" t="s">
        <v>150</v>
      </c>
      <c r="H815" s="18" t="s">
        <v>1073</v>
      </c>
      <c r="I815" s="18" t="s">
        <v>1074</v>
      </c>
      <c r="J815" s="20">
        <v>759</v>
      </c>
      <c r="K815" s="20">
        <v>2462</v>
      </c>
      <c r="L815" s="20">
        <v>293</v>
      </c>
      <c r="M815" s="20">
        <v>0</v>
      </c>
      <c r="N815" s="20">
        <v>6.9</v>
      </c>
      <c r="O815" s="20">
        <v>61</v>
      </c>
      <c r="P815" s="20">
        <v>78</v>
      </c>
      <c r="Q815" s="3">
        <v>72217000</v>
      </c>
      <c r="R815" s="3">
        <v>12000000</v>
      </c>
      <c r="S815" s="3">
        <f t="shared" si="120"/>
        <v>60217000</v>
      </c>
      <c r="T815" s="4">
        <f t="shared" si="121"/>
        <v>5.0180833333333332</v>
      </c>
      <c r="U815" s="5">
        <f t="shared" si="122"/>
        <v>29.607233333333333</v>
      </c>
      <c r="V815" s="2">
        <f t="shared" si="123"/>
        <v>1994</v>
      </c>
      <c r="W815" s="18" t="str">
        <f t="shared" si="124"/>
        <v>oktyabr</v>
      </c>
      <c r="X815" s="18" t="str">
        <f t="shared" si="125"/>
        <v>Tom Shadyac</v>
      </c>
      <c r="Y815" s="18" t="str">
        <f t="shared" si="126"/>
        <v>ACE VENTURA: PET DETECTİVE</v>
      </c>
      <c r="Z815" s="18" t="str">
        <f t="shared" si="127"/>
        <v>Normal</v>
      </c>
      <c r="AA815" s="18" t="str">
        <f>VLOOKUP(D815, lookups!$A$2:$B$18, 2, FALSE)</f>
        <v>Medium Budget</v>
      </c>
      <c r="AB815" s="18" t="str">
        <f t="shared" si="128"/>
        <v>Not Recommended</v>
      </c>
      <c r="AC815" s="18" t="str">
        <f t="shared" si="129"/>
        <v>Normal</v>
      </c>
    </row>
    <row r="816" spans="1:29" x14ac:dyDescent="0.35">
      <c r="A816" s="18" t="s">
        <v>1220</v>
      </c>
      <c r="B816" s="19">
        <v>34738</v>
      </c>
      <c r="C816" s="18" t="s">
        <v>50</v>
      </c>
      <c r="D816" s="18" t="s">
        <v>38</v>
      </c>
      <c r="E816" s="18" t="s">
        <v>21</v>
      </c>
      <c r="F816" s="18" t="s">
        <v>22</v>
      </c>
      <c r="G816" s="18" t="s">
        <v>110</v>
      </c>
      <c r="H816" s="18" t="s">
        <v>770</v>
      </c>
      <c r="I816" s="18" t="s">
        <v>890</v>
      </c>
      <c r="J816" s="20">
        <v>848</v>
      </c>
      <c r="K816" s="20">
        <v>3439</v>
      </c>
      <c r="L816" s="20">
        <v>188</v>
      </c>
      <c r="M816" s="20">
        <v>0</v>
      </c>
      <c r="N816" s="20">
        <v>6.9</v>
      </c>
      <c r="O816" s="20">
        <v>96</v>
      </c>
      <c r="P816" s="20">
        <v>105</v>
      </c>
      <c r="Q816" s="3">
        <v>72077000</v>
      </c>
      <c r="R816" s="3">
        <v>30250000</v>
      </c>
      <c r="S816" s="3">
        <f t="shared" si="120"/>
        <v>41827000</v>
      </c>
      <c r="T816" s="4">
        <f t="shared" si="121"/>
        <v>1.3827107438016528</v>
      </c>
      <c r="U816" s="5">
        <f t="shared" si="122"/>
        <v>28.153084297520664</v>
      </c>
      <c r="V816" s="2">
        <f t="shared" si="123"/>
        <v>1995</v>
      </c>
      <c r="W816" s="18" t="str">
        <f t="shared" si="124"/>
        <v>fevral</v>
      </c>
      <c r="X816" s="18" t="str">
        <f t="shared" si="125"/>
        <v>Barry Sonnenfeld</v>
      </c>
      <c r="Y816" s="18" t="str">
        <f t="shared" si="126"/>
        <v>GET SHORTY</v>
      </c>
      <c r="Z816" s="18" t="str">
        <f t="shared" si="127"/>
        <v>Normal</v>
      </c>
      <c r="AA816" s="18" t="str">
        <f>VLOOKUP(D816, lookups!$A$2:$B$18, 2, FALSE)</f>
        <v>Medium Budget</v>
      </c>
      <c r="AB816" s="18" t="str">
        <f t="shared" si="128"/>
        <v>Not Recommended</v>
      </c>
      <c r="AC816" s="18" t="str">
        <f t="shared" si="129"/>
        <v>Normal</v>
      </c>
    </row>
    <row r="817" spans="1:29" x14ac:dyDescent="0.35">
      <c r="A817" s="18" t="s">
        <v>143</v>
      </c>
      <c r="B817" s="19">
        <v>23573</v>
      </c>
      <c r="C817" s="18" t="s">
        <v>50</v>
      </c>
      <c r="D817" s="18" t="s">
        <v>27</v>
      </c>
      <c r="E817" s="18" t="s">
        <v>21</v>
      </c>
      <c r="F817" s="18" t="s">
        <v>22</v>
      </c>
      <c r="G817" s="18" t="s">
        <v>43</v>
      </c>
      <c r="H817" s="18" t="s">
        <v>144</v>
      </c>
      <c r="I817" s="18" t="s">
        <v>145</v>
      </c>
      <c r="J817" s="20">
        <v>453</v>
      </c>
      <c r="K817" s="20">
        <v>1164</v>
      </c>
      <c r="L817" s="20">
        <v>165</v>
      </c>
      <c r="M817" s="20">
        <v>0</v>
      </c>
      <c r="N817" s="20">
        <v>7.9</v>
      </c>
      <c r="O817" s="20">
        <v>82</v>
      </c>
      <c r="P817" s="20">
        <v>170</v>
      </c>
      <c r="Q817" s="3">
        <v>72000000</v>
      </c>
      <c r="R817" s="3">
        <v>17000000</v>
      </c>
      <c r="S817" s="3">
        <f t="shared" si="120"/>
        <v>55000000</v>
      </c>
      <c r="T817" s="4">
        <f t="shared" si="121"/>
        <v>3.2352941176470589</v>
      </c>
      <c r="U817" s="5">
        <f t="shared" si="122"/>
        <v>32.894117647058827</v>
      </c>
      <c r="V817" s="2">
        <f t="shared" si="123"/>
        <v>1964</v>
      </c>
      <c r="W817" s="18" t="str">
        <f t="shared" si="124"/>
        <v>iyul</v>
      </c>
      <c r="X817" s="18" t="str">
        <f t="shared" si="125"/>
        <v>George Cukor</v>
      </c>
      <c r="Y817" s="18" t="str">
        <f t="shared" si="126"/>
        <v>MY FAİR LADY</v>
      </c>
      <c r="Z817" s="18" t="str">
        <f t="shared" si="127"/>
        <v>Normal</v>
      </c>
      <c r="AA817" s="18" t="str">
        <f>VLOOKUP(D817, lookups!$A$2:$B$18, 2, FALSE)</f>
        <v>Medium Budget</v>
      </c>
      <c r="AB817" s="18" t="str">
        <f t="shared" si="128"/>
        <v>Not Recommended</v>
      </c>
      <c r="AC817" s="18" t="str">
        <f t="shared" si="129"/>
        <v>Normal</v>
      </c>
    </row>
    <row r="818" spans="1:29" x14ac:dyDescent="0.35">
      <c r="A818" s="18" t="s">
        <v>4575</v>
      </c>
      <c r="B818" s="19">
        <v>39152</v>
      </c>
      <c r="C818" s="18" t="s">
        <v>50</v>
      </c>
      <c r="D818" s="18" t="s">
        <v>333</v>
      </c>
      <c r="E818" s="18" t="s">
        <v>21</v>
      </c>
      <c r="F818" s="18" t="s">
        <v>22</v>
      </c>
      <c r="G818" s="18" t="s">
        <v>150</v>
      </c>
      <c r="H818" s="18" t="s">
        <v>4576</v>
      </c>
      <c r="I818" s="18" t="s">
        <v>3950</v>
      </c>
      <c r="J818" s="20">
        <v>129</v>
      </c>
      <c r="K818" s="20">
        <v>214</v>
      </c>
      <c r="L818" s="20">
        <v>101</v>
      </c>
      <c r="M818" s="20">
        <v>11000</v>
      </c>
      <c r="N818" s="20">
        <v>6.8</v>
      </c>
      <c r="O818" s="20">
        <v>314</v>
      </c>
      <c r="P818" s="20">
        <v>114</v>
      </c>
      <c r="Q818" s="3">
        <v>71975611</v>
      </c>
      <c r="R818" s="3">
        <v>25000000</v>
      </c>
      <c r="S818" s="3">
        <f t="shared" si="120"/>
        <v>46975611</v>
      </c>
      <c r="T818" s="4">
        <f t="shared" si="121"/>
        <v>1.87902444</v>
      </c>
      <c r="U818" s="5">
        <f t="shared" si="122"/>
        <v>29.051609775999999</v>
      </c>
      <c r="V818" s="2">
        <f t="shared" si="123"/>
        <v>2007</v>
      </c>
      <c r="W818" s="18" t="str">
        <f t="shared" si="124"/>
        <v>mart</v>
      </c>
      <c r="X818" s="18" t="str">
        <f t="shared" si="125"/>
        <v>Mikael HÃ¥fstrÃ¶m</v>
      </c>
      <c r="Y818" s="18" t="str">
        <f t="shared" si="126"/>
        <v>1408</v>
      </c>
      <c r="Z818" s="18" t="str">
        <f t="shared" si="127"/>
        <v>Normal</v>
      </c>
      <c r="AA818" s="18" t="str">
        <f>VLOOKUP(D818, lookups!$A$2:$B$18, 2, FALSE)</f>
        <v>Low Budget</v>
      </c>
      <c r="AB818" s="18" t="str">
        <f t="shared" si="128"/>
        <v>Not Recommended</v>
      </c>
      <c r="AC818" s="18" t="str">
        <f t="shared" si="129"/>
        <v>Normal</v>
      </c>
    </row>
    <row r="819" spans="1:29" x14ac:dyDescent="0.35">
      <c r="A819" s="18" t="s">
        <v>5463</v>
      </c>
      <c r="B819" s="19">
        <v>39962</v>
      </c>
      <c r="C819" s="18" t="s">
        <v>50</v>
      </c>
      <c r="D819" s="18" t="s">
        <v>195</v>
      </c>
      <c r="E819" s="18" t="s">
        <v>21</v>
      </c>
      <c r="F819" s="18" t="s">
        <v>22</v>
      </c>
      <c r="G819" s="18" t="s">
        <v>102</v>
      </c>
      <c r="H819" s="18" t="s">
        <v>5464</v>
      </c>
      <c r="I819" s="18" t="s">
        <v>992</v>
      </c>
      <c r="J819" s="20">
        <v>433</v>
      </c>
      <c r="K819" s="20">
        <v>679</v>
      </c>
      <c r="L819" s="20">
        <v>197</v>
      </c>
      <c r="M819" s="20">
        <v>0</v>
      </c>
      <c r="N819" s="20">
        <v>7.3</v>
      </c>
      <c r="O819" s="20">
        <v>136</v>
      </c>
      <c r="P819" s="20">
        <v>111</v>
      </c>
      <c r="Q819" s="3">
        <v>71844424</v>
      </c>
      <c r="R819" s="3">
        <v>60000000</v>
      </c>
      <c r="S819" s="3">
        <f t="shared" si="120"/>
        <v>11844424</v>
      </c>
      <c r="T819" s="4">
        <f t="shared" si="121"/>
        <v>0.19740706666666666</v>
      </c>
      <c r="U819" s="5">
        <f t="shared" si="122"/>
        <v>29.278962826666667</v>
      </c>
      <c r="V819" s="2">
        <f t="shared" si="123"/>
        <v>2009</v>
      </c>
      <c r="W819" s="18" t="str">
        <f t="shared" si="124"/>
        <v>may</v>
      </c>
      <c r="X819" s="18" t="str">
        <f t="shared" si="125"/>
        <v>Kenny Ortega</v>
      </c>
      <c r="Y819" s="18" t="str">
        <f t="shared" si="126"/>
        <v>THİS IS IT</v>
      </c>
      <c r="Z819" s="18" t="str">
        <f t="shared" si="127"/>
        <v>Normal</v>
      </c>
      <c r="AA819" s="18" t="str">
        <f>VLOOKUP(D819, lookups!$A$2:$B$18, 2, FALSE)</f>
        <v>Low Budget</v>
      </c>
      <c r="AB819" s="18" t="str">
        <f t="shared" si="128"/>
        <v>Not Recommended</v>
      </c>
      <c r="AC819" s="18" t="str">
        <f t="shared" si="129"/>
        <v>Normal</v>
      </c>
    </row>
    <row r="820" spans="1:29" x14ac:dyDescent="0.35">
      <c r="A820" s="18" t="s">
        <v>6448</v>
      </c>
      <c r="B820" s="19">
        <v>41600</v>
      </c>
      <c r="C820" s="18" t="s">
        <v>50</v>
      </c>
      <c r="D820" s="18" t="s">
        <v>333</v>
      </c>
      <c r="E820" s="18" t="s">
        <v>21</v>
      </c>
      <c r="F820" s="18" t="s">
        <v>356</v>
      </c>
      <c r="G820" s="18" t="s">
        <v>150</v>
      </c>
      <c r="H820" s="18" t="s">
        <v>6449</v>
      </c>
      <c r="I820" s="18" t="s">
        <v>6450</v>
      </c>
      <c r="J820" s="20">
        <v>1000</v>
      </c>
      <c r="K820" s="20">
        <v>1949</v>
      </c>
      <c r="L820" s="20">
        <v>127</v>
      </c>
      <c r="M820" s="20">
        <v>57000</v>
      </c>
      <c r="N820" s="20">
        <v>6.2</v>
      </c>
      <c r="O820" s="20">
        <v>393</v>
      </c>
      <c r="P820" s="20">
        <v>100</v>
      </c>
      <c r="Q820" s="3">
        <v>71588220</v>
      </c>
      <c r="R820" s="3">
        <v>20000000</v>
      </c>
      <c r="S820" s="3">
        <f t="shared" si="120"/>
        <v>51588220</v>
      </c>
      <c r="T820" s="4">
        <f t="shared" si="121"/>
        <v>2.5794109999999999</v>
      </c>
      <c r="U820" s="5">
        <f t="shared" si="122"/>
        <v>31.5317644</v>
      </c>
      <c r="V820" s="2">
        <f t="shared" si="123"/>
        <v>2013</v>
      </c>
      <c r="W820" s="18" t="str">
        <f t="shared" si="124"/>
        <v>noyabr</v>
      </c>
      <c r="X820" s="18" t="str">
        <f t="shared" si="125"/>
        <v>AndrÃ©s Muschietti</v>
      </c>
      <c r="Y820" s="18" t="str">
        <f t="shared" si="126"/>
        <v>MAMA</v>
      </c>
      <c r="Z820" s="18" t="str">
        <f t="shared" si="127"/>
        <v>Normal</v>
      </c>
      <c r="AA820" s="18" t="str">
        <f>VLOOKUP(D820, lookups!$A$2:$B$18, 2, FALSE)</f>
        <v>Low Budget</v>
      </c>
      <c r="AB820" s="18" t="str">
        <f t="shared" si="128"/>
        <v>Not Recommended</v>
      </c>
      <c r="AC820" s="18" t="str">
        <f t="shared" si="129"/>
        <v>Normal</v>
      </c>
    </row>
    <row r="821" spans="1:29" x14ac:dyDescent="0.35">
      <c r="A821" s="18" t="s">
        <v>6797</v>
      </c>
      <c r="B821" s="19">
        <v>41710</v>
      </c>
      <c r="C821" s="18" t="s">
        <v>50</v>
      </c>
      <c r="D821" s="18" t="s">
        <v>95</v>
      </c>
      <c r="E821" s="18" t="s">
        <v>21</v>
      </c>
      <c r="F821" s="18" t="s">
        <v>22</v>
      </c>
      <c r="G821" s="18" t="s">
        <v>110</v>
      </c>
      <c r="H821" s="18" t="s">
        <v>6117</v>
      </c>
      <c r="I821" s="18" t="s">
        <v>6553</v>
      </c>
      <c r="J821" s="20">
        <v>2000</v>
      </c>
      <c r="K821" s="20">
        <v>6807</v>
      </c>
      <c r="L821" s="20">
        <v>65</v>
      </c>
      <c r="M821" s="20">
        <v>15000</v>
      </c>
      <c r="N821" s="20">
        <v>6.5</v>
      </c>
      <c r="O821" s="20">
        <v>285</v>
      </c>
      <c r="P821" s="20">
        <v>103</v>
      </c>
      <c r="Q821" s="3">
        <v>71519230</v>
      </c>
      <c r="R821" s="3">
        <v>9000000</v>
      </c>
      <c r="S821" s="3">
        <f t="shared" si="120"/>
        <v>62519230</v>
      </c>
      <c r="T821" s="4">
        <f t="shared" si="121"/>
        <v>6.9465811111111115</v>
      </c>
      <c r="U821" s="5">
        <f t="shared" si="122"/>
        <v>30.278632444444444</v>
      </c>
      <c r="V821" s="2">
        <f t="shared" si="123"/>
        <v>2014</v>
      </c>
      <c r="W821" s="18" t="str">
        <f t="shared" si="124"/>
        <v>mart</v>
      </c>
      <c r="X821" s="18" t="str">
        <f t="shared" si="125"/>
        <v>James DeMonaco</v>
      </c>
      <c r="Y821" s="18" t="str">
        <f t="shared" si="126"/>
        <v>THE PURGE: ANARCHY</v>
      </c>
      <c r="Z821" s="18" t="str">
        <f t="shared" si="127"/>
        <v>Overperformer</v>
      </c>
      <c r="AA821" s="18" t="str">
        <f>VLOOKUP(D821, lookups!$A$2:$B$18, 2, FALSE)</f>
        <v>High Budget</v>
      </c>
      <c r="AB821" s="18" t="str">
        <f t="shared" si="128"/>
        <v>Not Recommended</v>
      </c>
      <c r="AC821" s="18" t="str">
        <f t="shared" si="129"/>
        <v>Normal</v>
      </c>
    </row>
    <row r="822" spans="1:29" x14ac:dyDescent="0.35">
      <c r="A822" s="18" t="s">
        <v>3781</v>
      </c>
      <c r="B822" s="19">
        <v>38306</v>
      </c>
      <c r="C822" s="18" t="s">
        <v>50</v>
      </c>
      <c r="D822" s="18" t="s">
        <v>58</v>
      </c>
      <c r="E822" s="18" t="s">
        <v>21</v>
      </c>
      <c r="F822" s="18" t="s">
        <v>22</v>
      </c>
      <c r="G822" s="18" t="s">
        <v>110</v>
      </c>
      <c r="H822" s="18" t="s">
        <v>455</v>
      </c>
      <c r="I822" s="18" t="s">
        <v>2064</v>
      </c>
      <c r="J822" s="20">
        <v>912</v>
      </c>
      <c r="K822" s="20">
        <v>2170</v>
      </c>
      <c r="L822" s="20">
        <v>729</v>
      </c>
      <c r="M822" s="20">
        <v>0</v>
      </c>
      <c r="N822" s="20">
        <v>7.5</v>
      </c>
      <c r="O822" s="20">
        <v>285</v>
      </c>
      <c r="P822" s="20">
        <v>126</v>
      </c>
      <c r="Q822" s="3">
        <v>71502303</v>
      </c>
      <c r="R822" s="3">
        <v>12000000</v>
      </c>
      <c r="S822" s="3">
        <f t="shared" si="120"/>
        <v>59502303</v>
      </c>
      <c r="T822" s="4">
        <f t="shared" si="121"/>
        <v>4.9585252500000001</v>
      </c>
      <c r="U822" s="5">
        <f t="shared" si="122"/>
        <v>31.9834101</v>
      </c>
      <c r="V822" s="2">
        <f t="shared" si="123"/>
        <v>2004</v>
      </c>
      <c r="W822" s="18" t="str">
        <f t="shared" si="124"/>
        <v>noyabr</v>
      </c>
      <c r="X822" s="18" t="str">
        <f t="shared" si="125"/>
        <v>Alexander Payne</v>
      </c>
      <c r="Y822" s="18" t="str">
        <f t="shared" si="126"/>
        <v>SİDEWAYS</v>
      </c>
      <c r="Z822" s="18" t="str">
        <f t="shared" si="127"/>
        <v>Normal</v>
      </c>
      <c r="AA822" s="18" t="str">
        <f>VLOOKUP(D822, lookups!$A$2:$B$18, 2, FALSE)</f>
        <v>High Budget</v>
      </c>
      <c r="AB822" s="18" t="str">
        <f t="shared" si="128"/>
        <v>Not Recommended</v>
      </c>
      <c r="AC822" s="18" t="str">
        <f t="shared" si="129"/>
        <v>Normal</v>
      </c>
    </row>
    <row r="823" spans="1:29" x14ac:dyDescent="0.35">
      <c r="A823" s="18" t="s">
        <v>2645</v>
      </c>
      <c r="B823" s="19">
        <v>36946</v>
      </c>
      <c r="C823" s="18" t="s">
        <v>50</v>
      </c>
      <c r="D823" s="18" t="s">
        <v>38</v>
      </c>
      <c r="E823" s="18" t="s">
        <v>21</v>
      </c>
      <c r="F823" s="18" t="s">
        <v>101</v>
      </c>
      <c r="G823" s="18" t="s">
        <v>110</v>
      </c>
      <c r="H823" s="18" t="s">
        <v>1454</v>
      </c>
      <c r="I823" s="18" t="s">
        <v>2646</v>
      </c>
      <c r="J823" s="20">
        <v>14000</v>
      </c>
      <c r="K823" s="20">
        <v>16999</v>
      </c>
      <c r="L823" s="20">
        <v>11</v>
      </c>
      <c r="M823" s="20">
        <v>0</v>
      </c>
      <c r="N823" s="20">
        <v>6.7</v>
      </c>
      <c r="O823" s="20">
        <v>168</v>
      </c>
      <c r="P823" s="20">
        <v>97</v>
      </c>
      <c r="Q823" s="3">
        <v>71500556</v>
      </c>
      <c r="R823" s="3">
        <v>26000000</v>
      </c>
      <c r="S823" s="3">
        <f t="shared" si="120"/>
        <v>45500556</v>
      </c>
      <c r="T823" s="4">
        <f t="shared" si="121"/>
        <v>1.7500213846153847</v>
      </c>
      <c r="U823" s="5">
        <f t="shared" si="122"/>
        <v>27.500008553846154</v>
      </c>
      <c r="V823" s="2">
        <f t="shared" si="123"/>
        <v>2001</v>
      </c>
      <c r="W823" s="18" t="str">
        <f t="shared" si="124"/>
        <v>fevral</v>
      </c>
      <c r="X823" s="18" t="str">
        <f t="shared" si="125"/>
        <v>Sharon Maguire</v>
      </c>
      <c r="Y823" s="18" t="str">
        <f t="shared" si="126"/>
        <v>BRİDGET JONES'S DİARY</v>
      </c>
      <c r="Z823" s="18" t="str">
        <f t="shared" si="127"/>
        <v>Normal</v>
      </c>
      <c r="AA823" s="18" t="str">
        <f>VLOOKUP(D823, lookups!$A$2:$B$18, 2, FALSE)</f>
        <v>Medium Budget</v>
      </c>
      <c r="AB823" s="18" t="str">
        <f t="shared" si="128"/>
        <v>Not Recommended</v>
      </c>
      <c r="AC823" s="18" t="str">
        <f t="shared" si="129"/>
        <v>Normal</v>
      </c>
    </row>
    <row r="824" spans="1:29" x14ac:dyDescent="0.35">
      <c r="A824" s="18" t="s">
        <v>2082</v>
      </c>
      <c r="B824" s="19">
        <v>36198</v>
      </c>
      <c r="C824" s="18" t="s">
        <v>50</v>
      </c>
      <c r="D824" s="18" t="s">
        <v>58</v>
      </c>
      <c r="E824" s="18" t="s">
        <v>21</v>
      </c>
      <c r="F824" s="18" t="s">
        <v>22</v>
      </c>
      <c r="G824" s="18" t="s">
        <v>102</v>
      </c>
      <c r="H824" s="18" t="s">
        <v>679</v>
      </c>
      <c r="I824" s="18" t="s">
        <v>1804</v>
      </c>
      <c r="J824" s="20">
        <v>25000</v>
      </c>
      <c r="K824" s="20">
        <v>26998</v>
      </c>
      <c r="L824" s="20">
        <v>23</v>
      </c>
      <c r="M824" s="20">
        <v>19000</v>
      </c>
      <c r="N824" s="20">
        <v>7.3</v>
      </c>
      <c r="O824" s="20">
        <v>213</v>
      </c>
      <c r="P824" s="20">
        <v>102</v>
      </c>
      <c r="Q824" s="3">
        <v>71423726</v>
      </c>
      <c r="R824" s="3">
        <v>45000000</v>
      </c>
      <c r="S824" s="3">
        <f t="shared" si="120"/>
        <v>26423726</v>
      </c>
      <c r="T824" s="4">
        <f t="shared" si="121"/>
        <v>0.58719391111111108</v>
      </c>
      <c r="U824" s="5">
        <f t="shared" si="122"/>
        <v>31.334877564444444</v>
      </c>
      <c r="V824" s="2">
        <f t="shared" si="123"/>
        <v>1999</v>
      </c>
      <c r="W824" s="18" t="str">
        <f t="shared" si="124"/>
        <v>fevral</v>
      </c>
      <c r="X824" s="18" t="str">
        <f t="shared" si="125"/>
        <v>Dean Parisot</v>
      </c>
      <c r="Y824" s="18" t="str">
        <f t="shared" si="126"/>
        <v>GALAXY QUEST</v>
      </c>
      <c r="Z824" s="18" t="str">
        <f t="shared" si="127"/>
        <v>Normal</v>
      </c>
      <c r="AA824" s="18" t="str">
        <f>VLOOKUP(D824, lookups!$A$2:$B$18, 2, FALSE)</f>
        <v>High Budget</v>
      </c>
      <c r="AB824" s="18" t="str">
        <f t="shared" si="128"/>
        <v>Not Recommended</v>
      </c>
      <c r="AC824" s="18" t="str">
        <f t="shared" si="129"/>
        <v>Normal</v>
      </c>
    </row>
    <row r="825" spans="1:29" x14ac:dyDescent="0.35">
      <c r="A825" s="18" t="s">
        <v>5299</v>
      </c>
      <c r="B825" s="19">
        <v>39948</v>
      </c>
      <c r="C825" s="18" t="s">
        <v>50</v>
      </c>
      <c r="D825" s="18" t="s">
        <v>38</v>
      </c>
      <c r="E825" s="18" t="s">
        <v>21</v>
      </c>
      <c r="F825" s="18" t="s">
        <v>22</v>
      </c>
      <c r="G825" s="18" t="s">
        <v>110</v>
      </c>
      <c r="H825" s="18" t="s">
        <v>1354</v>
      </c>
      <c r="I825" s="18" t="s">
        <v>1866</v>
      </c>
      <c r="J825" s="20">
        <v>24000</v>
      </c>
      <c r="K825" s="20">
        <v>28928</v>
      </c>
      <c r="L825" s="20">
        <v>29</v>
      </c>
      <c r="M825" s="20">
        <v>0</v>
      </c>
      <c r="N825" s="20">
        <v>7.1</v>
      </c>
      <c r="O825" s="20">
        <v>215</v>
      </c>
      <c r="P825" s="20">
        <v>105</v>
      </c>
      <c r="Q825" s="3">
        <v>71347010</v>
      </c>
      <c r="R825" s="3">
        <v>40000000</v>
      </c>
      <c r="S825" s="3">
        <f t="shared" si="120"/>
        <v>31347010</v>
      </c>
      <c r="T825" s="4">
        <f t="shared" si="121"/>
        <v>0.78367525000000005</v>
      </c>
      <c r="U825" s="5">
        <f t="shared" si="122"/>
        <v>28.713470099999999</v>
      </c>
      <c r="V825" s="2">
        <f t="shared" si="123"/>
        <v>2009</v>
      </c>
      <c r="W825" s="18" t="str">
        <f t="shared" si="124"/>
        <v>may</v>
      </c>
      <c r="X825" s="18" t="str">
        <f t="shared" si="125"/>
        <v>John Hamburg</v>
      </c>
      <c r="Y825" s="18" t="str">
        <f t="shared" si="126"/>
        <v>I LOVE YOU, MAN</v>
      </c>
      <c r="Z825" s="18" t="str">
        <f t="shared" si="127"/>
        <v>Normal</v>
      </c>
      <c r="AA825" s="18" t="str">
        <f>VLOOKUP(D825, lookups!$A$2:$B$18, 2, FALSE)</f>
        <v>Medium Budget</v>
      </c>
      <c r="AB825" s="18" t="str">
        <f t="shared" si="128"/>
        <v>Not Recommended</v>
      </c>
      <c r="AC825" s="18" t="str">
        <f t="shared" si="129"/>
        <v>Normal</v>
      </c>
    </row>
    <row r="826" spans="1:29" x14ac:dyDescent="0.35">
      <c r="A826" s="18" t="s">
        <v>6490</v>
      </c>
      <c r="B826" s="19">
        <v>41446</v>
      </c>
      <c r="C826" s="18" t="s">
        <v>50</v>
      </c>
      <c r="D826" s="18" t="s">
        <v>27</v>
      </c>
      <c r="E826" s="18" t="s">
        <v>21</v>
      </c>
      <c r="F826" s="18" t="s">
        <v>22</v>
      </c>
      <c r="G826" s="18" t="s">
        <v>150</v>
      </c>
      <c r="H826" s="18" t="s">
        <v>6491</v>
      </c>
      <c r="I826" s="18" t="s">
        <v>1067</v>
      </c>
      <c r="J826" s="20">
        <v>576</v>
      </c>
      <c r="K826" s="20">
        <v>1554</v>
      </c>
      <c r="L826" s="20">
        <v>529</v>
      </c>
      <c r="M826" s="20">
        <v>23000</v>
      </c>
      <c r="N826" s="20">
        <v>6.7</v>
      </c>
      <c r="O826" s="20">
        <v>184</v>
      </c>
      <c r="P826" s="20">
        <v>115</v>
      </c>
      <c r="Q826" s="3">
        <v>71346930</v>
      </c>
      <c r="R826" s="3">
        <v>28000000</v>
      </c>
      <c r="S826" s="3">
        <f t="shared" si="120"/>
        <v>43346930</v>
      </c>
      <c r="T826" s="4">
        <f t="shared" si="121"/>
        <v>1.5481046428571428</v>
      </c>
      <c r="U826" s="5">
        <f t="shared" si="122"/>
        <v>29.719241857142858</v>
      </c>
      <c r="V826" s="2">
        <f t="shared" si="123"/>
        <v>2013</v>
      </c>
      <c r="W826" s="18" t="str">
        <f t="shared" si="124"/>
        <v>iyun</v>
      </c>
      <c r="X826" s="18" t="str">
        <f t="shared" si="125"/>
        <v>Lasse HallstrÃ¶m</v>
      </c>
      <c r="Y826" s="18" t="str">
        <f t="shared" si="126"/>
        <v>SAFE HAVEN</v>
      </c>
      <c r="Z826" s="18" t="str">
        <f t="shared" si="127"/>
        <v>Normal</v>
      </c>
      <c r="AA826" s="18" t="str">
        <f>VLOOKUP(D826, lookups!$A$2:$B$18, 2, FALSE)</f>
        <v>Medium Budget</v>
      </c>
      <c r="AB826" s="18" t="str">
        <f t="shared" si="128"/>
        <v>Not Recommended</v>
      </c>
      <c r="AC826" s="18" t="str">
        <f t="shared" si="129"/>
        <v>Normal</v>
      </c>
    </row>
    <row r="827" spans="1:29" x14ac:dyDescent="0.35">
      <c r="A827" s="18" t="s">
        <v>2337</v>
      </c>
      <c r="B827" s="19">
        <v>36765</v>
      </c>
      <c r="C827" s="18" t="s">
        <v>50</v>
      </c>
      <c r="D827" s="18" t="s">
        <v>27</v>
      </c>
      <c r="E827" s="18" t="s">
        <v>21</v>
      </c>
      <c r="F827" s="18" t="s">
        <v>101</v>
      </c>
      <c r="G827" s="18" t="s">
        <v>150</v>
      </c>
      <c r="H827" s="18" t="s">
        <v>2338</v>
      </c>
      <c r="I827" s="18" t="s">
        <v>1067</v>
      </c>
      <c r="J827" s="20">
        <v>541</v>
      </c>
      <c r="K827" s="20">
        <v>1323</v>
      </c>
      <c r="L827" s="20">
        <v>529</v>
      </c>
      <c r="M827" s="20">
        <v>18000</v>
      </c>
      <c r="N827" s="20">
        <v>7.3</v>
      </c>
      <c r="O827" s="20">
        <v>152</v>
      </c>
      <c r="P827" s="20">
        <v>121</v>
      </c>
      <c r="Q827" s="3">
        <v>71309760</v>
      </c>
      <c r="R827" s="3">
        <v>25000000</v>
      </c>
      <c r="S827" s="3">
        <f t="shared" si="120"/>
        <v>46309760</v>
      </c>
      <c r="T827" s="4">
        <f t="shared" si="121"/>
        <v>1.8523904</v>
      </c>
      <c r="U827" s="5">
        <f t="shared" si="122"/>
        <v>31.74095616</v>
      </c>
      <c r="V827" s="2">
        <f t="shared" si="123"/>
        <v>2000</v>
      </c>
      <c r="W827" s="18" t="str">
        <f t="shared" si="124"/>
        <v>avgust</v>
      </c>
      <c r="X827" s="18" t="str">
        <f t="shared" si="125"/>
        <v>Lasse HallstrÃ¶m</v>
      </c>
      <c r="Y827" s="18" t="str">
        <f t="shared" si="126"/>
        <v>CHOCOLAT</v>
      </c>
      <c r="Z827" s="18" t="str">
        <f t="shared" si="127"/>
        <v>Normal</v>
      </c>
      <c r="AA827" s="18" t="str">
        <f>VLOOKUP(D827, lookups!$A$2:$B$18, 2, FALSE)</f>
        <v>Medium Budget</v>
      </c>
      <c r="AB827" s="18" t="str">
        <f t="shared" si="128"/>
        <v>Not Recommended</v>
      </c>
      <c r="AC827" s="18" t="str">
        <f t="shared" si="129"/>
        <v>Normal</v>
      </c>
    </row>
    <row r="828" spans="1:29" x14ac:dyDescent="0.35">
      <c r="A828" s="18" t="s">
        <v>2832</v>
      </c>
      <c r="B828" s="19">
        <v>37171</v>
      </c>
      <c r="C828" s="18" t="s">
        <v>50</v>
      </c>
      <c r="D828" s="18" t="s">
        <v>38</v>
      </c>
      <c r="E828" s="18" t="s">
        <v>21</v>
      </c>
      <c r="F828" s="18" t="s">
        <v>22</v>
      </c>
      <c r="G828" s="18" t="s">
        <v>110</v>
      </c>
      <c r="H828" s="18" t="s">
        <v>1346</v>
      </c>
      <c r="I828" s="18" t="s">
        <v>1071</v>
      </c>
      <c r="J828" s="20">
        <v>1000</v>
      </c>
      <c r="K828" s="20">
        <v>1645</v>
      </c>
      <c r="L828" s="20">
        <v>322</v>
      </c>
      <c r="M828" s="20">
        <v>0</v>
      </c>
      <c r="N828" s="20">
        <v>5.2</v>
      </c>
      <c r="O828" s="20">
        <v>127</v>
      </c>
      <c r="P828" s="20">
        <v>83</v>
      </c>
      <c r="Q828" s="3">
        <v>71277420</v>
      </c>
      <c r="R828" s="3">
        <v>45000000</v>
      </c>
      <c r="S828" s="3">
        <f t="shared" si="120"/>
        <v>26277420</v>
      </c>
      <c r="T828" s="4">
        <f t="shared" si="121"/>
        <v>0.58394266666666672</v>
      </c>
      <c r="U828" s="5">
        <f t="shared" si="122"/>
        <v>21.033577066666666</v>
      </c>
      <c r="V828" s="2">
        <f t="shared" si="123"/>
        <v>2001</v>
      </c>
      <c r="W828" s="18" t="str">
        <f t="shared" si="124"/>
        <v>oktyabr</v>
      </c>
      <c r="X828" s="18" t="str">
        <f t="shared" si="125"/>
        <v>Keenen Ivory Wayans</v>
      </c>
      <c r="Y828" s="18" t="str">
        <f t="shared" si="126"/>
        <v>SCARY MOVİE 2</v>
      </c>
      <c r="Z828" s="18" t="str">
        <f t="shared" si="127"/>
        <v>Normal</v>
      </c>
      <c r="AA828" s="18" t="str">
        <f>VLOOKUP(D828, lookups!$A$2:$B$18, 2, FALSE)</f>
        <v>Medium Budget</v>
      </c>
      <c r="AB828" s="18" t="str">
        <f t="shared" si="128"/>
        <v>Not Recommended</v>
      </c>
      <c r="AC828" s="18" t="str">
        <f t="shared" si="129"/>
        <v>High Buzz Mismatch</v>
      </c>
    </row>
    <row r="829" spans="1:29" x14ac:dyDescent="0.35">
      <c r="A829" s="18" t="s">
        <v>5112</v>
      </c>
      <c r="B829" s="19">
        <v>39465</v>
      </c>
      <c r="C829" s="18" t="s">
        <v>50</v>
      </c>
      <c r="D829" s="18" t="s">
        <v>58</v>
      </c>
      <c r="E829" s="18" t="s">
        <v>21</v>
      </c>
      <c r="F829" s="18" t="s">
        <v>22</v>
      </c>
      <c r="G829" s="18" t="s">
        <v>102</v>
      </c>
      <c r="H829" s="18" t="s">
        <v>1923</v>
      </c>
      <c r="I829" s="18" t="s">
        <v>2710</v>
      </c>
      <c r="J829" s="20">
        <v>770</v>
      </c>
      <c r="K829" s="20">
        <v>1614</v>
      </c>
      <c r="L829" s="20">
        <v>70</v>
      </c>
      <c r="M829" s="20">
        <v>0</v>
      </c>
      <c r="N829" s="20">
        <v>6.6</v>
      </c>
      <c r="O829" s="20">
        <v>198</v>
      </c>
      <c r="P829" s="20">
        <v>107</v>
      </c>
      <c r="Q829" s="3">
        <v>71148699</v>
      </c>
      <c r="R829" s="3">
        <v>90000000</v>
      </c>
      <c r="S829" s="3">
        <f t="shared" si="120"/>
        <v>-18851301</v>
      </c>
      <c r="T829" s="4">
        <f t="shared" si="121"/>
        <v>-0.2094589</v>
      </c>
      <c r="U829" s="5">
        <f t="shared" si="122"/>
        <v>26.316216439999998</v>
      </c>
      <c r="V829" s="2">
        <f t="shared" si="123"/>
        <v>2008</v>
      </c>
      <c r="W829" s="18" t="str">
        <f t="shared" si="124"/>
        <v>yanvar</v>
      </c>
      <c r="X829" s="18" t="str">
        <f t="shared" si="125"/>
        <v>Mark Waters</v>
      </c>
      <c r="Y829" s="18" t="str">
        <f t="shared" si="126"/>
        <v>THE SPİDERWİCK CHRONİCLES</v>
      </c>
      <c r="Z829" s="18" t="str">
        <f t="shared" si="127"/>
        <v>Underperformer</v>
      </c>
      <c r="AA829" s="18" t="str">
        <f>VLOOKUP(D829, lookups!$A$2:$B$18, 2, FALSE)</f>
        <v>High Budget</v>
      </c>
      <c r="AB829" s="18" t="str">
        <f t="shared" si="128"/>
        <v>Not Recommended</v>
      </c>
      <c r="AC829" s="18" t="str">
        <f t="shared" si="129"/>
        <v>Normal</v>
      </c>
    </row>
    <row r="830" spans="1:29" x14ac:dyDescent="0.35">
      <c r="A830" s="18" t="s">
        <v>2911</v>
      </c>
      <c r="B830" s="19">
        <v>37164</v>
      </c>
      <c r="C830" s="18" t="s">
        <v>50</v>
      </c>
      <c r="D830" s="18" t="s">
        <v>20</v>
      </c>
      <c r="E830" s="18" t="s">
        <v>21</v>
      </c>
      <c r="F830" s="18" t="s">
        <v>22</v>
      </c>
      <c r="G830" s="18" t="s">
        <v>110</v>
      </c>
      <c r="H830" s="18" t="s">
        <v>221</v>
      </c>
      <c r="I830" s="18" t="s">
        <v>546</v>
      </c>
      <c r="J830" s="20">
        <v>22000</v>
      </c>
      <c r="K830" s="20">
        <v>32871</v>
      </c>
      <c r="L830" s="20">
        <v>0</v>
      </c>
      <c r="M830" s="20">
        <v>0</v>
      </c>
      <c r="N830" s="20">
        <v>6.8</v>
      </c>
      <c r="O830" s="20">
        <v>141</v>
      </c>
      <c r="P830" s="20">
        <v>124</v>
      </c>
      <c r="Q830" s="3">
        <v>71069884</v>
      </c>
      <c r="R830" s="3">
        <v>68000000</v>
      </c>
      <c r="S830" s="3">
        <f t="shared" si="120"/>
        <v>3069884</v>
      </c>
      <c r="T830" s="4">
        <f t="shared" si="121"/>
        <v>4.514535294117647E-2</v>
      </c>
      <c r="U830" s="5">
        <f t="shared" si="122"/>
        <v>27.218058141176471</v>
      </c>
      <c r="V830" s="2">
        <f t="shared" si="123"/>
        <v>2001</v>
      </c>
      <c r="W830" s="18" t="str">
        <f t="shared" si="124"/>
        <v>sentyabr</v>
      </c>
      <c r="X830" s="18" t="str">
        <f t="shared" si="125"/>
        <v>Frank Oz</v>
      </c>
      <c r="Y830" s="18" t="str">
        <f t="shared" si="126"/>
        <v>THE SCORE</v>
      </c>
      <c r="Z830" s="18" t="str">
        <f t="shared" si="127"/>
        <v>Normal</v>
      </c>
      <c r="AA830" s="18" t="str">
        <f>VLOOKUP(D830, lookups!$A$2:$B$18, 2, FALSE)</f>
        <v>Medium Budget</v>
      </c>
      <c r="AB830" s="18" t="str">
        <f t="shared" si="128"/>
        <v>Not Recommended</v>
      </c>
      <c r="AC830" s="18" t="str">
        <f t="shared" si="129"/>
        <v>Normal</v>
      </c>
    </row>
    <row r="831" spans="1:29" x14ac:dyDescent="0.35">
      <c r="A831" s="18" t="s">
        <v>6937</v>
      </c>
      <c r="B831" s="19">
        <v>42350</v>
      </c>
      <c r="C831" s="18" t="s">
        <v>50</v>
      </c>
      <c r="D831" s="18" t="s">
        <v>95</v>
      </c>
      <c r="E831" s="18" t="s">
        <v>21</v>
      </c>
      <c r="F831" s="18" t="s">
        <v>22</v>
      </c>
      <c r="G831" s="18" t="s">
        <v>102</v>
      </c>
      <c r="H831" s="18" t="s">
        <v>6938</v>
      </c>
      <c r="I831" s="18" t="s">
        <v>4470</v>
      </c>
      <c r="J831" s="20">
        <v>598</v>
      </c>
      <c r="K831" s="20">
        <v>3552</v>
      </c>
      <c r="L831" s="20">
        <v>99</v>
      </c>
      <c r="M831" s="20">
        <v>8000</v>
      </c>
      <c r="N831" s="20">
        <v>4.4000000000000004</v>
      </c>
      <c r="O831" s="20">
        <v>76</v>
      </c>
      <c r="P831" s="20">
        <v>94</v>
      </c>
      <c r="Q831" s="3">
        <v>71038190</v>
      </c>
      <c r="R831" s="3">
        <v>30000000</v>
      </c>
      <c r="S831" s="3">
        <f t="shared" si="120"/>
        <v>41038190</v>
      </c>
      <c r="T831" s="4">
        <f t="shared" si="121"/>
        <v>1.3679396666666668</v>
      </c>
      <c r="U831" s="5">
        <f t="shared" si="122"/>
        <v>18.947175866666669</v>
      </c>
      <c r="V831" s="2">
        <f t="shared" si="123"/>
        <v>2015</v>
      </c>
      <c r="W831" s="18" t="str">
        <f t="shared" si="124"/>
        <v>dekabr</v>
      </c>
      <c r="X831" s="18" t="str">
        <f t="shared" si="125"/>
        <v>Andy Fickman</v>
      </c>
      <c r="Y831" s="18" t="str">
        <f t="shared" si="126"/>
        <v>PAUL BLART: MALL COP 2</v>
      </c>
      <c r="Z831" s="18" t="str">
        <f t="shared" si="127"/>
        <v>Normal</v>
      </c>
      <c r="AA831" s="18" t="str">
        <f>VLOOKUP(D831, lookups!$A$2:$B$18, 2, FALSE)</f>
        <v>High Budget</v>
      </c>
      <c r="AB831" s="18" t="str">
        <f t="shared" si="128"/>
        <v>Not Recommended</v>
      </c>
      <c r="AC831" s="18" t="str">
        <f t="shared" si="129"/>
        <v>Normal</v>
      </c>
    </row>
    <row r="832" spans="1:29" x14ac:dyDescent="0.35">
      <c r="A832" s="18" t="s">
        <v>3088</v>
      </c>
      <c r="B832" s="19">
        <v>37533</v>
      </c>
      <c r="C832" s="18" t="s">
        <v>50</v>
      </c>
      <c r="D832" s="18" t="s">
        <v>20</v>
      </c>
      <c r="E832" s="18" t="s">
        <v>21</v>
      </c>
      <c r="F832" s="18" t="s">
        <v>22</v>
      </c>
      <c r="G832" s="18" t="s">
        <v>150</v>
      </c>
      <c r="H832" s="18" t="s">
        <v>592</v>
      </c>
      <c r="I832" s="18" t="s">
        <v>3089</v>
      </c>
      <c r="J832" s="20">
        <v>18000</v>
      </c>
      <c r="K832" s="20">
        <v>20970</v>
      </c>
      <c r="L832" s="20">
        <v>415</v>
      </c>
      <c r="M832" s="20">
        <v>0</v>
      </c>
      <c r="N832" s="20">
        <v>7</v>
      </c>
      <c r="O832" s="20">
        <v>129</v>
      </c>
      <c r="P832" s="20">
        <v>116</v>
      </c>
      <c r="Q832" s="3">
        <v>71026631</v>
      </c>
      <c r="R832" s="3">
        <v>36000000</v>
      </c>
      <c r="S832" s="3">
        <f t="shared" si="120"/>
        <v>35026631</v>
      </c>
      <c r="T832" s="4">
        <f t="shared" si="121"/>
        <v>0.97296197222222225</v>
      </c>
      <c r="U832" s="5">
        <f t="shared" si="122"/>
        <v>28.38918478888889</v>
      </c>
      <c r="V832" s="2">
        <f t="shared" si="123"/>
        <v>2002</v>
      </c>
      <c r="W832" s="18" t="str">
        <f t="shared" si="124"/>
        <v>oktyabr</v>
      </c>
      <c r="X832" s="18" t="str">
        <f t="shared" si="125"/>
        <v>Nick Cassavetes</v>
      </c>
      <c r="Y832" s="18" t="str">
        <f t="shared" si="126"/>
        <v>JOHN Q</v>
      </c>
      <c r="Z832" s="18" t="str">
        <f t="shared" si="127"/>
        <v>Normal</v>
      </c>
      <c r="AA832" s="18" t="str">
        <f>VLOOKUP(D832, lookups!$A$2:$B$18, 2, FALSE)</f>
        <v>Medium Budget</v>
      </c>
      <c r="AB832" s="18" t="str">
        <f t="shared" si="128"/>
        <v>Not Recommended</v>
      </c>
      <c r="AC832" s="18" t="str">
        <f t="shared" si="129"/>
        <v>Normal</v>
      </c>
    </row>
    <row r="833" spans="1:29" x14ac:dyDescent="0.35">
      <c r="A833" s="18" t="s">
        <v>6557</v>
      </c>
      <c r="B833" s="19">
        <v>41437</v>
      </c>
      <c r="C833" s="18" t="s">
        <v>50</v>
      </c>
      <c r="D833" s="18" t="s">
        <v>58</v>
      </c>
      <c r="E833" s="18" t="s">
        <v>21</v>
      </c>
      <c r="F833" s="18" t="s">
        <v>22</v>
      </c>
      <c r="G833" s="18" t="s">
        <v>102</v>
      </c>
      <c r="H833" s="18" t="s">
        <v>6558</v>
      </c>
      <c r="I833" s="18" t="s">
        <v>2313</v>
      </c>
      <c r="J833" s="20">
        <v>681</v>
      </c>
      <c r="K833" s="20">
        <v>914</v>
      </c>
      <c r="L833" s="20">
        <v>67</v>
      </c>
      <c r="M833" s="20">
        <v>0</v>
      </c>
      <c r="N833" s="20">
        <v>5.4</v>
      </c>
      <c r="O833" s="20">
        <v>125</v>
      </c>
      <c r="P833" s="20">
        <v>105</v>
      </c>
      <c r="Q833" s="3">
        <v>71017784</v>
      </c>
      <c r="R833" s="3">
        <v>105000000</v>
      </c>
      <c r="S833" s="3">
        <f t="shared" si="120"/>
        <v>-33982216</v>
      </c>
      <c r="T833" s="4">
        <f t="shared" si="121"/>
        <v>-0.3236401523809524</v>
      </c>
      <c r="U833" s="5">
        <f t="shared" si="122"/>
        <v>21.470543939047619</v>
      </c>
      <c r="V833" s="2">
        <f t="shared" si="123"/>
        <v>2013</v>
      </c>
      <c r="W833" s="18" t="str">
        <f t="shared" si="124"/>
        <v>iyun</v>
      </c>
      <c r="X833" s="18" t="str">
        <f t="shared" si="125"/>
        <v>Raja Gosnell</v>
      </c>
      <c r="Y833" s="18" t="str">
        <f t="shared" si="126"/>
        <v>THE SMURFS 2</v>
      </c>
      <c r="Z833" s="18" t="str">
        <f t="shared" si="127"/>
        <v>Underperformer</v>
      </c>
      <c r="AA833" s="18" t="str">
        <f>VLOOKUP(D833, lookups!$A$2:$B$18, 2, FALSE)</f>
        <v>High Budget</v>
      </c>
      <c r="AB833" s="18" t="str">
        <f t="shared" si="128"/>
        <v>Not Recommended</v>
      </c>
      <c r="AC833" s="18" t="str">
        <f t="shared" si="129"/>
        <v>High Buzz Mismatch</v>
      </c>
    </row>
    <row r="834" spans="1:29" x14ac:dyDescent="0.35">
      <c r="A834" s="18" t="s">
        <v>1277</v>
      </c>
      <c r="B834" s="19">
        <v>35058</v>
      </c>
      <c r="C834" s="18" t="s">
        <v>50</v>
      </c>
      <c r="D834" s="18" t="s">
        <v>27</v>
      </c>
      <c r="E834" s="18" t="s">
        <v>21</v>
      </c>
      <c r="F834" s="18" t="s">
        <v>22</v>
      </c>
      <c r="G834" s="18" t="s">
        <v>150</v>
      </c>
      <c r="H834" s="18" t="s">
        <v>132</v>
      </c>
      <c r="I834" s="18" t="s">
        <v>132</v>
      </c>
      <c r="J834" s="20">
        <v>16000</v>
      </c>
      <c r="K834" s="20">
        <v>27237</v>
      </c>
      <c r="L834" s="20">
        <v>16000</v>
      </c>
      <c r="M834" s="20">
        <v>0</v>
      </c>
      <c r="N834" s="20">
        <v>7.5</v>
      </c>
      <c r="O834" s="20">
        <v>69</v>
      </c>
      <c r="P834" s="20">
        <v>135</v>
      </c>
      <c r="Q834" s="3">
        <v>70960517</v>
      </c>
      <c r="R834" s="3">
        <v>35000000</v>
      </c>
      <c r="S834" s="3">
        <f t="shared" si="120"/>
        <v>35960517</v>
      </c>
      <c r="T834" s="4">
        <f t="shared" si="121"/>
        <v>1.0274433428571428</v>
      </c>
      <c r="U834" s="5">
        <f t="shared" si="122"/>
        <v>30.410977337142857</v>
      </c>
      <c r="V834" s="2">
        <f t="shared" si="123"/>
        <v>1995</v>
      </c>
      <c r="W834" s="18" t="str">
        <f t="shared" si="124"/>
        <v>dekabr</v>
      </c>
      <c r="X834" s="18" t="str">
        <f t="shared" si="125"/>
        <v>Clint Eastwood</v>
      </c>
      <c r="Y834" s="18" t="str">
        <f t="shared" si="126"/>
        <v>THE BRİDGES OF MADİSON COUNTY</v>
      </c>
      <c r="Z834" s="18" t="str">
        <f t="shared" si="127"/>
        <v>Normal</v>
      </c>
      <c r="AA834" s="18" t="str">
        <f>VLOOKUP(D834, lookups!$A$2:$B$18, 2, FALSE)</f>
        <v>Medium Budget</v>
      </c>
      <c r="AB834" s="18" t="str">
        <f t="shared" si="128"/>
        <v>Not Recommended</v>
      </c>
      <c r="AC834" s="18" t="str">
        <f t="shared" si="129"/>
        <v>Normal</v>
      </c>
    </row>
    <row r="835" spans="1:29" x14ac:dyDescent="0.35">
      <c r="A835" s="18" t="s">
        <v>989</v>
      </c>
      <c r="B835" s="19">
        <v>34115</v>
      </c>
      <c r="C835" s="18" t="s">
        <v>50</v>
      </c>
      <c r="D835" s="18" t="s">
        <v>38</v>
      </c>
      <c r="E835" s="18" t="s">
        <v>21</v>
      </c>
      <c r="F835" s="18" t="s">
        <v>22</v>
      </c>
      <c r="G835" s="18" t="s">
        <v>102</v>
      </c>
      <c r="H835" s="18" t="s">
        <v>306</v>
      </c>
      <c r="I835" s="18" t="s">
        <v>307</v>
      </c>
      <c r="J835" s="20">
        <v>13000</v>
      </c>
      <c r="K835" s="20">
        <v>15500</v>
      </c>
      <c r="L835" s="20">
        <v>11000</v>
      </c>
      <c r="M835" s="20">
        <v>38000</v>
      </c>
      <c r="N835" s="20">
        <v>8.1</v>
      </c>
      <c r="O835" s="20">
        <v>147</v>
      </c>
      <c r="P835" s="20">
        <v>101</v>
      </c>
      <c r="Q835" s="3">
        <v>70906973</v>
      </c>
      <c r="R835" s="3">
        <v>14600000</v>
      </c>
      <c r="S835" s="3">
        <f t="shared" ref="S835:S898" si="130">Q835-R835</f>
        <v>56306973</v>
      </c>
      <c r="T835" s="4">
        <f t="shared" ref="T835:T898" si="131">IF(R835&gt;0, (Q835-R835)/R835, 0)</f>
        <v>3.8566419863013697</v>
      </c>
      <c r="U835" s="5">
        <f t="shared" ref="U835:U898" si="132">(N835*4) + (T835*0.4) + (M835/10000)</f>
        <v>37.742656794520542</v>
      </c>
      <c r="V835" s="2">
        <f t="shared" ref="V835:V898" si="133">YEAR(B835)</f>
        <v>1993</v>
      </c>
      <c r="W835" s="18" t="str">
        <f t="shared" ref="W835:W898" si="134">TEXT(B835, "mmmm")</f>
        <v>may</v>
      </c>
      <c r="X835" s="18" t="str">
        <f t="shared" ref="X835:X898" si="135">TRIM(I835)</f>
        <v>Harold Ramis</v>
      </c>
      <c r="Y835" s="18" t="str">
        <f t="shared" ref="Y835:Y898" si="136">UPPER(A835)</f>
        <v>GROUNDHOG DAY</v>
      </c>
      <c r="Z835" s="18" t="str">
        <f t="shared" ref="Z835:Z898" si="137">IF(AND(R835&gt;50000000, S835&lt;0), "Underperformer", IF(AND(R835&lt;10000000, S835&gt;50000000), "Overperformer", "Normal"))</f>
        <v>Normal</v>
      </c>
      <c r="AA835" s="18" t="str">
        <f>VLOOKUP(D835, lookups!$A$2:$B$18, 2, FALSE)</f>
        <v>Medium Budget</v>
      </c>
      <c r="AB835" s="18" t="str">
        <f t="shared" ref="AB835:AB898" si="138">IF(AND(N835&gt;7, T835&gt;1, U835&gt;70), "Recommended", "Not Recommended")</f>
        <v>Not Recommended</v>
      </c>
      <c r="AC835" s="18" t="str">
        <f t="shared" ref="AC835:AC898" si="139">IF(N835&gt;=8, "High Buzz / High Score", IF(AND(N835&lt;6, T835&lt;1), "High Buzz Mismatch", "Normal"))</f>
        <v>High Buzz / High Score</v>
      </c>
    </row>
    <row r="836" spans="1:29" x14ac:dyDescent="0.35">
      <c r="A836" s="18" t="s">
        <v>2841</v>
      </c>
      <c r="B836" s="19">
        <v>37086</v>
      </c>
      <c r="C836" s="18" t="s">
        <v>50</v>
      </c>
      <c r="D836" s="18" t="s">
        <v>38</v>
      </c>
      <c r="E836" s="18" t="s">
        <v>21</v>
      </c>
      <c r="F836" s="18" t="s">
        <v>22</v>
      </c>
      <c r="G836" s="18" t="s">
        <v>150</v>
      </c>
      <c r="H836" s="18" t="s">
        <v>2118</v>
      </c>
      <c r="I836" s="18" t="s">
        <v>1393</v>
      </c>
      <c r="J836" s="20">
        <v>700</v>
      </c>
      <c r="K836" s="20">
        <v>2842</v>
      </c>
      <c r="L836" s="20">
        <v>101</v>
      </c>
      <c r="M836" s="20">
        <v>0</v>
      </c>
      <c r="N836" s="20">
        <v>5.9</v>
      </c>
      <c r="O836" s="20">
        <v>109</v>
      </c>
      <c r="P836" s="20">
        <v>114</v>
      </c>
      <c r="Q836" s="3">
        <v>70836296</v>
      </c>
      <c r="R836" s="3">
        <v>40000000</v>
      </c>
      <c r="S836" s="3">
        <f t="shared" si="130"/>
        <v>30836296</v>
      </c>
      <c r="T836" s="4">
        <f t="shared" si="131"/>
        <v>0.77090740000000002</v>
      </c>
      <c r="U836" s="5">
        <f t="shared" si="132"/>
        <v>23.908362960000002</v>
      </c>
      <c r="V836" s="2">
        <f t="shared" si="133"/>
        <v>2001</v>
      </c>
      <c r="W836" s="18" t="str">
        <f t="shared" si="134"/>
        <v>iyul</v>
      </c>
      <c r="X836" s="18" t="str">
        <f t="shared" si="135"/>
        <v>Bobby Farrelly</v>
      </c>
      <c r="Y836" s="18" t="str">
        <f t="shared" si="136"/>
        <v>SHALLOW HAL</v>
      </c>
      <c r="Z836" s="18" t="str">
        <f t="shared" si="137"/>
        <v>Normal</v>
      </c>
      <c r="AA836" s="18" t="str">
        <f>VLOOKUP(D836, lookups!$A$2:$B$18, 2, FALSE)</f>
        <v>Medium Budget</v>
      </c>
      <c r="AB836" s="18" t="str">
        <f t="shared" si="138"/>
        <v>Not Recommended</v>
      </c>
      <c r="AC836" s="18" t="str">
        <f t="shared" si="139"/>
        <v>High Buzz Mismatch</v>
      </c>
    </row>
    <row r="837" spans="1:29" x14ac:dyDescent="0.35">
      <c r="A837" s="18" t="s">
        <v>5912</v>
      </c>
      <c r="B837" s="19">
        <v>40842</v>
      </c>
      <c r="C837" s="18" t="s">
        <v>50</v>
      </c>
      <c r="D837" s="18" t="s">
        <v>38</v>
      </c>
      <c r="E837" s="18" t="s">
        <v>21</v>
      </c>
      <c r="F837" s="18" t="s">
        <v>22</v>
      </c>
      <c r="G837" s="18" t="s">
        <v>110</v>
      </c>
      <c r="H837" s="18" t="s">
        <v>1401</v>
      </c>
      <c r="I837" s="18" t="s">
        <v>367</v>
      </c>
      <c r="J837" s="20">
        <v>20000</v>
      </c>
      <c r="K837" s="20">
        <v>22739</v>
      </c>
      <c r="L837" s="20">
        <v>425</v>
      </c>
      <c r="M837" s="20">
        <v>24000</v>
      </c>
      <c r="N837" s="20">
        <v>6.2</v>
      </c>
      <c r="O837" s="20">
        <v>245</v>
      </c>
      <c r="P837" s="20">
        <v>108</v>
      </c>
      <c r="Q837" s="3">
        <v>70625986</v>
      </c>
      <c r="R837" s="3">
        <v>25000000</v>
      </c>
      <c r="S837" s="3">
        <f t="shared" si="130"/>
        <v>45625986</v>
      </c>
      <c r="T837" s="4">
        <f t="shared" si="131"/>
        <v>1.8250394400000001</v>
      </c>
      <c r="U837" s="5">
        <f t="shared" si="132"/>
        <v>27.930015775999998</v>
      </c>
      <c r="V837" s="2">
        <f t="shared" si="133"/>
        <v>2011</v>
      </c>
      <c r="W837" s="18" t="str">
        <f t="shared" si="134"/>
        <v>oktyabr</v>
      </c>
      <c r="X837" s="18" t="str">
        <f t="shared" si="135"/>
        <v>Ivan Reitman</v>
      </c>
      <c r="Y837" s="18" t="str">
        <f t="shared" si="136"/>
        <v>NO STRİNGS ATTACHED</v>
      </c>
      <c r="Z837" s="18" t="str">
        <f t="shared" si="137"/>
        <v>Normal</v>
      </c>
      <c r="AA837" s="18" t="str">
        <f>VLOOKUP(D837, lookups!$A$2:$B$18, 2, FALSE)</f>
        <v>Medium Budget</v>
      </c>
      <c r="AB837" s="18" t="str">
        <f t="shared" si="138"/>
        <v>Not Recommended</v>
      </c>
      <c r="AC837" s="18" t="str">
        <f t="shared" si="139"/>
        <v>Normal</v>
      </c>
    </row>
    <row r="838" spans="1:29" x14ac:dyDescent="0.35">
      <c r="A838" s="18" t="s">
        <v>4218</v>
      </c>
      <c r="B838" s="19">
        <v>38678</v>
      </c>
      <c r="C838" s="18" t="s">
        <v>50</v>
      </c>
      <c r="D838" s="18" t="s">
        <v>95</v>
      </c>
      <c r="E838" s="18" t="s">
        <v>21</v>
      </c>
      <c r="F838" s="18" t="s">
        <v>22</v>
      </c>
      <c r="G838" s="18" t="s">
        <v>110</v>
      </c>
      <c r="H838" s="18" t="s">
        <v>1401</v>
      </c>
      <c r="I838" s="18" t="s">
        <v>4219</v>
      </c>
      <c r="J838" s="20">
        <v>20000</v>
      </c>
      <c r="K838" s="20">
        <v>22417</v>
      </c>
      <c r="L838" s="20">
        <v>160</v>
      </c>
      <c r="M838" s="20">
        <v>48000</v>
      </c>
      <c r="N838" s="20">
        <v>8.1999999999999993</v>
      </c>
      <c r="O838" s="20">
        <v>525</v>
      </c>
      <c r="P838" s="20">
        <v>132</v>
      </c>
      <c r="Q838" s="3">
        <v>70496802</v>
      </c>
      <c r="R838" s="3">
        <v>54000000</v>
      </c>
      <c r="S838" s="3">
        <f t="shared" si="130"/>
        <v>16496802</v>
      </c>
      <c r="T838" s="4">
        <f t="shared" si="131"/>
        <v>0.30549633333333331</v>
      </c>
      <c r="U838" s="5">
        <f t="shared" si="132"/>
        <v>37.722198533333327</v>
      </c>
      <c r="V838" s="2">
        <f t="shared" si="133"/>
        <v>2005</v>
      </c>
      <c r="W838" s="18" t="str">
        <f t="shared" si="134"/>
        <v>noyabr</v>
      </c>
      <c r="X838" s="18" t="str">
        <f t="shared" si="135"/>
        <v>James McTeigue</v>
      </c>
      <c r="Y838" s="18" t="str">
        <f t="shared" si="136"/>
        <v>V FOR VENDETTA</v>
      </c>
      <c r="Z838" s="18" t="str">
        <f t="shared" si="137"/>
        <v>Normal</v>
      </c>
      <c r="AA838" s="18" t="str">
        <f>VLOOKUP(D838, lookups!$A$2:$B$18, 2, FALSE)</f>
        <v>High Budget</v>
      </c>
      <c r="AB838" s="18" t="str">
        <f t="shared" si="138"/>
        <v>Not Recommended</v>
      </c>
      <c r="AC838" s="18" t="str">
        <f t="shared" si="139"/>
        <v>High Buzz / High Score</v>
      </c>
    </row>
    <row r="839" spans="1:29" x14ac:dyDescent="0.35">
      <c r="A839" s="18" t="s">
        <v>6507</v>
      </c>
      <c r="B839" s="19">
        <v>41591</v>
      </c>
      <c r="C839" s="18" t="s">
        <v>50</v>
      </c>
      <c r="D839" s="18" t="s">
        <v>38</v>
      </c>
      <c r="E839" s="18" t="s">
        <v>21</v>
      </c>
      <c r="F839" s="18" t="s">
        <v>22</v>
      </c>
      <c r="G839" s="18" t="s">
        <v>110</v>
      </c>
      <c r="H839" s="18" t="s">
        <v>1325</v>
      </c>
      <c r="I839" s="18" t="s">
        <v>2203</v>
      </c>
      <c r="J839" s="20">
        <v>1000</v>
      </c>
      <c r="K839" s="20">
        <v>5306</v>
      </c>
      <c r="L839" s="20">
        <v>92</v>
      </c>
      <c r="M839" s="20">
        <v>7000</v>
      </c>
      <c r="N839" s="20">
        <v>6.7</v>
      </c>
      <c r="O839" s="20">
        <v>56</v>
      </c>
      <c r="P839" s="20">
        <v>123</v>
      </c>
      <c r="Q839" s="3">
        <v>70492685</v>
      </c>
      <c r="R839" s="3">
        <v>17000000</v>
      </c>
      <c r="S839" s="3">
        <f t="shared" si="130"/>
        <v>53492685</v>
      </c>
      <c r="T839" s="4">
        <f t="shared" si="131"/>
        <v>3.1466285294117649</v>
      </c>
      <c r="U839" s="5">
        <f t="shared" si="132"/>
        <v>28.758651411764706</v>
      </c>
      <c r="V839" s="2">
        <f t="shared" si="133"/>
        <v>2013</v>
      </c>
      <c r="W839" s="18" t="str">
        <f t="shared" si="134"/>
        <v>noyabr</v>
      </c>
      <c r="X839" s="18" t="str">
        <f t="shared" si="135"/>
        <v>Malcolm D. Lee</v>
      </c>
      <c r="Y839" s="18" t="str">
        <f t="shared" si="136"/>
        <v>THE BEST MAN HOLİDAY</v>
      </c>
      <c r="Z839" s="18" t="str">
        <f t="shared" si="137"/>
        <v>Normal</v>
      </c>
      <c r="AA839" s="18" t="str">
        <f>VLOOKUP(D839, lookups!$A$2:$B$18, 2, FALSE)</f>
        <v>Medium Budget</v>
      </c>
      <c r="AB839" s="18" t="str">
        <f t="shared" si="138"/>
        <v>Not Recommended</v>
      </c>
      <c r="AC839" s="18" t="str">
        <f t="shared" si="139"/>
        <v>Normal</v>
      </c>
    </row>
    <row r="840" spans="1:29" x14ac:dyDescent="0.35">
      <c r="A840" s="18" t="s">
        <v>1335</v>
      </c>
      <c r="B840" s="19">
        <v>35138</v>
      </c>
      <c r="C840" s="18" t="s">
        <v>50</v>
      </c>
      <c r="D840" s="18" t="s">
        <v>95</v>
      </c>
      <c r="E840" s="18" t="s">
        <v>21</v>
      </c>
      <c r="F840" s="18" t="s">
        <v>22</v>
      </c>
      <c r="G840" s="18" t="s">
        <v>110</v>
      </c>
      <c r="H840" s="18" t="s">
        <v>770</v>
      </c>
      <c r="I840" s="18" t="s">
        <v>1336</v>
      </c>
      <c r="J840" s="20">
        <v>848</v>
      </c>
      <c r="K840" s="20">
        <v>2913</v>
      </c>
      <c r="L840" s="20">
        <v>610</v>
      </c>
      <c r="M840" s="20">
        <v>0</v>
      </c>
      <c r="N840" s="20">
        <v>6</v>
      </c>
      <c r="O840" s="20">
        <v>72</v>
      </c>
      <c r="P840" s="20">
        <v>108</v>
      </c>
      <c r="Q840" s="3">
        <v>70450000</v>
      </c>
      <c r="R840" s="3">
        <v>50000000</v>
      </c>
      <c r="S840" s="3">
        <f t="shared" si="130"/>
        <v>20450000</v>
      </c>
      <c r="T840" s="4">
        <f t="shared" si="131"/>
        <v>0.40899999999999997</v>
      </c>
      <c r="U840" s="5">
        <f t="shared" si="132"/>
        <v>24.163599999999999</v>
      </c>
      <c r="V840" s="2">
        <f t="shared" si="133"/>
        <v>1996</v>
      </c>
      <c r="W840" s="18" t="str">
        <f t="shared" si="134"/>
        <v>mart</v>
      </c>
      <c r="X840" s="18" t="str">
        <f t="shared" si="135"/>
        <v>John Woo</v>
      </c>
      <c r="Y840" s="18" t="str">
        <f t="shared" si="136"/>
        <v>BROKEN ARROW</v>
      </c>
      <c r="Z840" s="18" t="str">
        <f t="shared" si="137"/>
        <v>Normal</v>
      </c>
      <c r="AA840" s="18" t="str">
        <f>VLOOKUP(D840, lookups!$A$2:$B$18, 2, FALSE)</f>
        <v>High Budget</v>
      </c>
      <c r="AB840" s="18" t="str">
        <f t="shared" si="138"/>
        <v>Not Recommended</v>
      </c>
      <c r="AC840" s="18" t="str">
        <f t="shared" si="139"/>
        <v>Normal</v>
      </c>
    </row>
    <row r="841" spans="1:29" x14ac:dyDescent="0.35">
      <c r="A841" s="18" t="s">
        <v>863</v>
      </c>
      <c r="B841" s="19">
        <v>33323</v>
      </c>
      <c r="C841" s="18" t="s">
        <v>19</v>
      </c>
      <c r="D841" s="18" t="s">
        <v>27</v>
      </c>
      <c r="E841" s="18" t="s">
        <v>21</v>
      </c>
      <c r="F841" s="18" t="s">
        <v>179</v>
      </c>
      <c r="G841" s="18" t="s">
        <v>110</v>
      </c>
      <c r="H841" s="18" t="s">
        <v>864</v>
      </c>
      <c r="I841" s="18" t="s">
        <v>549</v>
      </c>
      <c r="J841" s="20">
        <v>433</v>
      </c>
      <c r="K841" s="20">
        <v>698</v>
      </c>
      <c r="L841" s="20">
        <v>0</v>
      </c>
      <c r="M841" s="20">
        <v>0</v>
      </c>
      <c r="N841" s="20">
        <v>8</v>
      </c>
      <c r="O841" s="20">
        <v>125</v>
      </c>
      <c r="P841" s="20">
        <v>206</v>
      </c>
      <c r="Q841" s="3">
        <v>70405498</v>
      </c>
      <c r="R841" s="3">
        <v>40000000</v>
      </c>
      <c r="S841" s="3">
        <f t="shared" si="130"/>
        <v>30405498</v>
      </c>
      <c r="T841" s="4">
        <f t="shared" si="131"/>
        <v>0.76013744999999999</v>
      </c>
      <c r="U841" s="5">
        <f t="shared" si="132"/>
        <v>32.304054979999997</v>
      </c>
      <c r="V841" s="2">
        <f t="shared" si="133"/>
        <v>1991</v>
      </c>
      <c r="W841" s="18" t="str">
        <f t="shared" si="134"/>
        <v>mart</v>
      </c>
      <c r="X841" s="18" t="str">
        <f t="shared" si="135"/>
        <v>Oliver Stone</v>
      </c>
      <c r="Y841" s="18" t="str">
        <f t="shared" si="136"/>
        <v>JFK</v>
      </c>
      <c r="Z841" s="18" t="str">
        <f t="shared" si="137"/>
        <v>Normal</v>
      </c>
      <c r="AA841" s="18" t="str">
        <f>VLOOKUP(D841, lookups!$A$2:$B$18, 2, FALSE)</f>
        <v>Medium Budget</v>
      </c>
      <c r="AB841" s="18" t="str">
        <f t="shared" si="138"/>
        <v>Not Recommended</v>
      </c>
      <c r="AC841" s="18" t="str">
        <f t="shared" si="139"/>
        <v>High Buzz / High Score</v>
      </c>
    </row>
    <row r="842" spans="1:29" x14ac:dyDescent="0.35">
      <c r="A842" s="18" t="s">
        <v>1247</v>
      </c>
      <c r="B842" s="19">
        <v>34847</v>
      </c>
      <c r="C842" s="18" t="s">
        <v>50</v>
      </c>
      <c r="D842" s="18" t="s">
        <v>95</v>
      </c>
      <c r="E842" s="18" t="s">
        <v>21</v>
      </c>
      <c r="F842" s="18" t="s">
        <v>22</v>
      </c>
      <c r="G842" s="18" t="s">
        <v>150</v>
      </c>
      <c r="H842" s="18" t="s">
        <v>534</v>
      </c>
      <c r="I842" s="18" t="s">
        <v>1248</v>
      </c>
      <c r="J842" s="20">
        <v>1000</v>
      </c>
      <c r="K842" s="20">
        <v>3816</v>
      </c>
      <c r="L842" s="20">
        <v>545</v>
      </c>
      <c r="M842" s="20">
        <v>0</v>
      </c>
      <c r="N842" s="20">
        <v>5.8</v>
      </c>
      <c r="O842" s="20">
        <v>72</v>
      </c>
      <c r="P842" s="20">
        <v>101</v>
      </c>
      <c r="Q842" s="3">
        <v>70360285</v>
      </c>
      <c r="R842" s="3">
        <v>18000000</v>
      </c>
      <c r="S842" s="3">
        <f t="shared" si="130"/>
        <v>52360285</v>
      </c>
      <c r="T842" s="4">
        <f t="shared" si="131"/>
        <v>2.9089047222222222</v>
      </c>
      <c r="U842" s="5">
        <f t="shared" si="132"/>
        <v>24.363561888888889</v>
      </c>
      <c r="V842" s="2">
        <f t="shared" si="133"/>
        <v>1995</v>
      </c>
      <c r="W842" s="18" t="str">
        <f t="shared" si="134"/>
        <v>may</v>
      </c>
      <c r="X842" s="18" t="str">
        <f t="shared" si="135"/>
        <v>Paul W.S. Anderson</v>
      </c>
      <c r="Y842" s="18" t="str">
        <f t="shared" si="136"/>
        <v>MORTAL KOMBAT</v>
      </c>
      <c r="Z842" s="18" t="str">
        <f t="shared" si="137"/>
        <v>Normal</v>
      </c>
      <c r="AA842" s="18" t="str">
        <f>VLOOKUP(D842, lookups!$A$2:$B$18, 2, FALSE)</f>
        <v>High Budget</v>
      </c>
      <c r="AB842" s="18" t="str">
        <f t="shared" si="138"/>
        <v>Not Recommended</v>
      </c>
      <c r="AC842" s="18" t="str">
        <f t="shared" si="139"/>
        <v>Normal</v>
      </c>
    </row>
    <row r="843" spans="1:29" x14ac:dyDescent="0.35">
      <c r="A843" s="18" t="s">
        <v>2488</v>
      </c>
      <c r="B843" s="19">
        <v>36642</v>
      </c>
      <c r="C843" s="18" t="s">
        <v>50</v>
      </c>
      <c r="D843" s="18" t="s">
        <v>95</v>
      </c>
      <c r="E843" s="18" t="s">
        <v>21</v>
      </c>
      <c r="F843" s="18" t="s">
        <v>29</v>
      </c>
      <c r="G843" s="18" t="s">
        <v>110</v>
      </c>
      <c r="H843" s="18" t="s">
        <v>1110</v>
      </c>
      <c r="I843" s="18" t="s">
        <v>847</v>
      </c>
      <c r="J843" s="20">
        <v>23000</v>
      </c>
      <c r="K843" s="20">
        <v>26527</v>
      </c>
      <c r="L843" s="20">
        <v>309</v>
      </c>
      <c r="M843" s="20">
        <v>0</v>
      </c>
      <c r="N843" s="20">
        <v>5.9</v>
      </c>
      <c r="O843" s="20">
        <v>160</v>
      </c>
      <c r="P843" s="20">
        <v>99</v>
      </c>
      <c r="Q843" s="3">
        <v>70327868</v>
      </c>
      <c r="R843" s="3">
        <v>46000000</v>
      </c>
      <c r="S843" s="3">
        <f t="shared" si="130"/>
        <v>24327868</v>
      </c>
      <c r="T843" s="4">
        <f t="shared" si="131"/>
        <v>0.52886669565217392</v>
      </c>
      <c r="U843" s="5">
        <f t="shared" si="132"/>
        <v>23.811546678260871</v>
      </c>
      <c r="V843" s="2">
        <f t="shared" si="133"/>
        <v>2000</v>
      </c>
      <c r="W843" s="18" t="str">
        <f t="shared" si="134"/>
        <v>aprel</v>
      </c>
      <c r="X843" s="18" t="str">
        <f t="shared" si="135"/>
        <v>John Singleton</v>
      </c>
      <c r="Y843" s="18" t="str">
        <f t="shared" si="136"/>
        <v>SHAFT</v>
      </c>
      <c r="Z843" s="18" t="str">
        <f t="shared" si="137"/>
        <v>Normal</v>
      </c>
      <c r="AA843" s="18" t="str">
        <f>VLOOKUP(D843, lookups!$A$2:$B$18, 2, FALSE)</f>
        <v>High Budget</v>
      </c>
      <c r="AB843" s="18" t="str">
        <f t="shared" si="138"/>
        <v>Not Recommended</v>
      </c>
      <c r="AC843" s="18" t="str">
        <f t="shared" si="139"/>
        <v>High Buzz Mismatch</v>
      </c>
    </row>
    <row r="844" spans="1:29" x14ac:dyDescent="0.35">
      <c r="A844" s="18" t="s">
        <v>4454</v>
      </c>
      <c r="B844" s="19">
        <v>39067</v>
      </c>
      <c r="C844" s="18" t="s">
        <v>50</v>
      </c>
      <c r="D844" s="18" t="s">
        <v>27</v>
      </c>
      <c r="E844" s="18" t="s">
        <v>21</v>
      </c>
      <c r="F844" s="18" t="s">
        <v>22</v>
      </c>
      <c r="G844" s="18" t="s">
        <v>102</v>
      </c>
      <c r="H844" s="18" t="s">
        <v>254</v>
      </c>
      <c r="I844" s="18" t="s">
        <v>254</v>
      </c>
      <c r="J844" s="20">
        <v>13000</v>
      </c>
      <c r="K844" s="20">
        <v>15111</v>
      </c>
      <c r="L844" s="20">
        <v>13000</v>
      </c>
      <c r="M844" s="20">
        <v>0</v>
      </c>
      <c r="N844" s="20">
        <v>7.2</v>
      </c>
      <c r="O844" s="20">
        <v>285</v>
      </c>
      <c r="P844" s="20">
        <v>139</v>
      </c>
      <c r="Q844" s="3">
        <v>70269171</v>
      </c>
      <c r="R844" s="3">
        <v>24000000</v>
      </c>
      <c r="S844" s="3">
        <f t="shared" si="130"/>
        <v>46269171</v>
      </c>
      <c r="T844" s="4">
        <f t="shared" si="131"/>
        <v>1.927882125</v>
      </c>
      <c r="U844" s="5">
        <f t="shared" si="132"/>
        <v>29.571152850000001</v>
      </c>
      <c r="V844" s="2">
        <f t="shared" si="133"/>
        <v>2006</v>
      </c>
      <c r="W844" s="18" t="str">
        <f t="shared" si="134"/>
        <v>dekabr</v>
      </c>
      <c r="X844" s="18" t="str">
        <f t="shared" si="135"/>
        <v>Sylvester Stallone</v>
      </c>
      <c r="Y844" s="18" t="str">
        <f t="shared" si="136"/>
        <v>ROCKY BALBOA</v>
      </c>
      <c r="Z844" s="18" t="str">
        <f t="shared" si="137"/>
        <v>Normal</v>
      </c>
      <c r="AA844" s="18" t="str">
        <f>VLOOKUP(D844, lookups!$A$2:$B$18, 2, FALSE)</f>
        <v>Medium Budget</v>
      </c>
      <c r="AB844" s="18" t="str">
        <f t="shared" si="138"/>
        <v>Not Recommended</v>
      </c>
      <c r="AC844" s="18" t="str">
        <f t="shared" si="139"/>
        <v>Normal</v>
      </c>
    </row>
    <row r="845" spans="1:29" x14ac:dyDescent="0.35">
      <c r="A845" s="18" t="s">
        <v>4568</v>
      </c>
      <c r="B845" s="19">
        <v>38825</v>
      </c>
      <c r="C845" s="18" t="s">
        <v>50</v>
      </c>
      <c r="D845" s="18" t="s">
        <v>27</v>
      </c>
      <c r="E845" s="18" t="s">
        <v>21</v>
      </c>
      <c r="F845" s="18" t="s">
        <v>22</v>
      </c>
      <c r="G845" s="18" t="s">
        <v>150</v>
      </c>
      <c r="H845" s="18" t="s">
        <v>480</v>
      </c>
      <c r="I845" s="18" t="s">
        <v>549</v>
      </c>
      <c r="J845" s="20">
        <v>12000</v>
      </c>
      <c r="K845" s="20">
        <v>14421</v>
      </c>
      <c r="L845" s="20">
        <v>0</v>
      </c>
      <c r="M845" s="20">
        <v>0</v>
      </c>
      <c r="N845" s="20">
        <v>6</v>
      </c>
      <c r="O845" s="20">
        <v>242</v>
      </c>
      <c r="P845" s="20">
        <v>129</v>
      </c>
      <c r="Q845" s="3">
        <v>70236496</v>
      </c>
      <c r="R845" s="3">
        <v>63000000</v>
      </c>
      <c r="S845" s="3">
        <f t="shared" si="130"/>
        <v>7236496</v>
      </c>
      <c r="T845" s="4">
        <f t="shared" si="131"/>
        <v>0.11486501587301587</v>
      </c>
      <c r="U845" s="5">
        <f t="shared" si="132"/>
        <v>24.045946006349208</v>
      </c>
      <c r="V845" s="2">
        <f t="shared" si="133"/>
        <v>2006</v>
      </c>
      <c r="W845" s="18" t="str">
        <f t="shared" si="134"/>
        <v>aprel</v>
      </c>
      <c r="X845" s="18" t="str">
        <f t="shared" si="135"/>
        <v>Oliver Stone</v>
      </c>
      <c r="Y845" s="18" t="str">
        <f t="shared" si="136"/>
        <v>WORLD TRADE CENTER</v>
      </c>
      <c r="Z845" s="18" t="str">
        <f t="shared" si="137"/>
        <v>Normal</v>
      </c>
      <c r="AA845" s="18" t="str">
        <f>VLOOKUP(D845, lookups!$A$2:$B$18, 2, FALSE)</f>
        <v>Medium Budget</v>
      </c>
      <c r="AB845" s="18" t="str">
        <f t="shared" si="138"/>
        <v>Not Recommended</v>
      </c>
      <c r="AC845" s="18" t="str">
        <f t="shared" si="139"/>
        <v>Normal</v>
      </c>
    </row>
    <row r="846" spans="1:29" x14ac:dyDescent="0.35">
      <c r="A846" s="18" t="s">
        <v>6977</v>
      </c>
      <c r="B846" s="19">
        <v>42124</v>
      </c>
      <c r="C846" s="18" t="s">
        <v>50</v>
      </c>
      <c r="D846" s="18" t="s">
        <v>79</v>
      </c>
      <c r="E846" s="18" t="s">
        <v>21</v>
      </c>
      <c r="F846" s="18" t="s">
        <v>22</v>
      </c>
      <c r="G846" s="18" t="s">
        <v>110</v>
      </c>
      <c r="H846" s="18" t="s">
        <v>2470</v>
      </c>
      <c r="I846" s="18" t="s">
        <v>3585</v>
      </c>
      <c r="J846" s="20">
        <v>33000</v>
      </c>
      <c r="K846" s="20">
        <v>57308</v>
      </c>
      <c r="L846" s="20">
        <v>285</v>
      </c>
      <c r="M846" s="20">
        <v>99000</v>
      </c>
      <c r="N846" s="20">
        <v>7.8</v>
      </c>
      <c r="O846" s="20">
        <v>426</v>
      </c>
      <c r="P846" s="20">
        <v>130</v>
      </c>
      <c r="Q846" s="3">
        <v>70235322</v>
      </c>
      <c r="R846" s="3">
        <v>28000000</v>
      </c>
      <c r="S846" s="3">
        <f t="shared" si="130"/>
        <v>42235322</v>
      </c>
      <c r="T846" s="4">
        <f t="shared" si="131"/>
        <v>1.5084043571428571</v>
      </c>
      <c r="U846" s="5">
        <f t="shared" si="132"/>
        <v>41.70336174285714</v>
      </c>
      <c r="V846" s="2">
        <f t="shared" si="133"/>
        <v>2015</v>
      </c>
      <c r="W846" s="18" t="str">
        <f t="shared" si="134"/>
        <v>aprel</v>
      </c>
      <c r="X846" s="18" t="str">
        <f t="shared" si="135"/>
        <v>Adam McKay</v>
      </c>
      <c r="Y846" s="18" t="str">
        <f t="shared" si="136"/>
        <v>THE BİG SHORT</v>
      </c>
      <c r="Z846" s="18" t="str">
        <f t="shared" si="137"/>
        <v>Normal</v>
      </c>
      <c r="AA846" s="18" t="str">
        <f>VLOOKUP(D846, lookups!$A$2:$B$18, 2, FALSE)</f>
        <v>Medium Budget</v>
      </c>
      <c r="AB846" s="18" t="str">
        <f t="shared" si="138"/>
        <v>Not Recommended</v>
      </c>
      <c r="AC846" s="18" t="str">
        <f t="shared" si="139"/>
        <v>Normal</v>
      </c>
    </row>
    <row r="847" spans="1:29" x14ac:dyDescent="0.35">
      <c r="A847" s="18" t="s">
        <v>4907</v>
      </c>
      <c r="B847" s="19">
        <v>39593</v>
      </c>
      <c r="C847" s="18" t="s">
        <v>50</v>
      </c>
      <c r="D847" s="18" t="s">
        <v>95</v>
      </c>
      <c r="E847" s="18" t="s">
        <v>21</v>
      </c>
      <c r="F847" s="18" t="s">
        <v>22</v>
      </c>
      <c r="G847" s="18" t="s">
        <v>150</v>
      </c>
      <c r="H847" s="18" t="s">
        <v>1395</v>
      </c>
      <c r="I847" s="18" t="s">
        <v>1791</v>
      </c>
      <c r="J847" s="20">
        <v>11000</v>
      </c>
      <c r="K847" s="20">
        <v>13827</v>
      </c>
      <c r="L847" s="20">
        <v>72</v>
      </c>
      <c r="M847" s="20">
        <v>0</v>
      </c>
      <c r="N847" s="20">
        <v>5.6</v>
      </c>
      <c r="O847" s="20">
        <v>176</v>
      </c>
      <c r="P847" s="20">
        <v>112</v>
      </c>
      <c r="Q847" s="3">
        <v>70224196</v>
      </c>
      <c r="R847" s="3">
        <v>70000000</v>
      </c>
      <c r="S847" s="3">
        <f t="shared" si="130"/>
        <v>224196</v>
      </c>
      <c r="T847" s="4">
        <f t="shared" si="131"/>
        <v>3.2028E-3</v>
      </c>
      <c r="U847" s="5">
        <f t="shared" si="132"/>
        <v>22.40128112</v>
      </c>
      <c r="V847" s="2">
        <f t="shared" si="133"/>
        <v>2008</v>
      </c>
      <c r="W847" s="18" t="str">
        <f t="shared" si="134"/>
        <v>may</v>
      </c>
      <c r="X847" s="18" t="str">
        <f t="shared" si="135"/>
        <v>Andy Tennant</v>
      </c>
      <c r="Y847" s="18" t="str">
        <f t="shared" si="136"/>
        <v>FOOL'S GOLD</v>
      </c>
      <c r="Z847" s="18" t="str">
        <f t="shared" si="137"/>
        <v>Normal</v>
      </c>
      <c r="AA847" s="18" t="str">
        <f>VLOOKUP(D847, lookups!$A$2:$B$18, 2, FALSE)</f>
        <v>High Budget</v>
      </c>
      <c r="AB847" s="18" t="str">
        <f t="shared" si="138"/>
        <v>Not Recommended</v>
      </c>
      <c r="AC847" s="18" t="str">
        <f t="shared" si="139"/>
        <v>High Buzz Mismatch</v>
      </c>
    </row>
    <row r="848" spans="1:29" x14ac:dyDescent="0.35">
      <c r="A848" s="18" t="s">
        <v>4269</v>
      </c>
      <c r="B848" s="19">
        <v>38892</v>
      </c>
      <c r="C848" s="18" t="s">
        <v>50</v>
      </c>
      <c r="D848" s="18" t="s">
        <v>38</v>
      </c>
      <c r="E848" s="18" t="s">
        <v>21</v>
      </c>
      <c r="F848" s="18" t="s">
        <v>22</v>
      </c>
      <c r="G848" s="18" t="s">
        <v>150</v>
      </c>
      <c r="H848" s="18" t="s">
        <v>4270</v>
      </c>
      <c r="I848" s="18" t="s">
        <v>2835</v>
      </c>
      <c r="J848" s="20">
        <v>17000</v>
      </c>
      <c r="K848" s="20">
        <v>19334</v>
      </c>
      <c r="L848" s="20">
        <v>14</v>
      </c>
      <c r="M848" s="20">
        <v>663</v>
      </c>
      <c r="N848" s="20">
        <v>4.5999999999999996</v>
      </c>
      <c r="O848" s="20">
        <v>65</v>
      </c>
      <c r="P848" s="20">
        <v>99</v>
      </c>
      <c r="Q848" s="3">
        <v>70163652</v>
      </c>
      <c r="R848" s="3">
        <v>40000000</v>
      </c>
      <c r="S848" s="3">
        <f t="shared" si="130"/>
        <v>30163652</v>
      </c>
      <c r="T848" s="4">
        <f t="shared" si="131"/>
        <v>0.75409130000000002</v>
      </c>
      <c r="U848" s="5">
        <f t="shared" si="132"/>
        <v>18.767936519999996</v>
      </c>
      <c r="V848" s="2">
        <f t="shared" si="133"/>
        <v>2006</v>
      </c>
      <c r="W848" s="18" t="str">
        <f t="shared" si="134"/>
        <v>iyun</v>
      </c>
      <c r="X848" s="18" t="str">
        <f t="shared" si="135"/>
        <v>John Whitesell</v>
      </c>
      <c r="Y848" s="18" t="str">
        <f t="shared" si="136"/>
        <v>BİG MOMMA'S HOUSE 2</v>
      </c>
      <c r="Z848" s="18" t="str">
        <f t="shared" si="137"/>
        <v>Normal</v>
      </c>
      <c r="AA848" s="18" t="str">
        <f>VLOOKUP(D848, lookups!$A$2:$B$18, 2, FALSE)</f>
        <v>Medium Budget</v>
      </c>
      <c r="AB848" s="18" t="str">
        <f t="shared" si="138"/>
        <v>Not Recommended</v>
      </c>
      <c r="AC848" s="18" t="str">
        <f t="shared" si="139"/>
        <v>High Buzz Mismatch</v>
      </c>
    </row>
    <row r="849" spans="1:29" x14ac:dyDescent="0.35">
      <c r="A849" s="18" t="s">
        <v>1892</v>
      </c>
      <c r="B849" s="19">
        <v>35908</v>
      </c>
      <c r="C849" s="18" t="s">
        <v>50</v>
      </c>
      <c r="D849" s="18" t="s">
        <v>95</v>
      </c>
      <c r="E849" s="18" t="s">
        <v>21</v>
      </c>
      <c r="F849" s="18" t="s">
        <v>22</v>
      </c>
      <c r="G849" s="18" t="s">
        <v>102</v>
      </c>
      <c r="H849" s="18" t="s">
        <v>1132</v>
      </c>
      <c r="I849" s="18" t="s">
        <v>1440</v>
      </c>
      <c r="J849" s="20">
        <v>1000</v>
      </c>
      <c r="K849" s="20">
        <v>6207</v>
      </c>
      <c r="L849" s="20">
        <v>906</v>
      </c>
      <c r="M849" s="20">
        <v>1000</v>
      </c>
      <c r="N849" s="20">
        <v>6.4</v>
      </c>
      <c r="O849" s="20">
        <v>160</v>
      </c>
      <c r="P849" s="20">
        <v>103</v>
      </c>
      <c r="Q849" s="3">
        <v>70117571</v>
      </c>
      <c r="R849" s="3">
        <v>58000000</v>
      </c>
      <c r="S849" s="3">
        <f t="shared" si="130"/>
        <v>12117571</v>
      </c>
      <c r="T849" s="4">
        <f t="shared" si="131"/>
        <v>0.20892363793103449</v>
      </c>
      <c r="U849" s="5">
        <f t="shared" si="132"/>
        <v>25.783569455172415</v>
      </c>
      <c r="V849" s="2">
        <f t="shared" si="133"/>
        <v>1998</v>
      </c>
      <c r="W849" s="18" t="str">
        <f t="shared" si="134"/>
        <v>aprel</v>
      </c>
      <c r="X849" s="18" t="str">
        <f t="shared" si="135"/>
        <v>Jonathan Frakes</v>
      </c>
      <c r="Y849" s="18" t="str">
        <f t="shared" si="136"/>
        <v>STAR TREK: INSURRECTİON</v>
      </c>
      <c r="Z849" s="18" t="str">
        <f t="shared" si="137"/>
        <v>Normal</v>
      </c>
      <c r="AA849" s="18" t="str">
        <f>VLOOKUP(D849, lookups!$A$2:$B$18, 2, FALSE)</f>
        <v>High Budget</v>
      </c>
      <c r="AB849" s="18" t="str">
        <f t="shared" si="138"/>
        <v>Not Recommended</v>
      </c>
      <c r="AC849" s="18" t="str">
        <f t="shared" si="139"/>
        <v>Normal</v>
      </c>
    </row>
    <row r="850" spans="1:29" x14ac:dyDescent="0.35">
      <c r="A850" s="18" t="s">
        <v>912</v>
      </c>
      <c r="B850" s="19">
        <v>33952</v>
      </c>
      <c r="C850" s="18" t="s">
        <v>50</v>
      </c>
      <c r="D850" s="18" t="s">
        <v>38</v>
      </c>
      <c r="E850" s="18" t="s">
        <v>21</v>
      </c>
      <c r="F850" s="18" t="s">
        <v>22</v>
      </c>
      <c r="G850" s="18" t="s">
        <v>110</v>
      </c>
      <c r="H850" s="18" t="s">
        <v>913</v>
      </c>
      <c r="I850" s="18" t="s">
        <v>914</v>
      </c>
      <c r="J850" s="20">
        <v>723</v>
      </c>
      <c r="K850" s="20">
        <v>3841</v>
      </c>
      <c r="L850" s="20">
        <v>71</v>
      </c>
      <c r="M850" s="20">
        <v>0</v>
      </c>
      <c r="N850" s="20">
        <v>5.4</v>
      </c>
      <c r="O850" s="20">
        <v>21</v>
      </c>
      <c r="P850" s="20">
        <v>117</v>
      </c>
      <c r="Q850" s="3">
        <v>70100000</v>
      </c>
      <c r="R850" s="3">
        <v>40000000</v>
      </c>
      <c r="S850" s="3">
        <f t="shared" si="130"/>
        <v>30100000</v>
      </c>
      <c r="T850" s="4">
        <f t="shared" si="131"/>
        <v>0.75249999999999995</v>
      </c>
      <c r="U850" s="5">
        <f t="shared" si="132"/>
        <v>21.901</v>
      </c>
      <c r="V850" s="2">
        <f t="shared" si="133"/>
        <v>1992</v>
      </c>
      <c r="W850" s="18" t="str">
        <f t="shared" si="134"/>
        <v>dekabr</v>
      </c>
      <c r="X850" s="18" t="str">
        <f t="shared" si="135"/>
        <v>Reginald Hudlin</v>
      </c>
      <c r="Y850" s="18" t="str">
        <f t="shared" si="136"/>
        <v>BOOMERANG</v>
      </c>
      <c r="Z850" s="18" t="str">
        <f t="shared" si="137"/>
        <v>Normal</v>
      </c>
      <c r="AA850" s="18" t="str">
        <f>VLOOKUP(D850, lookups!$A$2:$B$18, 2, FALSE)</f>
        <v>Medium Budget</v>
      </c>
      <c r="AB850" s="18" t="str">
        <f t="shared" si="138"/>
        <v>Not Recommended</v>
      </c>
      <c r="AC850" s="18" t="str">
        <f t="shared" si="139"/>
        <v>High Buzz Mismatch</v>
      </c>
    </row>
    <row r="851" spans="1:29" x14ac:dyDescent="0.35">
      <c r="A851" s="18" t="s">
        <v>3390</v>
      </c>
      <c r="B851" s="19">
        <v>37958</v>
      </c>
      <c r="C851" s="18" t="s">
        <v>19</v>
      </c>
      <c r="D851" s="18" t="s">
        <v>95</v>
      </c>
      <c r="E851" s="18" t="s">
        <v>21</v>
      </c>
      <c r="F851" s="18" t="s">
        <v>22</v>
      </c>
      <c r="G851" s="18" t="s">
        <v>110</v>
      </c>
      <c r="H851" s="18" t="s">
        <v>418</v>
      </c>
      <c r="I851" s="18" t="s">
        <v>948</v>
      </c>
      <c r="J851" s="20">
        <v>926</v>
      </c>
      <c r="K851" s="20">
        <v>3983</v>
      </c>
      <c r="L851" s="20">
        <v>16000</v>
      </c>
      <c r="M851" s="20">
        <v>13000</v>
      </c>
      <c r="N851" s="20">
        <v>8.1</v>
      </c>
      <c r="O851" s="20">
        <v>354</v>
      </c>
      <c r="P851" s="20">
        <v>111</v>
      </c>
      <c r="Q851" s="3">
        <v>70098138</v>
      </c>
      <c r="R851" s="3">
        <v>30000000</v>
      </c>
      <c r="S851" s="3">
        <f t="shared" si="130"/>
        <v>40098138</v>
      </c>
      <c r="T851" s="4">
        <f t="shared" si="131"/>
        <v>1.3366046</v>
      </c>
      <c r="U851" s="5">
        <f t="shared" si="132"/>
        <v>34.234641839999995</v>
      </c>
      <c r="V851" s="2">
        <f t="shared" si="133"/>
        <v>2003</v>
      </c>
      <c r="W851" s="18" t="str">
        <f t="shared" si="134"/>
        <v>dekabr</v>
      </c>
      <c r="X851" s="18" t="str">
        <f t="shared" si="135"/>
        <v>Quentin Tarantino</v>
      </c>
      <c r="Y851" s="18" t="str">
        <f t="shared" si="136"/>
        <v>KİLL BİLL: VOL. 1</v>
      </c>
      <c r="Z851" s="18" t="str">
        <f t="shared" si="137"/>
        <v>Normal</v>
      </c>
      <c r="AA851" s="18" t="str">
        <f>VLOOKUP(D851, lookups!$A$2:$B$18, 2, FALSE)</f>
        <v>High Budget</v>
      </c>
      <c r="AB851" s="18" t="str">
        <f t="shared" si="138"/>
        <v>Not Recommended</v>
      </c>
      <c r="AC851" s="18" t="str">
        <f t="shared" si="139"/>
        <v>High Buzz / High Score</v>
      </c>
    </row>
    <row r="852" spans="1:29" x14ac:dyDescent="0.35">
      <c r="A852" s="18" t="s">
        <v>4787</v>
      </c>
      <c r="B852" s="19">
        <v>39110</v>
      </c>
      <c r="C852" s="18" t="s">
        <v>50</v>
      </c>
      <c r="D852" s="18" t="s">
        <v>58</v>
      </c>
      <c r="E852" s="18" t="s">
        <v>21</v>
      </c>
      <c r="F852" s="18" t="s">
        <v>22</v>
      </c>
      <c r="G852" s="18" t="s">
        <v>150</v>
      </c>
      <c r="H852" s="18" t="s">
        <v>236</v>
      </c>
      <c r="I852" s="18" t="s">
        <v>2674</v>
      </c>
      <c r="J852" s="20">
        <v>16000</v>
      </c>
      <c r="K852" s="20">
        <v>24106</v>
      </c>
      <c r="L852" s="20">
        <v>129</v>
      </c>
      <c r="M852" s="20">
        <v>0</v>
      </c>
      <c r="N852" s="20">
        <v>6.1</v>
      </c>
      <c r="O852" s="20">
        <v>251</v>
      </c>
      <c r="P852" s="20">
        <v>113</v>
      </c>
      <c r="Q852" s="3">
        <v>70083519</v>
      </c>
      <c r="R852" s="3">
        <v>180000000</v>
      </c>
      <c r="S852" s="3">
        <f t="shared" si="130"/>
        <v>-109916481</v>
      </c>
      <c r="T852" s="4">
        <f t="shared" si="131"/>
        <v>-0.61064711666666671</v>
      </c>
      <c r="U852" s="5">
        <f t="shared" si="132"/>
        <v>24.155741153333331</v>
      </c>
      <c r="V852" s="2">
        <f t="shared" si="133"/>
        <v>2007</v>
      </c>
      <c r="W852" s="18" t="str">
        <f t="shared" si="134"/>
        <v>yanvar</v>
      </c>
      <c r="X852" s="18" t="str">
        <f t="shared" si="135"/>
        <v>Chris Weitz</v>
      </c>
      <c r="Y852" s="18" t="str">
        <f t="shared" si="136"/>
        <v>THE GOLDEN COMPASS</v>
      </c>
      <c r="Z852" s="18" t="str">
        <f t="shared" si="137"/>
        <v>Underperformer</v>
      </c>
      <c r="AA852" s="18" t="str">
        <f>VLOOKUP(D852, lookups!$A$2:$B$18, 2, FALSE)</f>
        <v>High Budget</v>
      </c>
      <c r="AB852" s="18" t="str">
        <f t="shared" si="138"/>
        <v>Not Recommended</v>
      </c>
      <c r="AC852" s="18" t="str">
        <f t="shared" si="139"/>
        <v>Normal</v>
      </c>
    </row>
    <row r="853" spans="1:29" x14ac:dyDescent="0.35">
      <c r="A853" s="18" t="s">
        <v>6057</v>
      </c>
      <c r="B853" s="19">
        <v>41194</v>
      </c>
      <c r="C853" s="18" t="s">
        <v>50</v>
      </c>
      <c r="D853" s="18" t="s">
        <v>95</v>
      </c>
      <c r="E853" s="18" t="s">
        <v>21</v>
      </c>
      <c r="F853" s="18" t="s">
        <v>22</v>
      </c>
      <c r="G853" s="18" t="s">
        <v>110</v>
      </c>
      <c r="H853" s="18" t="s">
        <v>6058</v>
      </c>
      <c r="I853" s="18" t="s">
        <v>6059</v>
      </c>
      <c r="J853" s="20">
        <v>93</v>
      </c>
      <c r="K853" s="20">
        <v>146</v>
      </c>
      <c r="L853" s="20">
        <v>16</v>
      </c>
      <c r="M853" s="20">
        <v>15000</v>
      </c>
      <c r="N853" s="20">
        <v>6.5</v>
      </c>
      <c r="O853" s="20">
        <v>216</v>
      </c>
      <c r="P853" s="20">
        <v>110</v>
      </c>
      <c r="Q853" s="3">
        <v>70011073</v>
      </c>
      <c r="R853" s="3">
        <v>12000000</v>
      </c>
      <c r="S853" s="3">
        <f t="shared" si="130"/>
        <v>58011073</v>
      </c>
      <c r="T853" s="4">
        <f t="shared" si="131"/>
        <v>4.834256083333333</v>
      </c>
      <c r="U853" s="5">
        <f t="shared" si="132"/>
        <v>29.433702433333334</v>
      </c>
      <c r="V853" s="2">
        <f t="shared" si="133"/>
        <v>2012</v>
      </c>
      <c r="W853" s="18" t="str">
        <f t="shared" si="134"/>
        <v>oktyabr</v>
      </c>
      <c r="X853" s="18" t="str">
        <f t="shared" si="135"/>
        <v>Mike McCoy</v>
      </c>
      <c r="Y853" s="18" t="str">
        <f t="shared" si="136"/>
        <v>ACT OF VALOR</v>
      </c>
      <c r="Z853" s="18" t="str">
        <f t="shared" si="137"/>
        <v>Normal</v>
      </c>
      <c r="AA853" s="18" t="str">
        <f>VLOOKUP(D853, lookups!$A$2:$B$18, 2, FALSE)</f>
        <v>High Budget</v>
      </c>
      <c r="AB853" s="18" t="str">
        <f t="shared" si="138"/>
        <v>Not Recommended</v>
      </c>
      <c r="AC853" s="18" t="str">
        <f t="shared" si="139"/>
        <v>Normal</v>
      </c>
    </row>
    <row r="854" spans="1:29" x14ac:dyDescent="0.35">
      <c r="A854" s="18" t="s">
        <v>728</v>
      </c>
      <c r="B854" s="19">
        <v>32551</v>
      </c>
      <c r="C854" s="18" t="s">
        <v>50</v>
      </c>
      <c r="D854" s="18" t="s">
        <v>79</v>
      </c>
      <c r="E854" s="18" t="s">
        <v>21</v>
      </c>
      <c r="F854" s="18" t="s">
        <v>22</v>
      </c>
      <c r="G854" s="18" t="s">
        <v>110</v>
      </c>
      <c r="H854" s="18" t="s">
        <v>431</v>
      </c>
      <c r="I854" s="18" t="s">
        <v>549</v>
      </c>
      <c r="J854" s="20">
        <v>10000</v>
      </c>
      <c r="K854" s="20">
        <v>12098</v>
      </c>
      <c r="L854" s="20">
        <v>0</v>
      </c>
      <c r="M854" s="20">
        <v>4000</v>
      </c>
      <c r="N854" s="20">
        <v>7.2</v>
      </c>
      <c r="O854" s="20">
        <v>72</v>
      </c>
      <c r="P854" s="20">
        <v>145</v>
      </c>
      <c r="Q854" s="3">
        <v>70001698</v>
      </c>
      <c r="R854" s="3">
        <v>14000000</v>
      </c>
      <c r="S854" s="3">
        <f t="shared" si="130"/>
        <v>56001698</v>
      </c>
      <c r="T854" s="4">
        <f t="shared" si="131"/>
        <v>4.000121285714286</v>
      </c>
      <c r="U854" s="5">
        <f t="shared" si="132"/>
        <v>30.800048514285713</v>
      </c>
      <c r="V854" s="2">
        <f t="shared" si="133"/>
        <v>1989</v>
      </c>
      <c r="W854" s="18" t="str">
        <f t="shared" si="134"/>
        <v>fevral</v>
      </c>
      <c r="X854" s="18" t="str">
        <f t="shared" si="135"/>
        <v>Oliver Stone</v>
      </c>
      <c r="Y854" s="18" t="str">
        <f t="shared" si="136"/>
        <v>BORN ON THE FOURTH OF JULY</v>
      </c>
      <c r="Z854" s="18" t="str">
        <f t="shared" si="137"/>
        <v>Normal</v>
      </c>
      <c r="AA854" s="18" t="str">
        <f>VLOOKUP(D854, lookups!$A$2:$B$18, 2, FALSE)</f>
        <v>Medium Budget</v>
      </c>
      <c r="AB854" s="18" t="str">
        <f t="shared" si="138"/>
        <v>Not Recommended</v>
      </c>
      <c r="AC854" s="18" t="str">
        <f t="shared" si="139"/>
        <v>Normal</v>
      </c>
    </row>
    <row r="855" spans="1:29" x14ac:dyDescent="0.35">
      <c r="A855" s="18" t="s">
        <v>1744</v>
      </c>
      <c r="B855" s="19">
        <v>36152</v>
      </c>
      <c r="C855" s="18" t="s">
        <v>50</v>
      </c>
      <c r="D855" s="18" t="s">
        <v>95</v>
      </c>
      <c r="E855" s="18" t="s">
        <v>21</v>
      </c>
      <c r="F855" s="18" t="s">
        <v>22</v>
      </c>
      <c r="G855" s="18" t="s">
        <v>110</v>
      </c>
      <c r="H855" s="18" t="s">
        <v>1745</v>
      </c>
      <c r="I855" s="18" t="s">
        <v>1746</v>
      </c>
      <c r="J855" s="20">
        <v>886</v>
      </c>
      <c r="K855" s="20">
        <v>3174</v>
      </c>
      <c r="L855" s="20">
        <v>45</v>
      </c>
      <c r="M855" s="20">
        <v>0</v>
      </c>
      <c r="N855" s="20">
        <v>7.1</v>
      </c>
      <c r="O855" s="20">
        <v>184</v>
      </c>
      <c r="P855" s="20">
        <v>110</v>
      </c>
      <c r="Q855" s="3">
        <v>70001065</v>
      </c>
      <c r="R855" s="3">
        <v>45000000</v>
      </c>
      <c r="S855" s="3">
        <f t="shared" si="130"/>
        <v>25001065</v>
      </c>
      <c r="T855" s="4">
        <f t="shared" si="131"/>
        <v>0.55557922222222222</v>
      </c>
      <c r="U855" s="5">
        <f t="shared" si="132"/>
        <v>28.622231688888888</v>
      </c>
      <c r="V855" s="2">
        <f t="shared" si="133"/>
        <v>1998</v>
      </c>
      <c r="W855" s="18" t="str">
        <f t="shared" si="134"/>
        <v>dekabr</v>
      </c>
      <c r="X855" s="18" t="str">
        <f t="shared" si="135"/>
        <v>Stephen Norrington</v>
      </c>
      <c r="Y855" s="18" t="str">
        <f t="shared" si="136"/>
        <v>BLADE</v>
      </c>
      <c r="Z855" s="18" t="str">
        <f t="shared" si="137"/>
        <v>Normal</v>
      </c>
      <c r="AA855" s="18" t="str">
        <f>VLOOKUP(D855, lookups!$A$2:$B$18, 2, FALSE)</f>
        <v>High Budget</v>
      </c>
      <c r="AB855" s="18" t="str">
        <f t="shared" si="138"/>
        <v>Not Recommended</v>
      </c>
      <c r="AC855" s="18" t="str">
        <f t="shared" si="139"/>
        <v>Normal</v>
      </c>
    </row>
    <row r="856" spans="1:29" x14ac:dyDescent="0.35">
      <c r="A856" s="18" t="s">
        <v>5023</v>
      </c>
      <c r="B856" s="19">
        <v>39571</v>
      </c>
      <c r="C856" s="18" t="s">
        <v>50</v>
      </c>
      <c r="D856" s="18" t="s">
        <v>27</v>
      </c>
      <c r="E856" s="18" t="s">
        <v>21</v>
      </c>
      <c r="F856" s="18" t="s">
        <v>22</v>
      </c>
      <c r="G856" s="18" t="s">
        <v>150</v>
      </c>
      <c r="H856" s="18" t="s">
        <v>1185</v>
      </c>
      <c r="I856" s="18" t="s">
        <v>3445</v>
      </c>
      <c r="J856" s="20">
        <v>10000</v>
      </c>
      <c r="K856" s="20">
        <v>14727</v>
      </c>
      <c r="L856" s="20">
        <v>125</v>
      </c>
      <c r="M856" s="20">
        <v>26000</v>
      </c>
      <c r="N856" s="20">
        <v>7.7</v>
      </c>
      <c r="O856" s="20">
        <v>202</v>
      </c>
      <c r="P856" s="20">
        <v>123</v>
      </c>
      <c r="Q856" s="3">
        <v>69951824</v>
      </c>
      <c r="R856" s="3">
        <v>55000000</v>
      </c>
      <c r="S856" s="3">
        <f t="shared" si="130"/>
        <v>14951824</v>
      </c>
      <c r="T856" s="4">
        <f t="shared" si="131"/>
        <v>0.27185134545454548</v>
      </c>
      <c r="U856" s="5">
        <f t="shared" si="132"/>
        <v>33.508740538181819</v>
      </c>
      <c r="V856" s="2">
        <f t="shared" si="133"/>
        <v>2008</v>
      </c>
      <c r="W856" s="18" t="str">
        <f t="shared" si="134"/>
        <v>may</v>
      </c>
      <c r="X856" s="18" t="str">
        <f t="shared" si="135"/>
        <v>Gabriele Muccino</v>
      </c>
      <c r="Y856" s="18" t="str">
        <f t="shared" si="136"/>
        <v>SEVEN POUNDS</v>
      </c>
      <c r="Z856" s="18" t="str">
        <f t="shared" si="137"/>
        <v>Normal</v>
      </c>
      <c r="AA856" s="18" t="str">
        <f>VLOOKUP(D856, lookups!$A$2:$B$18, 2, FALSE)</f>
        <v>Medium Budget</v>
      </c>
      <c r="AB856" s="18" t="str">
        <f t="shared" si="138"/>
        <v>Not Recommended</v>
      </c>
      <c r="AC856" s="18" t="str">
        <f t="shared" si="139"/>
        <v>Normal</v>
      </c>
    </row>
    <row r="857" spans="1:29" x14ac:dyDescent="0.35">
      <c r="A857" s="18" t="s">
        <v>321</v>
      </c>
      <c r="B857" s="19">
        <v>29412</v>
      </c>
      <c r="C857" s="18" t="s">
        <v>50</v>
      </c>
      <c r="D857" s="18" t="s">
        <v>38</v>
      </c>
      <c r="E857" s="18" t="s">
        <v>21</v>
      </c>
      <c r="F857" s="18" t="s">
        <v>22</v>
      </c>
      <c r="G857" s="18" t="s">
        <v>110</v>
      </c>
      <c r="H857" s="18" t="s">
        <v>227</v>
      </c>
      <c r="I857" s="18" t="s">
        <v>322</v>
      </c>
      <c r="J857" s="20">
        <v>1000</v>
      </c>
      <c r="K857" s="20">
        <v>2419</v>
      </c>
      <c r="L857" s="20">
        <v>6</v>
      </c>
      <c r="M857" s="20">
        <v>855</v>
      </c>
      <c r="N857" s="20">
        <v>6.1</v>
      </c>
      <c r="O857" s="20">
        <v>25</v>
      </c>
      <c r="P857" s="20">
        <v>109</v>
      </c>
      <c r="Q857" s="3">
        <v>69800000</v>
      </c>
      <c r="R857" s="3">
        <v>10000000</v>
      </c>
      <c r="S857" s="3">
        <f t="shared" si="130"/>
        <v>59800000</v>
      </c>
      <c r="T857" s="4">
        <f t="shared" si="131"/>
        <v>5.98</v>
      </c>
      <c r="U857" s="5">
        <f t="shared" si="132"/>
        <v>26.877499999999998</v>
      </c>
      <c r="V857" s="2">
        <f t="shared" si="133"/>
        <v>1980</v>
      </c>
      <c r="W857" s="18" t="str">
        <f t="shared" si="134"/>
        <v>iyul</v>
      </c>
      <c r="X857" s="18" t="str">
        <f t="shared" si="135"/>
        <v>Howard Zieff</v>
      </c>
      <c r="Y857" s="18" t="str">
        <f t="shared" si="136"/>
        <v>PRİVATE BENJAMİN</v>
      </c>
      <c r="Z857" s="18" t="str">
        <f t="shared" si="137"/>
        <v>Normal</v>
      </c>
      <c r="AA857" s="18" t="str">
        <f>VLOOKUP(D857, lookups!$A$2:$B$18, 2, FALSE)</f>
        <v>Medium Budget</v>
      </c>
      <c r="AB857" s="18" t="str">
        <f t="shared" si="138"/>
        <v>Not Recommended</v>
      </c>
      <c r="AC857" s="18" t="str">
        <f t="shared" si="139"/>
        <v>Normal</v>
      </c>
    </row>
    <row r="858" spans="1:29" x14ac:dyDescent="0.35">
      <c r="A858" s="18" t="s">
        <v>472</v>
      </c>
      <c r="B858" s="19">
        <v>30963</v>
      </c>
      <c r="C858" s="18" t="s">
        <v>50</v>
      </c>
      <c r="D858" s="18" t="s">
        <v>38</v>
      </c>
      <c r="E858" s="18" t="s">
        <v>21</v>
      </c>
      <c r="F858" s="18" t="s">
        <v>22</v>
      </c>
      <c r="G858" s="18" t="s">
        <v>102</v>
      </c>
      <c r="H858" s="18" t="s">
        <v>473</v>
      </c>
      <c r="I858" s="18" t="s">
        <v>474</v>
      </c>
      <c r="J858" s="20">
        <v>15000</v>
      </c>
      <c r="K858" s="20">
        <v>15361</v>
      </c>
      <c r="L858" s="20">
        <v>2000</v>
      </c>
      <c r="M858" s="20">
        <v>0</v>
      </c>
      <c r="N858" s="20">
        <v>6.2</v>
      </c>
      <c r="O858" s="20">
        <v>43</v>
      </c>
      <c r="P858" s="20">
        <v>111</v>
      </c>
      <c r="Q858" s="3">
        <v>69800000</v>
      </c>
      <c r="R858" s="3">
        <v>8000000</v>
      </c>
      <c r="S858" s="3">
        <f t="shared" si="130"/>
        <v>61800000</v>
      </c>
      <c r="T858" s="4">
        <f t="shared" si="131"/>
        <v>7.7249999999999996</v>
      </c>
      <c r="U858" s="5">
        <f t="shared" si="132"/>
        <v>27.89</v>
      </c>
      <c r="V858" s="2">
        <f t="shared" si="133"/>
        <v>1984</v>
      </c>
      <c r="W858" s="18" t="str">
        <f t="shared" si="134"/>
        <v>oktyabr</v>
      </c>
      <c r="X858" s="18" t="str">
        <f t="shared" si="135"/>
        <v>Ron Howard</v>
      </c>
      <c r="Y858" s="18" t="str">
        <f t="shared" si="136"/>
        <v>SPLASH</v>
      </c>
      <c r="Z858" s="18" t="str">
        <f t="shared" si="137"/>
        <v>Overperformer</v>
      </c>
      <c r="AA858" s="18" t="str">
        <f>VLOOKUP(D858, lookups!$A$2:$B$18, 2, FALSE)</f>
        <v>Medium Budget</v>
      </c>
      <c r="AB858" s="18" t="str">
        <f t="shared" si="138"/>
        <v>Not Recommended</v>
      </c>
      <c r="AC858" s="18" t="str">
        <f t="shared" si="139"/>
        <v>Normal</v>
      </c>
    </row>
    <row r="859" spans="1:29" x14ac:dyDescent="0.35">
      <c r="A859" s="18" t="s">
        <v>2864</v>
      </c>
      <c r="B859" s="19">
        <v>37135</v>
      </c>
      <c r="C859" s="18" t="s">
        <v>50</v>
      </c>
      <c r="D859" s="18" t="s">
        <v>95</v>
      </c>
      <c r="E859" s="18" t="s">
        <v>21</v>
      </c>
      <c r="F859" s="18" t="s">
        <v>22</v>
      </c>
      <c r="G859" s="18" t="s">
        <v>110</v>
      </c>
      <c r="H859" s="18" t="s">
        <v>2599</v>
      </c>
      <c r="I859" s="18" t="s">
        <v>2386</v>
      </c>
      <c r="J859" s="20">
        <v>20000</v>
      </c>
      <c r="K859" s="20">
        <v>25942</v>
      </c>
      <c r="L859" s="20">
        <v>57</v>
      </c>
      <c r="M859" s="20">
        <v>0</v>
      </c>
      <c r="N859" s="20">
        <v>6.5</v>
      </c>
      <c r="O859" s="20">
        <v>166</v>
      </c>
      <c r="P859" s="20">
        <v>99</v>
      </c>
      <c r="Q859" s="3">
        <v>69772969</v>
      </c>
      <c r="R859" s="3">
        <v>80000000</v>
      </c>
      <c r="S859" s="3">
        <f t="shared" si="130"/>
        <v>-10227031</v>
      </c>
      <c r="T859" s="4">
        <f t="shared" si="131"/>
        <v>-0.1278378875</v>
      </c>
      <c r="U859" s="5">
        <f t="shared" si="132"/>
        <v>25.948864844999999</v>
      </c>
      <c r="V859" s="2">
        <f t="shared" si="133"/>
        <v>2001</v>
      </c>
      <c r="W859" s="18" t="str">
        <f t="shared" si="134"/>
        <v>sentyabr</v>
      </c>
      <c r="X859" s="18" t="str">
        <f t="shared" si="135"/>
        <v>Dominic Sena</v>
      </c>
      <c r="Y859" s="18" t="str">
        <f t="shared" si="136"/>
        <v>SWORDFİSH</v>
      </c>
      <c r="Z859" s="18" t="str">
        <f t="shared" si="137"/>
        <v>Underperformer</v>
      </c>
      <c r="AA859" s="18" t="str">
        <f>VLOOKUP(D859, lookups!$A$2:$B$18, 2, FALSE)</f>
        <v>High Budget</v>
      </c>
      <c r="AB859" s="18" t="str">
        <f t="shared" si="138"/>
        <v>Not Recommended</v>
      </c>
      <c r="AC859" s="18" t="str">
        <f t="shared" si="139"/>
        <v>Normal</v>
      </c>
    </row>
    <row r="860" spans="1:29" x14ac:dyDescent="0.35">
      <c r="A860" s="18" t="s">
        <v>405</v>
      </c>
      <c r="B860" s="19">
        <v>30287</v>
      </c>
      <c r="C860" s="18" t="s">
        <v>50</v>
      </c>
      <c r="D860" s="18" t="s">
        <v>38</v>
      </c>
      <c r="E860" s="18" t="s">
        <v>21</v>
      </c>
      <c r="F860" s="18" t="s">
        <v>22</v>
      </c>
      <c r="G860" s="18" t="s">
        <v>110</v>
      </c>
      <c r="H860" s="18" t="s">
        <v>406</v>
      </c>
      <c r="I860" s="18" t="s">
        <v>407</v>
      </c>
      <c r="J860" s="20">
        <v>1000</v>
      </c>
      <c r="K860" s="20">
        <v>3688</v>
      </c>
      <c r="L860" s="20">
        <v>19</v>
      </c>
      <c r="M860" s="20">
        <v>0</v>
      </c>
      <c r="N860" s="20">
        <v>5.8</v>
      </c>
      <c r="O860" s="20">
        <v>11</v>
      </c>
      <c r="P860" s="20">
        <v>114</v>
      </c>
      <c r="Q860" s="3">
        <v>69700000</v>
      </c>
      <c r="R860" s="3">
        <v>35000000</v>
      </c>
      <c r="S860" s="3">
        <f t="shared" si="130"/>
        <v>34700000</v>
      </c>
      <c r="T860" s="4">
        <f t="shared" si="131"/>
        <v>0.99142857142857144</v>
      </c>
      <c r="U860" s="5">
        <f t="shared" si="132"/>
        <v>23.596571428571426</v>
      </c>
      <c r="V860" s="2">
        <f t="shared" si="133"/>
        <v>1982</v>
      </c>
      <c r="W860" s="18" t="str">
        <f t="shared" si="134"/>
        <v>dekabr</v>
      </c>
      <c r="X860" s="18" t="str">
        <f t="shared" si="135"/>
        <v>Colin Higgins</v>
      </c>
      <c r="Y860" s="18" t="str">
        <f t="shared" si="136"/>
        <v>THE BEST LİTTLE WHOREHOUSE İN TEXAS</v>
      </c>
      <c r="Z860" s="18" t="str">
        <f t="shared" si="137"/>
        <v>Normal</v>
      </c>
      <c r="AA860" s="18" t="str">
        <f>VLOOKUP(D860, lookups!$A$2:$B$18, 2, FALSE)</f>
        <v>Medium Budget</v>
      </c>
      <c r="AB860" s="18" t="str">
        <f t="shared" si="138"/>
        <v>Not Recommended</v>
      </c>
      <c r="AC860" s="18" t="str">
        <f t="shared" si="139"/>
        <v>High Buzz Mismatch</v>
      </c>
    </row>
    <row r="861" spans="1:29" x14ac:dyDescent="0.35">
      <c r="A861" s="18" t="s">
        <v>2534</v>
      </c>
      <c r="B861" s="19">
        <v>36543</v>
      </c>
      <c r="C861" s="18" t="s">
        <v>50</v>
      </c>
      <c r="D861" s="18" t="s">
        <v>38</v>
      </c>
      <c r="E861" s="18" t="s">
        <v>21</v>
      </c>
      <c r="F861" s="18" t="s">
        <v>22</v>
      </c>
      <c r="G861" s="18" t="s">
        <v>102</v>
      </c>
      <c r="H861" s="18" t="s">
        <v>800</v>
      </c>
      <c r="I861" s="18" t="s">
        <v>981</v>
      </c>
      <c r="J861" s="20">
        <v>13000</v>
      </c>
      <c r="K861" s="20">
        <v>16452</v>
      </c>
      <c r="L861" s="20">
        <v>226</v>
      </c>
      <c r="M861" s="20">
        <v>0</v>
      </c>
      <c r="N861" s="20">
        <v>6.1</v>
      </c>
      <c r="O861" s="20">
        <v>86</v>
      </c>
      <c r="P861" s="20">
        <v>104</v>
      </c>
      <c r="Q861" s="3">
        <v>69688384</v>
      </c>
      <c r="R861" s="3">
        <v>60000000</v>
      </c>
      <c r="S861" s="3">
        <f t="shared" si="130"/>
        <v>9688384</v>
      </c>
      <c r="T861" s="4">
        <f t="shared" si="131"/>
        <v>0.16147306666666666</v>
      </c>
      <c r="U861" s="5">
        <f t="shared" si="132"/>
        <v>24.464589226666664</v>
      </c>
      <c r="V861" s="2">
        <f t="shared" si="133"/>
        <v>2000</v>
      </c>
      <c r="W861" s="18" t="str">
        <f t="shared" si="134"/>
        <v>yanvar</v>
      </c>
      <c r="X861" s="18" t="str">
        <f t="shared" si="135"/>
        <v>Jon Turteltaub</v>
      </c>
      <c r="Y861" s="18" t="str">
        <f t="shared" si="136"/>
        <v>THE KİD</v>
      </c>
      <c r="Z861" s="18" t="str">
        <f t="shared" si="137"/>
        <v>Normal</v>
      </c>
      <c r="AA861" s="18" t="str">
        <f>VLOOKUP(D861, lookups!$A$2:$B$18, 2, FALSE)</f>
        <v>Medium Budget</v>
      </c>
      <c r="AB861" s="18" t="str">
        <f t="shared" si="138"/>
        <v>Not Recommended</v>
      </c>
      <c r="AC861" s="18" t="str">
        <f t="shared" si="139"/>
        <v>Normal</v>
      </c>
    </row>
    <row r="862" spans="1:29" x14ac:dyDescent="0.35">
      <c r="A862" s="18" t="s">
        <v>3033</v>
      </c>
      <c r="B862" s="19">
        <v>37588</v>
      </c>
      <c r="C862" s="18" t="s">
        <v>50</v>
      </c>
      <c r="D862" s="18" t="s">
        <v>27</v>
      </c>
      <c r="E862" s="18" t="s">
        <v>21</v>
      </c>
      <c r="F862" s="18" t="s">
        <v>22</v>
      </c>
      <c r="G862" s="18" t="s">
        <v>150</v>
      </c>
      <c r="H862" s="18" t="s">
        <v>224</v>
      </c>
      <c r="I862" s="18" t="s">
        <v>3034</v>
      </c>
      <c r="J862" s="20">
        <v>1000</v>
      </c>
      <c r="K862" s="20">
        <v>3845</v>
      </c>
      <c r="L862" s="20">
        <v>144</v>
      </c>
      <c r="M862" s="20">
        <v>0</v>
      </c>
      <c r="N862" s="20">
        <v>6</v>
      </c>
      <c r="O862" s="20">
        <v>93</v>
      </c>
      <c r="P862" s="20">
        <v>116</v>
      </c>
      <c r="Q862" s="3">
        <v>69586544</v>
      </c>
      <c r="R862" s="3">
        <v>27000000</v>
      </c>
      <c r="S862" s="3">
        <f t="shared" si="130"/>
        <v>42586544</v>
      </c>
      <c r="T862" s="4">
        <f t="shared" si="131"/>
        <v>1.5772794074074075</v>
      </c>
      <c r="U862" s="5">
        <f t="shared" si="132"/>
        <v>24.630911762962963</v>
      </c>
      <c r="V862" s="2">
        <f t="shared" si="133"/>
        <v>2002</v>
      </c>
      <c r="W862" s="18" t="str">
        <f t="shared" si="134"/>
        <v>noyabr</v>
      </c>
      <c r="X862" s="18" t="str">
        <f t="shared" si="135"/>
        <v>Callie Khouri</v>
      </c>
      <c r="Y862" s="18" t="str">
        <f t="shared" si="136"/>
        <v>DİVİNE SECRETS OF THE YA-YA SİSTERHOOD</v>
      </c>
      <c r="Z862" s="18" t="str">
        <f t="shared" si="137"/>
        <v>Normal</v>
      </c>
      <c r="AA862" s="18" t="str">
        <f>VLOOKUP(D862, lookups!$A$2:$B$18, 2, FALSE)</f>
        <v>Medium Budget</v>
      </c>
      <c r="AB862" s="18" t="str">
        <f t="shared" si="138"/>
        <v>Not Recommended</v>
      </c>
      <c r="AC862" s="18" t="str">
        <f t="shared" si="139"/>
        <v>Normal</v>
      </c>
    </row>
    <row r="863" spans="1:29" x14ac:dyDescent="0.35">
      <c r="A863" s="18" t="s">
        <v>2250</v>
      </c>
      <c r="B863" s="19">
        <v>36236</v>
      </c>
      <c r="C863" s="18" t="s">
        <v>50</v>
      </c>
      <c r="D863" s="18" t="s">
        <v>20</v>
      </c>
      <c r="E863" s="18" t="s">
        <v>21</v>
      </c>
      <c r="F863" s="18" t="s">
        <v>22</v>
      </c>
      <c r="G863" s="18" t="s">
        <v>110</v>
      </c>
      <c r="H863" s="18" t="s">
        <v>1851</v>
      </c>
      <c r="I863" s="18" t="s">
        <v>624</v>
      </c>
      <c r="J863" s="20">
        <v>1000</v>
      </c>
      <c r="K863" s="20">
        <v>4660</v>
      </c>
      <c r="L863" s="20">
        <v>323</v>
      </c>
      <c r="M863" s="20">
        <v>0</v>
      </c>
      <c r="N863" s="20">
        <v>6.8</v>
      </c>
      <c r="O863" s="20">
        <v>152</v>
      </c>
      <c r="P863" s="20">
        <v>113</v>
      </c>
      <c r="Q863" s="3">
        <v>69304264</v>
      </c>
      <c r="R863" s="3">
        <v>48000000</v>
      </c>
      <c r="S863" s="3">
        <f t="shared" si="130"/>
        <v>21304264</v>
      </c>
      <c r="T863" s="4">
        <f t="shared" si="131"/>
        <v>0.44383883333333335</v>
      </c>
      <c r="U863" s="5">
        <f t="shared" si="132"/>
        <v>27.377535533333333</v>
      </c>
      <c r="V863" s="2">
        <f t="shared" si="133"/>
        <v>1999</v>
      </c>
      <c r="W863" s="18" t="str">
        <f t="shared" si="134"/>
        <v>mart</v>
      </c>
      <c r="X863" s="18" t="str">
        <f t="shared" si="135"/>
        <v>John McTiernan</v>
      </c>
      <c r="Y863" s="18" t="str">
        <f t="shared" si="136"/>
        <v>THE THOMAS CROWN AFFAİR</v>
      </c>
      <c r="Z863" s="18" t="str">
        <f t="shared" si="137"/>
        <v>Normal</v>
      </c>
      <c r="AA863" s="18" t="str">
        <f>VLOOKUP(D863, lookups!$A$2:$B$18, 2, FALSE)</f>
        <v>Medium Budget</v>
      </c>
      <c r="AB863" s="18" t="str">
        <f t="shared" si="138"/>
        <v>Not Recommended</v>
      </c>
      <c r="AC863" s="18" t="str">
        <f t="shared" si="139"/>
        <v>Normal</v>
      </c>
    </row>
    <row r="864" spans="1:29" x14ac:dyDescent="0.35">
      <c r="A864" s="18" t="s">
        <v>3875</v>
      </c>
      <c r="B864" s="19">
        <v>38247</v>
      </c>
      <c r="C864" s="18" t="s">
        <v>50</v>
      </c>
      <c r="D864" s="18" t="s">
        <v>38</v>
      </c>
      <c r="E864" s="18" t="s">
        <v>21</v>
      </c>
      <c r="F864" s="18" t="s">
        <v>22</v>
      </c>
      <c r="G864" s="18" t="s">
        <v>150</v>
      </c>
      <c r="H864" s="18" t="s">
        <v>3876</v>
      </c>
      <c r="I864" s="18" t="s">
        <v>1071</v>
      </c>
      <c r="J864" s="20">
        <v>1000</v>
      </c>
      <c r="K864" s="20">
        <v>6313</v>
      </c>
      <c r="L864" s="20">
        <v>322</v>
      </c>
      <c r="M864" s="20">
        <v>0</v>
      </c>
      <c r="N864" s="20">
        <v>5.4</v>
      </c>
      <c r="O864" s="20">
        <v>62</v>
      </c>
      <c r="P864" s="20">
        <v>109</v>
      </c>
      <c r="Q864" s="3">
        <v>69148997</v>
      </c>
      <c r="R864" s="3">
        <v>37000000</v>
      </c>
      <c r="S864" s="3">
        <f t="shared" si="130"/>
        <v>32148997</v>
      </c>
      <c r="T864" s="4">
        <f t="shared" si="131"/>
        <v>0.86889181081081079</v>
      </c>
      <c r="U864" s="5">
        <f t="shared" si="132"/>
        <v>21.947556724324325</v>
      </c>
      <c r="V864" s="2">
        <f t="shared" si="133"/>
        <v>2004</v>
      </c>
      <c r="W864" s="18" t="str">
        <f t="shared" si="134"/>
        <v>sentyabr</v>
      </c>
      <c r="X864" s="18" t="str">
        <f t="shared" si="135"/>
        <v>Keenen Ivory Wayans</v>
      </c>
      <c r="Y864" s="18" t="str">
        <f t="shared" si="136"/>
        <v>WHİTE CHİCKS</v>
      </c>
      <c r="Z864" s="18" t="str">
        <f t="shared" si="137"/>
        <v>Normal</v>
      </c>
      <c r="AA864" s="18" t="str">
        <f>VLOOKUP(D864, lookups!$A$2:$B$18, 2, FALSE)</f>
        <v>Medium Budget</v>
      </c>
      <c r="AB864" s="18" t="str">
        <f t="shared" si="138"/>
        <v>Not Recommended</v>
      </c>
      <c r="AC864" s="18" t="str">
        <f t="shared" si="139"/>
        <v>High Buzz Mismatch</v>
      </c>
    </row>
    <row r="865" spans="1:29" x14ac:dyDescent="0.35">
      <c r="A865" s="18" t="s">
        <v>1831</v>
      </c>
      <c r="B865" s="19">
        <v>35853</v>
      </c>
      <c r="C865" s="18" t="s">
        <v>50</v>
      </c>
      <c r="D865" s="18" t="s">
        <v>95</v>
      </c>
      <c r="E865" s="18" t="s">
        <v>21</v>
      </c>
      <c r="F865" s="18" t="s">
        <v>22</v>
      </c>
      <c r="G865" s="18" t="s">
        <v>150</v>
      </c>
      <c r="H865" s="18" t="s">
        <v>1026</v>
      </c>
      <c r="I865" s="18" t="s">
        <v>720</v>
      </c>
      <c r="J865" s="20">
        <v>10000</v>
      </c>
      <c r="K865" s="20">
        <v>12186</v>
      </c>
      <c r="L865" s="20">
        <v>81</v>
      </c>
      <c r="M865" s="20">
        <v>0</v>
      </c>
      <c r="N865" s="20">
        <v>5.0999999999999996</v>
      </c>
      <c r="O865" s="20">
        <v>102</v>
      </c>
      <c r="P865" s="20">
        <v>130</v>
      </c>
      <c r="Q865" s="3">
        <v>69102910</v>
      </c>
      <c r="R865" s="3">
        <v>80000000</v>
      </c>
      <c r="S865" s="3">
        <f t="shared" si="130"/>
        <v>-10897090</v>
      </c>
      <c r="T865" s="4">
        <f t="shared" si="131"/>
        <v>-0.136213625</v>
      </c>
      <c r="U865" s="5">
        <f t="shared" si="132"/>
        <v>20.345514549999997</v>
      </c>
      <c r="V865" s="2">
        <f t="shared" si="133"/>
        <v>1998</v>
      </c>
      <c r="W865" s="18" t="str">
        <f t="shared" si="134"/>
        <v>fevral</v>
      </c>
      <c r="X865" s="18" t="str">
        <f t="shared" si="135"/>
        <v>Stephen Hopkins</v>
      </c>
      <c r="Y865" s="18" t="str">
        <f t="shared" si="136"/>
        <v>LOST İN SPACE</v>
      </c>
      <c r="Z865" s="18" t="str">
        <f t="shared" si="137"/>
        <v>Underperformer</v>
      </c>
      <c r="AA865" s="18" t="str">
        <f>VLOOKUP(D865, lookups!$A$2:$B$18, 2, FALSE)</f>
        <v>High Budget</v>
      </c>
      <c r="AB865" s="18" t="str">
        <f t="shared" si="138"/>
        <v>Not Recommended</v>
      </c>
      <c r="AC865" s="18" t="str">
        <f t="shared" si="139"/>
        <v>High Buzz Mismatch</v>
      </c>
    </row>
    <row r="866" spans="1:29" x14ac:dyDescent="0.35">
      <c r="A866" s="18" t="s">
        <v>979</v>
      </c>
      <c r="B866" s="19">
        <v>34244</v>
      </c>
      <c r="C866" s="18" t="s">
        <v>19</v>
      </c>
      <c r="D866" s="18" t="s">
        <v>58</v>
      </c>
      <c r="E866" s="18" t="s">
        <v>21</v>
      </c>
      <c r="F866" s="18" t="s">
        <v>22</v>
      </c>
      <c r="G866" s="18" t="s">
        <v>102</v>
      </c>
      <c r="H866" s="18" t="s">
        <v>980</v>
      </c>
      <c r="I866" s="18" t="s">
        <v>981</v>
      </c>
      <c r="J866" s="20">
        <v>953</v>
      </c>
      <c r="K866" s="20">
        <v>2496</v>
      </c>
      <c r="L866" s="20">
        <v>226</v>
      </c>
      <c r="M866" s="20">
        <v>0</v>
      </c>
      <c r="N866" s="20">
        <v>6.9</v>
      </c>
      <c r="O866" s="20">
        <v>39</v>
      </c>
      <c r="P866" s="20">
        <v>98</v>
      </c>
      <c r="Q866" s="3">
        <v>68856263</v>
      </c>
      <c r="R866" s="3">
        <v>15000000</v>
      </c>
      <c r="S866" s="3">
        <f t="shared" si="130"/>
        <v>53856263</v>
      </c>
      <c r="T866" s="4">
        <f t="shared" si="131"/>
        <v>3.5904175333333335</v>
      </c>
      <c r="U866" s="5">
        <f t="shared" si="132"/>
        <v>29.036167013333333</v>
      </c>
      <c r="V866" s="2">
        <f t="shared" si="133"/>
        <v>1993</v>
      </c>
      <c r="W866" s="18" t="str">
        <f t="shared" si="134"/>
        <v>oktyabr</v>
      </c>
      <c r="X866" s="18" t="str">
        <f t="shared" si="135"/>
        <v>Jon Turteltaub</v>
      </c>
      <c r="Y866" s="18" t="str">
        <f t="shared" si="136"/>
        <v>COOL RUNNİNGS</v>
      </c>
      <c r="Z866" s="18" t="str">
        <f t="shared" si="137"/>
        <v>Normal</v>
      </c>
      <c r="AA866" s="18" t="str">
        <f>VLOOKUP(D866, lookups!$A$2:$B$18, 2, FALSE)</f>
        <v>High Budget</v>
      </c>
      <c r="AB866" s="18" t="str">
        <f t="shared" si="138"/>
        <v>Not Recommended</v>
      </c>
      <c r="AC866" s="18" t="str">
        <f t="shared" si="139"/>
        <v>Normal</v>
      </c>
    </row>
    <row r="867" spans="1:29" x14ac:dyDescent="0.35">
      <c r="A867" s="18" t="s">
        <v>1350</v>
      </c>
      <c r="B867" s="19">
        <v>35153</v>
      </c>
      <c r="C867" s="18" t="s">
        <v>50</v>
      </c>
      <c r="D867" s="18" t="s">
        <v>95</v>
      </c>
      <c r="E867" s="18" t="s">
        <v>21</v>
      </c>
      <c r="F867" s="18" t="s">
        <v>22</v>
      </c>
      <c r="G867" s="18" t="s">
        <v>110</v>
      </c>
      <c r="H867" s="18" t="s">
        <v>1351</v>
      </c>
      <c r="I867" s="18" t="s">
        <v>1352</v>
      </c>
      <c r="J867" s="20">
        <v>1000</v>
      </c>
      <c r="K867" s="20">
        <v>2916</v>
      </c>
      <c r="L867" s="20">
        <v>53</v>
      </c>
      <c r="M867" s="20">
        <v>0</v>
      </c>
      <c r="N867" s="20">
        <v>6.4</v>
      </c>
      <c r="O867" s="20">
        <v>60</v>
      </c>
      <c r="P867" s="20">
        <v>133</v>
      </c>
      <c r="Q867" s="3">
        <v>68750000</v>
      </c>
      <c r="R867" s="3">
        <v>55000000</v>
      </c>
      <c r="S867" s="3">
        <f t="shared" si="130"/>
        <v>13750000</v>
      </c>
      <c r="T867" s="4">
        <f t="shared" si="131"/>
        <v>0.25</v>
      </c>
      <c r="U867" s="5">
        <f t="shared" si="132"/>
        <v>25.700000000000003</v>
      </c>
      <c r="V867" s="2">
        <f t="shared" si="133"/>
        <v>1996</v>
      </c>
      <c r="W867" s="18" t="str">
        <f t="shared" si="134"/>
        <v>mart</v>
      </c>
      <c r="X867" s="18" t="str">
        <f t="shared" si="135"/>
        <v>Stuart Baird</v>
      </c>
      <c r="Y867" s="18" t="str">
        <f t="shared" si="136"/>
        <v>EXECUTİVE DECİSİON</v>
      </c>
      <c r="Z867" s="18" t="str">
        <f t="shared" si="137"/>
        <v>Normal</v>
      </c>
      <c r="AA867" s="18" t="str">
        <f>VLOOKUP(D867, lookups!$A$2:$B$18, 2, FALSE)</f>
        <v>High Budget</v>
      </c>
      <c r="AB867" s="18" t="str">
        <f t="shared" si="138"/>
        <v>Not Recommended</v>
      </c>
      <c r="AC867" s="18" t="str">
        <f t="shared" si="139"/>
        <v>Normal</v>
      </c>
    </row>
    <row r="868" spans="1:29" x14ac:dyDescent="0.35">
      <c r="A868" s="18" t="s">
        <v>4092</v>
      </c>
      <c r="B868" s="19">
        <v>38667</v>
      </c>
      <c r="C868" s="18" t="s">
        <v>50</v>
      </c>
      <c r="D868" s="18" t="s">
        <v>95</v>
      </c>
      <c r="E868" s="18" t="s">
        <v>21</v>
      </c>
      <c r="F868" s="18" t="s">
        <v>101</v>
      </c>
      <c r="G868" s="18" t="s">
        <v>150</v>
      </c>
      <c r="H868" s="18" t="s">
        <v>1395</v>
      </c>
      <c r="I868" s="18" t="s">
        <v>4093</v>
      </c>
      <c r="J868" s="20">
        <v>11000</v>
      </c>
      <c r="K868" s="20">
        <v>13073</v>
      </c>
      <c r="L868" s="20">
        <v>42</v>
      </c>
      <c r="M868" s="20">
        <v>0</v>
      </c>
      <c r="N868" s="20">
        <v>6</v>
      </c>
      <c r="O868" s="20">
        <v>163</v>
      </c>
      <c r="P868" s="20">
        <v>124</v>
      </c>
      <c r="Q868" s="3">
        <v>68642452</v>
      </c>
      <c r="R868" s="3">
        <v>130000000</v>
      </c>
      <c r="S868" s="3">
        <f t="shared" si="130"/>
        <v>-61357548</v>
      </c>
      <c r="T868" s="4">
        <f t="shared" si="131"/>
        <v>-0.47198113846153844</v>
      </c>
      <c r="U868" s="5">
        <f t="shared" si="132"/>
        <v>23.811207544615385</v>
      </c>
      <c r="V868" s="2">
        <f t="shared" si="133"/>
        <v>2005</v>
      </c>
      <c r="W868" s="18" t="str">
        <f t="shared" si="134"/>
        <v>noyabr</v>
      </c>
      <c r="X868" s="18" t="str">
        <f t="shared" si="135"/>
        <v>Breck Eisner</v>
      </c>
      <c r="Y868" s="18" t="str">
        <f t="shared" si="136"/>
        <v>SAHARA</v>
      </c>
      <c r="Z868" s="18" t="str">
        <f t="shared" si="137"/>
        <v>Underperformer</v>
      </c>
      <c r="AA868" s="18" t="str">
        <f>VLOOKUP(D868, lookups!$A$2:$B$18, 2, FALSE)</f>
        <v>High Budget</v>
      </c>
      <c r="AB868" s="18" t="str">
        <f t="shared" si="138"/>
        <v>Not Recommended</v>
      </c>
      <c r="AC868" s="18" t="str">
        <f t="shared" si="139"/>
        <v>Normal</v>
      </c>
    </row>
    <row r="869" spans="1:29" x14ac:dyDescent="0.35">
      <c r="A869" s="18" t="s">
        <v>6479</v>
      </c>
      <c r="B869" s="19">
        <v>41564</v>
      </c>
      <c r="C869" s="18" t="s">
        <v>50</v>
      </c>
      <c r="D869" s="18" t="s">
        <v>58</v>
      </c>
      <c r="E869" s="18" t="s">
        <v>21</v>
      </c>
      <c r="F869" s="18" t="s">
        <v>22</v>
      </c>
      <c r="G869" s="18" t="s">
        <v>102</v>
      </c>
      <c r="H869" s="18" t="s">
        <v>3817</v>
      </c>
      <c r="I869" s="18" t="s">
        <v>5288</v>
      </c>
      <c r="J869" s="20">
        <v>8000</v>
      </c>
      <c r="K869" s="20">
        <v>10882</v>
      </c>
      <c r="L869" s="20">
        <v>87</v>
      </c>
      <c r="M869" s="20">
        <v>28000</v>
      </c>
      <c r="N869" s="20">
        <v>5.9</v>
      </c>
      <c r="O869" s="20">
        <v>183</v>
      </c>
      <c r="P869" s="20">
        <v>106</v>
      </c>
      <c r="Q869" s="3">
        <v>68558662</v>
      </c>
      <c r="R869" s="3">
        <v>90000000</v>
      </c>
      <c r="S869" s="3">
        <f t="shared" si="130"/>
        <v>-21441338</v>
      </c>
      <c r="T869" s="4">
        <f t="shared" si="131"/>
        <v>-0.23823708888888889</v>
      </c>
      <c r="U869" s="5">
        <f t="shared" si="132"/>
        <v>26.304705164444446</v>
      </c>
      <c r="V869" s="2">
        <f t="shared" si="133"/>
        <v>2013</v>
      </c>
      <c r="W869" s="18" t="str">
        <f t="shared" si="134"/>
        <v>oktyabr</v>
      </c>
      <c r="X869" s="18" t="str">
        <f t="shared" si="135"/>
        <v>Thor Freudenthal</v>
      </c>
      <c r="Y869" s="18" t="str">
        <f t="shared" si="136"/>
        <v>PERCY JACKSON: SEA OF MONSTERS</v>
      </c>
      <c r="Z869" s="18" t="str">
        <f t="shared" si="137"/>
        <v>Underperformer</v>
      </c>
      <c r="AA869" s="18" t="str">
        <f>VLOOKUP(D869, lookups!$A$2:$B$18, 2, FALSE)</f>
        <v>High Budget</v>
      </c>
      <c r="AB869" s="18" t="str">
        <f t="shared" si="138"/>
        <v>Not Recommended</v>
      </c>
      <c r="AC869" s="18" t="str">
        <f t="shared" si="139"/>
        <v>High Buzz Mismatch</v>
      </c>
    </row>
    <row r="870" spans="1:29" x14ac:dyDescent="0.35">
      <c r="A870" s="18" t="s">
        <v>2475</v>
      </c>
      <c r="B870" s="19">
        <v>36778</v>
      </c>
      <c r="C870" s="18" t="s">
        <v>50</v>
      </c>
      <c r="D870" s="18" t="s">
        <v>38</v>
      </c>
      <c r="E870" s="18" t="s">
        <v>21</v>
      </c>
      <c r="F870" s="18" t="s">
        <v>22</v>
      </c>
      <c r="G870" s="18" t="s">
        <v>110</v>
      </c>
      <c r="H870" s="18" t="s">
        <v>1243</v>
      </c>
      <c r="I870" s="18" t="s">
        <v>2476</v>
      </c>
      <c r="J870" s="20">
        <v>1000</v>
      </c>
      <c r="K870" s="20">
        <v>3889</v>
      </c>
      <c r="L870" s="20">
        <v>480</v>
      </c>
      <c r="M870" s="20">
        <v>0</v>
      </c>
      <c r="N870" s="20">
        <v>6.5</v>
      </c>
      <c r="O870" s="20">
        <v>103</v>
      </c>
      <c r="P870" s="20">
        <v>94</v>
      </c>
      <c r="Q870" s="3">
        <v>68525609</v>
      </c>
      <c r="R870" s="3">
        <v>15600000</v>
      </c>
      <c r="S870" s="3">
        <f t="shared" si="130"/>
        <v>52925609</v>
      </c>
      <c r="T870" s="4">
        <f t="shared" si="131"/>
        <v>3.3926672435897438</v>
      </c>
      <c r="U870" s="5">
        <f t="shared" si="132"/>
        <v>27.357066897435899</v>
      </c>
      <c r="V870" s="2">
        <f t="shared" si="133"/>
        <v>2000</v>
      </c>
      <c r="W870" s="18" t="str">
        <f t="shared" si="134"/>
        <v>sentyabr</v>
      </c>
      <c r="X870" s="18" t="str">
        <f t="shared" si="135"/>
        <v>Todd Phillips</v>
      </c>
      <c r="Y870" s="18" t="str">
        <f t="shared" si="136"/>
        <v>ROAD TRİP</v>
      </c>
      <c r="Z870" s="18" t="str">
        <f t="shared" si="137"/>
        <v>Normal</v>
      </c>
      <c r="AA870" s="18" t="str">
        <f>VLOOKUP(D870, lookups!$A$2:$B$18, 2, FALSE)</f>
        <v>Medium Budget</v>
      </c>
      <c r="AB870" s="18" t="str">
        <f t="shared" si="138"/>
        <v>Not Recommended</v>
      </c>
      <c r="AC870" s="18" t="str">
        <f t="shared" si="139"/>
        <v>Normal</v>
      </c>
    </row>
    <row r="871" spans="1:29" x14ac:dyDescent="0.35">
      <c r="A871" s="18" t="s">
        <v>2581</v>
      </c>
      <c r="B871" s="19">
        <v>36800</v>
      </c>
      <c r="C871" s="18" t="s">
        <v>50</v>
      </c>
      <c r="D871" s="18" t="s">
        <v>95</v>
      </c>
      <c r="E871" s="18" t="s">
        <v>21</v>
      </c>
      <c r="F871" s="18" t="s">
        <v>22</v>
      </c>
      <c r="G871" s="18" t="s">
        <v>150</v>
      </c>
      <c r="H871" s="18" t="s">
        <v>2582</v>
      </c>
      <c r="I871" s="18" t="s">
        <v>1223</v>
      </c>
      <c r="J871" s="20">
        <v>867</v>
      </c>
      <c r="K871" s="20">
        <v>3424</v>
      </c>
      <c r="L871" s="20">
        <v>258</v>
      </c>
      <c r="M871" s="20">
        <v>0</v>
      </c>
      <c r="N871" s="20">
        <v>5.9</v>
      </c>
      <c r="O871" s="20">
        <v>134</v>
      </c>
      <c r="P871" s="20">
        <v>124</v>
      </c>
      <c r="Q871" s="3">
        <v>68473360</v>
      </c>
      <c r="R871" s="3">
        <v>75000000</v>
      </c>
      <c r="S871" s="3">
        <f t="shared" si="130"/>
        <v>-6526640</v>
      </c>
      <c r="T871" s="4">
        <f t="shared" si="131"/>
        <v>-8.702186666666667E-2</v>
      </c>
      <c r="U871" s="5">
        <f t="shared" si="132"/>
        <v>23.565191253333335</v>
      </c>
      <c r="V871" s="2">
        <f t="shared" si="133"/>
        <v>2000</v>
      </c>
      <c r="W871" s="18" t="str">
        <f t="shared" si="134"/>
        <v>oktyabr</v>
      </c>
      <c r="X871" s="18" t="str">
        <f t="shared" si="135"/>
        <v>Martin Campbell</v>
      </c>
      <c r="Y871" s="18" t="str">
        <f t="shared" si="136"/>
        <v>VERTİCAL LİMİT</v>
      </c>
      <c r="Z871" s="18" t="str">
        <f t="shared" si="137"/>
        <v>Underperformer</v>
      </c>
      <c r="AA871" s="18" t="str">
        <f>VLOOKUP(D871, lookups!$A$2:$B$18, 2, FALSE)</f>
        <v>High Budget</v>
      </c>
      <c r="AB871" s="18" t="str">
        <f t="shared" si="138"/>
        <v>Not Recommended</v>
      </c>
      <c r="AC871" s="18" t="str">
        <f t="shared" si="139"/>
        <v>High Buzz Mismatch</v>
      </c>
    </row>
    <row r="872" spans="1:29" x14ac:dyDescent="0.35">
      <c r="A872" s="18" t="s">
        <v>2324</v>
      </c>
      <c r="B872" s="19">
        <v>36553</v>
      </c>
      <c r="C872" s="18" t="s">
        <v>50</v>
      </c>
      <c r="D872" s="18" t="s">
        <v>38</v>
      </c>
      <c r="E872" s="18" t="s">
        <v>21</v>
      </c>
      <c r="F872" s="18" t="s">
        <v>22</v>
      </c>
      <c r="G872" s="18" t="s">
        <v>150</v>
      </c>
      <c r="H872" s="18" t="s">
        <v>1519</v>
      </c>
      <c r="I872" s="18" t="s">
        <v>2325</v>
      </c>
      <c r="J872" s="20">
        <v>4000</v>
      </c>
      <c r="K872" s="20">
        <v>5270</v>
      </c>
      <c r="L872" s="20">
        <v>235</v>
      </c>
      <c r="M872" s="20">
        <v>0</v>
      </c>
      <c r="N872" s="20">
        <v>5.9</v>
      </c>
      <c r="O872" s="20">
        <v>139</v>
      </c>
      <c r="P872" s="20">
        <v>98</v>
      </c>
      <c r="Q872" s="3">
        <v>68353550</v>
      </c>
      <c r="R872" s="3">
        <v>10000000</v>
      </c>
      <c r="S872" s="3">
        <f t="shared" si="130"/>
        <v>58353550</v>
      </c>
      <c r="T872" s="4">
        <f t="shared" si="131"/>
        <v>5.8353549999999998</v>
      </c>
      <c r="U872" s="5">
        <f t="shared" si="132"/>
        <v>25.934142000000001</v>
      </c>
      <c r="V872" s="2">
        <f t="shared" si="133"/>
        <v>2000</v>
      </c>
      <c r="W872" s="18" t="str">
        <f t="shared" si="134"/>
        <v>yanvar</v>
      </c>
      <c r="X872" s="18" t="str">
        <f t="shared" si="135"/>
        <v>Peyton Reed</v>
      </c>
      <c r="Y872" s="18" t="str">
        <f t="shared" si="136"/>
        <v>BRİNG IT ON</v>
      </c>
      <c r="Z872" s="18" t="str">
        <f t="shared" si="137"/>
        <v>Normal</v>
      </c>
      <c r="AA872" s="18" t="str">
        <f>VLOOKUP(D872, lookups!$A$2:$B$18, 2, FALSE)</f>
        <v>Medium Budget</v>
      </c>
      <c r="AB872" s="18" t="str">
        <f t="shared" si="138"/>
        <v>Not Recommended</v>
      </c>
      <c r="AC872" s="18" t="str">
        <f t="shared" si="139"/>
        <v>Normal</v>
      </c>
    </row>
    <row r="873" spans="1:29" x14ac:dyDescent="0.35">
      <c r="A873" s="18" t="s">
        <v>5906</v>
      </c>
      <c r="B873" s="19">
        <v>40623</v>
      </c>
      <c r="C873" s="18" t="s">
        <v>50</v>
      </c>
      <c r="D873" s="18" t="s">
        <v>38</v>
      </c>
      <c r="E873" s="18" t="s">
        <v>21</v>
      </c>
      <c r="F873" s="18" t="s">
        <v>22</v>
      </c>
      <c r="G873" s="18" t="s">
        <v>102</v>
      </c>
      <c r="H873" s="18" t="s">
        <v>4565</v>
      </c>
      <c r="I873" s="18" t="s">
        <v>2710</v>
      </c>
      <c r="J873" s="20">
        <v>1000</v>
      </c>
      <c r="K873" s="20">
        <v>2820</v>
      </c>
      <c r="L873" s="20">
        <v>70</v>
      </c>
      <c r="M873" s="20">
        <v>14000</v>
      </c>
      <c r="N873" s="20">
        <v>6</v>
      </c>
      <c r="O873" s="20">
        <v>189</v>
      </c>
      <c r="P873" s="20">
        <v>94</v>
      </c>
      <c r="Q873" s="3">
        <v>68218041</v>
      </c>
      <c r="R873" s="3">
        <v>55000000</v>
      </c>
      <c r="S873" s="3">
        <f t="shared" si="130"/>
        <v>13218041</v>
      </c>
      <c r="T873" s="4">
        <f t="shared" si="131"/>
        <v>0.24032801818181818</v>
      </c>
      <c r="U873" s="5">
        <f t="shared" si="132"/>
        <v>25.496131207272725</v>
      </c>
      <c r="V873" s="2">
        <f t="shared" si="133"/>
        <v>2011</v>
      </c>
      <c r="W873" s="18" t="str">
        <f t="shared" si="134"/>
        <v>mart</v>
      </c>
      <c r="X873" s="18" t="str">
        <f t="shared" si="135"/>
        <v>Mark Waters</v>
      </c>
      <c r="Y873" s="18" t="str">
        <f t="shared" si="136"/>
        <v>MR. POPPER'S PENGUİNS</v>
      </c>
      <c r="Z873" s="18" t="str">
        <f t="shared" si="137"/>
        <v>Normal</v>
      </c>
      <c r="AA873" s="18" t="str">
        <f>VLOOKUP(D873, lookups!$A$2:$B$18, 2, FALSE)</f>
        <v>Medium Budget</v>
      </c>
      <c r="AB873" s="18" t="str">
        <f t="shared" si="138"/>
        <v>Not Recommended</v>
      </c>
      <c r="AC873" s="18" t="str">
        <f t="shared" si="139"/>
        <v>Normal</v>
      </c>
    </row>
    <row r="874" spans="1:29" x14ac:dyDescent="0.35">
      <c r="A874" s="18" t="s">
        <v>2012</v>
      </c>
      <c r="B874" s="19">
        <v>36337</v>
      </c>
      <c r="C874" s="18" t="s">
        <v>50</v>
      </c>
      <c r="D874" s="18" t="s">
        <v>95</v>
      </c>
      <c r="E874" s="18" t="s">
        <v>21</v>
      </c>
      <c r="F874" s="18" t="s">
        <v>22</v>
      </c>
      <c r="G874" s="18" t="s">
        <v>150</v>
      </c>
      <c r="H874" s="18" t="s">
        <v>1154</v>
      </c>
      <c r="I874" s="18" t="s">
        <v>1573</v>
      </c>
      <c r="J874" s="20">
        <v>789</v>
      </c>
      <c r="K874" s="20">
        <v>2986</v>
      </c>
      <c r="L874" s="20">
        <v>10</v>
      </c>
      <c r="M874" s="20">
        <v>0</v>
      </c>
      <c r="N874" s="20">
        <v>6.3</v>
      </c>
      <c r="O874" s="20">
        <v>40</v>
      </c>
      <c r="P874" s="20">
        <v>93</v>
      </c>
      <c r="Q874" s="3">
        <v>68208190</v>
      </c>
      <c r="R874" s="3">
        <v>65000000</v>
      </c>
      <c r="S874" s="3">
        <f t="shared" si="130"/>
        <v>3208190</v>
      </c>
      <c r="T874" s="4">
        <f t="shared" si="131"/>
        <v>4.9356769230769232E-2</v>
      </c>
      <c r="U874" s="5">
        <f t="shared" si="132"/>
        <v>25.219742707692308</v>
      </c>
      <c r="V874" s="2">
        <f t="shared" si="133"/>
        <v>1999</v>
      </c>
      <c r="W874" s="18" t="str">
        <f t="shared" si="134"/>
        <v>iyun</v>
      </c>
      <c r="X874" s="18" t="str">
        <f t="shared" si="135"/>
        <v>Les Mayfield</v>
      </c>
      <c r="Y874" s="18" t="str">
        <f t="shared" si="136"/>
        <v>BLUE STREAK</v>
      </c>
      <c r="Z874" s="18" t="str">
        <f t="shared" si="137"/>
        <v>Normal</v>
      </c>
      <c r="AA874" s="18" t="str">
        <f>VLOOKUP(D874, lookups!$A$2:$B$18, 2, FALSE)</f>
        <v>High Budget</v>
      </c>
      <c r="AB874" s="18" t="str">
        <f t="shared" si="138"/>
        <v>Not Recommended</v>
      </c>
      <c r="AC874" s="18" t="str">
        <f t="shared" si="139"/>
        <v>Normal</v>
      </c>
    </row>
    <row r="875" spans="1:29" x14ac:dyDescent="0.35">
      <c r="A875" s="18" t="s">
        <v>3994</v>
      </c>
      <c r="B875" s="19">
        <v>38365</v>
      </c>
      <c r="C875" s="18" t="s">
        <v>50</v>
      </c>
      <c r="D875" s="18" t="s">
        <v>38</v>
      </c>
      <c r="E875" s="18" t="s">
        <v>21</v>
      </c>
      <c r="F875" s="18" t="s">
        <v>22</v>
      </c>
      <c r="G875" s="18" t="s">
        <v>150</v>
      </c>
      <c r="H875" s="18" t="s">
        <v>1370</v>
      </c>
      <c r="I875" s="18" t="s">
        <v>1809</v>
      </c>
      <c r="J875" s="20">
        <v>1000</v>
      </c>
      <c r="K875" s="20">
        <v>2689</v>
      </c>
      <c r="L875" s="20">
        <v>8</v>
      </c>
      <c r="M875" s="20">
        <v>919</v>
      </c>
      <c r="N875" s="20">
        <v>5.9</v>
      </c>
      <c r="O875" s="20">
        <v>104</v>
      </c>
      <c r="P875" s="20">
        <v>105</v>
      </c>
      <c r="Q875" s="3">
        <v>67962333</v>
      </c>
      <c r="R875" s="3">
        <v>35000000</v>
      </c>
      <c r="S875" s="3">
        <f t="shared" si="130"/>
        <v>32962333</v>
      </c>
      <c r="T875" s="4">
        <f t="shared" si="131"/>
        <v>0.94178094285714287</v>
      </c>
      <c r="U875" s="5">
        <f t="shared" si="132"/>
        <v>24.068612377142859</v>
      </c>
      <c r="V875" s="2">
        <f t="shared" si="133"/>
        <v>2005</v>
      </c>
      <c r="W875" s="18" t="str">
        <f t="shared" si="134"/>
        <v>yanvar</v>
      </c>
      <c r="X875" s="18" t="str">
        <f t="shared" si="135"/>
        <v>Kevin Rodney Sullivan</v>
      </c>
      <c r="Y875" s="18" t="str">
        <f t="shared" si="136"/>
        <v>GUESS WHO</v>
      </c>
      <c r="Z875" s="18" t="str">
        <f t="shared" si="137"/>
        <v>Normal</v>
      </c>
      <c r="AA875" s="18" t="str">
        <f>VLOOKUP(D875, lookups!$A$2:$B$18, 2, FALSE)</f>
        <v>Medium Budget</v>
      </c>
      <c r="AB875" s="18" t="str">
        <f t="shared" si="138"/>
        <v>Not Recommended</v>
      </c>
      <c r="AC875" s="18" t="str">
        <f t="shared" si="139"/>
        <v>High Buzz Mismatch</v>
      </c>
    </row>
    <row r="876" spans="1:29" x14ac:dyDescent="0.35">
      <c r="A876" s="18" t="s">
        <v>424</v>
      </c>
      <c r="B876" s="19">
        <v>30335</v>
      </c>
      <c r="C876" s="18" t="s">
        <v>50</v>
      </c>
      <c r="D876" s="18" t="s">
        <v>95</v>
      </c>
      <c r="E876" s="18" t="s">
        <v>21</v>
      </c>
      <c r="F876" s="18" t="s">
        <v>101</v>
      </c>
      <c r="G876" s="18" t="s">
        <v>102</v>
      </c>
      <c r="H876" s="18" t="s">
        <v>425</v>
      </c>
      <c r="I876" s="18" t="s">
        <v>347</v>
      </c>
      <c r="J876" s="20">
        <v>594</v>
      </c>
      <c r="K876" s="20">
        <v>1898</v>
      </c>
      <c r="L876" s="20">
        <v>46</v>
      </c>
      <c r="M876" s="20">
        <v>0</v>
      </c>
      <c r="N876" s="20">
        <v>6.6</v>
      </c>
      <c r="O876" s="20">
        <v>106</v>
      </c>
      <c r="P876" s="20">
        <v>131</v>
      </c>
      <c r="Q876" s="3">
        <v>67900000</v>
      </c>
      <c r="R876" s="3">
        <v>27500000</v>
      </c>
      <c r="S876" s="3">
        <f t="shared" si="130"/>
        <v>40400000</v>
      </c>
      <c r="T876" s="4">
        <f t="shared" si="131"/>
        <v>1.469090909090909</v>
      </c>
      <c r="U876" s="5">
        <f t="shared" si="132"/>
        <v>26.987636363636362</v>
      </c>
      <c r="V876" s="2">
        <f t="shared" si="133"/>
        <v>1983</v>
      </c>
      <c r="W876" s="18" t="str">
        <f t="shared" si="134"/>
        <v>yanvar</v>
      </c>
      <c r="X876" s="18" t="str">
        <f t="shared" si="135"/>
        <v>John Glen</v>
      </c>
      <c r="Y876" s="18" t="str">
        <f t="shared" si="136"/>
        <v>OCTOPUSSY</v>
      </c>
      <c r="Z876" s="18" t="str">
        <f t="shared" si="137"/>
        <v>Normal</v>
      </c>
      <c r="AA876" s="18" t="str">
        <f>VLOOKUP(D876, lookups!$A$2:$B$18, 2, FALSE)</f>
        <v>High Budget</v>
      </c>
      <c r="AB876" s="18" t="str">
        <f t="shared" si="138"/>
        <v>Not Recommended</v>
      </c>
      <c r="AC876" s="18" t="str">
        <f t="shared" si="139"/>
        <v>Normal</v>
      </c>
    </row>
    <row r="877" spans="1:29" x14ac:dyDescent="0.35">
      <c r="A877" s="18" t="s">
        <v>1252</v>
      </c>
      <c r="B877" s="19">
        <v>35055</v>
      </c>
      <c r="C877" s="18" t="s">
        <v>50</v>
      </c>
      <c r="D877" s="18" t="s">
        <v>95</v>
      </c>
      <c r="E877" s="18" t="s">
        <v>21</v>
      </c>
      <c r="F877" s="18" t="s">
        <v>22</v>
      </c>
      <c r="G877" s="18" t="s">
        <v>110</v>
      </c>
      <c r="H877" s="18" t="s">
        <v>924</v>
      </c>
      <c r="I877" s="18" t="s">
        <v>340</v>
      </c>
      <c r="J877" s="20">
        <v>18000</v>
      </c>
      <c r="K877" s="20">
        <v>30383</v>
      </c>
      <c r="L877" s="20">
        <v>249</v>
      </c>
      <c r="M877" s="20">
        <v>0</v>
      </c>
      <c r="N877" s="20">
        <v>6.6</v>
      </c>
      <c r="O877" s="20">
        <v>64</v>
      </c>
      <c r="P877" s="20">
        <v>127</v>
      </c>
      <c r="Q877" s="3">
        <v>67823573</v>
      </c>
      <c r="R877" s="3">
        <v>50000000</v>
      </c>
      <c r="S877" s="3">
        <f t="shared" si="130"/>
        <v>17823573</v>
      </c>
      <c r="T877" s="4">
        <f t="shared" si="131"/>
        <v>0.35647146000000002</v>
      </c>
      <c r="U877" s="5">
        <f t="shared" si="132"/>
        <v>26.542588583999997</v>
      </c>
      <c r="V877" s="2">
        <f t="shared" si="133"/>
        <v>1995</v>
      </c>
      <c r="W877" s="18" t="str">
        <f t="shared" si="134"/>
        <v>dekabr</v>
      </c>
      <c r="X877" s="18" t="str">
        <f t="shared" si="135"/>
        <v>Wolfgang Petersen</v>
      </c>
      <c r="Y877" s="18" t="str">
        <f t="shared" si="136"/>
        <v>OUTBREAK</v>
      </c>
      <c r="Z877" s="18" t="str">
        <f t="shared" si="137"/>
        <v>Normal</v>
      </c>
      <c r="AA877" s="18" t="str">
        <f>VLOOKUP(D877, lookups!$A$2:$B$18, 2, FALSE)</f>
        <v>High Budget</v>
      </c>
      <c r="AB877" s="18" t="str">
        <f t="shared" si="138"/>
        <v>Not Recommended</v>
      </c>
      <c r="AC877" s="18" t="str">
        <f t="shared" si="139"/>
        <v>Normal</v>
      </c>
    </row>
    <row r="878" spans="1:29" x14ac:dyDescent="0.35">
      <c r="A878" s="18" t="s">
        <v>5730</v>
      </c>
      <c r="B878" s="19">
        <v>40538</v>
      </c>
      <c r="C878" s="18" t="s">
        <v>50</v>
      </c>
      <c r="D878" s="18" t="s">
        <v>95</v>
      </c>
      <c r="E878" s="18" t="s">
        <v>21</v>
      </c>
      <c r="F878" s="18" t="s">
        <v>22</v>
      </c>
      <c r="G878" s="18" t="s">
        <v>150</v>
      </c>
      <c r="H878" s="18" t="s">
        <v>444</v>
      </c>
      <c r="I878" s="18" t="s">
        <v>4527</v>
      </c>
      <c r="J878" s="20">
        <v>40000</v>
      </c>
      <c r="K878" s="20">
        <v>55175</v>
      </c>
      <c r="L878" s="20">
        <v>207</v>
      </c>
      <c r="M878" s="20">
        <v>25000</v>
      </c>
      <c r="N878" s="20">
        <v>6</v>
      </c>
      <c r="O878" s="20">
        <v>321</v>
      </c>
      <c r="P878" s="20">
        <v>103</v>
      </c>
      <c r="Q878" s="3">
        <v>67631157</v>
      </c>
      <c r="R878" s="3">
        <v>100000000</v>
      </c>
      <c r="S878" s="3">
        <f t="shared" si="130"/>
        <v>-32368843</v>
      </c>
      <c r="T878" s="4">
        <f t="shared" si="131"/>
        <v>-0.32368843000000003</v>
      </c>
      <c r="U878" s="5">
        <f t="shared" si="132"/>
        <v>26.370524627999998</v>
      </c>
      <c r="V878" s="2">
        <f t="shared" si="133"/>
        <v>2010</v>
      </c>
      <c r="W878" s="18" t="str">
        <f t="shared" si="134"/>
        <v>dekabr</v>
      </c>
      <c r="X878" s="18" t="str">
        <f t="shared" si="135"/>
        <v>Florian Henckel von Donnersmarck</v>
      </c>
      <c r="Y878" s="18" t="str">
        <f t="shared" si="136"/>
        <v>THE TOURİST</v>
      </c>
      <c r="Z878" s="18" t="str">
        <f t="shared" si="137"/>
        <v>Underperformer</v>
      </c>
      <c r="AA878" s="18" t="str">
        <f>VLOOKUP(D878, lookups!$A$2:$B$18, 2, FALSE)</f>
        <v>High Budget</v>
      </c>
      <c r="AB878" s="18" t="str">
        <f t="shared" si="138"/>
        <v>Not Recommended</v>
      </c>
      <c r="AC878" s="18" t="str">
        <f t="shared" si="139"/>
        <v>Normal</v>
      </c>
    </row>
    <row r="879" spans="1:29" x14ac:dyDescent="0.35">
      <c r="A879" s="18" t="s">
        <v>6309</v>
      </c>
      <c r="B879" s="19">
        <v>41123</v>
      </c>
      <c r="C879" s="18" t="s">
        <v>50</v>
      </c>
      <c r="D879" s="18" t="s">
        <v>38</v>
      </c>
      <c r="E879" s="18" t="s">
        <v>21</v>
      </c>
      <c r="F879" s="18" t="s">
        <v>22</v>
      </c>
      <c r="G879" s="18" t="s">
        <v>110</v>
      </c>
      <c r="H879" s="18" t="s">
        <v>6310</v>
      </c>
      <c r="I879" s="18" t="s">
        <v>4112</v>
      </c>
      <c r="J879" s="20">
        <v>529</v>
      </c>
      <c r="K879" s="20">
        <v>1050</v>
      </c>
      <c r="L879" s="20">
        <v>0</v>
      </c>
      <c r="M879" s="20">
        <v>18000</v>
      </c>
      <c r="N879" s="20">
        <v>6.2</v>
      </c>
      <c r="O879" s="20">
        <v>285</v>
      </c>
      <c r="P879" s="20">
        <v>134</v>
      </c>
      <c r="Q879" s="3">
        <v>67523385</v>
      </c>
      <c r="R879" s="3">
        <v>35000000</v>
      </c>
      <c r="S879" s="3">
        <f t="shared" si="130"/>
        <v>32523385</v>
      </c>
      <c r="T879" s="4">
        <f t="shared" si="131"/>
        <v>0.92923957142857139</v>
      </c>
      <c r="U879" s="5">
        <f t="shared" si="132"/>
        <v>26.971695828571431</v>
      </c>
      <c r="V879" s="2">
        <f t="shared" si="133"/>
        <v>2012</v>
      </c>
      <c r="W879" s="18" t="str">
        <f t="shared" si="134"/>
        <v>avgust</v>
      </c>
      <c r="X879" s="18" t="str">
        <f t="shared" si="135"/>
        <v>Judd Apatow</v>
      </c>
      <c r="Y879" s="18" t="str">
        <f t="shared" si="136"/>
        <v>THİS IS 40</v>
      </c>
      <c r="Z879" s="18" t="str">
        <f t="shared" si="137"/>
        <v>Normal</v>
      </c>
      <c r="AA879" s="18" t="str">
        <f>VLOOKUP(D879, lookups!$A$2:$B$18, 2, FALSE)</f>
        <v>Medium Budget</v>
      </c>
      <c r="AB879" s="18" t="str">
        <f t="shared" si="138"/>
        <v>Not Recommended</v>
      </c>
      <c r="AC879" s="18" t="str">
        <f t="shared" si="139"/>
        <v>Normal</v>
      </c>
    </row>
    <row r="880" spans="1:29" x14ac:dyDescent="0.35">
      <c r="A880" s="18" t="s">
        <v>6336</v>
      </c>
      <c r="B880" s="19">
        <v>41278</v>
      </c>
      <c r="C880" s="18" t="s">
        <v>50</v>
      </c>
      <c r="D880" s="18" t="s">
        <v>95</v>
      </c>
      <c r="E880" s="18" t="s">
        <v>21</v>
      </c>
      <c r="F880" s="18" t="s">
        <v>22</v>
      </c>
      <c r="G880" s="18" t="s">
        <v>110</v>
      </c>
      <c r="H880" s="18" t="s">
        <v>800</v>
      </c>
      <c r="I880" s="18" t="s">
        <v>2637</v>
      </c>
      <c r="J880" s="20">
        <v>13000</v>
      </c>
      <c r="K880" s="20">
        <v>15481</v>
      </c>
      <c r="L880" s="20">
        <v>212</v>
      </c>
      <c r="M880" s="20">
        <v>66000</v>
      </c>
      <c r="N880" s="20">
        <v>5.3</v>
      </c>
      <c r="O880" s="20">
        <v>412</v>
      </c>
      <c r="P880" s="20">
        <v>101</v>
      </c>
      <c r="Q880" s="3">
        <v>67344392</v>
      </c>
      <c r="R880" s="3">
        <v>92000000</v>
      </c>
      <c r="S880" s="3">
        <f t="shared" si="130"/>
        <v>-24655608</v>
      </c>
      <c r="T880" s="4">
        <f t="shared" si="131"/>
        <v>-0.26799573913043478</v>
      </c>
      <c r="U880" s="5">
        <f t="shared" si="132"/>
        <v>27.692801704347822</v>
      </c>
      <c r="V880" s="2">
        <f t="shared" si="133"/>
        <v>2013</v>
      </c>
      <c r="W880" s="18" t="str">
        <f t="shared" si="134"/>
        <v>yanvar</v>
      </c>
      <c r="X880" s="18" t="str">
        <f t="shared" si="135"/>
        <v>John Moore</v>
      </c>
      <c r="Y880" s="18" t="str">
        <f t="shared" si="136"/>
        <v>A GOOD DAY TO DİE HARD</v>
      </c>
      <c r="Z880" s="18" t="str">
        <f t="shared" si="137"/>
        <v>Underperformer</v>
      </c>
      <c r="AA880" s="18" t="str">
        <f>VLOOKUP(D880, lookups!$A$2:$B$18, 2, FALSE)</f>
        <v>High Budget</v>
      </c>
      <c r="AB880" s="18" t="str">
        <f t="shared" si="138"/>
        <v>Not Recommended</v>
      </c>
      <c r="AC880" s="18" t="str">
        <f t="shared" si="139"/>
        <v>High Buzz Mismatch</v>
      </c>
    </row>
    <row r="881" spans="1:29" x14ac:dyDescent="0.35">
      <c r="A881" s="18" t="s">
        <v>3361</v>
      </c>
      <c r="B881" s="19">
        <v>37678</v>
      </c>
      <c r="C881" s="18" t="s">
        <v>19</v>
      </c>
      <c r="D881" s="18" t="s">
        <v>58</v>
      </c>
      <c r="E881" s="18" t="s">
        <v>21</v>
      </c>
      <c r="F881" s="18" t="s">
        <v>22</v>
      </c>
      <c r="G881" s="18" t="s">
        <v>102</v>
      </c>
      <c r="H881" s="18" t="s">
        <v>2798</v>
      </c>
      <c r="I881" s="18" t="s">
        <v>1048</v>
      </c>
      <c r="J881" s="20">
        <v>596</v>
      </c>
      <c r="K881" s="20">
        <v>1293</v>
      </c>
      <c r="L881" s="20">
        <v>99</v>
      </c>
      <c r="M881" s="20">
        <v>0</v>
      </c>
      <c r="N881" s="20">
        <v>7.1</v>
      </c>
      <c r="O881" s="20">
        <v>106</v>
      </c>
      <c r="P881" s="20">
        <v>117</v>
      </c>
      <c r="Q881" s="3">
        <v>67325559</v>
      </c>
      <c r="R881" s="3">
        <v>20000000</v>
      </c>
      <c r="S881" s="3">
        <f t="shared" si="130"/>
        <v>47325559</v>
      </c>
      <c r="T881" s="4">
        <f t="shared" si="131"/>
        <v>2.3662779500000002</v>
      </c>
      <c r="U881" s="5">
        <f t="shared" si="132"/>
        <v>29.34651118</v>
      </c>
      <c r="V881" s="2">
        <f t="shared" si="133"/>
        <v>2003</v>
      </c>
      <c r="W881" s="18" t="str">
        <f t="shared" si="134"/>
        <v>fevral</v>
      </c>
      <c r="X881" s="18" t="str">
        <f t="shared" si="135"/>
        <v>Andrew Davis</v>
      </c>
      <c r="Y881" s="18" t="str">
        <f t="shared" si="136"/>
        <v>HOLES</v>
      </c>
      <c r="Z881" s="18" t="str">
        <f t="shared" si="137"/>
        <v>Normal</v>
      </c>
      <c r="AA881" s="18" t="str">
        <f>VLOOKUP(D881, lookups!$A$2:$B$18, 2, FALSE)</f>
        <v>High Budget</v>
      </c>
      <c r="AB881" s="18" t="str">
        <f t="shared" si="138"/>
        <v>Not Recommended</v>
      </c>
      <c r="AC881" s="18" t="str">
        <f t="shared" si="139"/>
        <v>Normal</v>
      </c>
    </row>
    <row r="882" spans="1:29" x14ac:dyDescent="0.35">
      <c r="A882" s="18" t="s">
        <v>3680</v>
      </c>
      <c r="B882" s="19">
        <v>38263</v>
      </c>
      <c r="C882" s="18" t="s">
        <v>50</v>
      </c>
      <c r="D882" s="18" t="s">
        <v>95</v>
      </c>
      <c r="E882" s="18" t="s">
        <v>21</v>
      </c>
      <c r="F882" s="18" t="s">
        <v>22</v>
      </c>
      <c r="G882" s="18" t="s">
        <v>150</v>
      </c>
      <c r="H882" s="18" t="s">
        <v>1354</v>
      </c>
      <c r="I882" s="18" t="s">
        <v>2743</v>
      </c>
      <c r="J882" s="20">
        <v>24000</v>
      </c>
      <c r="K882" s="20">
        <v>36925</v>
      </c>
      <c r="L882" s="20">
        <v>394</v>
      </c>
      <c r="M882" s="20">
        <v>0</v>
      </c>
      <c r="N882" s="20">
        <v>6.7</v>
      </c>
      <c r="O882" s="20">
        <v>140</v>
      </c>
      <c r="P882" s="20">
        <v>136</v>
      </c>
      <c r="Q882" s="3">
        <v>67286731</v>
      </c>
      <c r="R882" s="3">
        <v>100000000</v>
      </c>
      <c r="S882" s="3">
        <f t="shared" si="130"/>
        <v>-32713269</v>
      </c>
      <c r="T882" s="4">
        <f t="shared" si="131"/>
        <v>-0.32713269</v>
      </c>
      <c r="U882" s="5">
        <f t="shared" si="132"/>
        <v>26.669146924</v>
      </c>
      <c r="V882" s="2">
        <f t="shared" si="133"/>
        <v>2004</v>
      </c>
      <c r="W882" s="18" t="str">
        <f t="shared" si="134"/>
        <v>oktyabr</v>
      </c>
      <c r="X882" s="18" t="str">
        <f t="shared" si="135"/>
        <v>Joe Johnston</v>
      </c>
      <c r="Y882" s="18" t="str">
        <f t="shared" si="136"/>
        <v>HİDALGO</v>
      </c>
      <c r="Z882" s="18" t="str">
        <f t="shared" si="137"/>
        <v>Underperformer</v>
      </c>
      <c r="AA882" s="18" t="str">
        <f>VLOOKUP(D882, lookups!$A$2:$B$18, 2, FALSE)</f>
        <v>High Budget</v>
      </c>
      <c r="AB882" s="18" t="str">
        <f t="shared" si="138"/>
        <v>Not Recommended</v>
      </c>
      <c r="AC882" s="18" t="str">
        <f t="shared" si="139"/>
        <v>Normal</v>
      </c>
    </row>
    <row r="883" spans="1:29" x14ac:dyDescent="0.35">
      <c r="A883" s="18" t="s">
        <v>5018</v>
      </c>
      <c r="B883" s="19">
        <v>39642</v>
      </c>
      <c r="C883" s="18" t="s">
        <v>50</v>
      </c>
      <c r="D883" s="18" t="s">
        <v>38</v>
      </c>
      <c r="E883" s="18" t="s">
        <v>21</v>
      </c>
      <c r="F883" s="18" t="s">
        <v>29</v>
      </c>
      <c r="G883" s="18" t="s">
        <v>110</v>
      </c>
      <c r="H883" s="18" t="s">
        <v>4263</v>
      </c>
      <c r="I883" s="18" t="s">
        <v>4822</v>
      </c>
      <c r="J883" s="20">
        <v>833</v>
      </c>
      <c r="K883" s="20">
        <v>3400</v>
      </c>
      <c r="L883" s="20">
        <v>136</v>
      </c>
      <c r="M883" s="20">
        <v>0</v>
      </c>
      <c r="N883" s="20">
        <v>6.9</v>
      </c>
      <c r="O883" s="20">
        <v>173</v>
      </c>
      <c r="P883" s="20">
        <v>101</v>
      </c>
      <c r="Q883" s="3">
        <v>67266300</v>
      </c>
      <c r="R883" s="3">
        <v>28000000</v>
      </c>
      <c r="S883" s="3">
        <f t="shared" si="130"/>
        <v>39266300</v>
      </c>
      <c r="T883" s="4">
        <f t="shared" si="131"/>
        <v>1.4023678571428571</v>
      </c>
      <c r="U883" s="5">
        <f t="shared" si="132"/>
        <v>28.160947142857143</v>
      </c>
      <c r="V883" s="2">
        <f t="shared" si="133"/>
        <v>2008</v>
      </c>
      <c r="W883" s="18" t="str">
        <f t="shared" si="134"/>
        <v>iyul</v>
      </c>
      <c r="X883" s="18" t="str">
        <f t="shared" si="135"/>
        <v>David Wain</v>
      </c>
      <c r="Y883" s="18" t="str">
        <f t="shared" si="136"/>
        <v>ROLE MODELS</v>
      </c>
      <c r="Z883" s="18" t="str">
        <f t="shared" si="137"/>
        <v>Normal</v>
      </c>
      <c r="AA883" s="18" t="str">
        <f>VLOOKUP(D883, lookups!$A$2:$B$18, 2, FALSE)</f>
        <v>Medium Budget</v>
      </c>
      <c r="AB883" s="18" t="str">
        <f t="shared" si="138"/>
        <v>Not Recommended</v>
      </c>
      <c r="AC883" s="18" t="str">
        <f t="shared" si="139"/>
        <v>Normal</v>
      </c>
    </row>
    <row r="884" spans="1:29" x14ac:dyDescent="0.35">
      <c r="A884" s="18" t="s">
        <v>3081</v>
      </c>
      <c r="B884" s="19">
        <v>37362</v>
      </c>
      <c r="C884" s="18" t="s">
        <v>50</v>
      </c>
      <c r="D884" s="18" t="s">
        <v>27</v>
      </c>
      <c r="E884" s="18" t="s">
        <v>21</v>
      </c>
      <c r="F884" s="18" t="s">
        <v>22</v>
      </c>
      <c r="G884" s="18" t="s">
        <v>110</v>
      </c>
      <c r="H884" s="18" t="s">
        <v>214</v>
      </c>
      <c r="I884" s="18" t="s">
        <v>2431</v>
      </c>
      <c r="J884" s="20">
        <v>14000</v>
      </c>
      <c r="K884" s="20">
        <v>15658</v>
      </c>
      <c r="L884" s="20">
        <v>22000</v>
      </c>
      <c r="M884" s="20">
        <v>0</v>
      </c>
      <c r="N884" s="20">
        <v>7.2</v>
      </c>
      <c r="O884" s="20">
        <v>185</v>
      </c>
      <c r="P884" s="20">
        <v>118</v>
      </c>
      <c r="Q884" s="3">
        <v>67263182</v>
      </c>
      <c r="R884" s="3">
        <v>46000000</v>
      </c>
      <c r="S884" s="3">
        <f t="shared" si="130"/>
        <v>21263182</v>
      </c>
      <c r="T884" s="4">
        <f t="shared" si="131"/>
        <v>0.46224308695652172</v>
      </c>
      <c r="U884" s="5">
        <f t="shared" si="132"/>
        <v>28.984897234782608</v>
      </c>
      <c r="V884" s="2">
        <f t="shared" si="133"/>
        <v>2002</v>
      </c>
      <c r="W884" s="18" t="str">
        <f t="shared" si="134"/>
        <v>aprel</v>
      </c>
      <c r="X884" s="18" t="str">
        <f t="shared" si="135"/>
        <v>Christopher Nolan</v>
      </c>
      <c r="Y884" s="18" t="str">
        <f t="shared" si="136"/>
        <v>INSOMNİA</v>
      </c>
      <c r="Z884" s="18" t="str">
        <f t="shared" si="137"/>
        <v>Normal</v>
      </c>
      <c r="AA884" s="18" t="str">
        <f>VLOOKUP(D884, lookups!$A$2:$B$18, 2, FALSE)</f>
        <v>Medium Budget</v>
      </c>
      <c r="AB884" s="18" t="str">
        <f t="shared" si="138"/>
        <v>Not Recommended</v>
      </c>
      <c r="AC884" s="18" t="str">
        <f t="shared" si="139"/>
        <v>Normal</v>
      </c>
    </row>
    <row r="885" spans="1:29" x14ac:dyDescent="0.35">
      <c r="A885" s="18" t="s">
        <v>3934</v>
      </c>
      <c r="B885" s="19">
        <v>38416</v>
      </c>
      <c r="C885" s="18" t="s">
        <v>50</v>
      </c>
      <c r="D885" s="18" t="s">
        <v>27</v>
      </c>
      <c r="E885" s="18" t="s">
        <v>21</v>
      </c>
      <c r="F885" s="18" t="s">
        <v>22</v>
      </c>
      <c r="G885" s="18" t="s">
        <v>150</v>
      </c>
      <c r="H885" s="18" t="s">
        <v>3935</v>
      </c>
      <c r="I885" s="18" t="s">
        <v>2827</v>
      </c>
      <c r="J885" s="20">
        <v>17000</v>
      </c>
      <c r="K885" s="20">
        <v>20299</v>
      </c>
      <c r="L885" s="20">
        <v>49</v>
      </c>
      <c r="M885" s="20">
        <v>0</v>
      </c>
      <c r="N885" s="20">
        <v>7.2</v>
      </c>
      <c r="O885" s="20">
        <v>127</v>
      </c>
      <c r="P885" s="20">
        <v>136</v>
      </c>
      <c r="Q885" s="3">
        <v>67253092</v>
      </c>
      <c r="R885" s="3">
        <v>30000000</v>
      </c>
      <c r="S885" s="3">
        <f t="shared" si="130"/>
        <v>37253092</v>
      </c>
      <c r="T885" s="4">
        <f t="shared" si="131"/>
        <v>1.2417697333333333</v>
      </c>
      <c r="U885" s="5">
        <f t="shared" si="132"/>
        <v>29.296707893333334</v>
      </c>
      <c r="V885" s="2">
        <f t="shared" si="133"/>
        <v>2005</v>
      </c>
      <c r="W885" s="18" t="str">
        <f t="shared" si="134"/>
        <v>mart</v>
      </c>
      <c r="X885" s="18" t="str">
        <f t="shared" si="135"/>
        <v>Thomas Carter</v>
      </c>
      <c r="Y885" s="18" t="str">
        <f t="shared" si="136"/>
        <v>COACH CARTER</v>
      </c>
      <c r="Z885" s="18" t="str">
        <f t="shared" si="137"/>
        <v>Normal</v>
      </c>
      <c r="AA885" s="18" t="str">
        <f>VLOOKUP(D885, lookups!$A$2:$B$18, 2, FALSE)</f>
        <v>Medium Budget</v>
      </c>
      <c r="AB885" s="18" t="str">
        <f t="shared" si="138"/>
        <v>Not Recommended</v>
      </c>
      <c r="AC885" s="18" t="str">
        <f t="shared" si="139"/>
        <v>Normal</v>
      </c>
    </row>
    <row r="886" spans="1:29" x14ac:dyDescent="0.35">
      <c r="A886" s="18" t="s">
        <v>1557</v>
      </c>
      <c r="B886" s="19">
        <v>35660</v>
      </c>
      <c r="C886" s="18" t="s">
        <v>50</v>
      </c>
      <c r="D886" s="18" t="s">
        <v>95</v>
      </c>
      <c r="E886" s="18" t="s">
        <v>21</v>
      </c>
      <c r="F886" s="18" t="s">
        <v>22</v>
      </c>
      <c r="G886" s="18" t="s">
        <v>150</v>
      </c>
      <c r="H886" s="18" t="s">
        <v>1558</v>
      </c>
      <c r="I886" s="18" t="s">
        <v>478</v>
      </c>
      <c r="J886" s="20">
        <v>650</v>
      </c>
      <c r="K886" s="20">
        <v>1569</v>
      </c>
      <c r="L886" s="20">
        <v>79</v>
      </c>
      <c r="M886" s="20">
        <v>0</v>
      </c>
      <c r="N886" s="20">
        <v>5.8</v>
      </c>
      <c r="O886" s="20">
        <v>93</v>
      </c>
      <c r="P886" s="20">
        <v>108</v>
      </c>
      <c r="Q886" s="3">
        <v>67155742</v>
      </c>
      <c r="R886" s="3">
        <v>116000000</v>
      </c>
      <c r="S886" s="3">
        <f t="shared" si="130"/>
        <v>-48844258</v>
      </c>
      <c r="T886" s="4">
        <f t="shared" si="131"/>
        <v>-0.42107118965517243</v>
      </c>
      <c r="U886" s="5">
        <f t="shared" si="132"/>
        <v>23.031571524137931</v>
      </c>
      <c r="V886" s="2">
        <f t="shared" si="133"/>
        <v>1997</v>
      </c>
      <c r="W886" s="18" t="str">
        <f t="shared" si="134"/>
        <v>avgust</v>
      </c>
      <c r="X886" s="18" t="str">
        <f t="shared" si="135"/>
        <v>Roger Donaldson</v>
      </c>
      <c r="Y886" s="18" t="str">
        <f t="shared" si="136"/>
        <v>DANTE'S PEAK</v>
      </c>
      <c r="Z886" s="18" t="str">
        <f t="shared" si="137"/>
        <v>Underperformer</v>
      </c>
      <c r="AA886" s="18" t="str">
        <f>VLOOKUP(D886, lookups!$A$2:$B$18, 2, FALSE)</f>
        <v>High Budget</v>
      </c>
      <c r="AB886" s="18" t="str">
        <f t="shared" si="138"/>
        <v>Not Recommended</v>
      </c>
      <c r="AC886" s="18" t="str">
        <f t="shared" si="139"/>
        <v>High Buzz Mismatch</v>
      </c>
    </row>
    <row r="887" spans="1:29" x14ac:dyDescent="0.35">
      <c r="A887" s="18" t="s">
        <v>5365</v>
      </c>
      <c r="B887" s="19">
        <v>39938</v>
      </c>
      <c r="C887" s="18" t="s">
        <v>50</v>
      </c>
      <c r="D887" s="18" t="s">
        <v>95</v>
      </c>
      <c r="E887" s="18" t="s">
        <v>21</v>
      </c>
      <c r="F887" s="18" t="s">
        <v>22</v>
      </c>
      <c r="G887" s="18" t="s">
        <v>102</v>
      </c>
      <c r="H887" s="18" t="s">
        <v>2897</v>
      </c>
      <c r="I887" s="18" t="s">
        <v>4470</v>
      </c>
      <c r="J887" s="20">
        <v>12000</v>
      </c>
      <c r="K887" s="20">
        <v>14007</v>
      </c>
      <c r="L887" s="20">
        <v>99</v>
      </c>
      <c r="M887" s="20">
        <v>0</v>
      </c>
      <c r="N887" s="20">
        <v>5.7</v>
      </c>
      <c r="O887" s="20">
        <v>166</v>
      </c>
      <c r="P887" s="20">
        <v>98</v>
      </c>
      <c r="Q887" s="3">
        <v>67128202</v>
      </c>
      <c r="R887" s="3">
        <v>65000000</v>
      </c>
      <c r="S887" s="3">
        <f t="shared" si="130"/>
        <v>2128202</v>
      </c>
      <c r="T887" s="4">
        <f t="shared" si="131"/>
        <v>3.2741569230769228E-2</v>
      </c>
      <c r="U887" s="5">
        <f t="shared" si="132"/>
        <v>22.813096627692307</v>
      </c>
      <c r="V887" s="2">
        <f t="shared" si="133"/>
        <v>2009</v>
      </c>
      <c r="W887" s="18" t="str">
        <f t="shared" si="134"/>
        <v>may</v>
      </c>
      <c r="X887" s="18" t="str">
        <f t="shared" si="135"/>
        <v>Andy Fickman</v>
      </c>
      <c r="Y887" s="18" t="str">
        <f t="shared" si="136"/>
        <v>RACE TO WİTCH MOUNTAİN</v>
      </c>
      <c r="Z887" s="18" t="str">
        <f t="shared" si="137"/>
        <v>Normal</v>
      </c>
      <c r="AA887" s="18" t="str">
        <f>VLOOKUP(D887, lookups!$A$2:$B$18, 2, FALSE)</f>
        <v>High Budget</v>
      </c>
      <c r="AB887" s="18" t="str">
        <f t="shared" si="138"/>
        <v>Not Recommended</v>
      </c>
      <c r="AC887" s="18" t="str">
        <f t="shared" si="139"/>
        <v>High Buzz Mismatch</v>
      </c>
    </row>
    <row r="888" spans="1:29" x14ac:dyDescent="0.35">
      <c r="A888" s="18" t="s">
        <v>5688</v>
      </c>
      <c r="B888" s="19">
        <v>40432</v>
      </c>
      <c r="C888" s="18" t="s">
        <v>50</v>
      </c>
      <c r="D888" s="18" t="s">
        <v>95</v>
      </c>
      <c r="E888" s="18" t="s">
        <v>21</v>
      </c>
      <c r="F888" s="18" t="s">
        <v>22</v>
      </c>
      <c r="G888" s="18" t="s">
        <v>150</v>
      </c>
      <c r="H888" s="18" t="s">
        <v>2358</v>
      </c>
      <c r="I888" s="18" t="s">
        <v>1791</v>
      </c>
      <c r="J888" s="20">
        <v>18000</v>
      </c>
      <c r="K888" s="20">
        <v>21554</v>
      </c>
      <c r="L888" s="20">
        <v>72</v>
      </c>
      <c r="M888" s="20">
        <v>0</v>
      </c>
      <c r="N888" s="20">
        <v>5.5</v>
      </c>
      <c r="O888" s="20">
        <v>161</v>
      </c>
      <c r="P888" s="20">
        <v>110</v>
      </c>
      <c r="Q888" s="3">
        <v>67061228</v>
      </c>
      <c r="R888" s="3">
        <v>40000000</v>
      </c>
      <c r="S888" s="3">
        <f t="shared" si="130"/>
        <v>27061228</v>
      </c>
      <c r="T888" s="4">
        <f t="shared" si="131"/>
        <v>0.67653070000000004</v>
      </c>
      <c r="U888" s="5">
        <f t="shared" si="132"/>
        <v>22.270612280000002</v>
      </c>
      <c r="V888" s="2">
        <f t="shared" si="133"/>
        <v>2010</v>
      </c>
      <c r="W888" s="18" t="str">
        <f t="shared" si="134"/>
        <v>sentyabr</v>
      </c>
      <c r="X888" s="18" t="str">
        <f t="shared" si="135"/>
        <v>Andy Tennant</v>
      </c>
      <c r="Y888" s="18" t="str">
        <f t="shared" si="136"/>
        <v>THE BOUNTY HUNTER</v>
      </c>
      <c r="Z888" s="18" t="str">
        <f t="shared" si="137"/>
        <v>Normal</v>
      </c>
      <c r="AA888" s="18" t="str">
        <f>VLOOKUP(D888, lookups!$A$2:$B$18, 2, FALSE)</f>
        <v>High Budget</v>
      </c>
      <c r="AB888" s="18" t="str">
        <f t="shared" si="138"/>
        <v>Not Recommended</v>
      </c>
      <c r="AC888" s="18" t="str">
        <f t="shared" si="139"/>
        <v>High Buzz Mismatch</v>
      </c>
    </row>
    <row r="889" spans="1:29" x14ac:dyDescent="0.35">
      <c r="A889" s="18" t="s">
        <v>6606</v>
      </c>
      <c r="B889" s="19">
        <v>41696</v>
      </c>
      <c r="C889" s="18" t="s">
        <v>50</v>
      </c>
      <c r="D889" s="18" t="s">
        <v>38</v>
      </c>
      <c r="E889" s="18" t="s">
        <v>21</v>
      </c>
      <c r="F889" s="18" t="s">
        <v>22</v>
      </c>
      <c r="G889" s="18" t="s">
        <v>102</v>
      </c>
      <c r="H889" s="18" t="s">
        <v>6607</v>
      </c>
      <c r="I889" s="18" t="s">
        <v>2340</v>
      </c>
      <c r="J889" s="20">
        <v>35000</v>
      </c>
      <c r="K889" s="20">
        <v>47677</v>
      </c>
      <c r="L889" s="20">
        <v>44</v>
      </c>
      <c r="M889" s="20">
        <v>12000</v>
      </c>
      <c r="N889" s="20">
        <v>6.2</v>
      </c>
      <c r="O889" s="20">
        <v>119</v>
      </c>
      <c r="P889" s="20">
        <v>81</v>
      </c>
      <c r="Q889" s="3">
        <v>66950483</v>
      </c>
      <c r="R889" s="3">
        <v>28000000</v>
      </c>
      <c r="S889" s="3">
        <f t="shared" si="130"/>
        <v>38950483</v>
      </c>
      <c r="T889" s="4">
        <f t="shared" si="131"/>
        <v>1.3910886785714285</v>
      </c>
      <c r="U889" s="5">
        <f t="shared" si="132"/>
        <v>26.556435471428571</v>
      </c>
      <c r="V889" s="2">
        <f t="shared" si="133"/>
        <v>2014</v>
      </c>
      <c r="W889" s="18" t="str">
        <f t="shared" si="134"/>
        <v>fevral</v>
      </c>
      <c r="X889" s="18" t="str">
        <f t="shared" si="135"/>
        <v>Miguel Arteta</v>
      </c>
      <c r="Y889" s="18" t="str">
        <f t="shared" si="136"/>
        <v>ALEXANDER AND THE TERRİBLE, HORRİBLE, NO GOOD, VERY BAD DAY</v>
      </c>
      <c r="Z889" s="18" t="str">
        <f t="shared" si="137"/>
        <v>Normal</v>
      </c>
      <c r="AA889" s="18" t="str">
        <f>VLOOKUP(D889, lookups!$A$2:$B$18, 2, FALSE)</f>
        <v>Medium Budget</v>
      </c>
      <c r="AB889" s="18" t="str">
        <f t="shared" si="138"/>
        <v>Not Recommended</v>
      </c>
      <c r="AC889" s="18" t="str">
        <f t="shared" si="139"/>
        <v>Normal</v>
      </c>
    </row>
    <row r="890" spans="1:29" x14ac:dyDescent="0.35">
      <c r="A890" s="18" t="s">
        <v>2282</v>
      </c>
      <c r="B890" s="19">
        <v>36715</v>
      </c>
      <c r="C890" s="18" t="s">
        <v>50</v>
      </c>
      <c r="D890" s="18" t="s">
        <v>58</v>
      </c>
      <c r="E890" s="18" t="s">
        <v>21</v>
      </c>
      <c r="F890" s="18" t="s">
        <v>22</v>
      </c>
      <c r="G890" s="18" t="s">
        <v>46</v>
      </c>
      <c r="H890" s="18" t="s">
        <v>2283</v>
      </c>
      <c r="I890" s="18" t="s">
        <v>2284</v>
      </c>
      <c r="J890" s="20">
        <v>2000</v>
      </c>
      <c r="K890" s="20">
        <v>4182</v>
      </c>
      <c r="L890" s="20">
        <v>36</v>
      </c>
      <c r="M890" s="20">
        <v>372</v>
      </c>
      <c r="N890" s="20">
        <v>4.8</v>
      </c>
      <c r="O890" s="20">
        <v>84</v>
      </c>
      <c r="P890" s="20">
        <v>100</v>
      </c>
      <c r="Q890" s="3">
        <v>66941559</v>
      </c>
      <c r="R890" s="3">
        <v>85000000</v>
      </c>
      <c r="S890" s="3">
        <f t="shared" si="130"/>
        <v>-18058441</v>
      </c>
      <c r="T890" s="4">
        <f t="shared" si="131"/>
        <v>-0.21245224705882354</v>
      </c>
      <c r="U890" s="5">
        <f t="shared" si="132"/>
        <v>19.152219101176467</v>
      </c>
      <c r="V890" s="2">
        <f t="shared" si="133"/>
        <v>2000</v>
      </c>
      <c r="W890" s="18" t="str">
        <f t="shared" si="134"/>
        <v>iyul</v>
      </c>
      <c r="X890" s="18" t="str">
        <f t="shared" si="135"/>
        <v>Kevin Lima</v>
      </c>
      <c r="Y890" s="18" t="str">
        <f t="shared" si="136"/>
        <v>102 DALMATİANS</v>
      </c>
      <c r="Z890" s="18" t="str">
        <f t="shared" si="137"/>
        <v>Underperformer</v>
      </c>
      <c r="AA890" s="18" t="str">
        <f>VLOOKUP(D890, lookups!$A$2:$B$18, 2, FALSE)</f>
        <v>High Budget</v>
      </c>
      <c r="AB890" s="18" t="str">
        <f t="shared" si="138"/>
        <v>Not Recommended</v>
      </c>
      <c r="AC890" s="18" t="str">
        <f t="shared" si="139"/>
        <v>High Buzz Mismatch</v>
      </c>
    </row>
    <row r="891" spans="1:29" x14ac:dyDescent="0.35">
      <c r="A891" s="18" t="s">
        <v>2065</v>
      </c>
      <c r="B891" s="19">
        <v>36306</v>
      </c>
      <c r="C891" s="18" t="s">
        <v>50</v>
      </c>
      <c r="D891" s="18" t="s">
        <v>95</v>
      </c>
      <c r="E891" s="18" t="s">
        <v>21</v>
      </c>
      <c r="F891" s="18" t="s">
        <v>22</v>
      </c>
      <c r="G891" s="18" t="s">
        <v>110</v>
      </c>
      <c r="H891" s="18" t="s">
        <v>1023</v>
      </c>
      <c r="I891" s="18" t="s">
        <v>1170</v>
      </c>
      <c r="J891" s="20">
        <v>1000</v>
      </c>
      <c r="K891" s="20">
        <v>3903</v>
      </c>
      <c r="L891" s="20">
        <v>0</v>
      </c>
      <c r="M891" s="20">
        <v>2000</v>
      </c>
      <c r="N891" s="20">
        <v>5.7</v>
      </c>
      <c r="O891" s="20">
        <v>174</v>
      </c>
      <c r="P891" s="20">
        <v>121</v>
      </c>
      <c r="Q891" s="3">
        <v>66862068</v>
      </c>
      <c r="R891" s="3">
        <v>83000000</v>
      </c>
      <c r="S891" s="3">
        <f t="shared" si="130"/>
        <v>-16137932</v>
      </c>
      <c r="T891" s="4">
        <f t="shared" si="131"/>
        <v>-0.19443291566265061</v>
      </c>
      <c r="U891" s="5">
        <f t="shared" si="132"/>
        <v>22.922226833734939</v>
      </c>
      <c r="V891" s="2">
        <f t="shared" si="133"/>
        <v>1999</v>
      </c>
      <c r="W891" s="18" t="str">
        <f t="shared" si="134"/>
        <v>may</v>
      </c>
      <c r="X891" s="18" t="str">
        <f t="shared" si="135"/>
        <v>Peter Hyams</v>
      </c>
      <c r="Y891" s="18" t="str">
        <f t="shared" si="136"/>
        <v>END OF DAYS</v>
      </c>
      <c r="Z891" s="18" t="str">
        <f t="shared" si="137"/>
        <v>Underperformer</v>
      </c>
      <c r="AA891" s="18" t="str">
        <f>VLOOKUP(D891, lookups!$A$2:$B$18, 2, FALSE)</f>
        <v>High Budget</v>
      </c>
      <c r="AB891" s="18" t="str">
        <f t="shared" si="138"/>
        <v>Not Recommended</v>
      </c>
      <c r="AC891" s="18" t="str">
        <f t="shared" si="139"/>
        <v>High Buzz Mismatch</v>
      </c>
    </row>
    <row r="892" spans="1:29" x14ac:dyDescent="0.35">
      <c r="A892" s="18" t="s">
        <v>2894</v>
      </c>
      <c r="B892" s="19">
        <v>36930</v>
      </c>
      <c r="C892" s="18" t="s">
        <v>50</v>
      </c>
      <c r="D892" s="18" t="s">
        <v>58</v>
      </c>
      <c r="E892" s="18" t="s">
        <v>21</v>
      </c>
      <c r="F892" s="18" t="s">
        <v>22</v>
      </c>
      <c r="G892" s="18" t="s">
        <v>110</v>
      </c>
      <c r="H892" s="18" t="s">
        <v>1354</v>
      </c>
      <c r="I892" s="18" t="s">
        <v>2895</v>
      </c>
      <c r="J892" s="20">
        <v>24000</v>
      </c>
      <c r="K892" s="20">
        <v>43917</v>
      </c>
      <c r="L892" s="20">
        <v>563</v>
      </c>
      <c r="M892" s="20">
        <v>2000</v>
      </c>
      <c r="N892" s="20">
        <v>6.1</v>
      </c>
      <c r="O892" s="20">
        <v>125</v>
      </c>
      <c r="P892" s="20">
        <v>123</v>
      </c>
      <c r="Q892" s="3">
        <v>66808615</v>
      </c>
      <c r="R892" s="3">
        <v>34000000</v>
      </c>
      <c r="S892" s="3">
        <f t="shared" si="130"/>
        <v>32808615</v>
      </c>
      <c r="T892" s="4">
        <f t="shared" si="131"/>
        <v>0.96495926470588234</v>
      </c>
      <c r="U892" s="5">
        <f t="shared" si="132"/>
        <v>24.985983705882351</v>
      </c>
      <c r="V892" s="2">
        <f t="shared" si="133"/>
        <v>2001</v>
      </c>
      <c r="W892" s="18" t="str">
        <f t="shared" si="134"/>
        <v>fevral</v>
      </c>
      <c r="X892" s="18" t="str">
        <f t="shared" si="135"/>
        <v>Gore Verbinski</v>
      </c>
      <c r="Y892" s="18" t="str">
        <f t="shared" si="136"/>
        <v>THE MEXİCAN</v>
      </c>
      <c r="Z892" s="18" t="str">
        <f t="shared" si="137"/>
        <v>Normal</v>
      </c>
      <c r="AA892" s="18" t="str">
        <f>VLOOKUP(D892, lookups!$A$2:$B$18, 2, FALSE)</f>
        <v>High Budget</v>
      </c>
      <c r="AB892" s="18" t="str">
        <f t="shared" si="138"/>
        <v>Not Recommended</v>
      </c>
      <c r="AC892" s="18" t="str">
        <f t="shared" si="139"/>
        <v>Normal</v>
      </c>
    </row>
    <row r="893" spans="1:29" x14ac:dyDescent="0.35">
      <c r="A893" s="18" t="s">
        <v>3004</v>
      </c>
      <c r="B893" s="19">
        <v>37263</v>
      </c>
      <c r="C893" s="18" t="s">
        <v>50</v>
      </c>
      <c r="D893" s="18" t="s">
        <v>27</v>
      </c>
      <c r="E893" s="18" t="s">
        <v>21</v>
      </c>
      <c r="F893" s="18" t="s">
        <v>22</v>
      </c>
      <c r="G893" s="18" t="s">
        <v>110</v>
      </c>
      <c r="H893" s="18" t="s">
        <v>413</v>
      </c>
      <c r="I893" s="18" t="s">
        <v>2150</v>
      </c>
      <c r="J893" s="20">
        <v>521</v>
      </c>
      <c r="K893" s="20">
        <v>758</v>
      </c>
      <c r="L893" s="20">
        <v>50</v>
      </c>
      <c r="M893" s="20">
        <v>0</v>
      </c>
      <c r="N893" s="20">
        <v>6.5</v>
      </c>
      <c r="O893" s="20">
        <v>167</v>
      </c>
      <c r="P893" s="20">
        <v>91</v>
      </c>
      <c r="Q893" s="3">
        <v>66790248</v>
      </c>
      <c r="R893" s="3">
        <v>45000000</v>
      </c>
      <c r="S893" s="3">
        <f t="shared" si="130"/>
        <v>21790248</v>
      </c>
      <c r="T893" s="4">
        <f t="shared" si="131"/>
        <v>0.48422773333333335</v>
      </c>
      <c r="U893" s="5">
        <f t="shared" si="132"/>
        <v>26.193691093333335</v>
      </c>
      <c r="V893" s="2">
        <f t="shared" si="133"/>
        <v>2002</v>
      </c>
      <c r="W893" s="18" t="str">
        <f t="shared" si="134"/>
        <v>yanvar</v>
      </c>
      <c r="X893" s="18" t="str">
        <f t="shared" si="135"/>
        <v>Roger Michell</v>
      </c>
      <c r="Y893" s="18" t="str">
        <f t="shared" si="136"/>
        <v>CHANGİNG LANES</v>
      </c>
      <c r="Z893" s="18" t="str">
        <f t="shared" si="137"/>
        <v>Normal</v>
      </c>
      <c r="AA893" s="18" t="str">
        <f>VLOOKUP(D893, lookups!$A$2:$B$18, 2, FALSE)</f>
        <v>Medium Budget</v>
      </c>
      <c r="AB893" s="18" t="str">
        <f t="shared" si="138"/>
        <v>Not Recommended</v>
      </c>
      <c r="AC893" s="18" t="str">
        <f t="shared" si="139"/>
        <v>Normal</v>
      </c>
    </row>
    <row r="894" spans="1:29" x14ac:dyDescent="0.35">
      <c r="A894" s="18" t="s">
        <v>3388</v>
      </c>
      <c r="B894" s="19">
        <v>37640</v>
      </c>
      <c r="C894" s="18" t="s">
        <v>50</v>
      </c>
      <c r="D894" s="18" t="s">
        <v>95</v>
      </c>
      <c r="E894" s="18" t="s">
        <v>21</v>
      </c>
      <c r="F894" s="18" t="s">
        <v>22</v>
      </c>
      <c r="G894" s="18" t="s">
        <v>102</v>
      </c>
      <c r="H894" s="18" t="s">
        <v>3389</v>
      </c>
      <c r="I894" s="18" t="s">
        <v>2343</v>
      </c>
      <c r="J894" s="20">
        <v>658</v>
      </c>
      <c r="K894" s="20">
        <v>1233</v>
      </c>
      <c r="L894" s="20">
        <v>18</v>
      </c>
      <c r="M894" s="20">
        <v>858</v>
      </c>
      <c r="N894" s="20">
        <v>4.4000000000000004</v>
      </c>
      <c r="O894" s="20">
        <v>73</v>
      </c>
      <c r="P894" s="20">
        <v>89</v>
      </c>
      <c r="Q894" s="3">
        <v>66734992</v>
      </c>
      <c r="R894" s="3">
        <v>60000000</v>
      </c>
      <c r="S894" s="3">
        <f t="shared" si="130"/>
        <v>6734992</v>
      </c>
      <c r="T894" s="4">
        <f t="shared" si="131"/>
        <v>0.11224986666666667</v>
      </c>
      <c r="U894" s="5">
        <f t="shared" si="132"/>
        <v>17.730699946666668</v>
      </c>
      <c r="V894" s="2">
        <f t="shared" si="133"/>
        <v>2003</v>
      </c>
      <c r="W894" s="18" t="str">
        <f t="shared" si="134"/>
        <v>yanvar</v>
      </c>
      <c r="X894" s="18" t="str">
        <f t="shared" si="135"/>
        <v>David McNally</v>
      </c>
      <c r="Y894" s="18" t="str">
        <f t="shared" si="136"/>
        <v>KANGAROO JACK</v>
      </c>
      <c r="Z894" s="18" t="str">
        <f t="shared" si="137"/>
        <v>Normal</v>
      </c>
      <c r="AA894" s="18" t="str">
        <f>VLOOKUP(D894, lookups!$A$2:$B$18, 2, FALSE)</f>
        <v>High Budget</v>
      </c>
      <c r="AB894" s="18" t="str">
        <f t="shared" si="138"/>
        <v>Not Recommended</v>
      </c>
      <c r="AC894" s="18" t="str">
        <f t="shared" si="139"/>
        <v>High Buzz Mismatch</v>
      </c>
    </row>
    <row r="895" spans="1:29" x14ac:dyDescent="0.35">
      <c r="A895" s="18" t="s">
        <v>831</v>
      </c>
      <c r="B895" s="19">
        <v>33008</v>
      </c>
      <c r="C895" s="18" t="s">
        <v>50</v>
      </c>
      <c r="D895" s="18" t="s">
        <v>20</v>
      </c>
      <c r="E895" s="18" t="s">
        <v>21</v>
      </c>
      <c r="F895" s="18" t="s">
        <v>22</v>
      </c>
      <c r="G895" s="18" t="s">
        <v>110</v>
      </c>
      <c r="H895" s="18" t="s">
        <v>214</v>
      </c>
      <c r="I895" s="18" t="s">
        <v>215</v>
      </c>
      <c r="J895" s="20">
        <v>14000</v>
      </c>
      <c r="K895" s="20">
        <v>16949</v>
      </c>
      <c r="L895" s="20">
        <v>0</v>
      </c>
      <c r="M895" s="20">
        <v>0</v>
      </c>
      <c r="N895" s="20">
        <v>7.6</v>
      </c>
      <c r="O895" s="20">
        <v>110</v>
      </c>
      <c r="P895" s="20">
        <v>170</v>
      </c>
      <c r="Q895" s="3">
        <v>66676062</v>
      </c>
      <c r="R895" s="3">
        <v>54000000</v>
      </c>
      <c r="S895" s="3">
        <f t="shared" si="130"/>
        <v>12676062</v>
      </c>
      <c r="T895" s="4">
        <f t="shared" si="131"/>
        <v>0.23474188888888889</v>
      </c>
      <c r="U895" s="5">
        <f t="shared" si="132"/>
        <v>30.493896755555554</v>
      </c>
      <c r="V895" s="2">
        <f t="shared" si="133"/>
        <v>1990</v>
      </c>
      <c r="W895" s="18" t="str">
        <f t="shared" si="134"/>
        <v>may</v>
      </c>
      <c r="X895" s="18" t="str">
        <f t="shared" si="135"/>
        <v>Francis Ford Coppola</v>
      </c>
      <c r="Y895" s="18" t="str">
        <f t="shared" si="136"/>
        <v>THE GODFATHER: PART III</v>
      </c>
      <c r="Z895" s="18" t="str">
        <f t="shared" si="137"/>
        <v>Normal</v>
      </c>
      <c r="AA895" s="18" t="str">
        <f>VLOOKUP(D895, lookups!$A$2:$B$18, 2, FALSE)</f>
        <v>Medium Budget</v>
      </c>
      <c r="AB895" s="18" t="str">
        <f t="shared" si="138"/>
        <v>Not Recommended</v>
      </c>
      <c r="AC895" s="18" t="str">
        <f t="shared" si="139"/>
        <v>Normal</v>
      </c>
    </row>
    <row r="896" spans="1:29" x14ac:dyDescent="0.35">
      <c r="A896" s="18" t="s">
        <v>4629</v>
      </c>
      <c r="B896" s="19">
        <v>39195</v>
      </c>
      <c r="C896" s="18" t="s">
        <v>50</v>
      </c>
      <c r="D896" s="18" t="s">
        <v>79</v>
      </c>
      <c r="E896" s="18" t="s">
        <v>21</v>
      </c>
      <c r="F896" s="18" t="s">
        <v>22</v>
      </c>
      <c r="G896" s="18" t="s">
        <v>110</v>
      </c>
      <c r="H896" s="18" t="s">
        <v>1488</v>
      </c>
      <c r="I896" s="18" t="s">
        <v>1174</v>
      </c>
      <c r="J896" s="20">
        <v>22000</v>
      </c>
      <c r="K896" s="20">
        <v>60646</v>
      </c>
      <c r="L896" s="20">
        <v>0</v>
      </c>
      <c r="M896" s="20">
        <v>0</v>
      </c>
      <c r="N896" s="20">
        <v>7.1</v>
      </c>
      <c r="O896" s="20">
        <v>269</v>
      </c>
      <c r="P896" s="20">
        <v>102</v>
      </c>
      <c r="Q896" s="3">
        <v>66636385</v>
      </c>
      <c r="R896" s="3">
        <v>75000000</v>
      </c>
      <c r="S896" s="3">
        <f t="shared" si="130"/>
        <v>-8363615</v>
      </c>
      <c r="T896" s="4">
        <f t="shared" si="131"/>
        <v>-0.11151486666666667</v>
      </c>
      <c r="U896" s="5">
        <f t="shared" si="132"/>
        <v>28.355394053333331</v>
      </c>
      <c r="V896" s="2">
        <f t="shared" si="133"/>
        <v>2007</v>
      </c>
      <c r="W896" s="18" t="str">
        <f t="shared" si="134"/>
        <v>aprel</v>
      </c>
      <c r="X896" s="18" t="str">
        <f t="shared" si="135"/>
        <v>Mike Nichols</v>
      </c>
      <c r="Y896" s="18" t="str">
        <f t="shared" si="136"/>
        <v>CHARLİE WİLSON'S WAR</v>
      </c>
      <c r="Z896" s="18" t="str">
        <f t="shared" si="137"/>
        <v>Underperformer</v>
      </c>
      <c r="AA896" s="18" t="str">
        <f>VLOOKUP(D896, lookups!$A$2:$B$18, 2, FALSE)</f>
        <v>Medium Budget</v>
      </c>
      <c r="AB896" s="18" t="str">
        <f t="shared" si="138"/>
        <v>Not Recommended</v>
      </c>
      <c r="AC896" s="18" t="str">
        <f t="shared" si="139"/>
        <v>Normal</v>
      </c>
    </row>
    <row r="897" spans="1:29" x14ac:dyDescent="0.35">
      <c r="A897" s="18" t="s">
        <v>1182</v>
      </c>
      <c r="B897" s="19">
        <v>34858</v>
      </c>
      <c r="C897" s="18" t="s">
        <v>50</v>
      </c>
      <c r="D897" s="18" t="s">
        <v>38</v>
      </c>
      <c r="E897" s="18" t="s">
        <v>21</v>
      </c>
      <c r="F897" s="18" t="s">
        <v>352</v>
      </c>
      <c r="G897" s="18" t="s">
        <v>46</v>
      </c>
      <c r="H897" s="18" t="s">
        <v>441</v>
      </c>
      <c r="I897" s="18" t="s">
        <v>1183</v>
      </c>
      <c r="J897" s="20">
        <v>405</v>
      </c>
      <c r="K897" s="20">
        <v>1185</v>
      </c>
      <c r="L897" s="20">
        <v>108</v>
      </c>
      <c r="M897" s="20">
        <v>5000</v>
      </c>
      <c r="N897" s="20">
        <v>6.8</v>
      </c>
      <c r="O897" s="20">
        <v>79</v>
      </c>
      <c r="P897" s="20">
        <v>91</v>
      </c>
      <c r="Q897" s="3">
        <v>66600000</v>
      </c>
      <c r="R897" s="3">
        <v>30000000</v>
      </c>
      <c r="S897" s="3">
        <f t="shared" si="130"/>
        <v>36600000</v>
      </c>
      <c r="T897" s="4">
        <f t="shared" si="131"/>
        <v>1.22</v>
      </c>
      <c r="U897" s="5">
        <f t="shared" si="132"/>
        <v>28.187999999999999</v>
      </c>
      <c r="V897" s="2">
        <f t="shared" si="133"/>
        <v>1995</v>
      </c>
      <c r="W897" s="18" t="str">
        <f t="shared" si="134"/>
        <v>iyun</v>
      </c>
      <c r="X897" s="18" t="str">
        <f t="shared" si="135"/>
        <v>Chris Noonan</v>
      </c>
      <c r="Y897" s="18" t="str">
        <f t="shared" si="136"/>
        <v>BABE</v>
      </c>
      <c r="Z897" s="18" t="str">
        <f t="shared" si="137"/>
        <v>Normal</v>
      </c>
      <c r="AA897" s="18" t="str">
        <f>VLOOKUP(D897, lookups!$A$2:$B$18, 2, FALSE)</f>
        <v>Medium Budget</v>
      </c>
      <c r="AB897" s="18" t="str">
        <f t="shared" si="138"/>
        <v>Not Recommended</v>
      </c>
      <c r="AC897" s="18" t="str">
        <f t="shared" si="139"/>
        <v>Normal</v>
      </c>
    </row>
    <row r="898" spans="1:29" x14ac:dyDescent="0.35">
      <c r="A898" s="18" t="s">
        <v>1108</v>
      </c>
      <c r="B898" s="19">
        <v>34639</v>
      </c>
      <c r="C898" s="18" t="s">
        <v>50</v>
      </c>
      <c r="D898" s="18" t="s">
        <v>27</v>
      </c>
      <c r="E898" s="18" t="s">
        <v>21</v>
      </c>
      <c r="F898" s="18" t="s">
        <v>22</v>
      </c>
      <c r="G898" s="18" t="s">
        <v>110</v>
      </c>
      <c r="H898" s="18" t="s">
        <v>898</v>
      </c>
      <c r="I898" s="18" t="s">
        <v>738</v>
      </c>
      <c r="J898" s="20">
        <v>12000</v>
      </c>
      <c r="K898" s="20">
        <v>26388</v>
      </c>
      <c r="L898" s="20">
        <v>380</v>
      </c>
      <c r="M898" s="20">
        <v>11000</v>
      </c>
      <c r="N898" s="20">
        <v>7.5</v>
      </c>
      <c r="O898" s="20">
        <v>57</v>
      </c>
      <c r="P898" s="20">
        <v>133</v>
      </c>
      <c r="Q898" s="3">
        <v>66528842</v>
      </c>
      <c r="R898" s="3">
        <v>30000000</v>
      </c>
      <c r="S898" s="3">
        <f t="shared" si="130"/>
        <v>36528842</v>
      </c>
      <c r="T898" s="4">
        <f t="shared" si="131"/>
        <v>1.2176280666666666</v>
      </c>
      <c r="U898" s="5">
        <f t="shared" si="132"/>
        <v>31.587051226666667</v>
      </c>
      <c r="V898" s="2">
        <f t="shared" si="133"/>
        <v>1994</v>
      </c>
      <c r="W898" s="18" t="str">
        <f t="shared" si="134"/>
        <v>noyabr</v>
      </c>
      <c r="X898" s="18" t="str">
        <f t="shared" si="135"/>
        <v>Edward Zwick</v>
      </c>
      <c r="Y898" s="18" t="str">
        <f t="shared" si="136"/>
        <v>LEGENDS OF THE FALL</v>
      </c>
      <c r="Z898" s="18" t="str">
        <f t="shared" si="137"/>
        <v>Normal</v>
      </c>
      <c r="AA898" s="18" t="str">
        <f>VLOOKUP(D898, lookups!$A$2:$B$18, 2, FALSE)</f>
        <v>Medium Budget</v>
      </c>
      <c r="AB898" s="18" t="str">
        <f t="shared" si="138"/>
        <v>Not Recommended</v>
      </c>
      <c r="AC898" s="18" t="str">
        <f t="shared" si="139"/>
        <v>Normal</v>
      </c>
    </row>
    <row r="899" spans="1:29" x14ac:dyDescent="0.35">
      <c r="A899" s="18" t="s">
        <v>6097</v>
      </c>
      <c r="B899" s="19">
        <v>41050</v>
      </c>
      <c r="C899" s="18" t="s">
        <v>50</v>
      </c>
      <c r="D899" s="18" t="s">
        <v>95</v>
      </c>
      <c r="E899" s="18" t="s">
        <v>21</v>
      </c>
      <c r="F899" s="18" t="s">
        <v>22</v>
      </c>
      <c r="G899" s="18" t="s">
        <v>110</v>
      </c>
      <c r="H899" s="18" t="s">
        <v>1354</v>
      </c>
      <c r="I899" s="18" t="s">
        <v>6098</v>
      </c>
      <c r="J899" s="20">
        <v>24000</v>
      </c>
      <c r="K899" s="20">
        <v>26625</v>
      </c>
      <c r="L899" s="20">
        <v>175</v>
      </c>
      <c r="M899" s="20">
        <v>0</v>
      </c>
      <c r="N899" s="20">
        <v>6.5</v>
      </c>
      <c r="O899" s="20">
        <v>270</v>
      </c>
      <c r="P899" s="20">
        <v>109</v>
      </c>
      <c r="Q899" s="3">
        <v>66489425</v>
      </c>
      <c r="R899" s="3">
        <v>25000000</v>
      </c>
      <c r="S899" s="3">
        <f t="shared" ref="S899:S962" si="140">Q899-R899</f>
        <v>41489425</v>
      </c>
      <c r="T899" s="4">
        <f t="shared" ref="T899:T962" si="141">IF(R899&gt;0, (Q899-R899)/R899, 0)</f>
        <v>1.6595770000000001</v>
      </c>
      <c r="U899" s="5">
        <f t="shared" ref="U899:U962" si="142">(N899*4) + (T899*0.4) + (M899/10000)</f>
        <v>26.663830799999999</v>
      </c>
      <c r="V899" s="2">
        <f t="shared" ref="V899:V962" si="143">YEAR(B899)</f>
        <v>2012</v>
      </c>
      <c r="W899" s="18" t="str">
        <f t="shared" ref="W899:W962" si="144">TEXT(B899, "mmmm")</f>
        <v>may</v>
      </c>
      <c r="X899" s="18" t="str">
        <f t="shared" ref="X899:X962" si="145">TRIM(I899)</f>
        <v>Baltasar KormÃ¡kur</v>
      </c>
      <c r="Y899" s="18" t="str">
        <f t="shared" ref="Y899:Y962" si="146">UPPER(A899)</f>
        <v>CONTRABAND</v>
      </c>
      <c r="Z899" s="18" t="str">
        <f t="shared" ref="Z899:Z962" si="147">IF(AND(R899&gt;50000000, S899&lt;0), "Underperformer", IF(AND(R899&lt;10000000, S899&gt;50000000), "Overperformer", "Normal"))</f>
        <v>Normal</v>
      </c>
      <c r="AA899" s="18" t="str">
        <f>VLOOKUP(D899, lookups!$A$2:$B$18, 2, FALSE)</f>
        <v>High Budget</v>
      </c>
      <c r="AB899" s="18" t="str">
        <f t="shared" ref="AB899:AB962" si="148">IF(AND(N899&gt;7, T899&gt;1, U899&gt;70), "Recommended", "Not Recommended")</f>
        <v>Not Recommended</v>
      </c>
      <c r="AC899" s="18" t="str">
        <f t="shared" ref="AC899:AC962" si="149">IF(N899&gt;=8, "High Buzz / High Score", IF(AND(N899&lt;6, T899&lt;1), "High Buzz Mismatch", "Normal"))</f>
        <v>Normal</v>
      </c>
    </row>
    <row r="900" spans="1:29" x14ac:dyDescent="0.35">
      <c r="A900" s="18" t="s">
        <v>2210</v>
      </c>
      <c r="B900" s="19">
        <v>36499</v>
      </c>
      <c r="C900" s="18" t="s">
        <v>50</v>
      </c>
      <c r="D900" s="18" t="s">
        <v>20</v>
      </c>
      <c r="E900" s="18" t="s">
        <v>21</v>
      </c>
      <c r="F900" s="18" t="s">
        <v>22</v>
      </c>
      <c r="G900" s="18" t="s">
        <v>110</v>
      </c>
      <c r="H900" s="18" t="s">
        <v>592</v>
      </c>
      <c r="I900" s="18" t="s">
        <v>943</v>
      </c>
      <c r="J900" s="20">
        <v>18000</v>
      </c>
      <c r="K900" s="20">
        <v>29748</v>
      </c>
      <c r="L900" s="20">
        <v>176</v>
      </c>
      <c r="M900" s="20">
        <v>0</v>
      </c>
      <c r="N900" s="20">
        <v>6.7</v>
      </c>
      <c r="O900" s="20">
        <v>75</v>
      </c>
      <c r="P900" s="20">
        <v>118</v>
      </c>
      <c r="Q900" s="3">
        <v>66488090</v>
      </c>
      <c r="R900" s="3">
        <v>48000000</v>
      </c>
      <c r="S900" s="3">
        <f t="shared" si="140"/>
        <v>18488090</v>
      </c>
      <c r="T900" s="4">
        <f t="shared" si="141"/>
        <v>0.38516854166666664</v>
      </c>
      <c r="U900" s="5">
        <f t="shared" si="142"/>
        <v>26.954067416666668</v>
      </c>
      <c r="V900" s="2">
        <f t="shared" si="143"/>
        <v>1999</v>
      </c>
      <c r="W900" s="18" t="str">
        <f t="shared" si="144"/>
        <v>dekabr</v>
      </c>
      <c r="X900" s="18" t="str">
        <f t="shared" si="145"/>
        <v>Phillip Noyce</v>
      </c>
      <c r="Y900" s="18" t="str">
        <f t="shared" si="146"/>
        <v>THE BONE COLLECTOR</v>
      </c>
      <c r="Z900" s="18" t="str">
        <f t="shared" si="147"/>
        <v>Normal</v>
      </c>
      <c r="AA900" s="18" t="str">
        <f>VLOOKUP(D900, lookups!$A$2:$B$18, 2, FALSE)</f>
        <v>Medium Budget</v>
      </c>
      <c r="AB900" s="18" t="str">
        <f t="shared" si="148"/>
        <v>Not Recommended</v>
      </c>
      <c r="AC900" s="18" t="str">
        <f t="shared" si="149"/>
        <v>Normal</v>
      </c>
    </row>
    <row r="901" spans="1:29" x14ac:dyDescent="0.35">
      <c r="A901" s="18" t="s">
        <v>6162</v>
      </c>
      <c r="B901" s="19">
        <v>41062</v>
      </c>
      <c r="C901" s="18" t="s">
        <v>50</v>
      </c>
      <c r="D901" s="18" t="s">
        <v>95</v>
      </c>
      <c r="E901" s="18" t="s">
        <v>21</v>
      </c>
      <c r="F901" s="18" t="s">
        <v>22</v>
      </c>
      <c r="G901" s="18" t="s">
        <v>110</v>
      </c>
      <c r="H901" s="18" t="s">
        <v>1471</v>
      </c>
      <c r="I901" s="18" t="s">
        <v>5066</v>
      </c>
      <c r="J901" s="20">
        <v>23000</v>
      </c>
      <c r="K901" s="20">
        <v>37387</v>
      </c>
      <c r="L901" s="20">
        <v>0</v>
      </c>
      <c r="M901" s="20">
        <v>75000</v>
      </c>
      <c r="N901" s="20">
        <v>7.4</v>
      </c>
      <c r="O901" s="20">
        <v>589</v>
      </c>
      <c r="P901" s="20">
        <v>119</v>
      </c>
      <c r="Q901" s="3">
        <v>66468315</v>
      </c>
      <c r="R901" s="3">
        <v>30000000</v>
      </c>
      <c r="S901" s="3">
        <f t="shared" si="140"/>
        <v>36468315</v>
      </c>
      <c r="T901" s="4">
        <f t="shared" si="141"/>
        <v>1.2156104999999999</v>
      </c>
      <c r="U901" s="5">
        <f t="shared" si="142"/>
        <v>37.586244200000003</v>
      </c>
      <c r="V901" s="2">
        <f t="shared" si="143"/>
        <v>2012</v>
      </c>
      <c r="W901" s="18" t="str">
        <f t="shared" si="144"/>
        <v>iyun</v>
      </c>
      <c r="X901" s="18" t="str">
        <f t="shared" si="145"/>
        <v>Rian Johnson</v>
      </c>
      <c r="Y901" s="18" t="str">
        <f t="shared" si="146"/>
        <v>LOOPER</v>
      </c>
      <c r="Z901" s="18" t="str">
        <f t="shared" si="147"/>
        <v>Normal</v>
      </c>
      <c r="AA901" s="18" t="str">
        <f>VLOOKUP(D901, lookups!$A$2:$B$18, 2, FALSE)</f>
        <v>High Budget</v>
      </c>
      <c r="AB901" s="18" t="str">
        <f t="shared" si="148"/>
        <v>Not Recommended</v>
      </c>
      <c r="AC901" s="18" t="str">
        <f t="shared" si="149"/>
        <v>Normal</v>
      </c>
    </row>
    <row r="902" spans="1:29" x14ac:dyDescent="0.35">
      <c r="A902" s="18" t="s">
        <v>5398</v>
      </c>
      <c r="B902" s="19">
        <v>40064</v>
      </c>
      <c r="C902" s="18" t="s">
        <v>50</v>
      </c>
      <c r="D902" s="18" t="s">
        <v>109</v>
      </c>
      <c r="E902" s="18" t="s">
        <v>21</v>
      </c>
      <c r="F902" s="18" t="s">
        <v>22</v>
      </c>
      <c r="G902" s="18" t="s">
        <v>110</v>
      </c>
      <c r="H902" s="18" t="s">
        <v>5399</v>
      </c>
      <c r="I902" s="18" t="s">
        <v>3335</v>
      </c>
      <c r="J902" s="20">
        <v>164000</v>
      </c>
      <c r="K902" s="20">
        <v>303717</v>
      </c>
      <c r="L902" s="20">
        <v>160</v>
      </c>
      <c r="M902" s="20">
        <v>0</v>
      </c>
      <c r="N902" s="20">
        <v>5.2</v>
      </c>
      <c r="O902" s="20">
        <v>221</v>
      </c>
      <c r="P902" s="20">
        <v>82</v>
      </c>
      <c r="Q902" s="3">
        <v>66466372</v>
      </c>
      <c r="R902" s="3">
        <v>40000000</v>
      </c>
      <c r="S902" s="3">
        <f t="shared" si="140"/>
        <v>26466372</v>
      </c>
      <c r="T902" s="4">
        <f t="shared" si="141"/>
        <v>0.66165929999999995</v>
      </c>
      <c r="U902" s="5">
        <f t="shared" si="142"/>
        <v>21.064663720000002</v>
      </c>
      <c r="V902" s="2">
        <f t="shared" si="143"/>
        <v>2009</v>
      </c>
      <c r="W902" s="18" t="str">
        <f t="shared" si="144"/>
        <v>sentyabr</v>
      </c>
      <c r="X902" s="18" t="str">
        <f t="shared" si="145"/>
        <v>David R. Ellis</v>
      </c>
      <c r="Y902" s="18" t="str">
        <f t="shared" si="146"/>
        <v>THE FİNAL DESTİNATİON</v>
      </c>
      <c r="Z902" s="18" t="str">
        <f t="shared" si="147"/>
        <v>Normal</v>
      </c>
      <c r="AA902" s="18" t="str">
        <f>VLOOKUP(D902, lookups!$A$2:$B$18, 2, FALSE)</f>
        <v>Low Budget</v>
      </c>
      <c r="AB902" s="18" t="str">
        <f t="shared" si="148"/>
        <v>Not Recommended</v>
      </c>
      <c r="AC902" s="18" t="str">
        <f t="shared" si="149"/>
        <v>High Buzz Mismatch</v>
      </c>
    </row>
    <row r="903" spans="1:29" x14ac:dyDescent="0.35">
      <c r="A903" s="18" t="s">
        <v>3506</v>
      </c>
      <c r="B903" s="19">
        <v>37763</v>
      </c>
      <c r="C903" s="18" t="s">
        <v>19</v>
      </c>
      <c r="D903" s="18" t="s">
        <v>95</v>
      </c>
      <c r="E903" s="18" t="s">
        <v>21</v>
      </c>
      <c r="F903" s="18" t="s">
        <v>22</v>
      </c>
      <c r="G903" s="18" t="s">
        <v>150</v>
      </c>
      <c r="H903" s="18" t="s">
        <v>1651</v>
      </c>
      <c r="I903" s="18" t="s">
        <v>1746</v>
      </c>
      <c r="J903" s="20">
        <v>1000</v>
      </c>
      <c r="K903" s="20">
        <v>4714</v>
      </c>
      <c r="L903" s="20">
        <v>45</v>
      </c>
      <c r="M903" s="20">
        <v>0</v>
      </c>
      <c r="N903" s="20">
        <v>5.8</v>
      </c>
      <c r="O903" s="20">
        <v>202</v>
      </c>
      <c r="P903" s="20">
        <v>110</v>
      </c>
      <c r="Q903" s="3">
        <v>66462600</v>
      </c>
      <c r="R903" s="3">
        <v>78000000</v>
      </c>
      <c r="S903" s="3">
        <f t="shared" si="140"/>
        <v>-11537400</v>
      </c>
      <c r="T903" s="4">
        <f t="shared" si="141"/>
        <v>-0.14791538461538462</v>
      </c>
      <c r="U903" s="5">
        <f t="shared" si="142"/>
        <v>23.140833846153846</v>
      </c>
      <c r="V903" s="2">
        <f t="shared" si="143"/>
        <v>2003</v>
      </c>
      <c r="W903" s="18" t="str">
        <f t="shared" si="144"/>
        <v>may</v>
      </c>
      <c r="X903" s="18" t="str">
        <f t="shared" si="145"/>
        <v>Stephen Norrington</v>
      </c>
      <c r="Y903" s="18" t="str">
        <f t="shared" si="146"/>
        <v>THE LEAGUE OF EXTRAORDİNARY GENTLEMEN</v>
      </c>
      <c r="Z903" s="18" t="str">
        <f t="shared" si="147"/>
        <v>Underperformer</v>
      </c>
      <c r="AA903" s="18" t="str">
        <f>VLOOKUP(D903, lookups!$A$2:$B$18, 2, FALSE)</f>
        <v>High Budget</v>
      </c>
      <c r="AB903" s="18" t="str">
        <f t="shared" si="148"/>
        <v>Not Recommended</v>
      </c>
      <c r="AC903" s="18" t="str">
        <f t="shared" si="149"/>
        <v>High Buzz Mismatch</v>
      </c>
    </row>
    <row r="904" spans="1:29" x14ac:dyDescent="0.35">
      <c r="A904" s="18" t="s">
        <v>2013</v>
      </c>
      <c r="B904" s="19">
        <v>36516</v>
      </c>
      <c r="C904" s="18" t="s">
        <v>50</v>
      </c>
      <c r="D904" s="18" t="s">
        <v>38</v>
      </c>
      <c r="E904" s="18" t="s">
        <v>21</v>
      </c>
      <c r="F904" s="18" t="s">
        <v>22</v>
      </c>
      <c r="G904" s="18" t="s">
        <v>150</v>
      </c>
      <c r="H904" s="18" t="s">
        <v>1230</v>
      </c>
      <c r="I904" s="18" t="s">
        <v>546</v>
      </c>
      <c r="J904" s="20">
        <v>21000</v>
      </c>
      <c r="K904" s="20">
        <v>22458</v>
      </c>
      <c r="L904" s="20">
        <v>0</v>
      </c>
      <c r="M904" s="20">
        <v>0</v>
      </c>
      <c r="N904" s="20">
        <v>6.4</v>
      </c>
      <c r="O904" s="20">
        <v>140</v>
      </c>
      <c r="P904" s="20">
        <v>85</v>
      </c>
      <c r="Q904" s="3">
        <v>66365290</v>
      </c>
      <c r="R904" s="3">
        <v>55000000</v>
      </c>
      <c r="S904" s="3">
        <f t="shared" si="140"/>
        <v>11365290</v>
      </c>
      <c r="T904" s="4">
        <f t="shared" si="141"/>
        <v>0.20664163636363636</v>
      </c>
      <c r="U904" s="5">
        <f t="shared" si="142"/>
        <v>25.682656654545458</v>
      </c>
      <c r="V904" s="2">
        <f t="shared" si="143"/>
        <v>1999</v>
      </c>
      <c r="W904" s="18" t="str">
        <f t="shared" si="144"/>
        <v>dekabr</v>
      </c>
      <c r="X904" s="18" t="str">
        <f t="shared" si="145"/>
        <v>Frank Oz</v>
      </c>
      <c r="Y904" s="18" t="str">
        <f t="shared" si="146"/>
        <v>BOWFİNGER</v>
      </c>
      <c r="Z904" s="18" t="str">
        <f t="shared" si="147"/>
        <v>Normal</v>
      </c>
      <c r="AA904" s="18" t="str">
        <f>VLOOKUP(D904, lookups!$A$2:$B$18, 2, FALSE)</f>
        <v>Medium Budget</v>
      </c>
      <c r="AB904" s="18" t="str">
        <f t="shared" si="148"/>
        <v>Not Recommended</v>
      </c>
      <c r="AC904" s="18" t="str">
        <f t="shared" si="149"/>
        <v>Normal</v>
      </c>
    </row>
    <row r="905" spans="1:29" x14ac:dyDescent="0.35">
      <c r="A905" s="18" t="s">
        <v>6583</v>
      </c>
      <c r="B905" s="19">
        <v>41634</v>
      </c>
      <c r="C905" s="18" t="s">
        <v>50</v>
      </c>
      <c r="D905" s="18" t="s">
        <v>38</v>
      </c>
      <c r="E905" s="18" t="s">
        <v>21</v>
      </c>
      <c r="F905" s="18" t="s">
        <v>22</v>
      </c>
      <c r="G905" s="18" t="s">
        <v>150</v>
      </c>
      <c r="H905" s="18" t="s">
        <v>6584</v>
      </c>
      <c r="I905" s="18" t="s">
        <v>5118</v>
      </c>
      <c r="J905" s="20">
        <v>303</v>
      </c>
      <c r="K905" s="20">
        <v>337</v>
      </c>
      <c r="L905" s="20">
        <v>129</v>
      </c>
      <c r="M905" s="20">
        <v>81000</v>
      </c>
      <c r="N905" s="20">
        <v>6.9</v>
      </c>
      <c r="O905" s="20">
        <v>452</v>
      </c>
      <c r="P905" s="20">
        <v>98</v>
      </c>
      <c r="Q905" s="3">
        <v>66359959</v>
      </c>
      <c r="R905" s="3">
        <v>35000000</v>
      </c>
      <c r="S905" s="3">
        <f t="shared" si="140"/>
        <v>31359959</v>
      </c>
      <c r="T905" s="4">
        <f t="shared" si="141"/>
        <v>0.89599882857142854</v>
      </c>
      <c r="U905" s="5">
        <f t="shared" si="142"/>
        <v>36.05839953142857</v>
      </c>
      <c r="V905" s="2">
        <f t="shared" si="143"/>
        <v>2013</v>
      </c>
      <c r="W905" s="18" t="str">
        <f t="shared" si="144"/>
        <v>dekabr</v>
      </c>
      <c r="X905" s="18" t="str">
        <f t="shared" si="145"/>
        <v>Jonathan Levine</v>
      </c>
      <c r="Y905" s="18" t="str">
        <f t="shared" si="146"/>
        <v>WARM BODİES</v>
      </c>
      <c r="Z905" s="18" t="str">
        <f t="shared" si="147"/>
        <v>Normal</v>
      </c>
      <c r="AA905" s="18" t="str">
        <f>VLOOKUP(D905, lookups!$A$2:$B$18, 2, FALSE)</f>
        <v>Medium Budget</v>
      </c>
      <c r="AB905" s="18" t="str">
        <f t="shared" si="148"/>
        <v>Not Recommended</v>
      </c>
      <c r="AC905" s="18" t="str">
        <f t="shared" si="149"/>
        <v>Normal</v>
      </c>
    </row>
    <row r="906" spans="1:29" x14ac:dyDescent="0.35">
      <c r="A906" s="18" t="s">
        <v>3304</v>
      </c>
      <c r="B906" s="19">
        <v>37777</v>
      </c>
      <c r="C906" s="18" t="s">
        <v>50</v>
      </c>
      <c r="D906" s="18" t="s">
        <v>58</v>
      </c>
      <c r="E906" s="18" t="s">
        <v>21</v>
      </c>
      <c r="F906" s="18" t="s">
        <v>22</v>
      </c>
      <c r="G906" s="18" t="s">
        <v>150</v>
      </c>
      <c r="H906" s="18" t="s">
        <v>1300</v>
      </c>
      <c r="I906" s="18" t="s">
        <v>663</v>
      </c>
      <c r="J906" s="20">
        <v>12000</v>
      </c>
      <c r="K906" s="20">
        <v>16138</v>
      </c>
      <c r="L906" s="20">
        <v>13000</v>
      </c>
      <c r="M906" s="20">
        <v>26000</v>
      </c>
      <c r="N906" s="20">
        <v>8</v>
      </c>
      <c r="O906" s="20">
        <v>235</v>
      </c>
      <c r="P906" s="20">
        <v>125</v>
      </c>
      <c r="Q906" s="3">
        <v>66257002</v>
      </c>
      <c r="R906" s="3">
        <v>70000000</v>
      </c>
      <c r="S906" s="3">
        <f t="shared" si="140"/>
        <v>-3742998</v>
      </c>
      <c r="T906" s="4">
        <f t="shared" si="141"/>
        <v>-5.3471400000000002E-2</v>
      </c>
      <c r="U906" s="5">
        <f t="shared" si="142"/>
        <v>34.578611440000003</v>
      </c>
      <c r="V906" s="2">
        <f t="shared" si="143"/>
        <v>2003</v>
      </c>
      <c r="W906" s="18" t="str">
        <f t="shared" si="144"/>
        <v>iyun</v>
      </c>
      <c r="X906" s="18" t="str">
        <f t="shared" si="145"/>
        <v>Tim Burton</v>
      </c>
      <c r="Y906" s="18" t="str">
        <f t="shared" si="146"/>
        <v>BİG FİSH</v>
      </c>
      <c r="Z906" s="18" t="str">
        <f t="shared" si="147"/>
        <v>Underperformer</v>
      </c>
      <c r="AA906" s="18" t="str">
        <f>VLOOKUP(D906, lookups!$A$2:$B$18, 2, FALSE)</f>
        <v>High Budget</v>
      </c>
      <c r="AB906" s="18" t="str">
        <f t="shared" si="148"/>
        <v>Not Recommended</v>
      </c>
      <c r="AC906" s="18" t="str">
        <f t="shared" si="149"/>
        <v>High Buzz / High Score</v>
      </c>
    </row>
    <row r="907" spans="1:29" x14ac:dyDescent="0.35">
      <c r="A907" s="18" t="s">
        <v>3701</v>
      </c>
      <c r="B907" s="19">
        <v>38168</v>
      </c>
      <c r="C907" s="18" t="s">
        <v>19</v>
      </c>
      <c r="D907" s="18" t="s">
        <v>95</v>
      </c>
      <c r="E907" s="18" t="s">
        <v>21</v>
      </c>
      <c r="F907" s="18" t="s">
        <v>22</v>
      </c>
      <c r="G907" s="18" t="s">
        <v>110</v>
      </c>
      <c r="H907" s="18" t="s">
        <v>1423</v>
      </c>
      <c r="I907" s="18" t="s">
        <v>948</v>
      </c>
      <c r="J907" s="20">
        <v>890</v>
      </c>
      <c r="K907" s="20">
        <v>1959</v>
      </c>
      <c r="L907" s="20">
        <v>16000</v>
      </c>
      <c r="M907" s="20">
        <v>0</v>
      </c>
      <c r="N907" s="20">
        <v>8</v>
      </c>
      <c r="O907" s="20">
        <v>304</v>
      </c>
      <c r="P907" s="20">
        <v>137</v>
      </c>
      <c r="Q907" s="3">
        <v>66207920</v>
      </c>
      <c r="R907" s="3">
        <v>30000000</v>
      </c>
      <c r="S907" s="3">
        <f t="shared" si="140"/>
        <v>36207920</v>
      </c>
      <c r="T907" s="4">
        <f t="shared" si="141"/>
        <v>1.2069306666666666</v>
      </c>
      <c r="U907" s="5">
        <f t="shared" si="142"/>
        <v>32.482772266666665</v>
      </c>
      <c r="V907" s="2">
        <f t="shared" si="143"/>
        <v>2004</v>
      </c>
      <c r="W907" s="18" t="str">
        <f t="shared" si="144"/>
        <v>iyun</v>
      </c>
      <c r="X907" s="18" t="str">
        <f t="shared" si="145"/>
        <v>Quentin Tarantino</v>
      </c>
      <c r="Y907" s="18" t="str">
        <f t="shared" si="146"/>
        <v>KİLL BİLL: VOL. 2</v>
      </c>
      <c r="Z907" s="18" t="str">
        <f t="shared" si="147"/>
        <v>Normal</v>
      </c>
      <c r="AA907" s="18" t="str">
        <f>VLOOKUP(D907, lookups!$A$2:$B$18, 2, FALSE)</f>
        <v>High Budget</v>
      </c>
      <c r="AB907" s="18" t="str">
        <f t="shared" si="148"/>
        <v>Not Recommended</v>
      </c>
      <c r="AC907" s="18" t="str">
        <f t="shared" si="149"/>
        <v>High Buzz / High Score</v>
      </c>
    </row>
    <row r="908" spans="1:29" x14ac:dyDescent="0.35">
      <c r="A908" s="18" t="s">
        <v>6918</v>
      </c>
      <c r="B908" s="19">
        <v>42085</v>
      </c>
      <c r="C908" s="18" t="s">
        <v>50</v>
      </c>
      <c r="D908" s="18" t="s">
        <v>38</v>
      </c>
      <c r="E908" s="18" t="s">
        <v>21</v>
      </c>
      <c r="F908" s="18" t="s">
        <v>22</v>
      </c>
      <c r="G908" s="18" t="s">
        <v>110</v>
      </c>
      <c r="H908" s="18" t="s">
        <v>4545</v>
      </c>
      <c r="I908" s="18" t="s">
        <v>6919</v>
      </c>
      <c r="J908" s="20">
        <v>20000</v>
      </c>
      <c r="K908" s="20">
        <v>38963</v>
      </c>
      <c r="L908" s="20">
        <v>13</v>
      </c>
      <c r="M908" s="20">
        <v>41000</v>
      </c>
      <c r="N908" s="20">
        <v>5.7</v>
      </c>
      <c r="O908" s="20">
        <v>222</v>
      </c>
      <c r="P908" s="20">
        <v>115</v>
      </c>
      <c r="Q908" s="3">
        <v>66009973</v>
      </c>
      <c r="R908" s="3">
        <v>14800000</v>
      </c>
      <c r="S908" s="3">
        <f t="shared" si="140"/>
        <v>51209973</v>
      </c>
      <c r="T908" s="4">
        <f t="shared" si="141"/>
        <v>3.4601333108108108</v>
      </c>
      <c r="U908" s="5">
        <f t="shared" si="142"/>
        <v>28.284053324324326</v>
      </c>
      <c r="V908" s="2">
        <f t="shared" si="143"/>
        <v>2015</v>
      </c>
      <c r="W908" s="18" t="str">
        <f t="shared" si="144"/>
        <v>mart</v>
      </c>
      <c r="X908" s="18" t="str">
        <f t="shared" si="145"/>
        <v>Gregory Jacobs</v>
      </c>
      <c r="Y908" s="18" t="str">
        <f t="shared" si="146"/>
        <v>MAGİC MİKE XXL</v>
      </c>
      <c r="Z908" s="18" t="str">
        <f t="shared" si="147"/>
        <v>Normal</v>
      </c>
      <c r="AA908" s="18" t="str">
        <f>VLOOKUP(D908, lookups!$A$2:$B$18, 2, FALSE)</f>
        <v>Medium Budget</v>
      </c>
      <c r="AB908" s="18" t="str">
        <f t="shared" si="148"/>
        <v>Not Recommended</v>
      </c>
      <c r="AC908" s="18" t="str">
        <f t="shared" si="149"/>
        <v>Normal</v>
      </c>
    </row>
    <row r="909" spans="1:29" x14ac:dyDescent="0.35">
      <c r="A909" s="18" t="s">
        <v>4002</v>
      </c>
      <c r="B909" s="19">
        <v>38509</v>
      </c>
      <c r="C909" s="18" t="s">
        <v>50</v>
      </c>
      <c r="D909" s="18" t="s">
        <v>58</v>
      </c>
      <c r="E909" s="18" t="s">
        <v>21</v>
      </c>
      <c r="F909" s="18" t="s">
        <v>22</v>
      </c>
      <c r="G909" s="18" t="s">
        <v>46</v>
      </c>
      <c r="H909" s="18" t="s">
        <v>4003</v>
      </c>
      <c r="I909" s="18" t="s">
        <v>3632</v>
      </c>
      <c r="J909" s="20">
        <v>660</v>
      </c>
      <c r="K909" s="20">
        <v>2177</v>
      </c>
      <c r="L909" s="20">
        <v>23</v>
      </c>
      <c r="M909" s="20">
        <v>1000</v>
      </c>
      <c r="N909" s="20">
        <v>4.7</v>
      </c>
      <c r="O909" s="20">
        <v>117</v>
      </c>
      <c r="P909" s="20">
        <v>101</v>
      </c>
      <c r="Q909" s="3">
        <v>66002004</v>
      </c>
      <c r="R909" s="3">
        <v>50000000</v>
      </c>
      <c r="S909" s="3">
        <f t="shared" si="140"/>
        <v>16002004</v>
      </c>
      <c r="T909" s="4">
        <f t="shared" si="141"/>
        <v>0.32004008</v>
      </c>
      <c r="U909" s="5">
        <f t="shared" si="142"/>
        <v>19.028016032000004</v>
      </c>
      <c r="V909" s="2">
        <f t="shared" si="143"/>
        <v>2005</v>
      </c>
      <c r="W909" s="18" t="str">
        <f t="shared" si="144"/>
        <v>iyun</v>
      </c>
      <c r="X909" s="18" t="str">
        <f t="shared" si="145"/>
        <v>Angela Robinson</v>
      </c>
      <c r="Y909" s="18" t="str">
        <f t="shared" si="146"/>
        <v>HERBİE FULLY LOADED</v>
      </c>
      <c r="Z909" s="18" t="str">
        <f t="shared" si="147"/>
        <v>Normal</v>
      </c>
      <c r="AA909" s="18" t="str">
        <f>VLOOKUP(D909, lookups!$A$2:$B$18, 2, FALSE)</f>
        <v>High Budget</v>
      </c>
      <c r="AB909" s="18" t="str">
        <f t="shared" si="148"/>
        <v>Not Recommended</v>
      </c>
      <c r="AC909" s="18" t="str">
        <f t="shared" si="149"/>
        <v>High Buzz Mismatch</v>
      </c>
    </row>
    <row r="910" spans="1:29" x14ac:dyDescent="0.35">
      <c r="A910" s="18" t="s">
        <v>3835</v>
      </c>
      <c r="B910" s="19">
        <v>38099</v>
      </c>
      <c r="C910" s="18" t="s">
        <v>50</v>
      </c>
      <c r="D910" s="18" t="s">
        <v>27</v>
      </c>
      <c r="E910" s="18" t="s">
        <v>21</v>
      </c>
      <c r="F910" s="18" t="s">
        <v>22</v>
      </c>
      <c r="G910" s="18" t="s">
        <v>110</v>
      </c>
      <c r="H910" s="18" t="s">
        <v>592</v>
      </c>
      <c r="I910" s="18" t="s">
        <v>899</v>
      </c>
      <c r="J910" s="20">
        <v>18000</v>
      </c>
      <c r="K910" s="20">
        <v>20056</v>
      </c>
      <c r="L910" s="20">
        <v>438</v>
      </c>
      <c r="M910" s="20">
        <v>0</v>
      </c>
      <c r="N910" s="20">
        <v>6.6</v>
      </c>
      <c r="O910" s="20">
        <v>209</v>
      </c>
      <c r="P910" s="20">
        <v>129</v>
      </c>
      <c r="Q910" s="3">
        <v>65948711</v>
      </c>
      <c r="R910" s="3">
        <v>80000000</v>
      </c>
      <c r="S910" s="3">
        <f t="shared" si="140"/>
        <v>-14051289</v>
      </c>
      <c r="T910" s="4">
        <f t="shared" si="141"/>
        <v>-0.1756411125</v>
      </c>
      <c r="U910" s="5">
        <f t="shared" si="142"/>
        <v>26.329743555</v>
      </c>
      <c r="V910" s="2">
        <f t="shared" si="143"/>
        <v>2004</v>
      </c>
      <c r="W910" s="18" t="str">
        <f t="shared" si="144"/>
        <v>aprel</v>
      </c>
      <c r="X910" s="18" t="str">
        <f t="shared" si="145"/>
        <v>Jonathan Demme</v>
      </c>
      <c r="Y910" s="18" t="str">
        <f t="shared" si="146"/>
        <v>THE MANCHURİAN CANDİDATE</v>
      </c>
      <c r="Z910" s="18" t="str">
        <f t="shared" si="147"/>
        <v>Underperformer</v>
      </c>
      <c r="AA910" s="18" t="str">
        <f>VLOOKUP(D910, lookups!$A$2:$B$18, 2, FALSE)</f>
        <v>Medium Budget</v>
      </c>
      <c r="AB910" s="18" t="str">
        <f t="shared" si="148"/>
        <v>Not Recommended</v>
      </c>
      <c r="AC910" s="18" t="str">
        <f t="shared" si="149"/>
        <v>Normal</v>
      </c>
    </row>
    <row r="911" spans="1:29" x14ac:dyDescent="0.35">
      <c r="A911" s="18" t="s">
        <v>1184</v>
      </c>
      <c r="B911" s="19">
        <v>35032</v>
      </c>
      <c r="C911" s="18" t="s">
        <v>50</v>
      </c>
      <c r="D911" s="18" t="s">
        <v>95</v>
      </c>
      <c r="E911" s="18" t="s">
        <v>21</v>
      </c>
      <c r="F911" s="18" t="s">
        <v>22</v>
      </c>
      <c r="G911" s="18" t="s">
        <v>110</v>
      </c>
      <c r="H911" s="18" t="s">
        <v>1185</v>
      </c>
      <c r="I911" s="18" t="s">
        <v>1186</v>
      </c>
      <c r="J911" s="20">
        <v>10000</v>
      </c>
      <c r="K911" s="20">
        <v>11013</v>
      </c>
      <c r="L911" s="20">
        <v>0</v>
      </c>
      <c r="M911" s="20">
        <v>0</v>
      </c>
      <c r="N911" s="20">
        <v>6.8</v>
      </c>
      <c r="O911" s="20">
        <v>63</v>
      </c>
      <c r="P911" s="20">
        <v>119</v>
      </c>
      <c r="Q911" s="3">
        <v>65807024</v>
      </c>
      <c r="R911" s="3">
        <v>19000000</v>
      </c>
      <c r="S911" s="3">
        <f t="shared" si="140"/>
        <v>46807024</v>
      </c>
      <c r="T911" s="4">
        <f t="shared" si="141"/>
        <v>2.4635275789473683</v>
      </c>
      <c r="U911" s="5">
        <f t="shared" si="142"/>
        <v>28.185411031578948</v>
      </c>
      <c r="V911" s="2">
        <f t="shared" si="143"/>
        <v>1995</v>
      </c>
      <c r="W911" s="18" t="str">
        <f t="shared" si="144"/>
        <v>noyabr</v>
      </c>
      <c r="X911" s="18" t="str">
        <f t="shared" si="145"/>
        <v>Michael Bay</v>
      </c>
      <c r="Y911" s="18" t="str">
        <f t="shared" si="146"/>
        <v>BAD BOYS</v>
      </c>
      <c r="Z911" s="18" t="str">
        <f t="shared" si="147"/>
        <v>Normal</v>
      </c>
      <c r="AA911" s="18" t="str">
        <f>VLOOKUP(D911, lookups!$A$2:$B$18, 2, FALSE)</f>
        <v>High Budget</v>
      </c>
      <c r="AB911" s="18" t="str">
        <f t="shared" si="148"/>
        <v>Not Recommended</v>
      </c>
      <c r="AC911" s="18" t="str">
        <f t="shared" si="149"/>
        <v>Normal</v>
      </c>
    </row>
    <row r="912" spans="1:29" x14ac:dyDescent="0.35">
      <c r="A912" s="18" t="s">
        <v>1790</v>
      </c>
      <c r="B912" s="19">
        <v>35840</v>
      </c>
      <c r="C912" s="18" t="s">
        <v>50</v>
      </c>
      <c r="D912" s="18" t="s">
        <v>38</v>
      </c>
      <c r="E912" s="18" t="s">
        <v>21</v>
      </c>
      <c r="F912" s="18" t="s">
        <v>22</v>
      </c>
      <c r="G912" s="18" t="s">
        <v>150</v>
      </c>
      <c r="H912" s="18" t="s">
        <v>889</v>
      </c>
      <c r="I912" s="18" t="s">
        <v>1791</v>
      </c>
      <c r="J912" s="20">
        <v>1000</v>
      </c>
      <c r="K912" s="20">
        <v>2747</v>
      </c>
      <c r="L912" s="20">
        <v>72</v>
      </c>
      <c r="M912" s="20">
        <v>0</v>
      </c>
      <c r="N912" s="20">
        <v>7</v>
      </c>
      <c r="O912" s="20">
        <v>92</v>
      </c>
      <c r="P912" s="20">
        <v>121</v>
      </c>
      <c r="Q912" s="3">
        <v>65703412</v>
      </c>
      <c r="R912" s="3">
        <v>26000000</v>
      </c>
      <c r="S912" s="3">
        <f t="shared" si="140"/>
        <v>39703412</v>
      </c>
      <c r="T912" s="4">
        <f t="shared" si="141"/>
        <v>1.5270543076923078</v>
      </c>
      <c r="U912" s="5">
        <f t="shared" si="142"/>
        <v>28.610821723076924</v>
      </c>
      <c r="V912" s="2">
        <f t="shared" si="143"/>
        <v>1998</v>
      </c>
      <c r="W912" s="18" t="str">
        <f t="shared" si="144"/>
        <v>fevral</v>
      </c>
      <c r="X912" s="18" t="str">
        <f t="shared" si="145"/>
        <v>Andy Tennant</v>
      </c>
      <c r="Y912" s="18" t="str">
        <f t="shared" si="146"/>
        <v>EVER AFTER: A CİNDERELLA STORY</v>
      </c>
      <c r="Z912" s="18" t="str">
        <f t="shared" si="147"/>
        <v>Normal</v>
      </c>
      <c r="AA912" s="18" t="str">
        <f>VLOOKUP(D912, lookups!$A$2:$B$18, 2, FALSE)</f>
        <v>Medium Budget</v>
      </c>
      <c r="AB912" s="18" t="str">
        <f t="shared" si="148"/>
        <v>Not Recommended</v>
      </c>
      <c r="AC912" s="18" t="str">
        <f t="shared" si="149"/>
        <v>Normal</v>
      </c>
    </row>
    <row r="913" spans="1:29" x14ac:dyDescent="0.35">
      <c r="A913" s="18" t="s">
        <v>3391</v>
      </c>
      <c r="B913" s="19">
        <v>37888</v>
      </c>
      <c r="C913" s="18" t="s">
        <v>50</v>
      </c>
      <c r="D913" s="18" t="s">
        <v>95</v>
      </c>
      <c r="E913" s="18" t="s">
        <v>21</v>
      </c>
      <c r="F913" s="18" t="s">
        <v>22</v>
      </c>
      <c r="G913" s="18" t="s">
        <v>150</v>
      </c>
      <c r="H913" s="18" t="s">
        <v>2358</v>
      </c>
      <c r="I913" s="18" t="s">
        <v>1130</v>
      </c>
      <c r="J913" s="20">
        <v>18000</v>
      </c>
      <c r="K913" s="20">
        <v>33154</v>
      </c>
      <c r="L913" s="20">
        <v>101</v>
      </c>
      <c r="M913" s="20">
        <v>0</v>
      </c>
      <c r="N913" s="20">
        <v>5.5</v>
      </c>
      <c r="O913" s="20">
        <v>157</v>
      </c>
      <c r="P913" s="20">
        <v>117</v>
      </c>
      <c r="Q913" s="3">
        <v>65653758</v>
      </c>
      <c r="R913" s="3">
        <v>95000000</v>
      </c>
      <c r="S913" s="3">
        <f t="shared" si="140"/>
        <v>-29346242</v>
      </c>
      <c r="T913" s="4">
        <f t="shared" si="141"/>
        <v>-0.30890781052631577</v>
      </c>
      <c r="U913" s="5">
        <f t="shared" si="142"/>
        <v>21.876436875789473</v>
      </c>
      <c r="V913" s="2">
        <f t="shared" si="143"/>
        <v>2003</v>
      </c>
      <c r="W913" s="18" t="str">
        <f t="shared" si="144"/>
        <v>sentyabr</v>
      </c>
      <c r="X913" s="18" t="str">
        <f t="shared" si="145"/>
        <v>Jan de Bont</v>
      </c>
      <c r="Y913" s="18" t="str">
        <f t="shared" si="146"/>
        <v>LARA CROFT TOMB RAİDER: THE CRADLE OF LİFE</v>
      </c>
      <c r="Z913" s="18" t="str">
        <f t="shared" si="147"/>
        <v>Underperformer</v>
      </c>
      <c r="AA913" s="18" t="str">
        <f>VLOOKUP(D913, lookups!$A$2:$B$18, 2, FALSE)</f>
        <v>High Budget</v>
      </c>
      <c r="AB913" s="18" t="str">
        <f t="shared" si="148"/>
        <v>Not Recommended</v>
      </c>
      <c r="AC913" s="18" t="str">
        <f t="shared" si="149"/>
        <v>High Buzz Mismatch</v>
      </c>
    </row>
    <row r="914" spans="1:29" x14ac:dyDescent="0.35">
      <c r="A914" s="18" t="s">
        <v>6164</v>
      </c>
      <c r="B914" s="19">
        <v>40921</v>
      </c>
      <c r="C914" s="18" t="s">
        <v>50</v>
      </c>
      <c r="D914" s="18" t="s">
        <v>38</v>
      </c>
      <c r="E914" s="18" t="s">
        <v>21</v>
      </c>
      <c r="F914" s="18" t="s">
        <v>22</v>
      </c>
      <c r="G914" s="18" t="s">
        <v>150</v>
      </c>
      <c r="H914" s="18" t="s">
        <v>207</v>
      </c>
      <c r="I914" s="18" t="s">
        <v>4399</v>
      </c>
      <c r="J914" s="20">
        <v>982</v>
      </c>
      <c r="K914" s="20">
        <v>2753</v>
      </c>
      <c r="L914" s="20">
        <v>0</v>
      </c>
      <c r="M914" s="20">
        <v>0</v>
      </c>
      <c r="N914" s="20">
        <v>4.8</v>
      </c>
      <c r="O914" s="20">
        <v>31</v>
      </c>
      <c r="P914" s="20">
        <v>114</v>
      </c>
      <c r="Q914" s="3">
        <v>65623128</v>
      </c>
      <c r="R914" s="3">
        <v>20000000</v>
      </c>
      <c r="S914" s="3">
        <f t="shared" si="140"/>
        <v>45623128</v>
      </c>
      <c r="T914" s="4">
        <f t="shared" si="141"/>
        <v>2.2811564</v>
      </c>
      <c r="U914" s="5">
        <f t="shared" si="142"/>
        <v>20.112462560000001</v>
      </c>
      <c r="V914" s="2">
        <f t="shared" si="143"/>
        <v>2012</v>
      </c>
      <c r="W914" s="18" t="str">
        <f t="shared" si="144"/>
        <v>yanvar</v>
      </c>
      <c r="X914" s="18" t="str">
        <f t="shared" si="145"/>
        <v>Tyler Perry</v>
      </c>
      <c r="Y914" s="18" t="str">
        <f t="shared" si="146"/>
        <v>MADEA'S WİTNESS PROTECTİON</v>
      </c>
      <c r="Z914" s="18" t="str">
        <f t="shared" si="147"/>
        <v>Normal</v>
      </c>
      <c r="AA914" s="18" t="str">
        <f>VLOOKUP(D914, lookups!$A$2:$B$18, 2, FALSE)</f>
        <v>Medium Budget</v>
      </c>
      <c r="AB914" s="18" t="str">
        <f t="shared" si="148"/>
        <v>Not Recommended</v>
      </c>
      <c r="AC914" s="18" t="str">
        <f t="shared" si="149"/>
        <v>Normal</v>
      </c>
    </row>
    <row r="915" spans="1:29" x14ac:dyDescent="0.35">
      <c r="A915" s="18" t="s">
        <v>1516</v>
      </c>
      <c r="B915" s="19">
        <v>35785</v>
      </c>
      <c r="C915" s="18" t="s">
        <v>50</v>
      </c>
      <c r="D915" s="18" t="s">
        <v>95</v>
      </c>
      <c r="E915" s="18" t="s">
        <v>21</v>
      </c>
      <c r="F915" s="18" t="s">
        <v>22</v>
      </c>
      <c r="G915" s="18" t="s">
        <v>150</v>
      </c>
      <c r="H915" s="18" t="s">
        <v>1517</v>
      </c>
      <c r="I915" s="18" t="s">
        <v>1164</v>
      </c>
      <c r="J915" s="20">
        <v>2000</v>
      </c>
      <c r="K915" s="20">
        <v>3717</v>
      </c>
      <c r="L915" s="20">
        <v>49</v>
      </c>
      <c r="M915" s="20">
        <v>0</v>
      </c>
      <c r="N915" s="20">
        <v>4.5999999999999996</v>
      </c>
      <c r="O915" s="20">
        <v>119</v>
      </c>
      <c r="P915" s="20">
        <v>89</v>
      </c>
      <c r="Q915" s="3">
        <v>65557989</v>
      </c>
      <c r="R915" s="3">
        <v>45000000</v>
      </c>
      <c r="S915" s="3">
        <f t="shared" si="140"/>
        <v>20557989</v>
      </c>
      <c r="T915" s="4">
        <f t="shared" si="141"/>
        <v>0.45684419999999998</v>
      </c>
      <c r="U915" s="5">
        <f t="shared" si="142"/>
        <v>18.582737679999997</v>
      </c>
      <c r="V915" s="2">
        <f t="shared" si="143"/>
        <v>1997</v>
      </c>
      <c r="W915" s="18" t="str">
        <f t="shared" si="144"/>
        <v>dekabr</v>
      </c>
      <c r="X915" s="18" t="str">
        <f t="shared" si="145"/>
        <v>Luis Llosa</v>
      </c>
      <c r="Y915" s="18" t="str">
        <f t="shared" si="146"/>
        <v>ANACONDA</v>
      </c>
      <c r="Z915" s="18" t="str">
        <f t="shared" si="147"/>
        <v>Normal</v>
      </c>
      <c r="AA915" s="18" t="str">
        <f>VLOOKUP(D915, lookups!$A$2:$B$18, 2, FALSE)</f>
        <v>High Budget</v>
      </c>
      <c r="AB915" s="18" t="str">
        <f t="shared" si="148"/>
        <v>Not Recommended</v>
      </c>
      <c r="AC915" s="18" t="str">
        <f t="shared" si="149"/>
        <v>High Buzz Mismatch</v>
      </c>
    </row>
    <row r="916" spans="1:29" x14ac:dyDescent="0.35">
      <c r="A916" s="18" t="s">
        <v>2041</v>
      </c>
      <c r="B916" s="19">
        <v>36467</v>
      </c>
      <c r="C916" s="18" t="s">
        <v>50</v>
      </c>
      <c r="D916" s="18" t="s">
        <v>38</v>
      </c>
      <c r="E916" s="18" t="s">
        <v>21</v>
      </c>
      <c r="F916" s="18" t="s">
        <v>22</v>
      </c>
      <c r="G916" s="18" t="s">
        <v>110</v>
      </c>
      <c r="H916" s="18" t="s">
        <v>2042</v>
      </c>
      <c r="I916" s="18" t="s">
        <v>2043</v>
      </c>
      <c r="J916" s="20">
        <v>1000</v>
      </c>
      <c r="K916" s="20">
        <v>2604</v>
      </c>
      <c r="L916" s="20">
        <v>31</v>
      </c>
      <c r="M916" s="20">
        <v>0</v>
      </c>
      <c r="N916" s="20">
        <v>5.7</v>
      </c>
      <c r="O916" s="20">
        <v>91</v>
      </c>
      <c r="P916" s="20">
        <v>88</v>
      </c>
      <c r="Q916" s="3">
        <v>65535067</v>
      </c>
      <c r="R916" s="3">
        <v>17000000</v>
      </c>
      <c r="S916" s="3">
        <f t="shared" si="140"/>
        <v>48535067</v>
      </c>
      <c r="T916" s="4">
        <f t="shared" si="141"/>
        <v>2.8550039411764705</v>
      </c>
      <c r="U916" s="5">
        <f t="shared" si="142"/>
        <v>23.942001576470588</v>
      </c>
      <c r="V916" s="2">
        <f t="shared" si="143"/>
        <v>1999</v>
      </c>
      <c r="W916" s="18" t="str">
        <f t="shared" si="144"/>
        <v>noyabr</v>
      </c>
      <c r="X916" s="18" t="str">
        <f t="shared" si="145"/>
        <v>Mike Mitchell</v>
      </c>
      <c r="Y916" s="18" t="str">
        <f t="shared" si="146"/>
        <v>DEUCE BİGALOW: MALE GİGOLO</v>
      </c>
      <c r="Z916" s="18" t="str">
        <f t="shared" si="147"/>
        <v>Normal</v>
      </c>
      <c r="AA916" s="18" t="str">
        <f>VLOOKUP(D916, lookups!$A$2:$B$18, 2, FALSE)</f>
        <v>Medium Budget</v>
      </c>
      <c r="AB916" s="18" t="str">
        <f t="shared" si="148"/>
        <v>Not Recommended</v>
      </c>
      <c r="AC916" s="18" t="str">
        <f t="shared" si="149"/>
        <v>Normal</v>
      </c>
    </row>
    <row r="917" spans="1:29" x14ac:dyDescent="0.35">
      <c r="A917" s="18" t="s">
        <v>518</v>
      </c>
      <c r="B917" s="19">
        <v>31069</v>
      </c>
      <c r="C917" s="18" t="s">
        <v>50</v>
      </c>
      <c r="D917" s="18" t="s">
        <v>20</v>
      </c>
      <c r="E917" s="18" t="s">
        <v>21</v>
      </c>
      <c r="F917" s="18" t="s">
        <v>22</v>
      </c>
      <c r="G917" s="18" t="s">
        <v>110</v>
      </c>
      <c r="H917" s="18" t="s">
        <v>217</v>
      </c>
      <c r="I917" s="18" t="s">
        <v>519</v>
      </c>
      <c r="J917" s="20">
        <v>11000</v>
      </c>
      <c r="K917" s="20">
        <v>22479</v>
      </c>
      <c r="L917" s="20">
        <v>608</v>
      </c>
      <c r="M917" s="20">
        <v>0</v>
      </c>
      <c r="N917" s="20">
        <v>7.4</v>
      </c>
      <c r="O917" s="20">
        <v>83</v>
      </c>
      <c r="P917" s="20">
        <v>112</v>
      </c>
      <c r="Q917" s="3">
        <v>65500000</v>
      </c>
      <c r="R917" s="3">
        <v>12000000</v>
      </c>
      <c r="S917" s="3">
        <f t="shared" si="140"/>
        <v>53500000</v>
      </c>
      <c r="T917" s="4">
        <f t="shared" si="141"/>
        <v>4.458333333333333</v>
      </c>
      <c r="U917" s="5">
        <f t="shared" si="142"/>
        <v>31.383333333333333</v>
      </c>
      <c r="V917" s="2">
        <f t="shared" si="143"/>
        <v>1985</v>
      </c>
      <c r="W917" s="18" t="str">
        <f t="shared" si="144"/>
        <v>yanvar</v>
      </c>
      <c r="X917" s="18" t="str">
        <f t="shared" si="145"/>
        <v>Peter Weir</v>
      </c>
      <c r="Y917" s="18" t="str">
        <f t="shared" si="146"/>
        <v>WİTNESS</v>
      </c>
      <c r="Z917" s="18" t="str">
        <f t="shared" si="147"/>
        <v>Normal</v>
      </c>
      <c r="AA917" s="18" t="str">
        <f>VLOOKUP(D917, lookups!$A$2:$B$18, 2, FALSE)</f>
        <v>Medium Budget</v>
      </c>
      <c r="AB917" s="18" t="str">
        <f t="shared" si="148"/>
        <v>Not Recommended</v>
      </c>
      <c r="AC917" s="18" t="str">
        <f t="shared" si="149"/>
        <v>Normal</v>
      </c>
    </row>
    <row r="918" spans="1:29" x14ac:dyDescent="0.35">
      <c r="A918" s="18" t="s">
        <v>5453</v>
      </c>
      <c r="B918" s="19">
        <v>40115</v>
      </c>
      <c r="C918" s="18" t="s">
        <v>50</v>
      </c>
      <c r="D918" s="18" t="s">
        <v>95</v>
      </c>
      <c r="E918" s="18" t="s">
        <v>21</v>
      </c>
      <c r="F918" s="18" t="s">
        <v>22</v>
      </c>
      <c r="G918" s="18" t="s">
        <v>110</v>
      </c>
      <c r="H918" s="18" t="s">
        <v>592</v>
      </c>
      <c r="I918" s="18" t="s">
        <v>574</v>
      </c>
      <c r="J918" s="20">
        <v>18000</v>
      </c>
      <c r="K918" s="20">
        <v>19906</v>
      </c>
      <c r="L918" s="20">
        <v>12000</v>
      </c>
      <c r="M918" s="20">
        <v>0</v>
      </c>
      <c r="N918" s="20">
        <v>6.4</v>
      </c>
      <c r="O918" s="20">
        <v>267</v>
      </c>
      <c r="P918" s="20">
        <v>106</v>
      </c>
      <c r="Q918" s="3">
        <v>65452312</v>
      </c>
      <c r="R918" s="3">
        <v>100000000</v>
      </c>
      <c r="S918" s="3">
        <f t="shared" si="140"/>
        <v>-34547688</v>
      </c>
      <c r="T918" s="4">
        <f t="shared" si="141"/>
        <v>-0.34547687999999999</v>
      </c>
      <c r="U918" s="5">
        <f t="shared" si="142"/>
        <v>25.461809248000002</v>
      </c>
      <c r="V918" s="2">
        <f t="shared" si="143"/>
        <v>2009</v>
      </c>
      <c r="W918" s="18" t="str">
        <f t="shared" si="144"/>
        <v>oktyabr</v>
      </c>
      <c r="X918" s="18" t="str">
        <f t="shared" si="145"/>
        <v>Tony Scott</v>
      </c>
      <c r="Y918" s="18" t="str">
        <f t="shared" si="146"/>
        <v>THE TAKİNG OF PELHAM 1 2 3</v>
      </c>
      <c r="Z918" s="18" t="str">
        <f t="shared" si="147"/>
        <v>Underperformer</v>
      </c>
      <c r="AA918" s="18" t="str">
        <f>VLOOKUP(D918, lookups!$A$2:$B$18, 2, FALSE)</f>
        <v>High Budget</v>
      </c>
      <c r="AB918" s="18" t="str">
        <f t="shared" si="148"/>
        <v>Not Recommended</v>
      </c>
      <c r="AC918" s="18" t="str">
        <f t="shared" si="149"/>
        <v>Normal</v>
      </c>
    </row>
    <row r="919" spans="1:29" x14ac:dyDescent="0.35">
      <c r="A919" s="18" t="s">
        <v>4486</v>
      </c>
      <c r="B919" s="19">
        <v>39060</v>
      </c>
      <c r="C919" s="18" t="s">
        <v>50</v>
      </c>
      <c r="D919" s="18" t="s">
        <v>20</v>
      </c>
      <c r="E919" s="18" t="s">
        <v>21</v>
      </c>
      <c r="F919" s="18" t="s">
        <v>22</v>
      </c>
      <c r="G919" s="18" t="s">
        <v>150</v>
      </c>
      <c r="H919" s="18" t="s">
        <v>3935</v>
      </c>
      <c r="I919" s="18" t="s">
        <v>4487</v>
      </c>
      <c r="J919" s="20">
        <v>17000</v>
      </c>
      <c r="K919" s="20">
        <v>21380</v>
      </c>
      <c r="L919" s="20">
        <v>98</v>
      </c>
      <c r="M919" s="20">
        <v>0</v>
      </c>
      <c r="N919" s="20">
        <v>6.5</v>
      </c>
      <c r="O919" s="20">
        <v>107</v>
      </c>
      <c r="P919" s="20">
        <v>104</v>
      </c>
      <c r="Q919" s="3">
        <v>65269010</v>
      </c>
      <c r="R919" s="3">
        <v>12000000</v>
      </c>
      <c r="S919" s="3">
        <f t="shared" si="140"/>
        <v>53269010</v>
      </c>
      <c r="T919" s="4">
        <f t="shared" si="141"/>
        <v>4.4390841666666665</v>
      </c>
      <c r="U919" s="5">
        <f t="shared" si="142"/>
        <v>27.775633666666668</v>
      </c>
      <c r="V919" s="2">
        <f t="shared" si="143"/>
        <v>2006</v>
      </c>
      <c r="W919" s="18" t="str">
        <f t="shared" si="144"/>
        <v>dekabr</v>
      </c>
      <c r="X919" s="18" t="str">
        <f t="shared" si="145"/>
        <v>Anne Fletcher</v>
      </c>
      <c r="Y919" s="18" t="str">
        <f t="shared" si="146"/>
        <v>STEP UP</v>
      </c>
      <c r="Z919" s="18" t="str">
        <f t="shared" si="147"/>
        <v>Normal</v>
      </c>
      <c r="AA919" s="18" t="str">
        <f>VLOOKUP(D919, lookups!$A$2:$B$18, 2, FALSE)</f>
        <v>Medium Budget</v>
      </c>
      <c r="AB919" s="18" t="str">
        <f t="shared" si="148"/>
        <v>Not Recommended</v>
      </c>
      <c r="AC919" s="18" t="str">
        <f t="shared" si="149"/>
        <v>Normal</v>
      </c>
    </row>
    <row r="920" spans="1:29" x14ac:dyDescent="0.35">
      <c r="A920" s="18" t="s">
        <v>6802</v>
      </c>
      <c r="B920" s="19">
        <v>41927</v>
      </c>
      <c r="C920" s="18" t="s">
        <v>50</v>
      </c>
      <c r="D920" s="18" t="s">
        <v>38</v>
      </c>
      <c r="E920" s="18" t="s">
        <v>21</v>
      </c>
      <c r="F920" s="18" t="s">
        <v>22</v>
      </c>
      <c r="G920" s="18" t="s">
        <v>150</v>
      </c>
      <c r="H920" s="18" t="s">
        <v>3257</v>
      </c>
      <c r="I920" s="18" t="s">
        <v>2979</v>
      </c>
      <c r="J920" s="20">
        <v>966</v>
      </c>
      <c r="K920" s="20">
        <v>4830</v>
      </c>
      <c r="L920" s="20">
        <v>167</v>
      </c>
      <c r="M920" s="20">
        <v>3000</v>
      </c>
      <c r="N920" s="20">
        <v>5.7</v>
      </c>
      <c r="O920" s="20">
        <v>52</v>
      </c>
      <c r="P920" s="20">
        <v>106</v>
      </c>
      <c r="Q920" s="3">
        <v>65182182</v>
      </c>
      <c r="R920" s="3">
        <v>24000000</v>
      </c>
      <c r="S920" s="3">
        <f t="shared" si="140"/>
        <v>41182182</v>
      </c>
      <c r="T920" s="4">
        <f t="shared" si="141"/>
        <v>1.71592425</v>
      </c>
      <c r="U920" s="5">
        <f t="shared" si="142"/>
        <v>23.786369700000002</v>
      </c>
      <c r="V920" s="2">
        <f t="shared" si="143"/>
        <v>2014</v>
      </c>
      <c r="W920" s="18" t="str">
        <f t="shared" si="144"/>
        <v>oktyabr</v>
      </c>
      <c r="X920" s="18" t="str">
        <f t="shared" si="145"/>
        <v>Tim Story</v>
      </c>
      <c r="Y920" s="18" t="str">
        <f t="shared" si="146"/>
        <v>THİNK LİKE A MAN TOO</v>
      </c>
      <c r="Z920" s="18" t="str">
        <f t="shared" si="147"/>
        <v>Normal</v>
      </c>
      <c r="AA920" s="18" t="str">
        <f>VLOOKUP(D920, lookups!$A$2:$B$18, 2, FALSE)</f>
        <v>Medium Budget</v>
      </c>
      <c r="AB920" s="18" t="str">
        <f t="shared" si="148"/>
        <v>Not Recommended</v>
      </c>
      <c r="AC920" s="18" t="str">
        <f t="shared" si="149"/>
        <v>Normal</v>
      </c>
    </row>
    <row r="921" spans="1:29" x14ac:dyDescent="0.35">
      <c r="A921" s="18" t="s">
        <v>6071</v>
      </c>
      <c r="B921" s="19">
        <v>41091</v>
      </c>
      <c r="C921" s="18" t="s">
        <v>50</v>
      </c>
      <c r="D921" s="18" t="s">
        <v>95</v>
      </c>
      <c r="E921" s="18" t="s">
        <v>21</v>
      </c>
      <c r="F921" s="18" t="s">
        <v>22</v>
      </c>
      <c r="G921" s="18" t="s">
        <v>150</v>
      </c>
      <c r="H921" s="18" t="s">
        <v>477</v>
      </c>
      <c r="I921" s="18" t="s">
        <v>1950</v>
      </c>
      <c r="J921" s="20">
        <v>14000</v>
      </c>
      <c r="K921" s="20">
        <v>26679</v>
      </c>
      <c r="L921" s="20">
        <v>532</v>
      </c>
      <c r="M921" s="20">
        <v>44000</v>
      </c>
      <c r="N921" s="20">
        <v>5.9</v>
      </c>
      <c r="O921" s="20">
        <v>377</v>
      </c>
      <c r="P921" s="20">
        <v>131</v>
      </c>
      <c r="Q921" s="3">
        <v>65173160</v>
      </c>
      <c r="R921" s="3">
        <v>209000000</v>
      </c>
      <c r="S921" s="3">
        <f t="shared" si="140"/>
        <v>-143826840</v>
      </c>
      <c r="T921" s="4">
        <f t="shared" si="141"/>
        <v>-0.68816669856459334</v>
      </c>
      <c r="U921" s="5">
        <f t="shared" si="142"/>
        <v>27.724733320574167</v>
      </c>
      <c r="V921" s="2">
        <f t="shared" si="143"/>
        <v>2012</v>
      </c>
      <c r="W921" s="18" t="str">
        <f t="shared" si="144"/>
        <v>iyul</v>
      </c>
      <c r="X921" s="18" t="str">
        <f t="shared" si="145"/>
        <v>Peter Berg</v>
      </c>
      <c r="Y921" s="18" t="str">
        <f t="shared" si="146"/>
        <v>BATTLESHİP</v>
      </c>
      <c r="Z921" s="18" t="str">
        <f t="shared" si="147"/>
        <v>Underperformer</v>
      </c>
      <c r="AA921" s="18" t="str">
        <f>VLOOKUP(D921, lookups!$A$2:$B$18, 2, FALSE)</f>
        <v>High Budget</v>
      </c>
      <c r="AB921" s="18" t="str">
        <f t="shared" si="148"/>
        <v>Not Recommended</v>
      </c>
      <c r="AC921" s="18" t="str">
        <f t="shared" si="149"/>
        <v>High Buzz Mismatch</v>
      </c>
    </row>
    <row r="922" spans="1:29" x14ac:dyDescent="0.35">
      <c r="A922" s="18" t="s">
        <v>6436</v>
      </c>
      <c r="B922" s="19">
        <v>41541</v>
      </c>
      <c r="C922" s="18" t="s">
        <v>50</v>
      </c>
      <c r="D922" s="18" t="s">
        <v>58</v>
      </c>
      <c r="E922" s="18" t="s">
        <v>21</v>
      </c>
      <c r="F922" s="18" t="s">
        <v>22</v>
      </c>
      <c r="G922" s="18" t="s">
        <v>150</v>
      </c>
      <c r="H922" s="18" t="s">
        <v>3872</v>
      </c>
      <c r="I922" s="18" t="s">
        <v>1298</v>
      </c>
      <c r="J922" s="20">
        <v>979</v>
      </c>
      <c r="K922" s="20">
        <v>1766</v>
      </c>
      <c r="L922" s="20">
        <v>0</v>
      </c>
      <c r="M922" s="20">
        <v>22000</v>
      </c>
      <c r="N922" s="20">
        <v>6.3</v>
      </c>
      <c r="O922" s="20">
        <v>338</v>
      </c>
      <c r="P922" s="20">
        <v>114</v>
      </c>
      <c r="Q922" s="3">
        <v>65171860</v>
      </c>
      <c r="R922" s="3">
        <v>195000000</v>
      </c>
      <c r="S922" s="3">
        <f t="shared" si="140"/>
        <v>-129828140</v>
      </c>
      <c r="T922" s="4">
        <f t="shared" si="141"/>
        <v>-0.66578533333333334</v>
      </c>
      <c r="U922" s="5">
        <f t="shared" si="142"/>
        <v>27.133685866666664</v>
      </c>
      <c r="V922" s="2">
        <f t="shared" si="143"/>
        <v>2013</v>
      </c>
      <c r="W922" s="18" t="str">
        <f t="shared" si="144"/>
        <v>sentyabr</v>
      </c>
      <c r="X922" s="18" t="str">
        <f t="shared" si="145"/>
        <v>Bryan Singer</v>
      </c>
      <c r="Y922" s="18" t="str">
        <f t="shared" si="146"/>
        <v>JACK THE GİANT SLAYER</v>
      </c>
      <c r="Z922" s="18" t="str">
        <f t="shared" si="147"/>
        <v>Underperformer</v>
      </c>
      <c r="AA922" s="18" t="str">
        <f>VLOOKUP(D922, lookups!$A$2:$B$18, 2, FALSE)</f>
        <v>High Budget</v>
      </c>
      <c r="AB922" s="18" t="str">
        <f t="shared" si="148"/>
        <v>Not Recommended</v>
      </c>
      <c r="AC922" s="18" t="str">
        <f t="shared" si="149"/>
        <v>Normal</v>
      </c>
    </row>
    <row r="923" spans="1:29" x14ac:dyDescent="0.35">
      <c r="A923" s="18" t="s">
        <v>7016</v>
      </c>
      <c r="B923" s="19">
        <v>42088</v>
      </c>
      <c r="C923" s="18" t="s">
        <v>50</v>
      </c>
      <c r="D923" s="18" t="s">
        <v>109</v>
      </c>
      <c r="E923" s="18" t="s">
        <v>21</v>
      </c>
      <c r="F923" s="18" t="s">
        <v>22</v>
      </c>
      <c r="G923" s="18" t="s">
        <v>150</v>
      </c>
      <c r="H923" s="18" t="s">
        <v>7017</v>
      </c>
      <c r="I923" s="18" t="s">
        <v>2243</v>
      </c>
      <c r="J923" s="20">
        <v>432</v>
      </c>
      <c r="K923" s="20">
        <v>1010</v>
      </c>
      <c r="L923" s="20">
        <v>0</v>
      </c>
      <c r="M923" s="20">
        <v>27000</v>
      </c>
      <c r="N923" s="20">
        <v>6.2</v>
      </c>
      <c r="O923" s="20">
        <v>371</v>
      </c>
      <c r="P923" s="20">
        <v>94</v>
      </c>
      <c r="Q923" s="3">
        <v>65069140</v>
      </c>
      <c r="R923" s="3">
        <v>5000000</v>
      </c>
      <c r="S923" s="3">
        <f t="shared" si="140"/>
        <v>60069140</v>
      </c>
      <c r="T923" s="4">
        <f t="shared" si="141"/>
        <v>12.013828</v>
      </c>
      <c r="U923" s="5">
        <f t="shared" si="142"/>
        <v>32.305531200000004</v>
      </c>
      <c r="V923" s="2">
        <f t="shared" si="143"/>
        <v>2015</v>
      </c>
      <c r="W923" s="18" t="str">
        <f t="shared" si="144"/>
        <v>mart</v>
      </c>
      <c r="X923" s="18" t="str">
        <f t="shared" si="145"/>
        <v>M. Night Shyamalan</v>
      </c>
      <c r="Y923" s="18" t="str">
        <f t="shared" si="146"/>
        <v>THE VİSİT</v>
      </c>
      <c r="Z923" s="18" t="str">
        <f t="shared" si="147"/>
        <v>Overperformer</v>
      </c>
      <c r="AA923" s="18" t="str">
        <f>VLOOKUP(D923, lookups!$A$2:$B$18, 2, FALSE)</f>
        <v>Low Budget</v>
      </c>
      <c r="AB923" s="18" t="str">
        <f t="shared" si="148"/>
        <v>Not Recommended</v>
      </c>
      <c r="AC923" s="18" t="str">
        <f t="shared" si="149"/>
        <v>Normal</v>
      </c>
    </row>
    <row r="924" spans="1:29" x14ac:dyDescent="0.35">
      <c r="A924" s="18" t="s">
        <v>7016</v>
      </c>
      <c r="B924" s="19">
        <v>42088</v>
      </c>
      <c r="C924" s="18" t="s">
        <v>50</v>
      </c>
      <c r="D924" s="18" t="s">
        <v>109</v>
      </c>
      <c r="E924" s="18" t="s">
        <v>21</v>
      </c>
      <c r="F924" s="18" t="s">
        <v>22</v>
      </c>
      <c r="G924" s="18" t="s">
        <v>150</v>
      </c>
      <c r="H924" s="18" t="s">
        <v>7017</v>
      </c>
      <c r="I924" s="18" t="s">
        <v>2243</v>
      </c>
      <c r="J924" s="20">
        <v>432</v>
      </c>
      <c r="K924" s="20">
        <v>1010</v>
      </c>
      <c r="L924" s="20">
        <v>0</v>
      </c>
      <c r="M924" s="20">
        <v>27000</v>
      </c>
      <c r="N924" s="20">
        <v>6.2</v>
      </c>
      <c r="O924" s="20">
        <v>371</v>
      </c>
      <c r="P924" s="20">
        <v>94</v>
      </c>
      <c r="Q924" s="3">
        <v>65069140</v>
      </c>
      <c r="R924" s="3">
        <v>5000000</v>
      </c>
      <c r="S924" s="3">
        <f t="shared" si="140"/>
        <v>60069140</v>
      </c>
      <c r="T924" s="4">
        <f t="shared" si="141"/>
        <v>12.013828</v>
      </c>
      <c r="U924" s="5">
        <f t="shared" si="142"/>
        <v>32.305531200000004</v>
      </c>
      <c r="V924" s="2">
        <f t="shared" si="143"/>
        <v>2015</v>
      </c>
      <c r="W924" s="18" t="str">
        <f t="shared" si="144"/>
        <v>mart</v>
      </c>
      <c r="X924" s="18" t="str">
        <f t="shared" si="145"/>
        <v>M. Night Shyamalan</v>
      </c>
      <c r="Y924" s="18" t="str">
        <f t="shared" si="146"/>
        <v>THE VİSİT</v>
      </c>
      <c r="Z924" s="18" t="str">
        <f t="shared" si="147"/>
        <v>Overperformer</v>
      </c>
      <c r="AA924" s="18" t="str">
        <f>VLOOKUP(D924, lookups!$A$2:$B$18, 2, FALSE)</f>
        <v>Low Budget</v>
      </c>
      <c r="AB924" s="18" t="str">
        <f t="shared" si="148"/>
        <v>Not Recommended</v>
      </c>
      <c r="AC924" s="18" t="str">
        <f t="shared" si="149"/>
        <v>Normal</v>
      </c>
    </row>
    <row r="925" spans="1:29" x14ac:dyDescent="0.35">
      <c r="A925" s="18" t="s">
        <v>1172</v>
      </c>
      <c r="B925" s="19">
        <v>34353</v>
      </c>
      <c r="C925" s="18" t="s">
        <v>50</v>
      </c>
      <c r="D925" s="18" t="s">
        <v>27</v>
      </c>
      <c r="E925" s="18" t="s">
        <v>21</v>
      </c>
      <c r="F925" s="18" t="s">
        <v>22</v>
      </c>
      <c r="G925" s="18" t="s">
        <v>110</v>
      </c>
      <c r="H925" s="18" t="s">
        <v>1173</v>
      </c>
      <c r="I925" s="18" t="s">
        <v>1174</v>
      </c>
      <c r="J925" s="20">
        <v>443</v>
      </c>
      <c r="K925" s="20">
        <v>1439</v>
      </c>
      <c r="L925" s="20">
        <v>0</v>
      </c>
      <c r="M925" s="20">
        <v>0</v>
      </c>
      <c r="N925" s="20">
        <v>6.2</v>
      </c>
      <c r="O925" s="20">
        <v>59</v>
      </c>
      <c r="P925" s="20">
        <v>125</v>
      </c>
      <c r="Q925" s="3">
        <v>65012000</v>
      </c>
      <c r="R925" s="3">
        <v>70000000</v>
      </c>
      <c r="S925" s="3">
        <f t="shared" si="140"/>
        <v>-4988000</v>
      </c>
      <c r="T925" s="4">
        <f t="shared" si="141"/>
        <v>-7.1257142857142852E-2</v>
      </c>
      <c r="U925" s="5">
        <f t="shared" si="142"/>
        <v>24.771497142857143</v>
      </c>
      <c r="V925" s="2">
        <f t="shared" si="143"/>
        <v>1994</v>
      </c>
      <c r="W925" s="18" t="str">
        <f t="shared" si="144"/>
        <v>yanvar</v>
      </c>
      <c r="X925" s="18" t="str">
        <f t="shared" si="145"/>
        <v>Mike Nichols</v>
      </c>
      <c r="Y925" s="18" t="str">
        <f t="shared" si="146"/>
        <v>WOLF</v>
      </c>
      <c r="Z925" s="18" t="str">
        <f t="shared" si="147"/>
        <v>Underperformer</v>
      </c>
      <c r="AA925" s="18" t="str">
        <f>VLOOKUP(D925, lookups!$A$2:$B$18, 2, FALSE)</f>
        <v>Medium Budget</v>
      </c>
      <c r="AB925" s="18" t="str">
        <f t="shared" si="148"/>
        <v>Not Recommended</v>
      </c>
      <c r="AC925" s="18" t="str">
        <f t="shared" si="149"/>
        <v>Normal</v>
      </c>
    </row>
    <row r="926" spans="1:29" x14ac:dyDescent="0.35">
      <c r="A926" s="18" t="s">
        <v>2959</v>
      </c>
      <c r="B926" s="19">
        <v>37405</v>
      </c>
      <c r="C926" s="18" t="s">
        <v>50</v>
      </c>
      <c r="D926" s="18" t="s">
        <v>38</v>
      </c>
      <c r="E926" s="18" t="s">
        <v>21</v>
      </c>
      <c r="F926" s="18" t="s">
        <v>22</v>
      </c>
      <c r="G926" s="18" t="s">
        <v>110</v>
      </c>
      <c r="H926" s="18" t="s">
        <v>2960</v>
      </c>
      <c r="I926" s="18" t="s">
        <v>2064</v>
      </c>
      <c r="J926" s="20">
        <v>442</v>
      </c>
      <c r="K926" s="20">
        <v>1556</v>
      </c>
      <c r="L926" s="20">
        <v>729</v>
      </c>
      <c r="M926" s="20">
        <v>0</v>
      </c>
      <c r="N926" s="20">
        <v>7.2</v>
      </c>
      <c r="O926" s="20">
        <v>217</v>
      </c>
      <c r="P926" s="20">
        <v>125</v>
      </c>
      <c r="Q926" s="3">
        <v>65010106</v>
      </c>
      <c r="R926" s="3">
        <v>30000000</v>
      </c>
      <c r="S926" s="3">
        <f t="shared" si="140"/>
        <v>35010106</v>
      </c>
      <c r="T926" s="4">
        <f t="shared" si="141"/>
        <v>1.1670035333333333</v>
      </c>
      <c r="U926" s="5">
        <f t="shared" si="142"/>
        <v>29.266801413333333</v>
      </c>
      <c r="V926" s="2">
        <f t="shared" si="143"/>
        <v>2002</v>
      </c>
      <c r="W926" s="18" t="str">
        <f t="shared" si="144"/>
        <v>may</v>
      </c>
      <c r="X926" s="18" t="str">
        <f t="shared" si="145"/>
        <v>Alexander Payne</v>
      </c>
      <c r="Y926" s="18" t="str">
        <f t="shared" si="146"/>
        <v>ABOUT SCHMİDT</v>
      </c>
      <c r="Z926" s="18" t="str">
        <f t="shared" si="147"/>
        <v>Normal</v>
      </c>
      <c r="AA926" s="18" t="str">
        <f>VLOOKUP(D926, lookups!$A$2:$B$18, 2, FALSE)</f>
        <v>Medium Budget</v>
      </c>
      <c r="AB926" s="18" t="str">
        <f t="shared" si="148"/>
        <v>Not Recommended</v>
      </c>
      <c r="AC926" s="18" t="str">
        <f t="shared" si="149"/>
        <v>Normal</v>
      </c>
    </row>
    <row r="927" spans="1:29" x14ac:dyDescent="0.35">
      <c r="A927" s="18" t="s">
        <v>6655</v>
      </c>
      <c r="B927" s="19">
        <v>41725</v>
      </c>
      <c r="C927" s="18" t="s">
        <v>50</v>
      </c>
      <c r="D927" s="18" t="s">
        <v>95</v>
      </c>
      <c r="E927" s="18" t="s">
        <v>21</v>
      </c>
      <c r="F927" s="18" t="s">
        <v>101</v>
      </c>
      <c r="G927" s="18" t="s">
        <v>150</v>
      </c>
      <c r="H927" s="18" t="s">
        <v>1110</v>
      </c>
      <c r="I927" s="18" t="s">
        <v>292</v>
      </c>
      <c r="J927" s="20">
        <v>23000</v>
      </c>
      <c r="K927" s="20">
        <v>26490</v>
      </c>
      <c r="L927" s="20">
        <v>0</v>
      </c>
      <c r="M927" s="20">
        <v>51000</v>
      </c>
      <c r="N927" s="20">
        <v>6.1</v>
      </c>
      <c r="O927" s="20">
        <v>314</v>
      </c>
      <c r="P927" s="20">
        <v>150</v>
      </c>
      <c r="Q927" s="3">
        <v>65007045</v>
      </c>
      <c r="R927" s="3">
        <v>140000000</v>
      </c>
      <c r="S927" s="3">
        <f t="shared" si="140"/>
        <v>-74992955</v>
      </c>
      <c r="T927" s="4">
        <f t="shared" si="141"/>
        <v>-0.53566396428571428</v>
      </c>
      <c r="U927" s="5">
        <f t="shared" si="142"/>
        <v>29.285734414285713</v>
      </c>
      <c r="V927" s="2">
        <f t="shared" si="143"/>
        <v>2014</v>
      </c>
      <c r="W927" s="18" t="str">
        <f t="shared" si="144"/>
        <v>mart</v>
      </c>
      <c r="X927" s="18" t="str">
        <f t="shared" si="145"/>
        <v>Ridley Scott</v>
      </c>
      <c r="Y927" s="18" t="str">
        <f t="shared" si="146"/>
        <v>EXODUS: GODS AND KİNGS</v>
      </c>
      <c r="Z927" s="18" t="str">
        <f t="shared" si="147"/>
        <v>Underperformer</v>
      </c>
      <c r="AA927" s="18" t="str">
        <f>VLOOKUP(D927, lookups!$A$2:$B$18, 2, FALSE)</f>
        <v>High Budget</v>
      </c>
      <c r="AB927" s="18" t="str">
        <f t="shared" si="148"/>
        <v>Not Recommended</v>
      </c>
      <c r="AC927" s="18" t="str">
        <f t="shared" si="149"/>
        <v>Normal</v>
      </c>
    </row>
    <row r="928" spans="1:29" x14ac:dyDescent="0.35">
      <c r="A928" s="18" t="s">
        <v>1275</v>
      </c>
      <c r="B928" s="19">
        <v>35063</v>
      </c>
      <c r="C928" s="18" t="s">
        <v>50</v>
      </c>
      <c r="D928" s="18" t="s">
        <v>38</v>
      </c>
      <c r="E928" s="18" t="s">
        <v>21</v>
      </c>
      <c r="F928" s="18" t="s">
        <v>22</v>
      </c>
      <c r="G928" s="18" t="s">
        <v>150</v>
      </c>
      <c r="H928" s="18" t="s">
        <v>1276</v>
      </c>
      <c r="I928" s="18" t="s">
        <v>560</v>
      </c>
      <c r="J928" s="20">
        <v>524</v>
      </c>
      <c r="K928" s="20">
        <v>2668</v>
      </c>
      <c r="L928" s="20">
        <v>0</v>
      </c>
      <c r="M928" s="20">
        <v>0</v>
      </c>
      <c r="N928" s="20">
        <v>6.8</v>
      </c>
      <c r="O928" s="20">
        <v>75</v>
      </c>
      <c r="P928" s="20">
        <v>114</v>
      </c>
      <c r="Q928" s="3">
        <v>65000000</v>
      </c>
      <c r="R928" s="3">
        <v>62000000</v>
      </c>
      <c r="S928" s="3">
        <f t="shared" si="140"/>
        <v>3000000</v>
      </c>
      <c r="T928" s="4">
        <f t="shared" si="141"/>
        <v>4.8387096774193547E-2</v>
      </c>
      <c r="U928" s="5">
        <f t="shared" si="142"/>
        <v>27.219354838709677</v>
      </c>
      <c r="V928" s="2">
        <f t="shared" si="143"/>
        <v>1995</v>
      </c>
      <c r="W928" s="18" t="str">
        <f t="shared" si="144"/>
        <v>dekabr</v>
      </c>
      <c r="X928" s="18" t="str">
        <f t="shared" si="145"/>
        <v>Rob Reiner</v>
      </c>
      <c r="Y928" s="18" t="str">
        <f t="shared" si="146"/>
        <v>THE AMERİCAN PRESİDENT</v>
      </c>
      <c r="Z928" s="18" t="str">
        <f t="shared" si="147"/>
        <v>Normal</v>
      </c>
      <c r="AA928" s="18" t="str">
        <f>VLOOKUP(D928, lookups!$A$2:$B$18, 2, FALSE)</f>
        <v>Medium Budget</v>
      </c>
      <c r="AB928" s="18" t="str">
        <f t="shared" si="148"/>
        <v>Not Recommended</v>
      </c>
      <c r="AC928" s="18" t="str">
        <f t="shared" si="149"/>
        <v>Normal</v>
      </c>
    </row>
    <row r="929" spans="1:29" x14ac:dyDescent="0.35">
      <c r="A929" s="18" t="s">
        <v>6185</v>
      </c>
      <c r="B929" s="19">
        <v>41016</v>
      </c>
      <c r="C929" s="18" t="s">
        <v>50</v>
      </c>
      <c r="D929" s="18" t="s">
        <v>38</v>
      </c>
      <c r="E929" s="18" t="s">
        <v>21</v>
      </c>
      <c r="F929" s="18" t="s">
        <v>22</v>
      </c>
      <c r="G929" s="18" t="s">
        <v>150</v>
      </c>
      <c r="H929" s="18" t="s">
        <v>5654</v>
      </c>
      <c r="I929" s="18" t="s">
        <v>6186</v>
      </c>
      <c r="J929" s="20">
        <v>10000</v>
      </c>
      <c r="K929" s="20">
        <v>12676</v>
      </c>
      <c r="L929" s="20">
        <v>36</v>
      </c>
      <c r="M929" s="20">
        <v>36000</v>
      </c>
      <c r="N929" s="20">
        <v>7.2</v>
      </c>
      <c r="O929" s="20">
        <v>223</v>
      </c>
      <c r="P929" s="20">
        <v>112</v>
      </c>
      <c r="Q929" s="3">
        <v>64998368</v>
      </c>
      <c r="R929" s="3">
        <v>17000000</v>
      </c>
      <c r="S929" s="3">
        <f t="shared" si="140"/>
        <v>47998368</v>
      </c>
      <c r="T929" s="4">
        <f t="shared" si="141"/>
        <v>2.823433411764706</v>
      </c>
      <c r="U929" s="5">
        <f t="shared" si="142"/>
        <v>33.529373364705883</v>
      </c>
      <c r="V929" s="2">
        <f t="shared" si="143"/>
        <v>2012</v>
      </c>
      <c r="W929" s="18" t="str">
        <f t="shared" si="144"/>
        <v>aprel</v>
      </c>
      <c r="X929" s="18" t="str">
        <f t="shared" si="145"/>
        <v>Jason Moore</v>
      </c>
      <c r="Y929" s="18" t="str">
        <f t="shared" si="146"/>
        <v>PİTCH PERFECT</v>
      </c>
      <c r="Z929" s="18" t="str">
        <f t="shared" si="147"/>
        <v>Normal</v>
      </c>
      <c r="AA929" s="18" t="str">
        <f>VLOOKUP(D929, lookups!$A$2:$B$18, 2, FALSE)</f>
        <v>Medium Budget</v>
      </c>
      <c r="AB929" s="18" t="str">
        <f t="shared" si="148"/>
        <v>Not Recommended</v>
      </c>
      <c r="AC929" s="18" t="str">
        <f t="shared" si="149"/>
        <v>Normal</v>
      </c>
    </row>
    <row r="930" spans="1:29" x14ac:dyDescent="0.35">
      <c r="A930" s="18" t="s">
        <v>3593</v>
      </c>
      <c r="B930" s="19">
        <v>38012</v>
      </c>
      <c r="C930" s="18" t="s">
        <v>19</v>
      </c>
      <c r="D930" s="18" t="s">
        <v>38</v>
      </c>
      <c r="E930" s="18" t="s">
        <v>21</v>
      </c>
      <c r="F930" s="18" t="s">
        <v>22</v>
      </c>
      <c r="G930" s="18" t="s">
        <v>150</v>
      </c>
      <c r="H930" s="18" t="s">
        <v>3594</v>
      </c>
      <c r="I930" s="18" t="s">
        <v>1809</v>
      </c>
      <c r="J930" s="20">
        <v>748</v>
      </c>
      <c r="K930" s="20">
        <v>3956</v>
      </c>
      <c r="L930" s="20">
        <v>8</v>
      </c>
      <c r="M930" s="20">
        <v>265</v>
      </c>
      <c r="N930" s="20">
        <v>5.7</v>
      </c>
      <c r="O930" s="20">
        <v>50</v>
      </c>
      <c r="P930" s="20">
        <v>106</v>
      </c>
      <c r="Q930" s="3">
        <v>64955956</v>
      </c>
      <c r="R930" s="3">
        <v>18000000</v>
      </c>
      <c r="S930" s="3">
        <f t="shared" si="140"/>
        <v>46955956</v>
      </c>
      <c r="T930" s="4">
        <f t="shared" si="141"/>
        <v>2.6086642222222221</v>
      </c>
      <c r="U930" s="5">
        <f t="shared" si="142"/>
        <v>23.86996568888889</v>
      </c>
      <c r="V930" s="2">
        <f t="shared" si="143"/>
        <v>2004</v>
      </c>
      <c r="W930" s="18" t="str">
        <f t="shared" si="144"/>
        <v>yanvar</v>
      </c>
      <c r="X930" s="18" t="str">
        <f t="shared" si="145"/>
        <v>Kevin Rodney Sullivan</v>
      </c>
      <c r="Y930" s="18" t="str">
        <f t="shared" si="146"/>
        <v>BARBERSHOP 2: BACK İN BUSİNESS</v>
      </c>
      <c r="Z930" s="18" t="str">
        <f t="shared" si="147"/>
        <v>Normal</v>
      </c>
      <c r="AA930" s="18" t="str">
        <f>VLOOKUP(D930, lookups!$A$2:$B$18, 2, FALSE)</f>
        <v>Medium Budget</v>
      </c>
      <c r="AB930" s="18" t="str">
        <f t="shared" si="148"/>
        <v>Not Recommended</v>
      </c>
      <c r="AC930" s="18" t="str">
        <f t="shared" si="149"/>
        <v>Normal</v>
      </c>
    </row>
    <row r="931" spans="1:29" x14ac:dyDescent="0.35">
      <c r="A931" s="18" t="s">
        <v>6175</v>
      </c>
      <c r="B931" s="19">
        <v>41021</v>
      </c>
      <c r="C931" s="18" t="s">
        <v>50</v>
      </c>
      <c r="D931" s="18" t="s">
        <v>58</v>
      </c>
      <c r="E931" s="18" t="s">
        <v>21</v>
      </c>
      <c r="F931" s="18" t="s">
        <v>22</v>
      </c>
      <c r="G931" s="18" t="s">
        <v>102</v>
      </c>
      <c r="H931" s="18" t="s">
        <v>693</v>
      </c>
      <c r="I931" s="18" t="s">
        <v>2517</v>
      </c>
      <c r="J931" s="20">
        <v>8000</v>
      </c>
      <c r="K931" s="20">
        <v>11454</v>
      </c>
      <c r="L931" s="20">
        <v>763</v>
      </c>
      <c r="M931" s="20">
        <v>18000</v>
      </c>
      <c r="N931" s="20">
        <v>5.6</v>
      </c>
      <c r="O931" s="20">
        <v>382</v>
      </c>
      <c r="P931" s="20">
        <v>106</v>
      </c>
      <c r="Q931" s="3">
        <v>64933670</v>
      </c>
      <c r="R931" s="3">
        <v>85000000</v>
      </c>
      <c r="S931" s="3">
        <f t="shared" si="140"/>
        <v>-20066330</v>
      </c>
      <c r="T931" s="4">
        <f t="shared" si="141"/>
        <v>-0.2360744705882353</v>
      </c>
      <c r="U931" s="5">
        <f t="shared" si="142"/>
        <v>24.105570211764704</v>
      </c>
      <c r="V931" s="2">
        <f t="shared" si="143"/>
        <v>2012</v>
      </c>
      <c r="W931" s="18" t="str">
        <f t="shared" si="144"/>
        <v>aprel</v>
      </c>
      <c r="X931" s="18" t="str">
        <f t="shared" si="145"/>
        <v>Tarsem Singh</v>
      </c>
      <c r="Y931" s="18" t="str">
        <f t="shared" si="146"/>
        <v>MİRROR MİRROR</v>
      </c>
      <c r="Z931" s="18" t="str">
        <f t="shared" si="147"/>
        <v>Underperformer</v>
      </c>
      <c r="AA931" s="18" t="str">
        <f>VLOOKUP(D931, lookups!$A$2:$B$18, 2, FALSE)</f>
        <v>High Budget</v>
      </c>
      <c r="AB931" s="18" t="str">
        <f t="shared" si="148"/>
        <v>Not Recommended</v>
      </c>
      <c r="AC931" s="18" t="str">
        <f t="shared" si="149"/>
        <v>High Buzz Mismatch</v>
      </c>
    </row>
    <row r="932" spans="1:29" x14ac:dyDescent="0.35">
      <c r="A932" s="18" t="s">
        <v>3186</v>
      </c>
      <c r="B932" s="19">
        <v>37264</v>
      </c>
      <c r="C932" s="18" t="s">
        <v>50</v>
      </c>
      <c r="D932" s="18" t="s">
        <v>58</v>
      </c>
      <c r="E932" s="18" t="s">
        <v>21</v>
      </c>
      <c r="F932" s="18" t="s">
        <v>22</v>
      </c>
      <c r="G932" s="18" t="s">
        <v>102</v>
      </c>
      <c r="H932" s="18" t="s">
        <v>3187</v>
      </c>
      <c r="I932" s="18" t="s">
        <v>2185</v>
      </c>
      <c r="J932" s="20">
        <v>886</v>
      </c>
      <c r="K932" s="20">
        <v>2682</v>
      </c>
      <c r="L932" s="20">
        <v>50</v>
      </c>
      <c r="M932" s="20">
        <v>459</v>
      </c>
      <c r="N932" s="20">
        <v>5.4</v>
      </c>
      <c r="O932" s="20">
        <v>71</v>
      </c>
      <c r="P932" s="20">
        <v>77</v>
      </c>
      <c r="Q932" s="3">
        <v>64736114</v>
      </c>
      <c r="R932" s="3">
        <v>120000000</v>
      </c>
      <c r="S932" s="3">
        <f t="shared" si="140"/>
        <v>-55263886</v>
      </c>
      <c r="T932" s="4">
        <f t="shared" si="141"/>
        <v>-0.46053238333333335</v>
      </c>
      <c r="U932" s="5">
        <f t="shared" si="142"/>
        <v>21.461687046666668</v>
      </c>
      <c r="V932" s="2">
        <f t="shared" si="143"/>
        <v>2002</v>
      </c>
      <c r="W932" s="18" t="str">
        <f t="shared" si="144"/>
        <v>yanvar</v>
      </c>
      <c r="X932" s="18" t="str">
        <f t="shared" si="145"/>
        <v>Rob Minkoff</v>
      </c>
      <c r="Y932" s="18" t="str">
        <f t="shared" si="146"/>
        <v>STUART LİTTLE 2</v>
      </c>
      <c r="Z932" s="18" t="str">
        <f t="shared" si="147"/>
        <v>Underperformer</v>
      </c>
      <c r="AA932" s="18" t="str">
        <f>VLOOKUP(D932, lookups!$A$2:$B$18, 2, FALSE)</f>
        <v>High Budget</v>
      </c>
      <c r="AB932" s="18" t="str">
        <f t="shared" si="148"/>
        <v>Not Recommended</v>
      </c>
      <c r="AC932" s="18" t="str">
        <f t="shared" si="149"/>
        <v>High Buzz Mismatch</v>
      </c>
    </row>
    <row r="933" spans="1:29" x14ac:dyDescent="0.35">
      <c r="A933" s="18" t="s">
        <v>1603</v>
      </c>
      <c r="B933" s="19">
        <v>35477</v>
      </c>
      <c r="C933" s="18" t="s">
        <v>50</v>
      </c>
      <c r="D933" s="18" t="s">
        <v>20</v>
      </c>
      <c r="E933" s="18" t="s">
        <v>21</v>
      </c>
      <c r="F933" s="18" t="s">
        <v>22</v>
      </c>
      <c r="G933" s="18" t="s">
        <v>110</v>
      </c>
      <c r="H933" s="18" t="s">
        <v>924</v>
      </c>
      <c r="I933" s="18" t="s">
        <v>1156</v>
      </c>
      <c r="J933" s="20">
        <v>18000</v>
      </c>
      <c r="K933" s="20">
        <v>19129</v>
      </c>
      <c r="L933" s="20">
        <v>161</v>
      </c>
      <c r="M933" s="20">
        <v>11000</v>
      </c>
      <c r="N933" s="20">
        <v>8.3000000000000007</v>
      </c>
      <c r="O933" s="20">
        <v>177</v>
      </c>
      <c r="P933" s="20">
        <v>138</v>
      </c>
      <c r="Q933" s="3">
        <v>64604977</v>
      </c>
      <c r="R933" s="3">
        <v>35000000</v>
      </c>
      <c r="S933" s="3">
        <f t="shared" si="140"/>
        <v>29604977</v>
      </c>
      <c r="T933" s="4">
        <f t="shared" si="141"/>
        <v>0.84585648571428573</v>
      </c>
      <c r="U933" s="5">
        <f t="shared" si="142"/>
        <v>34.638342594285717</v>
      </c>
      <c r="V933" s="2">
        <f t="shared" si="143"/>
        <v>1997</v>
      </c>
      <c r="W933" s="18" t="str">
        <f t="shared" si="144"/>
        <v>fevral</v>
      </c>
      <c r="X933" s="18" t="str">
        <f t="shared" si="145"/>
        <v>Curtis Hanson</v>
      </c>
      <c r="Y933" s="18" t="str">
        <f t="shared" si="146"/>
        <v>L.A. CONFİDENTİAL</v>
      </c>
      <c r="Z933" s="18" t="str">
        <f t="shared" si="147"/>
        <v>Normal</v>
      </c>
      <c r="AA933" s="18" t="str">
        <f>VLOOKUP(D933, lookups!$A$2:$B$18, 2, FALSE)</f>
        <v>Medium Budget</v>
      </c>
      <c r="AB933" s="18" t="str">
        <f t="shared" si="148"/>
        <v>Not Recommended</v>
      </c>
      <c r="AC933" s="18" t="str">
        <f t="shared" si="149"/>
        <v>High Buzz / High Score</v>
      </c>
    </row>
    <row r="934" spans="1:29" x14ac:dyDescent="0.35">
      <c r="A934" s="18" t="s">
        <v>6091</v>
      </c>
      <c r="B934" s="19">
        <v>41062</v>
      </c>
      <c r="C934" s="18" t="s">
        <v>50</v>
      </c>
      <c r="D934" s="18" t="s">
        <v>27</v>
      </c>
      <c r="E934" s="18" t="s">
        <v>21</v>
      </c>
      <c r="F934" s="18" t="s">
        <v>22</v>
      </c>
      <c r="G934" s="18" t="s">
        <v>150</v>
      </c>
      <c r="H934" s="18" t="s">
        <v>5250</v>
      </c>
      <c r="I934" s="18" t="s">
        <v>6092</v>
      </c>
      <c r="J934" s="20">
        <v>963</v>
      </c>
      <c r="K934" s="20">
        <v>2054</v>
      </c>
      <c r="L934" s="20">
        <v>128</v>
      </c>
      <c r="M934" s="20">
        <v>32000</v>
      </c>
      <c r="N934" s="20">
        <v>7.1</v>
      </c>
      <c r="O934" s="20">
        <v>414</v>
      </c>
      <c r="P934" s="20">
        <v>89</v>
      </c>
      <c r="Q934" s="3">
        <v>64572496</v>
      </c>
      <c r="R934" s="3">
        <v>12000000</v>
      </c>
      <c r="S934" s="3">
        <f t="shared" si="140"/>
        <v>52572496</v>
      </c>
      <c r="T934" s="4">
        <f t="shared" si="141"/>
        <v>4.3810413333333331</v>
      </c>
      <c r="U934" s="5">
        <f t="shared" si="142"/>
        <v>33.352416533333333</v>
      </c>
      <c r="V934" s="2">
        <f t="shared" si="143"/>
        <v>2012</v>
      </c>
      <c r="W934" s="18" t="str">
        <f t="shared" si="144"/>
        <v>iyun</v>
      </c>
      <c r="X934" s="18" t="str">
        <f t="shared" si="145"/>
        <v>Josh Trank</v>
      </c>
      <c r="Y934" s="18" t="str">
        <f t="shared" si="146"/>
        <v>CHRONİCLE</v>
      </c>
      <c r="Z934" s="18" t="str">
        <f t="shared" si="147"/>
        <v>Normal</v>
      </c>
      <c r="AA934" s="18" t="str">
        <f>VLOOKUP(D934, lookups!$A$2:$B$18, 2, FALSE)</f>
        <v>Medium Budget</v>
      </c>
      <c r="AB934" s="18" t="str">
        <f t="shared" si="148"/>
        <v>Not Recommended</v>
      </c>
      <c r="AC934" s="18" t="str">
        <f t="shared" si="149"/>
        <v>Normal</v>
      </c>
    </row>
    <row r="935" spans="1:29" x14ac:dyDescent="0.35">
      <c r="A935" s="18" t="s">
        <v>5081</v>
      </c>
      <c r="B935" s="19">
        <v>39668</v>
      </c>
      <c r="C935" s="18" t="s">
        <v>50</v>
      </c>
      <c r="D935" s="18" t="s">
        <v>383</v>
      </c>
      <c r="E935" s="18" t="s">
        <v>21</v>
      </c>
      <c r="F935" s="18" t="s">
        <v>22</v>
      </c>
      <c r="G935" s="18" t="s">
        <v>110</v>
      </c>
      <c r="H935" s="18" t="s">
        <v>2139</v>
      </c>
      <c r="I935" s="18" t="s">
        <v>2243</v>
      </c>
      <c r="J935" s="20">
        <v>11000</v>
      </c>
      <c r="K935" s="20">
        <v>13654</v>
      </c>
      <c r="L935" s="20">
        <v>0</v>
      </c>
      <c r="M935" s="20">
        <v>6000</v>
      </c>
      <c r="N935" s="20">
        <v>5</v>
      </c>
      <c r="O935" s="20">
        <v>323</v>
      </c>
      <c r="P935" s="20">
        <v>91</v>
      </c>
      <c r="Q935" s="3">
        <v>64505912</v>
      </c>
      <c r="R935" s="3">
        <v>48000000</v>
      </c>
      <c r="S935" s="3">
        <f t="shared" si="140"/>
        <v>16505912</v>
      </c>
      <c r="T935" s="4">
        <f t="shared" si="141"/>
        <v>0.34387316666666667</v>
      </c>
      <c r="U935" s="5">
        <f t="shared" si="142"/>
        <v>20.737549266666669</v>
      </c>
      <c r="V935" s="2">
        <f t="shared" si="143"/>
        <v>2008</v>
      </c>
      <c r="W935" s="18" t="str">
        <f t="shared" si="144"/>
        <v>avgust</v>
      </c>
      <c r="X935" s="18" t="str">
        <f t="shared" si="145"/>
        <v>M. Night Shyamalan</v>
      </c>
      <c r="Y935" s="18" t="str">
        <f t="shared" si="146"/>
        <v>THE HAPPENİNG</v>
      </c>
      <c r="Z935" s="18" t="str">
        <f t="shared" si="147"/>
        <v>Normal</v>
      </c>
      <c r="AA935" s="18" t="str">
        <f>VLOOKUP(D935, lookups!$A$2:$B$18, 2, FALSE)</f>
        <v>Medium Budget</v>
      </c>
      <c r="AB935" s="18" t="str">
        <f t="shared" si="148"/>
        <v>Not Recommended</v>
      </c>
      <c r="AC935" s="18" t="str">
        <f t="shared" si="149"/>
        <v>High Buzz Mismatch</v>
      </c>
    </row>
    <row r="936" spans="1:29" x14ac:dyDescent="0.35">
      <c r="A936" s="18" t="s">
        <v>4338</v>
      </c>
      <c r="B936" s="19">
        <v>38860</v>
      </c>
      <c r="C936" s="18" t="s">
        <v>50</v>
      </c>
      <c r="D936" s="18" t="s">
        <v>58</v>
      </c>
      <c r="E936" s="18" t="s">
        <v>21</v>
      </c>
      <c r="F936" s="18" t="s">
        <v>101</v>
      </c>
      <c r="G936" s="18" t="s">
        <v>102</v>
      </c>
      <c r="H936" s="18" t="s">
        <v>2599</v>
      </c>
      <c r="I936" s="18" t="s">
        <v>4339</v>
      </c>
      <c r="J936" s="20">
        <v>20000</v>
      </c>
      <c r="K936" s="20">
        <v>35161</v>
      </c>
      <c r="L936" s="20">
        <v>42</v>
      </c>
      <c r="M936" s="20">
        <v>0</v>
      </c>
      <c r="N936" s="20">
        <v>6.7</v>
      </c>
      <c r="O936" s="20">
        <v>135</v>
      </c>
      <c r="P936" s="20">
        <v>85</v>
      </c>
      <c r="Q936" s="3">
        <v>64459316</v>
      </c>
      <c r="R936" s="3">
        <v>149000000</v>
      </c>
      <c r="S936" s="3">
        <f t="shared" si="140"/>
        <v>-84540684</v>
      </c>
      <c r="T936" s="4">
        <f t="shared" si="141"/>
        <v>-0.5673871409395973</v>
      </c>
      <c r="U936" s="5">
        <f t="shared" si="142"/>
        <v>26.57304514362416</v>
      </c>
      <c r="V936" s="2">
        <f t="shared" si="143"/>
        <v>2006</v>
      </c>
      <c r="W936" s="18" t="str">
        <f t="shared" si="144"/>
        <v>may</v>
      </c>
      <c r="X936" s="18" t="str">
        <f t="shared" si="145"/>
        <v>David Bowers</v>
      </c>
      <c r="Y936" s="18" t="str">
        <f t="shared" si="146"/>
        <v>FLUSHED AWAY</v>
      </c>
      <c r="Z936" s="18" t="str">
        <f t="shared" si="147"/>
        <v>Underperformer</v>
      </c>
      <c r="AA936" s="18" t="str">
        <f>VLOOKUP(D936, lookups!$A$2:$B$18, 2, FALSE)</f>
        <v>High Budget</v>
      </c>
      <c r="AB936" s="18" t="str">
        <f t="shared" si="148"/>
        <v>Not Recommended</v>
      </c>
      <c r="AC936" s="18" t="str">
        <f t="shared" si="149"/>
        <v>Normal</v>
      </c>
    </row>
    <row r="937" spans="1:29" x14ac:dyDescent="0.35">
      <c r="A937" s="18" t="s">
        <v>6551</v>
      </c>
      <c r="B937" s="19">
        <v>41611</v>
      </c>
      <c r="C937" s="18" t="s">
        <v>50</v>
      </c>
      <c r="D937" s="18" t="s">
        <v>109</v>
      </c>
      <c r="E937" s="18" t="s">
        <v>21</v>
      </c>
      <c r="F937" s="18" t="s">
        <v>22</v>
      </c>
      <c r="G937" s="18" t="s">
        <v>110</v>
      </c>
      <c r="H937" s="18" t="s">
        <v>6552</v>
      </c>
      <c r="I937" s="18" t="s">
        <v>6553</v>
      </c>
      <c r="J937" s="20">
        <v>942</v>
      </c>
      <c r="K937" s="20">
        <v>3708</v>
      </c>
      <c r="L937" s="20">
        <v>65</v>
      </c>
      <c r="M937" s="20">
        <v>31000</v>
      </c>
      <c r="N937" s="20">
        <v>5.7</v>
      </c>
      <c r="O937" s="20">
        <v>361</v>
      </c>
      <c r="P937" s="20">
        <v>85</v>
      </c>
      <c r="Q937" s="3">
        <v>64423650</v>
      </c>
      <c r="R937" s="3">
        <v>3000000</v>
      </c>
      <c r="S937" s="3">
        <f t="shared" si="140"/>
        <v>61423650</v>
      </c>
      <c r="T937" s="4">
        <f t="shared" si="141"/>
        <v>20.474550000000001</v>
      </c>
      <c r="U937" s="5">
        <f t="shared" si="142"/>
        <v>34.089820000000003</v>
      </c>
      <c r="V937" s="2">
        <f t="shared" si="143"/>
        <v>2013</v>
      </c>
      <c r="W937" s="18" t="str">
        <f t="shared" si="144"/>
        <v>dekabr</v>
      </c>
      <c r="X937" s="18" t="str">
        <f t="shared" si="145"/>
        <v>James DeMonaco</v>
      </c>
      <c r="Y937" s="18" t="str">
        <f t="shared" si="146"/>
        <v>THE PURGE</v>
      </c>
      <c r="Z937" s="18" t="str">
        <f t="shared" si="147"/>
        <v>Overperformer</v>
      </c>
      <c r="AA937" s="18" t="str">
        <f>VLOOKUP(D937, lookups!$A$2:$B$18, 2, FALSE)</f>
        <v>Low Budget</v>
      </c>
      <c r="AB937" s="18" t="str">
        <f t="shared" si="148"/>
        <v>Not Recommended</v>
      </c>
      <c r="AC937" s="18" t="str">
        <f t="shared" si="149"/>
        <v>Normal</v>
      </c>
    </row>
    <row r="938" spans="1:29" x14ac:dyDescent="0.35">
      <c r="A938" s="18" t="s">
        <v>3723</v>
      </c>
      <c r="B938" s="19">
        <v>38275</v>
      </c>
      <c r="C938" s="18" t="s">
        <v>50</v>
      </c>
      <c r="D938" s="18" t="s">
        <v>79</v>
      </c>
      <c r="E938" s="18" t="s">
        <v>21</v>
      </c>
      <c r="F938" s="18" t="s">
        <v>22</v>
      </c>
      <c r="G938" s="18" t="s">
        <v>102</v>
      </c>
      <c r="H938" s="18" t="s">
        <v>3724</v>
      </c>
      <c r="I938" s="18" t="s">
        <v>2270</v>
      </c>
      <c r="J938" s="20">
        <v>639</v>
      </c>
      <c r="K938" s="20">
        <v>1845</v>
      </c>
      <c r="L938" s="20">
        <v>149</v>
      </c>
      <c r="M938" s="20">
        <v>0</v>
      </c>
      <c r="N938" s="20">
        <v>7.5</v>
      </c>
      <c r="O938" s="20">
        <v>129</v>
      </c>
      <c r="P938" s="20">
        <v>135</v>
      </c>
      <c r="Q938" s="3">
        <v>64371181</v>
      </c>
      <c r="R938" s="3">
        <v>28000000</v>
      </c>
      <c r="S938" s="3">
        <f t="shared" si="140"/>
        <v>36371181</v>
      </c>
      <c r="T938" s="4">
        <f t="shared" si="141"/>
        <v>1.2989707500000001</v>
      </c>
      <c r="U938" s="5">
        <f t="shared" si="142"/>
        <v>30.519588299999999</v>
      </c>
      <c r="V938" s="2">
        <f t="shared" si="143"/>
        <v>2004</v>
      </c>
      <c r="W938" s="18" t="str">
        <f t="shared" si="144"/>
        <v>oktyabr</v>
      </c>
      <c r="X938" s="18" t="str">
        <f t="shared" si="145"/>
        <v>Gavin O'Connor</v>
      </c>
      <c r="Y938" s="18" t="str">
        <f t="shared" si="146"/>
        <v>MİRACLE</v>
      </c>
      <c r="Z938" s="18" t="str">
        <f t="shared" si="147"/>
        <v>Normal</v>
      </c>
      <c r="AA938" s="18" t="str">
        <f>VLOOKUP(D938, lookups!$A$2:$B$18, 2, FALSE)</f>
        <v>Medium Budget</v>
      </c>
      <c r="AB938" s="18" t="str">
        <f t="shared" si="148"/>
        <v>Not Recommended</v>
      </c>
      <c r="AC938" s="18" t="str">
        <f t="shared" si="149"/>
        <v>Normal</v>
      </c>
    </row>
    <row r="939" spans="1:29" x14ac:dyDescent="0.35">
      <c r="A939" s="18" t="s">
        <v>3085</v>
      </c>
      <c r="B939" s="19">
        <v>37288</v>
      </c>
      <c r="C939" s="18" t="s">
        <v>50</v>
      </c>
      <c r="D939" s="18" t="s">
        <v>38</v>
      </c>
      <c r="E939" s="18" t="s">
        <v>21</v>
      </c>
      <c r="F939" s="18" t="s">
        <v>22</v>
      </c>
      <c r="G939" s="18" t="s">
        <v>110</v>
      </c>
      <c r="H939" s="18" t="s">
        <v>3086</v>
      </c>
      <c r="I939" s="18" t="s">
        <v>3087</v>
      </c>
      <c r="J939" s="20">
        <v>608</v>
      </c>
      <c r="K939" s="20">
        <v>1770</v>
      </c>
      <c r="L939" s="20">
        <v>79</v>
      </c>
      <c r="M939" s="20">
        <v>0</v>
      </c>
      <c r="N939" s="20">
        <v>6.6</v>
      </c>
      <c r="O939" s="20">
        <v>106</v>
      </c>
      <c r="P939" s="20">
        <v>87</v>
      </c>
      <c r="Q939" s="3">
        <v>64267897</v>
      </c>
      <c r="R939" s="3">
        <v>5000000</v>
      </c>
      <c r="S939" s="3">
        <f t="shared" si="140"/>
        <v>59267897</v>
      </c>
      <c r="T939" s="4">
        <f t="shared" si="141"/>
        <v>11.853579399999999</v>
      </c>
      <c r="U939" s="5">
        <f t="shared" si="142"/>
        <v>31.14143176</v>
      </c>
      <c r="V939" s="2">
        <f t="shared" si="143"/>
        <v>2002</v>
      </c>
      <c r="W939" s="18" t="str">
        <f t="shared" si="144"/>
        <v>fevral</v>
      </c>
      <c r="X939" s="18" t="str">
        <f t="shared" si="145"/>
        <v>Jeff Tremaine</v>
      </c>
      <c r="Y939" s="18" t="str">
        <f t="shared" si="146"/>
        <v>JACKASS: THE MOVİE</v>
      </c>
      <c r="Z939" s="18" t="str">
        <f t="shared" si="147"/>
        <v>Overperformer</v>
      </c>
      <c r="AA939" s="18" t="str">
        <f>VLOOKUP(D939, lookups!$A$2:$B$18, 2, FALSE)</f>
        <v>Medium Budget</v>
      </c>
      <c r="AB939" s="18" t="str">
        <f t="shared" si="148"/>
        <v>Not Recommended</v>
      </c>
      <c r="AC939" s="18" t="str">
        <f t="shared" si="149"/>
        <v>Normal</v>
      </c>
    </row>
    <row r="940" spans="1:29" x14ac:dyDescent="0.35">
      <c r="A940" s="18" t="s">
        <v>4114</v>
      </c>
      <c r="B940" s="19">
        <v>38591</v>
      </c>
      <c r="C940" s="18" t="s">
        <v>50</v>
      </c>
      <c r="D940" s="18" t="s">
        <v>27</v>
      </c>
      <c r="E940" s="18" t="s">
        <v>21</v>
      </c>
      <c r="F940" s="18" t="s">
        <v>22</v>
      </c>
      <c r="G940" s="18" t="s">
        <v>110</v>
      </c>
      <c r="H940" s="18" t="s">
        <v>4009</v>
      </c>
      <c r="I940" s="18" t="s">
        <v>4115</v>
      </c>
      <c r="J940" s="20">
        <v>87000</v>
      </c>
      <c r="K940" s="20">
        <v>120797</v>
      </c>
      <c r="L940" s="20">
        <v>15</v>
      </c>
      <c r="M940" s="20">
        <v>0</v>
      </c>
      <c r="N940" s="20">
        <v>6</v>
      </c>
      <c r="O940" s="20">
        <v>220</v>
      </c>
      <c r="P940" s="20">
        <v>90</v>
      </c>
      <c r="Q940" s="3">
        <v>64255243</v>
      </c>
      <c r="R940" s="3">
        <v>19000000</v>
      </c>
      <c r="S940" s="3">
        <f t="shared" si="140"/>
        <v>45255243</v>
      </c>
      <c r="T940" s="4">
        <f t="shared" si="141"/>
        <v>2.3818548947368421</v>
      </c>
      <c r="U940" s="5">
        <f t="shared" si="142"/>
        <v>24.952741957894737</v>
      </c>
      <c r="V940" s="2">
        <f t="shared" si="143"/>
        <v>2005</v>
      </c>
      <c r="W940" s="18" t="str">
        <f t="shared" si="144"/>
        <v>avgust</v>
      </c>
      <c r="X940" s="18" t="str">
        <f t="shared" si="145"/>
        <v>Andrew Douglas</v>
      </c>
      <c r="Y940" s="18" t="str">
        <f t="shared" si="146"/>
        <v>THE AMİTYVİLLE HORROR</v>
      </c>
      <c r="Z940" s="18" t="str">
        <f t="shared" si="147"/>
        <v>Normal</v>
      </c>
      <c r="AA940" s="18" t="str">
        <f>VLOOKUP(D940, lookups!$A$2:$B$18, 2, FALSE)</f>
        <v>Medium Budget</v>
      </c>
      <c r="AB940" s="18" t="str">
        <f t="shared" si="148"/>
        <v>Not Recommended</v>
      </c>
      <c r="AC940" s="18" t="str">
        <f t="shared" si="149"/>
        <v>Normal</v>
      </c>
    </row>
    <row r="941" spans="1:29" x14ac:dyDescent="0.35">
      <c r="A941" s="18" t="s">
        <v>6794</v>
      </c>
      <c r="B941" s="19">
        <v>41874</v>
      </c>
      <c r="C941" s="18" t="s">
        <v>50</v>
      </c>
      <c r="D941" s="18" t="s">
        <v>58</v>
      </c>
      <c r="E941" s="18" t="s">
        <v>21</v>
      </c>
      <c r="F941" s="18" t="s">
        <v>356</v>
      </c>
      <c r="G941" s="18" t="s">
        <v>102</v>
      </c>
      <c r="H941" s="18" t="s">
        <v>477</v>
      </c>
      <c r="I941" s="18" t="s">
        <v>6795</v>
      </c>
      <c r="J941" s="20">
        <v>14000</v>
      </c>
      <c r="K941" s="20">
        <v>18795</v>
      </c>
      <c r="L941" s="20">
        <v>7</v>
      </c>
      <c r="M941" s="20">
        <v>0</v>
      </c>
      <c r="N941" s="20">
        <v>5.8</v>
      </c>
      <c r="O941" s="20">
        <v>121</v>
      </c>
      <c r="P941" s="20">
        <v>85</v>
      </c>
      <c r="Q941" s="3">
        <v>64238770</v>
      </c>
      <c r="R941" s="3">
        <v>42000000</v>
      </c>
      <c r="S941" s="3">
        <f t="shared" si="140"/>
        <v>22238770</v>
      </c>
      <c r="T941" s="4">
        <f t="shared" si="141"/>
        <v>0.52949452380952378</v>
      </c>
      <c r="U941" s="5">
        <f t="shared" si="142"/>
        <v>23.411797809523808</v>
      </c>
      <c r="V941" s="2">
        <f t="shared" si="143"/>
        <v>2014</v>
      </c>
      <c r="W941" s="18" t="str">
        <f t="shared" si="144"/>
        <v>avgust</v>
      </c>
      <c r="X941" s="18" t="str">
        <f t="shared" si="145"/>
        <v>Peter Lepeniotis</v>
      </c>
      <c r="Y941" s="18" t="str">
        <f t="shared" si="146"/>
        <v>THE NUT JOB</v>
      </c>
      <c r="Z941" s="18" t="str">
        <f t="shared" si="147"/>
        <v>Normal</v>
      </c>
      <c r="AA941" s="18" t="str">
        <f>VLOOKUP(D941, lookups!$A$2:$B$18, 2, FALSE)</f>
        <v>High Budget</v>
      </c>
      <c r="AB941" s="18" t="str">
        <f t="shared" si="148"/>
        <v>Not Recommended</v>
      </c>
      <c r="AC941" s="18" t="str">
        <f t="shared" si="149"/>
        <v>High Buzz Mismatch</v>
      </c>
    </row>
    <row r="942" spans="1:29" x14ac:dyDescent="0.35">
      <c r="A942" s="18" t="s">
        <v>2673</v>
      </c>
      <c r="B942" s="19">
        <v>37120</v>
      </c>
      <c r="C942" s="18" t="s">
        <v>50</v>
      </c>
      <c r="D942" s="18" t="s">
        <v>38</v>
      </c>
      <c r="E942" s="18" t="s">
        <v>21</v>
      </c>
      <c r="F942" s="18" t="s">
        <v>22</v>
      </c>
      <c r="G942" s="18" t="s">
        <v>150</v>
      </c>
      <c r="H942" s="18" t="s">
        <v>1359</v>
      </c>
      <c r="I942" s="18" t="s">
        <v>2674</v>
      </c>
      <c r="J942" s="20">
        <v>979</v>
      </c>
      <c r="K942" s="20">
        <v>2911</v>
      </c>
      <c r="L942" s="20">
        <v>129</v>
      </c>
      <c r="M942" s="20">
        <v>602</v>
      </c>
      <c r="N942" s="20">
        <v>5.4</v>
      </c>
      <c r="O942" s="20">
        <v>61</v>
      </c>
      <c r="P942" s="20">
        <v>87</v>
      </c>
      <c r="Q942" s="3">
        <v>64172251</v>
      </c>
      <c r="R942" s="3">
        <v>30000000</v>
      </c>
      <c r="S942" s="3">
        <f t="shared" si="140"/>
        <v>34172251</v>
      </c>
      <c r="T942" s="4">
        <f t="shared" si="141"/>
        <v>1.1390750333333333</v>
      </c>
      <c r="U942" s="5">
        <f t="shared" si="142"/>
        <v>22.115830013333333</v>
      </c>
      <c r="V942" s="2">
        <f t="shared" si="143"/>
        <v>2001</v>
      </c>
      <c r="W942" s="18" t="str">
        <f t="shared" si="144"/>
        <v>avgust</v>
      </c>
      <c r="X942" s="18" t="str">
        <f t="shared" si="145"/>
        <v>Chris Weitz</v>
      </c>
      <c r="Y942" s="18" t="str">
        <f t="shared" si="146"/>
        <v>DOWN TO EARTH</v>
      </c>
      <c r="Z942" s="18" t="str">
        <f t="shared" si="147"/>
        <v>Normal</v>
      </c>
      <c r="AA942" s="18" t="str">
        <f>VLOOKUP(D942, lookups!$A$2:$B$18, 2, FALSE)</f>
        <v>Medium Budget</v>
      </c>
      <c r="AB942" s="18" t="str">
        <f t="shared" si="148"/>
        <v>Not Recommended</v>
      </c>
      <c r="AC942" s="18" t="str">
        <f t="shared" si="149"/>
        <v>Normal</v>
      </c>
    </row>
    <row r="943" spans="1:29" x14ac:dyDescent="0.35">
      <c r="A943" s="18" t="s">
        <v>5166</v>
      </c>
      <c r="B943" s="19">
        <v>39958</v>
      </c>
      <c r="C943" s="18" t="s">
        <v>50</v>
      </c>
      <c r="D943" s="18" t="s">
        <v>38</v>
      </c>
      <c r="E943" s="18" t="s">
        <v>21</v>
      </c>
      <c r="F943" s="18" t="s">
        <v>22</v>
      </c>
      <c r="G943" s="18" t="s">
        <v>150</v>
      </c>
      <c r="H943" s="18" t="s">
        <v>2263</v>
      </c>
      <c r="I943" s="18" t="s">
        <v>3080</v>
      </c>
      <c r="J943" s="20">
        <v>2000</v>
      </c>
      <c r="K943" s="20">
        <v>7009</v>
      </c>
      <c r="L943" s="20">
        <v>23</v>
      </c>
      <c r="M943" s="20">
        <v>0</v>
      </c>
      <c r="N943" s="20">
        <v>6.4</v>
      </c>
      <c r="O943" s="20">
        <v>191</v>
      </c>
      <c r="P943" s="20">
        <v>102</v>
      </c>
      <c r="Q943" s="3">
        <v>64149837</v>
      </c>
      <c r="R943" s="3">
        <v>20000000</v>
      </c>
      <c r="S943" s="3">
        <f t="shared" si="140"/>
        <v>44149837</v>
      </c>
      <c r="T943" s="4">
        <f t="shared" si="141"/>
        <v>2.2074918499999998</v>
      </c>
      <c r="U943" s="5">
        <f t="shared" si="142"/>
        <v>26.482996740000001</v>
      </c>
      <c r="V943" s="2">
        <f t="shared" si="143"/>
        <v>2009</v>
      </c>
      <c r="W943" s="18" t="str">
        <f t="shared" si="144"/>
        <v>may</v>
      </c>
      <c r="X943" s="18" t="str">
        <f t="shared" si="145"/>
        <v>Burr Steers</v>
      </c>
      <c r="Y943" s="18" t="str">
        <f t="shared" si="146"/>
        <v>17 AGAİN</v>
      </c>
      <c r="Z943" s="18" t="str">
        <f t="shared" si="147"/>
        <v>Normal</v>
      </c>
      <c r="AA943" s="18" t="str">
        <f>VLOOKUP(D943, lookups!$A$2:$B$18, 2, FALSE)</f>
        <v>Medium Budget</v>
      </c>
      <c r="AB943" s="18" t="str">
        <f t="shared" si="148"/>
        <v>Not Recommended</v>
      </c>
      <c r="AC943" s="18" t="str">
        <f t="shared" si="149"/>
        <v>Normal</v>
      </c>
    </row>
    <row r="944" spans="1:29" x14ac:dyDescent="0.35">
      <c r="A944" s="18" t="s">
        <v>5529</v>
      </c>
      <c r="B944" s="19">
        <v>40539</v>
      </c>
      <c r="C944" s="18" t="s">
        <v>50</v>
      </c>
      <c r="D944" s="18" t="s">
        <v>38</v>
      </c>
      <c r="E944" s="18" t="s">
        <v>21</v>
      </c>
      <c r="F944" s="18" t="s">
        <v>22</v>
      </c>
      <c r="G944" s="18" t="s">
        <v>102</v>
      </c>
      <c r="H944" s="18" t="s">
        <v>4270</v>
      </c>
      <c r="I944" s="18" t="s">
        <v>5288</v>
      </c>
      <c r="J944" s="20">
        <v>17000</v>
      </c>
      <c r="K944" s="20">
        <v>20154</v>
      </c>
      <c r="L944" s="20">
        <v>87</v>
      </c>
      <c r="M944" s="20">
        <v>0</v>
      </c>
      <c r="N944" s="20">
        <v>6.2</v>
      </c>
      <c r="O944" s="20">
        <v>111</v>
      </c>
      <c r="P944" s="20">
        <v>94</v>
      </c>
      <c r="Q944" s="3">
        <v>64001297</v>
      </c>
      <c r="R944" s="3">
        <v>15000000</v>
      </c>
      <c r="S944" s="3">
        <f t="shared" si="140"/>
        <v>49001297</v>
      </c>
      <c r="T944" s="4">
        <f t="shared" si="141"/>
        <v>3.2667531333333333</v>
      </c>
      <c r="U944" s="5">
        <f t="shared" si="142"/>
        <v>26.106701253333334</v>
      </c>
      <c r="V944" s="2">
        <f t="shared" si="143"/>
        <v>2010</v>
      </c>
      <c r="W944" s="18" t="str">
        <f t="shared" si="144"/>
        <v>dekabr</v>
      </c>
      <c r="X944" s="18" t="str">
        <f t="shared" si="145"/>
        <v>Thor Freudenthal</v>
      </c>
      <c r="Y944" s="18" t="str">
        <f t="shared" si="146"/>
        <v>DİARY OF A WİMPY KİD</v>
      </c>
      <c r="Z944" s="18" t="str">
        <f t="shared" si="147"/>
        <v>Normal</v>
      </c>
      <c r="AA944" s="18" t="str">
        <f>VLOOKUP(D944, lookups!$A$2:$B$18, 2, FALSE)</f>
        <v>Medium Budget</v>
      </c>
      <c r="AB944" s="18" t="str">
        <f t="shared" si="148"/>
        <v>Not Recommended</v>
      </c>
      <c r="AC944" s="18" t="str">
        <f t="shared" si="149"/>
        <v>Normal</v>
      </c>
    </row>
    <row r="945" spans="1:29" x14ac:dyDescent="0.35">
      <c r="A945" s="18" t="s">
        <v>5846</v>
      </c>
      <c r="B945" s="19">
        <v>40769</v>
      </c>
      <c r="C945" s="18" t="s">
        <v>50</v>
      </c>
      <c r="D945" s="18" t="s">
        <v>51</v>
      </c>
      <c r="E945" s="18" t="s">
        <v>21</v>
      </c>
      <c r="F945" s="18" t="s">
        <v>352</v>
      </c>
      <c r="G945" s="18" t="s">
        <v>102</v>
      </c>
      <c r="H945" s="18" t="s">
        <v>602</v>
      </c>
      <c r="I945" s="18" t="s">
        <v>354</v>
      </c>
      <c r="J945" s="20">
        <v>49000</v>
      </c>
      <c r="K945" s="20">
        <v>62644</v>
      </c>
      <c r="L945" s="20">
        <v>750</v>
      </c>
      <c r="M945" s="20">
        <v>0</v>
      </c>
      <c r="N945" s="20">
        <v>5.9</v>
      </c>
      <c r="O945" s="20">
        <v>156</v>
      </c>
      <c r="P945" s="20">
        <v>100</v>
      </c>
      <c r="Q945" s="3">
        <v>63992328</v>
      </c>
      <c r="R945" s="3">
        <v>135000000</v>
      </c>
      <c r="S945" s="3">
        <f t="shared" si="140"/>
        <v>-71007672</v>
      </c>
      <c r="T945" s="4">
        <f t="shared" si="141"/>
        <v>-0.52598275555555551</v>
      </c>
      <c r="U945" s="5">
        <f t="shared" si="142"/>
        <v>23.389606897777778</v>
      </c>
      <c r="V945" s="2">
        <f t="shared" si="143"/>
        <v>2011</v>
      </c>
      <c r="W945" s="18" t="str">
        <f t="shared" si="144"/>
        <v>avgust</v>
      </c>
      <c r="X945" s="18" t="str">
        <f t="shared" si="145"/>
        <v>George Miller</v>
      </c>
      <c r="Y945" s="18" t="str">
        <f t="shared" si="146"/>
        <v>HAPPY FEET 2</v>
      </c>
      <c r="Z945" s="18" t="str">
        <f t="shared" si="147"/>
        <v>Underperformer</v>
      </c>
      <c r="AA945" s="18" t="str">
        <f>VLOOKUP(D945, lookups!$A$2:$B$18, 2, FALSE)</f>
        <v>High Budget</v>
      </c>
      <c r="AB945" s="18" t="str">
        <f t="shared" si="148"/>
        <v>Not Recommended</v>
      </c>
      <c r="AC945" s="18" t="str">
        <f t="shared" si="149"/>
        <v>High Buzz Mismatch</v>
      </c>
    </row>
    <row r="946" spans="1:29" x14ac:dyDescent="0.35">
      <c r="A946" s="18" t="s">
        <v>4100</v>
      </c>
      <c r="B946" s="19">
        <v>38370</v>
      </c>
      <c r="C946" s="18" t="s">
        <v>50</v>
      </c>
      <c r="D946" s="18" t="s">
        <v>58</v>
      </c>
      <c r="E946" s="18" t="s">
        <v>21</v>
      </c>
      <c r="F946" s="18" t="s">
        <v>22</v>
      </c>
      <c r="G946" s="18" t="s">
        <v>102</v>
      </c>
      <c r="H946" s="18" t="s">
        <v>3640</v>
      </c>
      <c r="I946" s="18" t="s">
        <v>2043</v>
      </c>
      <c r="J946" s="20">
        <v>947</v>
      </c>
      <c r="K946" s="20">
        <v>2968</v>
      </c>
      <c r="L946" s="20">
        <v>31</v>
      </c>
      <c r="M946" s="20">
        <v>0</v>
      </c>
      <c r="N946" s="20">
        <v>6.2</v>
      </c>
      <c r="O946" s="20">
        <v>127</v>
      </c>
      <c r="P946" s="20">
        <v>100</v>
      </c>
      <c r="Q946" s="3">
        <v>63939454</v>
      </c>
      <c r="R946" s="3">
        <v>35000000</v>
      </c>
      <c r="S946" s="3">
        <f t="shared" si="140"/>
        <v>28939454</v>
      </c>
      <c r="T946" s="4">
        <f t="shared" si="141"/>
        <v>0.82684154285714284</v>
      </c>
      <c r="U946" s="5">
        <f t="shared" si="142"/>
        <v>25.130736617142858</v>
      </c>
      <c r="V946" s="2">
        <f t="shared" si="143"/>
        <v>2005</v>
      </c>
      <c r="W946" s="18" t="str">
        <f t="shared" si="144"/>
        <v>yanvar</v>
      </c>
      <c r="X946" s="18" t="str">
        <f t="shared" si="145"/>
        <v>Mike Mitchell</v>
      </c>
      <c r="Y946" s="18" t="str">
        <f t="shared" si="146"/>
        <v>SKY HİGH</v>
      </c>
      <c r="Z946" s="18" t="str">
        <f t="shared" si="147"/>
        <v>Normal</v>
      </c>
      <c r="AA946" s="18" t="str">
        <f>VLOOKUP(D946, lookups!$A$2:$B$18, 2, FALSE)</f>
        <v>High Budget</v>
      </c>
      <c r="AB946" s="18" t="str">
        <f t="shared" si="148"/>
        <v>Not Recommended</v>
      </c>
      <c r="AC946" s="18" t="str">
        <f t="shared" si="149"/>
        <v>Normal</v>
      </c>
    </row>
    <row r="947" spans="1:29" x14ac:dyDescent="0.35">
      <c r="A947" s="18" t="s">
        <v>6443</v>
      </c>
      <c r="B947" s="19">
        <v>41401</v>
      </c>
      <c r="C947" s="18" t="s">
        <v>50</v>
      </c>
      <c r="D947" s="18" t="s">
        <v>38</v>
      </c>
      <c r="E947" s="18" t="s">
        <v>21</v>
      </c>
      <c r="F947" s="18" t="s">
        <v>22</v>
      </c>
      <c r="G947" s="18" t="s">
        <v>150</v>
      </c>
      <c r="H947" s="18" t="s">
        <v>221</v>
      </c>
      <c r="I947" s="18" t="s">
        <v>981</v>
      </c>
      <c r="J947" s="20">
        <v>22000</v>
      </c>
      <c r="K947" s="20">
        <v>35694</v>
      </c>
      <c r="L947" s="20">
        <v>226</v>
      </c>
      <c r="M947" s="20">
        <v>27000</v>
      </c>
      <c r="N947" s="20">
        <v>6.6</v>
      </c>
      <c r="O947" s="20">
        <v>222</v>
      </c>
      <c r="P947" s="20">
        <v>105</v>
      </c>
      <c r="Q947" s="3">
        <v>63910583</v>
      </c>
      <c r="R947" s="3">
        <v>28000000</v>
      </c>
      <c r="S947" s="3">
        <f t="shared" si="140"/>
        <v>35910583</v>
      </c>
      <c r="T947" s="4">
        <f t="shared" si="141"/>
        <v>1.2825208214285715</v>
      </c>
      <c r="U947" s="5">
        <f t="shared" si="142"/>
        <v>29.613008328571425</v>
      </c>
      <c r="V947" s="2">
        <f t="shared" si="143"/>
        <v>2013</v>
      </c>
      <c r="W947" s="18" t="str">
        <f t="shared" si="144"/>
        <v>may</v>
      </c>
      <c r="X947" s="18" t="str">
        <f t="shared" si="145"/>
        <v>Jon Turteltaub</v>
      </c>
      <c r="Y947" s="18" t="str">
        <f t="shared" si="146"/>
        <v>LAST VEGAS</v>
      </c>
      <c r="Z947" s="18" t="str">
        <f t="shared" si="147"/>
        <v>Normal</v>
      </c>
      <c r="AA947" s="18" t="str">
        <f>VLOOKUP(D947, lookups!$A$2:$B$18, 2, FALSE)</f>
        <v>Medium Budget</v>
      </c>
      <c r="AB947" s="18" t="str">
        <f t="shared" si="148"/>
        <v>Not Recommended</v>
      </c>
      <c r="AC947" s="18" t="str">
        <f t="shared" si="149"/>
        <v>Normal</v>
      </c>
    </row>
    <row r="948" spans="1:29" x14ac:dyDescent="0.35">
      <c r="A948" s="18" t="s">
        <v>1595</v>
      </c>
      <c r="B948" s="19">
        <v>35555</v>
      </c>
      <c r="C948" s="18" t="s">
        <v>50</v>
      </c>
      <c r="D948" s="18" t="s">
        <v>38</v>
      </c>
      <c r="E948" s="18" t="s">
        <v>21</v>
      </c>
      <c r="F948" s="18" t="s">
        <v>22</v>
      </c>
      <c r="G948" s="18" t="s">
        <v>150</v>
      </c>
      <c r="H948" s="18" t="s">
        <v>579</v>
      </c>
      <c r="I948" s="18" t="s">
        <v>546</v>
      </c>
      <c r="J948" s="20">
        <v>19000</v>
      </c>
      <c r="K948" s="20">
        <v>23504</v>
      </c>
      <c r="L948" s="20">
        <v>0</v>
      </c>
      <c r="M948" s="20">
        <v>0</v>
      </c>
      <c r="N948" s="20">
        <v>6.3</v>
      </c>
      <c r="O948" s="20">
        <v>83</v>
      </c>
      <c r="P948" s="20">
        <v>90</v>
      </c>
      <c r="Q948" s="3">
        <v>63826569</v>
      </c>
      <c r="R948" s="3">
        <v>35000000</v>
      </c>
      <c r="S948" s="3">
        <f t="shared" si="140"/>
        <v>28826569</v>
      </c>
      <c r="T948" s="4">
        <f t="shared" si="141"/>
        <v>0.82361625714285713</v>
      </c>
      <c r="U948" s="5">
        <f t="shared" si="142"/>
        <v>25.529446502857141</v>
      </c>
      <c r="V948" s="2">
        <f t="shared" si="143"/>
        <v>1997</v>
      </c>
      <c r="W948" s="18" t="str">
        <f t="shared" si="144"/>
        <v>may</v>
      </c>
      <c r="X948" s="18" t="str">
        <f t="shared" si="145"/>
        <v>Frank Oz</v>
      </c>
      <c r="Y948" s="18" t="str">
        <f t="shared" si="146"/>
        <v>IN &amp; OUT</v>
      </c>
      <c r="Z948" s="18" t="str">
        <f t="shared" si="147"/>
        <v>Normal</v>
      </c>
      <c r="AA948" s="18" t="str">
        <f>VLOOKUP(D948, lookups!$A$2:$B$18, 2, FALSE)</f>
        <v>Medium Budget</v>
      </c>
      <c r="AB948" s="18" t="str">
        <f t="shared" si="148"/>
        <v>Not Recommended</v>
      </c>
      <c r="AC948" s="18" t="str">
        <f t="shared" si="149"/>
        <v>Normal</v>
      </c>
    </row>
    <row r="949" spans="1:29" x14ac:dyDescent="0.35">
      <c r="A949" s="18" t="s">
        <v>3407</v>
      </c>
      <c r="B949" s="19">
        <v>37845</v>
      </c>
      <c r="C949" s="18" t="s">
        <v>50</v>
      </c>
      <c r="D949" s="18" t="s">
        <v>27</v>
      </c>
      <c r="E949" s="18" t="s">
        <v>21</v>
      </c>
      <c r="F949" s="18" t="s">
        <v>22</v>
      </c>
      <c r="G949" s="18" t="s">
        <v>150</v>
      </c>
      <c r="H949" s="18" t="s">
        <v>693</v>
      </c>
      <c r="I949" s="18" t="s">
        <v>1098</v>
      </c>
      <c r="J949" s="20">
        <v>8000</v>
      </c>
      <c r="K949" s="20">
        <v>12850</v>
      </c>
      <c r="L949" s="20">
        <v>179</v>
      </c>
      <c r="M949" s="20">
        <v>0</v>
      </c>
      <c r="N949" s="20">
        <v>6.4</v>
      </c>
      <c r="O949" s="20">
        <v>141</v>
      </c>
      <c r="P949" s="20">
        <v>117</v>
      </c>
      <c r="Q949" s="3">
        <v>63695760</v>
      </c>
      <c r="R949" s="3">
        <v>65000000</v>
      </c>
      <c r="S949" s="3">
        <f t="shared" si="140"/>
        <v>-1304240</v>
      </c>
      <c r="T949" s="4">
        <f t="shared" si="141"/>
        <v>-2.0065230769230769E-2</v>
      </c>
      <c r="U949" s="5">
        <f t="shared" si="142"/>
        <v>25.59197390769231</v>
      </c>
      <c r="V949" s="2">
        <f t="shared" si="143"/>
        <v>2003</v>
      </c>
      <c r="W949" s="18" t="str">
        <f t="shared" si="144"/>
        <v>avgust</v>
      </c>
      <c r="X949" s="18" t="str">
        <f t="shared" si="145"/>
        <v>Mike Newell</v>
      </c>
      <c r="Y949" s="18" t="str">
        <f t="shared" si="146"/>
        <v>MONA LİSA SMİLE</v>
      </c>
      <c r="Z949" s="18" t="str">
        <f t="shared" si="147"/>
        <v>Underperformer</v>
      </c>
      <c r="AA949" s="18" t="str">
        <f>VLOOKUP(D949, lookups!$A$2:$B$18, 2, FALSE)</f>
        <v>Medium Budget</v>
      </c>
      <c r="AB949" s="18" t="str">
        <f t="shared" si="148"/>
        <v>Not Recommended</v>
      </c>
      <c r="AC949" s="18" t="str">
        <f t="shared" si="149"/>
        <v>Normal</v>
      </c>
    </row>
    <row r="950" spans="1:29" x14ac:dyDescent="0.35">
      <c r="A950" s="18" t="s">
        <v>160</v>
      </c>
      <c r="B950" s="19">
        <v>23860</v>
      </c>
      <c r="C950" s="18" t="s">
        <v>50</v>
      </c>
      <c r="D950" s="18" t="s">
        <v>95</v>
      </c>
      <c r="E950" s="18" t="s">
        <v>21</v>
      </c>
      <c r="F950" s="18" t="s">
        <v>101</v>
      </c>
      <c r="G950" s="18" t="s">
        <v>43</v>
      </c>
      <c r="H950" s="18" t="s">
        <v>161</v>
      </c>
      <c r="I950" s="18" t="s">
        <v>118</v>
      </c>
      <c r="J950" s="20">
        <v>244</v>
      </c>
      <c r="K950" s="20">
        <v>1164</v>
      </c>
      <c r="L950" s="20">
        <v>92</v>
      </c>
      <c r="M950" s="20">
        <v>0</v>
      </c>
      <c r="N950" s="20">
        <v>7</v>
      </c>
      <c r="O950" s="20">
        <v>129</v>
      </c>
      <c r="P950" s="20">
        <v>130</v>
      </c>
      <c r="Q950" s="3">
        <v>63600000</v>
      </c>
      <c r="R950" s="3">
        <v>9000000</v>
      </c>
      <c r="S950" s="3">
        <f t="shared" si="140"/>
        <v>54600000</v>
      </c>
      <c r="T950" s="4">
        <f t="shared" si="141"/>
        <v>6.0666666666666664</v>
      </c>
      <c r="U950" s="5">
        <f t="shared" si="142"/>
        <v>30.426666666666666</v>
      </c>
      <c r="V950" s="2">
        <f t="shared" si="143"/>
        <v>1965</v>
      </c>
      <c r="W950" s="18" t="str">
        <f t="shared" si="144"/>
        <v>aprel</v>
      </c>
      <c r="X950" s="18" t="str">
        <f t="shared" si="145"/>
        <v>Terence Young</v>
      </c>
      <c r="Y950" s="18" t="str">
        <f t="shared" si="146"/>
        <v>THUNDERBALL</v>
      </c>
      <c r="Z950" s="18" t="str">
        <f t="shared" si="147"/>
        <v>Overperformer</v>
      </c>
      <c r="AA950" s="18" t="str">
        <f>VLOOKUP(D950, lookups!$A$2:$B$18, 2, FALSE)</f>
        <v>High Budget</v>
      </c>
      <c r="AB950" s="18" t="str">
        <f t="shared" si="148"/>
        <v>Not Recommended</v>
      </c>
      <c r="AC950" s="18" t="str">
        <f t="shared" si="149"/>
        <v>Normal</v>
      </c>
    </row>
    <row r="951" spans="1:29" x14ac:dyDescent="0.35">
      <c r="A951" s="18" t="s">
        <v>1668</v>
      </c>
      <c r="B951" s="19">
        <v>35519</v>
      </c>
      <c r="C951" s="18" t="s">
        <v>50</v>
      </c>
      <c r="D951" s="18" t="s">
        <v>95</v>
      </c>
      <c r="E951" s="18" t="s">
        <v>21</v>
      </c>
      <c r="F951" s="18" t="s">
        <v>179</v>
      </c>
      <c r="G951" s="18" t="s">
        <v>150</v>
      </c>
      <c r="H951" s="18" t="s">
        <v>869</v>
      </c>
      <c r="I951" s="18" t="s">
        <v>1669</v>
      </c>
      <c r="J951" s="20">
        <v>14000</v>
      </c>
      <c r="K951" s="20">
        <v>39319</v>
      </c>
      <c r="L951" s="20">
        <v>0</v>
      </c>
      <c r="M951" s="20">
        <v>18000</v>
      </c>
      <c r="N951" s="20">
        <v>7.7</v>
      </c>
      <c r="O951" s="20">
        <v>173</v>
      </c>
      <c r="P951" s="20">
        <v>126</v>
      </c>
      <c r="Q951" s="3">
        <v>63540020</v>
      </c>
      <c r="R951" s="3">
        <v>93000000</v>
      </c>
      <c r="S951" s="3">
        <f t="shared" si="140"/>
        <v>-29459980</v>
      </c>
      <c r="T951" s="4">
        <f t="shared" si="141"/>
        <v>-0.31677397849462363</v>
      </c>
      <c r="U951" s="5">
        <f t="shared" si="142"/>
        <v>32.473290408602153</v>
      </c>
      <c r="V951" s="2">
        <f t="shared" si="143"/>
        <v>1997</v>
      </c>
      <c r="W951" s="18" t="str">
        <f t="shared" si="144"/>
        <v>mart</v>
      </c>
      <c r="X951" s="18" t="str">
        <f t="shared" si="145"/>
        <v>Luc Besson</v>
      </c>
      <c r="Y951" s="18" t="str">
        <f t="shared" si="146"/>
        <v>THE FİFTH ELEMENT</v>
      </c>
      <c r="Z951" s="18" t="str">
        <f t="shared" si="147"/>
        <v>Underperformer</v>
      </c>
      <c r="AA951" s="18" t="str">
        <f>VLOOKUP(D951, lookups!$A$2:$B$18, 2, FALSE)</f>
        <v>High Budget</v>
      </c>
      <c r="AB951" s="18" t="str">
        <f t="shared" si="148"/>
        <v>Not Recommended</v>
      </c>
      <c r="AC951" s="18" t="str">
        <f t="shared" si="149"/>
        <v>Normal</v>
      </c>
    </row>
    <row r="952" spans="1:29" x14ac:dyDescent="0.35">
      <c r="A952" s="18" t="s">
        <v>6136</v>
      </c>
      <c r="B952" s="19">
        <v>41085</v>
      </c>
      <c r="C952" s="18" t="s">
        <v>50</v>
      </c>
      <c r="D952" s="18" t="s">
        <v>38</v>
      </c>
      <c r="E952" s="18" t="s">
        <v>21</v>
      </c>
      <c r="F952" s="18" t="s">
        <v>22</v>
      </c>
      <c r="G952" s="18" t="s">
        <v>150</v>
      </c>
      <c r="H952" s="18" t="s">
        <v>506</v>
      </c>
      <c r="I952" s="18" t="s">
        <v>4507</v>
      </c>
      <c r="J952" s="20">
        <v>11000</v>
      </c>
      <c r="K952" s="20">
        <v>19420</v>
      </c>
      <c r="L952" s="20">
        <v>64</v>
      </c>
      <c r="M952" s="20">
        <v>0</v>
      </c>
      <c r="N952" s="20">
        <v>6.3</v>
      </c>
      <c r="O952" s="20">
        <v>234</v>
      </c>
      <c r="P952" s="20">
        <v>100</v>
      </c>
      <c r="Q952" s="3">
        <v>63536011</v>
      </c>
      <c r="R952" s="3">
        <v>30000000</v>
      </c>
      <c r="S952" s="3">
        <f t="shared" si="140"/>
        <v>33536011</v>
      </c>
      <c r="T952" s="4">
        <f t="shared" si="141"/>
        <v>1.1178670333333334</v>
      </c>
      <c r="U952" s="5">
        <f t="shared" si="142"/>
        <v>25.647146813333332</v>
      </c>
      <c r="V952" s="2">
        <f t="shared" si="143"/>
        <v>2012</v>
      </c>
      <c r="W952" s="18" t="str">
        <f t="shared" si="144"/>
        <v>iyun</v>
      </c>
      <c r="X952" s="18" t="str">
        <f t="shared" si="145"/>
        <v>David Frankel</v>
      </c>
      <c r="Y952" s="18" t="str">
        <f t="shared" si="146"/>
        <v>HOPE SPRİNGS</v>
      </c>
      <c r="Z952" s="18" t="str">
        <f t="shared" si="147"/>
        <v>Normal</v>
      </c>
      <c r="AA952" s="18" t="str">
        <f>VLOOKUP(D952, lookups!$A$2:$B$18, 2, FALSE)</f>
        <v>Medium Budget</v>
      </c>
      <c r="AB952" s="18" t="str">
        <f t="shared" si="148"/>
        <v>Not Recommended</v>
      </c>
      <c r="AC952" s="18" t="str">
        <f t="shared" si="149"/>
        <v>Normal</v>
      </c>
    </row>
    <row r="953" spans="1:29" x14ac:dyDescent="0.35">
      <c r="A953" s="18" t="s">
        <v>5454</v>
      </c>
      <c r="B953" s="19">
        <v>39832</v>
      </c>
      <c r="C953" s="18" t="s">
        <v>50</v>
      </c>
      <c r="D953" s="18" t="s">
        <v>27</v>
      </c>
      <c r="E953" s="18" t="s">
        <v>21</v>
      </c>
      <c r="F953" s="18" t="s">
        <v>22</v>
      </c>
      <c r="G953" s="18" t="s">
        <v>150</v>
      </c>
      <c r="H953" s="18" t="s">
        <v>5455</v>
      </c>
      <c r="I953" s="18" t="s">
        <v>3985</v>
      </c>
      <c r="J953" s="20">
        <v>152</v>
      </c>
      <c r="K953" s="20">
        <v>568</v>
      </c>
      <c r="L953" s="20">
        <v>124</v>
      </c>
      <c r="M953" s="20">
        <v>13000</v>
      </c>
      <c r="N953" s="20">
        <v>7.1</v>
      </c>
      <c r="O953" s="20">
        <v>214</v>
      </c>
      <c r="P953" s="20">
        <v>107</v>
      </c>
      <c r="Q953" s="3">
        <v>63411478</v>
      </c>
      <c r="R953" s="3">
        <v>39000000</v>
      </c>
      <c r="S953" s="3">
        <f t="shared" si="140"/>
        <v>24411478</v>
      </c>
      <c r="T953" s="4">
        <f t="shared" si="141"/>
        <v>0.62593533333333329</v>
      </c>
      <c r="U953" s="5">
        <f t="shared" si="142"/>
        <v>29.950374133333334</v>
      </c>
      <c r="V953" s="2">
        <f t="shared" si="143"/>
        <v>2009</v>
      </c>
      <c r="W953" s="18" t="str">
        <f t="shared" si="144"/>
        <v>yanvar</v>
      </c>
      <c r="X953" s="18" t="str">
        <f t="shared" si="145"/>
        <v>Robert Schwentke</v>
      </c>
      <c r="Y953" s="18" t="str">
        <f t="shared" si="146"/>
        <v>THE TİME TRAVELER'S WİFE</v>
      </c>
      <c r="Z953" s="18" t="str">
        <f t="shared" si="147"/>
        <v>Normal</v>
      </c>
      <c r="AA953" s="18" t="str">
        <f>VLOOKUP(D953, lookups!$A$2:$B$18, 2, FALSE)</f>
        <v>Medium Budget</v>
      </c>
      <c r="AB953" s="18" t="str">
        <f t="shared" si="148"/>
        <v>Not Recommended</v>
      </c>
      <c r="AC953" s="18" t="str">
        <f t="shared" si="149"/>
        <v>Normal</v>
      </c>
    </row>
    <row r="954" spans="1:29" x14ac:dyDescent="0.35">
      <c r="A954" s="18" t="s">
        <v>766</v>
      </c>
      <c r="B954" s="19">
        <v>32621</v>
      </c>
      <c r="C954" s="18" t="s">
        <v>50</v>
      </c>
      <c r="D954" s="18" t="s">
        <v>95</v>
      </c>
      <c r="E954" s="18" t="s">
        <v>21</v>
      </c>
      <c r="F954" s="18" t="s">
        <v>22</v>
      </c>
      <c r="G954" s="18" t="s">
        <v>110</v>
      </c>
      <c r="H954" s="18" t="s">
        <v>254</v>
      </c>
      <c r="I954" s="18" t="s">
        <v>767</v>
      </c>
      <c r="J954" s="20">
        <v>13000</v>
      </c>
      <c r="K954" s="20">
        <v>14432</v>
      </c>
      <c r="L954" s="20">
        <v>96</v>
      </c>
      <c r="M954" s="20">
        <v>0</v>
      </c>
      <c r="N954" s="20">
        <v>6.3</v>
      </c>
      <c r="O954" s="20">
        <v>45</v>
      </c>
      <c r="P954" s="20">
        <v>97</v>
      </c>
      <c r="Q954" s="3">
        <v>63408614</v>
      </c>
      <c r="R954" s="3">
        <v>55000000</v>
      </c>
      <c r="S954" s="3">
        <f t="shared" si="140"/>
        <v>8408614</v>
      </c>
      <c r="T954" s="4">
        <f t="shared" si="141"/>
        <v>0.15288389090909091</v>
      </c>
      <c r="U954" s="5">
        <f t="shared" si="142"/>
        <v>25.261153556363634</v>
      </c>
      <c r="V954" s="2">
        <f t="shared" si="143"/>
        <v>1989</v>
      </c>
      <c r="W954" s="18" t="str">
        <f t="shared" si="144"/>
        <v>aprel</v>
      </c>
      <c r="X954" s="18" t="str">
        <f t="shared" si="145"/>
        <v>Andrey Konchalovskiy</v>
      </c>
      <c r="Y954" s="18" t="str">
        <f t="shared" si="146"/>
        <v>TANGO &amp; CASH</v>
      </c>
      <c r="Z954" s="18" t="str">
        <f t="shared" si="147"/>
        <v>Normal</v>
      </c>
      <c r="AA954" s="18" t="str">
        <f>VLOOKUP(D954, lookups!$A$2:$B$18, 2, FALSE)</f>
        <v>High Budget</v>
      </c>
      <c r="AB954" s="18" t="str">
        <f t="shared" si="148"/>
        <v>Not Recommended</v>
      </c>
      <c r="AC954" s="18" t="str">
        <f t="shared" si="149"/>
        <v>Normal</v>
      </c>
    </row>
    <row r="955" spans="1:29" x14ac:dyDescent="0.35">
      <c r="A955" s="18" t="s">
        <v>2169</v>
      </c>
      <c r="B955" s="19">
        <v>36397</v>
      </c>
      <c r="C955" s="18" t="s">
        <v>50</v>
      </c>
      <c r="D955" s="18" t="s">
        <v>38</v>
      </c>
      <c r="E955" s="18" t="s">
        <v>21</v>
      </c>
      <c r="F955" s="18" t="s">
        <v>22</v>
      </c>
      <c r="G955" s="18" t="s">
        <v>150</v>
      </c>
      <c r="H955" s="18" t="s">
        <v>1834</v>
      </c>
      <c r="I955" s="18" t="s">
        <v>2170</v>
      </c>
      <c r="J955" s="20">
        <v>23000</v>
      </c>
      <c r="K955" s="20">
        <v>28734</v>
      </c>
      <c r="L955" s="20">
        <v>7</v>
      </c>
      <c r="M955" s="20">
        <v>0</v>
      </c>
      <c r="N955" s="20">
        <v>5.8</v>
      </c>
      <c r="O955" s="20">
        <v>96</v>
      </c>
      <c r="P955" s="20">
        <v>95</v>
      </c>
      <c r="Q955" s="3">
        <v>63319509</v>
      </c>
      <c r="R955" s="3">
        <v>10000000</v>
      </c>
      <c r="S955" s="3">
        <f t="shared" si="140"/>
        <v>53319509</v>
      </c>
      <c r="T955" s="4">
        <f t="shared" si="141"/>
        <v>5.3319508999999998</v>
      </c>
      <c r="U955" s="5">
        <f t="shared" si="142"/>
        <v>25.332780360000001</v>
      </c>
      <c r="V955" s="2">
        <f t="shared" si="143"/>
        <v>1999</v>
      </c>
      <c r="W955" s="18" t="str">
        <f t="shared" si="144"/>
        <v>avgust</v>
      </c>
      <c r="X955" s="18" t="str">
        <f t="shared" si="145"/>
        <v>Robert Iscove</v>
      </c>
      <c r="Y955" s="18" t="str">
        <f t="shared" si="146"/>
        <v>SHE'S ALL THAT</v>
      </c>
      <c r="Z955" s="18" t="str">
        <f t="shared" si="147"/>
        <v>Normal</v>
      </c>
      <c r="AA955" s="18" t="str">
        <f>VLOOKUP(D955, lookups!$A$2:$B$18, 2, FALSE)</f>
        <v>Medium Budget</v>
      </c>
      <c r="AB955" s="18" t="str">
        <f t="shared" si="148"/>
        <v>Not Recommended</v>
      </c>
      <c r="AC955" s="18" t="str">
        <f t="shared" si="149"/>
        <v>Normal</v>
      </c>
    </row>
    <row r="956" spans="1:29" x14ac:dyDescent="0.35">
      <c r="A956" s="18" t="s">
        <v>4753</v>
      </c>
      <c r="B956" s="19">
        <v>39290</v>
      </c>
      <c r="C956" s="18" t="s">
        <v>50</v>
      </c>
      <c r="D956" s="18" t="s">
        <v>109</v>
      </c>
      <c r="E956" s="18" t="s">
        <v>21</v>
      </c>
      <c r="F956" s="18" t="s">
        <v>22</v>
      </c>
      <c r="G956" s="18" t="s">
        <v>110</v>
      </c>
      <c r="H956" s="18" t="s">
        <v>2907</v>
      </c>
      <c r="I956" s="18" t="s">
        <v>4095</v>
      </c>
      <c r="J956" s="20">
        <v>723</v>
      </c>
      <c r="K956" s="20">
        <v>3492</v>
      </c>
      <c r="L956" s="20">
        <v>163</v>
      </c>
      <c r="M956" s="20">
        <v>0</v>
      </c>
      <c r="N956" s="20">
        <v>5.9</v>
      </c>
      <c r="O956" s="20">
        <v>190</v>
      </c>
      <c r="P956" s="20">
        <v>96</v>
      </c>
      <c r="Q956" s="3">
        <v>63270259</v>
      </c>
      <c r="R956" s="3">
        <v>10000000</v>
      </c>
      <c r="S956" s="3">
        <f t="shared" si="140"/>
        <v>53270259</v>
      </c>
      <c r="T956" s="4">
        <f t="shared" si="141"/>
        <v>5.3270258999999998</v>
      </c>
      <c r="U956" s="5">
        <f t="shared" si="142"/>
        <v>25.73081036</v>
      </c>
      <c r="V956" s="2">
        <f t="shared" si="143"/>
        <v>2007</v>
      </c>
      <c r="W956" s="18" t="str">
        <f t="shared" si="144"/>
        <v>iyul</v>
      </c>
      <c r="X956" s="18" t="str">
        <f t="shared" si="145"/>
        <v>Darren Lynn Bousman</v>
      </c>
      <c r="Y956" s="18" t="str">
        <f t="shared" si="146"/>
        <v>SAW IV</v>
      </c>
      <c r="Z956" s="18" t="str">
        <f t="shared" si="147"/>
        <v>Normal</v>
      </c>
      <c r="AA956" s="18" t="str">
        <f>VLOOKUP(D956, lookups!$A$2:$B$18, 2, FALSE)</f>
        <v>Low Budget</v>
      </c>
      <c r="AB956" s="18" t="str">
        <f t="shared" si="148"/>
        <v>Not Recommended</v>
      </c>
      <c r="AC956" s="18" t="str">
        <f t="shared" si="149"/>
        <v>Normal</v>
      </c>
    </row>
    <row r="957" spans="1:29" x14ac:dyDescent="0.35">
      <c r="A957" s="18" t="s">
        <v>4398</v>
      </c>
      <c r="B957" s="19">
        <v>38755</v>
      </c>
      <c r="C957" s="18" t="s">
        <v>50</v>
      </c>
      <c r="D957" s="18" t="s">
        <v>38</v>
      </c>
      <c r="E957" s="18" t="s">
        <v>21</v>
      </c>
      <c r="F957" s="18" t="s">
        <v>22</v>
      </c>
      <c r="G957" s="18" t="s">
        <v>150</v>
      </c>
      <c r="H957" s="18" t="s">
        <v>3002</v>
      </c>
      <c r="I957" s="18" t="s">
        <v>4399</v>
      </c>
      <c r="J957" s="20">
        <v>1000</v>
      </c>
      <c r="K957" s="20">
        <v>5264</v>
      </c>
      <c r="L957" s="20">
        <v>0</v>
      </c>
      <c r="M957" s="20">
        <v>676</v>
      </c>
      <c r="N957" s="20">
        <v>5</v>
      </c>
      <c r="O957" s="20">
        <v>46</v>
      </c>
      <c r="P957" s="20">
        <v>107</v>
      </c>
      <c r="Q957" s="3">
        <v>63231524</v>
      </c>
      <c r="R957" s="3">
        <v>6000000</v>
      </c>
      <c r="S957" s="3">
        <f t="shared" si="140"/>
        <v>57231524</v>
      </c>
      <c r="T957" s="4">
        <f t="shared" si="141"/>
        <v>9.538587333333334</v>
      </c>
      <c r="U957" s="5">
        <f t="shared" si="142"/>
        <v>23.883034933333334</v>
      </c>
      <c r="V957" s="2">
        <f t="shared" si="143"/>
        <v>2006</v>
      </c>
      <c r="W957" s="18" t="str">
        <f t="shared" si="144"/>
        <v>fevral</v>
      </c>
      <c r="X957" s="18" t="str">
        <f t="shared" si="145"/>
        <v>Tyler Perry</v>
      </c>
      <c r="Y957" s="18" t="str">
        <f t="shared" si="146"/>
        <v>MADEA'S FAMİLY REUNİON</v>
      </c>
      <c r="Z957" s="18" t="str">
        <f t="shared" si="147"/>
        <v>Overperformer</v>
      </c>
      <c r="AA957" s="18" t="str">
        <f>VLOOKUP(D957, lookups!$A$2:$B$18, 2, FALSE)</f>
        <v>Medium Budget</v>
      </c>
      <c r="AB957" s="18" t="str">
        <f t="shared" si="148"/>
        <v>Not Recommended</v>
      </c>
      <c r="AC957" s="18" t="str">
        <f t="shared" si="149"/>
        <v>Normal</v>
      </c>
    </row>
    <row r="958" spans="1:29" x14ac:dyDescent="0.35">
      <c r="A958" s="18" t="s">
        <v>4517</v>
      </c>
      <c r="B958" s="19">
        <v>38847</v>
      </c>
      <c r="C958" s="18" t="s">
        <v>50</v>
      </c>
      <c r="D958" s="18" t="s">
        <v>38</v>
      </c>
      <c r="E958" s="18" t="s">
        <v>21</v>
      </c>
      <c r="F958" s="18" t="s">
        <v>22</v>
      </c>
      <c r="G958" s="18" t="s">
        <v>150</v>
      </c>
      <c r="H958" s="18" t="s">
        <v>1100</v>
      </c>
      <c r="I958" s="18" t="s">
        <v>2586</v>
      </c>
      <c r="J958" s="20">
        <v>14000</v>
      </c>
      <c r="K958" s="20">
        <v>17423</v>
      </c>
      <c r="L958" s="20">
        <v>278</v>
      </c>
      <c r="M958" s="20">
        <v>19000</v>
      </c>
      <c r="N958" s="20">
        <v>6.9</v>
      </c>
      <c r="O958" s="20">
        <v>157</v>
      </c>
      <c r="P958" s="20">
        <v>138</v>
      </c>
      <c r="Q958" s="3">
        <v>63224849</v>
      </c>
      <c r="R958" s="3">
        <v>85000000</v>
      </c>
      <c r="S958" s="3">
        <f t="shared" si="140"/>
        <v>-21775151</v>
      </c>
      <c r="T958" s="4">
        <f t="shared" si="141"/>
        <v>-0.25617824705882353</v>
      </c>
      <c r="U958" s="5">
        <f t="shared" si="142"/>
        <v>29.397528701176469</v>
      </c>
      <c r="V958" s="2">
        <f t="shared" si="143"/>
        <v>2006</v>
      </c>
      <c r="W958" s="18" t="str">
        <f t="shared" si="144"/>
        <v>may</v>
      </c>
      <c r="X958" s="18" t="str">
        <f t="shared" si="145"/>
        <v>Nancy Meyers</v>
      </c>
      <c r="Y958" s="18" t="str">
        <f t="shared" si="146"/>
        <v>THE HOLİDAY</v>
      </c>
      <c r="Z958" s="18" t="str">
        <f t="shared" si="147"/>
        <v>Underperformer</v>
      </c>
      <c r="AA958" s="18" t="str">
        <f>VLOOKUP(D958, lookups!$A$2:$B$18, 2, FALSE)</f>
        <v>Medium Budget</v>
      </c>
      <c r="AB958" s="18" t="str">
        <f t="shared" si="148"/>
        <v>Not Recommended</v>
      </c>
      <c r="AC958" s="18" t="str">
        <f t="shared" si="149"/>
        <v>Normal</v>
      </c>
    </row>
    <row r="959" spans="1:29" x14ac:dyDescent="0.35">
      <c r="A959" s="18" t="s">
        <v>5725</v>
      </c>
      <c r="B959" s="19">
        <v>40281</v>
      </c>
      <c r="C959" s="18" t="s">
        <v>50</v>
      </c>
      <c r="D959" s="18" t="s">
        <v>95</v>
      </c>
      <c r="E959" s="18" t="s">
        <v>21</v>
      </c>
      <c r="F959" s="18" t="s">
        <v>22</v>
      </c>
      <c r="G959" s="18" t="s">
        <v>102</v>
      </c>
      <c r="H959" s="18" t="s">
        <v>480</v>
      </c>
      <c r="I959" s="18" t="s">
        <v>981</v>
      </c>
      <c r="J959" s="20">
        <v>12000</v>
      </c>
      <c r="K959" s="20">
        <v>13388</v>
      </c>
      <c r="L959" s="20">
        <v>226</v>
      </c>
      <c r="M959" s="20">
        <v>11000</v>
      </c>
      <c r="N959" s="20">
        <v>6.1</v>
      </c>
      <c r="O959" s="20">
        <v>235</v>
      </c>
      <c r="P959" s="20">
        <v>109</v>
      </c>
      <c r="Q959" s="3">
        <v>63143812</v>
      </c>
      <c r="R959" s="3">
        <v>150000000</v>
      </c>
      <c r="S959" s="3">
        <f t="shared" si="140"/>
        <v>-86856188</v>
      </c>
      <c r="T959" s="4">
        <f t="shared" si="141"/>
        <v>-0.57904125333333334</v>
      </c>
      <c r="U959" s="5">
        <f t="shared" si="142"/>
        <v>25.268383498666665</v>
      </c>
      <c r="V959" s="2">
        <f t="shared" si="143"/>
        <v>2010</v>
      </c>
      <c r="W959" s="18" t="str">
        <f t="shared" si="144"/>
        <v>aprel</v>
      </c>
      <c r="X959" s="18" t="str">
        <f t="shared" si="145"/>
        <v>Jon Turteltaub</v>
      </c>
      <c r="Y959" s="18" t="str">
        <f t="shared" si="146"/>
        <v>THE SORCERER'S APPRENTİCE</v>
      </c>
      <c r="Z959" s="18" t="str">
        <f t="shared" si="147"/>
        <v>Underperformer</v>
      </c>
      <c r="AA959" s="18" t="str">
        <f>VLOOKUP(D959, lookups!$A$2:$B$18, 2, FALSE)</f>
        <v>High Budget</v>
      </c>
      <c r="AB959" s="18" t="str">
        <f t="shared" si="148"/>
        <v>Not Recommended</v>
      </c>
      <c r="AC959" s="18" t="str">
        <f t="shared" si="149"/>
        <v>Normal</v>
      </c>
    </row>
    <row r="960" spans="1:29" x14ac:dyDescent="0.35">
      <c r="A960" s="18" t="s">
        <v>1322</v>
      </c>
      <c r="B960" s="19">
        <v>35169</v>
      </c>
      <c r="C960" s="18" t="s">
        <v>50</v>
      </c>
      <c r="D960" s="18" t="s">
        <v>58</v>
      </c>
      <c r="E960" s="18" t="s">
        <v>21</v>
      </c>
      <c r="F960" s="18" t="s">
        <v>22</v>
      </c>
      <c r="G960" s="18" t="s">
        <v>150</v>
      </c>
      <c r="H960" s="18" t="s">
        <v>800</v>
      </c>
      <c r="I960" s="18" t="s">
        <v>1323</v>
      </c>
      <c r="J960" s="20">
        <v>13000</v>
      </c>
      <c r="K960" s="20">
        <v>17035</v>
      </c>
      <c r="L960" s="20">
        <v>406</v>
      </c>
      <c r="M960" s="20">
        <v>0</v>
      </c>
      <c r="N960" s="20">
        <v>6.8</v>
      </c>
      <c r="O960" s="20">
        <v>63</v>
      </c>
      <c r="P960" s="20">
        <v>81</v>
      </c>
      <c r="Q960" s="3">
        <v>63071133</v>
      </c>
      <c r="R960" s="3">
        <v>12000000</v>
      </c>
      <c r="S960" s="3">
        <f t="shared" si="140"/>
        <v>51071133</v>
      </c>
      <c r="T960" s="4">
        <f t="shared" si="141"/>
        <v>4.2559277499999997</v>
      </c>
      <c r="U960" s="5">
        <f t="shared" si="142"/>
        <v>28.9023711</v>
      </c>
      <c r="V960" s="2">
        <f t="shared" si="143"/>
        <v>1996</v>
      </c>
      <c r="W960" s="18" t="str">
        <f t="shared" si="144"/>
        <v>aprel</v>
      </c>
      <c r="X960" s="18" t="str">
        <f t="shared" si="145"/>
        <v>Mike Judge</v>
      </c>
      <c r="Y960" s="18" t="str">
        <f t="shared" si="146"/>
        <v>BEAVİS AND BUTT-HEAD DO AMERİCA</v>
      </c>
      <c r="Z960" s="18" t="str">
        <f t="shared" si="147"/>
        <v>Normal</v>
      </c>
      <c r="AA960" s="18" t="str">
        <f>VLOOKUP(D960, lookups!$A$2:$B$18, 2, FALSE)</f>
        <v>High Budget</v>
      </c>
      <c r="AB960" s="18" t="str">
        <f t="shared" si="148"/>
        <v>Not Recommended</v>
      </c>
      <c r="AC960" s="18" t="str">
        <f t="shared" si="149"/>
        <v>Normal</v>
      </c>
    </row>
    <row r="961" spans="1:29" x14ac:dyDescent="0.35">
      <c r="A961" s="18" t="s">
        <v>5711</v>
      </c>
      <c r="B961" s="19">
        <v>40477</v>
      </c>
      <c r="C961" s="18" t="s">
        <v>50</v>
      </c>
      <c r="D961" s="18" t="s">
        <v>27</v>
      </c>
      <c r="E961" s="18" t="s">
        <v>21</v>
      </c>
      <c r="F961" s="18" t="s">
        <v>22</v>
      </c>
      <c r="G961" s="18" t="s">
        <v>102</v>
      </c>
      <c r="H961" s="18" t="s">
        <v>714</v>
      </c>
      <c r="I961" s="18" t="s">
        <v>5712</v>
      </c>
      <c r="J961" s="20">
        <v>742</v>
      </c>
      <c r="K961" s="20">
        <v>2341</v>
      </c>
      <c r="L961" s="20">
        <v>30</v>
      </c>
      <c r="M961" s="20">
        <v>10000</v>
      </c>
      <c r="N961" s="20">
        <v>5.8</v>
      </c>
      <c r="O961" s="20">
        <v>123</v>
      </c>
      <c r="P961" s="20">
        <v>107</v>
      </c>
      <c r="Q961" s="3">
        <v>62933793</v>
      </c>
      <c r="R961" s="3">
        <v>20000000</v>
      </c>
      <c r="S961" s="3">
        <f t="shared" si="140"/>
        <v>42933793</v>
      </c>
      <c r="T961" s="4">
        <f t="shared" si="141"/>
        <v>2.1466896499999999</v>
      </c>
      <c r="U961" s="5">
        <f t="shared" si="142"/>
        <v>25.058675860000001</v>
      </c>
      <c r="V961" s="2">
        <f t="shared" si="143"/>
        <v>2010</v>
      </c>
      <c r="W961" s="18" t="str">
        <f t="shared" si="144"/>
        <v>oktyabr</v>
      </c>
      <c r="X961" s="18" t="str">
        <f t="shared" si="145"/>
        <v>Julie Anne Robinson</v>
      </c>
      <c r="Y961" s="18" t="str">
        <f t="shared" si="146"/>
        <v>THE LAST SONG</v>
      </c>
      <c r="Z961" s="18" t="str">
        <f t="shared" si="147"/>
        <v>Normal</v>
      </c>
      <c r="AA961" s="18" t="str">
        <f>VLOOKUP(D961, lookups!$A$2:$B$18, 2, FALSE)</f>
        <v>Medium Budget</v>
      </c>
      <c r="AB961" s="18" t="str">
        <f t="shared" si="148"/>
        <v>Not Recommended</v>
      </c>
      <c r="AC961" s="18" t="str">
        <f t="shared" si="149"/>
        <v>Normal</v>
      </c>
    </row>
    <row r="962" spans="1:29" x14ac:dyDescent="0.35">
      <c r="A962" s="18" t="s">
        <v>4908</v>
      </c>
      <c r="B962" s="19">
        <v>39537</v>
      </c>
      <c r="C962" s="18" t="s">
        <v>50</v>
      </c>
      <c r="D962" s="18" t="s">
        <v>38</v>
      </c>
      <c r="E962" s="18" t="s">
        <v>21</v>
      </c>
      <c r="F962" s="18" t="s">
        <v>22</v>
      </c>
      <c r="G962" s="18" t="s">
        <v>110</v>
      </c>
      <c r="H962" s="18" t="s">
        <v>2695</v>
      </c>
      <c r="I962" s="18" t="s">
        <v>4909</v>
      </c>
      <c r="J962" s="20">
        <v>15000</v>
      </c>
      <c r="K962" s="20">
        <v>16758</v>
      </c>
      <c r="L962" s="20">
        <v>89</v>
      </c>
      <c r="M962" s="20">
        <v>0</v>
      </c>
      <c r="N962" s="20">
        <v>7.2</v>
      </c>
      <c r="O962" s="20">
        <v>253</v>
      </c>
      <c r="P962" s="20">
        <v>118</v>
      </c>
      <c r="Q962" s="3">
        <v>62877175</v>
      </c>
      <c r="R962" s="3">
        <v>30000000</v>
      </c>
      <c r="S962" s="3">
        <f t="shared" si="140"/>
        <v>32877175</v>
      </c>
      <c r="T962" s="4">
        <f t="shared" si="141"/>
        <v>1.0959058333333334</v>
      </c>
      <c r="U962" s="5">
        <f t="shared" si="142"/>
        <v>29.238362333333335</v>
      </c>
      <c r="V962" s="2">
        <f t="shared" si="143"/>
        <v>2008</v>
      </c>
      <c r="W962" s="18" t="str">
        <f t="shared" si="144"/>
        <v>mart</v>
      </c>
      <c r="X962" s="18" t="str">
        <f t="shared" si="145"/>
        <v>Nicholas Stoller</v>
      </c>
      <c r="Y962" s="18" t="str">
        <f t="shared" si="146"/>
        <v>FORGETTİNG SARAH MARSHALL</v>
      </c>
      <c r="Z962" s="18" t="str">
        <f t="shared" si="147"/>
        <v>Normal</v>
      </c>
      <c r="AA962" s="18" t="str">
        <f>VLOOKUP(D962, lookups!$A$2:$B$18, 2, FALSE)</f>
        <v>Medium Budget</v>
      </c>
      <c r="AB962" s="18" t="str">
        <f t="shared" si="148"/>
        <v>Not Recommended</v>
      </c>
      <c r="AC962" s="18" t="str">
        <f t="shared" si="149"/>
        <v>Normal</v>
      </c>
    </row>
    <row r="963" spans="1:29" x14ac:dyDescent="0.35">
      <c r="A963" s="18" t="s">
        <v>296</v>
      </c>
      <c r="B963" s="19">
        <v>29121</v>
      </c>
      <c r="C963" s="18" t="s">
        <v>50</v>
      </c>
      <c r="D963" s="18" t="s">
        <v>95</v>
      </c>
      <c r="E963" s="18" t="s">
        <v>21</v>
      </c>
      <c r="F963" s="18" t="s">
        <v>101</v>
      </c>
      <c r="G963" s="18" t="s">
        <v>102</v>
      </c>
      <c r="H963" s="18" t="s">
        <v>161</v>
      </c>
      <c r="I963" s="18" t="s">
        <v>166</v>
      </c>
      <c r="J963" s="20">
        <v>244</v>
      </c>
      <c r="K963" s="20">
        <v>1008</v>
      </c>
      <c r="L963" s="20">
        <v>43</v>
      </c>
      <c r="M963" s="20">
        <v>0</v>
      </c>
      <c r="N963" s="20">
        <v>6.3</v>
      </c>
      <c r="O963" s="20">
        <v>121</v>
      </c>
      <c r="P963" s="20">
        <v>126</v>
      </c>
      <c r="Q963" s="3">
        <v>62700000</v>
      </c>
      <c r="R963" s="3">
        <v>34000000</v>
      </c>
      <c r="S963" s="3">
        <f t="shared" ref="S963:S1026" si="150">Q963-R963</f>
        <v>28700000</v>
      </c>
      <c r="T963" s="4">
        <f t="shared" ref="T963:T1026" si="151">IF(R963&gt;0, (Q963-R963)/R963, 0)</f>
        <v>0.84411764705882353</v>
      </c>
      <c r="U963" s="5">
        <f t="shared" ref="U963:U1026" si="152">(N963*4) + (T963*0.4) + (M963/10000)</f>
        <v>25.537647058823527</v>
      </c>
      <c r="V963" s="2">
        <f t="shared" ref="V963:V1026" si="153">YEAR(B963)</f>
        <v>1979</v>
      </c>
      <c r="W963" s="18" t="str">
        <f t="shared" ref="W963:W1026" si="154">TEXT(B963, "mmmm")</f>
        <v>sentyabr</v>
      </c>
      <c r="X963" s="18" t="str">
        <f t="shared" ref="X963:X1026" si="155">TRIM(I963)</f>
        <v>Lewis Gilbert</v>
      </c>
      <c r="Y963" s="18" t="str">
        <f t="shared" ref="Y963:Y1026" si="156">UPPER(A963)</f>
        <v>MOONRAKER</v>
      </c>
      <c r="Z963" s="18" t="str">
        <f t="shared" ref="Z963:Z1026" si="157">IF(AND(R963&gt;50000000, S963&lt;0), "Underperformer", IF(AND(R963&lt;10000000, S963&gt;50000000), "Overperformer", "Normal"))</f>
        <v>Normal</v>
      </c>
      <c r="AA963" s="18" t="str">
        <f>VLOOKUP(D963, lookups!$A$2:$B$18, 2, FALSE)</f>
        <v>High Budget</v>
      </c>
      <c r="AB963" s="18" t="str">
        <f t="shared" ref="AB963:AB1026" si="158">IF(AND(N963&gt;7, T963&gt;1, U963&gt;70), "Recommended", "Not Recommended")</f>
        <v>Not Recommended</v>
      </c>
      <c r="AC963" s="18" t="str">
        <f t="shared" ref="AC963:AC1026" si="159">IF(N963&gt;=8, "High Buzz / High Score", IF(AND(N963&lt;6, T963&lt;1), "High Buzz Mismatch", "Normal"))</f>
        <v>Normal</v>
      </c>
    </row>
    <row r="964" spans="1:29" x14ac:dyDescent="0.35">
      <c r="A964" s="18" t="s">
        <v>4026</v>
      </c>
      <c r="B964" s="19">
        <v>38641</v>
      </c>
      <c r="C964" s="18" t="s">
        <v>50</v>
      </c>
      <c r="D964" s="18" t="s">
        <v>95</v>
      </c>
      <c r="E964" s="18" t="s">
        <v>21</v>
      </c>
      <c r="F964" s="18" t="s">
        <v>29</v>
      </c>
      <c r="G964" s="18" t="s">
        <v>110</v>
      </c>
      <c r="H964" s="18" t="s">
        <v>2650</v>
      </c>
      <c r="I964" s="18" t="s">
        <v>1982</v>
      </c>
      <c r="J964" s="20">
        <v>15000</v>
      </c>
      <c r="K964" s="20">
        <v>15850</v>
      </c>
      <c r="L964" s="20">
        <v>0</v>
      </c>
      <c r="M964" s="20">
        <v>0</v>
      </c>
      <c r="N964" s="20">
        <v>7.1</v>
      </c>
      <c r="O964" s="20">
        <v>262</v>
      </c>
      <c r="P964" s="20">
        <v>125</v>
      </c>
      <c r="Q964" s="3">
        <v>62647540</v>
      </c>
      <c r="R964" s="3">
        <v>70000000</v>
      </c>
      <c r="S964" s="3">
        <f t="shared" si="150"/>
        <v>-7352460</v>
      </c>
      <c r="T964" s="4">
        <f t="shared" si="151"/>
        <v>-0.10503514285714285</v>
      </c>
      <c r="U964" s="5">
        <f t="shared" si="152"/>
        <v>28.357985942857141</v>
      </c>
      <c r="V964" s="2">
        <f t="shared" si="153"/>
        <v>2005</v>
      </c>
      <c r="W964" s="18" t="str">
        <f t="shared" si="154"/>
        <v>oktyabr</v>
      </c>
      <c r="X964" s="18" t="str">
        <f t="shared" si="155"/>
        <v>Sam Mendes</v>
      </c>
      <c r="Y964" s="18" t="str">
        <f t="shared" si="156"/>
        <v>JARHEAD</v>
      </c>
      <c r="Z964" s="18" t="str">
        <f t="shared" si="157"/>
        <v>Underperformer</v>
      </c>
      <c r="AA964" s="18" t="str">
        <f>VLOOKUP(D964, lookups!$A$2:$B$18, 2, FALSE)</f>
        <v>High Budget</v>
      </c>
      <c r="AB964" s="18" t="str">
        <f t="shared" si="158"/>
        <v>Not Recommended</v>
      </c>
      <c r="AC964" s="18" t="str">
        <f t="shared" si="159"/>
        <v>Normal</v>
      </c>
    </row>
    <row r="965" spans="1:29" x14ac:dyDescent="0.35">
      <c r="A965" s="18" t="s">
        <v>6844</v>
      </c>
      <c r="B965" s="19">
        <v>42115</v>
      </c>
      <c r="C965" s="18" t="s">
        <v>50</v>
      </c>
      <c r="D965" s="18" t="s">
        <v>79</v>
      </c>
      <c r="E965" s="18" t="s">
        <v>21</v>
      </c>
      <c r="F965" s="18" t="s">
        <v>22</v>
      </c>
      <c r="G965" s="18" t="s">
        <v>110</v>
      </c>
      <c r="H965" s="18" t="s">
        <v>444</v>
      </c>
      <c r="I965" s="18" t="s">
        <v>5239</v>
      </c>
      <c r="J965" s="20">
        <v>40000</v>
      </c>
      <c r="K965" s="20">
        <v>63769</v>
      </c>
      <c r="L965" s="20">
        <v>108</v>
      </c>
      <c r="M965" s="20">
        <v>44000</v>
      </c>
      <c r="N965" s="20">
        <v>7</v>
      </c>
      <c r="O965" s="20">
        <v>391</v>
      </c>
      <c r="P965" s="20">
        <v>123</v>
      </c>
      <c r="Q965" s="3">
        <v>62563543</v>
      </c>
      <c r="R965" s="3">
        <v>53000000</v>
      </c>
      <c r="S965" s="3">
        <f t="shared" si="150"/>
        <v>9563543</v>
      </c>
      <c r="T965" s="4">
        <f t="shared" si="151"/>
        <v>0.1804442075471698</v>
      </c>
      <c r="U965" s="5">
        <f t="shared" si="152"/>
        <v>32.47217768301887</v>
      </c>
      <c r="V965" s="2">
        <f t="shared" si="153"/>
        <v>2015</v>
      </c>
      <c r="W965" s="18" t="str">
        <f t="shared" si="154"/>
        <v>aprel</v>
      </c>
      <c r="X965" s="18" t="str">
        <f t="shared" si="155"/>
        <v>Scott Cooper</v>
      </c>
      <c r="Y965" s="18" t="str">
        <f t="shared" si="156"/>
        <v>BLACK MASS</v>
      </c>
      <c r="Z965" s="18" t="str">
        <f t="shared" si="157"/>
        <v>Normal</v>
      </c>
      <c r="AA965" s="18" t="str">
        <f>VLOOKUP(D965, lookups!$A$2:$B$18, 2, FALSE)</f>
        <v>Medium Budget</v>
      </c>
      <c r="AB965" s="18" t="str">
        <f t="shared" si="158"/>
        <v>Not Recommended</v>
      </c>
      <c r="AC965" s="18" t="str">
        <f t="shared" si="159"/>
        <v>Normal</v>
      </c>
    </row>
    <row r="966" spans="1:29" x14ac:dyDescent="0.35">
      <c r="A966" s="18" t="s">
        <v>955</v>
      </c>
      <c r="B966" s="19">
        <v>33680</v>
      </c>
      <c r="C966" s="18" t="s">
        <v>50</v>
      </c>
      <c r="D966" s="18" t="s">
        <v>20</v>
      </c>
      <c r="E966" s="18" t="s">
        <v>21</v>
      </c>
      <c r="F966" s="18" t="s">
        <v>101</v>
      </c>
      <c r="G966" s="18" t="s">
        <v>110</v>
      </c>
      <c r="H966" s="18" t="s">
        <v>632</v>
      </c>
      <c r="I966" s="18" t="s">
        <v>783</v>
      </c>
      <c r="J966" s="20">
        <v>1000</v>
      </c>
      <c r="K966" s="20">
        <v>2412</v>
      </c>
      <c r="L966" s="20">
        <v>277</v>
      </c>
      <c r="M966" s="20">
        <v>0</v>
      </c>
      <c r="N966" s="20">
        <v>7.3</v>
      </c>
      <c r="O966" s="20">
        <v>63</v>
      </c>
      <c r="P966" s="20">
        <v>112</v>
      </c>
      <c r="Q966" s="3">
        <v>62549000</v>
      </c>
      <c r="R966" s="3">
        <v>2300000</v>
      </c>
      <c r="S966" s="3">
        <f t="shared" si="150"/>
        <v>60249000</v>
      </c>
      <c r="T966" s="4">
        <f t="shared" si="151"/>
        <v>26.195217391304347</v>
      </c>
      <c r="U966" s="5">
        <f t="shared" si="152"/>
        <v>39.678086956521739</v>
      </c>
      <c r="V966" s="2">
        <f t="shared" si="153"/>
        <v>1992</v>
      </c>
      <c r="W966" s="18" t="str">
        <f t="shared" si="154"/>
        <v>mart</v>
      </c>
      <c r="X966" s="18" t="str">
        <f t="shared" si="155"/>
        <v>Neil Jordan</v>
      </c>
      <c r="Y966" s="18" t="str">
        <f t="shared" si="156"/>
        <v>THE CRYİNG GAME</v>
      </c>
      <c r="Z966" s="18" t="str">
        <f t="shared" si="157"/>
        <v>Overperformer</v>
      </c>
      <c r="AA966" s="18" t="str">
        <f>VLOOKUP(D966, lookups!$A$2:$B$18, 2, FALSE)</f>
        <v>Medium Budget</v>
      </c>
      <c r="AB966" s="18" t="str">
        <f t="shared" si="158"/>
        <v>Not Recommended</v>
      </c>
      <c r="AC966" s="18" t="str">
        <f t="shared" si="159"/>
        <v>Normal</v>
      </c>
    </row>
    <row r="967" spans="1:29" x14ac:dyDescent="0.35">
      <c r="A967" s="18" t="s">
        <v>4508</v>
      </c>
      <c r="B967" s="19">
        <v>39066</v>
      </c>
      <c r="C967" s="18" t="s">
        <v>50</v>
      </c>
      <c r="D967" s="18" t="s">
        <v>95</v>
      </c>
      <c r="E967" s="18" t="s">
        <v>21</v>
      </c>
      <c r="F967" s="18" t="s">
        <v>22</v>
      </c>
      <c r="G967" s="18" t="s">
        <v>150</v>
      </c>
      <c r="H967" s="18" t="s">
        <v>4509</v>
      </c>
      <c r="I967" s="18" t="s">
        <v>2984</v>
      </c>
      <c r="J967" s="20">
        <v>584</v>
      </c>
      <c r="K967" s="20">
        <v>1235</v>
      </c>
      <c r="L967" s="20">
        <v>681</v>
      </c>
      <c r="M967" s="20">
        <v>0</v>
      </c>
      <c r="N967" s="20">
        <v>6</v>
      </c>
      <c r="O967" s="20">
        <v>158</v>
      </c>
      <c r="P967" s="20">
        <v>104</v>
      </c>
      <c r="Q967" s="3">
        <v>62494975</v>
      </c>
      <c r="R967" s="3">
        <v>85000000</v>
      </c>
      <c r="S967" s="3">
        <f t="shared" si="150"/>
        <v>-22505025</v>
      </c>
      <c r="T967" s="4">
        <f t="shared" si="151"/>
        <v>-0.26476499999999997</v>
      </c>
      <c r="U967" s="5">
        <f t="shared" si="152"/>
        <v>23.894093999999999</v>
      </c>
      <c r="V967" s="2">
        <f t="shared" si="153"/>
        <v>2006</v>
      </c>
      <c r="W967" s="18" t="str">
        <f t="shared" si="154"/>
        <v>dekabr</v>
      </c>
      <c r="X967" s="18" t="str">
        <f t="shared" si="155"/>
        <v>Justin Lin</v>
      </c>
      <c r="Y967" s="18" t="str">
        <f t="shared" si="156"/>
        <v>THE FAST AND THE FURİOUS: TOKYO DRİFT</v>
      </c>
      <c r="Z967" s="18" t="str">
        <f t="shared" si="157"/>
        <v>Underperformer</v>
      </c>
      <c r="AA967" s="18" t="str">
        <f>VLOOKUP(D967, lookups!$A$2:$B$18, 2, FALSE)</f>
        <v>High Budget</v>
      </c>
      <c r="AB967" s="18" t="str">
        <f t="shared" si="158"/>
        <v>Not Recommended</v>
      </c>
      <c r="AC967" s="18" t="str">
        <f t="shared" si="159"/>
        <v>Normal</v>
      </c>
    </row>
    <row r="968" spans="1:29" x14ac:dyDescent="0.35">
      <c r="A968" s="18" t="s">
        <v>5968</v>
      </c>
      <c r="B968" s="19">
        <v>40795</v>
      </c>
      <c r="C968" s="18" t="s">
        <v>50</v>
      </c>
      <c r="D968" s="18" t="s">
        <v>3957</v>
      </c>
      <c r="E968" s="18" t="s">
        <v>21</v>
      </c>
      <c r="F968" s="18" t="s">
        <v>22</v>
      </c>
      <c r="G968" s="18" t="s">
        <v>150</v>
      </c>
      <c r="H968" s="18" t="s">
        <v>1541</v>
      </c>
      <c r="I968" s="18" t="s">
        <v>5969</v>
      </c>
      <c r="J968" s="20">
        <v>13000</v>
      </c>
      <c r="K968" s="20">
        <v>14607</v>
      </c>
      <c r="L968" s="20">
        <v>53</v>
      </c>
      <c r="M968" s="20">
        <v>36000</v>
      </c>
      <c r="N968" s="20">
        <v>7.1</v>
      </c>
      <c r="O968" s="20">
        <v>413</v>
      </c>
      <c r="P968" s="20">
        <v>106</v>
      </c>
      <c r="Q968" s="3">
        <v>62453315</v>
      </c>
      <c r="R968" s="3">
        <v>50200000</v>
      </c>
      <c r="S968" s="3">
        <f t="shared" si="150"/>
        <v>12253315</v>
      </c>
      <c r="T968" s="4">
        <f t="shared" si="151"/>
        <v>0.24408994023904382</v>
      </c>
      <c r="U968" s="5">
        <f t="shared" si="152"/>
        <v>32.097635976095617</v>
      </c>
      <c r="V968" s="2">
        <f t="shared" si="153"/>
        <v>2011</v>
      </c>
      <c r="W968" s="18" t="str">
        <f t="shared" si="154"/>
        <v>sentyabr</v>
      </c>
      <c r="X968" s="18" t="str">
        <f t="shared" si="155"/>
        <v>George Nolfi</v>
      </c>
      <c r="Y968" s="18" t="str">
        <f t="shared" si="156"/>
        <v>THE ADJUSTMENT BUREAU</v>
      </c>
      <c r="Z968" s="18" t="str">
        <f t="shared" si="157"/>
        <v>Normal</v>
      </c>
      <c r="AA968" s="18" t="str">
        <f>VLOOKUP(D968, lookups!$A$2:$B$18, 2, FALSE)</f>
        <v>Medium Budget</v>
      </c>
      <c r="AB968" s="18" t="str">
        <f t="shared" si="158"/>
        <v>Not Recommended</v>
      </c>
      <c r="AC968" s="18" t="str">
        <f t="shared" si="159"/>
        <v>Normal</v>
      </c>
    </row>
    <row r="969" spans="1:29" x14ac:dyDescent="0.35">
      <c r="A969" s="18" t="s">
        <v>6317</v>
      </c>
      <c r="B969" s="19">
        <v>40963</v>
      </c>
      <c r="C969" s="18" t="s">
        <v>50</v>
      </c>
      <c r="D969" s="18" t="s">
        <v>95</v>
      </c>
      <c r="E969" s="18" t="s">
        <v>21</v>
      </c>
      <c r="F969" s="18" t="s">
        <v>22</v>
      </c>
      <c r="G969" s="18" t="s">
        <v>110</v>
      </c>
      <c r="H969" s="18" t="s">
        <v>6318</v>
      </c>
      <c r="I969" s="18" t="s">
        <v>6319</v>
      </c>
      <c r="J969" s="20">
        <v>5000</v>
      </c>
      <c r="K969" s="20">
        <v>5861</v>
      </c>
      <c r="L969" s="20">
        <v>24</v>
      </c>
      <c r="M969" s="20">
        <v>24000</v>
      </c>
      <c r="N969" s="20">
        <v>6.4</v>
      </c>
      <c r="O969" s="20">
        <v>242</v>
      </c>
      <c r="P969" s="20">
        <v>88</v>
      </c>
      <c r="Q969" s="3">
        <v>62321039</v>
      </c>
      <c r="R969" s="3">
        <v>70000000</v>
      </c>
      <c r="S969" s="3">
        <f t="shared" si="150"/>
        <v>-7678961</v>
      </c>
      <c r="T969" s="4">
        <f t="shared" si="151"/>
        <v>-0.10969944285714285</v>
      </c>
      <c r="U969" s="5">
        <f t="shared" si="152"/>
        <v>27.956120222857145</v>
      </c>
      <c r="V969" s="2">
        <f t="shared" si="153"/>
        <v>2012</v>
      </c>
      <c r="W969" s="18" t="str">
        <f t="shared" si="154"/>
        <v>fevral</v>
      </c>
      <c r="X969" s="18" t="str">
        <f t="shared" si="155"/>
        <v>MÃ¥ns MÃ¥rlind</v>
      </c>
      <c r="Y969" s="18" t="str">
        <f t="shared" si="156"/>
        <v>UNDERWORLD: AWAKENİNG</v>
      </c>
      <c r="Z969" s="18" t="str">
        <f t="shared" si="157"/>
        <v>Underperformer</v>
      </c>
      <c r="AA969" s="18" t="str">
        <f>VLOOKUP(D969, lookups!$A$2:$B$18, 2, FALSE)</f>
        <v>High Budget</v>
      </c>
      <c r="AB969" s="18" t="str">
        <f t="shared" si="158"/>
        <v>Not Recommended</v>
      </c>
      <c r="AC969" s="18" t="str">
        <f t="shared" si="159"/>
        <v>Normal</v>
      </c>
    </row>
    <row r="970" spans="1:29" x14ac:dyDescent="0.35">
      <c r="A970" s="18" t="s">
        <v>4558</v>
      </c>
      <c r="B970" s="19">
        <v>38790</v>
      </c>
      <c r="C970" s="18" t="s">
        <v>50</v>
      </c>
      <c r="D970" s="18" t="s">
        <v>95</v>
      </c>
      <c r="E970" s="18" t="s">
        <v>21</v>
      </c>
      <c r="F970" s="18" t="s">
        <v>22</v>
      </c>
      <c r="G970" s="18" t="s">
        <v>110</v>
      </c>
      <c r="H970" s="18" t="s">
        <v>3547</v>
      </c>
      <c r="I970" s="18" t="s">
        <v>3548</v>
      </c>
      <c r="J970" s="20">
        <v>956</v>
      </c>
      <c r="K970" s="20">
        <v>2998</v>
      </c>
      <c r="L970" s="20">
        <v>235</v>
      </c>
      <c r="M970" s="20">
        <v>0</v>
      </c>
      <c r="N970" s="20">
        <v>6.8</v>
      </c>
      <c r="O970" s="20">
        <v>206</v>
      </c>
      <c r="P970" s="20">
        <v>102</v>
      </c>
      <c r="Q970" s="3">
        <v>62318875</v>
      </c>
      <c r="R970" s="3">
        <v>50000000</v>
      </c>
      <c r="S970" s="3">
        <f t="shared" si="150"/>
        <v>12318875</v>
      </c>
      <c r="T970" s="4">
        <f t="shared" si="151"/>
        <v>0.2463775</v>
      </c>
      <c r="U970" s="5">
        <f t="shared" si="152"/>
        <v>27.298551</v>
      </c>
      <c r="V970" s="2">
        <f t="shared" si="153"/>
        <v>2006</v>
      </c>
      <c r="W970" s="18" t="str">
        <f t="shared" si="154"/>
        <v>mart</v>
      </c>
      <c r="X970" s="18" t="str">
        <f t="shared" si="155"/>
        <v>Len Wiseman</v>
      </c>
      <c r="Y970" s="18" t="str">
        <f t="shared" si="156"/>
        <v>UNDERWORLD: EVOLUTİON</v>
      </c>
      <c r="Z970" s="18" t="str">
        <f t="shared" si="157"/>
        <v>Normal</v>
      </c>
      <c r="AA970" s="18" t="str">
        <f>VLOOKUP(D970, lookups!$A$2:$B$18, 2, FALSE)</f>
        <v>High Budget</v>
      </c>
      <c r="AB970" s="18" t="str">
        <f t="shared" si="158"/>
        <v>Not Recommended</v>
      </c>
      <c r="AC970" s="18" t="str">
        <f t="shared" si="159"/>
        <v>Normal</v>
      </c>
    </row>
    <row r="971" spans="1:29" x14ac:dyDescent="0.35">
      <c r="A971" s="18" t="s">
        <v>345</v>
      </c>
      <c r="B971" s="19">
        <v>29663</v>
      </c>
      <c r="C971" s="18" t="s">
        <v>50</v>
      </c>
      <c r="D971" s="18" t="s">
        <v>95</v>
      </c>
      <c r="E971" s="18" t="s">
        <v>21</v>
      </c>
      <c r="F971" s="18" t="s">
        <v>101</v>
      </c>
      <c r="G971" s="18" t="s">
        <v>102</v>
      </c>
      <c r="H971" s="18" t="s">
        <v>346</v>
      </c>
      <c r="I971" s="18" t="s">
        <v>347</v>
      </c>
      <c r="J971" s="20">
        <v>844</v>
      </c>
      <c r="K971" s="20">
        <v>2118</v>
      </c>
      <c r="L971" s="20">
        <v>46</v>
      </c>
      <c r="M971" s="20">
        <v>2000</v>
      </c>
      <c r="N971" s="20">
        <v>6.8</v>
      </c>
      <c r="O971" s="20">
        <v>112</v>
      </c>
      <c r="P971" s="20">
        <v>127</v>
      </c>
      <c r="Q971" s="3">
        <v>62300000</v>
      </c>
      <c r="R971" s="3">
        <v>28000000</v>
      </c>
      <c r="S971" s="3">
        <f t="shared" si="150"/>
        <v>34300000</v>
      </c>
      <c r="T971" s="4">
        <f t="shared" si="151"/>
        <v>1.2250000000000001</v>
      </c>
      <c r="U971" s="5">
        <f t="shared" si="152"/>
        <v>27.889999999999997</v>
      </c>
      <c r="V971" s="2">
        <f t="shared" si="153"/>
        <v>1981</v>
      </c>
      <c r="W971" s="18" t="str">
        <f t="shared" si="154"/>
        <v>mart</v>
      </c>
      <c r="X971" s="18" t="str">
        <f t="shared" si="155"/>
        <v>John Glen</v>
      </c>
      <c r="Y971" s="18" t="str">
        <f t="shared" si="156"/>
        <v>FOR YOUR EYES ONLY</v>
      </c>
      <c r="Z971" s="18" t="str">
        <f t="shared" si="157"/>
        <v>Normal</v>
      </c>
      <c r="AA971" s="18" t="str">
        <f>VLOOKUP(D971, lookups!$A$2:$B$18, 2, FALSE)</f>
        <v>High Budget</v>
      </c>
      <c r="AB971" s="18" t="str">
        <f t="shared" si="158"/>
        <v>Not Recommended</v>
      </c>
      <c r="AC971" s="18" t="str">
        <f t="shared" si="159"/>
        <v>Normal</v>
      </c>
    </row>
    <row r="972" spans="1:29" x14ac:dyDescent="0.35">
      <c r="A972" s="18" t="s">
        <v>5740</v>
      </c>
      <c r="B972" s="19">
        <v>40488</v>
      </c>
      <c r="C972" s="18" t="s">
        <v>50</v>
      </c>
      <c r="D972" s="18" t="s">
        <v>27</v>
      </c>
      <c r="E972" s="18" t="s">
        <v>21</v>
      </c>
      <c r="F972" s="18" t="s">
        <v>22</v>
      </c>
      <c r="G972" s="18" t="s">
        <v>110</v>
      </c>
      <c r="H972" s="18" t="s">
        <v>898</v>
      </c>
      <c r="I972" s="18" t="s">
        <v>2743</v>
      </c>
      <c r="J972" s="20">
        <v>12000</v>
      </c>
      <c r="K972" s="20">
        <v>13071</v>
      </c>
      <c r="L972" s="20">
        <v>394</v>
      </c>
      <c r="M972" s="20">
        <v>0</v>
      </c>
      <c r="N972" s="20">
        <v>5.8</v>
      </c>
      <c r="O972" s="20">
        <v>357</v>
      </c>
      <c r="P972" s="20">
        <v>119</v>
      </c>
      <c r="Q972" s="3">
        <v>61937495</v>
      </c>
      <c r="R972" s="3">
        <v>150000000</v>
      </c>
      <c r="S972" s="3">
        <f t="shared" si="150"/>
        <v>-88062505</v>
      </c>
      <c r="T972" s="4">
        <f t="shared" si="151"/>
        <v>-0.58708336666666672</v>
      </c>
      <c r="U972" s="5">
        <f t="shared" si="152"/>
        <v>22.965166653333334</v>
      </c>
      <c r="V972" s="2">
        <f t="shared" si="153"/>
        <v>2010</v>
      </c>
      <c r="W972" s="18" t="str">
        <f t="shared" si="154"/>
        <v>noyabr</v>
      </c>
      <c r="X972" s="18" t="str">
        <f t="shared" si="155"/>
        <v>Joe Johnston</v>
      </c>
      <c r="Y972" s="18" t="str">
        <f t="shared" si="156"/>
        <v>THE WOLFMAN</v>
      </c>
      <c r="Z972" s="18" t="str">
        <f t="shared" si="157"/>
        <v>Underperformer</v>
      </c>
      <c r="AA972" s="18" t="str">
        <f>VLOOKUP(D972, lookups!$A$2:$B$18, 2, FALSE)</f>
        <v>Medium Budget</v>
      </c>
      <c r="AB972" s="18" t="str">
        <f t="shared" si="158"/>
        <v>Not Recommended</v>
      </c>
      <c r="AC972" s="18" t="str">
        <f t="shared" si="159"/>
        <v>High Buzz Mismatch</v>
      </c>
    </row>
    <row r="973" spans="1:29" x14ac:dyDescent="0.35">
      <c r="A973" s="18" t="s">
        <v>6400</v>
      </c>
      <c r="B973" s="19">
        <v>41540</v>
      </c>
      <c r="C973" s="18" t="s">
        <v>50</v>
      </c>
      <c r="D973" s="18" t="s">
        <v>95</v>
      </c>
      <c r="E973" s="18" t="s">
        <v>21</v>
      </c>
      <c r="F973" s="18" t="s">
        <v>22</v>
      </c>
      <c r="G973" s="18" t="s">
        <v>150</v>
      </c>
      <c r="H973" s="18" t="s">
        <v>217</v>
      </c>
      <c r="I973" s="18" t="s">
        <v>4212</v>
      </c>
      <c r="J973" s="20">
        <v>11000</v>
      </c>
      <c r="K973" s="20">
        <v>12908</v>
      </c>
      <c r="L973" s="20">
        <v>151</v>
      </c>
      <c r="M973" s="20">
        <v>123000</v>
      </c>
      <c r="N973" s="20">
        <v>6.7</v>
      </c>
      <c r="O973" s="20">
        <v>326</v>
      </c>
      <c r="P973" s="20">
        <v>114</v>
      </c>
      <c r="Q973" s="3">
        <v>61656849</v>
      </c>
      <c r="R973" s="3">
        <v>110000000</v>
      </c>
      <c r="S973" s="3">
        <f t="shared" si="150"/>
        <v>-48343151</v>
      </c>
      <c r="T973" s="4">
        <f t="shared" si="151"/>
        <v>-0.43948319090909088</v>
      </c>
      <c r="U973" s="5">
        <f t="shared" si="152"/>
        <v>38.924206723636367</v>
      </c>
      <c r="V973" s="2">
        <f t="shared" si="153"/>
        <v>2013</v>
      </c>
      <c r="W973" s="18" t="str">
        <f t="shared" si="154"/>
        <v>sentyabr</v>
      </c>
      <c r="X973" s="18" t="str">
        <f t="shared" si="155"/>
        <v>Gavin Hood</v>
      </c>
      <c r="Y973" s="18" t="str">
        <f t="shared" si="156"/>
        <v>ENDER'S GAME</v>
      </c>
      <c r="Z973" s="18" t="str">
        <f t="shared" si="157"/>
        <v>Underperformer</v>
      </c>
      <c r="AA973" s="18" t="str">
        <f>VLOOKUP(D973, lookups!$A$2:$B$18, 2, FALSE)</f>
        <v>High Budget</v>
      </c>
      <c r="AB973" s="18" t="str">
        <f t="shared" si="158"/>
        <v>Not Recommended</v>
      </c>
      <c r="AC973" s="18" t="str">
        <f t="shared" si="159"/>
        <v>Normal</v>
      </c>
    </row>
    <row r="974" spans="1:29" x14ac:dyDescent="0.35">
      <c r="A974" s="18" t="s">
        <v>3933</v>
      </c>
      <c r="B974" s="19">
        <v>38651</v>
      </c>
      <c r="C974" s="18" t="s">
        <v>50</v>
      </c>
      <c r="D974" s="18" t="s">
        <v>79</v>
      </c>
      <c r="E974" s="18" t="s">
        <v>21</v>
      </c>
      <c r="F974" s="18" t="s">
        <v>22</v>
      </c>
      <c r="G974" s="18" t="s">
        <v>150</v>
      </c>
      <c r="H974" s="18" t="s">
        <v>3637</v>
      </c>
      <c r="I974" s="18" t="s">
        <v>474</v>
      </c>
      <c r="J974" s="20">
        <v>680</v>
      </c>
      <c r="K974" s="20">
        <v>2523</v>
      </c>
      <c r="L974" s="20">
        <v>2000</v>
      </c>
      <c r="M974" s="20">
        <v>0</v>
      </c>
      <c r="N974" s="20">
        <v>8</v>
      </c>
      <c r="O974" s="20">
        <v>201</v>
      </c>
      <c r="P974" s="20">
        <v>144</v>
      </c>
      <c r="Q974" s="3">
        <v>61644321</v>
      </c>
      <c r="R974" s="3">
        <v>88000000</v>
      </c>
      <c r="S974" s="3">
        <f t="shared" si="150"/>
        <v>-26355679</v>
      </c>
      <c r="T974" s="4">
        <f t="shared" si="151"/>
        <v>-0.29949635227272725</v>
      </c>
      <c r="U974" s="5">
        <f t="shared" si="152"/>
        <v>31.880201459090909</v>
      </c>
      <c r="V974" s="2">
        <f t="shared" si="153"/>
        <v>2005</v>
      </c>
      <c r="W974" s="18" t="str">
        <f t="shared" si="154"/>
        <v>oktyabr</v>
      </c>
      <c r="X974" s="18" t="str">
        <f t="shared" si="155"/>
        <v>Ron Howard</v>
      </c>
      <c r="Y974" s="18" t="str">
        <f t="shared" si="156"/>
        <v>CİNDERELLA MAN</v>
      </c>
      <c r="Z974" s="18" t="str">
        <f t="shared" si="157"/>
        <v>Underperformer</v>
      </c>
      <c r="AA974" s="18" t="str">
        <f>VLOOKUP(D974, lookups!$A$2:$B$18, 2, FALSE)</f>
        <v>Medium Budget</v>
      </c>
      <c r="AB974" s="18" t="str">
        <f t="shared" si="158"/>
        <v>Not Recommended</v>
      </c>
      <c r="AC974" s="18" t="str">
        <f t="shared" si="159"/>
        <v>High Buzz / High Score</v>
      </c>
    </row>
    <row r="975" spans="1:29" x14ac:dyDescent="0.35">
      <c r="A975" s="18" t="s">
        <v>802</v>
      </c>
      <c r="B975" s="19">
        <v>33222</v>
      </c>
      <c r="C975" s="18" t="s">
        <v>50</v>
      </c>
      <c r="D975" s="18" t="s">
        <v>27</v>
      </c>
      <c r="E975" s="18" t="s">
        <v>21</v>
      </c>
      <c r="F975" s="18" t="s">
        <v>22</v>
      </c>
      <c r="G975" s="18" t="s">
        <v>110</v>
      </c>
      <c r="H975" s="18" t="s">
        <v>693</v>
      </c>
      <c r="I975" s="18" t="s">
        <v>803</v>
      </c>
      <c r="J975" s="20">
        <v>8000</v>
      </c>
      <c r="K975" s="20">
        <v>10493</v>
      </c>
      <c r="L975" s="20">
        <v>541</v>
      </c>
      <c r="M975" s="20">
        <v>0</v>
      </c>
      <c r="N975" s="20">
        <v>6.6</v>
      </c>
      <c r="O975" s="20">
        <v>49</v>
      </c>
      <c r="P975" s="20">
        <v>115</v>
      </c>
      <c r="Q975" s="3">
        <v>61490000</v>
      </c>
      <c r="R975" s="3">
        <v>26000000</v>
      </c>
      <c r="S975" s="3">
        <f t="shared" si="150"/>
        <v>35490000</v>
      </c>
      <c r="T975" s="4">
        <f t="shared" si="151"/>
        <v>1.365</v>
      </c>
      <c r="U975" s="5">
        <f t="shared" si="152"/>
        <v>26.945999999999998</v>
      </c>
      <c r="V975" s="2">
        <f t="shared" si="153"/>
        <v>1990</v>
      </c>
      <c r="W975" s="18" t="str">
        <f t="shared" si="154"/>
        <v>dekabr</v>
      </c>
      <c r="X975" s="18" t="str">
        <f t="shared" si="155"/>
        <v>Joel Schumacher</v>
      </c>
      <c r="Y975" s="18" t="str">
        <f t="shared" si="156"/>
        <v>FLATLİNERS</v>
      </c>
      <c r="Z975" s="18" t="str">
        <f t="shared" si="157"/>
        <v>Normal</v>
      </c>
      <c r="AA975" s="18" t="str">
        <f>VLOOKUP(D975, lookups!$A$2:$B$18, 2, FALSE)</f>
        <v>Medium Budget</v>
      </c>
      <c r="AB975" s="18" t="str">
        <f t="shared" si="158"/>
        <v>Not Recommended</v>
      </c>
      <c r="AC975" s="18" t="str">
        <f t="shared" si="159"/>
        <v>Normal</v>
      </c>
    </row>
    <row r="976" spans="1:29" x14ac:dyDescent="0.35">
      <c r="A976" s="18" t="s">
        <v>420</v>
      </c>
      <c r="B976" s="19">
        <v>30494</v>
      </c>
      <c r="C976" s="18" t="s">
        <v>50</v>
      </c>
      <c r="D976" s="18" t="s">
        <v>58</v>
      </c>
      <c r="E976" s="18" t="s">
        <v>21</v>
      </c>
      <c r="F976" s="18" t="s">
        <v>22</v>
      </c>
      <c r="G976" s="18" t="s">
        <v>110</v>
      </c>
      <c r="H976" s="18" t="s">
        <v>421</v>
      </c>
      <c r="I976" s="18" t="s">
        <v>307</v>
      </c>
      <c r="J976" s="20">
        <v>816</v>
      </c>
      <c r="K976" s="20">
        <v>3617</v>
      </c>
      <c r="L976" s="20">
        <v>11000</v>
      </c>
      <c r="M976" s="20">
        <v>0</v>
      </c>
      <c r="N976" s="20">
        <v>7.4</v>
      </c>
      <c r="O976" s="20">
        <v>55</v>
      </c>
      <c r="P976" s="20">
        <v>98</v>
      </c>
      <c r="Q976" s="3">
        <v>61400000</v>
      </c>
      <c r="R976" s="3">
        <v>15000000</v>
      </c>
      <c r="S976" s="3">
        <f t="shared" si="150"/>
        <v>46400000</v>
      </c>
      <c r="T976" s="4">
        <f t="shared" si="151"/>
        <v>3.0933333333333333</v>
      </c>
      <c r="U976" s="5">
        <f t="shared" si="152"/>
        <v>30.837333333333333</v>
      </c>
      <c r="V976" s="2">
        <f t="shared" si="153"/>
        <v>1983</v>
      </c>
      <c r="W976" s="18" t="str">
        <f t="shared" si="154"/>
        <v>iyun</v>
      </c>
      <c r="X976" s="18" t="str">
        <f t="shared" si="155"/>
        <v>Harold Ramis</v>
      </c>
      <c r="Y976" s="18" t="str">
        <f t="shared" si="156"/>
        <v>NATİONAL LAMPOON'S VACATİON</v>
      </c>
      <c r="Z976" s="18" t="str">
        <f t="shared" si="157"/>
        <v>Normal</v>
      </c>
      <c r="AA976" s="18" t="str">
        <f>VLOOKUP(D976, lookups!$A$2:$B$18, 2, FALSE)</f>
        <v>High Budget</v>
      </c>
      <c r="AB976" s="18" t="str">
        <f t="shared" si="158"/>
        <v>Not Recommended</v>
      </c>
      <c r="AC976" s="18" t="str">
        <f t="shared" si="159"/>
        <v>Normal</v>
      </c>
    </row>
    <row r="977" spans="1:29" x14ac:dyDescent="0.35">
      <c r="A977" s="18" t="s">
        <v>4763</v>
      </c>
      <c r="B977" s="19">
        <v>39087</v>
      </c>
      <c r="C977" s="18" t="s">
        <v>50</v>
      </c>
      <c r="D977" s="18" t="s">
        <v>27</v>
      </c>
      <c r="E977" s="18" t="s">
        <v>21</v>
      </c>
      <c r="F977" s="18" t="s">
        <v>22</v>
      </c>
      <c r="G977" s="18" t="s">
        <v>150</v>
      </c>
      <c r="H977" s="18" t="s">
        <v>4764</v>
      </c>
      <c r="I977" s="18" t="s">
        <v>4765</v>
      </c>
      <c r="J977" s="20">
        <v>997</v>
      </c>
      <c r="K977" s="20">
        <v>3544</v>
      </c>
      <c r="L977" s="20">
        <v>41</v>
      </c>
      <c r="M977" s="20">
        <v>0</v>
      </c>
      <c r="N977" s="20">
        <v>5.2</v>
      </c>
      <c r="O977" s="20">
        <v>86</v>
      </c>
      <c r="P977" s="20">
        <v>109</v>
      </c>
      <c r="Q977" s="3">
        <v>61356221</v>
      </c>
      <c r="R977" s="3">
        <v>14000000</v>
      </c>
      <c r="S977" s="3">
        <f t="shared" si="150"/>
        <v>47356221</v>
      </c>
      <c r="T977" s="4">
        <f t="shared" si="151"/>
        <v>3.3825872142857141</v>
      </c>
      <c r="U977" s="5">
        <f t="shared" si="152"/>
        <v>22.153034885714288</v>
      </c>
      <c r="V977" s="2">
        <f t="shared" si="153"/>
        <v>2007</v>
      </c>
      <c r="W977" s="18" t="str">
        <f t="shared" si="154"/>
        <v>yanvar</v>
      </c>
      <c r="X977" s="18" t="str">
        <f t="shared" si="155"/>
        <v>Sylvain White</v>
      </c>
      <c r="Y977" s="18" t="str">
        <f t="shared" si="156"/>
        <v>STOMP THE YARD</v>
      </c>
      <c r="Z977" s="18" t="str">
        <f t="shared" si="157"/>
        <v>Normal</v>
      </c>
      <c r="AA977" s="18" t="str">
        <f>VLOOKUP(D977, lookups!$A$2:$B$18, 2, FALSE)</f>
        <v>Medium Budget</v>
      </c>
      <c r="AB977" s="18" t="str">
        <f t="shared" si="158"/>
        <v>Not Recommended</v>
      </c>
      <c r="AC977" s="18" t="str">
        <f t="shared" si="159"/>
        <v>Normal</v>
      </c>
    </row>
    <row r="978" spans="1:29" x14ac:dyDescent="0.35">
      <c r="A978" s="18" t="s">
        <v>1689</v>
      </c>
      <c r="B978" s="19">
        <v>35616</v>
      </c>
      <c r="C978" s="18" t="s">
        <v>50</v>
      </c>
      <c r="D978" s="18" t="s">
        <v>95</v>
      </c>
      <c r="E978" s="18" t="s">
        <v>21</v>
      </c>
      <c r="F978" s="18" t="s">
        <v>22</v>
      </c>
      <c r="G978" s="18" t="s">
        <v>150</v>
      </c>
      <c r="H978" s="18" t="s">
        <v>1690</v>
      </c>
      <c r="I978" s="18" t="s">
        <v>943</v>
      </c>
      <c r="J978" s="20">
        <v>192</v>
      </c>
      <c r="K978" s="20">
        <v>475</v>
      </c>
      <c r="L978" s="20">
        <v>176</v>
      </c>
      <c r="M978" s="20">
        <v>0</v>
      </c>
      <c r="N978" s="20">
        <v>6.2</v>
      </c>
      <c r="O978" s="20">
        <v>64</v>
      </c>
      <c r="P978" s="20">
        <v>116</v>
      </c>
      <c r="Q978" s="3">
        <v>61355436</v>
      </c>
      <c r="R978" s="3">
        <v>68000000</v>
      </c>
      <c r="S978" s="3">
        <f t="shared" si="150"/>
        <v>-6644564</v>
      </c>
      <c r="T978" s="4">
        <f t="shared" si="151"/>
        <v>-9.7714176470588235E-2</v>
      </c>
      <c r="U978" s="5">
        <f t="shared" si="152"/>
        <v>24.760914329411765</v>
      </c>
      <c r="V978" s="2">
        <f t="shared" si="153"/>
        <v>1997</v>
      </c>
      <c r="W978" s="18" t="str">
        <f t="shared" si="154"/>
        <v>iyul</v>
      </c>
      <c r="X978" s="18" t="str">
        <f t="shared" si="155"/>
        <v>Phillip Noyce</v>
      </c>
      <c r="Y978" s="18" t="str">
        <f t="shared" si="156"/>
        <v>THE SAİNT</v>
      </c>
      <c r="Z978" s="18" t="str">
        <f t="shared" si="157"/>
        <v>Underperformer</v>
      </c>
      <c r="AA978" s="18" t="str">
        <f>VLOOKUP(D978, lookups!$A$2:$B$18, 2, FALSE)</f>
        <v>High Budget</v>
      </c>
      <c r="AB978" s="18" t="str">
        <f t="shared" si="158"/>
        <v>Not Recommended</v>
      </c>
      <c r="AC978" s="18" t="str">
        <f t="shared" si="159"/>
        <v>Normal</v>
      </c>
    </row>
    <row r="979" spans="1:29" x14ac:dyDescent="0.35">
      <c r="A979" s="18" t="s">
        <v>2515</v>
      </c>
      <c r="B979" s="19">
        <v>36676</v>
      </c>
      <c r="C979" s="18" t="s">
        <v>50</v>
      </c>
      <c r="D979" s="18" t="s">
        <v>109</v>
      </c>
      <c r="E979" s="18" t="s">
        <v>21</v>
      </c>
      <c r="F979" s="18" t="s">
        <v>22</v>
      </c>
      <c r="G979" s="18" t="s">
        <v>110</v>
      </c>
      <c r="H979" s="18" t="s">
        <v>2516</v>
      </c>
      <c r="I979" s="18" t="s">
        <v>2517</v>
      </c>
      <c r="J979" s="20">
        <v>812</v>
      </c>
      <c r="K979" s="20">
        <v>2474</v>
      </c>
      <c r="L979" s="20">
        <v>763</v>
      </c>
      <c r="M979" s="20">
        <v>0</v>
      </c>
      <c r="N979" s="20">
        <v>6.3</v>
      </c>
      <c r="O979" s="20">
        <v>225</v>
      </c>
      <c r="P979" s="20">
        <v>109</v>
      </c>
      <c r="Q979" s="3">
        <v>61280963</v>
      </c>
      <c r="R979" s="3">
        <v>33000000</v>
      </c>
      <c r="S979" s="3">
        <f t="shared" si="150"/>
        <v>28280963</v>
      </c>
      <c r="T979" s="4">
        <f t="shared" si="151"/>
        <v>0.85699887878787884</v>
      </c>
      <c r="U979" s="5">
        <f t="shared" si="152"/>
        <v>25.542799551515152</v>
      </c>
      <c r="V979" s="2">
        <f t="shared" si="153"/>
        <v>2000</v>
      </c>
      <c r="W979" s="18" t="str">
        <f t="shared" si="154"/>
        <v>may</v>
      </c>
      <c r="X979" s="18" t="str">
        <f t="shared" si="155"/>
        <v>Tarsem Singh</v>
      </c>
      <c r="Y979" s="18" t="str">
        <f t="shared" si="156"/>
        <v>THE CELL</v>
      </c>
      <c r="Z979" s="18" t="str">
        <f t="shared" si="157"/>
        <v>Normal</v>
      </c>
      <c r="AA979" s="18" t="str">
        <f>VLOOKUP(D979, lookups!$A$2:$B$18, 2, FALSE)</f>
        <v>Low Budget</v>
      </c>
      <c r="AB979" s="18" t="str">
        <f t="shared" si="158"/>
        <v>Not Recommended</v>
      </c>
      <c r="AC979" s="18" t="str">
        <f t="shared" si="159"/>
        <v>Normal</v>
      </c>
    </row>
    <row r="980" spans="1:29" x14ac:dyDescent="0.35">
      <c r="A980" s="18" t="s">
        <v>4543</v>
      </c>
      <c r="B980" s="19">
        <v>38725</v>
      </c>
      <c r="C980" s="18" t="s">
        <v>50</v>
      </c>
      <c r="D980" s="18" t="s">
        <v>38</v>
      </c>
      <c r="E980" s="18" t="s">
        <v>21</v>
      </c>
      <c r="F980" s="18" t="s">
        <v>22</v>
      </c>
      <c r="G980" s="18" t="s">
        <v>102</v>
      </c>
      <c r="H980" s="18" t="s">
        <v>1230</v>
      </c>
      <c r="I980" s="18" t="s">
        <v>2277</v>
      </c>
      <c r="J980" s="20">
        <v>21000</v>
      </c>
      <c r="K980" s="20">
        <v>24664</v>
      </c>
      <c r="L980" s="20">
        <v>48</v>
      </c>
      <c r="M980" s="20">
        <v>747</v>
      </c>
      <c r="N980" s="20">
        <v>4.4000000000000004</v>
      </c>
      <c r="O980" s="20">
        <v>76</v>
      </c>
      <c r="P980" s="20">
        <v>98</v>
      </c>
      <c r="Q980" s="3">
        <v>61112916</v>
      </c>
      <c r="R980" s="3">
        <v>50000000</v>
      </c>
      <c r="S980" s="3">
        <f t="shared" si="150"/>
        <v>11112916</v>
      </c>
      <c r="T980" s="4">
        <f t="shared" si="151"/>
        <v>0.22225832000000001</v>
      </c>
      <c r="U980" s="5">
        <f t="shared" si="152"/>
        <v>17.763603328000002</v>
      </c>
      <c r="V980" s="2">
        <f t="shared" si="153"/>
        <v>2006</v>
      </c>
      <c r="W980" s="18" t="str">
        <f t="shared" si="154"/>
        <v>yanvar</v>
      </c>
      <c r="X980" s="18" t="str">
        <f t="shared" si="155"/>
        <v>Brian Robbins</v>
      </c>
      <c r="Y980" s="18" t="str">
        <f t="shared" si="156"/>
        <v>THE SHAGGY DOG</v>
      </c>
      <c r="Z980" s="18" t="str">
        <f t="shared" si="157"/>
        <v>Normal</v>
      </c>
      <c r="AA980" s="18" t="str">
        <f>VLOOKUP(D980, lookups!$A$2:$B$18, 2, FALSE)</f>
        <v>Medium Budget</v>
      </c>
      <c r="AB980" s="18" t="str">
        <f t="shared" si="158"/>
        <v>Not Recommended</v>
      </c>
      <c r="AC980" s="18" t="str">
        <f t="shared" si="159"/>
        <v>High Buzz Mismatch</v>
      </c>
    </row>
    <row r="981" spans="1:29" x14ac:dyDescent="0.35">
      <c r="A981" s="18" t="s">
        <v>6031</v>
      </c>
      <c r="B981" s="19">
        <v>40608</v>
      </c>
      <c r="C981" s="18" t="s">
        <v>50</v>
      </c>
      <c r="D981" s="18" t="s">
        <v>95</v>
      </c>
      <c r="E981" s="18" t="s">
        <v>21</v>
      </c>
      <c r="F981" s="18" t="s">
        <v>101</v>
      </c>
      <c r="G981" s="18" t="s">
        <v>150</v>
      </c>
      <c r="H981" s="18" t="s">
        <v>477</v>
      </c>
      <c r="I981" s="18" t="s">
        <v>4016</v>
      </c>
      <c r="J981" s="20">
        <v>14000</v>
      </c>
      <c r="K981" s="20">
        <v>17152</v>
      </c>
      <c r="L981" s="20">
        <v>174</v>
      </c>
      <c r="M981" s="20">
        <v>29000</v>
      </c>
      <c r="N981" s="20">
        <v>6.9</v>
      </c>
      <c r="O981" s="20">
        <v>349</v>
      </c>
      <c r="P981" s="20">
        <v>113</v>
      </c>
      <c r="Q981" s="3">
        <v>61094903</v>
      </c>
      <c r="R981" s="3">
        <v>30000000</v>
      </c>
      <c r="S981" s="3">
        <f t="shared" si="150"/>
        <v>31094903</v>
      </c>
      <c r="T981" s="4">
        <f t="shared" si="151"/>
        <v>1.0364967666666667</v>
      </c>
      <c r="U981" s="5">
        <f t="shared" si="152"/>
        <v>30.914598706666666</v>
      </c>
      <c r="V981" s="2">
        <f t="shared" si="153"/>
        <v>2011</v>
      </c>
      <c r="W981" s="18" t="str">
        <f t="shared" si="154"/>
        <v>mart</v>
      </c>
      <c r="X981" s="18" t="str">
        <f t="shared" si="155"/>
        <v>Jaume Collet-Serra</v>
      </c>
      <c r="Y981" s="18" t="str">
        <f t="shared" si="156"/>
        <v>UNKNOWN</v>
      </c>
      <c r="Z981" s="18" t="str">
        <f t="shared" si="157"/>
        <v>Normal</v>
      </c>
      <c r="AA981" s="18" t="str">
        <f>VLOOKUP(D981, lookups!$A$2:$B$18, 2, FALSE)</f>
        <v>High Budget</v>
      </c>
      <c r="AB981" s="18" t="str">
        <f t="shared" si="158"/>
        <v>Not Recommended</v>
      </c>
      <c r="AC981" s="18" t="str">
        <f t="shared" si="159"/>
        <v>Normal</v>
      </c>
    </row>
    <row r="982" spans="1:29" x14ac:dyDescent="0.35">
      <c r="A982" s="18" t="s">
        <v>1666</v>
      </c>
      <c r="B982" s="19">
        <v>35775</v>
      </c>
      <c r="C982" s="18" t="s">
        <v>50</v>
      </c>
      <c r="D982" s="18" t="s">
        <v>27</v>
      </c>
      <c r="E982" s="18" t="s">
        <v>21</v>
      </c>
      <c r="F982" s="18" t="s">
        <v>22</v>
      </c>
      <c r="G982" s="18" t="s">
        <v>110</v>
      </c>
      <c r="H982" s="18" t="s">
        <v>551</v>
      </c>
      <c r="I982" s="18" t="s">
        <v>977</v>
      </c>
      <c r="J982" s="20">
        <v>18000</v>
      </c>
      <c r="K982" s="20">
        <v>45271</v>
      </c>
      <c r="L982" s="20">
        <v>138</v>
      </c>
      <c r="M982" s="20">
        <v>11000</v>
      </c>
      <c r="N982" s="20">
        <v>7.5</v>
      </c>
      <c r="O982" s="20">
        <v>117</v>
      </c>
      <c r="P982" s="20">
        <v>136</v>
      </c>
      <c r="Q982" s="3">
        <v>60984028</v>
      </c>
      <c r="R982" s="3">
        <v>57000000</v>
      </c>
      <c r="S982" s="3">
        <f t="shared" si="150"/>
        <v>3984028</v>
      </c>
      <c r="T982" s="4">
        <f t="shared" si="151"/>
        <v>6.9895228070175439E-2</v>
      </c>
      <c r="U982" s="5">
        <f t="shared" si="152"/>
        <v>31.12795809122807</v>
      </c>
      <c r="V982" s="2">
        <f t="shared" si="153"/>
        <v>1997</v>
      </c>
      <c r="W982" s="18" t="str">
        <f t="shared" si="154"/>
        <v>dekabr</v>
      </c>
      <c r="X982" s="18" t="str">
        <f t="shared" si="155"/>
        <v>Taylor Hackford</v>
      </c>
      <c r="Y982" s="18" t="str">
        <f t="shared" si="156"/>
        <v>THE DEVİL'S ADVOCATE</v>
      </c>
      <c r="Z982" s="18" t="str">
        <f t="shared" si="157"/>
        <v>Normal</v>
      </c>
      <c r="AA982" s="18" t="str">
        <f>VLOOKUP(D982, lookups!$A$2:$B$18, 2, FALSE)</f>
        <v>Medium Budget</v>
      </c>
      <c r="AB982" s="18" t="str">
        <f t="shared" si="158"/>
        <v>Not Recommended</v>
      </c>
      <c r="AC982" s="18" t="str">
        <f t="shared" si="159"/>
        <v>Normal</v>
      </c>
    </row>
    <row r="983" spans="1:29" x14ac:dyDescent="0.35">
      <c r="A983" s="18" t="s">
        <v>6481</v>
      </c>
      <c r="B983" s="19">
        <v>41485</v>
      </c>
      <c r="C983" s="18" t="s">
        <v>50</v>
      </c>
      <c r="D983" s="18" t="s">
        <v>20</v>
      </c>
      <c r="E983" s="18" t="s">
        <v>21</v>
      </c>
      <c r="F983" s="18" t="s">
        <v>22</v>
      </c>
      <c r="G983" s="18" t="s">
        <v>110</v>
      </c>
      <c r="H983" s="18" t="s">
        <v>2599</v>
      </c>
      <c r="I983" s="18" t="s">
        <v>5574</v>
      </c>
      <c r="J983" s="20">
        <v>20000</v>
      </c>
      <c r="K983" s="20">
        <v>37321</v>
      </c>
      <c r="L983" s="20">
        <v>777</v>
      </c>
      <c r="M983" s="20">
        <v>86000</v>
      </c>
      <c r="N983" s="20">
        <v>8.1</v>
      </c>
      <c r="O983" s="20">
        <v>454</v>
      </c>
      <c r="P983" s="20">
        <v>153</v>
      </c>
      <c r="Q983" s="3">
        <v>60962878</v>
      </c>
      <c r="R983" s="3">
        <v>46000000</v>
      </c>
      <c r="S983" s="3">
        <f t="shared" si="150"/>
        <v>14962878</v>
      </c>
      <c r="T983" s="4">
        <f t="shared" si="151"/>
        <v>0.32527995652173913</v>
      </c>
      <c r="U983" s="5">
        <f t="shared" si="152"/>
        <v>41.130111982608696</v>
      </c>
      <c r="V983" s="2">
        <f t="shared" si="153"/>
        <v>2013</v>
      </c>
      <c r="W983" s="18" t="str">
        <f t="shared" si="154"/>
        <v>iyul</v>
      </c>
      <c r="X983" s="18" t="str">
        <f t="shared" si="155"/>
        <v>Denis Villeneuve</v>
      </c>
      <c r="Y983" s="18" t="str">
        <f t="shared" si="156"/>
        <v>PRİSONERS</v>
      </c>
      <c r="Z983" s="18" t="str">
        <f t="shared" si="157"/>
        <v>Normal</v>
      </c>
      <c r="AA983" s="18" t="str">
        <f>VLOOKUP(D983, lookups!$A$2:$B$18, 2, FALSE)</f>
        <v>Medium Budget</v>
      </c>
      <c r="AB983" s="18" t="str">
        <f t="shared" si="158"/>
        <v>Not Recommended</v>
      </c>
      <c r="AC983" s="18" t="str">
        <f t="shared" si="159"/>
        <v>High Buzz / High Score</v>
      </c>
    </row>
    <row r="984" spans="1:29" x14ac:dyDescent="0.35">
      <c r="A984" s="18" t="s">
        <v>2438</v>
      </c>
      <c r="B984" s="19">
        <v>36863</v>
      </c>
      <c r="C984" s="18" t="s">
        <v>50</v>
      </c>
      <c r="D984" s="18" t="s">
        <v>58</v>
      </c>
      <c r="E984" s="18" t="s">
        <v>21</v>
      </c>
      <c r="F984" s="18" t="s">
        <v>22</v>
      </c>
      <c r="G984" s="18" t="s">
        <v>102</v>
      </c>
      <c r="H984" s="18" t="s">
        <v>1528</v>
      </c>
      <c r="I984" s="18" t="s">
        <v>314</v>
      </c>
      <c r="J984" s="20">
        <v>3000</v>
      </c>
      <c r="K984" s="20">
        <v>4902</v>
      </c>
      <c r="L984" s="20">
        <v>0</v>
      </c>
      <c r="M984" s="20">
        <v>0</v>
      </c>
      <c r="N984" s="20">
        <v>5.6</v>
      </c>
      <c r="O984" s="20">
        <v>181</v>
      </c>
      <c r="P984" s="20">
        <v>114</v>
      </c>
      <c r="Q984" s="3">
        <v>60874615</v>
      </c>
      <c r="R984" s="3">
        <v>90000000</v>
      </c>
      <c r="S984" s="3">
        <f t="shared" si="150"/>
        <v>-29125385</v>
      </c>
      <c r="T984" s="4">
        <f t="shared" si="151"/>
        <v>-0.32361538888888891</v>
      </c>
      <c r="U984" s="5">
        <f t="shared" si="152"/>
        <v>22.270553844444443</v>
      </c>
      <c r="V984" s="2">
        <f t="shared" si="153"/>
        <v>2000</v>
      </c>
      <c r="W984" s="18" t="str">
        <f t="shared" si="154"/>
        <v>dekabr</v>
      </c>
      <c r="X984" s="18" t="str">
        <f t="shared" si="155"/>
        <v>Brian De Palma</v>
      </c>
      <c r="Y984" s="18" t="str">
        <f t="shared" si="156"/>
        <v>MİSSİON TO MARS</v>
      </c>
      <c r="Z984" s="18" t="str">
        <f t="shared" si="157"/>
        <v>Underperformer</v>
      </c>
      <c r="AA984" s="18" t="str">
        <f>VLOOKUP(D984, lookups!$A$2:$B$18, 2, FALSE)</f>
        <v>High Budget</v>
      </c>
      <c r="AB984" s="18" t="str">
        <f t="shared" si="158"/>
        <v>Not Recommended</v>
      </c>
      <c r="AC984" s="18" t="str">
        <f t="shared" si="159"/>
        <v>High Buzz Mismatch</v>
      </c>
    </row>
    <row r="985" spans="1:29" x14ac:dyDescent="0.35">
      <c r="A985" s="18" t="s">
        <v>2341</v>
      </c>
      <c r="B985" s="19">
        <v>36871</v>
      </c>
      <c r="C985" s="18" t="s">
        <v>50</v>
      </c>
      <c r="D985" s="18" t="s">
        <v>38</v>
      </c>
      <c r="E985" s="18" t="s">
        <v>21</v>
      </c>
      <c r="F985" s="18" t="s">
        <v>22</v>
      </c>
      <c r="G985" s="18" t="s">
        <v>150</v>
      </c>
      <c r="H985" s="18" t="s">
        <v>2342</v>
      </c>
      <c r="I985" s="18" t="s">
        <v>2343</v>
      </c>
      <c r="J985" s="20">
        <v>811</v>
      </c>
      <c r="K985" s="20">
        <v>3106</v>
      </c>
      <c r="L985" s="20">
        <v>18</v>
      </c>
      <c r="M985" s="20">
        <v>0</v>
      </c>
      <c r="N985" s="20">
        <v>5.6</v>
      </c>
      <c r="O985" s="20">
        <v>155</v>
      </c>
      <c r="P985" s="20">
        <v>107</v>
      </c>
      <c r="Q985" s="3">
        <v>60786269</v>
      </c>
      <c r="R985" s="3">
        <v>45000000</v>
      </c>
      <c r="S985" s="3">
        <f t="shared" si="150"/>
        <v>15786269</v>
      </c>
      <c r="T985" s="4">
        <f t="shared" si="151"/>
        <v>0.35080597777777778</v>
      </c>
      <c r="U985" s="5">
        <f t="shared" si="152"/>
        <v>22.540322391111111</v>
      </c>
      <c r="V985" s="2">
        <f t="shared" si="153"/>
        <v>2000</v>
      </c>
      <c r="W985" s="18" t="str">
        <f t="shared" si="154"/>
        <v>dekabr</v>
      </c>
      <c r="X985" s="18" t="str">
        <f t="shared" si="155"/>
        <v>David McNally</v>
      </c>
      <c r="Y985" s="18" t="str">
        <f t="shared" si="156"/>
        <v>COYOTE UGLY</v>
      </c>
      <c r="Z985" s="18" t="str">
        <f t="shared" si="157"/>
        <v>Normal</v>
      </c>
      <c r="AA985" s="18" t="str">
        <f>VLOOKUP(D985, lookups!$A$2:$B$18, 2, FALSE)</f>
        <v>Medium Budget</v>
      </c>
      <c r="AB985" s="18" t="str">
        <f t="shared" si="158"/>
        <v>Not Recommended</v>
      </c>
      <c r="AC985" s="18" t="str">
        <f t="shared" si="159"/>
        <v>High Buzz Mismatch</v>
      </c>
    </row>
    <row r="986" spans="1:29" x14ac:dyDescent="0.35">
      <c r="A986" s="18" t="s">
        <v>4441</v>
      </c>
      <c r="B986" s="19">
        <v>38786</v>
      </c>
      <c r="C986" s="18" t="s">
        <v>50</v>
      </c>
      <c r="D986" s="18" t="s">
        <v>95</v>
      </c>
      <c r="E986" s="18" t="s">
        <v>21</v>
      </c>
      <c r="F986" s="18" t="s">
        <v>22</v>
      </c>
      <c r="G986" s="18" t="s">
        <v>150</v>
      </c>
      <c r="H986" s="18" t="s">
        <v>4009</v>
      </c>
      <c r="I986" s="18" t="s">
        <v>340</v>
      </c>
      <c r="J986" s="20">
        <v>87000</v>
      </c>
      <c r="K986" s="20">
        <v>92456</v>
      </c>
      <c r="L986" s="20">
        <v>249</v>
      </c>
      <c r="M986" s="20">
        <v>0</v>
      </c>
      <c r="N986" s="20">
        <v>5.6</v>
      </c>
      <c r="O986" s="20">
        <v>231</v>
      </c>
      <c r="P986" s="20">
        <v>98</v>
      </c>
      <c r="Q986" s="3">
        <v>60655503</v>
      </c>
      <c r="R986" s="3">
        <v>160000000</v>
      </c>
      <c r="S986" s="3">
        <f t="shared" si="150"/>
        <v>-99344497</v>
      </c>
      <c r="T986" s="4">
        <f t="shared" si="151"/>
        <v>-0.62090310625</v>
      </c>
      <c r="U986" s="5">
        <f t="shared" si="152"/>
        <v>22.151638757499999</v>
      </c>
      <c r="V986" s="2">
        <f t="shared" si="153"/>
        <v>2006</v>
      </c>
      <c r="W986" s="18" t="str">
        <f t="shared" si="154"/>
        <v>mart</v>
      </c>
      <c r="X986" s="18" t="str">
        <f t="shared" si="155"/>
        <v>Wolfgang Petersen</v>
      </c>
      <c r="Y986" s="18" t="str">
        <f t="shared" si="156"/>
        <v>POSEİDON</v>
      </c>
      <c r="Z986" s="18" t="str">
        <f t="shared" si="157"/>
        <v>Underperformer</v>
      </c>
      <c r="AA986" s="18" t="str">
        <f>VLOOKUP(D986, lookups!$A$2:$B$18, 2, FALSE)</f>
        <v>High Budget</v>
      </c>
      <c r="AB986" s="18" t="str">
        <f t="shared" si="158"/>
        <v>Not Recommended</v>
      </c>
      <c r="AC986" s="18" t="str">
        <f t="shared" si="159"/>
        <v>High Buzz Mismatch</v>
      </c>
    </row>
    <row r="987" spans="1:29" x14ac:dyDescent="0.35">
      <c r="A987" s="18" t="s">
        <v>2260</v>
      </c>
      <c r="B987" s="19">
        <v>36275</v>
      </c>
      <c r="C987" s="18" t="s">
        <v>50</v>
      </c>
      <c r="D987" s="18" t="s">
        <v>95</v>
      </c>
      <c r="E987" s="18" t="s">
        <v>21</v>
      </c>
      <c r="F987" s="18" t="s">
        <v>22</v>
      </c>
      <c r="G987" s="18" t="s">
        <v>110</v>
      </c>
      <c r="H987" s="18" t="s">
        <v>2261</v>
      </c>
      <c r="I987" s="18" t="s">
        <v>1367</v>
      </c>
      <c r="J987" s="20">
        <v>2000</v>
      </c>
      <c r="K987" s="20">
        <v>3743</v>
      </c>
      <c r="L987" s="20">
        <v>737</v>
      </c>
      <c r="M987" s="20">
        <v>3000</v>
      </c>
      <c r="N987" s="20">
        <v>7.1</v>
      </c>
      <c r="O987" s="20">
        <v>150</v>
      </c>
      <c r="P987" s="20">
        <v>114</v>
      </c>
      <c r="Q987" s="3">
        <v>60652036</v>
      </c>
      <c r="R987" s="3">
        <v>48000000</v>
      </c>
      <c r="S987" s="3">
        <f t="shared" si="150"/>
        <v>12652036</v>
      </c>
      <c r="T987" s="4">
        <f t="shared" si="151"/>
        <v>0.26358408333333333</v>
      </c>
      <c r="U987" s="5">
        <f t="shared" si="152"/>
        <v>28.805433633333333</v>
      </c>
      <c r="V987" s="2">
        <f t="shared" si="153"/>
        <v>1999</v>
      </c>
      <c r="W987" s="18" t="str">
        <f t="shared" si="154"/>
        <v>aprel</v>
      </c>
      <c r="X987" s="18" t="str">
        <f t="shared" si="155"/>
        <v>David O. Russell</v>
      </c>
      <c r="Y987" s="18" t="str">
        <f t="shared" si="156"/>
        <v>THREE KİNGS</v>
      </c>
      <c r="Z987" s="18" t="str">
        <f t="shared" si="157"/>
        <v>Normal</v>
      </c>
      <c r="AA987" s="18" t="str">
        <f>VLOOKUP(D987, lookups!$A$2:$B$18, 2, FALSE)</f>
        <v>High Budget</v>
      </c>
      <c r="AB987" s="18" t="str">
        <f t="shared" si="158"/>
        <v>Not Recommended</v>
      </c>
      <c r="AC987" s="18" t="str">
        <f t="shared" si="159"/>
        <v>Normal</v>
      </c>
    </row>
    <row r="988" spans="1:29" x14ac:dyDescent="0.35">
      <c r="A988" s="18" t="s">
        <v>1386</v>
      </c>
      <c r="B988" s="19">
        <v>35203</v>
      </c>
      <c r="C988" s="18" t="s">
        <v>50</v>
      </c>
      <c r="D988" s="18" t="s">
        <v>38</v>
      </c>
      <c r="E988" s="18" t="s">
        <v>21</v>
      </c>
      <c r="F988" s="18" t="s">
        <v>22</v>
      </c>
      <c r="G988" s="18" t="s">
        <v>102</v>
      </c>
      <c r="H988" s="18" t="s">
        <v>1387</v>
      </c>
      <c r="I988" s="18" t="s">
        <v>1142</v>
      </c>
      <c r="J988" s="20">
        <v>854</v>
      </c>
      <c r="K988" s="20">
        <v>4530</v>
      </c>
      <c r="L988" s="20">
        <v>32</v>
      </c>
      <c r="M988" s="20">
        <v>0</v>
      </c>
      <c r="N988" s="20">
        <v>5.4</v>
      </c>
      <c r="O988" s="20">
        <v>81</v>
      </c>
      <c r="P988" s="20">
        <v>94</v>
      </c>
      <c r="Q988" s="3">
        <v>60573641</v>
      </c>
      <c r="R988" s="3">
        <v>60000000</v>
      </c>
      <c r="S988" s="3">
        <f t="shared" si="150"/>
        <v>573641</v>
      </c>
      <c r="T988" s="4">
        <f t="shared" si="151"/>
        <v>9.5606833333333335E-3</v>
      </c>
      <c r="U988" s="5">
        <f t="shared" si="152"/>
        <v>21.603824273333334</v>
      </c>
      <c r="V988" s="2">
        <f t="shared" si="153"/>
        <v>1996</v>
      </c>
      <c r="W988" s="18" t="str">
        <f t="shared" si="154"/>
        <v>may</v>
      </c>
      <c r="X988" s="18" t="str">
        <f t="shared" si="155"/>
        <v>Brian Levant</v>
      </c>
      <c r="Y988" s="18" t="str">
        <f t="shared" si="156"/>
        <v>JİNGLE ALL THE WAY</v>
      </c>
      <c r="Z988" s="18" t="str">
        <f t="shared" si="157"/>
        <v>Normal</v>
      </c>
      <c r="AA988" s="18" t="str">
        <f>VLOOKUP(D988, lookups!$A$2:$B$18, 2, FALSE)</f>
        <v>Medium Budget</v>
      </c>
      <c r="AB988" s="18" t="str">
        <f t="shared" si="158"/>
        <v>Not Recommended</v>
      </c>
      <c r="AC988" s="18" t="str">
        <f t="shared" si="159"/>
        <v>High Buzz Mismatch</v>
      </c>
    </row>
    <row r="989" spans="1:29" x14ac:dyDescent="0.35">
      <c r="A989" s="18" t="s">
        <v>6345</v>
      </c>
      <c r="B989" s="19">
        <v>41333</v>
      </c>
      <c r="C989" s="18" t="s">
        <v>50</v>
      </c>
      <c r="D989" s="18" t="s">
        <v>95</v>
      </c>
      <c r="E989" s="18" t="s">
        <v>21</v>
      </c>
      <c r="F989" s="18" t="s">
        <v>22</v>
      </c>
      <c r="G989" s="18" t="s">
        <v>150</v>
      </c>
      <c r="H989" s="18" t="s">
        <v>1185</v>
      </c>
      <c r="I989" s="18" t="s">
        <v>2243</v>
      </c>
      <c r="J989" s="20">
        <v>10000</v>
      </c>
      <c r="K989" s="20">
        <v>14168</v>
      </c>
      <c r="L989" s="20">
        <v>0</v>
      </c>
      <c r="M989" s="20">
        <v>37000</v>
      </c>
      <c r="N989" s="20">
        <v>4.9000000000000004</v>
      </c>
      <c r="O989" s="20">
        <v>349</v>
      </c>
      <c r="P989" s="20">
        <v>100</v>
      </c>
      <c r="Q989" s="3">
        <v>60522097</v>
      </c>
      <c r="R989" s="3">
        <v>130000000</v>
      </c>
      <c r="S989" s="3">
        <f t="shared" si="150"/>
        <v>-69477903</v>
      </c>
      <c r="T989" s="4">
        <f t="shared" si="151"/>
        <v>-0.53444540769230764</v>
      </c>
      <c r="U989" s="5">
        <f t="shared" si="152"/>
        <v>23.086221836923077</v>
      </c>
      <c r="V989" s="2">
        <f t="shared" si="153"/>
        <v>2013</v>
      </c>
      <c r="W989" s="18" t="str">
        <f t="shared" si="154"/>
        <v>fevral</v>
      </c>
      <c r="X989" s="18" t="str">
        <f t="shared" si="155"/>
        <v>M. Night Shyamalan</v>
      </c>
      <c r="Y989" s="18" t="str">
        <f t="shared" si="156"/>
        <v>AFTER EARTH</v>
      </c>
      <c r="Z989" s="18" t="str">
        <f t="shared" si="157"/>
        <v>Underperformer</v>
      </c>
      <c r="AA989" s="18" t="str">
        <f>VLOOKUP(D989, lookups!$A$2:$B$18, 2, FALSE)</f>
        <v>High Budget</v>
      </c>
      <c r="AB989" s="18" t="str">
        <f t="shared" si="158"/>
        <v>Not Recommended</v>
      </c>
      <c r="AC989" s="18" t="str">
        <f t="shared" si="159"/>
        <v>High Buzz Mismatch</v>
      </c>
    </row>
    <row r="990" spans="1:29" x14ac:dyDescent="0.35">
      <c r="A990" s="18" t="s">
        <v>2074</v>
      </c>
      <c r="B990" s="19">
        <v>36434</v>
      </c>
      <c r="C990" s="18" t="s">
        <v>50</v>
      </c>
      <c r="D990" s="18" t="s">
        <v>51</v>
      </c>
      <c r="E990" s="18" t="s">
        <v>21</v>
      </c>
      <c r="F990" s="18" t="s">
        <v>22</v>
      </c>
      <c r="G990" s="18" t="s">
        <v>46</v>
      </c>
      <c r="H990" s="18" t="s">
        <v>2075</v>
      </c>
      <c r="I990" s="18" t="s">
        <v>62</v>
      </c>
      <c r="J990" s="20">
        <v>340</v>
      </c>
      <c r="K990" s="20">
        <v>814</v>
      </c>
      <c r="L990" s="20">
        <v>11</v>
      </c>
      <c r="M990" s="20">
        <v>607</v>
      </c>
      <c r="N990" s="20">
        <v>7.3</v>
      </c>
      <c r="O990" s="20">
        <v>129</v>
      </c>
      <c r="P990" s="20">
        <v>74</v>
      </c>
      <c r="Q990" s="3">
        <v>60507228</v>
      </c>
      <c r="R990" s="3">
        <v>80000000</v>
      </c>
      <c r="S990" s="3">
        <f t="shared" si="150"/>
        <v>-19492772</v>
      </c>
      <c r="T990" s="4">
        <f t="shared" si="151"/>
        <v>-0.24365965000000001</v>
      </c>
      <c r="U990" s="5">
        <f t="shared" si="152"/>
        <v>29.163236139999999</v>
      </c>
      <c r="V990" s="2">
        <f t="shared" si="153"/>
        <v>1999</v>
      </c>
      <c r="W990" s="18" t="str">
        <f t="shared" si="154"/>
        <v>oktyabr</v>
      </c>
      <c r="X990" s="18" t="str">
        <f t="shared" si="155"/>
        <v>James Algar</v>
      </c>
      <c r="Y990" s="18" t="str">
        <f t="shared" si="156"/>
        <v>FANTASİA 2000</v>
      </c>
      <c r="Z990" s="18" t="str">
        <f t="shared" si="157"/>
        <v>Underperformer</v>
      </c>
      <c r="AA990" s="18" t="str">
        <f>VLOOKUP(D990, lookups!$A$2:$B$18, 2, FALSE)</f>
        <v>High Budget</v>
      </c>
      <c r="AB990" s="18" t="str">
        <f t="shared" si="158"/>
        <v>Not Recommended</v>
      </c>
      <c r="AC990" s="18" t="str">
        <f t="shared" si="159"/>
        <v>Normal</v>
      </c>
    </row>
    <row r="991" spans="1:29" x14ac:dyDescent="0.35">
      <c r="A991" s="18" t="s">
        <v>1600</v>
      </c>
      <c r="B991" s="19">
        <v>35613</v>
      </c>
      <c r="C991" s="18" t="s">
        <v>50</v>
      </c>
      <c r="D991" s="18" t="s">
        <v>20</v>
      </c>
      <c r="E991" s="18" t="s">
        <v>21</v>
      </c>
      <c r="F991" s="18" t="s">
        <v>22</v>
      </c>
      <c r="G991" s="18" t="s">
        <v>110</v>
      </c>
      <c r="H991" s="18" t="s">
        <v>733</v>
      </c>
      <c r="I991" s="18" t="s">
        <v>1301</v>
      </c>
      <c r="J991" s="20">
        <v>11000</v>
      </c>
      <c r="K991" s="20">
        <v>14322</v>
      </c>
      <c r="L991" s="20">
        <v>39</v>
      </c>
      <c r="M991" s="20">
        <v>0</v>
      </c>
      <c r="N991" s="20">
        <v>6.6</v>
      </c>
      <c r="O991" s="20">
        <v>83</v>
      </c>
      <c r="P991" s="20">
        <v>115</v>
      </c>
      <c r="Q991" s="3">
        <v>60491560</v>
      </c>
      <c r="R991" s="3">
        <v>27000000</v>
      </c>
      <c r="S991" s="3">
        <f t="shared" si="150"/>
        <v>33491560</v>
      </c>
      <c r="T991" s="4">
        <f t="shared" si="151"/>
        <v>1.2404281481481481</v>
      </c>
      <c r="U991" s="5">
        <f t="shared" si="152"/>
        <v>26.896171259259258</v>
      </c>
      <c r="V991" s="2">
        <f t="shared" si="153"/>
        <v>1997</v>
      </c>
      <c r="W991" s="18" t="str">
        <f t="shared" si="154"/>
        <v>iyul</v>
      </c>
      <c r="X991" s="18" t="str">
        <f t="shared" si="155"/>
        <v>Gary Fleder</v>
      </c>
      <c r="Y991" s="18" t="str">
        <f t="shared" si="156"/>
        <v>KİSS THE GİRLS</v>
      </c>
      <c r="Z991" s="18" t="str">
        <f t="shared" si="157"/>
        <v>Normal</v>
      </c>
      <c r="AA991" s="18" t="str">
        <f>VLOOKUP(D991, lookups!$A$2:$B$18, 2, FALSE)</f>
        <v>Medium Budget</v>
      </c>
      <c r="AB991" s="18" t="str">
        <f t="shared" si="158"/>
        <v>Not Recommended</v>
      </c>
      <c r="AC991" s="18" t="str">
        <f t="shared" si="159"/>
        <v>Normal</v>
      </c>
    </row>
    <row r="992" spans="1:29" x14ac:dyDescent="0.35">
      <c r="A992" s="18" t="s">
        <v>3465</v>
      </c>
      <c r="B992" s="19">
        <v>37720</v>
      </c>
      <c r="C992" s="18" t="s">
        <v>50</v>
      </c>
      <c r="D992" s="18" t="s">
        <v>95</v>
      </c>
      <c r="E992" s="18" t="s">
        <v>21</v>
      </c>
      <c r="F992" s="18" t="s">
        <v>22</v>
      </c>
      <c r="G992" s="18" t="s">
        <v>150</v>
      </c>
      <c r="H992" s="18" t="s">
        <v>3466</v>
      </c>
      <c r="I992" s="18" t="s">
        <v>1769</v>
      </c>
      <c r="J992" s="20">
        <v>154</v>
      </c>
      <c r="K992" s="20">
        <v>428</v>
      </c>
      <c r="L992" s="20">
        <v>71</v>
      </c>
      <c r="M992" s="20">
        <v>955</v>
      </c>
      <c r="N992" s="20">
        <v>6.2</v>
      </c>
      <c r="O992" s="20">
        <v>165</v>
      </c>
      <c r="P992" s="20">
        <v>114</v>
      </c>
      <c r="Q992" s="3">
        <v>60470220</v>
      </c>
      <c r="R992" s="3">
        <v>50000000</v>
      </c>
      <c r="S992" s="3">
        <f t="shared" si="150"/>
        <v>10470220</v>
      </c>
      <c r="T992" s="4">
        <f t="shared" si="151"/>
        <v>0.20940439999999999</v>
      </c>
      <c r="U992" s="5">
        <f t="shared" si="152"/>
        <v>24.979261760000004</v>
      </c>
      <c r="V992" s="2">
        <f t="shared" si="153"/>
        <v>2003</v>
      </c>
      <c r="W992" s="18" t="str">
        <f t="shared" si="154"/>
        <v>aprel</v>
      </c>
      <c r="X992" s="18" t="str">
        <f t="shared" si="155"/>
        <v>David Dobkin</v>
      </c>
      <c r="Y992" s="18" t="str">
        <f t="shared" si="156"/>
        <v>SHANGHAİ KNİGHTS</v>
      </c>
      <c r="Z992" s="18" t="str">
        <f t="shared" si="157"/>
        <v>Normal</v>
      </c>
      <c r="AA992" s="18" t="str">
        <f>VLOOKUP(D992, lookups!$A$2:$B$18, 2, FALSE)</f>
        <v>High Budget</v>
      </c>
      <c r="AB992" s="18" t="str">
        <f t="shared" si="158"/>
        <v>Not Recommended</v>
      </c>
      <c r="AC992" s="18" t="str">
        <f t="shared" si="159"/>
        <v>Normal</v>
      </c>
    </row>
    <row r="993" spans="1:29" x14ac:dyDescent="0.35">
      <c r="A993" s="18" t="s">
        <v>6273</v>
      </c>
      <c r="B993" s="19">
        <v>41048</v>
      </c>
      <c r="C993" s="18" t="s">
        <v>50</v>
      </c>
      <c r="D993" s="18" t="s">
        <v>27</v>
      </c>
      <c r="E993" s="18" t="s">
        <v>21</v>
      </c>
      <c r="F993" s="18" t="s">
        <v>22</v>
      </c>
      <c r="G993" s="18" t="s">
        <v>150</v>
      </c>
      <c r="H993" s="18" t="s">
        <v>6274</v>
      </c>
      <c r="I993" s="18" t="s">
        <v>1430</v>
      </c>
      <c r="J993" s="20">
        <v>713</v>
      </c>
      <c r="K993" s="20">
        <v>1852</v>
      </c>
      <c r="L993" s="20">
        <v>96</v>
      </c>
      <c r="M993" s="20">
        <v>29000</v>
      </c>
      <c r="N993" s="20">
        <v>6.5</v>
      </c>
      <c r="O993" s="20">
        <v>170</v>
      </c>
      <c r="P993" s="20">
        <v>101</v>
      </c>
      <c r="Q993" s="3">
        <v>60443237</v>
      </c>
      <c r="R993" s="3">
        <v>25000000</v>
      </c>
      <c r="S993" s="3">
        <f t="shared" si="150"/>
        <v>35443237</v>
      </c>
      <c r="T993" s="4">
        <f t="shared" si="151"/>
        <v>1.41772948</v>
      </c>
      <c r="U993" s="5">
        <f t="shared" si="152"/>
        <v>29.467091791999998</v>
      </c>
      <c r="V993" s="2">
        <f t="shared" si="153"/>
        <v>2012</v>
      </c>
      <c r="W993" s="18" t="str">
        <f t="shared" si="154"/>
        <v>may</v>
      </c>
      <c r="X993" s="18" t="str">
        <f t="shared" si="155"/>
        <v>Scott Hicks</v>
      </c>
      <c r="Y993" s="18" t="str">
        <f t="shared" si="156"/>
        <v>THE LUCKY ONE</v>
      </c>
      <c r="Z993" s="18" t="str">
        <f t="shared" si="157"/>
        <v>Normal</v>
      </c>
      <c r="AA993" s="18" t="str">
        <f>VLOOKUP(D993, lookups!$A$2:$B$18, 2, FALSE)</f>
        <v>Medium Budget</v>
      </c>
      <c r="AB993" s="18" t="str">
        <f t="shared" si="158"/>
        <v>Not Recommended</v>
      </c>
      <c r="AC993" s="18" t="str">
        <f t="shared" si="159"/>
        <v>Normal</v>
      </c>
    </row>
    <row r="994" spans="1:29" x14ac:dyDescent="0.35">
      <c r="A994" s="18" t="s">
        <v>2917</v>
      </c>
      <c r="B994" s="19">
        <v>37148</v>
      </c>
      <c r="C994" s="18" t="s">
        <v>50</v>
      </c>
      <c r="D994" s="18" t="s">
        <v>38</v>
      </c>
      <c r="E994" s="18" t="s">
        <v>21</v>
      </c>
      <c r="F994" s="18" t="s">
        <v>29</v>
      </c>
      <c r="G994" s="18" t="s">
        <v>150</v>
      </c>
      <c r="H994" s="18" t="s">
        <v>1395</v>
      </c>
      <c r="I994" s="18" t="s">
        <v>2918</v>
      </c>
      <c r="J994" s="20">
        <v>11000</v>
      </c>
      <c r="K994" s="20">
        <v>17533</v>
      </c>
      <c r="L994" s="20">
        <v>163</v>
      </c>
      <c r="M994" s="20">
        <v>0</v>
      </c>
      <c r="N994" s="20">
        <v>5.2</v>
      </c>
      <c r="O994" s="20">
        <v>108</v>
      </c>
      <c r="P994" s="20">
        <v>103</v>
      </c>
      <c r="Q994" s="3">
        <v>60400856</v>
      </c>
      <c r="R994" s="3">
        <v>35000000</v>
      </c>
      <c r="S994" s="3">
        <f t="shared" si="150"/>
        <v>25400856</v>
      </c>
      <c r="T994" s="4">
        <f t="shared" si="151"/>
        <v>0.7257387428571429</v>
      </c>
      <c r="U994" s="5">
        <f t="shared" si="152"/>
        <v>21.090295497142858</v>
      </c>
      <c r="V994" s="2">
        <f t="shared" si="153"/>
        <v>2001</v>
      </c>
      <c r="W994" s="18" t="str">
        <f t="shared" si="154"/>
        <v>sentyabr</v>
      </c>
      <c r="X994" s="18" t="str">
        <f t="shared" si="155"/>
        <v>Adam Shankman</v>
      </c>
      <c r="Y994" s="18" t="str">
        <f t="shared" si="156"/>
        <v>THE WEDDİNG PLANNER</v>
      </c>
      <c r="Z994" s="18" t="str">
        <f t="shared" si="157"/>
        <v>Normal</v>
      </c>
      <c r="AA994" s="18" t="str">
        <f>VLOOKUP(D994, lookups!$A$2:$B$18, 2, FALSE)</f>
        <v>Medium Budget</v>
      </c>
      <c r="AB994" s="18" t="str">
        <f t="shared" si="158"/>
        <v>Not Recommended</v>
      </c>
      <c r="AC994" s="18" t="str">
        <f t="shared" si="159"/>
        <v>High Buzz Mismatch</v>
      </c>
    </row>
    <row r="995" spans="1:29" x14ac:dyDescent="0.35">
      <c r="A995" s="18" t="s">
        <v>4871</v>
      </c>
      <c r="B995" s="19">
        <v>39516</v>
      </c>
      <c r="C995" s="18" t="s">
        <v>50</v>
      </c>
      <c r="D995" s="18" t="s">
        <v>38</v>
      </c>
      <c r="E995" s="18" t="s">
        <v>21</v>
      </c>
      <c r="F995" s="18" t="s">
        <v>22</v>
      </c>
      <c r="G995" s="18" t="s">
        <v>110</v>
      </c>
      <c r="H995" s="18" t="s">
        <v>1354</v>
      </c>
      <c r="I995" s="18" t="s">
        <v>3832</v>
      </c>
      <c r="J995" s="20">
        <v>24000</v>
      </c>
      <c r="K995" s="20">
        <v>36093</v>
      </c>
      <c r="L995" s="20">
        <v>1000</v>
      </c>
      <c r="M995" s="20">
        <v>0</v>
      </c>
      <c r="N995" s="20">
        <v>7</v>
      </c>
      <c r="O995" s="20">
        <v>341</v>
      </c>
      <c r="P995" s="20">
        <v>96</v>
      </c>
      <c r="Q995" s="3">
        <v>60338891</v>
      </c>
      <c r="R995" s="3">
        <v>37000000</v>
      </c>
      <c r="S995" s="3">
        <f t="shared" si="150"/>
        <v>23338891</v>
      </c>
      <c r="T995" s="4">
        <f t="shared" si="151"/>
        <v>0.63078083783783789</v>
      </c>
      <c r="U995" s="5">
        <f t="shared" si="152"/>
        <v>28.252312335135134</v>
      </c>
      <c r="V995" s="2">
        <f t="shared" si="153"/>
        <v>2008</v>
      </c>
      <c r="W995" s="18" t="str">
        <f t="shared" si="154"/>
        <v>mart</v>
      </c>
      <c r="X995" s="18" t="str">
        <f t="shared" si="155"/>
        <v>Ethan Coen</v>
      </c>
      <c r="Y995" s="18" t="str">
        <f t="shared" si="156"/>
        <v>BURN AFTER READİNG</v>
      </c>
      <c r="Z995" s="18" t="str">
        <f t="shared" si="157"/>
        <v>Normal</v>
      </c>
      <c r="AA995" s="18" t="str">
        <f>VLOOKUP(D995, lookups!$A$2:$B$18, 2, FALSE)</f>
        <v>Medium Budget</v>
      </c>
      <c r="AB995" s="18" t="str">
        <f t="shared" si="158"/>
        <v>Not Recommended</v>
      </c>
      <c r="AC995" s="18" t="str">
        <f t="shared" si="159"/>
        <v>Normal</v>
      </c>
    </row>
    <row r="996" spans="1:29" x14ac:dyDescent="0.35">
      <c r="A996" s="18" t="s">
        <v>705</v>
      </c>
      <c r="B996" s="19">
        <v>32455</v>
      </c>
      <c r="C996" s="18" t="s">
        <v>50</v>
      </c>
      <c r="D996" s="18" t="s">
        <v>38</v>
      </c>
      <c r="E996" s="18" t="s">
        <v>21</v>
      </c>
      <c r="F996" s="18" t="s">
        <v>22</v>
      </c>
      <c r="G996" s="18" t="s">
        <v>150</v>
      </c>
      <c r="H996" s="18" t="s">
        <v>306</v>
      </c>
      <c r="I996" s="18" t="s">
        <v>286</v>
      </c>
      <c r="J996" s="20">
        <v>13000</v>
      </c>
      <c r="K996" s="20">
        <v>18734</v>
      </c>
      <c r="L996" s="20">
        <v>503</v>
      </c>
      <c r="M996" s="20">
        <v>11000</v>
      </c>
      <c r="N996" s="20">
        <v>7</v>
      </c>
      <c r="O996" s="20">
        <v>88</v>
      </c>
      <c r="P996" s="20">
        <v>101</v>
      </c>
      <c r="Q996" s="3">
        <v>60328558</v>
      </c>
      <c r="R996" s="3">
        <v>32000000</v>
      </c>
      <c r="S996" s="3">
        <f t="shared" si="150"/>
        <v>28328558</v>
      </c>
      <c r="T996" s="4">
        <f t="shared" si="151"/>
        <v>0.88526743750000003</v>
      </c>
      <c r="U996" s="5">
        <f t="shared" si="152"/>
        <v>29.454106975000002</v>
      </c>
      <c r="V996" s="2">
        <f t="shared" si="153"/>
        <v>1988</v>
      </c>
      <c r="W996" s="18" t="str">
        <f t="shared" si="154"/>
        <v>noyabr</v>
      </c>
      <c r="X996" s="18" t="str">
        <f t="shared" si="155"/>
        <v>Richard Donner</v>
      </c>
      <c r="Y996" s="18" t="str">
        <f t="shared" si="156"/>
        <v>SCROOGED</v>
      </c>
      <c r="Z996" s="18" t="str">
        <f t="shared" si="157"/>
        <v>Normal</v>
      </c>
      <c r="AA996" s="18" t="str">
        <f>VLOOKUP(D996, lookups!$A$2:$B$18, 2, FALSE)</f>
        <v>Medium Budget</v>
      </c>
      <c r="AB996" s="18" t="str">
        <f t="shared" si="158"/>
        <v>Not Recommended</v>
      </c>
      <c r="AC996" s="18" t="str">
        <f t="shared" si="159"/>
        <v>Normal</v>
      </c>
    </row>
    <row r="997" spans="1:29" x14ac:dyDescent="0.35">
      <c r="A997" s="18" t="s">
        <v>4856</v>
      </c>
      <c r="B997" s="19">
        <v>39645</v>
      </c>
      <c r="C997" s="18" t="s">
        <v>50</v>
      </c>
      <c r="D997" s="18" t="s">
        <v>38</v>
      </c>
      <c r="E997" s="18" t="s">
        <v>21</v>
      </c>
      <c r="F997" s="18" t="s">
        <v>22</v>
      </c>
      <c r="G997" s="18" t="s">
        <v>150</v>
      </c>
      <c r="H997" s="18" t="s">
        <v>3719</v>
      </c>
      <c r="I997" s="18" t="s">
        <v>4857</v>
      </c>
      <c r="J997" s="20">
        <v>2000</v>
      </c>
      <c r="K997" s="20">
        <v>6930</v>
      </c>
      <c r="L997" s="20">
        <v>5</v>
      </c>
      <c r="M997" s="20">
        <v>0</v>
      </c>
      <c r="N997" s="20">
        <v>6</v>
      </c>
      <c r="O997" s="20">
        <v>145</v>
      </c>
      <c r="P997" s="20">
        <v>99</v>
      </c>
      <c r="Q997" s="3">
        <v>60269340</v>
      </c>
      <c r="R997" s="3">
        <v>30000000</v>
      </c>
      <c r="S997" s="3">
        <f t="shared" si="150"/>
        <v>30269340</v>
      </c>
      <c r="T997" s="4">
        <f t="shared" si="151"/>
        <v>1.0089779999999999</v>
      </c>
      <c r="U997" s="5">
        <f t="shared" si="152"/>
        <v>24.403591200000001</v>
      </c>
      <c r="V997" s="2">
        <f t="shared" si="153"/>
        <v>2008</v>
      </c>
      <c r="W997" s="18" t="str">
        <f t="shared" si="154"/>
        <v>iyul</v>
      </c>
      <c r="X997" s="18" t="str">
        <f t="shared" si="155"/>
        <v>Michael McCullers</v>
      </c>
      <c r="Y997" s="18" t="str">
        <f t="shared" si="156"/>
        <v>BABY MAMA</v>
      </c>
      <c r="Z997" s="18" t="str">
        <f t="shared" si="157"/>
        <v>Normal</v>
      </c>
      <c r="AA997" s="18" t="str">
        <f>VLOOKUP(D997, lookups!$A$2:$B$18, 2, FALSE)</f>
        <v>Medium Budget</v>
      </c>
      <c r="AB997" s="18" t="str">
        <f t="shared" si="158"/>
        <v>Not Recommended</v>
      </c>
      <c r="AC997" s="18" t="str">
        <f t="shared" si="159"/>
        <v>Normal</v>
      </c>
    </row>
    <row r="998" spans="1:29" x14ac:dyDescent="0.35">
      <c r="A998" s="18" t="s">
        <v>1448</v>
      </c>
      <c r="B998" s="19">
        <v>35336</v>
      </c>
      <c r="C998" s="18" t="s">
        <v>50</v>
      </c>
      <c r="D998" s="18" t="s">
        <v>38</v>
      </c>
      <c r="E998" s="18" t="s">
        <v>21</v>
      </c>
      <c r="F998" s="18" t="s">
        <v>22</v>
      </c>
      <c r="G998" s="18" t="s">
        <v>150</v>
      </c>
      <c r="H998" s="18" t="s">
        <v>438</v>
      </c>
      <c r="I998" s="18" t="s">
        <v>1449</v>
      </c>
      <c r="J998" s="20">
        <v>2000</v>
      </c>
      <c r="K998" s="20">
        <v>3718</v>
      </c>
      <c r="L998" s="20">
        <v>0</v>
      </c>
      <c r="M998" s="20">
        <v>0</v>
      </c>
      <c r="N998" s="20">
        <v>6</v>
      </c>
      <c r="O998" s="20">
        <v>72</v>
      </c>
      <c r="P998" s="20">
        <v>96</v>
      </c>
      <c r="Q998" s="3">
        <v>60154431</v>
      </c>
      <c r="R998" s="3">
        <v>47000000</v>
      </c>
      <c r="S998" s="3">
        <f t="shared" si="150"/>
        <v>13154431</v>
      </c>
      <c r="T998" s="4">
        <f t="shared" si="151"/>
        <v>0.27988151063829786</v>
      </c>
      <c r="U998" s="5">
        <f t="shared" si="152"/>
        <v>24.111952604255318</v>
      </c>
      <c r="V998" s="2">
        <f t="shared" si="153"/>
        <v>1996</v>
      </c>
      <c r="W998" s="18" t="str">
        <f t="shared" si="154"/>
        <v>sentyabr</v>
      </c>
      <c r="X998" s="18" t="str">
        <f t="shared" si="155"/>
        <v>Ben Stiller</v>
      </c>
      <c r="Y998" s="18" t="str">
        <f t="shared" si="156"/>
        <v>THE CABLE GUY</v>
      </c>
      <c r="Z998" s="18" t="str">
        <f t="shared" si="157"/>
        <v>Normal</v>
      </c>
      <c r="AA998" s="18" t="str">
        <f>VLOOKUP(D998, lookups!$A$2:$B$18, 2, FALSE)</f>
        <v>Medium Budget</v>
      </c>
      <c r="AB998" s="18" t="str">
        <f t="shared" si="158"/>
        <v>Not Recommended</v>
      </c>
      <c r="AC998" s="18" t="str">
        <f t="shared" si="159"/>
        <v>Normal</v>
      </c>
    </row>
    <row r="999" spans="1:29" x14ac:dyDescent="0.35">
      <c r="A999" s="18" t="s">
        <v>5644</v>
      </c>
      <c r="B999" s="19">
        <v>40382</v>
      </c>
      <c r="C999" s="18" t="s">
        <v>50</v>
      </c>
      <c r="D999" s="18" t="s">
        <v>95</v>
      </c>
      <c r="E999" s="18" t="s">
        <v>21</v>
      </c>
      <c r="F999" s="18" t="s">
        <v>29</v>
      </c>
      <c r="G999" s="18" t="s">
        <v>110</v>
      </c>
      <c r="H999" s="18" t="s">
        <v>869</v>
      </c>
      <c r="I999" s="18" t="s">
        <v>1248</v>
      </c>
      <c r="J999" s="20">
        <v>14000</v>
      </c>
      <c r="K999" s="20">
        <v>16098</v>
      </c>
      <c r="L999" s="20">
        <v>545</v>
      </c>
      <c r="M999" s="20">
        <v>19000</v>
      </c>
      <c r="N999" s="20">
        <v>5.9</v>
      </c>
      <c r="O999" s="20">
        <v>253</v>
      </c>
      <c r="P999" s="20">
        <v>97</v>
      </c>
      <c r="Q999" s="3">
        <v>60128566</v>
      </c>
      <c r="R999" s="3">
        <v>60000000</v>
      </c>
      <c r="S999" s="3">
        <f t="shared" si="150"/>
        <v>128566</v>
      </c>
      <c r="T999" s="4">
        <f t="shared" si="151"/>
        <v>2.1427666666666667E-3</v>
      </c>
      <c r="U999" s="5">
        <f t="shared" si="152"/>
        <v>25.500857106666668</v>
      </c>
      <c r="V999" s="2">
        <f t="shared" si="153"/>
        <v>2010</v>
      </c>
      <c r="W999" s="18" t="str">
        <f t="shared" si="154"/>
        <v>iyul</v>
      </c>
      <c r="X999" s="18" t="str">
        <f t="shared" si="155"/>
        <v>Paul W.S. Anderson</v>
      </c>
      <c r="Y999" s="18" t="str">
        <f t="shared" si="156"/>
        <v>RESİDENT EVİL: AFTERLİFE</v>
      </c>
      <c r="Z999" s="18" t="str">
        <f t="shared" si="157"/>
        <v>Normal</v>
      </c>
      <c r="AA999" s="18" t="str">
        <f>VLOOKUP(D999, lookups!$A$2:$B$18, 2, FALSE)</f>
        <v>High Budget</v>
      </c>
      <c r="AB999" s="18" t="str">
        <f t="shared" si="158"/>
        <v>Not Recommended</v>
      </c>
      <c r="AC999" s="18" t="str">
        <f t="shared" si="159"/>
        <v>High Buzz Mismatch</v>
      </c>
    </row>
    <row r="1000" spans="1:29" x14ac:dyDescent="0.35">
      <c r="A1000" s="18" t="s">
        <v>5757</v>
      </c>
      <c r="B1000" s="19">
        <v>40439</v>
      </c>
      <c r="C1000" s="18" t="s">
        <v>50</v>
      </c>
      <c r="D1000" s="18" t="s">
        <v>38</v>
      </c>
      <c r="E1000" s="18" t="s">
        <v>21</v>
      </c>
      <c r="F1000" s="18" t="s">
        <v>22</v>
      </c>
      <c r="G1000" s="18" t="s">
        <v>150</v>
      </c>
      <c r="H1000" s="18" t="s">
        <v>1646</v>
      </c>
      <c r="I1000" s="18" t="s">
        <v>4399</v>
      </c>
      <c r="J1000" s="20">
        <v>2000</v>
      </c>
      <c r="K1000" s="20">
        <v>6657</v>
      </c>
      <c r="L1000" s="20">
        <v>0</v>
      </c>
      <c r="M1000" s="20">
        <v>0</v>
      </c>
      <c r="N1000" s="20">
        <v>4.4000000000000004</v>
      </c>
      <c r="O1000" s="20">
        <v>40</v>
      </c>
      <c r="P1000" s="20">
        <v>121</v>
      </c>
      <c r="Q1000" s="3">
        <v>60072596</v>
      </c>
      <c r="R1000" s="3">
        <v>20000000</v>
      </c>
      <c r="S1000" s="3">
        <f t="shared" si="150"/>
        <v>40072596</v>
      </c>
      <c r="T1000" s="4">
        <f t="shared" si="151"/>
        <v>2.0036298000000001</v>
      </c>
      <c r="U1000" s="5">
        <f t="shared" si="152"/>
        <v>18.401451920000003</v>
      </c>
      <c r="V1000" s="2">
        <f t="shared" si="153"/>
        <v>2010</v>
      </c>
      <c r="W1000" s="18" t="str">
        <f t="shared" si="154"/>
        <v>sentyabr</v>
      </c>
      <c r="X1000" s="18" t="str">
        <f t="shared" si="155"/>
        <v>Tyler Perry</v>
      </c>
      <c r="Y1000" s="18" t="str">
        <f t="shared" si="156"/>
        <v>WHY DİD I GET MARRİED TOO?</v>
      </c>
      <c r="Z1000" s="18" t="str">
        <f t="shared" si="157"/>
        <v>Normal</v>
      </c>
      <c r="AA1000" s="18" t="str">
        <f>VLOOKUP(D1000, lookups!$A$2:$B$18, 2, FALSE)</f>
        <v>Medium Budget</v>
      </c>
      <c r="AB1000" s="18" t="str">
        <f t="shared" si="158"/>
        <v>Not Recommended</v>
      </c>
      <c r="AC1000" s="18" t="str">
        <f t="shared" si="159"/>
        <v>Normal</v>
      </c>
    </row>
    <row r="1001" spans="1:29" x14ac:dyDescent="0.35">
      <c r="A1001" s="18" t="s">
        <v>3301</v>
      </c>
      <c r="B1001" s="19">
        <v>37713</v>
      </c>
      <c r="C1001" s="18" t="s">
        <v>50</v>
      </c>
      <c r="D1001" s="18" t="s">
        <v>38</v>
      </c>
      <c r="E1001" s="18" t="s">
        <v>21</v>
      </c>
      <c r="F1001" s="18" t="s">
        <v>22</v>
      </c>
      <c r="G1001" s="18" t="s">
        <v>110</v>
      </c>
      <c r="H1001" s="18" t="s">
        <v>1370</v>
      </c>
      <c r="I1001" s="18" t="s">
        <v>2698</v>
      </c>
      <c r="J1001" s="20">
        <v>1000</v>
      </c>
      <c r="K1001" s="20">
        <v>3151</v>
      </c>
      <c r="L1001" s="20">
        <v>72</v>
      </c>
      <c r="M1001" s="20">
        <v>10000</v>
      </c>
      <c r="N1001" s="20">
        <v>7.1</v>
      </c>
      <c r="O1001" s="20">
        <v>195</v>
      </c>
      <c r="P1001" s="20">
        <v>98</v>
      </c>
      <c r="Q1001" s="3">
        <v>60057639</v>
      </c>
      <c r="R1001" s="3">
        <v>18000000</v>
      </c>
      <c r="S1001" s="3">
        <f t="shared" si="150"/>
        <v>42057639</v>
      </c>
      <c r="T1001" s="4">
        <f t="shared" si="151"/>
        <v>2.3365355000000001</v>
      </c>
      <c r="U1001" s="5">
        <f t="shared" si="152"/>
        <v>30.334614199999997</v>
      </c>
      <c r="V1001" s="2">
        <f t="shared" si="153"/>
        <v>2003</v>
      </c>
      <c r="W1001" s="18" t="str">
        <f t="shared" si="154"/>
        <v>aprel</v>
      </c>
      <c r="X1001" s="18" t="str">
        <f t="shared" si="155"/>
        <v>Terry Zwigoff</v>
      </c>
      <c r="Y1001" s="18" t="str">
        <f t="shared" si="156"/>
        <v>BAD SANTA</v>
      </c>
      <c r="Z1001" s="18" t="str">
        <f t="shared" si="157"/>
        <v>Normal</v>
      </c>
      <c r="AA1001" s="18" t="str">
        <f>VLOOKUP(D1001, lookups!$A$2:$B$18, 2, FALSE)</f>
        <v>Medium Budget</v>
      </c>
      <c r="AB1001" s="18" t="str">
        <f t="shared" si="158"/>
        <v>Not Recommended</v>
      </c>
      <c r="AC1001" s="18" t="str">
        <f t="shared" si="159"/>
        <v>Normal</v>
      </c>
    </row>
    <row r="1002" spans="1:29" x14ac:dyDescent="0.35">
      <c r="A1002" s="18" t="s">
        <v>1267</v>
      </c>
      <c r="B1002" s="19">
        <v>34890</v>
      </c>
      <c r="C1002" s="18" t="s">
        <v>50</v>
      </c>
      <c r="D1002" s="18" t="s">
        <v>95</v>
      </c>
      <c r="E1002" s="18" t="s">
        <v>21</v>
      </c>
      <c r="F1002" s="18" t="s">
        <v>22</v>
      </c>
      <c r="G1002" s="18" t="s">
        <v>110</v>
      </c>
      <c r="H1002" s="18" t="s">
        <v>1268</v>
      </c>
      <c r="I1002" s="18" t="s">
        <v>478</v>
      </c>
      <c r="J1002" s="20">
        <v>900</v>
      </c>
      <c r="K1002" s="20">
        <v>1715</v>
      </c>
      <c r="L1002" s="20">
        <v>79</v>
      </c>
      <c r="M1002" s="20">
        <v>0</v>
      </c>
      <c r="N1002" s="20">
        <v>5.8</v>
      </c>
      <c r="O1002" s="20">
        <v>97</v>
      </c>
      <c r="P1002" s="20">
        <v>108</v>
      </c>
      <c r="Q1002" s="3">
        <v>60054449</v>
      </c>
      <c r="R1002" s="3">
        <v>35000000</v>
      </c>
      <c r="S1002" s="3">
        <f t="shared" si="150"/>
        <v>25054449</v>
      </c>
      <c r="T1002" s="4">
        <f t="shared" si="151"/>
        <v>0.71584139999999996</v>
      </c>
      <c r="U1002" s="5">
        <f t="shared" si="152"/>
        <v>23.486336559999998</v>
      </c>
      <c r="V1002" s="2">
        <f t="shared" si="153"/>
        <v>1995</v>
      </c>
      <c r="W1002" s="18" t="str">
        <f t="shared" si="154"/>
        <v>iyul</v>
      </c>
      <c r="X1002" s="18" t="str">
        <f t="shared" si="155"/>
        <v>Roger Donaldson</v>
      </c>
      <c r="Y1002" s="18" t="str">
        <f t="shared" si="156"/>
        <v>SPECİES</v>
      </c>
      <c r="Z1002" s="18" t="str">
        <f t="shared" si="157"/>
        <v>Normal</v>
      </c>
      <c r="AA1002" s="18" t="str">
        <f>VLOOKUP(D1002, lookups!$A$2:$B$18, 2, FALSE)</f>
        <v>High Budget</v>
      </c>
      <c r="AB1002" s="18" t="str">
        <f t="shared" si="158"/>
        <v>Not Recommended</v>
      </c>
      <c r="AC1002" s="18" t="str">
        <f t="shared" si="159"/>
        <v>High Buzz Mismatch</v>
      </c>
    </row>
    <row r="1003" spans="1:29" x14ac:dyDescent="0.35">
      <c r="A1003" s="18" t="s">
        <v>1805</v>
      </c>
      <c r="B1003" s="19">
        <v>36032</v>
      </c>
      <c r="C1003" s="18" t="s">
        <v>50</v>
      </c>
      <c r="D1003" s="18" t="s">
        <v>27</v>
      </c>
      <c r="E1003" s="18" t="s">
        <v>21</v>
      </c>
      <c r="F1003" s="18" t="s">
        <v>22</v>
      </c>
      <c r="G1003" s="18" t="s">
        <v>150</v>
      </c>
      <c r="H1003" s="18" t="s">
        <v>953</v>
      </c>
      <c r="I1003" s="18" t="s">
        <v>1806</v>
      </c>
      <c r="J1003" s="20">
        <v>970</v>
      </c>
      <c r="K1003" s="20">
        <v>2860</v>
      </c>
      <c r="L1003" s="20">
        <v>0</v>
      </c>
      <c r="M1003" s="20">
        <v>0</v>
      </c>
      <c r="N1003" s="20">
        <v>5.9</v>
      </c>
      <c r="O1003" s="20">
        <v>65</v>
      </c>
      <c r="P1003" s="20">
        <v>114</v>
      </c>
      <c r="Q1003" s="3">
        <v>60033780</v>
      </c>
      <c r="R1003" s="3">
        <v>30000000</v>
      </c>
      <c r="S1003" s="3">
        <f t="shared" si="150"/>
        <v>30033780</v>
      </c>
      <c r="T1003" s="4">
        <f t="shared" si="151"/>
        <v>1.001126</v>
      </c>
      <c r="U1003" s="5">
        <f t="shared" si="152"/>
        <v>24.000450400000002</v>
      </c>
      <c r="V1003" s="2">
        <f t="shared" si="153"/>
        <v>1998</v>
      </c>
      <c r="W1003" s="18" t="str">
        <f t="shared" si="154"/>
        <v>avgust</v>
      </c>
      <c r="X1003" s="18" t="str">
        <f t="shared" si="155"/>
        <v>Forest Whitaker</v>
      </c>
      <c r="Y1003" s="18" t="str">
        <f t="shared" si="156"/>
        <v>HOPE FLOATS</v>
      </c>
      <c r="Z1003" s="18" t="str">
        <f t="shared" si="157"/>
        <v>Normal</v>
      </c>
      <c r="AA1003" s="18" t="str">
        <f>VLOOKUP(D1003, lookups!$A$2:$B$18, 2, FALSE)</f>
        <v>Medium Budget</v>
      </c>
      <c r="AB1003" s="18" t="str">
        <f t="shared" si="158"/>
        <v>Not Recommended</v>
      </c>
      <c r="AC1003" s="18" t="str">
        <f t="shared" si="159"/>
        <v>Normal</v>
      </c>
    </row>
    <row r="1004" spans="1:29" x14ac:dyDescent="0.35">
      <c r="A1004" s="18" t="s">
        <v>2494</v>
      </c>
      <c r="B1004" s="19">
        <v>36713</v>
      </c>
      <c r="C1004" s="18" t="s">
        <v>50</v>
      </c>
      <c r="D1004" s="18" t="s">
        <v>58</v>
      </c>
      <c r="E1004" s="18" t="s">
        <v>21</v>
      </c>
      <c r="F1004" s="18" t="s">
        <v>22</v>
      </c>
      <c r="G1004" s="18" t="s">
        <v>102</v>
      </c>
      <c r="H1004" s="18" t="s">
        <v>2495</v>
      </c>
      <c r="I1004" s="18" t="s">
        <v>2496</v>
      </c>
      <c r="J1004" s="20">
        <v>571</v>
      </c>
      <c r="K1004" s="20">
        <v>2241</v>
      </c>
      <c r="L1004" s="20">
        <v>13</v>
      </c>
      <c r="M1004" s="20">
        <v>0</v>
      </c>
      <c r="N1004" s="20">
        <v>4.9000000000000004</v>
      </c>
      <c r="O1004" s="20">
        <v>42</v>
      </c>
      <c r="P1004" s="20">
        <v>89</v>
      </c>
      <c r="Q1004" s="3">
        <v>60008303</v>
      </c>
      <c r="R1004" s="3">
        <v>13000000</v>
      </c>
      <c r="S1004" s="3">
        <f t="shared" si="150"/>
        <v>47008303</v>
      </c>
      <c r="T1004" s="4">
        <f t="shared" si="151"/>
        <v>3.6160233076923078</v>
      </c>
      <c r="U1004" s="5">
        <f t="shared" si="152"/>
        <v>21.046409323076926</v>
      </c>
      <c r="V1004" s="2">
        <f t="shared" si="153"/>
        <v>2000</v>
      </c>
      <c r="W1004" s="18" t="str">
        <f t="shared" si="154"/>
        <v>iyul</v>
      </c>
      <c r="X1004" s="18" t="str">
        <f t="shared" si="155"/>
        <v>Chris Koch</v>
      </c>
      <c r="Y1004" s="18" t="str">
        <f t="shared" si="156"/>
        <v>SNOW DAY</v>
      </c>
      <c r="Z1004" s="18" t="str">
        <f t="shared" si="157"/>
        <v>Normal</v>
      </c>
      <c r="AA1004" s="18" t="str">
        <f>VLOOKUP(D1004, lookups!$A$2:$B$18, 2, FALSE)</f>
        <v>High Budget</v>
      </c>
      <c r="AB1004" s="18" t="str">
        <f t="shared" si="158"/>
        <v>Not Recommended</v>
      </c>
      <c r="AC1004" s="18" t="str">
        <f t="shared" si="159"/>
        <v>Normal</v>
      </c>
    </row>
    <row r="1005" spans="1:29" x14ac:dyDescent="0.35">
      <c r="A1005" s="18" t="s">
        <v>429</v>
      </c>
      <c r="B1005" s="19">
        <v>30546</v>
      </c>
      <c r="C1005" s="18" t="s">
        <v>50</v>
      </c>
      <c r="D1005" s="18" t="s">
        <v>95</v>
      </c>
      <c r="E1005" s="18" t="s">
        <v>21</v>
      </c>
      <c r="F1005" s="18" t="s">
        <v>101</v>
      </c>
      <c r="G1005" s="18" t="s">
        <v>102</v>
      </c>
      <c r="H1005" s="18" t="s">
        <v>330</v>
      </c>
      <c r="I1005" s="18" t="s">
        <v>136</v>
      </c>
      <c r="J1005" s="20">
        <v>593</v>
      </c>
      <c r="K1005" s="20">
        <v>2329</v>
      </c>
      <c r="L1005" s="20">
        <v>44</v>
      </c>
      <c r="M1005" s="20">
        <v>0</v>
      </c>
      <c r="N1005" s="20">
        <v>4.9000000000000004</v>
      </c>
      <c r="O1005" s="20">
        <v>95</v>
      </c>
      <c r="P1005" s="20">
        <v>125</v>
      </c>
      <c r="Q1005" s="3">
        <v>60000000</v>
      </c>
      <c r="R1005" s="3">
        <v>39000000</v>
      </c>
      <c r="S1005" s="3">
        <f t="shared" si="150"/>
        <v>21000000</v>
      </c>
      <c r="T1005" s="4">
        <f t="shared" si="151"/>
        <v>0.53846153846153844</v>
      </c>
      <c r="U1005" s="5">
        <f t="shared" si="152"/>
        <v>19.815384615384616</v>
      </c>
      <c r="V1005" s="2">
        <f t="shared" si="153"/>
        <v>1983</v>
      </c>
      <c r="W1005" s="18" t="str">
        <f t="shared" si="154"/>
        <v>avgust</v>
      </c>
      <c r="X1005" s="18" t="str">
        <f t="shared" si="155"/>
        <v>Richard Lester</v>
      </c>
      <c r="Y1005" s="18" t="str">
        <f t="shared" si="156"/>
        <v>SUPERMAN III</v>
      </c>
      <c r="Z1005" s="18" t="str">
        <f t="shared" si="157"/>
        <v>Normal</v>
      </c>
      <c r="AA1005" s="18" t="str">
        <f>VLOOKUP(D1005, lookups!$A$2:$B$18, 2, FALSE)</f>
        <v>High Budget</v>
      </c>
      <c r="AB1005" s="18" t="str">
        <f t="shared" si="158"/>
        <v>Not Recommended</v>
      </c>
      <c r="AC1005" s="18" t="str">
        <f t="shared" si="159"/>
        <v>High Buzz Mismatch</v>
      </c>
    </row>
    <row r="1006" spans="1:29" x14ac:dyDescent="0.35">
      <c r="A1006" s="18" t="s">
        <v>5199</v>
      </c>
      <c r="B1006" s="19">
        <v>40089</v>
      </c>
      <c r="C1006" s="18" t="s">
        <v>50</v>
      </c>
      <c r="D1006" s="18" t="s">
        <v>38</v>
      </c>
      <c r="E1006" s="18" t="s">
        <v>21</v>
      </c>
      <c r="F1006" s="18" t="s">
        <v>22</v>
      </c>
      <c r="G1006" s="18" t="s">
        <v>110</v>
      </c>
      <c r="H1006" s="18" t="s">
        <v>5200</v>
      </c>
      <c r="I1006" s="18" t="s">
        <v>4281</v>
      </c>
      <c r="J1006" s="20">
        <v>468</v>
      </c>
      <c r="K1006" s="20">
        <v>2134</v>
      </c>
      <c r="L1006" s="20">
        <v>119</v>
      </c>
      <c r="M1006" s="20">
        <v>0</v>
      </c>
      <c r="N1006" s="20">
        <v>5.8</v>
      </c>
      <c r="O1006" s="20">
        <v>288</v>
      </c>
      <c r="P1006" s="20">
        <v>81</v>
      </c>
      <c r="Q1006" s="3">
        <v>59992760</v>
      </c>
      <c r="R1006" s="3">
        <v>42000000</v>
      </c>
      <c r="S1006" s="3">
        <f t="shared" si="150"/>
        <v>17992760</v>
      </c>
      <c r="T1006" s="4">
        <f t="shared" si="151"/>
        <v>0.42839904761904762</v>
      </c>
      <c r="U1006" s="5">
        <f t="shared" si="152"/>
        <v>23.371359619047617</v>
      </c>
      <c r="V1006" s="2">
        <f t="shared" si="153"/>
        <v>2009</v>
      </c>
      <c r="W1006" s="18" t="str">
        <f t="shared" si="154"/>
        <v>oktyabr</v>
      </c>
      <c r="X1006" s="18" t="str">
        <f t="shared" si="155"/>
        <v>Larry Charles</v>
      </c>
      <c r="Y1006" s="18" t="str">
        <f t="shared" si="156"/>
        <v>BRÃ¼NO</v>
      </c>
      <c r="Z1006" s="18" t="str">
        <f t="shared" si="157"/>
        <v>Normal</v>
      </c>
      <c r="AA1006" s="18" t="str">
        <f>VLOOKUP(D1006, lookups!$A$2:$B$18, 2, FALSE)</f>
        <v>Medium Budget</v>
      </c>
      <c r="AB1006" s="18" t="str">
        <f t="shared" si="158"/>
        <v>Not Recommended</v>
      </c>
      <c r="AC1006" s="18" t="str">
        <f t="shared" si="159"/>
        <v>High Buzz Mismatch</v>
      </c>
    </row>
    <row r="1007" spans="1:29" x14ac:dyDescent="0.35">
      <c r="A1007" s="18" t="s">
        <v>4391</v>
      </c>
      <c r="B1007" s="19">
        <v>38818</v>
      </c>
      <c r="C1007" s="18" t="s">
        <v>50</v>
      </c>
      <c r="D1007" s="18" t="s">
        <v>38</v>
      </c>
      <c r="E1007" s="18" t="s">
        <v>21</v>
      </c>
      <c r="F1007" s="18" t="s">
        <v>22</v>
      </c>
      <c r="G1007" s="18" t="s">
        <v>110</v>
      </c>
      <c r="H1007" s="18" t="s">
        <v>3785</v>
      </c>
      <c r="I1007" s="18" t="s">
        <v>4392</v>
      </c>
      <c r="J1007" s="20">
        <v>7000</v>
      </c>
      <c r="K1007" s="20">
        <v>7227</v>
      </c>
      <c r="L1007" s="20">
        <v>36</v>
      </c>
      <c r="M1007" s="20">
        <v>15000</v>
      </c>
      <c r="N1007" s="20">
        <v>7.9</v>
      </c>
      <c r="O1007" s="20">
        <v>270</v>
      </c>
      <c r="P1007" s="20">
        <v>101</v>
      </c>
      <c r="Q1007" s="3">
        <v>59889948</v>
      </c>
      <c r="R1007" s="3">
        <v>8000000</v>
      </c>
      <c r="S1007" s="3">
        <f t="shared" si="150"/>
        <v>51889948</v>
      </c>
      <c r="T1007" s="4">
        <f t="shared" si="151"/>
        <v>6.4862434999999996</v>
      </c>
      <c r="U1007" s="5">
        <f t="shared" si="152"/>
        <v>35.694497400000003</v>
      </c>
      <c r="V1007" s="2">
        <f t="shared" si="153"/>
        <v>2006</v>
      </c>
      <c r="W1007" s="18" t="str">
        <f t="shared" si="154"/>
        <v>aprel</v>
      </c>
      <c r="X1007" s="18" t="str">
        <f t="shared" si="155"/>
        <v>Jonathan Dayton</v>
      </c>
      <c r="Y1007" s="18" t="str">
        <f t="shared" si="156"/>
        <v>LİTTLE MİSS SUNSHİNE</v>
      </c>
      <c r="Z1007" s="18" t="str">
        <f t="shared" si="157"/>
        <v>Overperformer</v>
      </c>
      <c r="AA1007" s="18" t="str">
        <f>VLOOKUP(D1007, lookups!$A$2:$B$18, 2, FALSE)</f>
        <v>Medium Budget</v>
      </c>
      <c r="AB1007" s="18" t="str">
        <f t="shared" si="158"/>
        <v>Not Recommended</v>
      </c>
      <c r="AC1007" s="18" t="str">
        <f t="shared" si="159"/>
        <v>Normal</v>
      </c>
    </row>
    <row r="1008" spans="1:29" x14ac:dyDescent="0.35">
      <c r="A1008" s="18" t="s">
        <v>865</v>
      </c>
      <c r="B1008" s="19">
        <v>33555</v>
      </c>
      <c r="C1008" s="18" t="s">
        <v>50</v>
      </c>
      <c r="D1008" s="18" t="s">
        <v>38</v>
      </c>
      <c r="E1008" s="18" t="s">
        <v>21</v>
      </c>
      <c r="F1008" s="18" t="s">
        <v>22</v>
      </c>
      <c r="G1008" s="18" t="s">
        <v>150</v>
      </c>
      <c r="H1008" s="18" t="s">
        <v>810</v>
      </c>
      <c r="I1008" s="18" t="s">
        <v>322</v>
      </c>
      <c r="J1008" s="20">
        <v>3000</v>
      </c>
      <c r="K1008" s="20">
        <v>5433</v>
      </c>
      <c r="L1008" s="20">
        <v>6</v>
      </c>
      <c r="M1008" s="20">
        <v>0</v>
      </c>
      <c r="N1008" s="20">
        <v>6.8</v>
      </c>
      <c r="O1008" s="20">
        <v>31</v>
      </c>
      <c r="P1008" s="20">
        <v>102</v>
      </c>
      <c r="Q1008" s="3">
        <v>59847242</v>
      </c>
      <c r="R1008" s="3">
        <v>16500000</v>
      </c>
      <c r="S1008" s="3">
        <f t="shared" si="150"/>
        <v>43347242</v>
      </c>
      <c r="T1008" s="4">
        <f t="shared" si="151"/>
        <v>2.6271055757575756</v>
      </c>
      <c r="U1008" s="5">
        <f t="shared" si="152"/>
        <v>28.250842230303029</v>
      </c>
      <c r="V1008" s="2">
        <f t="shared" si="153"/>
        <v>1991</v>
      </c>
      <c r="W1008" s="18" t="str">
        <f t="shared" si="154"/>
        <v>noyabr</v>
      </c>
      <c r="X1008" s="18" t="str">
        <f t="shared" si="155"/>
        <v>Howard Zieff</v>
      </c>
      <c r="Y1008" s="18" t="str">
        <f t="shared" si="156"/>
        <v>MY GİRL</v>
      </c>
      <c r="Z1008" s="18" t="str">
        <f t="shared" si="157"/>
        <v>Normal</v>
      </c>
      <c r="AA1008" s="18" t="str">
        <f>VLOOKUP(D1008, lookups!$A$2:$B$18, 2, FALSE)</f>
        <v>Medium Budget</v>
      </c>
      <c r="AB1008" s="18" t="str">
        <f t="shared" si="158"/>
        <v>Not Recommended</v>
      </c>
      <c r="AC1008" s="18" t="str">
        <f t="shared" si="159"/>
        <v>Normal</v>
      </c>
    </row>
    <row r="1009" spans="1:29" x14ac:dyDescent="0.35">
      <c r="A1009" s="18" t="s">
        <v>622</v>
      </c>
      <c r="B1009" s="19">
        <v>32042</v>
      </c>
      <c r="C1009" s="18" t="s">
        <v>50</v>
      </c>
      <c r="D1009" s="18" t="s">
        <v>95</v>
      </c>
      <c r="E1009" s="18" t="s">
        <v>21</v>
      </c>
      <c r="F1009" s="18" t="s">
        <v>22</v>
      </c>
      <c r="G1009" s="18" t="s">
        <v>110</v>
      </c>
      <c r="H1009" s="18" t="s">
        <v>623</v>
      </c>
      <c r="I1009" s="18" t="s">
        <v>624</v>
      </c>
      <c r="J1009" s="20">
        <v>1000</v>
      </c>
      <c r="K1009" s="20">
        <v>4223</v>
      </c>
      <c r="L1009" s="20">
        <v>323</v>
      </c>
      <c r="M1009" s="20">
        <v>13000</v>
      </c>
      <c r="N1009" s="20">
        <v>7.8</v>
      </c>
      <c r="O1009" s="20">
        <v>217</v>
      </c>
      <c r="P1009" s="20">
        <v>107</v>
      </c>
      <c r="Q1009" s="3">
        <v>59735548</v>
      </c>
      <c r="R1009" s="3">
        <v>15000000</v>
      </c>
      <c r="S1009" s="3">
        <f t="shared" si="150"/>
        <v>44735548</v>
      </c>
      <c r="T1009" s="4">
        <f t="shared" si="151"/>
        <v>2.9823698666666667</v>
      </c>
      <c r="U1009" s="5">
        <f t="shared" si="152"/>
        <v>33.692947946666663</v>
      </c>
      <c r="V1009" s="2">
        <f t="shared" si="153"/>
        <v>1987</v>
      </c>
      <c r="W1009" s="18" t="str">
        <f t="shared" si="154"/>
        <v>sentyabr</v>
      </c>
      <c r="X1009" s="18" t="str">
        <f t="shared" si="155"/>
        <v>John McTiernan</v>
      </c>
      <c r="Y1009" s="18" t="str">
        <f t="shared" si="156"/>
        <v>PREDATOR</v>
      </c>
      <c r="Z1009" s="18" t="str">
        <f t="shared" si="157"/>
        <v>Normal</v>
      </c>
      <c r="AA1009" s="18" t="str">
        <f>VLOOKUP(D1009, lookups!$A$2:$B$18, 2, FALSE)</f>
        <v>High Budget</v>
      </c>
      <c r="AB1009" s="18" t="str">
        <f t="shared" si="158"/>
        <v>Not Recommended</v>
      </c>
      <c r="AC1009" s="18" t="str">
        <f t="shared" si="159"/>
        <v>Normal</v>
      </c>
    </row>
    <row r="1010" spans="1:29" x14ac:dyDescent="0.35">
      <c r="A1010" s="18" t="s">
        <v>5658</v>
      </c>
      <c r="B1010" s="19">
        <v>40459</v>
      </c>
      <c r="C1010" s="18" t="s">
        <v>50</v>
      </c>
      <c r="D1010" s="18" t="s">
        <v>79</v>
      </c>
      <c r="E1010" s="18" t="s">
        <v>21</v>
      </c>
      <c r="F1010" s="18" t="s">
        <v>22</v>
      </c>
      <c r="G1010" s="18" t="s">
        <v>102</v>
      </c>
      <c r="H1010" s="18" t="s">
        <v>511</v>
      </c>
      <c r="I1010" s="18" t="s">
        <v>1913</v>
      </c>
      <c r="J1010" s="20">
        <v>826</v>
      </c>
      <c r="K1010" s="20">
        <v>2259</v>
      </c>
      <c r="L1010" s="20">
        <v>130</v>
      </c>
      <c r="M1010" s="20">
        <v>0</v>
      </c>
      <c r="N1010" s="20">
        <v>7.2</v>
      </c>
      <c r="O1010" s="20">
        <v>160</v>
      </c>
      <c r="P1010" s="20">
        <v>123</v>
      </c>
      <c r="Q1010" s="3">
        <v>59699513</v>
      </c>
      <c r="R1010" s="3">
        <v>35000000</v>
      </c>
      <c r="S1010" s="3">
        <f t="shared" si="150"/>
        <v>24699513</v>
      </c>
      <c r="T1010" s="4">
        <f t="shared" si="151"/>
        <v>0.70570037142857145</v>
      </c>
      <c r="U1010" s="5">
        <f t="shared" si="152"/>
        <v>29.082280148571428</v>
      </c>
      <c r="V1010" s="2">
        <f t="shared" si="153"/>
        <v>2010</v>
      </c>
      <c r="W1010" s="18" t="str">
        <f t="shared" si="154"/>
        <v>oktyabr</v>
      </c>
      <c r="X1010" s="18" t="str">
        <f t="shared" si="155"/>
        <v>Randall Wallace</v>
      </c>
      <c r="Y1010" s="18" t="str">
        <f t="shared" si="156"/>
        <v>SECRETARİAT</v>
      </c>
      <c r="Z1010" s="18" t="str">
        <f t="shared" si="157"/>
        <v>Normal</v>
      </c>
      <c r="AA1010" s="18" t="str">
        <f>VLOOKUP(D1010, lookups!$A$2:$B$18, 2, FALSE)</f>
        <v>Medium Budget</v>
      </c>
      <c r="AB1010" s="18" t="str">
        <f t="shared" si="158"/>
        <v>Not Recommended</v>
      </c>
      <c r="AC1010" s="18" t="str">
        <f t="shared" si="159"/>
        <v>Normal</v>
      </c>
    </row>
    <row r="1011" spans="1:29" x14ac:dyDescent="0.35">
      <c r="A1011" s="18" t="s">
        <v>6747</v>
      </c>
      <c r="B1011" s="19">
        <v>41815</v>
      </c>
      <c r="C1011" s="18" t="s">
        <v>50</v>
      </c>
      <c r="D1011" s="18" t="s">
        <v>79</v>
      </c>
      <c r="E1011" s="18" t="s">
        <v>21</v>
      </c>
      <c r="F1011" s="18" t="s">
        <v>22</v>
      </c>
      <c r="G1011" s="18" t="s">
        <v>150</v>
      </c>
      <c r="H1011" s="18" t="s">
        <v>6748</v>
      </c>
      <c r="I1011" s="18" t="s">
        <v>6749</v>
      </c>
      <c r="J1011" s="20">
        <v>329</v>
      </c>
      <c r="K1011" s="20">
        <v>775</v>
      </c>
      <c r="L1011" s="20">
        <v>25</v>
      </c>
      <c r="M1011" s="20">
        <v>15000</v>
      </c>
      <c r="N1011" s="20">
        <v>5.6</v>
      </c>
      <c r="O1011" s="20">
        <v>61</v>
      </c>
      <c r="P1011" s="20">
        <v>170</v>
      </c>
      <c r="Q1011" s="3">
        <v>59696176</v>
      </c>
      <c r="R1011" s="3">
        <v>22000000</v>
      </c>
      <c r="S1011" s="3">
        <f t="shared" si="150"/>
        <v>37696176</v>
      </c>
      <c r="T1011" s="4">
        <f t="shared" si="151"/>
        <v>1.7134625454545453</v>
      </c>
      <c r="U1011" s="5">
        <f t="shared" si="152"/>
        <v>24.585385018181817</v>
      </c>
      <c r="V1011" s="2">
        <f t="shared" si="153"/>
        <v>2014</v>
      </c>
      <c r="W1011" s="18" t="str">
        <f t="shared" si="154"/>
        <v>iyun</v>
      </c>
      <c r="X1011" s="18" t="str">
        <f t="shared" si="155"/>
        <v>Christopher Spencer</v>
      </c>
      <c r="Y1011" s="18" t="str">
        <f t="shared" si="156"/>
        <v>SON OF GOD</v>
      </c>
      <c r="Z1011" s="18" t="str">
        <f t="shared" si="157"/>
        <v>Normal</v>
      </c>
      <c r="AA1011" s="18" t="str">
        <f>VLOOKUP(D1011, lookups!$A$2:$B$18, 2, FALSE)</f>
        <v>Medium Budget</v>
      </c>
      <c r="AB1011" s="18" t="str">
        <f t="shared" si="158"/>
        <v>Not Recommended</v>
      </c>
      <c r="AC1011" s="18" t="str">
        <f t="shared" si="159"/>
        <v>Normal</v>
      </c>
    </row>
    <row r="1012" spans="1:29" x14ac:dyDescent="0.35">
      <c r="A1012" s="18" t="s">
        <v>6256</v>
      </c>
      <c r="B1012" s="19">
        <v>41014</v>
      </c>
      <c r="C1012" s="18" t="s">
        <v>50</v>
      </c>
      <c r="D1012" s="18" t="s">
        <v>38</v>
      </c>
      <c r="E1012" s="18" t="s">
        <v>21</v>
      </c>
      <c r="F1012" s="18" t="s">
        <v>22</v>
      </c>
      <c r="G1012" s="18" t="s">
        <v>110</v>
      </c>
      <c r="H1012" s="18" t="s">
        <v>6257</v>
      </c>
      <c r="I1012" s="18" t="s">
        <v>4281</v>
      </c>
      <c r="J1012" s="20">
        <v>600</v>
      </c>
      <c r="K1012" s="20">
        <v>1375</v>
      </c>
      <c r="L1012" s="20">
        <v>119</v>
      </c>
      <c r="M1012" s="20">
        <v>59000</v>
      </c>
      <c r="N1012" s="20">
        <v>6.4</v>
      </c>
      <c r="O1012" s="20">
        <v>313</v>
      </c>
      <c r="P1012" s="20">
        <v>99</v>
      </c>
      <c r="Q1012" s="3">
        <v>59617068</v>
      </c>
      <c r="R1012" s="3">
        <v>65000000</v>
      </c>
      <c r="S1012" s="3">
        <f t="shared" si="150"/>
        <v>-5382932</v>
      </c>
      <c r="T1012" s="4">
        <f t="shared" si="151"/>
        <v>-8.2814338461538461E-2</v>
      </c>
      <c r="U1012" s="5">
        <f t="shared" si="152"/>
        <v>31.466874264615385</v>
      </c>
      <c r="V1012" s="2">
        <f t="shared" si="153"/>
        <v>2012</v>
      </c>
      <c r="W1012" s="18" t="str">
        <f t="shared" si="154"/>
        <v>aprel</v>
      </c>
      <c r="X1012" s="18" t="str">
        <f t="shared" si="155"/>
        <v>Larry Charles</v>
      </c>
      <c r="Y1012" s="18" t="str">
        <f t="shared" si="156"/>
        <v>THE DİCTATOR</v>
      </c>
      <c r="Z1012" s="18" t="str">
        <f t="shared" si="157"/>
        <v>Underperformer</v>
      </c>
      <c r="AA1012" s="18" t="str">
        <f>VLOOKUP(D1012, lookups!$A$2:$B$18, 2, FALSE)</f>
        <v>Medium Budget</v>
      </c>
      <c r="AB1012" s="18" t="str">
        <f t="shared" si="158"/>
        <v>Not Recommended</v>
      </c>
      <c r="AC1012" s="18" t="str">
        <f t="shared" si="159"/>
        <v>Normal</v>
      </c>
    </row>
    <row r="1013" spans="1:29" x14ac:dyDescent="0.35">
      <c r="A1013" s="18" t="s">
        <v>3355</v>
      </c>
      <c r="B1013" s="19">
        <v>37730</v>
      </c>
      <c r="C1013" s="18" t="s">
        <v>50</v>
      </c>
      <c r="D1013" s="18" t="s">
        <v>109</v>
      </c>
      <c r="E1013" s="18" t="s">
        <v>21</v>
      </c>
      <c r="F1013" s="18" t="s">
        <v>22</v>
      </c>
      <c r="G1013" s="18" t="s">
        <v>110</v>
      </c>
      <c r="H1013" s="18" t="s">
        <v>1230</v>
      </c>
      <c r="I1013" s="18" t="s">
        <v>2617</v>
      </c>
      <c r="J1013" s="20">
        <v>21000</v>
      </c>
      <c r="K1013" s="20">
        <v>22318</v>
      </c>
      <c r="L1013" s="20">
        <v>326</v>
      </c>
      <c r="M1013" s="20">
        <v>0</v>
      </c>
      <c r="N1013" s="20">
        <v>5.8</v>
      </c>
      <c r="O1013" s="20">
        <v>207</v>
      </c>
      <c r="P1013" s="20">
        <v>98</v>
      </c>
      <c r="Q1013" s="3">
        <v>59588068</v>
      </c>
      <c r="R1013" s="3">
        <v>40000000</v>
      </c>
      <c r="S1013" s="3">
        <f t="shared" si="150"/>
        <v>19588068</v>
      </c>
      <c r="T1013" s="4">
        <f t="shared" si="151"/>
        <v>0.48970170000000002</v>
      </c>
      <c r="U1013" s="5">
        <f t="shared" si="152"/>
        <v>23.395880679999998</v>
      </c>
      <c r="V1013" s="2">
        <f t="shared" si="153"/>
        <v>2003</v>
      </c>
      <c r="W1013" s="18" t="str">
        <f t="shared" si="154"/>
        <v>aprel</v>
      </c>
      <c r="X1013" s="18" t="str">
        <f t="shared" si="155"/>
        <v>Mathieu Kassovitz</v>
      </c>
      <c r="Y1013" s="18" t="str">
        <f t="shared" si="156"/>
        <v>GOTHİKA</v>
      </c>
      <c r="Z1013" s="18" t="str">
        <f t="shared" si="157"/>
        <v>Normal</v>
      </c>
      <c r="AA1013" s="18" t="str">
        <f>VLOOKUP(D1013, lookups!$A$2:$B$18, 2, FALSE)</f>
        <v>Low Budget</v>
      </c>
      <c r="AB1013" s="18" t="str">
        <f t="shared" si="158"/>
        <v>Not Recommended</v>
      </c>
      <c r="AC1013" s="18" t="str">
        <f t="shared" si="159"/>
        <v>High Buzz Mismatch</v>
      </c>
    </row>
    <row r="1014" spans="1:29" x14ac:dyDescent="0.35">
      <c r="A1014" s="18" t="s">
        <v>3851</v>
      </c>
      <c r="B1014" s="19">
        <v>38054</v>
      </c>
      <c r="C1014" s="18" t="s">
        <v>50</v>
      </c>
      <c r="D1014" s="18" t="s">
        <v>38</v>
      </c>
      <c r="E1014" s="18" t="s">
        <v>21</v>
      </c>
      <c r="F1014" s="18" t="s">
        <v>22</v>
      </c>
      <c r="G1014" s="18" t="s">
        <v>150</v>
      </c>
      <c r="H1014" s="18" t="s">
        <v>690</v>
      </c>
      <c r="I1014" s="18" t="s">
        <v>546</v>
      </c>
      <c r="J1014" s="20">
        <v>11000</v>
      </c>
      <c r="K1014" s="20">
        <v>13748</v>
      </c>
      <c r="L1014" s="20">
        <v>0</v>
      </c>
      <c r="M1014" s="20">
        <v>0</v>
      </c>
      <c r="N1014" s="20">
        <v>5.2</v>
      </c>
      <c r="O1014" s="20">
        <v>169</v>
      </c>
      <c r="P1014" s="20">
        <v>93</v>
      </c>
      <c r="Q1014" s="3">
        <v>59475623</v>
      </c>
      <c r="R1014" s="3">
        <v>90000000</v>
      </c>
      <c r="S1014" s="3">
        <f t="shared" si="150"/>
        <v>-30524377</v>
      </c>
      <c r="T1014" s="4">
        <f t="shared" si="151"/>
        <v>-0.33915974444444447</v>
      </c>
      <c r="U1014" s="5">
        <f t="shared" si="152"/>
        <v>20.664336102222222</v>
      </c>
      <c r="V1014" s="2">
        <f t="shared" si="153"/>
        <v>2004</v>
      </c>
      <c r="W1014" s="18" t="str">
        <f t="shared" si="154"/>
        <v>mart</v>
      </c>
      <c r="X1014" s="18" t="str">
        <f t="shared" si="155"/>
        <v>Frank Oz</v>
      </c>
      <c r="Y1014" s="18" t="str">
        <f t="shared" si="156"/>
        <v>THE STEPFORD WİVES</v>
      </c>
      <c r="Z1014" s="18" t="str">
        <f t="shared" si="157"/>
        <v>Underperformer</v>
      </c>
      <c r="AA1014" s="18" t="str">
        <f>VLOOKUP(D1014, lookups!$A$2:$B$18, 2, FALSE)</f>
        <v>Medium Budget</v>
      </c>
      <c r="AB1014" s="18" t="str">
        <f t="shared" si="158"/>
        <v>Not Recommended</v>
      </c>
      <c r="AC1014" s="18" t="str">
        <f t="shared" si="159"/>
        <v>High Buzz Mismatch</v>
      </c>
    </row>
    <row r="1015" spans="1:29" x14ac:dyDescent="0.35">
      <c r="A1015" s="18" t="s">
        <v>3398</v>
      </c>
      <c r="B1015" s="19">
        <v>37702</v>
      </c>
      <c r="C1015" s="18" t="s">
        <v>50</v>
      </c>
      <c r="D1015" s="18" t="s">
        <v>38</v>
      </c>
      <c r="E1015" s="18" t="s">
        <v>21</v>
      </c>
      <c r="F1015" s="18" t="s">
        <v>101</v>
      </c>
      <c r="G1015" s="18" t="s">
        <v>110</v>
      </c>
      <c r="H1015" s="18" t="s">
        <v>1454</v>
      </c>
      <c r="I1015" s="18" t="s">
        <v>3399</v>
      </c>
      <c r="J1015" s="20">
        <v>14000</v>
      </c>
      <c r="K1015" s="20">
        <v>28886</v>
      </c>
      <c r="L1015" s="20">
        <v>628</v>
      </c>
      <c r="M1015" s="20">
        <v>52000</v>
      </c>
      <c r="N1015" s="20">
        <v>7.7</v>
      </c>
      <c r="O1015" s="20">
        <v>218</v>
      </c>
      <c r="P1015" s="20">
        <v>129</v>
      </c>
      <c r="Q1015" s="3">
        <v>59365105</v>
      </c>
      <c r="R1015" s="3">
        <v>45000000</v>
      </c>
      <c r="S1015" s="3">
        <f t="shared" si="150"/>
        <v>14365105</v>
      </c>
      <c r="T1015" s="4">
        <f t="shared" si="151"/>
        <v>0.31922455555555557</v>
      </c>
      <c r="U1015" s="5">
        <f t="shared" si="152"/>
        <v>36.127689822222223</v>
      </c>
      <c r="V1015" s="2">
        <f t="shared" si="153"/>
        <v>2003</v>
      </c>
      <c r="W1015" s="18" t="str">
        <f t="shared" si="154"/>
        <v>mart</v>
      </c>
      <c r="X1015" s="18" t="str">
        <f t="shared" si="155"/>
        <v>Richard Curtis</v>
      </c>
      <c r="Y1015" s="18" t="str">
        <f t="shared" si="156"/>
        <v>LOVE ACTUALLY</v>
      </c>
      <c r="Z1015" s="18" t="str">
        <f t="shared" si="157"/>
        <v>Normal</v>
      </c>
      <c r="AA1015" s="18" t="str">
        <f>VLOOKUP(D1015, lookups!$A$2:$B$18, 2, FALSE)</f>
        <v>Medium Budget</v>
      </c>
      <c r="AB1015" s="18" t="str">
        <f t="shared" si="158"/>
        <v>Not Recommended</v>
      </c>
      <c r="AC1015" s="18" t="str">
        <f t="shared" si="159"/>
        <v>Normal</v>
      </c>
    </row>
    <row r="1016" spans="1:29" x14ac:dyDescent="0.35">
      <c r="A1016" s="18" t="s">
        <v>6777</v>
      </c>
      <c r="B1016" s="19">
        <v>41937</v>
      </c>
      <c r="C1016" s="18" t="s">
        <v>50</v>
      </c>
      <c r="D1016" s="18" t="s">
        <v>58</v>
      </c>
      <c r="E1016" s="18" t="s">
        <v>21</v>
      </c>
      <c r="F1016" s="18" t="s">
        <v>22</v>
      </c>
      <c r="G1016" s="18" t="s">
        <v>110</v>
      </c>
      <c r="H1016" s="18" t="s">
        <v>306</v>
      </c>
      <c r="I1016" s="18" t="s">
        <v>1331</v>
      </c>
      <c r="J1016" s="20">
        <v>13000</v>
      </c>
      <c r="K1016" s="20">
        <v>15082</v>
      </c>
      <c r="L1016" s="20">
        <v>0</v>
      </c>
      <c r="M1016" s="20">
        <v>149000</v>
      </c>
      <c r="N1016" s="20">
        <v>8.1</v>
      </c>
      <c r="O1016" s="20">
        <v>536</v>
      </c>
      <c r="P1016" s="20">
        <v>99</v>
      </c>
      <c r="Q1016" s="3">
        <v>59073773</v>
      </c>
      <c r="R1016" s="3">
        <v>25000000</v>
      </c>
      <c r="S1016" s="3">
        <f t="shared" si="150"/>
        <v>34073773</v>
      </c>
      <c r="T1016" s="4">
        <f t="shared" si="151"/>
        <v>1.3629509200000001</v>
      </c>
      <c r="U1016" s="5">
        <f t="shared" si="152"/>
        <v>47.845180367999994</v>
      </c>
      <c r="V1016" s="2">
        <f t="shared" si="153"/>
        <v>2014</v>
      </c>
      <c r="W1016" s="18" t="str">
        <f t="shared" si="154"/>
        <v>oktyabr</v>
      </c>
      <c r="X1016" s="18" t="str">
        <f t="shared" si="155"/>
        <v>Wes Anderson</v>
      </c>
      <c r="Y1016" s="18" t="str">
        <f t="shared" si="156"/>
        <v>THE GRAND BUDAPEST HOTEL</v>
      </c>
      <c r="Z1016" s="18" t="str">
        <f t="shared" si="157"/>
        <v>Normal</v>
      </c>
      <c r="AA1016" s="18" t="str">
        <f>VLOOKUP(D1016, lookups!$A$2:$B$18, 2, FALSE)</f>
        <v>High Budget</v>
      </c>
      <c r="AB1016" s="18" t="str">
        <f t="shared" si="158"/>
        <v>Not Recommended</v>
      </c>
      <c r="AC1016" s="18" t="str">
        <f t="shared" si="159"/>
        <v>High Buzz / High Score</v>
      </c>
    </row>
    <row r="1017" spans="1:29" x14ac:dyDescent="0.35">
      <c r="A1017" s="18" t="s">
        <v>2635</v>
      </c>
      <c r="B1017" s="19">
        <v>37231</v>
      </c>
      <c r="C1017" s="18" t="s">
        <v>50</v>
      </c>
      <c r="D1017" s="18" t="s">
        <v>95</v>
      </c>
      <c r="E1017" s="18" t="s">
        <v>21</v>
      </c>
      <c r="F1017" s="18" t="s">
        <v>22</v>
      </c>
      <c r="G1017" s="18" t="s">
        <v>150</v>
      </c>
      <c r="H1017" s="18" t="s">
        <v>2636</v>
      </c>
      <c r="I1017" s="18" t="s">
        <v>2637</v>
      </c>
      <c r="J1017" s="20">
        <v>578</v>
      </c>
      <c r="K1017" s="20">
        <v>2544</v>
      </c>
      <c r="L1017" s="20">
        <v>212</v>
      </c>
      <c r="M1017" s="20">
        <v>0</v>
      </c>
      <c r="N1017" s="20">
        <v>6.4</v>
      </c>
      <c r="O1017" s="20">
        <v>131</v>
      </c>
      <c r="P1017" s="20">
        <v>106</v>
      </c>
      <c r="Q1017" s="3">
        <v>59068786</v>
      </c>
      <c r="R1017" s="3">
        <v>40000000</v>
      </c>
      <c r="S1017" s="3">
        <f t="shared" si="150"/>
        <v>19068786</v>
      </c>
      <c r="T1017" s="4">
        <f t="shared" si="151"/>
        <v>0.47671964999999999</v>
      </c>
      <c r="U1017" s="5">
        <f t="shared" si="152"/>
        <v>25.790687860000002</v>
      </c>
      <c r="V1017" s="2">
        <f t="shared" si="153"/>
        <v>2001</v>
      </c>
      <c r="W1017" s="18" t="str">
        <f t="shared" si="154"/>
        <v>dekabr</v>
      </c>
      <c r="X1017" s="18" t="str">
        <f t="shared" si="155"/>
        <v>John Moore</v>
      </c>
      <c r="Y1017" s="18" t="str">
        <f t="shared" si="156"/>
        <v>BEHİND ENEMY LİNES</v>
      </c>
      <c r="Z1017" s="18" t="str">
        <f t="shared" si="157"/>
        <v>Normal</v>
      </c>
      <c r="AA1017" s="18" t="str">
        <f>VLOOKUP(D1017, lookups!$A$2:$B$18, 2, FALSE)</f>
        <v>High Budget</v>
      </c>
      <c r="AB1017" s="18" t="str">
        <f t="shared" si="158"/>
        <v>Not Recommended</v>
      </c>
      <c r="AC1017" s="18" t="str">
        <f t="shared" si="159"/>
        <v>Normal</v>
      </c>
    </row>
    <row r="1018" spans="1:29" x14ac:dyDescent="0.35">
      <c r="A1018" s="18" t="s">
        <v>3678</v>
      </c>
      <c r="B1018" s="19">
        <v>38262</v>
      </c>
      <c r="C1018" s="18" t="s">
        <v>50</v>
      </c>
      <c r="D1018" s="18" t="s">
        <v>95</v>
      </c>
      <c r="E1018" s="18" t="s">
        <v>21</v>
      </c>
      <c r="F1018" s="18" t="s">
        <v>22</v>
      </c>
      <c r="G1018" s="18" t="s">
        <v>150</v>
      </c>
      <c r="H1018" s="18" t="s">
        <v>3679</v>
      </c>
      <c r="I1018" s="18" t="s">
        <v>2990</v>
      </c>
      <c r="J1018" s="20">
        <v>366</v>
      </c>
      <c r="K1018" s="20">
        <v>1112</v>
      </c>
      <c r="L1018" s="20">
        <v>0</v>
      </c>
      <c r="M1018" s="20">
        <v>0</v>
      </c>
      <c r="N1018" s="20">
        <v>6.8</v>
      </c>
      <c r="O1018" s="20">
        <v>242</v>
      </c>
      <c r="P1018" s="20">
        <v>132</v>
      </c>
      <c r="Q1018" s="3">
        <v>59035104</v>
      </c>
      <c r="R1018" s="3">
        <v>66000000</v>
      </c>
      <c r="S1018" s="3">
        <f t="shared" si="150"/>
        <v>-6964896</v>
      </c>
      <c r="T1018" s="4">
        <f t="shared" si="151"/>
        <v>-0.10552872727272727</v>
      </c>
      <c r="U1018" s="5">
        <f t="shared" si="152"/>
        <v>27.15778850909091</v>
      </c>
      <c r="V1018" s="2">
        <f t="shared" si="153"/>
        <v>2004</v>
      </c>
      <c r="W1018" s="18" t="str">
        <f t="shared" si="154"/>
        <v>oktyabr</v>
      </c>
      <c r="X1018" s="18" t="str">
        <f t="shared" si="155"/>
        <v>Guillermo del Toro</v>
      </c>
      <c r="Y1018" s="18" t="str">
        <f t="shared" si="156"/>
        <v>HELLBOY</v>
      </c>
      <c r="Z1018" s="18" t="str">
        <f t="shared" si="157"/>
        <v>Underperformer</v>
      </c>
      <c r="AA1018" s="18" t="str">
        <f>VLOOKUP(D1018, lookups!$A$2:$B$18, 2, FALSE)</f>
        <v>High Budget</v>
      </c>
      <c r="AB1018" s="18" t="str">
        <f t="shared" si="158"/>
        <v>Not Recommended</v>
      </c>
      <c r="AC1018" s="18" t="str">
        <f t="shared" si="159"/>
        <v>Normal</v>
      </c>
    </row>
    <row r="1019" spans="1:29" x14ac:dyDescent="0.35">
      <c r="A1019" s="18" t="s">
        <v>1339</v>
      </c>
      <c r="B1019" s="19">
        <v>35220</v>
      </c>
      <c r="C1019" s="18" t="s">
        <v>50</v>
      </c>
      <c r="D1019" s="18" t="s">
        <v>95</v>
      </c>
      <c r="E1019" s="18" t="s">
        <v>21</v>
      </c>
      <c r="F1019" s="18" t="s">
        <v>22</v>
      </c>
      <c r="G1019" s="18" t="s">
        <v>110</v>
      </c>
      <c r="H1019" s="18" t="s">
        <v>592</v>
      </c>
      <c r="I1019" s="18" t="s">
        <v>738</v>
      </c>
      <c r="J1019" s="20">
        <v>18000</v>
      </c>
      <c r="K1019" s="20">
        <v>33233</v>
      </c>
      <c r="L1019" s="20">
        <v>380</v>
      </c>
      <c r="M1019" s="20">
        <v>975</v>
      </c>
      <c r="N1019" s="20">
        <v>6.6</v>
      </c>
      <c r="O1019" s="20">
        <v>65</v>
      </c>
      <c r="P1019" s="20">
        <v>116</v>
      </c>
      <c r="Q1019" s="3">
        <v>58918501</v>
      </c>
      <c r="R1019" s="3">
        <v>46000000</v>
      </c>
      <c r="S1019" s="3">
        <f t="shared" si="150"/>
        <v>12918501</v>
      </c>
      <c r="T1019" s="4">
        <f t="shared" si="151"/>
        <v>0.28083697826086956</v>
      </c>
      <c r="U1019" s="5">
        <f t="shared" si="152"/>
        <v>26.609834791304348</v>
      </c>
      <c r="V1019" s="2">
        <f t="shared" si="153"/>
        <v>1996</v>
      </c>
      <c r="W1019" s="18" t="str">
        <f t="shared" si="154"/>
        <v>iyun</v>
      </c>
      <c r="X1019" s="18" t="str">
        <f t="shared" si="155"/>
        <v>Edward Zwick</v>
      </c>
      <c r="Y1019" s="18" t="str">
        <f t="shared" si="156"/>
        <v>COURAGE UNDER FİRE</v>
      </c>
      <c r="Z1019" s="18" t="str">
        <f t="shared" si="157"/>
        <v>Normal</v>
      </c>
      <c r="AA1019" s="18" t="str">
        <f>VLOOKUP(D1019, lookups!$A$2:$B$18, 2, FALSE)</f>
        <v>High Budget</v>
      </c>
      <c r="AB1019" s="18" t="str">
        <f t="shared" si="158"/>
        <v>Not Recommended</v>
      </c>
      <c r="AC1019" s="18" t="str">
        <f t="shared" si="159"/>
        <v>Normal</v>
      </c>
    </row>
    <row r="1020" spans="1:29" x14ac:dyDescent="0.35">
      <c r="A1020" s="18" t="s">
        <v>3633</v>
      </c>
      <c r="B1020" s="19">
        <v>38246</v>
      </c>
      <c r="C1020" s="18" t="s">
        <v>50</v>
      </c>
      <c r="D1020" s="18" t="s">
        <v>95</v>
      </c>
      <c r="E1020" s="18" t="s">
        <v>21</v>
      </c>
      <c r="F1020" s="18" t="s">
        <v>22</v>
      </c>
      <c r="G1020" s="18" t="s">
        <v>110</v>
      </c>
      <c r="H1020" s="18" t="s">
        <v>3634</v>
      </c>
      <c r="I1020" s="18" t="s">
        <v>3635</v>
      </c>
      <c r="J1020" s="20">
        <v>3000</v>
      </c>
      <c r="K1020" s="20">
        <v>10438</v>
      </c>
      <c r="L1020" s="20">
        <v>0</v>
      </c>
      <c r="M1020" s="20">
        <v>7000</v>
      </c>
      <c r="N1020" s="20">
        <v>7.4</v>
      </c>
      <c r="O1020" s="20">
        <v>287</v>
      </c>
      <c r="P1020" s="20">
        <v>110</v>
      </c>
      <c r="Q1020" s="3">
        <v>58885635</v>
      </c>
      <c r="R1020" s="3">
        <v>26000000</v>
      </c>
      <c r="S1020" s="3">
        <f t="shared" si="150"/>
        <v>32885635</v>
      </c>
      <c r="T1020" s="4">
        <f t="shared" si="151"/>
        <v>1.2648321153846154</v>
      </c>
      <c r="U1020" s="5">
        <f t="shared" si="152"/>
        <v>30.805932846153848</v>
      </c>
      <c r="V1020" s="2">
        <f t="shared" si="153"/>
        <v>2004</v>
      </c>
      <c r="W1020" s="18" t="str">
        <f t="shared" si="154"/>
        <v>sentyabr</v>
      </c>
      <c r="X1020" s="18" t="str">
        <f t="shared" si="155"/>
        <v>Zack Snyder</v>
      </c>
      <c r="Y1020" s="18" t="str">
        <f t="shared" si="156"/>
        <v>DAWN OF THE DEAD</v>
      </c>
      <c r="Z1020" s="18" t="str">
        <f t="shared" si="157"/>
        <v>Normal</v>
      </c>
      <c r="AA1020" s="18" t="str">
        <f>VLOOKUP(D1020, lookups!$A$2:$B$18, 2, FALSE)</f>
        <v>High Budget</v>
      </c>
      <c r="AB1020" s="18" t="str">
        <f t="shared" si="158"/>
        <v>Not Recommended</v>
      </c>
      <c r="AC1020" s="18" t="str">
        <f t="shared" si="159"/>
        <v>Normal</v>
      </c>
    </row>
    <row r="1021" spans="1:29" x14ac:dyDescent="0.35">
      <c r="A1021" s="18" t="s">
        <v>7027</v>
      </c>
      <c r="B1021" s="19">
        <v>42219</v>
      </c>
      <c r="C1021" s="18" t="s">
        <v>50</v>
      </c>
      <c r="D1021" s="18" t="s">
        <v>58</v>
      </c>
      <c r="E1021" s="18" t="s">
        <v>21</v>
      </c>
      <c r="F1021" s="18" t="s">
        <v>22</v>
      </c>
      <c r="G1021" s="18" t="s">
        <v>110</v>
      </c>
      <c r="H1021" s="18" t="s">
        <v>5174</v>
      </c>
      <c r="I1021" s="18" t="s">
        <v>7028</v>
      </c>
      <c r="J1021" s="20">
        <v>26000</v>
      </c>
      <c r="K1021" s="20">
        <v>40312</v>
      </c>
      <c r="L1021" s="20">
        <v>0</v>
      </c>
      <c r="M1021" s="20">
        <v>28000</v>
      </c>
      <c r="N1021" s="20">
        <v>6.1</v>
      </c>
      <c r="O1021" s="20">
        <v>204</v>
      </c>
      <c r="P1021" s="20">
        <v>99</v>
      </c>
      <c r="Q1021" s="3">
        <v>58879132</v>
      </c>
      <c r="R1021" s="3">
        <v>31000000</v>
      </c>
      <c r="S1021" s="3">
        <f t="shared" si="150"/>
        <v>27879132</v>
      </c>
      <c r="T1021" s="4">
        <f t="shared" si="151"/>
        <v>0.89932683870967745</v>
      </c>
      <c r="U1021" s="5">
        <f t="shared" si="152"/>
        <v>27.559730735483871</v>
      </c>
      <c r="V1021" s="2">
        <f t="shared" si="153"/>
        <v>2015</v>
      </c>
      <c r="W1021" s="18" t="str">
        <f t="shared" si="154"/>
        <v>avgust</v>
      </c>
      <c r="X1021" s="18" t="str">
        <f t="shared" si="155"/>
        <v>John Francis Daley</v>
      </c>
      <c r="Y1021" s="18" t="str">
        <f t="shared" si="156"/>
        <v>VACATİON</v>
      </c>
      <c r="Z1021" s="18" t="str">
        <f t="shared" si="157"/>
        <v>Normal</v>
      </c>
      <c r="AA1021" s="18" t="str">
        <f>VLOOKUP(D1021, lookups!$A$2:$B$18, 2, FALSE)</f>
        <v>High Budget</v>
      </c>
      <c r="AB1021" s="18" t="str">
        <f t="shared" si="158"/>
        <v>Not Recommended</v>
      </c>
      <c r="AC1021" s="18" t="str">
        <f t="shared" si="159"/>
        <v>Normal</v>
      </c>
    </row>
    <row r="1022" spans="1:29" x14ac:dyDescent="0.35">
      <c r="A1022" s="18" t="s">
        <v>7027</v>
      </c>
      <c r="B1022" s="19">
        <v>42219</v>
      </c>
      <c r="C1022" s="18" t="s">
        <v>50</v>
      </c>
      <c r="D1022" s="18" t="s">
        <v>58</v>
      </c>
      <c r="E1022" s="18" t="s">
        <v>21</v>
      </c>
      <c r="F1022" s="18" t="s">
        <v>22</v>
      </c>
      <c r="G1022" s="18" t="s">
        <v>110</v>
      </c>
      <c r="H1022" s="18" t="s">
        <v>5174</v>
      </c>
      <c r="I1022" s="18" t="s">
        <v>7028</v>
      </c>
      <c r="J1022" s="20">
        <v>26000</v>
      </c>
      <c r="K1022" s="20">
        <v>40312</v>
      </c>
      <c r="L1022" s="20">
        <v>0</v>
      </c>
      <c r="M1022" s="20">
        <v>28000</v>
      </c>
      <c r="N1022" s="20">
        <v>6.1</v>
      </c>
      <c r="O1022" s="20">
        <v>204</v>
      </c>
      <c r="P1022" s="20">
        <v>99</v>
      </c>
      <c r="Q1022" s="3">
        <v>58879132</v>
      </c>
      <c r="R1022" s="3">
        <v>31000000</v>
      </c>
      <c r="S1022" s="3">
        <f t="shared" si="150"/>
        <v>27879132</v>
      </c>
      <c r="T1022" s="4">
        <f t="shared" si="151"/>
        <v>0.89932683870967745</v>
      </c>
      <c r="U1022" s="5">
        <f t="shared" si="152"/>
        <v>27.559730735483871</v>
      </c>
      <c r="V1022" s="2">
        <f t="shared" si="153"/>
        <v>2015</v>
      </c>
      <c r="W1022" s="18" t="str">
        <f t="shared" si="154"/>
        <v>avgust</v>
      </c>
      <c r="X1022" s="18" t="str">
        <f t="shared" si="155"/>
        <v>John Francis Daley</v>
      </c>
      <c r="Y1022" s="18" t="str">
        <f t="shared" si="156"/>
        <v>VACATİON</v>
      </c>
      <c r="Z1022" s="18" t="str">
        <f t="shared" si="157"/>
        <v>Normal</v>
      </c>
      <c r="AA1022" s="18" t="str">
        <f>VLOOKUP(D1022, lookups!$A$2:$B$18, 2, FALSE)</f>
        <v>High Budget</v>
      </c>
      <c r="AB1022" s="18" t="str">
        <f t="shared" si="158"/>
        <v>Not Recommended</v>
      </c>
      <c r="AC1022" s="18" t="str">
        <f t="shared" si="159"/>
        <v>Normal</v>
      </c>
    </row>
    <row r="1023" spans="1:29" x14ac:dyDescent="0.35">
      <c r="A1023" s="18" t="s">
        <v>4770</v>
      </c>
      <c r="B1023" s="19">
        <v>39166</v>
      </c>
      <c r="C1023" s="18" t="s">
        <v>50</v>
      </c>
      <c r="D1023" s="18" t="s">
        <v>51</v>
      </c>
      <c r="E1023" s="18" t="s">
        <v>21</v>
      </c>
      <c r="F1023" s="18" t="s">
        <v>22</v>
      </c>
      <c r="G1023" s="18" t="s">
        <v>102</v>
      </c>
      <c r="H1023" s="18" t="s">
        <v>316</v>
      </c>
      <c r="I1023" s="18" t="s">
        <v>4771</v>
      </c>
      <c r="J1023" s="20">
        <v>12000</v>
      </c>
      <c r="K1023" s="20">
        <v>25590</v>
      </c>
      <c r="L1023" s="20">
        <v>9</v>
      </c>
      <c r="M1023" s="20">
        <v>0</v>
      </c>
      <c r="N1023" s="20">
        <v>6.8</v>
      </c>
      <c r="O1023" s="20">
        <v>154</v>
      </c>
      <c r="P1023" s="20">
        <v>85</v>
      </c>
      <c r="Q1023" s="3">
        <v>58867694</v>
      </c>
      <c r="R1023" s="3">
        <v>100000000</v>
      </c>
      <c r="S1023" s="3">
        <f t="shared" si="150"/>
        <v>-41132306</v>
      </c>
      <c r="T1023" s="4">
        <f t="shared" si="151"/>
        <v>-0.41132306000000002</v>
      </c>
      <c r="U1023" s="5">
        <f t="shared" si="152"/>
        <v>27.035470776</v>
      </c>
      <c r="V1023" s="2">
        <f t="shared" si="153"/>
        <v>2007</v>
      </c>
      <c r="W1023" s="18" t="str">
        <f t="shared" si="154"/>
        <v>mart</v>
      </c>
      <c r="X1023" s="18" t="str">
        <f t="shared" si="155"/>
        <v>Ash Brannon</v>
      </c>
      <c r="Y1023" s="18" t="str">
        <f t="shared" si="156"/>
        <v>SURF'S UP</v>
      </c>
      <c r="Z1023" s="18" t="str">
        <f t="shared" si="157"/>
        <v>Underperformer</v>
      </c>
      <c r="AA1023" s="18" t="str">
        <f>VLOOKUP(D1023, lookups!$A$2:$B$18, 2, FALSE)</f>
        <v>High Budget</v>
      </c>
      <c r="AB1023" s="18" t="str">
        <f t="shared" si="158"/>
        <v>Not Recommended</v>
      </c>
      <c r="AC1023" s="18" t="str">
        <f t="shared" si="159"/>
        <v>Normal</v>
      </c>
    </row>
    <row r="1024" spans="1:29" x14ac:dyDescent="0.35">
      <c r="A1024" s="18" t="s">
        <v>334</v>
      </c>
      <c r="B1024" s="19">
        <v>29805</v>
      </c>
      <c r="C1024" s="18" t="s">
        <v>50</v>
      </c>
      <c r="D1024" s="18" t="s">
        <v>79</v>
      </c>
      <c r="E1024" s="18" t="s">
        <v>21</v>
      </c>
      <c r="F1024" s="18" t="s">
        <v>101</v>
      </c>
      <c r="G1024" s="18" t="s">
        <v>102</v>
      </c>
      <c r="H1024" s="18" t="s">
        <v>335</v>
      </c>
      <c r="I1024" s="18" t="s">
        <v>336</v>
      </c>
      <c r="J1024" s="20">
        <v>368</v>
      </c>
      <c r="K1024" s="20">
        <v>1651</v>
      </c>
      <c r="L1024" s="20">
        <v>46</v>
      </c>
      <c r="M1024" s="20">
        <v>0</v>
      </c>
      <c r="N1024" s="20">
        <v>7.2</v>
      </c>
      <c r="O1024" s="20">
        <v>90</v>
      </c>
      <c r="P1024" s="20">
        <v>125</v>
      </c>
      <c r="Q1024" s="3">
        <v>58800000</v>
      </c>
      <c r="R1024" s="3">
        <v>5500000</v>
      </c>
      <c r="S1024" s="3">
        <f t="shared" si="150"/>
        <v>53300000</v>
      </c>
      <c r="T1024" s="4">
        <f t="shared" si="151"/>
        <v>9.6909090909090914</v>
      </c>
      <c r="U1024" s="5">
        <f t="shared" si="152"/>
        <v>32.676363636363639</v>
      </c>
      <c r="V1024" s="2">
        <f t="shared" si="153"/>
        <v>1981</v>
      </c>
      <c r="W1024" s="18" t="str">
        <f t="shared" si="154"/>
        <v>avgust</v>
      </c>
      <c r="X1024" s="18" t="str">
        <f t="shared" si="155"/>
        <v>Hugh Hudson</v>
      </c>
      <c r="Y1024" s="18" t="str">
        <f t="shared" si="156"/>
        <v>CHARİOTS OF FİRE</v>
      </c>
      <c r="Z1024" s="18" t="str">
        <f t="shared" si="157"/>
        <v>Overperformer</v>
      </c>
      <c r="AA1024" s="18" t="str">
        <f>VLOOKUP(D1024, lookups!$A$2:$B$18, 2, FALSE)</f>
        <v>Medium Budget</v>
      </c>
      <c r="AB1024" s="18" t="str">
        <f t="shared" si="158"/>
        <v>Not Recommended</v>
      </c>
      <c r="AC1024" s="18" t="str">
        <f t="shared" si="159"/>
        <v>Normal</v>
      </c>
    </row>
    <row r="1025" spans="1:29" x14ac:dyDescent="0.35">
      <c r="A1025" s="18" t="s">
        <v>5207</v>
      </c>
      <c r="B1025" s="19">
        <v>39877</v>
      </c>
      <c r="C1025" s="18" t="s">
        <v>50</v>
      </c>
      <c r="D1025" s="18" t="s">
        <v>38</v>
      </c>
      <c r="E1025" s="18" t="s">
        <v>21</v>
      </c>
      <c r="F1025" s="18" t="s">
        <v>22</v>
      </c>
      <c r="G1025" s="18" t="s">
        <v>102</v>
      </c>
      <c r="H1025" s="18" t="s">
        <v>2901</v>
      </c>
      <c r="I1025" s="18" t="s">
        <v>2505</v>
      </c>
      <c r="J1025" s="20">
        <v>11000</v>
      </c>
      <c r="K1025" s="20">
        <v>13794</v>
      </c>
      <c r="L1025" s="20">
        <v>56</v>
      </c>
      <c r="M1025" s="20">
        <v>0</v>
      </c>
      <c r="N1025" s="20">
        <v>5.4</v>
      </c>
      <c r="O1025" s="20">
        <v>152</v>
      </c>
      <c r="P1025" s="20">
        <v>89</v>
      </c>
      <c r="Q1025" s="3">
        <v>58715510</v>
      </c>
      <c r="R1025" s="3">
        <v>30000000</v>
      </c>
      <c r="S1025" s="3">
        <f t="shared" si="150"/>
        <v>28715510</v>
      </c>
      <c r="T1025" s="4">
        <f t="shared" si="151"/>
        <v>0.95718366666666665</v>
      </c>
      <c r="U1025" s="5">
        <f t="shared" si="152"/>
        <v>21.982873466666668</v>
      </c>
      <c r="V1025" s="2">
        <f t="shared" si="153"/>
        <v>2009</v>
      </c>
      <c r="W1025" s="18" t="str">
        <f t="shared" si="154"/>
        <v>mart</v>
      </c>
      <c r="X1025" s="18" t="str">
        <f t="shared" si="155"/>
        <v>Gary Winick</v>
      </c>
      <c r="Y1025" s="18" t="str">
        <f t="shared" si="156"/>
        <v>BRİDE WARS</v>
      </c>
      <c r="Z1025" s="18" t="str">
        <f t="shared" si="157"/>
        <v>Normal</v>
      </c>
      <c r="AA1025" s="18" t="str">
        <f>VLOOKUP(D1025, lookups!$A$2:$B$18, 2, FALSE)</f>
        <v>Medium Budget</v>
      </c>
      <c r="AB1025" s="18" t="str">
        <f t="shared" si="158"/>
        <v>Not Recommended</v>
      </c>
      <c r="AC1025" s="18" t="str">
        <f t="shared" si="159"/>
        <v>High Buzz Mismatch</v>
      </c>
    </row>
    <row r="1026" spans="1:29" x14ac:dyDescent="0.35">
      <c r="A1026" s="18" t="s">
        <v>6035</v>
      </c>
      <c r="B1026" s="19">
        <v>40784</v>
      </c>
      <c r="C1026" s="18" t="s">
        <v>50</v>
      </c>
      <c r="D1026" s="18" t="s">
        <v>27</v>
      </c>
      <c r="E1026" s="18" t="s">
        <v>21</v>
      </c>
      <c r="F1026" s="18" t="s">
        <v>22</v>
      </c>
      <c r="G1026" s="18" t="s">
        <v>150</v>
      </c>
      <c r="H1026" s="18" t="s">
        <v>3999</v>
      </c>
      <c r="I1026" s="18" t="s">
        <v>4680</v>
      </c>
      <c r="J1026" s="20">
        <v>21000</v>
      </c>
      <c r="K1026" s="20">
        <v>36062</v>
      </c>
      <c r="L1026" s="20">
        <v>508</v>
      </c>
      <c r="M1026" s="20">
        <v>33000</v>
      </c>
      <c r="N1026" s="20">
        <v>6.9</v>
      </c>
      <c r="O1026" s="20">
        <v>279</v>
      </c>
      <c r="P1026" s="20">
        <v>120</v>
      </c>
      <c r="Q1026" s="3">
        <v>58700247</v>
      </c>
      <c r="R1026" s="3">
        <v>38000000</v>
      </c>
      <c r="S1026" s="3">
        <f t="shared" si="150"/>
        <v>20700247</v>
      </c>
      <c r="T1026" s="4">
        <f t="shared" si="151"/>
        <v>0.54474334210526321</v>
      </c>
      <c r="U1026" s="5">
        <f t="shared" si="152"/>
        <v>31.117897336842109</v>
      </c>
      <c r="V1026" s="2">
        <f t="shared" si="153"/>
        <v>2011</v>
      </c>
      <c r="W1026" s="18" t="str">
        <f t="shared" si="154"/>
        <v>avgust</v>
      </c>
      <c r="X1026" s="18" t="str">
        <f t="shared" si="155"/>
        <v>Francis Lawrence</v>
      </c>
      <c r="Y1026" s="18" t="str">
        <f t="shared" si="156"/>
        <v>WATER FOR ELEPHANTS</v>
      </c>
      <c r="Z1026" s="18" t="str">
        <f t="shared" si="157"/>
        <v>Normal</v>
      </c>
      <c r="AA1026" s="18" t="str">
        <f>VLOOKUP(D1026, lookups!$A$2:$B$18, 2, FALSE)</f>
        <v>Medium Budget</v>
      </c>
      <c r="AB1026" s="18" t="str">
        <f t="shared" si="158"/>
        <v>Not Recommended</v>
      </c>
      <c r="AC1026" s="18" t="str">
        <f t="shared" si="159"/>
        <v>Normal</v>
      </c>
    </row>
    <row r="1027" spans="1:29" x14ac:dyDescent="0.35">
      <c r="A1027" s="18" t="s">
        <v>6732</v>
      </c>
      <c r="B1027" s="19">
        <v>41888</v>
      </c>
      <c r="C1027" s="18" t="s">
        <v>50</v>
      </c>
      <c r="D1027" s="18" t="s">
        <v>95</v>
      </c>
      <c r="E1027" s="18" t="s">
        <v>21</v>
      </c>
      <c r="F1027" s="18" t="s">
        <v>22</v>
      </c>
      <c r="G1027" s="18" t="s">
        <v>150</v>
      </c>
      <c r="H1027" s="18" t="s">
        <v>1026</v>
      </c>
      <c r="I1027" s="18" t="s">
        <v>4648</v>
      </c>
      <c r="J1027" s="20">
        <v>10000</v>
      </c>
      <c r="K1027" s="20">
        <v>14161</v>
      </c>
      <c r="L1027" s="20">
        <v>294</v>
      </c>
      <c r="M1027" s="20">
        <v>60000</v>
      </c>
      <c r="N1027" s="20">
        <v>6.2</v>
      </c>
      <c r="O1027" s="20">
        <v>492</v>
      </c>
      <c r="P1027" s="20">
        <v>117</v>
      </c>
      <c r="Q1027" s="3">
        <v>58607007</v>
      </c>
      <c r="R1027" s="3">
        <v>100000000</v>
      </c>
      <c r="S1027" s="3">
        <f t="shared" ref="S1027:S1090" si="160">Q1027-R1027</f>
        <v>-41392993</v>
      </c>
      <c r="T1027" s="4">
        <f t="shared" ref="T1027:T1090" si="161">IF(R1027&gt;0, (Q1027-R1027)/R1027, 0)</f>
        <v>-0.41392993</v>
      </c>
      <c r="U1027" s="5">
        <f t="shared" ref="U1027:U1090" si="162">(N1027*4) + (T1027*0.4) + (M1027/10000)</f>
        <v>30.634428028000002</v>
      </c>
      <c r="V1027" s="2">
        <f t="shared" ref="V1027:V1090" si="163">YEAR(B1027)</f>
        <v>2014</v>
      </c>
      <c r="W1027" s="18" t="str">
        <f t="shared" ref="W1027:W1090" si="164">TEXT(B1027, "mmmm")</f>
        <v>sentyabr</v>
      </c>
      <c r="X1027" s="18" t="str">
        <f t="shared" ref="X1027:X1090" si="165">TRIM(I1027)</f>
        <v>JosÃ© Padilha</v>
      </c>
      <c r="Y1027" s="18" t="str">
        <f t="shared" ref="Y1027:Y1090" si="166">UPPER(A1027)</f>
        <v>ROBOCOP</v>
      </c>
      <c r="Z1027" s="18" t="str">
        <f t="shared" ref="Z1027:Z1090" si="167">IF(AND(R1027&gt;50000000, S1027&lt;0), "Underperformer", IF(AND(R1027&lt;10000000, S1027&gt;50000000), "Overperformer", "Normal"))</f>
        <v>Underperformer</v>
      </c>
      <c r="AA1027" s="18" t="str">
        <f>VLOOKUP(D1027, lookups!$A$2:$B$18, 2, FALSE)</f>
        <v>High Budget</v>
      </c>
      <c r="AB1027" s="18" t="str">
        <f t="shared" ref="AB1027:AB1090" si="168">IF(AND(N1027&gt;7, T1027&gt;1, U1027&gt;70), "Recommended", "Not Recommended")</f>
        <v>Not Recommended</v>
      </c>
      <c r="AC1027" s="18" t="str">
        <f t="shared" ref="AC1027:AC1090" si="169">IF(N1027&gt;=8, "High Buzz / High Score", IF(AND(N1027&lt;6, T1027&lt;1), "High Buzz Mismatch", "Normal"))</f>
        <v>Normal</v>
      </c>
    </row>
    <row r="1028" spans="1:29" x14ac:dyDescent="0.35">
      <c r="A1028" s="18" t="s">
        <v>759</v>
      </c>
      <c r="B1028" s="19">
        <v>32787</v>
      </c>
      <c r="C1028" s="18" t="s">
        <v>50</v>
      </c>
      <c r="D1028" s="18" t="s">
        <v>20</v>
      </c>
      <c r="E1028" s="18" t="s">
        <v>21</v>
      </c>
      <c r="F1028" s="18" t="s">
        <v>22</v>
      </c>
      <c r="G1028" s="18" t="s">
        <v>110</v>
      </c>
      <c r="H1028" s="18" t="s">
        <v>214</v>
      </c>
      <c r="I1028" s="18" t="s">
        <v>760</v>
      </c>
      <c r="J1028" s="20">
        <v>14000</v>
      </c>
      <c r="K1028" s="20">
        <v>15914</v>
      </c>
      <c r="L1028" s="20">
        <v>17</v>
      </c>
      <c r="M1028" s="20">
        <v>0</v>
      </c>
      <c r="N1028" s="20">
        <v>6.8</v>
      </c>
      <c r="O1028" s="20">
        <v>43</v>
      </c>
      <c r="P1028" s="20">
        <v>113</v>
      </c>
      <c r="Q1028" s="3">
        <v>58571513</v>
      </c>
      <c r="R1028" s="3">
        <v>19000000</v>
      </c>
      <c r="S1028" s="3">
        <f t="shared" si="160"/>
        <v>39571513</v>
      </c>
      <c r="T1028" s="4">
        <f t="shared" si="161"/>
        <v>2.0827112105263157</v>
      </c>
      <c r="U1028" s="5">
        <f t="shared" si="162"/>
        <v>28.033084484210526</v>
      </c>
      <c r="V1028" s="2">
        <f t="shared" si="163"/>
        <v>1989</v>
      </c>
      <c r="W1028" s="18" t="str">
        <f t="shared" si="164"/>
        <v>oktyabr</v>
      </c>
      <c r="X1028" s="18" t="str">
        <f t="shared" si="165"/>
        <v>Harold Becker</v>
      </c>
      <c r="Y1028" s="18" t="str">
        <f t="shared" si="166"/>
        <v>SEA OF LOVE</v>
      </c>
      <c r="Z1028" s="18" t="str">
        <f t="shared" si="167"/>
        <v>Normal</v>
      </c>
      <c r="AA1028" s="18" t="str">
        <f>VLOOKUP(D1028, lookups!$A$2:$B$18, 2, FALSE)</f>
        <v>Medium Budget</v>
      </c>
      <c r="AB1028" s="18" t="str">
        <f t="shared" si="168"/>
        <v>Not Recommended</v>
      </c>
      <c r="AC1028" s="18" t="str">
        <f t="shared" si="169"/>
        <v>Normal</v>
      </c>
    </row>
    <row r="1029" spans="1:29" x14ac:dyDescent="0.35">
      <c r="A1029" s="18" t="s">
        <v>916</v>
      </c>
      <c r="B1029" s="19">
        <v>33852</v>
      </c>
      <c r="C1029" s="18" t="s">
        <v>50</v>
      </c>
      <c r="D1029" s="18" t="s">
        <v>38</v>
      </c>
      <c r="E1029" s="18" t="s">
        <v>21</v>
      </c>
      <c r="F1029" s="18" t="s">
        <v>22</v>
      </c>
      <c r="G1029" s="18" t="s">
        <v>150</v>
      </c>
      <c r="H1029" s="18" t="s">
        <v>800</v>
      </c>
      <c r="I1029" s="18" t="s">
        <v>498</v>
      </c>
      <c r="J1029" s="20">
        <v>13000</v>
      </c>
      <c r="K1029" s="20">
        <v>25599</v>
      </c>
      <c r="L1029" s="20">
        <v>0</v>
      </c>
      <c r="M1029" s="20">
        <v>8000</v>
      </c>
      <c r="N1029" s="20">
        <v>6.4</v>
      </c>
      <c r="O1029" s="20">
        <v>49</v>
      </c>
      <c r="P1029" s="20">
        <v>104</v>
      </c>
      <c r="Q1029" s="3">
        <v>58422650</v>
      </c>
      <c r="R1029" s="3">
        <v>55000000</v>
      </c>
      <c r="S1029" s="3">
        <f t="shared" si="160"/>
        <v>3422650</v>
      </c>
      <c r="T1029" s="4">
        <f t="shared" si="161"/>
        <v>6.2230000000000001E-2</v>
      </c>
      <c r="U1029" s="5">
        <f t="shared" si="162"/>
        <v>26.424892000000003</v>
      </c>
      <c r="V1029" s="2">
        <f t="shared" si="163"/>
        <v>1992</v>
      </c>
      <c r="W1029" s="18" t="str">
        <f t="shared" si="164"/>
        <v>sentyabr</v>
      </c>
      <c r="X1029" s="18" t="str">
        <f t="shared" si="165"/>
        <v>Robert Zemeckis</v>
      </c>
      <c r="Y1029" s="18" t="str">
        <f t="shared" si="166"/>
        <v>DEATH BECOMES HER</v>
      </c>
      <c r="Z1029" s="18" t="str">
        <f t="shared" si="167"/>
        <v>Normal</v>
      </c>
      <c r="AA1029" s="18" t="str">
        <f>VLOOKUP(D1029, lookups!$A$2:$B$18, 2, FALSE)</f>
        <v>Medium Budget</v>
      </c>
      <c r="AB1029" s="18" t="str">
        <f t="shared" si="168"/>
        <v>Not Recommended</v>
      </c>
      <c r="AC1029" s="18" t="str">
        <f t="shared" si="169"/>
        <v>Normal</v>
      </c>
    </row>
    <row r="1030" spans="1:29" x14ac:dyDescent="0.35">
      <c r="A1030" s="18" t="s">
        <v>5536</v>
      </c>
      <c r="B1030" s="19">
        <v>40189</v>
      </c>
      <c r="C1030" s="18" t="s">
        <v>50</v>
      </c>
      <c r="D1030" s="18" t="s">
        <v>38</v>
      </c>
      <c r="E1030" s="18" t="s">
        <v>21</v>
      </c>
      <c r="F1030" s="18" t="s">
        <v>22</v>
      </c>
      <c r="G1030" s="18" t="s">
        <v>150</v>
      </c>
      <c r="H1030" s="18" t="s">
        <v>4768</v>
      </c>
      <c r="I1030" s="18" t="s">
        <v>5537</v>
      </c>
      <c r="J1030" s="20">
        <v>15000</v>
      </c>
      <c r="K1030" s="20">
        <v>16982</v>
      </c>
      <c r="L1030" s="20">
        <v>87</v>
      </c>
      <c r="M1030" s="20">
        <v>19000</v>
      </c>
      <c r="N1030" s="20">
        <v>7.1</v>
      </c>
      <c r="O1030" s="20">
        <v>262</v>
      </c>
      <c r="P1030" s="20">
        <v>92</v>
      </c>
      <c r="Q1030" s="3">
        <v>58401464</v>
      </c>
      <c r="R1030" s="3">
        <v>8000000</v>
      </c>
      <c r="S1030" s="3">
        <f t="shared" si="160"/>
        <v>50401464</v>
      </c>
      <c r="T1030" s="4">
        <f t="shared" si="161"/>
        <v>6.3001829999999996</v>
      </c>
      <c r="U1030" s="5">
        <f t="shared" si="162"/>
        <v>32.820073199999996</v>
      </c>
      <c r="V1030" s="2">
        <f t="shared" si="163"/>
        <v>2010</v>
      </c>
      <c r="W1030" s="18" t="str">
        <f t="shared" si="164"/>
        <v>yanvar</v>
      </c>
      <c r="X1030" s="18" t="str">
        <f t="shared" si="165"/>
        <v>Will Gluck</v>
      </c>
      <c r="Y1030" s="18" t="str">
        <f t="shared" si="166"/>
        <v>EASY A</v>
      </c>
      <c r="Z1030" s="18" t="str">
        <f t="shared" si="167"/>
        <v>Overperformer</v>
      </c>
      <c r="AA1030" s="18" t="str">
        <f>VLOOKUP(D1030, lookups!$A$2:$B$18, 2, FALSE)</f>
        <v>Medium Budget</v>
      </c>
      <c r="AB1030" s="18" t="str">
        <f t="shared" si="168"/>
        <v>Not Recommended</v>
      </c>
      <c r="AC1030" s="18" t="str">
        <f t="shared" si="169"/>
        <v>Normal</v>
      </c>
    </row>
    <row r="1031" spans="1:29" x14ac:dyDescent="0.35">
      <c r="A1031" s="18" t="s">
        <v>4301</v>
      </c>
      <c r="B1031" s="19">
        <v>38791</v>
      </c>
      <c r="C1031" s="18" t="s">
        <v>50</v>
      </c>
      <c r="D1031" s="18" t="s">
        <v>58</v>
      </c>
      <c r="E1031" s="18" t="s">
        <v>21</v>
      </c>
      <c r="F1031" s="18" t="s">
        <v>22</v>
      </c>
      <c r="G1031" s="18" t="s">
        <v>46</v>
      </c>
      <c r="H1031" s="18" t="s">
        <v>1524</v>
      </c>
      <c r="I1031" s="18" t="s">
        <v>4302</v>
      </c>
      <c r="J1031" s="20">
        <v>8000</v>
      </c>
      <c r="K1031" s="20">
        <v>11124</v>
      </c>
      <c r="L1031" s="20">
        <v>5</v>
      </c>
      <c r="M1031" s="20">
        <v>624</v>
      </c>
      <c r="N1031" s="20">
        <v>6.6</v>
      </c>
      <c r="O1031" s="20">
        <v>87</v>
      </c>
      <c r="P1031" s="20">
        <v>78</v>
      </c>
      <c r="Q1031" s="3">
        <v>58336565</v>
      </c>
      <c r="R1031" s="3">
        <v>50000000</v>
      </c>
      <c r="S1031" s="3">
        <f t="shared" si="160"/>
        <v>8336565</v>
      </c>
      <c r="T1031" s="4">
        <f t="shared" si="161"/>
        <v>0.1667313</v>
      </c>
      <c r="U1031" s="5">
        <f t="shared" si="162"/>
        <v>26.529092519999999</v>
      </c>
      <c r="V1031" s="2">
        <f t="shared" si="163"/>
        <v>2006</v>
      </c>
      <c r="W1031" s="18" t="str">
        <f t="shared" si="164"/>
        <v>mart</v>
      </c>
      <c r="X1031" s="18" t="str">
        <f t="shared" si="165"/>
        <v>Matthew O'Callaghan</v>
      </c>
      <c r="Y1031" s="18" t="str">
        <f t="shared" si="166"/>
        <v>CURİOUS GEORGE</v>
      </c>
      <c r="Z1031" s="18" t="str">
        <f t="shared" si="167"/>
        <v>Normal</v>
      </c>
      <c r="AA1031" s="18" t="str">
        <f>VLOOKUP(D1031, lookups!$A$2:$B$18, 2, FALSE)</f>
        <v>High Budget</v>
      </c>
      <c r="AB1031" s="18" t="str">
        <f t="shared" si="168"/>
        <v>Not Recommended</v>
      </c>
      <c r="AC1031" s="18" t="str">
        <f t="shared" si="169"/>
        <v>Normal</v>
      </c>
    </row>
    <row r="1032" spans="1:29" x14ac:dyDescent="0.35">
      <c r="A1032" s="18" t="s">
        <v>3424</v>
      </c>
      <c r="B1032" s="19">
        <v>37825</v>
      </c>
      <c r="C1032" s="18" t="s">
        <v>50</v>
      </c>
      <c r="D1032" s="18" t="s">
        <v>27</v>
      </c>
      <c r="E1032" s="18" t="s">
        <v>21</v>
      </c>
      <c r="F1032" s="18" t="s">
        <v>22</v>
      </c>
      <c r="G1032" s="18" t="s">
        <v>110</v>
      </c>
      <c r="H1032" s="18" t="s">
        <v>1415</v>
      </c>
      <c r="I1032" s="18" t="s">
        <v>794</v>
      </c>
      <c r="J1032" s="20">
        <v>3000</v>
      </c>
      <c r="K1032" s="20">
        <v>5458</v>
      </c>
      <c r="L1032" s="20">
        <v>0</v>
      </c>
      <c r="M1032" s="20">
        <v>0</v>
      </c>
      <c r="N1032" s="20">
        <v>7.5</v>
      </c>
      <c r="O1032" s="20">
        <v>153</v>
      </c>
      <c r="P1032" s="20">
        <v>139</v>
      </c>
      <c r="Q1032" s="3">
        <v>58328680</v>
      </c>
      <c r="R1032" s="3">
        <v>22000000</v>
      </c>
      <c r="S1032" s="3">
        <f t="shared" si="160"/>
        <v>36328680</v>
      </c>
      <c r="T1032" s="4">
        <f t="shared" si="161"/>
        <v>1.6513036363636364</v>
      </c>
      <c r="U1032" s="5">
        <f t="shared" si="162"/>
        <v>30.660521454545453</v>
      </c>
      <c r="V1032" s="2">
        <f t="shared" si="163"/>
        <v>2003</v>
      </c>
      <c r="W1032" s="18" t="str">
        <f t="shared" si="164"/>
        <v>iyul</v>
      </c>
      <c r="X1032" s="18" t="str">
        <f t="shared" si="165"/>
        <v>Kevin Costner</v>
      </c>
      <c r="Y1032" s="18" t="str">
        <f t="shared" si="166"/>
        <v>OPEN RANGE</v>
      </c>
      <c r="Z1032" s="18" t="str">
        <f t="shared" si="167"/>
        <v>Normal</v>
      </c>
      <c r="AA1032" s="18" t="str">
        <f>VLOOKUP(D1032, lookups!$A$2:$B$18, 2, FALSE)</f>
        <v>Medium Budget</v>
      </c>
      <c r="AB1032" s="18" t="str">
        <f t="shared" si="168"/>
        <v>Not Recommended</v>
      </c>
      <c r="AC1032" s="18" t="str">
        <f t="shared" si="169"/>
        <v>Normal</v>
      </c>
    </row>
    <row r="1033" spans="1:29" x14ac:dyDescent="0.35">
      <c r="A1033" s="18" t="s">
        <v>1518</v>
      </c>
      <c r="B1033" s="19">
        <v>35786</v>
      </c>
      <c r="C1033" s="18" t="s">
        <v>50</v>
      </c>
      <c r="D1033" s="18" t="s">
        <v>58</v>
      </c>
      <c r="E1033" s="18" t="s">
        <v>21</v>
      </c>
      <c r="F1033" s="18" t="s">
        <v>22</v>
      </c>
      <c r="G1033" s="18" t="s">
        <v>46</v>
      </c>
      <c r="H1033" s="18" t="s">
        <v>1519</v>
      </c>
      <c r="I1033" s="18" t="s">
        <v>709</v>
      </c>
      <c r="J1033" s="20">
        <v>4000</v>
      </c>
      <c r="K1033" s="20">
        <v>6017</v>
      </c>
      <c r="L1033" s="20">
        <v>383</v>
      </c>
      <c r="M1033" s="20">
        <v>0</v>
      </c>
      <c r="N1033" s="20">
        <v>7.1</v>
      </c>
      <c r="O1033" s="20">
        <v>78</v>
      </c>
      <c r="P1033" s="20">
        <v>94</v>
      </c>
      <c r="Q1033" s="3">
        <v>58297830</v>
      </c>
      <c r="R1033" s="3">
        <v>50000000</v>
      </c>
      <c r="S1033" s="3">
        <f t="shared" si="160"/>
        <v>8297830</v>
      </c>
      <c r="T1033" s="4">
        <f t="shared" si="161"/>
        <v>0.16595660000000001</v>
      </c>
      <c r="U1033" s="5">
        <f t="shared" si="162"/>
        <v>28.466382639999999</v>
      </c>
      <c r="V1033" s="2">
        <f t="shared" si="163"/>
        <v>1997</v>
      </c>
      <c r="W1033" s="18" t="str">
        <f t="shared" si="164"/>
        <v>dekabr</v>
      </c>
      <c r="X1033" s="18" t="str">
        <f t="shared" si="165"/>
        <v>Don Bluth</v>
      </c>
      <c r="Y1033" s="18" t="str">
        <f t="shared" si="166"/>
        <v>ANASTASİA</v>
      </c>
      <c r="Z1033" s="18" t="str">
        <f t="shared" si="167"/>
        <v>Normal</v>
      </c>
      <c r="AA1033" s="18" t="str">
        <f>VLOOKUP(D1033, lookups!$A$2:$B$18, 2, FALSE)</f>
        <v>High Budget</v>
      </c>
      <c r="AB1033" s="18" t="str">
        <f t="shared" si="168"/>
        <v>Not Recommended</v>
      </c>
      <c r="AC1033" s="18" t="str">
        <f t="shared" si="169"/>
        <v>Normal</v>
      </c>
    </row>
    <row r="1034" spans="1:29" x14ac:dyDescent="0.35">
      <c r="A1034" s="18" t="s">
        <v>4393</v>
      </c>
      <c r="B1034" s="19">
        <v>38898</v>
      </c>
      <c r="C1034" s="18" t="s">
        <v>50</v>
      </c>
      <c r="D1034" s="18" t="s">
        <v>38</v>
      </c>
      <c r="E1034" s="18" t="s">
        <v>21</v>
      </c>
      <c r="F1034" s="18" t="s">
        <v>22</v>
      </c>
      <c r="G1034" s="18" t="s">
        <v>150</v>
      </c>
      <c r="H1034" s="18" t="s">
        <v>1359</v>
      </c>
      <c r="I1034" s="18" t="s">
        <v>1071</v>
      </c>
      <c r="J1034" s="20">
        <v>979</v>
      </c>
      <c r="K1034" s="20">
        <v>6334</v>
      </c>
      <c r="L1034" s="20">
        <v>322</v>
      </c>
      <c r="M1034" s="20">
        <v>0</v>
      </c>
      <c r="N1034" s="20">
        <v>4.3</v>
      </c>
      <c r="O1034" s="20">
        <v>78</v>
      </c>
      <c r="P1034" s="20">
        <v>98</v>
      </c>
      <c r="Q1034" s="3">
        <v>58255287</v>
      </c>
      <c r="R1034" s="3">
        <v>64000000</v>
      </c>
      <c r="S1034" s="3">
        <f t="shared" si="160"/>
        <v>-5744713</v>
      </c>
      <c r="T1034" s="4">
        <f t="shared" si="161"/>
        <v>-8.9761140624999999E-2</v>
      </c>
      <c r="U1034" s="5">
        <f t="shared" si="162"/>
        <v>17.164095543749998</v>
      </c>
      <c r="V1034" s="2">
        <f t="shared" si="163"/>
        <v>2006</v>
      </c>
      <c r="W1034" s="18" t="str">
        <f t="shared" si="164"/>
        <v>iyun</v>
      </c>
      <c r="X1034" s="18" t="str">
        <f t="shared" si="165"/>
        <v>Keenen Ivory Wayans</v>
      </c>
      <c r="Y1034" s="18" t="str">
        <f t="shared" si="166"/>
        <v>LİTTLEMAN</v>
      </c>
      <c r="Z1034" s="18" t="str">
        <f t="shared" si="167"/>
        <v>Underperformer</v>
      </c>
      <c r="AA1034" s="18" t="str">
        <f>VLOOKUP(D1034, lookups!$A$2:$B$18, 2, FALSE)</f>
        <v>Medium Budget</v>
      </c>
      <c r="AB1034" s="18" t="str">
        <f t="shared" si="168"/>
        <v>Not Recommended</v>
      </c>
      <c r="AC1034" s="18" t="str">
        <f t="shared" si="169"/>
        <v>High Buzz Mismatch</v>
      </c>
    </row>
    <row r="1035" spans="1:29" x14ac:dyDescent="0.35">
      <c r="A1035" s="18" t="s">
        <v>6556</v>
      </c>
      <c r="B1035" s="19">
        <v>41616</v>
      </c>
      <c r="C1035" s="18" t="s">
        <v>50</v>
      </c>
      <c r="D1035" s="18" t="s">
        <v>58</v>
      </c>
      <c r="E1035" s="18" t="s">
        <v>21</v>
      </c>
      <c r="F1035" s="18" t="s">
        <v>22</v>
      </c>
      <c r="G1035" s="18" t="s">
        <v>102</v>
      </c>
      <c r="H1035" s="18" t="s">
        <v>4063</v>
      </c>
      <c r="I1035" s="18" t="s">
        <v>1449</v>
      </c>
      <c r="J1035" s="20">
        <v>3000</v>
      </c>
      <c r="K1035" s="20">
        <v>5095</v>
      </c>
      <c r="L1035" s="20">
        <v>0</v>
      </c>
      <c r="M1035" s="20">
        <v>70000</v>
      </c>
      <c r="N1035" s="20">
        <v>7.3</v>
      </c>
      <c r="O1035" s="20">
        <v>362</v>
      </c>
      <c r="P1035" s="20">
        <v>114</v>
      </c>
      <c r="Q1035" s="3">
        <v>58229120</v>
      </c>
      <c r="R1035" s="3">
        <v>90000000</v>
      </c>
      <c r="S1035" s="3">
        <f t="shared" si="160"/>
        <v>-31770880</v>
      </c>
      <c r="T1035" s="4">
        <f t="shared" si="161"/>
        <v>-0.35300977777777776</v>
      </c>
      <c r="U1035" s="5">
        <f t="shared" si="162"/>
        <v>36.058796088888883</v>
      </c>
      <c r="V1035" s="2">
        <f t="shared" si="163"/>
        <v>2013</v>
      </c>
      <c r="W1035" s="18" t="str">
        <f t="shared" si="164"/>
        <v>dekabr</v>
      </c>
      <c r="X1035" s="18" t="str">
        <f t="shared" si="165"/>
        <v>Ben Stiller</v>
      </c>
      <c r="Y1035" s="18" t="str">
        <f t="shared" si="166"/>
        <v>THE SECRET LİFE OF WALTER MİTTY</v>
      </c>
      <c r="Z1035" s="18" t="str">
        <f t="shared" si="167"/>
        <v>Underperformer</v>
      </c>
      <c r="AA1035" s="18" t="str">
        <f>VLOOKUP(D1035, lookups!$A$2:$B$18, 2, FALSE)</f>
        <v>High Budget</v>
      </c>
      <c r="AB1035" s="18" t="str">
        <f t="shared" si="168"/>
        <v>Not Recommended</v>
      </c>
      <c r="AC1035" s="18" t="str">
        <f t="shared" si="169"/>
        <v>Normal</v>
      </c>
    </row>
    <row r="1036" spans="1:29" x14ac:dyDescent="0.35">
      <c r="A1036" s="18" t="s">
        <v>2009</v>
      </c>
      <c r="B1036" s="19">
        <v>36164</v>
      </c>
      <c r="C1036" s="18" t="s">
        <v>50</v>
      </c>
      <c r="D1036" s="18" t="s">
        <v>38</v>
      </c>
      <c r="E1036" s="18" t="s">
        <v>21</v>
      </c>
      <c r="F1036" s="18" t="s">
        <v>22</v>
      </c>
      <c r="G1036" s="18" t="s">
        <v>102</v>
      </c>
      <c r="H1036" s="18" t="s">
        <v>602</v>
      </c>
      <c r="I1036" s="18" t="s">
        <v>811</v>
      </c>
      <c r="J1036" s="20">
        <v>49000</v>
      </c>
      <c r="K1036" s="20">
        <v>55254</v>
      </c>
      <c r="L1036" s="20">
        <v>0</v>
      </c>
      <c r="M1036" s="20">
        <v>0</v>
      </c>
      <c r="N1036" s="20">
        <v>6.8</v>
      </c>
      <c r="O1036" s="20">
        <v>93</v>
      </c>
      <c r="P1036" s="20">
        <v>132</v>
      </c>
      <c r="Q1036" s="3">
        <v>58220776</v>
      </c>
      <c r="R1036" s="3">
        <v>100000000</v>
      </c>
      <c r="S1036" s="3">
        <f t="shared" si="160"/>
        <v>-41779224</v>
      </c>
      <c r="T1036" s="4">
        <f t="shared" si="161"/>
        <v>-0.41779223999999998</v>
      </c>
      <c r="U1036" s="5">
        <f t="shared" si="162"/>
        <v>27.032883104</v>
      </c>
      <c r="V1036" s="2">
        <f t="shared" si="163"/>
        <v>1999</v>
      </c>
      <c r="W1036" s="18" t="str">
        <f t="shared" si="164"/>
        <v>yanvar</v>
      </c>
      <c r="X1036" s="18" t="str">
        <f t="shared" si="165"/>
        <v>Chris Columbus</v>
      </c>
      <c r="Y1036" s="18" t="str">
        <f t="shared" si="166"/>
        <v>BİCENTENNİAL MAN</v>
      </c>
      <c r="Z1036" s="18" t="str">
        <f t="shared" si="167"/>
        <v>Underperformer</v>
      </c>
      <c r="AA1036" s="18" t="str">
        <f>VLOOKUP(D1036, lookups!$A$2:$B$18, 2, FALSE)</f>
        <v>Medium Budget</v>
      </c>
      <c r="AB1036" s="18" t="str">
        <f t="shared" si="168"/>
        <v>Not Recommended</v>
      </c>
      <c r="AC1036" s="18" t="str">
        <f t="shared" si="169"/>
        <v>Normal</v>
      </c>
    </row>
    <row r="1037" spans="1:29" x14ac:dyDescent="0.35">
      <c r="A1037" s="18" t="s">
        <v>2609</v>
      </c>
      <c r="B1037" s="19">
        <v>37172</v>
      </c>
      <c r="C1037" s="18" t="s">
        <v>19</v>
      </c>
      <c r="D1037" s="18" t="s">
        <v>79</v>
      </c>
      <c r="E1037" s="18" t="s">
        <v>21</v>
      </c>
      <c r="F1037" s="18" t="s">
        <v>22</v>
      </c>
      <c r="G1037" s="18" t="s">
        <v>110</v>
      </c>
      <c r="H1037" s="18" t="s">
        <v>1185</v>
      </c>
      <c r="I1037" s="18" t="s">
        <v>958</v>
      </c>
      <c r="J1037" s="20">
        <v>10000</v>
      </c>
      <c r="K1037" s="20">
        <v>14196</v>
      </c>
      <c r="L1037" s="20">
        <v>0</v>
      </c>
      <c r="M1037" s="20">
        <v>0</v>
      </c>
      <c r="N1037" s="20">
        <v>6.8</v>
      </c>
      <c r="O1037" s="20">
        <v>174</v>
      </c>
      <c r="P1037" s="20">
        <v>165</v>
      </c>
      <c r="Q1037" s="3">
        <v>58183966</v>
      </c>
      <c r="R1037" s="3">
        <v>107000000</v>
      </c>
      <c r="S1037" s="3">
        <f t="shared" si="160"/>
        <v>-48816034</v>
      </c>
      <c r="T1037" s="4">
        <f t="shared" si="161"/>
        <v>-0.45622461682242993</v>
      </c>
      <c r="U1037" s="5">
        <f t="shared" si="162"/>
        <v>27.017510153271026</v>
      </c>
      <c r="V1037" s="2">
        <f t="shared" si="163"/>
        <v>2001</v>
      </c>
      <c r="W1037" s="18" t="str">
        <f t="shared" si="164"/>
        <v>oktyabr</v>
      </c>
      <c r="X1037" s="18" t="str">
        <f t="shared" si="165"/>
        <v>Michael Mann</v>
      </c>
      <c r="Y1037" s="18" t="str">
        <f t="shared" si="166"/>
        <v>ALİ</v>
      </c>
      <c r="Z1037" s="18" t="str">
        <f t="shared" si="167"/>
        <v>Underperformer</v>
      </c>
      <c r="AA1037" s="18" t="str">
        <f>VLOOKUP(D1037, lookups!$A$2:$B$18, 2, FALSE)</f>
        <v>Medium Budget</v>
      </c>
      <c r="AB1037" s="18" t="str">
        <f t="shared" si="168"/>
        <v>Not Recommended</v>
      </c>
      <c r="AC1037" s="18" t="str">
        <f t="shared" si="169"/>
        <v>Normal</v>
      </c>
    </row>
    <row r="1038" spans="1:29" x14ac:dyDescent="0.35">
      <c r="A1038" s="18" t="s">
        <v>3883</v>
      </c>
      <c r="B1038" s="19">
        <v>38234</v>
      </c>
      <c r="C1038" s="18" t="s">
        <v>50</v>
      </c>
      <c r="D1038" s="18" t="s">
        <v>58</v>
      </c>
      <c r="E1038" s="18" t="s">
        <v>21</v>
      </c>
      <c r="F1038" s="18" t="s">
        <v>22</v>
      </c>
      <c r="G1038" s="18" t="s">
        <v>150</v>
      </c>
      <c r="H1038" s="18" t="s">
        <v>3884</v>
      </c>
      <c r="I1038" s="18" t="s">
        <v>2413</v>
      </c>
      <c r="J1038" s="20">
        <v>506</v>
      </c>
      <c r="K1038" s="20">
        <v>1266</v>
      </c>
      <c r="L1038" s="20">
        <v>65</v>
      </c>
      <c r="M1038" s="20">
        <v>0</v>
      </c>
      <c r="N1038" s="20">
        <v>5.9</v>
      </c>
      <c r="O1038" s="20">
        <v>94</v>
      </c>
      <c r="P1038" s="20">
        <v>95</v>
      </c>
      <c r="Q1038" s="3">
        <v>58156435</v>
      </c>
      <c r="R1038" s="3">
        <v>19000000</v>
      </c>
      <c r="S1038" s="3">
        <f t="shared" si="160"/>
        <v>39156435</v>
      </c>
      <c r="T1038" s="4">
        <f t="shared" si="161"/>
        <v>2.0608650000000002</v>
      </c>
      <c r="U1038" s="5">
        <f t="shared" si="162"/>
        <v>24.424346</v>
      </c>
      <c r="V1038" s="2">
        <f t="shared" si="163"/>
        <v>2004</v>
      </c>
      <c r="W1038" s="18" t="str">
        <f t="shared" si="164"/>
        <v>sentyabr</v>
      </c>
      <c r="X1038" s="18" t="str">
        <f t="shared" si="165"/>
        <v>Steven Brill</v>
      </c>
      <c r="Y1038" s="18" t="str">
        <f t="shared" si="166"/>
        <v>WİTHOUT A PADDLE</v>
      </c>
      <c r="Z1038" s="18" t="str">
        <f t="shared" si="167"/>
        <v>Normal</v>
      </c>
      <c r="AA1038" s="18" t="str">
        <f>VLOOKUP(D1038, lookups!$A$2:$B$18, 2, FALSE)</f>
        <v>High Budget</v>
      </c>
      <c r="AB1038" s="18" t="str">
        <f t="shared" si="168"/>
        <v>Not Recommended</v>
      </c>
      <c r="AC1038" s="18" t="str">
        <f t="shared" si="169"/>
        <v>Normal</v>
      </c>
    </row>
    <row r="1039" spans="1:29" x14ac:dyDescent="0.35">
      <c r="A1039" s="18" t="s">
        <v>5041</v>
      </c>
      <c r="B1039" s="19">
        <v>39643</v>
      </c>
      <c r="C1039" s="18" t="s">
        <v>50</v>
      </c>
      <c r="D1039" s="18" t="s">
        <v>27</v>
      </c>
      <c r="E1039" s="18" t="s">
        <v>21</v>
      </c>
      <c r="F1039" s="18" t="s">
        <v>22</v>
      </c>
      <c r="G1039" s="18" t="s">
        <v>150</v>
      </c>
      <c r="H1039" s="18" t="s">
        <v>5042</v>
      </c>
      <c r="I1039" s="18" t="s">
        <v>5043</v>
      </c>
      <c r="J1039" s="20">
        <v>158</v>
      </c>
      <c r="K1039" s="20">
        <v>816</v>
      </c>
      <c r="L1039" s="20">
        <v>209</v>
      </c>
      <c r="M1039" s="20">
        <v>0</v>
      </c>
      <c r="N1039" s="20">
        <v>6.2</v>
      </c>
      <c r="O1039" s="20">
        <v>97</v>
      </c>
      <c r="P1039" s="20">
        <v>98</v>
      </c>
      <c r="Q1039" s="3">
        <v>58006147</v>
      </c>
      <c r="R1039" s="3">
        <v>23000000</v>
      </c>
      <c r="S1039" s="3">
        <f t="shared" si="160"/>
        <v>35006147</v>
      </c>
      <c r="T1039" s="4">
        <f t="shared" si="161"/>
        <v>1.5220063913043478</v>
      </c>
      <c r="U1039" s="5">
        <f t="shared" si="162"/>
        <v>25.408802556521739</v>
      </c>
      <c r="V1039" s="2">
        <f t="shared" si="163"/>
        <v>2008</v>
      </c>
      <c r="W1039" s="18" t="str">
        <f t="shared" si="164"/>
        <v>iyul</v>
      </c>
      <c r="X1039" s="18" t="str">
        <f t="shared" si="165"/>
        <v>Jon M. Chu</v>
      </c>
      <c r="Y1039" s="18" t="str">
        <f t="shared" si="166"/>
        <v>STEP UP 2: THE STREETS</v>
      </c>
      <c r="Z1039" s="18" t="str">
        <f t="shared" si="167"/>
        <v>Normal</v>
      </c>
      <c r="AA1039" s="18" t="str">
        <f>VLOOKUP(D1039, lookups!$A$2:$B$18, 2, FALSE)</f>
        <v>Medium Budget</v>
      </c>
      <c r="AB1039" s="18" t="str">
        <f t="shared" si="168"/>
        <v>Not Recommended</v>
      </c>
      <c r="AC1039" s="18" t="str">
        <f t="shared" si="169"/>
        <v>Normal</v>
      </c>
    </row>
    <row r="1040" spans="1:29" x14ac:dyDescent="0.35">
      <c r="A1040" s="18" t="s">
        <v>6006</v>
      </c>
      <c r="B1040" s="19">
        <v>40608</v>
      </c>
      <c r="C1040" s="18" t="s">
        <v>50</v>
      </c>
      <c r="D1040" s="18" t="s">
        <v>20</v>
      </c>
      <c r="E1040" s="18" t="s">
        <v>21</v>
      </c>
      <c r="F1040" s="18" t="s">
        <v>22</v>
      </c>
      <c r="G1040" s="18" t="s">
        <v>110</v>
      </c>
      <c r="H1040" s="18" t="s">
        <v>1395</v>
      </c>
      <c r="I1040" s="18" t="s">
        <v>6007</v>
      </c>
      <c r="J1040" s="20">
        <v>11000</v>
      </c>
      <c r="K1040" s="20">
        <v>13943</v>
      </c>
      <c r="L1040" s="20">
        <v>65</v>
      </c>
      <c r="M1040" s="20">
        <v>25000</v>
      </c>
      <c r="N1040" s="20">
        <v>7.3</v>
      </c>
      <c r="O1040" s="20">
        <v>274</v>
      </c>
      <c r="P1040" s="20">
        <v>118</v>
      </c>
      <c r="Q1040" s="3">
        <v>57981889</v>
      </c>
      <c r="R1040" s="3">
        <v>40000000</v>
      </c>
      <c r="S1040" s="3">
        <f t="shared" si="160"/>
        <v>17981889</v>
      </c>
      <c r="T1040" s="4">
        <f t="shared" si="161"/>
        <v>0.44954722499999999</v>
      </c>
      <c r="U1040" s="5">
        <f t="shared" si="162"/>
        <v>31.879818889999999</v>
      </c>
      <c r="V1040" s="2">
        <f t="shared" si="163"/>
        <v>2011</v>
      </c>
      <c r="W1040" s="18" t="str">
        <f t="shared" si="164"/>
        <v>mart</v>
      </c>
      <c r="X1040" s="18" t="str">
        <f t="shared" si="165"/>
        <v>Brad Furman</v>
      </c>
      <c r="Y1040" s="18" t="str">
        <f t="shared" si="166"/>
        <v>THE LİNCOLN LAWYER</v>
      </c>
      <c r="Z1040" s="18" t="str">
        <f t="shared" si="167"/>
        <v>Normal</v>
      </c>
      <c r="AA1040" s="18" t="str">
        <f>VLOOKUP(D1040, lookups!$A$2:$B$18, 2, FALSE)</f>
        <v>Medium Budget</v>
      </c>
      <c r="AB1040" s="18" t="str">
        <f t="shared" si="168"/>
        <v>Not Recommended</v>
      </c>
      <c r="AC1040" s="18" t="str">
        <f t="shared" si="169"/>
        <v>Normal</v>
      </c>
    </row>
    <row r="1041" spans="1:29" x14ac:dyDescent="0.35">
      <c r="A1041" s="18" t="s">
        <v>3770</v>
      </c>
      <c r="B1041" s="19">
        <v>38085</v>
      </c>
      <c r="C1041" s="18" t="s">
        <v>50</v>
      </c>
      <c r="D1041" s="18" t="s">
        <v>38</v>
      </c>
      <c r="E1041" s="18" t="s">
        <v>21</v>
      </c>
      <c r="F1041" s="18" t="s">
        <v>22</v>
      </c>
      <c r="G1041" s="18" t="s">
        <v>150</v>
      </c>
      <c r="H1041" s="18" t="s">
        <v>3771</v>
      </c>
      <c r="I1041" s="18" t="s">
        <v>2838</v>
      </c>
      <c r="J1041" s="20">
        <v>1000</v>
      </c>
      <c r="K1041" s="20">
        <v>2325</v>
      </c>
      <c r="L1041" s="20">
        <v>23</v>
      </c>
      <c r="M1041" s="20">
        <v>0</v>
      </c>
      <c r="N1041" s="20">
        <v>6.1</v>
      </c>
      <c r="O1041" s="20">
        <v>118</v>
      </c>
      <c r="P1041" s="20">
        <v>106</v>
      </c>
      <c r="Q1041" s="3">
        <v>57887882</v>
      </c>
      <c r="R1041" s="3">
        <v>50000000</v>
      </c>
      <c r="S1041" s="3">
        <f t="shared" si="160"/>
        <v>7887882</v>
      </c>
      <c r="T1041" s="4">
        <f t="shared" si="161"/>
        <v>0.15775764</v>
      </c>
      <c r="U1041" s="5">
        <f t="shared" si="162"/>
        <v>24.463103055999998</v>
      </c>
      <c r="V1041" s="2">
        <f t="shared" si="163"/>
        <v>2004</v>
      </c>
      <c r="W1041" s="18" t="str">
        <f t="shared" si="164"/>
        <v>aprel</v>
      </c>
      <c r="X1041" s="18" t="str">
        <f t="shared" si="165"/>
        <v>Peter Chelsom</v>
      </c>
      <c r="Y1041" s="18" t="str">
        <f t="shared" si="166"/>
        <v>SHALL WE DANCE</v>
      </c>
      <c r="Z1041" s="18" t="str">
        <f t="shared" si="167"/>
        <v>Normal</v>
      </c>
      <c r="AA1041" s="18" t="str">
        <f>VLOOKUP(D1041, lookups!$A$2:$B$18, 2, FALSE)</f>
        <v>Medium Budget</v>
      </c>
      <c r="AB1041" s="18" t="str">
        <f t="shared" si="168"/>
        <v>Not Recommended</v>
      </c>
      <c r="AC1041" s="18" t="str">
        <f t="shared" si="169"/>
        <v>Normal</v>
      </c>
    </row>
    <row r="1042" spans="1:29" x14ac:dyDescent="0.35">
      <c r="A1042" s="18" t="s">
        <v>4088</v>
      </c>
      <c r="B1042" s="19">
        <v>38592</v>
      </c>
      <c r="C1042" s="18" t="s">
        <v>50</v>
      </c>
      <c r="D1042" s="18" t="s">
        <v>312</v>
      </c>
      <c r="E1042" s="18" t="s">
        <v>21</v>
      </c>
      <c r="F1042" s="18" t="s">
        <v>22</v>
      </c>
      <c r="G1042" s="18" t="s">
        <v>150</v>
      </c>
      <c r="H1042" s="18" t="s">
        <v>4089</v>
      </c>
      <c r="I1042" s="18" t="s">
        <v>445</v>
      </c>
      <c r="J1042" s="20">
        <v>332</v>
      </c>
      <c r="K1042" s="20">
        <v>1090</v>
      </c>
      <c r="L1042" s="20">
        <v>0</v>
      </c>
      <c r="M1042" s="20">
        <v>0</v>
      </c>
      <c r="N1042" s="20">
        <v>6.5</v>
      </c>
      <c r="O1042" s="20">
        <v>224</v>
      </c>
      <c r="P1042" s="20">
        <v>85</v>
      </c>
      <c r="Q1042" s="3">
        <v>57859105</v>
      </c>
      <c r="R1042" s="3">
        <v>26000000</v>
      </c>
      <c r="S1042" s="3">
        <f t="shared" si="160"/>
        <v>31859105</v>
      </c>
      <c r="T1042" s="4">
        <f t="shared" si="161"/>
        <v>1.2253501923076924</v>
      </c>
      <c r="U1042" s="5">
        <f t="shared" si="162"/>
        <v>26.490140076923076</v>
      </c>
      <c r="V1042" s="2">
        <f t="shared" si="163"/>
        <v>2005</v>
      </c>
      <c r="W1042" s="18" t="str">
        <f t="shared" si="164"/>
        <v>avgust</v>
      </c>
      <c r="X1042" s="18" t="str">
        <f t="shared" si="165"/>
        <v>Wes Craven</v>
      </c>
      <c r="Y1042" s="18" t="str">
        <f t="shared" si="166"/>
        <v>RED EYE</v>
      </c>
      <c r="Z1042" s="18" t="str">
        <f t="shared" si="167"/>
        <v>Normal</v>
      </c>
      <c r="AA1042" s="18" t="str">
        <f>VLOOKUP(D1042, lookups!$A$2:$B$18, 2, FALSE)</f>
        <v>Medium Budget</v>
      </c>
      <c r="AB1042" s="18" t="str">
        <f t="shared" si="168"/>
        <v>Not Recommended</v>
      </c>
      <c r="AC1042" s="18" t="str">
        <f t="shared" si="169"/>
        <v>Normal</v>
      </c>
    </row>
    <row r="1043" spans="1:29" x14ac:dyDescent="0.35">
      <c r="A1043" s="18" t="s">
        <v>121</v>
      </c>
      <c r="B1043" s="19">
        <v>23359</v>
      </c>
      <c r="C1043" s="18" t="s">
        <v>50</v>
      </c>
      <c r="D1043" s="18" t="s">
        <v>79</v>
      </c>
      <c r="E1043" s="18" t="s">
        <v>21</v>
      </c>
      <c r="F1043" s="18" t="s">
        <v>101</v>
      </c>
      <c r="G1043" s="18" t="s">
        <v>43</v>
      </c>
      <c r="H1043" s="18" t="s">
        <v>122</v>
      </c>
      <c r="I1043" s="18" t="s">
        <v>123</v>
      </c>
      <c r="J1043" s="20">
        <v>940</v>
      </c>
      <c r="K1043" s="20">
        <v>2957</v>
      </c>
      <c r="L1043" s="20">
        <v>311</v>
      </c>
      <c r="M1043" s="20">
        <v>0</v>
      </c>
      <c r="N1043" s="20">
        <v>7</v>
      </c>
      <c r="O1043" s="20">
        <v>72</v>
      </c>
      <c r="P1043" s="20">
        <v>251</v>
      </c>
      <c r="Q1043" s="3">
        <v>57750000</v>
      </c>
      <c r="R1043" s="3">
        <v>31115000</v>
      </c>
      <c r="S1043" s="3">
        <f t="shared" si="160"/>
        <v>26635000</v>
      </c>
      <c r="T1043" s="4">
        <f t="shared" si="161"/>
        <v>0.8560179977502812</v>
      </c>
      <c r="U1043" s="5">
        <f t="shared" si="162"/>
        <v>28.342407199100112</v>
      </c>
      <c r="V1043" s="2">
        <f t="shared" si="163"/>
        <v>1963</v>
      </c>
      <c r="W1043" s="18" t="str">
        <f t="shared" si="164"/>
        <v>dekabr</v>
      </c>
      <c r="X1043" s="18" t="str">
        <f t="shared" si="165"/>
        <v>Joseph L. Mankiewicz</v>
      </c>
      <c r="Y1043" s="18" t="str">
        <f t="shared" si="166"/>
        <v>CLEOPATRA</v>
      </c>
      <c r="Z1043" s="18" t="str">
        <f t="shared" si="167"/>
        <v>Normal</v>
      </c>
      <c r="AA1043" s="18" t="str">
        <f>VLOOKUP(D1043, lookups!$A$2:$B$18, 2, FALSE)</f>
        <v>Medium Budget</v>
      </c>
      <c r="AB1043" s="18" t="str">
        <f t="shared" si="168"/>
        <v>Not Recommended</v>
      </c>
      <c r="AC1043" s="18" t="str">
        <f t="shared" si="169"/>
        <v>Normal</v>
      </c>
    </row>
    <row r="1044" spans="1:29" x14ac:dyDescent="0.35">
      <c r="A1044" s="18" t="s">
        <v>5676</v>
      </c>
      <c r="B1044" s="19">
        <v>40439</v>
      </c>
      <c r="C1044" s="18" t="s">
        <v>50</v>
      </c>
      <c r="D1044" s="18" t="s">
        <v>95</v>
      </c>
      <c r="E1044" s="18" t="s">
        <v>21</v>
      </c>
      <c r="F1044" s="18" t="s">
        <v>22</v>
      </c>
      <c r="G1044" s="18" t="s">
        <v>150</v>
      </c>
      <c r="H1044" s="18" t="s">
        <v>1834</v>
      </c>
      <c r="I1044" s="18" t="s">
        <v>5677</v>
      </c>
      <c r="J1044" s="20">
        <v>23000</v>
      </c>
      <c r="K1044" s="20">
        <v>31529</v>
      </c>
      <c r="L1044" s="20">
        <v>34</v>
      </c>
      <c r="M1044" s="20">
        <v>0</v>
      </c>
      <c r="N1044" s="20">
        <v>6.2</v>
      </c>
      <c r="O1044" s="20">
        <v>119</v>
      </c>
      <c r="P1044" s="20">
        <v>107</v>
      </c>
      <c r="Q1044" s="3">
        <v>57744720</v>
      </c>
      <c r="R1044" s="3">
        <v>20000000</v>
      </c>
      <c r="S1044" s="3">
        <f t="shared" si="160"/>
        <v>37744720</v>
      </c>
      <c r="T1044" s="4">
        <f t="shared" si="161"/>
        <v>1.8872359999999999</v>
      </c>
      <c r="U1044" s="5">
        <f t="shared" si="162"/>
        <v>25.554894400000002</v>
      </c>
      <c r="V1044" s="2">
        <f t="shared" si="163"/>
        <v>2010</v>
      </c>
      <c r="W1044" s="18" t="str">
        <f t="shared" si="164"/>
        <v>sentyabr</v>
      </c>
      <c r="X1044" s="18" t="str">
        <f t="shared" si="165"/>
        <v>John Luessenhop</v>
      </c>
      <c r="Y1044" s="18" t="str">
        <f t="shared" si="166"/>
        <v>TAKERS</v>
      </c>
      <c r="Z1044" s="18" t="str">
        <f t="shared" si="167"/>
        <v>Normal</v>
      </c>
      <c r="AA1044" s="18" t="str">
        <f>VLOOKUP(D1044, lookups!$A$2:$B$18, 2, FALSE)</f>
        <v>High Budget</v>
      </c>
      <c r="AB1044" s="18" t="str">
        <f t="shared" si="168"/>
        <v>Not Recommended</v>
      </c>
      <c r="AC1044" s="18" t="str">
        <f t="shared" si="169"/>
        <v>Normal</v>
      </c>
    </row>
    <row r="1045" spans="1:29" x14ac:dyDescent="0.35">
      <c r="A1045" s="18" t="s">
        <v>4495</v>
      </c>
      <c r="B1045" s="19">
        <v>38775</v>
      </c>
      <c r="C1045" s="18" t="s">
        <v>50</v>
      </c>
      <c r="D1045" s="18" t="s">
        <v>38</v>
      </c>
      <c r="E1045" s="18" t="s">
        <v>21</v>
      </c>
      <c r="F1045" s="18" t="s">
        <v>22</v>
      </c>
      <c r="G1045" s="18" t="s">
        <v>150</v>
      </c>
      <c r="H1045" s="18" t="s">
        <v>690</v>
      </c>
      <c r="I1045" s="18" t="s">
        <v>1378</v>
      </c>
      <c r="J1045" s="20">
        <v>11000</v>
      </c>
      <c r="K1045" s="20">
        <v>13125</v>
      </c>
      <c r="L1045" s="20">
        <v>221</v>
      </c>
      <c r="M1045" s="20">
        <v>0</v>
      </c>
      <c r="N1045" s="20">
        <v>5.6</v>
      </c>
      <c r="O1045" s="20">
        <v>90</v>
      </c>
      <c r="P1045" s="20">
        <v>75</v>
      </c>
      <c r="Q1045" s="3">
        <v>57651794</v>
      </c>
      <c r="R1045" s="3">
        <v>33000000</v>
      </c>
      <c r="S1045" s="3">
        <f t="shared" si="160"/>
        <v>24651794</v>
      </c>
      <c r="T1045" s="4">
        <f t="shared" si="161"/>
        <v>0.74702406060606064</v>
      </c>
      <c r="U1045" s="5">
        <f t="shared" si="162"/>
        <v>22.698809624242422</v>
      </c>
      <c r="V1045" s="2">
        <f t="shared" si="163"/>
        <v>2006</v>
      </c>
      <c r="W1045" s="18" t="str">
        <f t="shared" si="164"/>
        <v>fevral</v>
      </c>
      <c r="X1045" s="18" t="str">
        <f t="shared" si="165"/>
        <v>Dennis Dugan</v>
      </c>
      <c r="Y1045" s="18" t="str">
        <f t="shared" si="166"/>
        <v>THE BENCHWARMERS</v>
      </c>
      <c r="Z1045" s="18" t="str">
        <f t="shared" si="167"/>
        <v>Normal</v>
      </c>
      <c r="AA1045" s="18" t="str">
        <f>VLOOKUP(D1045, lookups!$A$2:$B$18, 2, FALSE)</f>
        <v>Medium Budget</v>
      </c>
      <c r="AB1045" s="18" t="str">
        <f t="shared" si="168"/>
        <v>Not Recommended</v>
      </c>
      <c r="AC1045" s="18" t="str">
        <f t="shared" si="169"/>
        <v>High Buzz Mismatch</v>
      </c>
    </row>
    <row r="1046" spans="1:29" x14ac:dyDescent="0.35">
      <c r="A1046" s="18" t="s">
        <v>3822</v>
      </c>
      <c r="B1046" s="19">
        <v>38163</v>
      </c>
      <c r="C1046" s="18" t="s">
        <v>50</v>
      </c>
      <c r="D1046" s="18" t="s">
        <v>95</v>
      </c>
      <c r="E1046" s="18" t="s">
        <v>21</v>
      </c>
      <c r="F1046" s="18" t="s">
        <v>22</v>
      </c>
      <c r="G1046" s="18" t="s">
        <v>150</v>
      </c>
      <c r="H1046" s="18" t="s">
        <v>2224</v>
      </c>
      <c r="I1046" s="18" t="s">
        <v>2454</v>
      </c>
      <c r="J1046" s="20">
        <v>14000</v>
      </c>
      <c r="K1046" s="20">
        <v>17159</v>
      </c>
      <c r="L1046" s="20">
        <v>123</v>
      </c>
      <c r="M1046" s="20">
        <v>0</v>
      </c>
      <c r="N1046" s="20">
        <v>6.7</v>
      </c>
      <c r="O1046" s="20">
        <v>207</v>
      </c>
      <c r="P1046" s="20">
        <v>134</v>
      </c>
      <c r="Q1046" s="3">
        <v>57637485</v>
      </c>
      <c r="R1046" s="3">
        <v>105000000</v>
      </c>
      <c r="S1046" s="3">
        <f t="shared" si="160"/>
        <v>-47362515</v>
      </c>
      <c r="T1046" s="4">
        <f t="shared" si="161"/>
        <v>-0.45107157142857141</v>
      </c>
      <c r="U1046" s="5">
        <f t="shared" si="162"/>
        <v>26.619571371428574</v>
      </c>
      <c r="V1046" s="2">
        <f t="shared" si="163"/>
        <v>2004</v>
      </c>
      <c r="W1046" s="18" t="str">
        <f t="shared" si="164"/>
        <v>iyun</v>
      </c>
      <c r="X1046" s="18" t="str">
        <f t="shared" si="165"/>
        <v>David Twohy</v>
      </c>
      <c r="Y1046" s="18" t="str">
        <f t="shared" si="166"/>
        <v>THE CHRONİCLES OF RİDDİCK</v>
      </c>
      <c r="Z1046" s="18" t="str">
        <f t="shared" si="167"/>
        <v>Underperformer</v>
      </c>
      <c r="AA1046" s="18" t="str">
        <f>VLOOKUP(D1046, lookups!$A$2:$B$18, 2, FALSE)</f>
        <v>High Budget</v>
      </c>
      <c r="AB1046" s="18" t="str">
        <f t="shared" si="168"/>
        <v>Not Recommended</v>
      </c>
      <c r="AC1046" s="18" t="str">
        <f t="shared" si="169"/>
        <v>Normal</v>
      </c>
    </row>
    <row r="1047" spans="1:29" x14ac:dyDescent="0.35">
      <c r="A1047" s="18" t="s">
        <v>845</v>
      </c>
      <c r="B1047" s="19">
        <v>33533</v>
      </c>
      <c r="C1047" s="18" t="s">
        <v>50</v>
      </c>
      <c r="D1047" s="18" t="s">
        <v>20</v>
      </c>
      <c r="E1047" s="18" t="s">
        <v>21</v>
      </c>
      <c r="F1047" s="18" t="s">
        <v>22</v>
      </c>
      <c r="G1047" s="18" t="s">
        <v>110</v>
      </c>
      <c r="H1047" s="18" t="s">
        <v>846</v>
      </c>
      <c r="I1047" s="18" t="s">
        <v>847</v>
      </c>
      <c r="J1047" s="20">
        <v>27</v>
      </c>
      <c r="K1047" s="20">
        <v>106</v>
      </c>
      <c r="L1047" s="20">
        <v>309</v>
      </c>
      <c r="M1047" s="20">
        <v>0</v>
      </c>
      <c r="N1047" s="20">
        <v>7.8</v>
      </c>
      <c r="O1047" s="20">
        <v>64</v>
      </c>
      <c r="P1047" s="20">
        <v>112</v>
      </c>
      <c r="Q1047" s="3">
        <v>57504069</v>
      </c>
      <c r="R1047" s="3">
        <v>6000000</v>
      </c>
      <c r="S1047" s="3">
        <f t="shared" si="160"/>
        <v>51504069</v>
      </c>
      <c r="T1047" s="4">
        <f t="shared" si="161"/>
        <v>8.5840115000000008</v>
      </c>
      <c r="U1047" s="5">
        <f t="shared" si="162"/>
        <v>34.633604599999998</v>
      </c>
      <c r="V1047" s="2">
        <f t="shared" si="163"/>
        <v>1991</v>
      </c>
      <c r="W1047" s="18" t="str">
        <f t="shared" si="164"/>
        <v>oktyabr</v>
      </c>
      <c r="X1047" s="18" t="str">
        <f t="shared" si="165"/>
        <v>John Singleton</v>
      </c>
      <c r="Y1047" s="18" t="str">
        <f t="shared" si="166"/>
        <v>BOYZ N THE HOOD</v>
      </c>
      <c r="Z1047" s="18" t="str">
        <f t="shared" si="167"/>
        <v>Overperformer</v>
      </c>
      <c r="AA1047" s="18" t="str">
        <f>VLOOKUP(D1047, lookups!$A$2:$B$18, 2, FALSE)</f>
        <v>Medium Budget</v>
      </c>
      <c r="AB1047" s="18" t="str">
        <f t="shared" si="168"/>
        <v>Not Recommended</v>
      </c>
      <c r="AC1047" s="18" t="str">
        <f t="shared" si="169"/>
        <v>Normal</v>
      </c>
    </row>
    <row r="1048" spans="1:29" x14ac:dyDescent="0.35">
      <c r="A1048" s="18" t="s">
        <v>751</v>
      </c>
      <c r="B1048" s="19">
        <v>32663</v>
      </c>
      <c r="C1048" s="18" t="s">
        <v>50</v>
      </c>
      <c r="D1048" s="18" t="s">
        <v>333</v>
      </c>
      <c r="E1048" s="18" t="s">
        <v>21</v>
      </c>
      <c r="F1048" s="18" t="s">
        <v>22</v>
      </c>
      <c r="G1048" s="18" t="s">
        <v>110</v>
      </c>
      <c r="H1048" s="18" t="s">
        <v>752</v>
      </c>
      <c r="I1048" s="18" t="s">
        <v>753</v>
      </c>
      <c r="J1048" s="20">
        <v>969</v>
      </c>
      <c r="K1048" s="20">
        <v>2987</v>
      </c>
      <c r="L1048" s="20">
        <v>52</v>
      </c>
      <c r="M1048" s="20">
        <v>0</v>
      </c>
      <c r="N1048" s="20">
        <v>6.6</v>
      </c>
      <c r="O1048" s="20">
        <v>98</v>
      </c>
      <c r="P1048" s="20">
        <v>103</v>
      </c>
      <c r="Q1048" s="3">
        <v>57469179</v>
      </c>
      <c r="R1048" s="3">
        <v>11500000</v>
      </c>
      <c r="S1048" s="3">
        <f t="shared" si="160"/>
        <v>45969179</v>
      </c>
      <c r="T1048" s="4">
        <f t="shared" si="161"/>
        <v>3.9973199130434782</v>
      </c>
      <c r="U1048" s="5">
        <f t="shared" si="162"/>
        <v>27.998927965217391</v>
      </c>
      <c r="V1048" s="2">
        <f t="shared" si="163"/>
        <v>1989</v>
      </c>
      <c r="W1048" s="18" t="str">
        <f t="shared" si="164"/>
        <v>iyun</v>
      </c>
      <c r="X1048" s="18" t="str">
        <f t="shared" si="165"/>
        <v>Mary Lambert</v>
      </c>
      <c r="Y1048" s="18" t="str">
        <f t="shared" si="166"/>
        <v>PET SEMATARY</v>
      </c>
      <c r="Z1048" s="18" t="str">
        <f t="shared" si="167"/>
        <v>Normal</v>
      </c>
      <c r="AA1048" s="18" t="str">
        <f>VLOOKUP(D1048, lookups!$A$2:$B$18, 2, FALSE)</f>
        <v>Low Budget</v>
      </c>
      <c r="AB1048" s="18" t="str">
        <f t="shared" si="168"/>
        <v>Not Recommended</v>
      </c>
      <c r="AC1048" s="18" t="str">
        <f t="shared" si="169"/>
        <v>Normal</v>
      </c>
    </row>
    <row r="1049" spans="1:29" x14ac:dyDescent="0.35">
      <c r="A1049" s="18" t="s">
        <v>2782</v>
      </c>
      <c r="B1049" s="19">
        <v>37138</v>
      </c>
      <c r="C1049" s="18" t="s">
        <v>19</v>
      </c>
      <c r="D1049" s="18" t="s">
        <v>27</v>
      </c>
      <c r="E1049" s="18" t="s">
        <v>21</v>
      </c>
      <c r="F1049" s="18" t="s">
        <v>22</v>
      </c>
      <c r="G1049" s="18" t="s">
        <v>150</v>
      </c>
      <c r="H1049" s="18" t="s">
        <v>632</v>
      </c>
      <c r="I1049" s="18" t="s">
        <v>1419</v>
      </c>
      <c r="J1049" s="20">
        <v>1000</v>
      </c>
      <c r="K1049" s="20">
        <v>2601</v>
      </c>
      <c r="L1049" s="20">
        <v>1000</v>
      </c>
      <c r="M1049" s="20">
        <v>10000</v>
      </c>
      <c r="N1049" s="20">
        <v>7.6</v>
      </c>
      <c r="O1049" s="20">
        <v>209</v>
      </c>
      <c r="P1049" s="20">
        <v>127</v>
      </c>
      <c r="Q1049" s="3">
        <v>57386369</v>
      </c>
      <c r="R1049" s="3">
        <v>52500000</v>
      </c>
      <c r="S1049" s="3">
        <f t="shared" si="160"/>
        <v>4886369</v>
      </c>
      <c r="T1049" s="4">
        <f t="shared" si="161"/>
        <v>9.3073695238095236E-2</v>
      </c>
      <c r="U1049" s="5">
        <f t="shared" si="162"/>
        <v>31.437229478095237</v>
      </c>
      <c r="V1049" s="2">
        <f t="shared" si="163"/>
        <v>2001</v>
      </c>
      <c r="W1049" s="18" t="str">
        <f t="shared" si="164"/>
        <v>sentyabr</v>
      </c>
      <c r="X1049" s="18" t="str">
        <f t="shared" si="165"/>
        <v>Baz Luhrmann</v>
      </c>
      <c r="Y1049" s="18" t="str">
        <f t="shared" si="166"/>
        <v>MOULİN ROUGE!</v>
      </c>
      <c r="Z1049" s="18" t="str">
        <f t="shared" si="167"/>
        <v>Normal</v>
      </c>
      <c r="AA1049" s="18" t="str">
        <f>VLOOKUP(D1049, lookups!$A$2:$B$18, 2, FALSE)</f>
        <v>Medium Budget</v>
      </c>
      <c r="AB1049" s="18" t="str">
        <f t="shared" si="168"/>
        <v>Not Recommended</v>
      </c>
      <c r="AC1049" s="18" t="str">
        <f t="shared" si="169"/>
        <v>Normal</v>
      </c>
    </row>
    <row r="1050" spans="1:29" x14ac:dyDescent="0.35">
      <c r="A1050" s="18" t="s">
        <v>4276</v>
      </c>
      <c r="B1050" s="19">
        <v>38818</v>
      </c>
      <c r="C1050" s="18" t="s">
        <v>50</v>
      </c>
      <c r="D1050" s="18" t="s">
        <v>58</v>
      </c>
      <c r="E1050" s="18" t="s">
        <v>21</v>
      </c>
      <c r="F1050" s="18" t="s">
        <v>29</v>
      </c>
      <c r="G1050" s="18" t="s">
        <v>110</v>
      </c>
      <c r="H1050" s="18" t="s">
        <v>1294</v>
      </c>
      <c r="I1050" s="18" t="s">
        <v>738</v>
      </c>
      <c r="J1050" s="20">
        <v>29000</v>
      </c>
      <c r="K1050" s="20">
        <v>33160</v>
      </c>
      <c r="L1050" s="20">
        <v>380</v>
      </c>
      <c r="M1050" s="20">
        <v>14000</v>
      </c>
      <c r="N1050" s="20">
        <v>8</v>
      </c>
      <c r="O1050" s="20">
        <v>166</v>
      </c>
      <c r="P1050" s="20">
        <v>143</v>
      </c>
      <c r="Q1050" s="3">
        <v>57366262</v>
      </c>
      <c r="R1050" s="3">
        <v>100000000</v>
      </c>
      <c r="S1050" s="3">
        <f t="shared" si="160"/>
        <v>-42633738</v>
      </c>
      <c r="T1050" s="4">
        <f t="shared" si="161"/>
        <v>-0.42633737999999999</v>
      </c>
      <c r="U1050" s="5">
        <f t="shared" si="162"/>
        <v>33.229465048000002</v>
      </c>
      <c r="V1050" s="2">
        <f t="shared" si="163"/>
        <v>2006</v>
      </c>
      <c r="W1050" s="18" t="str">
        <f t="shared" si="164"/>
        <v>aprel</v>
      </c>
      <c r="X1050" s="18" t="str">
        <f t="shared" si="165"/>
        <v>Edward Zwick</v>
      </c>
      <c r="Y1050" s="18" t="str">
        <f t="shared" si="166"/>
        <v>BLOOD DİAMOND</v>
      </c>
      <c r="Z1050" s="18" t="str">
        <f t="shared" si="167"/>
        <v>Underperformer</v>
      </c>
      <c r="AA1050" s="18" t="str">
        <f>VLOOKUP(D1050, lookups!$A$2:$B$18, 2, FALSE)</f>
        <v>High Budget</v>
      </c>
      <c r="AB1050" s="18" t="str">
        <f t="shared" si="168"/>
        <v>Not Recommended</v>
      </c>
      <c r="AC1050" s="18" t="str">
        <f t="shared" si="169"/>
        <v>High Buzz / High Score</v>
      </c>
    </row>
    <row r="1051" spans="1:29" x14ac:dyDescent="0.35">
      <c r="A1051" s="18" t="s">
        <v>1162</v>
      </c>
      <c r="B1051" s="19">
        <v>34513</v>
      </c>
      <c r="C1051" s="18" t="s">
        <v>50</v>
      </c>
      <c r="D1051" s="18" t="s">
        <v>95</v>
      </c>
      <c r="E1051" s="18" t="s">
        <v>21</v>
      </c>
      <c r="F1051" s="18" t="s">
        <v>1163</v>
      </c>
      <c r="G1051" s="18" t="s">
        <v>110</v>
      </c>
      <c r="H1051" s="18" t="s">
        <v>254</v>
      </c>
      <c r="I1051" s="18" t="s">
        <v>1164</v>
      </c>
      <c r="J1051" s="20">
        <v>13000</v>
      </c>
      <c r="K1051" s="20">
        <v>13331</v>
      </c>
      <c r="L1051" s="20">
        <v>49</v>
      </c>
      <c r="M1051" s="20">
        <v>0</v>
      </c>
      <c r="N1051" s="20">
        <v>5.4</v>
      </c>
      <c r="O1051" s="20">
        <v>38</v>
      </c>
      <c r="P1051" s="20">
        <v>110</v>
      </c>
      <c r="Q1051" s="3">
        <v>57362581</v>
      </c>
      <c r="R1051" s="3">
        <v>45000000</v>
      </c>
      <c r="S1051" s="3">
        <f t="shared" si="160"/>
        <v>12362581</v>
      </c>
      <c r="T1051" s="4">
        <f t="shared" si="161"/>
        <v>0.2747240222222222</v>
      </c>
      <c r="U1051" s="5">
        <f t="shared" si="162"/>
        <v>21.70988960888889</v>
      </c>
      <c r="V1051" s="2">
        <f t="shared" si="163"/>
        <v>1994</v>
      </c>
      <c r="W1051" s="18" t="str">
        <f t="shared" si="164"/>
        <v>iyun</v>
      </c>
      <c r="X1051" s="18" t="str">
        <f t="shared" si="165"/>
        <v>Luis Llosa</v>
      </c>
      <c r="Y1051" s="18" t="str">
        <f t="shared" si="166"/>
        <v>THE SPECİALİST</v>
      </c>
      <c r="Z1051" s="18" t="str">
        <f t="shared" si="167"/>
        <v>Normal</v>
      </c>
      <c r="AA1051" s="18" t="str">
        <f>VLOOKUP(D1051, lookups!$A$2:$B$18, 2, FALSE)</f>
        <v>High Budget</v>
      </c>
      <c r="AB1051" s="18" t="str">
        <f t="shared" si="168"/>
        <v>Not Recommended</v>
      </c>
      <c r="AC1051" s="18" t="str">
        <f t="shared" si="169"/>
        <v>High Buzz Mismatch</v>
      </c>
    </row>
    <row r="1052" spans="1:29" x14ac:dyDescent="0.35">
      <c r="A1052" s="18" t="s">
        <v>234</v>
      </c>
      <c r="B1052" s="19">
        <v>27132</v>
      </c>
      <c r="C1052" s="18" t="s">
        <v>50</v>
      </c>
      <c r="D1052" s="18" t="s">
        <v>20</v>
      </c>
      <c r="E1052" s="18" t="s">
        <v>21</v>
      </c>
      <c r="F1052" s="18" t="s">
        <v>22</v>
      </c>
      <c r="G1052" s="18" t="s">
        <v>110</v>
      </c>
      <c r="H1052" s="18" t="s">
        <v>221</v>
      </c>
      <c r="I1052" s="18" t="s">
        <v>215</v>
      </c>
      <c r="J1052" s="20">
        <v>22000</v>
      </c>
      <c r="K1052" s="20">
        <v>39960</v>
      </c>
      <c r="L1052" s="20">
        <v>0</v>
      </c>
      <c r="M1052" s="20">
        <v>14000</v>
      </c>
      <c r="N1052" s="20">
        <v>9</v>
      </c>
      <c r="O1052" s="20">
        <v>149</v>
      </c>
      <c r="P1052" s="20">
        <v>220</v>
      </c>
      <c r="Q1052" s="3">
        <v>57300000</v>
      </c>
      <c r="R1052" s="3">
        <v>13000000</v>
      </c>
      <c r="S1052" s="3">
        <f t="shared" si="160"/>
        <v>44300000</v>
      </c>
      <c r="T1052" s="4">
        <f t="shared" si="161"/>
        <v>3.4076923076923076</v>
      </c>
      <c r="U1052" s="5">
        <f t="shared" si="162"/>
        <v>38.763076923076923</v>
      </c>
      <c r="V1052" s="2">
        <f t="shared" si="163"/>
        <v>1974</v>
      </c>
      <c r="W1052" s="18" t="str">
        <f t="shared" si="164"/>
        <v>aprel</v>
      </c>
      <c r="X1052" s="18" t="str">
        <f t="shared" si="165"/>
        <v>Francis Ford Coppola</v>
      </c>
      <c r="Y1052" s="18" t="str">
        <f t="shared" si="166"/>
        <v>THE GODFATHER: PART II</v>
      </c>
      <c r="Z1052" s="18" t="str">
        <f t="shared" si="167"/>
        <v>Normal</v>
      </c>
      <c r="AA1052" s="18" t="str">
        <f>VLOOKUP(D1052, lookups!$A$2:$B$18, 2, FALSE)</f>
        <v>Medium Budget</v>
      </c>
      <c r="AB1052" s="18" t="str">
        <f t="shared" si="168"/>
        <v>Not Recommended</v>
      </c>
      <c r="AC1052" s="18" t="str">
        <f t="shared" si="169"/>
        <v>High Buzz / High Score</v>
      </c>
    </row>
    <row r="1053" spans="1:29" x14ac:dyDescent="0.35">
      <c r="A1053" s="18" t="s">
        <v>2561</v>
      </c>
      <c r="B1053" s="19">
        <v>36531</v>
      </c>
      <c r="C1053" s="18" t="s">
        <v>50</v>
      </c>
      <c r="D1053" s="18" t="s">
        <v>38</v>
      </c>
      <c r="E1053" s="18" t="s">
        <v>21</v>
      </c>
      <c r="F1053" s="18" t="s">
        <v>22</v>
      </c>
      <c r="G1053" s="18" t="s">
        <v>110</v>
      </c>
      <c r="H1053" s="18" t="s">
        <v>800</v>
      </c>
      <c r="I1053" s="18" t="s">
        <v>941</v>
      </c>
      <c r="J1053" s="20">
        <v>13000</v>
      </c>
      <c r="K1053" s="20">
        <v>17582</v>
      </c>
      <c r="L1053" s="20">
        <v>36</v>
      </c>
      <c r="M1053" s="20">
        <v>0</v>
      </c>
      <c r="N1053" s="20">
        <v>6.7</v>
      </c>
      <c r="O1053" s="20">
        <v>129</v>
      </c>
      <c r="P1053" s="20">
        <v>98</v>
      </c>
      <c r="Q1053" s="3">
        <v>57262492</v>
      </c>
      <c r="R1053" s="3">
        <v>24000000</v>
      </c>
      <c r="S1053" s="3">
        <f t="shared" si="160"/>
        <v>33262492</v>
      </c>
      <c r="T1053" s="4">
        <f t="shared" si="161"/>
        <v>1.3859371666666667</v>
      </c>
      <c r="U1053" s="5">
        <f t="shared" si="162"/>
        <v>27.354374866666667</v>
      </c>
      <c r="V1053" s="2">
        <f t="shared" si="163"/>
        <v>2000</v>
      </c>
      <c r="W1053" s="18" t="str">
        <f t="shared" si="164"/>
        <v>yanvar</v>
      </c>
      <c r="X1053" s="18" t="str">
        <f t="shared" si="165"/>
        <v>Jonathan Lynn</v>
      </c>
      <c r="Y1053" s="18" t="str">
        <f t="shared" si="166"/>
        <v>THE WHOLE NİNE YARDS</v>
      </c>
      <c r="Z1053" s="18" t="str">
        <f t="shared" si="167"/>
        <v>Normal</v>
      </c>
      <c r="AA1053" s="18" t="str">
        <f>VLOOKUP(D1053, lookups!$A$2:$B$18, 2, FALSE)</f>
        <v>Medium Budget</v>
      </c>
      <c r="AB1053" s="18" t="str">
        <f t="shared" si="168"/>
        <v>Not Recommended</v>
      </c>
      <c r="AC1053" s="18" t="str">
        <f t="shared" si="169"/>
        <v>Normal</v>
      </c>
    </row>
    <row r="1054" spans="1:29" x14ac:dyDescent="0.35">
      <c r="A1054" s="18" t="s">
        <v>2442</v>
      </c>
      <c r="B1054" s="19">
        <v>36663</v>
      </c>
      <c r="C1054" s="18" t="s">
        <v>50</v>
      </c>
      <c r="D1054" s="18" t="s">
        <v>38</v>
      </c>
      <c r="E1054" s="18" t="s">
        <v>21</v>
      </c>
      <c r="F1054" s="18" t="s">
        <v>22</v>
      </c>
      <c r="G1054" s="18" t="s">
        <v>110</v>
      </c>
      <c r="H1054" s="18" t="s">
        <v>913</v>
      </c>
      <c r="I1054" s="18" t="s">
        <v>2443</v>
      </c>
      <c r="J1054" s="20">
        <v>723</v>
      </c>
      <c r="K1054" s="20">
        <v>3939</v>
      </c>
      <c r="L1054" s="20">
        <v>41</v>
      </c>
      <c r="M1054" s="20">
        <v>0</v>
      </c>
      <c r="N1054" s="20">
        <v>6.1</v>
      </c>
      <c r="O1054" s="20">
        <v>55</v>
      </c>
      <c r="P1054" s="20">
        <v>98</v>
      </c>
      <c r="Q1054" s="3">
        <v>57176582</v>
      </c>
      <c r="R1054" s="3">
        <v>9500000</v>
      </c>
      <c r="S1054" s="3">
        <f t="shared" si="160"/>
        <v>47676582</v>
      </c>
      <c r="T1054" s="4">
        <f t="shared" si="161"/>
        <v>5.0185875789473684</v>
      </c>
      <c r="U1054" s="5">
        <f t="shared" si="162"/>
        <v>26.407435031578945</v>
      </c>
      <c r="V1054" s="2">
        <f t="shared" si="163"/>
        <v>2000</v>
      </c>
      <c r="W1054" s="18" t="str">
        <f t="shared" si="164"/>
        <v>may</v>
      </c>
      <c r="X1054" s="18" t="str">
        <f t="shared" si="165"/>
        <v>Steve Carr</v>
      </c>
      <c r="Y1054" s="18" t="str">
        <f t="shared" si="166"/>
        <v>NEXT FRİDAY</v>
      </c>
      <c r="Z1054" s="18" t="str">
        <f t="shared" si="167"/>
        <v>Normal</v>
      </c>
      <c r="AA1054" s="18" t="str">
        <f>VLOOKUP(D1054, lookups!$A$2:$B$18, 2, FALSE)</f>
        <v>Medium Budget</v>
      </c>
      <c r="AB1054" s="18" t="str">
        <f t="shared" si="168"/>
        <v>Not Recommended</v>
      </c>
      <c r="AC1054" s="18" t="str">
        <f t="shared" si="169"/>
        <v>Normal</v>
      </c>
    </row>
    <row r="1055" spans="1:29" x14ac:dyDescent="0.35">
      <c r="A1055" s="18" t="s">
        <v>6404</v>
      </c>
      <c r="B1055" s="19">
        <v>41593</v>
      </c>
      <c r="C1055" s="18" t="s">
        <v>50</v>
      </c>
      <c r="D1055" s="18" t="s">
        <v>58</v>
      </c>
      <c r="E1055" s="18" t="s">
        <v>21</v>
      </c>
      <c r="F1055" s="18" t="s">
        <v>22</v>
      </c>
      <c r="G1055" s="18" t="s">
        <v>102</v>
      </c>
      <c r="H1055" s="18" t="s">
        <v>1410</v>
      </c>
      <c r="I1055" s="18" t="s">
        <v>6405</v>
      </c>
      <c r="J1055" s="20">
        <v>3000</v>
      </c>
      <c r="K1055" s="20">
        <v>3361</v>
      </c>
      <c r="L1055" s="20">
        <v>7</v>
      </c>
      <c r="M1055" s="20">
        <v>0</v>
      </c>
      <c r="N1055" s="20">
        <v>5.9</v>
      </c>
      <c r="O1055" s="20">
        <v>83</v>
      </c>
      <c r="P1055" s="20">
        <v>89</v>
      </c>
      <c r="Q1055" s="3">
        <v>57011847</v>
      </c>
      <c r="R1055" s="3">
        <v>40000000</v>
      </c>
      <c r="S1055" s="3">
        <f t="shared" si="160"/>
        <v>17011847</v>
      </c>
      <c r="T1055" s="4">
        <f t="shared" si="161"/>
        <v>0.425296175</v>
      </c>
      <c r="U1055" s="5">
        <f t="shared" si="162"/>
        <v>23.77011847</v>
      </c>
      <c r="V1055" s="2">
        <f t="shared" si="163"/>
        <v>2013</v>
      </c>
      <c r="W1055" s="18" t="str">
        <f t="shared" si="164"/>
        <v>noyabr</v>
      </c>
      <c r="X1055" s="18" t="str">
        <f t="shared" si="165"/>
        <v>Cal Brunker</v>
      </c>
      <c r="Y1055" s="18" t="str">
        <f t="shared" si="166"/>
        <v>ESCAPE FROM PLANET EARTH</v>
      </c>
      <c r="Z1055" s="18" t="str">
        <f t="shared" si="167"/>
        <v>Normal</v>
      </c>
      <c r="AA1055" s="18" t="str">
        <f>VLOOKUP(D1055, lookups!$A$2:$B$18, 2, FALSE)</f>
        <v>High Budget</v>
      </c>
      <c r="AB1055" s="18" t="str">
        <f t="shared" si="168"/>
        <v>Not Recommended</v>
      </c>
      <c r="AC1055" s="18" t="str">
        <f t="shared" si="169"/>
        <v>High Buzz Mismatch</v>
      </c>
    </row>
    <row r="1056" spans="1:29" x14ac:dyDescent="0.35">
      <c r="A1056" s="18" t="s">
        <v>4057</v>
      </c>
      <c r="B1056" s="19">
        <v>38491</v>
      </c>
      <c r="C1056" s="18" t="s">
        <v>50</v>
      </c>
      <c r="D1056" s="18" t="s">
        <v>27</v>
      </c>
      <c r="E1056" s="18" t="s">
        <v>21</v>
      </c>
      <c r="F1056" s="18" t="s">
        <v>22</v>
      </c>
      <c r="G1056" s="18" t="s">
        <v>150</v>
      </c>
      <c r="H1056" s="18" t="s">
        <v>3564</v>
      </c>
      <c r="I1056" s="18" t="s">
        <v>3007</v>
      </c>
      <c r="J1056" s="20">
        <v>879</v>
      </c>
      <c r="K1056" s="20">
        <v>2380</v>
      </c>
      <c r="L1056" s="20">
        <v>252</v>
      </c>
      <c r="M1056" s="20">
        <v>0</v>
      </c>
      <c r="N1056" s="20">
        <v>7.3</v>
      </c>
      <c r="O1056" s="20">
        <v>229</v>
      </c>
      <c r="P1056" s="20">
        <v>145</v>
      </c>
      <c r="Q1056" s="3">
        <v>57010853</v>
      </c>
      <c r="R1056" s="3">
        <v>85000000</v>
      </c>
      <c r="S1056" s="3">
        <f t="shared" si="160"/>
        <v>-27989147</v>
      </c>
      <c r="T1056" s="4">
        <f t="shared" si="161"/>
        <v>-0.32928408235294115</v>
      </c>
      <c r="U1056" s="5">
        <f t="shared" si="162"/>
        <v>29.068286367058821</v>
      </c>
      <c r="V1056" s="2">
        <f t="shared" si="163"/>
        <v>2005</v>
      </c>
      <c r="W1056" s="18" t="str">
        <f t="shared" si="164"/>
        <v>may</v>
      </c>
      <c r="X1056" s="18" t="str">
        <f t="shared" si="165"/>
        <v>Rob Marshall</v>
      </c>
      <c r="Y1056" s="18" t="str">
        <f t="shared" si="166"/>
        <v>MEMOİRS OF A GEİSHA</v>
      </c>
      <c r="Z1056" s="18" t="str">
        <f t="shared" si="167"/>
        <v>Underperformer</v>
      </c>
      <c r="AA1056" s="18" t="str">
        <f>VLOOKUP(D1056, lookups!$A$2:$B$18, 2, FALSE)</f>
        <v>Medium Budget</v>
      </c>
      <c r="AB1056" s="18" t="str">
        <f t="shared" si="168"/>
        <v>Not Recommended</v>
      </c>
      <c r="AC1056" s="18" t="str">
        <f t="shared" si="169"/>
        <v>Normal</v>
      </c>
    </row>
    <row r="1057" spans="1:29" x14ac:dyDescent="0.35">
      <c r="A1057" s="18" t="s">
        <v>2489</v>
      </c>
      <c r="B1057" s="19">
        <v>36851</v>
      </c>
      <c r="C1057" s="18" t="s">
        <v>50</v>
      </c>
      <c r="D1057" s="18" t="s">
        <v>95</v>
      </c>
      <c r="E1057" s="18" t="s">
        <v>21</v>
      </c>
      <c r="F1057" s="18" t="s">
        <v>22</v>
      </c>
      <c r="G1057" s="18" t="s">
        <v>150</v>
      </c>
      <c r="H1057" s="18" t="s">
        <v>2490</v>
      </c>
      <c r="I1057" s="18" t="s">
        <v>2491</v>
      </c>
      <c r="J1057" s="20">
        <v>485</v>
      </c>
      <c r="K1057" s="20">
        <v>939</v>
      </c>
      <c r="L1057" s="20">
        <v>9</v>
      </c>
      <c r="M1057" s="20">
        <v>0</v>
      </c>
      <c r="N1057" s="20">
        <v>6.6</v>
      </c>
      <c r="O1057" s="20">
        <v>146</v>
      </c>
      <c r="P1057" s="20">
        <v>110</v>
      </c>
      <c r="Q1057" s="3">
        <v>56932305</v>
      </c>
      <c r="R1057" s="3">
        <v>55000000</v>
      </c>
      <c r="S1057" s="3">
        <f t="shared" si="160"/>
        <v>1932305</v>
      </c>
      <c r="T1057" s="4">
        <f t="shared" si="161"/>
        <v>3.5132818181818182E-2</v>
      </c>
      <c r="U1057" s="5">
        <f t="shared" si="162"/>
        <v>26.414053127272727</v>
      </c>
      <c r="V1057" s="2">
        <f t="shared" si="163"/>
        <v>2000</v>
      </c>
      <c r="W1057" s="18" t="str">
        <f t="shared" si="164"/>
        <v>noyabr</v>
      </c>
      <c r="X1057" s="18" t="str">
        <f t="shared" si="165"/>
        <v>Tom Dey</v>
      </c>
      <c r="Y1057" s="18" t="str">
        <f t="shared" si="166"/>
        <v>SHANGHAİ NOON</v>
      </c>
      <c r="Z1057" s="18" t="str">
        <f t="shared" si="167"/>
        <v>Normal</v>
      </c>
      <c r="AA1057" s="18" t="str">
        <f>VLOOKUP(D1057, lookups!$A$2:$B$18, 2, FALSE)</f>
        <v>High Budget</v>
      </c>
      <c r="AB1057" s="18" t="str">
        <f t="shared" si="168"/>
        <v>Not Recommended</v>
      </c>
      <c r="AC1057" s="18" t="str">
        <f t="shared" si="169"/>
        <v>Normal</v>
      </c>
    </row>
    <row r="1058" spans="1:29" x14ac:dyDescent="0.35">
      <c r="A1058" s="18" t="s">
        <v>1912</v>
      </c>
      <c r="B1058" s="19">
        <v>35899</v>
      </c>
      <c r="C1058" s="18" t="s">
        <v>50</v>
      </c>
      <c r="D1058" s="18" t="s">
        <v>95</v>
      </c>
      <c r="E1058" s="18" t="s">
        <v>21</v>
      </c>
      <c r="F1058" s="18" t="s">
        <v>22</v>
      </c>
      <c r="G1058" s="18" t="s">
        <v>150</v>
      </c>
      <c r="H1058" s="18" t="s">
        <v>1294</v>
      </c>
      <c r="I1058" s="18" t="s">
        <v>1913</v>
      </c>
      <c r="J1058" s="20">
        <v>29000</v>
      </c>
      <c r="K1058" s="20">
        <v>29265</v>
      </c>
      <c r="L1058" s="20">
        <v>130</v>
      </c>
      <c r="M1058" s="20">
        <v>0</v>
      </c>
      <c r="N1058" s="20">
        <v>6.4</v>
      </c>
      <c r="O1058" s="20">
        <v>83</v>
      </c>
      <c r="P1058" s="20">
        <v>132</v>
      </c>
      <c r="Q1058" s="3">
        <v>56876365</v>
      </c>
      <c r="R1058" s="3">
        <v>35000000</v>
      </c>
      <c r="S1058" s="3">
        <f t="shared" si="160"/>
        <v>21876365</v>
      </c>
      <c r="T1058" s="4">
        <f t="shared" si="161"/>
        <v>0.62503900000000001</v>
      </c>
      <c r="U1058" s="5">
        <f t="shared" si="162"/>
        <v>25.850015600000003</v>
      </c>
      <c r="V1058" s="2">
        <f t="shared" si="163"/>
        <v>1998</v>
      </c>
      <c r="W1058" s="18" t="str">
        <f t="shared" si="164"/>
        <v>aprel</v>
      </c>
      <c r="X1058" s="18" t="str">
        <f t="shared" si="165"/>
        <v>Randall Wallace</v>
      </c>
      <c r="Y1058" s="18" t="str">
        <f t="shared" si="166"/>
        <v>THE MAN İN THE IRON MASK</v>
      </c>
      <c r="Z1058" s="18" t="str">
        <f t="shared" si="167"/>
        <v>Normal</v>
      </c>
      <c r="AA1058" s="18" t="str">
        <f>VLOOKUP(D1058, lookups!$A$2:$B$18, 2, FALSE)</f>
        <v>High Budget</v>
      </c>
      <c r="AB1058" s="18" t="str">
        <f t="shared" si="168"/>
        <v>Not Recommended</v>
      </c>
      <c r="AC1058" s="18" t="str">
        <f t="shared" si="169"/>
        <v>Normal</v>
      </c>
    </row>
    <row r="1059" spans="1:29" x14ac:dyDescent="0.35">
      <c r="A1059" s="18" t="s">
        <v>5901</v>
      </c>
      <c r="B1059" s="19">
        <v>40888</v>
      </c>
      <c r="C1059" s="18" t="s">
        <v>50</v>
      </c>
      <c r="D1059" s="18" t="s">
        <v>38</v>
      </c>
      <c r="E1059" s="18" t="s">
        <v>21</v>
      </c>
      <c r="F1059" s="18" t="s">
        <v>1895</v>
      </c>
      <c r="G1059" s="18" t="s">
        <v>150</v>
      </c>
      <c r="H1059" s="18" t="s">
        <v>5902</v>
      </c>
      <c r="I1059" s="18" t="s">
        <v>260</v>
      </c>
      <c r="J1059" s="20">
        <v>617</v>
      </c>
      <c r="K1059" s="20">
        <v>1289</v>
      </c>
      <c r="L1059" s="20">
        <v>11000</v>
      </c>
      <c r="M1059" s="20">
        <v>78000</v>
      </c>
      <c r="N1059" s="20">
        <v>7.7</v>
      </c>
      <c r="O1059" s="20">
        <v>487</v>
      </c>
      <c r="P1059" s="20">
        <v>94</v>
      </c>
      <c r="Q1059" s="3">
        <v>56816662</v>
      </c>
      <c r="R1059" s="3">
        <v>17000000</v>
      </c>
      <c r="S1059" s="3">
        <f t="shared" si="160"/>
        <v>39816662</v>
      </c>
      <c r="T1059" s="4">
        <f t="shared" si="161"/>
        <v>2.3421565882352939</v>
      </c>
      <c r="U1059" s="5">
        <f t="shared" si="162"/>
        <v>39.536862635294121</v>
      </c>
      <c r="V1059" s="2">
        <f t="shared" si="163"/>
        <v>2011</v>
      </c>
      <c r="W1059" s="18" t="str">
        <f t="shared" si="164"/>
        <v>dekabr</v>
      </c>
      <c r="X1059" s="18" t="str">
        <f t="shared" si="165"/>
        <v>Woody Allen</v>
      </c>
      <c r="Y1059" s="18" t="str">
        <f t="shared" si="166"/>
        <v>MİDNİGHT İN PARİS</v>
      </c>
      <c r="Z1059" s="18" t="str">
        <f t="shared" si="167"/>
        <v>Normal</v>
      </c>
      <c r="AA1059" s="18" t="str">
        <f>VLOOKUP(D1059, lookups!$A$2:$B$18, 2, FALSE)</f>
        <v>Medium Budget</v>
      </c>
      <c r="AB1059" s="18" t="str">
        <f t="shared" si="168"/>
        <v>Not Recommended</v>
      </c>
      <c r="AC1059" s="18" t="str">
        <f t="shared" si="169"/>
        <v>Normal</v>
      </c>
    </row>
    <row r="1060" spans="1:29" x14ac:dyDescent="0.35">
      <c r="A1060" s="18" t="s">
        <v>5019</v>
      </c>
      <c r="B1060" s="19">
        <v>39474</v>
      </c>
      <c r="C1060" s="18" t="s">
        <v>50</v>
      </c>
      <c r="D1060" s="18" t="s">
        <v>109</v>
      </c>
      <c r="E1060" s="18" t="s">
        <v>21</v>
      </c>
      <c r="F1060" s="18" t="s">
        <v>22</v>
      </c>
      <c r="G1060" s="18" t="s">
        <v>110</v>
      </c>
      <c r="H1060" s="18" t="s">
        <v>2111</v>
      </c>
      <c r="I1060" s="18" t="s">
        <v>5020</v>
      </c>
      <c r="J1060" s="20">
        <v>3000</v>
      </c>
      <c r="K1060" s="20">
        <v>5286</v>
      </c>
      <c r="L1060" s="20">
        <v>43</v>
      </c>
      <c r="M1060" s="20">
        <v>0</v>
      </c>
      <c r="N1060" s="20">
        <v>5.8</v>
      </c>
      <c r="O1060" s="20">
        <v>160</v>
      </c>
      <c r="P1060" s="20">
        <v>95</v>
      </c>
      <c r="Q1060" s="3">
        <v>56729973</v>
      </c>
      <c r="R1060" s="3">
        <v>10800000</v>
      </c>
      <c r="S1060" s="3">
        <f t="shared" si="160"/>
        <v>45929973</v>
      </c>
      <c r="T1060" s="4">
        <f t="shared" si="161"/>
        <v>4.2527752777777774</v>
      </c>
      <c r="U1060" s="5">
        <f t="shared" si="162"/>
        <v>24.901110111111109</v>
      </c>
      <c r="V1060" s="2">
        <f t="shared" si="163"/>
        <v>2008</v>
      </c>
      <c r="W1060" s="18" t="str">
        <f t="shared" si="164"/>
        <v>yanvar</v>
      </c>
      <c r="X1060" s="18" t="str">
        <f t="shared" si="165"/>
        <v>David Hackl</v>
      </c>
      <c r="Y1060" s="18" t="str">
        <f t="shared" si="166"/>
        <v>SAW V</v>
      </c>
      <c r="Z1060" s="18" t="str">
        <f t="shared" si="167"/>
        <v>Normal</v>
      </c>
      <c r="AA1060" s="18" t="str">
        <f>VLOOKUP(D1060, lookups!$A$2:$B$18, 2, FALSE)</f>
        <v>Low Budget</v>
      </c>
      <c r="AB1060" s="18" t="str">
        <f t="shared" si="168"/>
        <v>Not Recommended</v>
      </c>
      <c r="AC1060" s="18" t="str">
        <f t="shared" si="169"/>
        <v>Normal</v>
      </c>
    </row>
    <row r="1061" spans="1:29" x14ac:dyDescent="0.35">
      <c r="A1061" s="18" t="s">
        <v>6061</v>
      </c>
      <c r="B1061" s="19">
        <v>40982</v>
      </c>
      <c r="C1061" s="18" t="s">
        <v>50</v>
      </c>
      <c r="D1061" s="18" t="s">
        <v>38</v>
      </c>
      <c r="E1061" s="18" t="s">
        <v>21</v>
      </c>
      <c r="F1061" s="18" t="s">
        <v>22</v>
      </c>
      <c r="G1061" s="18" t="s">
        <v>110</v>
      </c>
      <c r="H1061" s="18" t="s">
        <v>1773</v>
      </c>
      <c r="I1061" s="18" t="s">
        <v>4933</v>
      </c>
      <c r="J1061" s="20">
        <v>3000</v>
      </c>
      <c r="K1061" s="20">
        <v>8398</v>
      </c>
      <c r="L1061" s="20">
        <v>22</v>
      </c>
      <c r="M1061" s="20">
        <v>39000</v>
      </c>
      <c r="N1061" s="20">
        <v>6.7</v>
      </c>
      <c r="O1061" s="20">
        <v>291</v>
      </c>
      <c r="P1061" s="20">
        <v>113</v>
      </c>
      <c r="Q1061" s="3">
        <v>56724080</v>
      </c>
      <c r="R1061" s="3">
        <v>50000000</v>
      </c>
      <c r="S1061" s="3">
        <f t="shared" si="160"/>
        <v>6724080</v>
      </c>
      <c r="T1061" s="4">
        <f t="shared" si="161"/>
        <v>0.13448160000000001</v>
      </c>
      <c r="U1061" s="5">
        <f t="shared" si="162"/>
        <v>30.75379264</v>
      </c>
      <c r="V1061" s="2">
        <f t="shared" si="163"/>
        <v>2012</v>
      </c>
      <c r="W1061" s="18" t="str">
        <f t="shared" si="164"/>
        <v>mart</v>
      </c>
      <c r="X1061" s="18" t="str">
        <f t="shared" si="165"/>
        <v>Jon Hurwitz</v>
      </c>
      <c r="Y1061" s="18" t="str">
        <f t="shared" si="166"/>
        <v>AMERİCAN REUNİON</v>
      </c>
      <c r="Z1061" s="18" t="str">
        <f t="shared" si="167"/>
        <v>Normal</v>
      </c>
      <c r="AA1061" s="18" t="str">
        <f>VLOOKUP(D1061, lookups!$A$2:$B$18, 2, FALSE)</f>
        <v>Medium Budget</v>
      </c>
      <c r="AB1061" s="18" t="str">
        <f t="shared" si="168"/>
        <v>Not Recommended</v>
      </c>
      <c r="AC1061" s="18" t="str">
        <f t="shared" si="169"/>
        <v>Normal</v>
      </c>
    </row>
    <row r="1062" spans="1:29" x14ac:dyDescent="0.35">
      <c r="A1062" s="18" t="s">
        <v>167</v>
      </c>
      <c r="B1062" s="19">
        <v>25031</v>
      </c>
      <c r="C1062" s="18" t="s">
        <v>50</v>
      </c>
      <c r="D1062" s="18" t="s">
        <v>58</v>
      </c>
      <c r="E1062" s="18" t="s">
        <v>21</v>
      </c>
      <c r="F1062" s="18" t="s">
        <v>101</v>
      </c>
      <c r="G1062" s="18" t="s">
        <v>46</v>
      </c>
      <c r="H1062" s="18" t="s">
        <v>168</v>
      </c>
      <c r="I1062" s="18" t="s">
        <v>169</v>
      </c>
      <c r="J1062" s="20">
        <v>273</v>
      </c>
      <c r="K1062" s="20">
        <v>727</v>
      </c>
      <c r="L1062" s="20">
        <v>0</v>
      </c>
      <c r="M1062" s="20">
        <v>24000</v>
      </c>
      <c r="N1062" s="20">
        <v>8.3000000000000007</v>
      </c>
      <c r="O1062" s="20">
        <v>285</v>
      </c>
      <c r="P1062" s="20">
        <v>161</v>
      </c>
      <c r="Q1062" s="3">
        <v>56715371</v>
      </c>
      <c r="R1062" s="3">
        <v>12000000</v>
      </c>
      <c r="S1062" s="3">
        <f t="shared" si="160"/>
        <v>44715371</v>
      </c>
      <c r="T1062" s="4">
        <f t="shared" si="161"/>
        <v>3.7262809166666666</v>
      </c>
      <c r="U1062" s="5">
        <f t="shared" si="162"/>
        <v>37.090512366666665</v>
      </c>
      <c r="V1062" s="2">
        <f t="shared" si="163"/>
        <v>1968</v>
      </c>
      <c r="W1062" s="18" t="str">
        <f t="shared" si="164"/>
        <v>iyul</v>
      </c>
      <c r="X1062" s="18" t="str">
        <f t="shared" si="165"/>
        <v>Stanley Kubrick</v>
      </c>
      <c r="Y1062" s="18" t="str">
        <f t="shared" si="166"/>
        <v>2001: A SPACE ODYSSEY</v>
      </c>
      <c r="Z1062" s="18" t="str">
        <f t="shared" si="167"/>
        <v>Normal</v>
      </c>
      <c r="AA1062" s="18" t="str">
        <f>VLOOKUP(D1062, lookups!$A$2:$B$18, 2, FALSE)</f>
        <v>High Budget</v>
      </c>
      <c r="AB1062" s="18" t="str">
        <f t="shared" si="168"/>
        <v>Not Recommended</v>
      </c>
      <c r="AC1062" s="18" t="str">
        <f t="shared" si="169"/>
        <v>High Buzz / High Score</v>
      </c>
    </row>
    <row r="1063" spans="1:29" x14ac:dyDescent="0.35">
      <c r="A1063" s="18" t="s">
        <v>1724</v>
      </c>
      <c r="B1063" s="19">
        <v>36080</v>
      </c>
      <c r="C1063" s="18" t="s">
        <v>50</v>
      </c>
      <c r="D1063" s="18" t="s">
        <v>27</v>
      </c>
      <c r="E1063" s="18" t="s">
        <v>21</v>
      </c>
      <c r="F1063" s="18" t="s">
        <v>22</v>
      </c>
      <c r="G1063" s="18" t="s">
        <v>150</v>
      </c>
      <c r="H1063" s="18" t="s">
        <v>1415</v>
      </c>
      <c r="I1063" s="18" t="s">
        <v>1725</v>
      </c>
      <c r="J1063" s="20">
        <v>3000</v>
      </c>
      <c r="K1063" s="20">
        <v>4713</v>
      </c>
      <c r="L1063" s="20">
        <v>234</v>
      </c>
      <c r="M1063" s="20">
        <v>1000</v>
      </c>
      <c r="N1063" s="20">
        <v>6.5</v>
      </c>
      <c r="O1063" s="20">
        <v>110</v>
      </c>
      <c r="P1063" s="20">
        <v>115</v>
      </c>
      <c r="Q1063" s="3">
        <v>56702901</v>
      </c>
      <c r="R1063" s="3">
        <v>60000000</v>
      </c>
      <c r="S1063" s="3">
        <f t="shared" si="160"/>
        <v>-3297099</v>
      </c>
      <c r="T1063" s="4">
        <f t="shared" si="161"/>
        <v>-5.4951649999999998E-2</v>
      </c>
      <c r="U1063" s="5">
        <f t="shared" si="162"/>
        <v>26.078019340000001</v>
      </c>
      <c r="V1063" s="2">
        <f t="shared" si="163"/>
        <v>1998</v>
      </c>
      <c r="W1063" s="18" t="str">
        <f t="shared" si="164"/>
        <v>oktyabr</v>
      </c>
      <c r="X1063" s="18" t="str">
        <f t="shared" si="165"/>
        <v>Steven Zaillian</v>
      </c>
      <c r="Y1063" s="18" t="str">
        <f t="shared" si="166"/>
        <v>A CİVİL ACTİON</v>
      </c>
      <c r="Z1063" s="18" t="str">
        <f t="shared" si="167"/>
        <v>Underperformer</v>
      </c>
      <c r="AA1063" s="18" t="str">
        <f>VLOOKUP(D1063, lookups!$A$2:$B$18, 2, FALSE)</f>
        <v>Medium Budget</v>
      </c>
      <c r="AB1063" s="18" t="str">
        <f t="shared" si="168"/>
        <v>Not Recommended</v>
      </c>
      <c r="AC1063" s="18" t="str">
        <f t="shared" si="169"/>
        <v>Normal</v>
      </c>
    </row>
    <row r="1064" spans="1:29" x14ac:dyDescent="0.35">
      <c r="A1064" s="18" t="s">
        <v>3251</v>
      </c>
      <c r="B1064" s="19">
        <v>37333</v>
      </c>
      <c r="C1064" s="18" t="s">
        <v>50</v>
      </c>
      <c r="D1064" s="18" t="s">
        <v>95</v>
      </c>
      <c r="E1064" s="18" t="s">
        <v>21</v>
      </c>
      <c r="F1064" s="18" t="s">
        <v>22</v>
      </c>
      <c r="G1064" s="18" t="s">
        <v>150</v>
      </c>
      <c r="H1064" s="18" t="s">
        <v>3252</v>
      </c>
      <c r="I1064" s="18" t="s">
        <v>3253</v>
      </c>
      <c r="J1064" s="20">
        <v>891</v>
      </c>
      <c r="K1064" s="20">
        <v>1919</v>
      </c>
      <c r="L1064" s="20">
        <v>25</v>
      </c>
      <c r="M1064" s="20">
        <v>3000</v>
      </c>
      <c r="N1064" s="20">
        <v>5.9</v>
      </c>
      <c r="O1064" s="20">
        <v>124</v>
      </c>
      <c r="P1064" s="20">
        <v>96</v>
      </c>
      <c r="Q1064" s="3">
        <v>56684819</v>
      </c>
      <c r="R1064" s="3">
        <v>80000000</v>
      </c>
      <c r="S1064" s="3">
        <f t="shared" si="160"/>
        <v>-23315181</v>
      </c>
      <c r="T1064" s="4">
        <f t="shared" si="161"/>
        <v>-0.29143976249999998</v>
      </c>
      <c r="U1064" s="5">
        <f t="shared" si="162"/>
        <v>23.783424095000001</v>
      </c>
      <c r="V1064" s="2">
        <f t="shared" si="163"/>
        <v>2002</v>
      </c>
      <c r="W1064" s="18" t="str">
        <f t="shared" si="164"/>
        <v>mart</v>
      </c>
      <c r="X1064" s="18" t="str">
        <f t="shared" si="165"/>
        <v>Simon Wells</v>
      </c>
      <c r="Y1064" s="18" t="str">
        <f t="shared" si="166"/>
        <v>THE TİME MACHİNE</v>
      </c>
      <c r="Z1064" s="18" t="str">
        <f t="shared" si="167"/>
        <v>Underperformer</v>
      </c>
      <c r="AA1064" s="18" t="str">
        <f>VLOOKUP(D1064, lookups!$A$2:$B$18, 2, FALSE)</f>
        <v>High Budget</v>
      </c>
      <c r="AB1064" s="18" t="str">
        <f t="shared" si="168"/>
        <v>Not Recommended</v>
      </c>
      <c r="AC1064" s="18" t="str">
        <f t="shared" si="169"/>
        <v>High Buzz Mismatch</v>
      </c>
    </row>
    <row r="1065" spans="1:29" x14ac:dyDescent="0.35">
      <c r="A1065" s="18" t="s">
        <v>6326</v>
      </c>
      <c r="B1065" s="19">
        <v>41587</v>
      </c>
      <c r="C1065" s="18" t="s">
        <v>50</v>
      </c>
      <c r="D1065" s="18" t="s">
        <v>79</v>
      </c>
      <c r="E1065" s="18" t="s">
        <v>21</v>
      </c>
      <c r="F1065" s="18" t="s">
        <v>22</v>
      </c>
      <c r="G1065" s="18" t="s">
        <v>110</v>
      </c>
      <c r="H1065" s="18" t="s">
        <v>6073</v>
      </c>
      <c r="I1065" s="18" t="s">
        <v>5945</v>
      </c>
      <c r="J1065" s="20">
        <v>2000</v>
      </c>
      <c r="K1065" s="20">
        <v>4251</v>
      </c>
      <c r="L1065" s="20">
        <v>0</v>
      </c>
      <c r="M1065" s="20">
        <v>83000</v>
      </c>
      <c r="N1065" s="20">
        <v>8.1</v>
      </c>
      <c r="O1065" s="20">
        <v>597</v>
      </c>
      <c r="P1065" s="20">
        <v>134</v>
      </c>
      <c r="Q1065" s="3">
        <v>56667870</v>
      </c>
      <c r="R1065" s="3">
        <v>20000000</v>
      </c>
      <c r="S1065" s="3">
        <f t="shared" si="160"/>
        <v>36667870</v>
      </c>
      <c r="T1065" s="4">
        <f t="shared" si="161"/>
        <v>1.8333934999999999</v>
      </c>
      <c r="U1065" s="5">
        <f t="shared" si="162"/>
        <v>41.433357400000006</v>
      </c>
      <c r="V1065" s="2">
        <f t="shared" si="163"/>
        <v>2013</v>
      </c>
      <c r="W1065" s="18" t="str">
        <f t="shared" si="164"/>
        <v>noyabr</v>
      </c>
      <c r="X1065" s="18" t="str">
        <f t="shared" si="165"/>
        <v>Steve McQueen</v>
      </c>
      <c r="Y1065" s="18" t="str">
        <f t="shared" si="166"/>
        <v>12 YEARS A SLAVE</v>
      </c>
      <c r="Z1065" s="18" t="str">
        <f t="shared" si="167"/>
        <v>Normal</v>
      </c>
      <c r="AA1065" s="18" t="str">
        <f>VLOOKUP(D1065, lookups!$A$2:$B$18, 2, FALSE)</f>
        <v>Medium Budget</v>
      </c>
      <c r="AB1065" s="18" t="str">
        <f t="shared" si="168"/>
        <v>Not Recommended</v>
      </c>
      <c r="AC1065" s="18" t="str">
        <f t="shared" si="169"/>
        <v>High Buzz / High Score</v>
      </c>
    </row>
    <row r="1066" spans="1:29" x14ac:dyDescent="0.35">
      <c r="A1066" s="18" t="s">
        <v>1196</v>
      </c>
      <c r="B1066" s="19">
        <v>35021</v>
      </c>
      <c r="C1066" s="18" t="s">
        <v>50</v>
      </c>
      <c r="D1066" s="18" t="s">
        <v>38</v>
      </c>
      <c r="E1066" s="18" t="s">
        <v>21</v>
      </c>
      <c r="F1066" s="18" t="s">
        <v>22</v>
      </c>
      <c r="G1066" s="18" t="s">
        <v>150</v>
      </c>
      <c r="H1066" s="18" t="s">
        <v>1197</v>
      </c>
      <c r="I1066" s="18" t="s">
        <v>1198</v>
      </c>
      <c r="J1066" s="20">
        <v>927</v>
      </c>
      <c r="K1066" s="20">
        <v>1724</v>
      </c>
      <c r="L1066" s="20">
        <v>143</v>
      </c>
      <c r="M1066" s="20">
        <v>0</v>
      </c>
      <c r="N1066" s="20">
        <v>6.8</v>
      </c>
      <c r="O1066" s="20">
        <v>88</v>
      </c>
      <c r="P1066" s="20">
        <v>97</v>
      </c>
      <c r="Q1066" s="3">
        <v>56631572</v>
      </c>
      <c r="R1066" s="3">
        <v>12000000</v>
      </c>
      <c r="S1066" s="3">
        <f t="shared" si="160"/>
        <v>44631572</v>
      </c>
      <c r="T1066" s="4">
        <f t="shared" si="161"/>
        <v>3.7192976666666668</v>
      </c>
      <c r="U1066" s="5">
        <f t="shared" si="162"/>
        <v>28.687719066666666</v>
      </c>
      <c r="V1066" s="2">
        <f t="shared" si="163"/>
        <v>1995</v>
      </c>
      <c r="W1066" s="18" t="str">
        <f t="shared" si="164"/>
        <v>noyabr</v>
      </c>
      <c r="X1066" s="18" t="str">
        <f t="shared" si="165"/>
        <v>Amy Heckerling</v>
      </c>
      <c r="Y1066" s="18" t="str">
        <f t="shared" si="166"/>
        <v>CLUELESS</v>
      </c>
      <c r="Z1066" s="18" t="str">
        <f t="shared" si="167"/>
        <v>Normal</v>
      </c>
      <c r="AA1066" s="18" t="str">
        <f>VLOOKUP(D1066, lookups!$A$2:$B$18, 2, FALSE)</f>
        <v>Medium Budget</v>
      </c>
      <c r="AB1066" s="18" t="str">
        <f t="shared" si="168"/>
        <v>Not Recommended</v>
      </c>
      <c r="AC1066" s="18" t="str">
        <f t="shared" si="169"/>
        <v>Normal</v>
      </c>
    </row>
    <row r="1067" spans="1:29" x14ac:dyDescent="0.35">
      <c r="A1067" s="18" t="s">
        <v>2814</v>
      </c>
      <c r="B1067" s="19">
        <v>36975</v>
      </c>
      <c r="C1067" s="18" t="s">
        <v>50</v>
      </c>
      <c r="D1067" s="18" t="s">
        <v>58</v>
      </c>
      <c r="E1067" s="18" t="s">
        <v>21</v>
      </c>
      <c r="F1067" s="18" t="s">
        <v>356</v>
      </c>
      <c r="G1067" s="18" t="s">
        <v>150</v>
      </c>
      <c r="H1067" s="18" t="s">
        <v>2815</v>
      </c>
      <c r="I1067" s="18" t="s">
        <v>806</v>
      </c>
      <c r="J1067" s="20">
        <v>779</v>
      </c>
      <c r="K1067" s="20">
        <v>1823</v>
      </c>
      <c r="L1067" s="20">
        <v>109</v>
      </c>
      <c r="M1067" s="20">
        <v>0</v>
      </c>
      <c r="N1067" s="20">
        <v>6.4</v>
      </c>
      <c r="O1067" s="20">
        <v>103</v>
      </c>
      <c r="P1067" s="20">
        <v>112</v>
      </c>
      <c r="Q1067" s="3">
        <v>56607223</v>
      </c>
      <c r="R1067" s="3">
        <v>48000000</v>
      </c>
      <c r="S1067" s="3">
        <f t="shared" si="160"/>
        <v>8607223</v>
      </c>
      <c r="T1067" s="4">
        <f t="shared" si="161"/>
        <v>0.17931714583333333</v>
      </c>
      <c r="U1067" s="5">
        <f t="shared" si="162"/>
        <v>25.671726858333336</v>
      </c>
      <c r="V1067" s="2">
        <f t="shared" si="163"/>
        <v>2001</v>
      </c>
      <c r="W1067" s="18" t="str">
        <f t="shared" si="164"/>
        <v>mart</v>
      </c>
      <c r="X1067" s="18" t="str">
        <f t="shared" si="165"/>
        <v>Jerry Zucker</v>
      </c>
      <c r="Y1067" s="18" t="str">
        <f t="shared" si="166"/>
        <v>RAT RACE</v>
      </c>
      <c r="Z1067" s="18" t="str">
        <f t="shared" si="167"/>
        <v>Normal</v>
      </c>
      <c r="AA1067" s="18" t="str">
        <f>VLOOKUP(D1067, lookups!$A$2:$B$18, 2, FALSE)</f>
        <v>High Budget</v>
      </c>
      <c r="AB1067" s="18" t="str">
        <f t="shared" si="168"/>
        <v>Not Recommended</v>
      </c>
      <c r="AC1067" s="18" t="str">
        <f t="shared" si="169"/>
        <v>Normal</v>
      </c>
    </row>
    <row r="1068" spans="1:29" x14ac:dyDescent="0.35">
      <c r="A1068" s="18" t="s">
        <v>1061</v>
      </c>
      <c r="B1068" s="19">
        <v>33988</v>
      </c>
      <c r="C1068" s="18" t="s">
        <v>50</v>
      </c>
      <c r="D1068" s="18" t="s">
        <v>95</v>
      </c>
      <c r="E1068" s="18" t="s">
        <v>21</v>
      </c>
      <c r="F1068" s="18" t="s">
        <v>22</v>
      </c>
      <c r="G1068" s="18" t="s">
        <v>110</v>
      </c>
      <c r="H1068" s="18" t="s">
        <v>487</v>
      </c>
      <c r="I1068" s="18" t="s">
        <v>509</v>
      </c>
      <c r="J1068" s="20">
        <v>2000</v>
      </c>
      <c r="K1068" s="20">
        <v>4453</v>
      </c>
      <c r="L1068" s="20">
        <v>170</v>
      </c>
      <c r="M1068" s="20">
        <v>11000</v>
      </c>
      <c r="N1068" s="20">
        <v>7.8</v>
      </c>
      <c r="O1068" s="20">
        <v>84</v>
      </c>
      <c r="P1068" s="20">
        <v>134</v>
      </c>
      <c r="Q1068" s="3">
        <v>56505065</v>
      </c>
      <c r="R1068" s="3">
        <v>25000000</v>
      </c>
      <c r="S1068" s="3">
        <f t="shared" si="160"/>
        <v>31505065</v>
      </c>
      <c r="T1068" s="4">
        <f t="shared" si="161"/>
        <v>1.2602026</v>
      </c>
      <c r="U1068" s="5">
        <f t="shared" si="162"/>
        <v>32.80408104</v>
      </c>
      <c r="V1068" s="2">
        <f t="shared" si="163"/>
        <v>1993</v>
      </c>
      <c r="W1068" s="18" t="str">
        <f t="shared" si="164"/>
        <v>yanvar</v>
      </c>
      <c r="X1068" s="18" t="str">
        <f t="shared" si="165"/>
        <v>George P. Cosmatos</v>
      </c>
      <c r="Y1068" s="18" t="str">
        <f t="shared" si="166"/>
        <v>TOMBSTONE</v>
      </c>
      <c r="Z1068" s="18" t="str">
        <f t="shared" si="167"/>
        <v>Normal</v>
      </c>
      <c r="AA1068" s="18" t="str">
        <f>VLOOKUP(D1068, lookups!$A$2:$B$18, 2, FALSE)</f>
        <v>High Budget</v>
      </c>
      <c r="AB1068" s="18" t="str">
        <f t="shared" si="168"/>
        <v>Not Recommended</v>
      </c>
      <c r="AC1068" s="18" t="str">
        <f t="shared" si="169"/>
        <v>Normal</v>
      </c>
    </row>
    <row r="1069" spans="1:29" x14ac:dyDescent="0.35">
      <c r="A1069" s="18" t="s">
        <v>6907</v>
      </c>
      <c r="B1069" s="19">
        <v>42344</v>
      </c>
      <c r="C1069" s="18" t="s">
        <v>50</v>
      </c>
      <c r="D1069" s="18" t="s">
        <v>79</v>
      </c>
      <c r="E1069" s="18" t="s">
        <v>21</v>
      </c>
      <c r="F1069" s="18" t="s">
        <v>22</v>
      </c>
      <c r="G1069" s="18" t="s">
        <v>150</v>
      </c>
      <c r="H1069" s="18" t="s">
        <v>5761</v>
      </c>
      <c r="I1069" s="18" t="s">
        <v>1367</v>
      </c>
      <c r="J1069" s="20">
        <v>34000</v>
      </c>
      <c r="K1069" s="20">
        <v>75793</v>
      </c>
      <c r="L1069" s="20">
        <v>737</v>
      </c>
      <c r="M1069" s="20">
        <v>24000</v>
      </c>
      <c r="N1069" s="20">
        <v>6.6</v>
      </c>
      <c r="O1069" s="20">
        <v>315</v>
      </c>
      <c r="P1069" s="20">
        <v>124</v>
      </c>
      <c r="Q1069" s="3">
        <v>56443482</v>
      </c>
      <c r="R1069" s="3">
        <v>60000000</v>
      </c>
      <c r="S1069" s="3">
        <f t="shared" si="160"/>
        <v>-3556518</v>
      </c>
      <c r="T1069" s="4">
        <f t="shared" si="161"/>
        <v>-5.9275300000000003E-2</v>
      </c>
      <c r="U1069" s="5">
        <f t="shared" si="162"/>
        <v>28.776289879999997</v>
      </c>
      <c r="V1069" s="2">
        <f t="shared" si="163"/>
        <v>2015</v>
      </c>
      <c r="W1069" s="18" t="str">
        <f t="shared" si="164"/>
        <v>dekabr</v>
      </c>
      <c r="X1069" s="18" t="str">
        <f t="shared" si="165"/>
        <v>David O. Russell</v>
      </c>
      <c r="Y1069" s="18" t="str">
        <f t="shared" si="166"/>
        <v>JOY</v>
      </c>
      <c r="Z1069" s="18" t="str">
        <f t="shared" si="167"/>
        <v>Underperformer</v>
      </c>
      <c r="AA1069" s="18" t="str">
        <f>VLOOKUP(D1069, lookups!$A$2:$B$18, 2, FALSE)</f>
        <v>Medium Budget</v>
      </c>
      <c r="AB1069" s="18" t="str">
        <f t="shared" si="168"/>
        <v>Not Recommended</v>
      </c>
      <c r="AC1069" s="18" t="str">
        <f t="shared" si="169"/>
        <v>Normal</v>
      </c>
    </row>
    <row r="1070" spans="1:29" x14ac:dyDescent="0.35">
      <c r="A1070" s="18" t="s">
        <v>4539</v>
      </c>
      <c r="B1070" s="19">
        <v>38873</v>
      </c>
      <c r="C1070" s="18" t="s">
        <v>50</v>
      </c>
      <c r="D1070" s="18" t="s">
        <v>79</v>
      </c>
      <c r="E1070" s="18" t="s">
        <v>21</v>
      </c>
      <c r="F1070" s="18" t="s">
        <v>101</v>
      </c>
      <c r="G1070" s="18" t="s">
        <v>150</v>
      </c>
      <c r="H1070" s="18" t="s">
        <v>4540</v>
      </c>
      <c r="I1070" s="18" t="s">
        <v>677</v>
      </c>
      <c r="J1070" s="20">
        <v>326</v>
      </c>
      <c r="K1070" s="20">
        <v>486</v>
      </c>
      <c r="L1070" s="20">
        <v>350</v>
      </c>
      <c r="M1070" s="20">
        <v>0</v>
      </c>
      <c r="N1070" s="20">
        <v>7.3</v>
      </c>
      <c r="O1070" s="20">
        <v>280</v>
      </c>
      <c r="P1070" s="20">
        <v>94</v>
      </c>
      <c r="Q1070" s="3">
        <v>56437947</v>
      </c>
      <c r="R1070" s="3">
        <v>9800000</v>
      </c>
      <c r="S1070" s="3">
        <f t="shared" si="160"/>
        <v>46637947</v>
      </c>
      <c r="T1070" s="4">
        <f t="shared" si="161"/>
        <v>4.7589741836734696</v>
      </c>
      <c r="U1070" s="5">
        <f t="shared" si="162"/>
        <v>31.103589673469386</v>
      </c>
      <c r="V1070" s="2">
        <f t="shared" si="163"/>
        <v>2006</v>
      </c>
      <c r="W1070" s="18" t="str">
        <f t="shared" si="164"/>
        <v>iyun</v>
      </c>
      <c r="X1070" s="18" t="str">
        <f t="shared" si="165"/>
        <v>Stephen Frears</v>
      </c>
      <c r="Y1070" s="18" t="str">
        <f t="shared" si="166"/>
        <v>THE QUEEN</v>
      </c>
      <c r="Z1070" s="18" t="str">
        <f t="shared" si="167"/>
        <v>Normal</v>
      </c>
      <c r="AA1070" s="18" t="str">
        <f>VLOOKUP(D1070, lookups!$A$2:$B$18, 2, FALSE)</f>
        <v>Medium Budget</v>
      </c>
      <c r="AB1070" s="18" t="str">
        <f t="shared" si="168"/>
        <v>Not Recommended</v>
      </c>
      <c r="AC1070" s="18" t="str">
        <f t="shared" si="169"/>
        <v>Normal</v>
      </c>
    </row>
    <row r="1071" spans="1:29" x14ac:dyDescent="0.35">
      <c r="A1071" s="18" t="s">
        <v>3039</v>
      </c>
      <c r="B1071" s="19">
        <v>37530</v>
      </c>
      <c r="C1071" s="18" t="s">
        <v>50</v>
      </c>
      <c r="D1071" s="18" t="s">
        <v>38</v>
      </c>
      <c r="E1071" s="18" t="s">
        <v>21</v>
      </c>
      <c r="F1071" s="18" t="s">
        <v>22</v>
      </c>
      <c r="G1071" s="18" t="s">
        <v>150</v>
      </c>
      <c r="H1071" s="18" t="s">
        <v>1607</v>
      </c>
      <c r="I1071" s="18" t="s">
        <v>3040</v>
      </c>
      <c r="J1071" s="20">
        <v>962</v>
      </c>
      <c r="K1071" s="20">
        <v>2390</v>
      </c>
      <c r="L1071" s="20">
        <v>30</v>
      </c>
      <c r="M1071" s="20">
        <v>2000</v>
      </c>
      <c r="N1071" s="20">
        <v>5.7</v>
      </c>
      <c r="O1071" s="20">
        <v>64</v>
      </c>
      <c r="P1071" s="20">
        <v>118</v>
      </c>
      <c r="Q1071" s="3">
        <v>56398162</v>
      </c>
      <c r="R1071" s="3">
        <v>20000000</v>
      </c>
      <c r="S1071" s="3">
        <f t="shared" si="160"/>
        <v>36398162</v>
      </c>
      <c r="T1071" s="4">
        <f t="shared" si="161"/>
        <v>1.8199080999999999</v>
      </c>
      <c r="U1071" s="5">
        <f t="shared" si="162"/>
        <v>23.727963240000001</v>
      </c>
      <c r="V1071" s="2">
        <f t="shared" si="163"/>
        <v>2002</v>
      </c>
      <c r="W1071" s="18" t="str">
        <f t="shared" si="164"/>
        <v>oktyabr</v>
      </c>
      <c r="X1071" s="18" t="str">
        <f t="shared" si="165"/>
        <v>Charles Stone III</v>
      </c>
      <c r="Y1071" s="18" t="str">
        <f t="shared" si="166"/>
        <v>DRUMLİNE</v>
      </c>
      <c r="Z1071" s="18" t="str">
        <f t="shared" si="167"/>
        <v>Normal</v>
      </c>
      <c r="AA1071" s="18" t="str">
        <f>VLOOKUP(D1071, lookups!$A$2:$B$18, 2, FALSE)</f>
        <v>Medium Budget</v>
      </c>
      <c r="AB1071" s="18" t="str">
        <f t="shared" si="168"/>
        <v>Not Recommended</v>
      </c>
      <c r="AC1071" s="18" t="str">
        <f t="shared" si="169"/>
        <v>Normal</v>
      </c>
    </row>
    <row r="1072" spans="1:29" x14ac:dyDescent="0.35">
      <c r="A1072" s="18" t="s">
        <v>801</v>
      </c>
      <c r="B1072" s="19">
        <v>33232</v>
      </c>
      <c r="C1072" s="18" t="s">
        <v>50</v>
      </c>
      <c r="D1072" s="18" t="s">
        <v>333</v>
      </c>
      <c r="E1072" s="18" t="s">
        <v>21</v>
      </c>
      <c r="F1072" s="18" t="s">
        <v>22</v>
      </c>
      <c r="G1072" s="18" t="s">
        <v>150</v>
      </c>
      <c r="H1072" s="18" t="s">
        <v>444</v>
      </c>
      <c r="I1072" s="18" t="s">
        <v>663</v>
      </c>
      <c r="J1072" s="20">
        <v>40000</v>
      </c>
      <c r="K1072" s="20">
        <v>42330</v>
      </c>
      <c r="L1072" s="20">
        <v>13000</v>
      </c>
      <c r="M1072" s="20">
        <v>16000</v>
      </c>
      <c r="N1072" s="20">
        <v>7.9</v>
      </c>
      <c r="O1072" s="20">
        <v>111</v>
      </c>
      <c r="P1072" s="20">
        <v>105</v>
      </c>
      <c r="Q1072" s="3">
        <v>56362352</v>
      </c>
      <c r="R1072" s="3">
        <v>20000000</v>
      </c>
      <c r="S1072" s="3">
        <f t="shared" si="160"/>
        <v>36362352</v>
      </c>
      <c r="T1072" s="4">
        <f t="shared" si="161"/>
        <v>1.8181175999999999</v>
      </c>
      <c r="U1072" s="5">
        <f t="shared" si="162"/>
        <v>33.927247040000005</v>
      </c>
      <c r="V1072" s="2">
        <f t="shared" si="163"/>
        <v>1990</v>
      </c>
      <c r="W1072" s="18" t="str">
        <f t="shared" si="164"/>
        <v>dekabr</v>
      </c>
      <c r="X1072" s="18" t="str">
        <f t="shared" si="165"/>
        <v>Tim Burton</v>
      </c>
      <c r="Y1072" s="18" t="str">
        <f t="shared" si="166"/>
        <v>EDWARD SCİSSORHANDS</v>
      </c>
      <c r="Z1072" s="18" t="str">
        <f t="shared" si="167"/>
        <v>Normal</v>
      </c>
      <c r="AA1072" s="18" t="str">
        <f>VLOOKUP(D1072, lookups!$A$2:$B$18, 2, FALSE)</f>
        <v>Low Budget</v>
      </c>
      <c r="AB1072" s="18" t="str">
        <f t="shared" si="168"/>
        <v>Not Recommended</v>
      </c>
      <c r="AC1072" s="18" t="str">
        <f t="shared" si="169"/>
        <v>Normal</v>
      </c>
    </row>
    <row r="1073" spans="1:29" x14ac:dyDescent="0.35">
      <c r="A1073" s="18" t="s">
        <v>3386</v>
      </c>
      <c r="B1073" s="19">
        <v>37831</v>
      </c>
      <c r="C1073" s="18" t="s">
        <v>50</v>
      </c>
      <c r="D1073" s="18" t="s">
        <v>38</v>
      </c>
      <c r="E1073" s="18" t="s">
        <v>21</v>
      </c>
      <c r="F1073" s="18" t="s">
        <v>22</v>
      </c>
      <c r="G1073" s="18" t="s">
        <v>150</v>
      </c>
      <c r="H1073" s="18" t="s">
        <v>3387</v>
      </c>
      <c r="I1073" s="18" t="s">
        <v>2987</v>
      </c>
      <c r="J1073" s="20">
        <v>500</v>
      </c>
      <c r="K1073" s="20">
        <v>2020</v>
      </c>
      <c r="L1073" s="20">
        <v>189</v>
      </c>
      <c r="M1073" s="20">
        <v>0</v>
      </c>
      <c r="N1073" s="20">
        <v>5.4</v>
      </c>
      <c r="O1073" s="20">
        <v>97</v>
      </c>
      <c r="P1073" s="20">
        <v>95</v>
      </c>
      <c r="Q1073" s="3">
        <v>56127162</v>
      </c>
      <c r="R1073" s="3">
        <v>18000000</v>
      </c>
      <c r="S1073" s="3">
        <f t="shared" si="160"/>
        <v>38127162</v>
      </c>
      <c r="T1073" s="4">
        <f t="shared" si="161"/>
        <v>2.1181756666666667</v>
      </c>
      <c r="U1073" s="5">
        <f t="shared" si="162"/>
        <v>22.447270266666667</v>
      </c>
      <c r="V1073" s="2">
        <f t="shared" si="163"/>
        <v>2003</v>
      </c>
      <c r="W1073" s="18" t="str">
        <f t="shared" si="164"/>
        <v>iyul</v>
      </c>
      <c r="X1073" s="18" t="str">
        <f t="shared" si="165"/>
        <v>Shawn Levy</v>
      </c>
      <c r="Y1073" s="18" t="str">
        <f t="shared" si="166"/>
        <v>JUST MARRİED</v>
      </c>
      <c r="Z1073" s="18" t="str">
        <f t="shared" si="167"/>
        <v>Normal</v>
      </c>
      <c r="AA1073" s="18" t="str">
        <f>VLOOKUP(D1073, lookups!$A$2:$B$18, 2, FALSE)</f>
        <v>Medium Budget</v>
      </c>
      <c r="AB1073" s="18" t="str">
        <f t="shared" si="168"/>
        <v>Not Recommended</v>
      </c>
      <c r="AC1073" s="18" t="str">
        <f t="shared" si="169"/>
        <v>Normal</v>
      </c>
    </row>
    <row r="1074" spans="1:29" x14ac:dyDescent="0.35">
      <c r="A1074" s="18" t="s">
        <v>6883</v>
      </c>
      <c r="B1074" s="19">
        <v>42069</v>
      </c>
      <c r="C1074" s="18" t="s">
        <v>50</v>
      </c>
      <c r="D1074" s="18" t="s">
        <v>95</v>
      </c>
      <c r="E1074" s="18" t="s">
        <v>21</v>
      </c>
      <c r="F1074" s="18" t="s">
        <v>22</v>
      </c>
      <c r="G1074" s="18" t="s">
        <v>150</v>
      </c>
      <c r="H1074" s="18" t="s">
        <v>2798</v>
      </c>
      <c r="I1074" s="18" t="s">
        <v>6092</v>
      </c>
      <c r="J1074" s="20">
        <v>596</v>
      </c>
      <c r="K1074" s="20">
        <v>1261</v>
      </c>
      <c r="L1074" s="20">
        <v>128</v>
      </c>
      <c r="M1074" s="20">
        <v>41000</v>
      </c>
      <c r="N1074" s="20">
        <v>4.3</v>
      </c>
      <c r="O1074" s="20">
        <v>369</v>
      </c>
      <c r="P1074" s="20">
        <v>100</v>
      </c>
      <c r="Q1074" s="3">
        <v>56114221</v>
      </c>
      <c r="R1074" s="3">
        <v>120000000</v>
      </c>
      <c r="S1074" s="3">
        <f t="shared" si="160"/>
        <v>-63885779</v>
      </c>
      <c r="T1074" s="4">
        <f t="shared" si="161"/>
        <v>-0.53238149166666671</v>
      </c>
      <c r="U1074" s="5">
        <f t="shared" si="162"/>
        <v>21.087047403333329</v>
      </c>
      <c r="V1074" s="2">
        <f t="shared" si="163"/>
        <v>2015</v>
      </c>
      <c r="W1074" s="18" t="str">
        <f t="shared" si="164"/>
        <v>mart</v>
      </c>
      <c r="X1074" s="18" t="str">
        <f t="shared" si="165"/>
        <v>Josh Trank</v>
      </c>
      <c r="Y1074" s="18" t="str">
        <f t="shared" si="166"/>
        <v>FANTASTİC FOUR</v>
      </c>
      <c r="Z1074" s="18" t="str">
        <f t="shared" si="167"/>
        <v>Underperformer</v>
      </c>
      <c r="AA1074" s="18" t="str">
        <f>VLOOKUP(D1074, lookups!$A$2:$B$18, 2, FALSE)</f>
        <v>High Budget</v>
      </c>
      <c r="AB1074" s="18" t="str">
        <f t="shared" si="168"/>
        <v>Not Recommended</v>
      </c>
      <c r="AC1074" s="18" t="str">
        <f t="shared" si="169"/>
        <v>High Buzz Mismatch</v>
      </c>
    </row>
    <row r="1075" spans="1:29" x14ac:dyDescent="0.35">
      <c r="A1075" s="18" t="s">
        <v>2607</v>
      </c>
      <c r="B1075" s="19">
        <v>37068</v>
      </c>
      <c r="C1075" s="18" t="s">
        <v>50</v>
      </c>
      <c r="D1075" s="18" t="s">
        <v>95</v>
      </c>
      <c r="E1075" s="18" t="s">
        <v>21</v>
      </c>
      <c r="F1075" s="18" t="s">
        <v>22</v>
      </c>
      <c r="G1075" s="18" t="s">
        <v>150</v>
      </c>
      <c r="H1075" s="18" t="s">
        <v>2543</v>
      </c>
      <c r="I1075" s="18" t="s">
        <v>2158</v>
      </c>
      <c r="J1075" s="20">
        <v>13000</v>
      </c>
      <c r="K1075" s="20">
        <v>18761</v>
      </c>
      <c r="L1075" s="20">
        <v>241</v>
      </c>
      <c r="M1075" s="20">
        <v>0</v>
      </c>
      <c r="N1075" s="20">
        <v>6.9</v>
      </c>
      <c r="O1075" s="20">
        <v>167</v>
      </c>
      <c r="P1075" s="20">
        <v>144</v>
      </c>
      <c r="Q1075" s="3">
        <v>56083966</v>
      </c>
      <c r="R1075" s="3">
        <v>65000000</v>
      </c>
      <c r="S1075" s="3">
        <f t="shared" si="160"/>
        <v>-8916034</v>
      </c>
      <c r="T1075" s="4">
        <f t="shared" si="161"/>
        <v>-0.13716975384615385</v>
      </c>
      <c r="U1075" s="5">
        <f t="shared" si="162"/>
        <v>27.54513209846154</v>
      </c>
      <c r="V1075" s="2">
        <f t="shared" si="163"/>
        <v>2001</v>
      </c>
      <c r="W1075" s="18" t="str">
        <f t="shared" si="164"/>
        <v>iyun</v>
      </c>
      <c r="X1075" s="18" t="str">
        <f t="shared" si="165"/>
        <v>Brian Helgeland</v>
      </c>
      <c r="Y1075" s="18" t="str">
        <f t="shared" si="166"/>
        <v>A KNİGHT'S TALE</v>
      </c>
      <c r="Z1075" s="18" t="str">
        <f t="shared" si="167"/>
        <v>Underperformer</v>
      </c>
      <c r="AA1075" s="18" t="str">
        <f>VLOOKUP(D1075, lookups!$A$2:$B$18, 2, FALSE)</f>
        <v>High Budget</v>
      </c>
      <c r="AB1075" s="18" t="str">
        <f t="shared" si="168"/>
        <v>Not Recommended</v>
      </c>
      <c r="AC1075" s="18" t="str">
        <f t="shared" si="169"/>
        <v>Normal</v>
      </c>
    </row>
    <row r="1076" spans="1:29" x14ac:dyDescent="0.35">
      <c r="A1076" s="18" t="s">
        <v>4126</v>
      </c>
      <c r="B1076" s="19">
        <v>38493</v>
      </c>
      <c r="C1076" s="18" t="s">
        <v>50</v>
      </c>
      <c r="D1076" s="18" t="s">
        <v>51</v>
      </c>
      <c r="E1076" s="18" t="s">
        <v>21</v>
      </c>
      <c r="F1076" s="18" t="s">
        <v>101</v>
      </c>
      <c r="G1076" s="18" t="s">
        <v>46</v>
      </c>
      <c r="H1076" s="18" t="s">
        <v>2639</v>
      </c>
      <c r="I1076" s="18" t="s">
        <v>4127</v>
      </c>
      <c r="J1076" s="20">
        <v>567</v>
      </c>
      <c r="K1076" s="20">
        <v>1145</v>
      </c>
      <c r="L1076" s="20">
        <v>9</v>
      </c>
      <c r="M1076" s="20">
        <v>0</v>
      </c>
      <c r="N1076" s="20">
        <v>7.5</v>
      </c>
      <c r="O1076" s="20">
        <v>209</v>
      </c>
      <c r="P1076" s="20">
        <v>85</v>
      </c>
      <c r="Q1076" s="3">
        <v>56068547</v>
      </c>
      <c r="R1076" s="3">
        <v>30000000</v>
      </c>
      <c r="S1076" s="3">
        <f t="shared" si="160"/>
        <v>26068547</v>
      </c>
      <c r="T1076" s="4">
        <f t="shared" si="161"/>
        <v>0.86895156666666662</v>
      </c>
      <c r="U1076" s="5">
        <f t="shared" si="162"/>
        <v>30.347580626666666</v>
      </c>
      <c r="V1076" s="2">
        <f t="shared" si="163"/>
        <v>2005</v>
      </c>
      <c r="W1076" s="18" t="str">
        <f t="shared" si="164"/>
        <v>may</v>
      </c>
      <c r="X1076" s="18" t="str">
        <f t="shared" si="165"/>
        <v>Steve Box</v>
      </c>
      <c r="Y1076" s="18" t="str">
        <f t="shared" si="166"/>
        <v>THE CURSE OF THE WERE-RABBİT</v>
      </c>
      <c r="Z1076" s="18" t="str">
        <f t="shared" si="167"/>
        <v>Normal</v>
      </c>
      <c r="AA1076" s="18" t="str">
        <f>VLOOKUP(D1076, lookups!$A$2:$B$18, 2, FALSE)</f>
        <v>High Budget</v>
      </c>
      <c r="AB1076" s="18" t="str">
        <f t="shared" si="168"/>
        <v>Not Recommended</v>
      </c>
      <c r="AC1076" s="18" t="str">
        <f t="shared" si="169"/>
        <v>Normal</v>
      </c>
    </row>
    <row r="1077" spans="1:29" x14ac:dyDescent="0.35">
      <c r="A1077" s="18" t="s">
        <v>3562</v>
      </c>
      <c r="B1077" s="19">
        <v>38154</v>
      </c>
      <c r="C1077" s="18" t="s">
        <v>50</v>
      </c>
      <c r="D1077" s="18" t="s">
        <v>38</v>
      </c>
      <c r="E1077" s="18" t="s">
        <v>21</v>
      </c>
      <c r="F1077" s="18" t="s">
        <v>22</v>
      </c>
      <c r="G1077" s="18" t="s">
        <v>150</v>
      </c>
      <c r="H1077" s="18" t="s">
        <v>2363</v>
      </c>
      <c r="I1077" s="18" t="s">
        <v>2505</v>
      </c>
      <c r="J1077" s="20">
        <v>3000</v>
      </c>
      <c r="K1077" s="20">
        <v>6742</v>
      </c>
      <c r="L1077" s="20">
        <v>56</v>
      </c>
      <c r="M1077" s="20">
        <v>0</v>
      </c>
      <c r="N1077" s="20">
        <v>6.1</v>
      </c>
      <c r="O1077" s="20">
        <v>119</v>
      </c>
      <c r="P1077" s="20">
        <v>98</v>
      </c>
      <c r="Q1077" s="3">
        <v>56044241</v>
      </c>
      <c r="R1077" s="3">
        <v>37000000</v>
      </c>
      <c r="S1077" s="3">
        <f t="shared" si="160"/>
        <v>19044241</v>
      </c>
      <c r="T1077" s="4">
        <f t="shared" si="161"/>
        <v>0.51470921621621624</v>
      </c>
      <c r="U1077" s="5">
        <f t="shared" si="162"/>
        <v>24.605883686486486</v>
      </c>
      <c r="V1077" s="2">
        <f t="shared" si="163"/>
        <v>2004</v>
      </c>
      <c r="W1077" s="18" t="str">
        <f t="shared" si="164"/>
        <v>iyun</v>
      </c>
      <c r="X1077" s="18" t="str">
        <f t="shared" si="165"/>
        <v>Gary Winick</v>
      </c>
      <c r="Y1077" s="18" t="str">
        <f t="shared" si="166"/>
        <v>13 GOİNG ON 30</v>
      </c>
      <c r="Z1077" s="18" t="str">
        <f t="shared" si="167"/>
        <v>Normal</v>
      </c>
      <c r="AA1077" s="18" t="str">
        <f>VLOOKUP(D1077, lookups!$A$2:$B$18, 2, FALSE)</f>
        <v>Medium Budget</v>
      </c>
      <c r="AB1077" s="18" t="str">
        <f t="shared" si="168"/>
        <v>Not Recommended</v>
      </c>
      <c r="AC1077" s="18" t="str">
        <f t="shared" si="169"/>
        <v>Normal</v>
      </c>
    </row>
    <row r="1078" spans="1:29" x14ac:dyDescent="0.35">
      <c r="A1078" s="18" t="s">
        <v>6182</v>
      </c>
      <c r="B1078" s="19">
        <v>40935</v>
      </c>
      <c r="C1078" s="18" t="s">
        <v>50</v>
      </c>
      <c r="D1078" s="18" t="s">
        <v>58</v>
      </c>
      <c r="E1078" s="18" t="s">
        <v>21</v>
      </c>
      <c r="F1078" s="18" t="s">
        <v>22</v>
      </c>
      <c r="G1078" s="18" t="s">
        <v>102</v>
      </c>
      <c r="H1078" s="18" t="s">
        <v>5654</v>
      </c>
      <c r="I1078" s="18" t="s">
        <v>6183</v>
      </c>
      <c r="J1078" s="20">
        <v>10000</v>
      </c>
      <c r="K1078" s="20">
        <v>13597</v>
      </c>
      <c r="L1078" s="20">
        <v>28</v>
      </c>
      <c r="M1078" s="20">
        <v>12000</v>
      </c>
      <c r="N1078" s="20">
        <v>7</v>
      </c>
      <c r="O1078" s="20">
        <v>328</v>
      </c>
      <c r="P1078" s="20">
        <v>92</v>
      </c>
      <c r="Q1078" s="3">
        <v>55994557</v>
      </c>
      <c r="R1078" s="3">
        <v>60000000</v>
      </c>
      <c r="S1078" s="3">
        <f t="shared" si="160"/>
        <v>-4005443</v>
      </c>
      <c r="T1078" s="4">
        <f t="shared" si="161"/>
        <v>-6.6757383333333337E-2</v>
      </c>
      <c r="U1078" s="5">
        <f t="shared" si="162"/>
        <v>29.173297046666665</v>
      </c>
      <c r="V1078" s="2">
        <f t="shared" si="163"/>
        <v>2012</v>
      </c>
      <c r="W1078" s="18" t="str">
        <f t="shared" si="164"/>
        <v>yanvar</v>
      </c>
      <c r="X1078" s="18" t="str">
        <f t="shared" si="165"/>
        <v>Chris Butler</v>
      </c>
      <c r="Y1078" s="18" t="str">
        <f t="shared" si="166"/>
        <v>PARANORMAN</v>
      </c>
      <c r="Z1078" s="18" t="str">
        <f t="shared" si="167"/>
        <v>Underperformer</v>
      </c>
      <c r="AA1078" s="18" t="str">
        <f>VLOOKUP(D1078, lookups!$A$2:$B$18, 2, FALSE)</f>
        <v>High Budget</v>
      </c>
      <c r="AB1078" s="18" t="str">
        <f t="shared" si="168"/>
        <v>Not Recommended</v>
      </c>
      <c r="AC1078" s="18" t="str">
        <f t="shared" si="169"/>
        <v>Normal</v>
      </c>
    </row>
    <row r="1079" spans="1:29" x14ac:dyDescent="0.35">
      <c r="A1079" s="18" t="s">
        <v>2477</v>
      </c>
      <c r="B1079" s="19">
        <v>36751</v>
      </c>
      <c r="C1079" s="18" t="s">
        <v>50</v>
      </c>
      <c r="D1079" s="18" t="s">
        <v>95</v>
      </c>
      <c r="E1079" s="18" t="s">
        <v>21</v>
      </c>
      <c r="F1079" s="18" t="s">
        <v>22</v>
      </c>
      <c r="G1079" s="18" t="s">
        <v>110</v>
      </c>
      <c r="H1079" s="18" t="s">
        <v>1825</v>
      </c>
      <c r="I1079" s="18" t="s">
        <v>2478</v>
      </c>
      <c r="J1079" s="20">
        <v>5000</v>
      </c>
      <c r="K1079" s="20">
        <v>9082</v>
      </c>
      <c r="L1079" s="20">
        <v>43</v>
      </c>
      <c r="M1079" s="20">
        <v>0</v>
      </c>
      <c r="N1079" s="20">
        <v>6.1</v>
      </c>
      <c r="O1079" s="20">
        <v>70</v>
      </c>
      <c r="P1079" s="20">
        <v>115</v>
      </c>
      <c r="Q1079" s="3">
        <v>55973336</v>
      </c>
      <c r="R1079" s="3">
        <v>25000000</v>
      </c>
      <c r="S1079" s="3">
        <f t="shared" si="160"/>
        <v>30973336</v>
      </c>
      <c r="T1079" s="4">
        <f t="shared" si="161"/>
        <v>1.2389334400000001</v>
      </c>
      <c r="U1079" s="5">
        <f t="shared" si="162"/>
        <v>24.895573375999998</v>
      </c>
      <c r="V1079" s="2">
        <f t="shared" si="163"/>
        <v>2000</v>
      </c>
      <c r="W1079" s="18" t="str">
        <f t="shared" si="164"/>
        <v>avgust</v>
      </c>
      <c r="X1079" s="18" t="str">
        <f t="shared" si="165"/>
        <v>Andrzej Bartkowiak</v>
      </c>
      <c r="Y1079" s="18" t="str">
        <f t="shared" si="166"/>
        <v>ROMEO MUST DİE</v>
      </c>
      <c r="Z1079" s="18" t="str">
        <f t="shared" si="167"/>
        <v>Normal</v>
      </c>
      <c r="AA1079" s="18" t="str">
        <f>VLOOKUP(D1079, lookups!$A$2:$B$18, 2, FALSE)</f>
        <v>High Budget</v>
      </c>
      <c r="AB1079" s="18" t="str">
        <f t="shared" si="168"/>
        <v>Not Recommended</v>
      </c>
      <c r="AC1079" s="18" t="str">
        <f t="shared" si="169"/>
        <v>Normal</v>
      </c>
    </row>
    <row r="1080" spans="1:29" x14ac:dyDescent="0.35">
      <c r="A1080" s="18" t="s">
        <v>6644</v>
      </c>
      <c r="B1080" s="19">
        <v>41986</v>
      </c>
      <c r="C1080" s="18" t="s">
        <v>50</v>
      </c>
      <c r="D1080" s="18" t="s">
        <v>95</v>
      </c>
      <c r="E1080" s="18" t="s">
        <v>21</v>
      </c>
      <c r="F1080" s="18" t="s">
        <v>22</v>
      </c>
      <c r="G1080" s="18" t="s">
        <v>150</v>
      </c>
      <c r="H1080" s="18" t="s">
        <v>4515</v>
      </c>
      <c r="I1080" s="18" t="s">
        <v>6645</v>
      </c>
      <c r="J1080" s="20">
        <v>3000</v>
      </c>
      <c r="K1080" s="20">
        <v>5178</v>
      </c>
      <c r="L1080" s="20">
        <v>28</v>
      </c>
      <c r="M1080" s="20">
        <v>37000</v>
      </c>
      <c r="N1080" s="20">
        <v>6.3</v>
      </c>
      <c r="O1080" s="20">
        <v>261</v>
      </c>
      <c r="P1080" s="20">
        <v>92</v>
      </c>
      <c r="Q1080" s="3">
        <v>55942830</v>
      </c>
      <c r="R1080" s="3">
        <v>70000000</v>
      </c>
      <c r="S1080" s="3">
        <f t="shared" si="160"/>
        <v>-14057170</v>
      </c>
      <c r="T1080" s="4">
        <f t="shared" si="161"/>
        <v>-0.20081671428571429</v>
      </c>
      <c r="U1080" s="5">
        <f t="shared" si="162"/>
        <v>28.819673314285712</v>
      </c>
      <c r="V1080" s="2">
        <f t="shared" si="163"/>
        <v>2014</v>
      </c>
      <c r="W1080" s="18" t="str">
        <f t="shared" si="164"/>
        <v>dekabr</v>
      </c>
      <c r="X1080" s="18" t="str">
        <f t="shared" si="165"/>
        <v>Gary Shore</v>
      </c>
      <c r="Y1080" s="18" t="str">
        <f t="shared" si="166"/>
        <v>DRACULA UNTOLD</v>
      </c>
      <c r="Z1080" s="18" t="str">
        <f t="shared" si="167"/>
        <v>Underperformer</v>
      </c>
      <c r="AA1080" s="18" t="str">
        <f>VLOOKUP(D1080, lookups!$A$2:$B$18, 2, FALSE)</f>
        <v>High Budget</v>
      </c>
      <c r="AB1080" s="18" t="str">
        <f t="shared" si="168"/>
        <v>Not Recommended</v>
      </c>
      <c r="AC1080" s="18" t="str">
        <f t="shared" si="169"/>
        <v>Normal</v>
      </c>
    </row>
    <row r="1081" spans="1:29" x14ac:dyDescent="0.35">
      <c r="A1081" s="18" t="s">
        <v>4229</v>
      </c>
      <c r="B1081" s="19">
        <v>38620</v>
      </c>
      <c r="C1081" s="18" t="s">
        <v>50</v>
      </c>
      <c r="D1081" s="18" t="s">
        <v>27</v>
      </c>
      <c r="E1081" s="18" t="s">
        <v>21</v>
      </c>
      <c r="F1081" s="18" t="s">
        <v>101</v>
      </c>
      <c r="G1081" s="18" t="s">
        <v>150</v>
      </c>
      <c r="H1081" s="18" t="s">
        <v>1673</v>
      </c>
      <c r="I1081" s="18" t="s">
        <v>4230</v>
      </c>
      <c r="J1081" s="20">
        <v>494</v>
      </c>
      <c r="K1081" s="20">
        <v>2013</v>
      </c>
      <c r="L1081" s="20">
        <v>13</v>
      </c>
      <c r="M1081" s="20">
        <v>0</v>
      </c>
      <c r="N1081" s="20">
        <v>5.5</v>
      </c>
      <c r="O1081" s="20">
        <v>173</v>
      </c>
      <c r="P1081" s="20">
        <v>101</v>
      </c>
      <c r="Q1081" s="3">
        <v>55865715</v>
      </c>
      <c r="R1081" s="3">
        <v>10000000</v>
      </c>
      <c r="S1081" s="3">
        <f t="shared" si="160"/>
        <v>45865715</v>
      </c>
      <c r="T1081" s="4">
        <f t="shared" si="161"/>
        <v>4.5865714999999998</v>
      </c>
      <c r="U1081" s="5">
        <f t="shared" si="162"/>
        <v>23.834628599999998</v>
      </c>
      <c r="V1081" s="2">
        <f t="shared" si="163"/>
        <v>2005</v>
      </c>
      <c r="W1081" s="18" t="str">
        <f t="shared" si="164"/>
        <v>sentyabr</v>
      </c>
      <c r="X1081" s="18" t="str">
        <f t="shared" si="165"/>
        <v>Geoffrey Sax</v>
      </c>
      <c r="Y1081" s="18" t="str">
        <f t="shared" si="166"/>
        <v>WHİTE NOİSE</v>
      </c>
      <c r="Z1081" s="18" t="str">
        <f t="shared" si="167"/>
        <v>Normal</v>
      </c>
      <c r="AA1081" s="18" t="str">
        <f>VLOOKUP(D1081, lookups!$A$2:$B$18, 2, FALSE)</f>
        <v>Medium Budget</v>
      </c>
      <c r="AB1081" s="18" t="str">
        <f t="shared" si="168"/>
        <v>Not Recommended</v>
      </c>
      <c r="AC1081" s="18" t="str">
        <f t="shared" si="169"/>
        <v>Normal</v>
      </c>
    </row>
    <row r="1082" spans="1:29" x14ac:dyDescent="0.35">
      <c r="A1082" s="18" t="s">
        <v>3423</v>
      </c>
      <c r="B1082" s="19">
        <v>37726</v>
      </c>
      <c r="C1082" s="18" t="s">
        <v>50</v>
      </c>
      <c r="D1082" s="18" t="s">
        <v>95</v>
      </c>
      <c r="E1082" s="18" t="s">
        <v>21</v>
      </c>
      <c r="F1082" s="18" t="s">
        <v>22</v>
      </c>
      <c r="G1082" s="18" t="s">
        <v>110</v>
      </c>
      <c r="H1082" s="18" t="s">
        <v>444</v>
      </c>
      <c r="I1082" s="18" t="s">
        <v>920</v>
      </c>
      <c r="J1082" s="20">
        <v>40000</v>
      </c>
      <c r="K1082" s="20">
        <v>46186</v>
      </c>
      <c r="L1082" s="20">
        <v>0</v>
      </c>
      <c r="M1082" s="20">
        <v>0</v>
      </c>
      <c r="N1082" s="20">
        <v>6.4</v>
      </c>
      <c r="O1082" s="20">
        <v>178</v>
      </c>
      <c r="P1082" s="20">
        <v>102</v>
      </c>
      <c r="Q1082" s="3">
        <v>55845943</v>
      </c>
      <c r="R1082" s="3">
        <v>29000000</v>
      </c>
      <c r="S1082" s="3">
        <f t="shared" si="160"/>
        <v>26845943</v>
      </c>
      <c r="T1082" s="4">
        <f t="shared" si="161"/>
        <v>0.92572217241379307</v>
      </c>
      <c r="U1082" s="5">
        <f t="shared" si="162"/>
        <v>25.970288868965518</v>
      </c>
      <c r="V1082" s="2">
        <f t="shared" si="163"/>
        <v>2003</v>
      </c>
      <c r="W1082" s="18" t="str">
        <f t="shared" si="164"/>
        <v>aprel</v>
      </c>
      <c r="X1082" s="18" t="str">
        <f t="shared" si="165"/>
        <v>Robert Rodriguez</v>
      </c>
      <c r="Y1082" s="18" t="str">
        <f t="shared" si="166"/>
        <v>ONCE UPON A TİME İN MEXİCO</v>
      </c>
      <c r="Z1082" s="18" t="str">
        <f t="shared" si="167"/>
        <v>Normal</v>
      </c>
      <c r="AA1082" s="18" t="str">
        <f>VLOOKUP(D1082, lookups!$A$2:$B$18, 2, FALSE)</f>
        <v>High Budget</v>
      </c>
      <c r="AB1082" s="18" t="str">
        <f t="shared" si="168"/>
        <v>Not Recommended</v>
      </c>
      <c r="AC1082" s="18" t="str">
        <f t="shared" si="169"/>
        <v>Normal</v>
      </c>
    </row>
    <row r="1083" spans="1:29" x14ac:dyDescent="0.35">
      <c r="A1083" s="18" t="s">
        <v>3909</v>
      </c>
      <c r="B1083" s="19">
        <v>38708</v>
      </c>
      <c r="C1083" s="18" t="s">
        <v>50</v>
      </c>
      <c r="D1083" s="18" t="s">
        <v>38</v>
      </c>
      <c r="E1083" s="18" t="s">
        <v>21</v>
      </c>
      <c r="F1083" s="18" t="s">
        <v>22</v>
      </c>
      <c r="G1083" s="18" t="s">
        <v>150</v>
      </c>
      <c r="H1083" s="18" t="s">
        <v>2897</v>
      </c>
      <c r="I1083" s="18" t="s">
        <v>1219</v>
      </c>
      <c r="J1083" s="20">
        <v>12000</v>
      </c>
      <c r="K1083" s="20">
        <v>15889</v>
      </c>
      <c r="L1083" s="20">
        <v>473</v>
      </c>
      <c r="M1083" s="20">
        <v>0</v>
      </c>
      <c r="N1083" s="20">
        <v>5.7</v>
      </c>
      <c r="O1083" s="20">
        <v>161</v>
      </c>
      <c r="P1083" s="20">
        <v>118</v>
      </c>
      <c r="Q1083" s="3">
        <v>55808744</v>
      </c>
      <c r="R1083" s="3">
        <v>53000000</v>
      </c>
      <c r="S1083" s="3">
        <f t="shared" si="160"/>
        <v>2808744</v>
      </c>
      <c r="T1083" s="4">
        <f t="shared" si="161"/>
        <v>5.2995169811320755E-2</v>
      </c>
      <c r="U1083" s="5">
        <f t="shared" si="162"/>
        <v>22.821198067924531</v>
      </c>
      <c r="V1083" s="2">
        <f t="shared" si="163"/>
        <v>2005</v>
      </c>
      <c r="W1083" s="18" t="str">
        <f t="shared" si="164"/>
        <v>dekabr</v>
      </c>
      <c r="X1083" s="18" t="str">
        <f t="shared" si="165"/>
        <v>F. Gary Gray</v>
      </c>
      <c r="Y1083" s="18" t="str">
        <f t="shared" si="166"/>
        <v>BE COOL</v>
      </c>
      <c r="Z1083" s="18" t="str">
        <f t="shared" si="167"/>
        <v>Normal</v>
      </c>
      <c r="AA1083" s="18" t="str">
        <f>VLOOKUP(D1083, lookups!$A$2:$B$18, 2, FALSE)</f>
        <v>Medium Budget</v>
      </c>
      <c r="AB1083" s="18" t="str">
        <f t="shared" si="168"/>
        <v>Not Recommended</v>
      </c>
      <c r="AC1083" s="18" t="str">
        <f t="shared" si="169"/>
        <v>High Buzz Mismatch</v>
      </c>
    </row>
    <row r="1084" spans="1:29" x14ac:dyDescent="0.35">
      <c r="A1084" s="18" t="s">
        <v>5833</v>
      </c>
      <c r="B1084" s="19">
        <v>40884</v>
      </c>
      <c r="C1084" s="18" t="s">
        <v>50</v>
      </c>
      <c r="D1084" s="18" t="s">
        <v>38</v>
      </c>
      <c r="E1084" s="18" t="s">
        <v>21</v>
      </c>
      <c r="F1084" s="18" t="s">
        <v>22</v>
      </c>
      <c r="G1084" s="18" t="s">
        <v>110</v>
      </c>
      <c r="H1084" s="18" t="s">
        <v>2695</v>
      </c>
      <c r="I1084" s="18" t="s">
        <v>5537</v>
      </c>
      <c r="J1084" s="20">
        <v>15000</v>
      </c>
      <c r="K1084" s="20">
        <v>20956</v>
      </c>
      <c r="L1084" s="20">
        <v>87</v>
      </c>
      <c r="M1084" s="20">
        <v>41000</v>
      </c>
      <c r="N1084" s="20">
        <v>6.6</v>
      </c>
      <c r="O1084" s="20">
        <v>238</v>
      </c>
      <c r="P1084" s="20">
        <v>109</v>
      </c>
      <c r="Q1084" s="3">
        <v>55802754</v>
      </c>
      <c r="R1084" s="3">
        <v>35000000</v>
      </c>
      <c r="S1084" s="3">
        <f t="shared" si="160"/>
        <v>20802754</v>
      </c>
      <c r="T1084" s="4">
        <f t="shared" si="161"/>
        <v>0.59436440000000001</v>
      </c>
      <c r="U1084" s="5">
        <f t="shared" si="162"/>
        <v>30.737745759999996</v>
      </c>
      <c r="V1084" s="2">
        <f t="shared" si="163"/>
        <v>2011</v>
      </c>
      <c r="W1084" s="18" t="str">
        <f t="shared" si="164"/>
        <v>dekabr</v>
      </c>
      <c r="X1084" s="18" t="str">
        <f t="shared" si="165"/>
        <v>Will Gluck</v>
      </c>
      <c r="Y1084" s="18" t="str">
        <f t="shared" si="166"/>
        <v>FRİENDS WİTH BENEFİTS</v>
      </c>
      <c r="Z1084" s="18" t="str">
        <f t="shared" si="167"/>
        <v>Normal</v>
      </c>
      <c r="AA1084" s="18" t="str">
        <f>VLOOKUP(D1084, lookups!$A$2:$B$18, 2, FALSE)</f>
        <v>Medium Budget</v>
      </c>
      <c r="AB1084" s="18" t="str">
        <f t="shared" si="168"/>
        <v>Not Recommended</v>
      </c>
      <c r="AC1084" s="18" t="str">
        <f t="shared" si="169"/>
        <v>Normal</v>
      </c>
    </row>
    <row r="1085" spans="1:29" x14ac:dyDescent="0.35">
      <c r="A1085" s="18" t="s">
        <v>2866</v>
      </c>
      <c r="B1085" s="19">
        <v>37141</v>
      </c>
      <c r="C1085" s="18" t="s">
        <v>50</v>
      </c>
      <c r="D1085" s="18" t="s">
        <v>38</v>
      </c>
      <c r="E1085" s="18" t="s">
        <v>21</v>
      </c>
      <c r="F1085" s="18" t="s">
        <v>22</v>
      </c>
      <c r="G1085" s="18" t="s">
        <v>150</v>
      </c>
      <c r="H1085" s="18" t="s">
        <v>1078</v>
      </c>
      <c r="I1085" s="18" t="s">
        <v>2867</v>
      </c>
      <c r="J1085" s="20">
        <v>436</v>
      </c>
      <c r="K1085" s="20">
        <v>1203</v>
      </c>
      <c r="L1085" s="20">
        <v>42</v>
      </c>
      <c r="M1085" s="20">
        <v>1000</v>
      </c>
      <c r="N1085" s="20">
        <v>4.8</v>
      </c>
      <c r="O1085" s="20">
        <v>75</v>
      </c>
      <c r="P1085" s="20">
        <v>84</v>
      </c>
      <c r="Q1085" s="3">
        <v>55762229</v>
      </c>
      <c r="R1085" s="3">
        <v>22000000</v>
      </c>
      <c r="S1085" s="3">
        <f t="shared" si="160"/>
        <v>33762229</v>
      </c>
      <c r="T1085" s="4">
        <f t="shared" si="161"/>
        <v>1.5346467727272728</v>
      </c>
      <c r="U1085" s="5">
        <f t="shared" si="162"/>
        <v>19.91385870909091</v>
      </c>
      <c r="V1085" s="2">
        <f t="shared" si="163"/>
        <v>2001</v>
      </c>
      <c r="W1085" s="18" t="str">
        <f t="shared" si="164"/>
        <v>sentyabr</v>
      </c>
      <c r="X1085" s="18" t="str">
        <f t="shared" si="165"/>
        <v>Luke Greenfield</v>
      </c>
      <c r="Y1085" s="18" t="str">
        <f t="shared" si="166"/>
        <v>THE ANİMAL</v>
      </c>
      <c r="Z1085" s="18" t="str">
        <f t="shared" si="167"/>
        <v>Normal</v>
      </c>
      <c r="AA1085" s="18" t="str">
        <f>VLOOKUP(D1085, lookups!$A$2:$B$18, 2, FALSE)</f>
        <v>Medium Budget</v>
      </c>
      <c r="AB1085" s="18" t="str">
        <f t="shared" si="168"/>
        <v>Not Recommended</v>
      </c>
      <c r="AC1085" s="18" t="str">
        <f t="shared" si="169"/>
        <v>Normal</v>
      </c>
    </row>
    <row r="1086" spans="1:29" x14ac:dyDescent="0.35">
      <c r="A1086" s="18" t="s">
        <v>6410</v>
      </c>
      <c r="B1086" s="19">
        <v>41623</v>
      </c>
      <c r="C1086" s="18" t="s">
        <v>50</v>
      </c>
      <c r="D1086" s="18" t="s">
        <v>58</v>
      </c>
      <c r="E1086" s="18" t="s">
        <v>21</v>
      </c>
      <c r="F1086" s="18" t="s">
        <v>22</v>
      </c>
      <c r="G1086" s="18" t="s">
        <v>102</v>
      </c>
      <c r="H1086" s="18" t="s">
        <v>2042</v>
      </c>
      <c r="I1086" s="18" t="s">
        <v>5582</v>
      </c>
      <c r="J1086" s="20">
        <v>1000</v>
      </c>
      <c r="K1086" s="20">
        <v>3104</v>
      </c>
      <c r="L1086" s="20">
        <v>39</v>
      </c>
      <c r="M1086" s="20">
        <v>0</v>
      </c>
      <c r="N1086" s="20">
        <v>5.9</v>
      </c>
      <c r="O1086" s="20">
        <v>118</v>
      </c>
      <c r="P1086" s="20">
        <v>91</v>
      </c>
      <c r="Q1086" s="3">
        <v>55747724</v>
      </c>
      <c r="R1086" s="3">
        <v>55000000</v>
      </c>
      <c r="S1086" s="3">
        <f t="shared" si="160"/>
        <v>747724</v>
      </c>
      <c r="T1086" s="4">
        <f t="shared" si="161"/>
        <v>1.3594981818181818E-2</v>
      </c>
      <c r="U1086" s="5">
        <f t="shared" si="162"/>
        <v>23.605437992727275</v>
      </c>
      <c r="V1086" s="2">
        <f t="shared" si="163"/>
        <v>2013</v>
      </c>
      <c r="W1086" s="18" t="str">
        <f t="shared" si="164"/>
        <v>dekabr</v>
      </c>
      <c r="X1086" s="18" t="str">
        <f t="shared" si="165"/>
        <v>Jimmy Hayward</v>
      </c>
      <c r="Y1086" s="18" t="str">
        <f t="shared" si="166"/>
        <v>FREE BİRDS</v>
      </c>
      <c r="Z1086" s="18" t="str">
        <f t="shared" si="167"/>
        <v>Normal</v>
      </c>
      <c r="AA1086" s="18" t="str">
        <f>VLOOKUP(D1086, lookups!$A$2:$B$18, 2, FALSE)</f>
        <v>High Budget</v>
      </c>
      <c r="AB1086" s="18" t="str">
        <f t="shared" si="168"/>
        <v>Not Recommended</v>
      </c>
      <c r="AC1086" s="18" t="str">
        <f t="shared" si="169"/>
        <v>High Buzz Mismatch</v>
      </c>
    </row>
    <row r="1087" spans="1:29" x14ac:dyDescent="0.35">
      <c r="A1087" s="18" t="s">
        <v>6425</v>
      </c>
      <c r="B1087" s="19">
        <v>41497</v>
      </c>
      <c r="C1087" s="18" t="s">
        <v>50</v>
      </c>
      <c r="D1087" s="18" t="s">
        <v>95</v>
      </c>
      <c r="E1087" s="18" t="s">
        <v>21</v>
      </c>
      <c r="F1087" s="18" t="s">
        <v>29</v>
      </c>
      <c r="G1087" s="18" t="s">
        <v>110</v>
      </c>
      <c r="H1087" s="18" t="s">
        <v>3449</v>
      </c>
      <c r="I1087" s="18" t="s">
        <v>5248</v>
      </c>
      <c r="J1087" s="20">
        <v>10000</v>
      </c>
      <c r="K1087" s="20">
        <v>11946</v>
      </c>
      <c r="L1087" s="20">
        <v>75</v>
      </c>
      <c r="M1087" s="20">
        <v>45000</v>
      </c>
      <c r="N1087" s="20">
        <v>6.1</v>
      </c>
      <c r="O1087" s="20">
        <v>349</v>
      </c>
      <c r="P1087" s="20">
        <v>98</v>
      </c>
      <c r="Q1087" s="3">
        <v>55682070</v>
      </c>
      <c r="R1087" s="3">
        <v>50000000</v>
      </c>
      <c r="S1087" s="3">
        <f t="shared" si="160"/>
        <v>5682070</v>
      </c>
      <c r="T1087" s="4">
        <f t="shared" si="161"/>
        <v>0.1136414</v>
      </c>
      <c r="U1087" s="5">
        <f t="shared" si="162"/>
        <v>28.94545656</v>
      </c>
      <c r="V1087" s="2">
        <f t="shared" si="163"/>
        <v>2013</v>
      </c>
      <c r="W1087" s="18" t="str">
        <f t="shared" si="164"/>
        <v>avgust</v>
      </c>
      <c r="X1087" s="18" t="str">
        <f t="shared" si="165"/>
        <v>Tommy Wirkola</v>
      </c>
      <c r="Y1087" s="18" t="str">
        <f t="shared" si="166"/>
        <v>HANSEL &amp; GRETEL: WİTCH HUNTERS</v>
      </c>
      <c r="Z1087" s="18" t="str">
        <f t="shared" si="167"/>
        <v>Normal</v>
      </c>
      <c r="AA1087" s="18" t="str">
        <f>VLOOKUP(D1087, lookups!$A$2:$B$18, 2, FALSE)</f>
        <v>High Budget</v>
      </c>
      <c r="AB1087" s="18" t="str">
        <f t="shared" si="168"/>
        <v>Not Recommended</v>
      </c>
      <c r="AC1087" s="18" t="str">
        <f t="shared" si="169"/>
        <v>Normal</v>
      </c>
    </row>
    <row r="1088" spans="1:29" x14ac:dyDescent="0.35">
      <c r="A1088" s="18" t="s">
        <v>5591</v>
      </c>
      <c r="B1088" s="19">
        <v>40536</v>
      </c>
      <c r="C1088" s="18" t="s">
        <v>50</v>
      </c>
      <c r="D1088" s="18" t="s">
        <v>95</v>
      </c>
      <c r="E1088" s="18" t="s">
        <v>21</v>
      </c>
      <c r="F1088" s="18" t="s">
        <v>22</v>
      </c>
      <c r="G1088" s="18" t="s">
        <v>102</v>
      </c>
      <c r="H1088" s="18" t="s">
        <v>5209</v>
      </c>
      <c r="I1088" s="18" t="s">
        <v>3635</v>
      </c>
      <c r="J1088" s="20">
        <v>2000</v>
      </c>
      <c r="K1088" s="20">
        <v>4286</v>
      </c>
      <c r="L1088" s="20">
        <v>0</v>
      </c>
      <c r="M1088" s="20">
        <v>16000</v>
      </c>
      <c r="N1088" s="20">
        <v>7</v>
      </c>
      <c r="O1088" s="20">
        <v>188</v>
      </c>
      <c r="P1088" s="20">
        <v>101</v>
      </c>
      <c r="Q1088" s="3">
        <v>55673333</v>
      </c>
      <c r="R1088" s="3">
        <v>80000000</v>
      </c>
      <c r="S1088" s="3">
        <f t="shared" si="160"/>
        <v>-24326667</v>
      </c>
      <c r="T1088" s="4">
        <f t="shared" si="161"/>
        <v>-0.30408333749999999</v>
      </c>
      <c r="U1088" s="5">
        <f t="shared" si="162"/>
        <v>29.478366665000003</v>
      </c>
      <c r="V1088" s="2">
        <f t="shared" si="163"/>
        <v>2010</v>
      </c>
      <c r="W1088" s="18" t="str">
        <f t="shared" si="164"/>
        <v>dekabr</v>
      </c>
      <c r="X1088" s="18" t="str">
        <f t="shared" si="165"/>
        <v>Zack Snyder</v>
      </c>
      <c r="Y1088" s="18" t="str">
        <f t="shared" si="166"/>
        <v>LEGEND OF THE GUARDİANS: THE OWLS OF GA'HOOLE</v>
      </c>
      <c r="Z1088" s="18" t="str">
        <f t="shared" si="167"/>
        <v>Underperformer</v>
      </c>
      <c r="AA1088" s="18" t="str">
        <f>VLOOKUP(D1088, lookups!$A$2:$B$18, 2, FALSE)</f>
        <v>High Budget</v>
      </c>
      <c r="AB1088" s="18" t="str">
        <f t="shared" si="168"/>
        <v>Not Recommended</v>
      </c>
      <c r="AC1088" s="18" t="str">
        <f t="shared" si="169"/>
        <v>Normal</v>
      </c>
    </row>
    <row r="1089" spans="1:29" x14ac:dyDescent="0.35">
      <c r="A1089" s="18" t="s">
        <v>2073</v>
      </c>
      <c r="B1089" s="19">
        <v>36474</v>
      </c>
      <c r="C1089" s="18" t="s">
        <v>50</v>
      </c>
      <c r="D1089" s="18" t="s">
        <v>27</v>
      </c>
      <c r="E1089" s="18" t="s">
        <v>21</v>
      </c>
      <c r="F1089" s="18" t="s">
        <v>101</v>
      </c>
      <c r="G1089" s="18" t="s">
        <v>110</v>
      </c>
      <c r="H1089" s="18" t="s">
        <v>431</v>
      </c>
      <c r="I1089" s="18" t="s">
        <v>169</v>
      </c>
      <c r="J1089" s="20">
        <v>10000</v>
      </c>
      <c r="K1089" s="20">
        <v>11424</v>
      </c>
      <c r="L1089" s="20">
        <v>0</v>
      </c>
      <c r="M1089" s="20">
        <v>10000</v>
      </c>
      <c r="N1089" s="20">
        <v>7.3</v>
      </c>
      <c r="O1089" s="20">
        <v>280</v>
      </c>
      <c r="P1089" s="20">
        <v>159</v>
      </c>
      <c r="Q1089" s="3">
        <v>55637680</v>
      </c>
      <c r="R1089" s="3">
        <v>65000000</v>
      </c>
      <c r="S1089" s="3">
        <f t="shared" si="160"/>
        <v>-9362320</v>
      </c>
      <c r="T1089" s="4">
        <f t="shared" si="161"/>
        <v>-0.14403569230769231</v>
      </c>
      <c r="U1089" s="5">
        <f t="shared" si="162"/>
        <v>30.142385723076924</v>
      </c>
      <c r="V1089" s="2">
        <f t="shared" si="163"/>
        <v>1999</v>
      </c>
      <c r="W1089" s="18" t="str">
        <f t="shared" si="164"/>
        <v>noyabr</v>
      </c>
      <c r="X1089" s="18" t="str">
        <f t="shared" si="165"/>
        <v>Stanley Kubrick</v>
      </c>
      <c r="Y1089" s="18" t="str">
        <f t="shared" si="166"/>
        <v>EYES WİDE SHUT</v>
      </c>
      <c r="Z1089" s="18" t="str">
        <f t="shared" si="167"/>
        <v>Underperformer</v>
      </c>
      <c r="AA1089" s="18" t="str">
        <f>VLOOKUP(D1089, lookups!$A$2:$B$18, 2, FALSE)</f>
        <v>Medium Budget</v>
      </c>
      <c r="AB1089" s="18" t="str">
        <f t="shared" si="168"/>
        <v>Not Recommended</v>
      </c>
      <c r="AC1089" s="18" t="str">
        <f t="shared" si="169"/>
        <v>Normal</v>
      </c>
    </row>
    <row r="1090" spans="1:29" x14ac:dyDescent="0.35">
      <c r="A1090" s="18" t="s">
        <v>1887</v>
      </c>
      <c r="B1090" s="19">
        <v>36092</v>
      </c>
      <c r="C1090" s="18" t="s">
        <v>50</v>
      </c>
      <c r="D1090" s="18" t="s">
        <v>20</v>
      </c>
      <c r="E1090" s="18" t="s">
        <v>21</v>
      </c>
      <c r="F1090" s="18" t="s">
        <v>22</v>
      </c>
      <c r="G1090" s="18" t="s">
        <v>110</v>
      </c>
      <c r="H1090" s="18" t="s">
        <v>480</v>
      </c>
      <c r="I1090" s="18" t="s">
        <v>314</v>
      </c>
      <c r="J1090" s="20">
        <v>12000</v>
      </c>
      <c r="K1090" s="20">
        <v>15269</v>
      </c>
      <c r="L1090" s="20">
        <v>0</v>
      </c>
      <c r="M1090" s="20">
        <v>880</v>
      </c>
      <c r="N1090" s="20">
        <v>5.9</v>
      </c>
      <c r="O1090" s="20">
        <v>117</v>
      </c>
      <c r="P1090" s="20">
        <v>98</v>
      </c>
      <c r="Q1090" s="3">
        <v>55585389</v>
      </c>
      <c r="R1090" s="3">
        <v>69000000</v>
      </c>
      <c r="S1090" s="3">
        <f t="shared" si="160"/>
        <v>-13414611</v>
      </c>
      <c r="T1090" s="4">
        <f t="shared" si="161"/>
        <v>-0.19441465217391304</v>
      </c>
      <c r="U1090" s="5">
        <f t="shared" si="162"/>
        <v>23.610234139130437</v>
      </c>
      <c r="V1090" s="2">
        <f t="shared" si="163"/>
        <v>1998</v>
      </c>
      <c r="W1090" s="18" t="str">
        <f t="shared" si="164"/>
        <v>oktyabr</v>
      </c>
      <c r="X1090" s="18" t="str">
        <f t="shared" si="165"/>
        <v>Brian De Palma</v>
      </c>
      <c r="Y1090" s="18" t="str">
        <f t="shared" si="166"/>
        <v>SNAKE EYES</v>
      </c>
      <c r="Z1090" s="18" t="str">
        <f t="shared" si="167"/>
        <v>Underperformer</v>
      </c>
      <c r="AA1090" s="18" t="str">
        <f>VLOOKUP(D1090, lookups!$A$2:$B$18, 2, FALSE)</f>
        <v>Medium Budget</v>
      </c>
      <c r="AB1090" s="18" t="str">
        <f t="shared" si="168"/>
        <v>Not Recommended</v>
      </c>
      <c r="AC1090" s="18" t="str">
        <f t="shared" si="169"/>
        <v>High Buzz Mismatch</v>
      </c>
    </row>
    <row r="1091" spans="1:29" x14ac:dyDescent="0.35">
      <c r="A1091" s="18" t="s">
        <v>422</v>
      </c>
      <c r="B1091" s="19">
        <v>30429</v>
      </c>
      <c r="C1091" s="18" t="s">
        <v>50</v>
      </c>
      <c r="D1091" s="18" t="s">
        <v>95</v>
      </c>
      <c r="E1091" s="18" t="s">
        <v>21</v>
      </c>
      <c r="F1091" s="18" t="s">
        <v>101</v>
      </c>
      <c r="G1091" s="18" t="s">
        <v>102</v>
      </c>
      <c r="H1091" s="18" t="s">
        <v>423</v>
      </c>
      <c r="I1091" s="18" t="s">
        <v>328</v>
      </c>
      <c r="J1091" s="20">
        <v>180</v>
      </c>
      <c r="K1091" s="20">
        <v>762</v>
      </c>
      <c r="L1091" s="20">
        <v>883</v>
      </c>
      <c r="M1091" s="20">
        <v>0</v>
      </c>
      <c r="N1091" s="20">
        <v>6.2</v>
      </c>
      <c r="O1091" s="20">
        <v>89</v>
      </c>
      <c r="P1091" s="20">
        <v>121</v>
      </c>
      <c r="Q1091" s="3">
        <v>55500000</v>
      </c>
      <c r="R1091" s="3">
        <v>36000000</v>
      </c>
      <c r="S1091" s="3">
        <f t="shared" ref="S1091:S1154" si="170">Q1091-R1091</f>
        <v>19500000</v>
      </c>
      <c r="T1091" s="4">
        <f t="shared" ref="T1091:T1154" si="171">IF(R1091&gt;0, (Q1091-R1091)/R1091, 0)</f>
        <v>0.54166666666666663</v>
      </c>
      <c r="U1091" s="5">
        <f t="shared" ref="U1091:U1154" si="172">(N1091*4) + (T1091*0.4) + (M1091/10000)</f>
        <v>25.016666666666666</v>
      </c>
      <c r="V1091" s="2">
        <f t="shared" ref="V1091:V1154" si="173">YEAR(B1091)</f>
        <v>1983</v>
      </c>
      <c r="W1091" s="18" t="str">
        <f t="shared" ref="W1091:W1154" si="174">TEXT(B1091, "mmmm")</f>
        <v>aprel</v>
      </c>
      <c r="X1091" s="18" t="str">
        <f t="shared" ref="X1091:X1154" si="175">TRIM(I1091)</f>
        <v>Irvin Kershner</v>
      </c>
      <c r="Y1091" s="18" t="str">
        <f t="shared" ref="Y1091:Y1154" si="176">UPPER(A1091)</f>
        <v>NEVER SAY NEVER AGAİN</v>
      </c>
      <c r="Z1091" s="18" t="str">
        <f t="shared" ref="Z1091:Z1154" si="177">IF(AND(R1091&gt;50000000, S1091&lt;0), "Underperformer", IF(AND(R1091&lt;10000000, S1091&gt;50000000), "Overperformer", "Normal"))</f>
        <v>Normal</v>
      </c>
      <c r="AA1091" s="18" t="str">
        <f>VLOOKUP(D1091, lookups!$A$2:$B$18, 2, FALSE)</f>
        <v>High Budget</v>
      </c>
      <c r="AB1091" s="18" t="str">
        <f t="shared" ref="AB1091:AB1154" si="178">IF(AND(N1091&gt;7, T1091&gt;1, U1091&gt;70), "Recommended", "Not Recommended")</f>
        <v>Not Recommended</v>
      </c>
      <c r="AC1091" s="18" t="str">
        <f t="shared" ref="AC1091:AC1154" si="179">IF(N1091&gt;=8, "High Buzz / High Score", IF(AND(N1091&lt;6, T1091&lt;1), "High Buzz Mismatch", "Normal"))</f>
        <v>Normal</v>
      </c>
    </row>
    <row r="1092" spans="1:29" x14ac:dyDescent="0.35">
      <c r="A1092" s="18" t="s">
        <v>906</v>
      </c>
      <c r="B1092" s="19">
        <v>33950</v>
      </c>
      <c r="C1092" s="18" t="s">
        <v>50</v>
      </c>
      <c r="D1092" s="18" t="s">
        <v>95</v>
      </c>
      <c r="E1092" s="18" t="s">
        <v>21</v>
      </c>
      <c r="F1092" s="18" t="s">
        <v>22</v>
      </c>
      <c r="G1092" s="18" t="s">
        <v>110</v>
      </c>
      <c r="H1092" s="18" t="s">
        <v>907</v>
      </c>
      <c r="I1092" s="18" t="s">
        <v>908</v>
      </c>
      <c r="J1092" s="20">
        <v>534</v>
      </c>
      <c r="K1092" s="20">
        <v>1543</v>
      </c>
      <c r="L1092" s="20">
        <v>21000</v>
      </c>
      <c r="M1092" s="20">
        <v>0</v>
      </c>
      <c r="N1092" s="20">
        <v>6.4</v>
      </c>
      <c r="O1092" s="20">
        <v>210</v>
      </c>
      <c r="P1092" s="20">
        <v>145</v>
      </c>
      <c r="Q1092" s="3">
        <v>55473600</v>
      </c>
      <c r="R1092" s="3">
        <v>50000000</v>
      </c>
      <c r="S1092" s="3">
        <f t="shared" si="170"/>
        <v>5473600</v>
      </c>
      <c r="T1092" s="4">
        <f t="shared" si="171"/>
        <v>0.109472</v>
      </c>
      <c r="U1092" s="5">
        <f t="shared" si="172"/>
        <v>25.643788800000003</v>
      </c>
      <c r="V1092" s="2">
        <f t="shared" si="173"/>
        <v>1992</v>
      </c>
      <c r="W1092" s="18" t="str">
        <f t="shared" si="174"/>
        <v>dekabr</v>
      </c>
      <c r="X1092" s="18" t="str">
        <f t="shared" si="175"/>
        <v>David Fincher</v>
      </c>
      <c r="Y1092" s="18" t="str">
        <f t="shared" si="176"/>
        <v>ALİEN 3</v>
      </c>
      <c r="Z1092" s="18" t="str">
        <f t="shared" si="177"/>
        <v>Normal</v>
      </c>
      <c r="AA1092" s="18" t="str">
        <f>VLOOKUP(D1092, lookups!$A$2:$B$18, 2, FALSE)</f>
        <v>High Budget</v>
      </c>
      <c r="AB1092" s="18" t="str">
        <f t="shared" si="178"/>
        <v>Not Recommended</v>
      </c>
      <c r="AC1092" s="18" t="str">
        <f t="shared" si="179"/>
        <v>Normal</v>
      </c>
    </row>
    <row r="1093" spans="1:29" x14ac:dyDescent="0.35">
      <c r="A1093" s="18" t="s">
        <v>1954</v>
      </c>
      <c r="B1093" s="19">
        <v>35874</v>
      </c>
      <c r="C1093" s="18" t="s">
        <v>50</v>
      </c>
      <c r="D1093" s="18" t="s">
        <v>27</v>
      </c>
      <c r="E1093" s="18" t="s">
        <v>21</v>
      </c>
      <c r="F1093" s="18" t="s">
        <v>22</v>
      </c>
      <c r="G1093" s="18" t="s">
        <v>150</v>
      </c>
      <c r="H1093" s="18" t="s">
        <v>602</v>
      </c>
      <c r="I1093" s="18" t="s">
        <v>1955</v>
      </c>
      <c r="J1093" s="20">
        <v>49000</v>
      </c>
      <c r="K1093" s="20">
        <v>49631</v>
      </c>
      <c r="L1093" s="20">
        <v>25</v>
      </c>
      <c r="M1093" s="20">
        <v>32000</v>
      </c>
      <c r="N1093" s="20">
        <v>7</v>
      </c>
      <c r="O1093" s="20">
        <v>121</v>
      </c>
      <c r="P1093" s="20">
        <v>113</v>
      </c>
      <c r="Q1093" s="3">
        <v>55350897</v>
      </c>
      <c r="R1093" s="3">
        <v>85000000</v>
      </c>
      <c r="S1093" s="3">
        <f t="shared" si="170"/>
        <v>-29649103</v>
      </c>
      <c r="T1093" s="4">
        <f t="shared" si="171"/>
        <v>-0.34881297647058823</v>
      </c>
      <c r="U1093" s="5">
        <f t="shared" si="172"/>
        <v>31.060474809411765</v>
      </c>
      <c r="V1093" s="2">
        <f t="shared" si="173"/>
        <v>1998</v>
      </c>
      <c r="W1093" s="18" t="str">
        <f t="shared" si="174"/>
        <v>mart</v>
      </c>
      <c r="X1093" s="18" t="str">
        <f t="shared" si="175"/>
        <v>Vincent Ward</v>
      </c>
      <c r="Y1093" s="18" t="str">
        <f t="shared" si="176"/>
        <v>WHAT DREAMS MAY COME</v>
      </c>
      <c r="Z1093" s="18" t="str">
        <f t="shared" si="177"/>
        <v>Underperformer</v>
      </c>
      <c r="AA1093" s="18" t="str">
        <f>VLOOKUP(D1093, lookups!$A$2:$B$18, 2, FALSE)</f>
        <v>Medium Budget</v>
      </c>
      <c r="AB1093" s="18" t="str">
        <f t="shared" si="178"/>
        <v>Not Recommended</v>
      </c>
      <c r="AC1093" s="18" t="str">
        <f t="shared" si="179"/>
        <v>Normal</v>
      </c>
    </row>
    <row r="1094" spans="1:29" x14ac:dyDescent="0.35">
      <c r="A1094" s="18" t="s">
        <v>764</v>
      </c>
      <c r="B1094" s="19">
        <v>32567</v>
      </c>
      <c r="C1094" s="18" t="s">
        <v>50</v>
      </c>
      <c r="D1094" s="18" t="s">
        <v>95</v>
      </c>
      <c r="E1094" s="18" t="s">
        <v>21</v>
      </c>
      <c r="F1094" s="18" t="s">
        <v>22</v>
      </c>
      <c r="G1094" s="18" t="s">
        <v>102</v>
      </c>
      <c r="H1094" s="18" t="s">
        <v>298</v>
      </c>
      <c r="I1094" s="18" t="s">
        <v>765</v>
      </c>
      <c r="J1094" s="20">
        <v>12000</v>
      </c>
      <c r="K1094" s="20">
        <v>14710</v>
      </c>
      <c r="L1094" s="20">
        <v>0</v>
      </c>
      <c r="M1094" s="20">
        <v>0</v>
      </c>
      <c r="N1094" s="20">
        <v>5.4</v>
      </c>
      <c r="O1094" s="20">
        <v>98</v>
      </c>
      <c r="P1094" s="20">
        <v>107</v>
      </c>
      <c r="Q1094" s="3">
        <v>55210049</v>
      </c>
      <c r="R1094" s="3">
        <v>27800000</v>
      </c>
      <c r="S1094" s="3">
        <f t="shared" si="170"/>
        <v>27410049</v>
      </c>
      <c r="T1094" s="4">
        <f t="shared" si="171"/>
        <v>0.98597298561151081</v>
      </c>
      <c r="U1094" s="5">
        <f t="shared" si="172"/>
        <v>21.994389194244604</v>
      </c>
      <c r="V1094" s="2">
        <f t="shared" si="173"/>
        <v>1989</v>
      </c>
      <c r="W1094" s="18" t="str">
        <f t="shared" si="174"/>
        <v>fevral</v>
      </c>
      <c r="X1094" s="18" t="str">
        <f t="shared" si="175"/>
        <v>William Shatner</v>
      </c>
      <c r="Y1094" s="18" t="str">
        <f t="shared" si="176"/>
        <v>STAR TREK V: THE FİNAL FRONTİER</v>
      </c>
      <c r="Z1094" s="18" t="str">
        <f t="shared" si="177"/>
        <v>Normal</v>
      </c>
      <c r="AA1094" s="18" t="str">
        <f>VLOOKUP(D1094, lookups!$A$2:$B$18, 2, FALSE)</f>
        <v>High Budget</v>
      </c>
      <c r="AB1094" s="18" t="str">
        <f t="shared" si="178"/>
        <v>Not Recommended</v>
      </c>
      <c r="AC1094" s="18" t="str">
        <f t="shared" si="179"/>
        <v>High Buzz Mismatch</v>
      </c>
    </row>
    <row r="1095" spans="1:29" x14ac:dyDescent="0.35">
      <c r="A1095" s="18" t="s">
        <v>4849</v>
      </c>
      <c r="B1095" s="19">
        <v>39346</v>
      </c>
      <c r="C1095" s="18" t="s">
        <v>50</v>
      </c>
      <c r="D1095" s="18" t="s">
        <v>38</v>
      </c>
      <c r="E1095" s="18" t="s">
        <v>21</v>
      </c>
      <c r="F1095" s="18" t="s">
        <v>22</v>
      </c>
      <c r="G1095" s="18" t="s">
        <v>150</v>
      </c>
      <c r="H1095" s="18" t="s">
        <v>1646</v>
      </c>
      <c r="I1095" s="18" t="s">
        <v>4399</v>
      </c>
      <c r="J1095" s="20">
        <v>2000</v>
      </c>
      <c r="K1095" s="20">
        <v>6510</v>
      </c>
      <c r="L1095" s="20">
        <v>0</v>
      </c>
      <c r="M1095" s="20">
        <v>1000</v>
      </c>
      <c r="N1095" s="20">
        <v>5.6</v>
      </c>
      <c r="O1095" s="20">
        <v>41</v>
      </c>
      <c r="P1095" s="20">
        <v>113</v>
      </c>
      <c r="Q1095" s="3">
        <v>55184721</v>
      </c>
      <c r="R1095" s="3">
        <v>15000000</v>
      </c>
      <c r="S1095" s="3">
        <f t="shared" si="170"/>
        <v>40184721</v>
      </c>
      <c r="T1095" s="4">
        <f t="shared" si="171"/>
        <v>2.6789814000000001</v>
      </c>
      <c r="U1095" s="5">
        <f t="shared" si="172"/>
        <v>23.571592559999999</v>
      </c>
      <c r="V1095" s="2">
        <f t="shared" si="173"/>
        <v>2007</v>
      </c>
      <c r="W1095" s="18" t="str">
        <f t="shared" si="174"/>
        <v>sentyabr</v>
      </c>
      <c r="X1095" s="18" t="str">
        <f t="shared" si="175"/>
        <v>Tyler Perry</v>
      </c>
      <c r="Y1095" s="18" t="str">
        <f t="shared" si="176"/>
        <v>WHY DİD I GET MARRİED?</v>
      </c>
      <c r="Z1095" s="18" t="str">
        <f t="shared" si="177"/>
        <v>Normal</v>
      </c>
      <c r="AA1095" s="18" t="str">
        <f>VLOOKUP(D1095, lookups!$A$2:$B$18, 2, FALSE)</f>
        <v>Medium Budget</v>
      </c>
      <c r="AB1095" s="18" t="str">
        <f t="shared" si="178"/>
        <v>Not Recommended</v>
      </c>
      <c r="AC1095" s="18" t="str">
        <f t="shared" si="179"/>
        <v>Normal</v>
      </c>
    </row>
    <row r="1096" spans="1:29" x14ac:dyDescent="0.35">
      <c r="A1096" s="18" t="s">
        <v>3762</v>
      </c>
      <c r="B1096" s="19">
        <v>38127</v>
      </c>
      <c r="C1096" s="18" t="s">
        <v>50</v>
      </c>
      <c r="D1096" s="18" t="s">
        <v>109</v>
      </c>
      <c r="E1096" s="18" t="s">
        <v>21</v>
      </c>
      <c r="F1096" s="18" t="s">
        <v>22</v>
      </c>
      <c r="G1096" s="18" t="s">
        <v>110</v>
      </c>
      <c r="H1096" s="18" t="s">
        <v>3763</v>
      </c>
      <c r="I1096" s="18" t="s">
        <v>3764</v>
      </c>
      <c r="J1096" s="20">
        <v>2000</v>
      </c>
      <c r="K1096" s="20">
        <v>5161</v>
      </c>
      <c r="L1096" s="20">
        <v>0</v>
      </c>
      <c r="M1096" s="20">
        <v>0</v>
      </c>
      <c r="N1096" s="20">
        <v>7.7</v>
      </c>
      <c r="O1096" s="20">
        <v>287</v>
      </c>
      <c r="P1096" s="20">
        <v>103</v>
      </c>
      <c r="Q1096" s="3">
        <v>55153403</v>
      </c>
      <c r="R1096" s="3">
        <v>1200000</v>
      </c>
      <c r="S1096" s="3">
        <f t="shared" si="170"/>
        <v>53953403</v>
      </c>
      <c r="T1096" s="4">
        <f t="shared" si="171"/>
        <v>44.961169166666664</v>
      </c>
      <c r="U1096" s="5">
        <f t="shared" si="172"/>
        <v>48.784467666666671</v>
      </c>
      <c r="V1096" s="2">
        <f t="shared" si="173"/>
        <v>2004</v>
      </c>
      <c r="W1096" s="18" t="str">
        <f t="shared" si="174"/>
        <v>may</v>
      </c>
      <c r="X1096" s="18" t="str">
        <f t="shared" si="175"/>
        <v>James Wan</v>
      </c>
      <c r="Y1096" s="18" t="str">
        <f t="shared" si="176"/>
        <v>SAW</v>
      </c>
      <c r="Z1096" s="18" t="str">
        <f t="shared" si="177"/>
        <v>Overperformer</v>
      </c>
      <c r="AA1096" s="18" t="str">
        <f>VLOOKUP(D1096, lookups!$A$2:$B$18, 2, FALSE)</f>
        <v>Low Budget</v>
      </c>
      <c r="AB1096" s="18" t="str">
        <f t="shared" si="178"/>
        <v>Not Recommended</v>
      </c>
      <c r="AC1096" s="18" t="str">
        <f t="shared" si="179"/>
        <v>Normal</v>
      </c>
    </row>
    <row r="1097" spans="1:29" x14ac:dyDescent="0.35">
      <c r="A1097" s="18" t="s">
        <v>5858</v>
      </c>
      <c r="B1097" s="19">
        <v>40878</v>
      </c>
      <c r="C1097" s="18" t="s">
        <v>50</v>
      </c>
      <c r="D1097" s="18" t="s">
        <v>95</v>
      </c>
      <c r="E1097" s="18" t="s">
        <v>21</v>
      </c>
      <c r="F1097" s="18" t="s">
        <v>22</v>
      </c>
      <c r="G1097" s="18" t="s">
        <v>150</v>
      </c>
      <c r="H1097" s="18" t="s">
        <v>4244</v>
      </c>
      <c r="I1097" s="18" t="s">
        <v>3238</v>
      </c>
      <c r="J1097" s="20">
        <v>15000</v>
      </c>
      <c r="K1097" s="20">
        <v>15608</v>
      </c>
      <c r="L1097" s="20">
        <v>154</v>
      </c>
      <c r="M1097" s="20">
        <v>27000</v>
      </c>
      <c r="N1097" s="20">
        <v>6.1</v>
      </c>
      <c r="O1097" s="20">
        <v>288</v>
      </c>
      <c r="P1097" s="20">
        <v>109</v>
      </c>
      <c r="Q1097" s="3">
        <v>55092830</v>
      </c>
      <c r="R1097" s="3">
        <v>60000000</v>
      </c>
      <c r="S1097" s="3">
        <f t="shared" si="170"/>
        <v>-4907170</v>
      </c>
      <c r="T1097" s="4">
        <f t="shared" si="171"/>
        <v>-8.178616666666666E-2</v>
      </c>
      <c r="U1097" s="5">
        <f t="shared" si="172"/>
        <v>27.06728553333333</v>
      </c>
      <c r="V1097" s="2">
        <f t="shared" si="173"/>
        <v>2011</v>
      </c>
      <c r="W1097" s="18" t="str">
        <f t="shared" si="174"/>
        <v>dekabr</v>
      </c>
      <c r="X1097" s="18" t="str">
        <f t="shared" si="175"/>
        <v>D.J. Caruso</v>
      </c>
      <c r="Y1097" s="18" t="str">
        <f t="shared" si="176"/>
        <v>I AM NUMBER FOUR</v>
      </c>
      <c r="Z1097" s="18" t="str">
        <f t="shared" si="177"/>
        <v>Underperformer</v>
      </c>
      <c r="AA1097" s="18" t="str">
        <f>VLOOKUP(D1097, lookups!$A$2:$B$18, 2, FALSE)</f>
        <v>High Budget</v>
      </c>
      <c r="AB1097" s="18" t="str">
        <f t="shared" si="178"/>
        <v>Not Recommended</v>
      </c>
      <c r="AC1097" s="18" t="str">
        <f t="shared" si="179"/>
        <v>Normal</v>
      </c>
    </row>
    <row r="1098" spans="1:29" x14ac:dyDescent="0.35">
      <c r="A1098" s="18" t="s">
        <v>2667</v>
      </c>
      <c r="B1098" s="19">
        <v>37074</v>
      </c>
      <c r="C1098" s="18" t="s">
        <v>50</v>
      </c>
      <c r="D1098" s="18" t="s">
        <v>20</v>
      </c>
      <c r="E1098" s="18" t="s">
        <v>21</v>
      </c>
      <c r="F1098" s="18" t="s">
        <v>22</v>
      </c>
      <c r="G1098" s="18" t="s">
        <v>110</v>
      </c>
      <c r="H1098" s="18" t="s">
        <v>1351</v>
      </c>
      <c r="I1098" s="18" t="s">
        <v>1301</v>
      </c>
      <c r="J1098" s="20">
        <v>1000</v>
      </c>
      <c r="K1098" s="20">
        <v>3341</v>
      </c>
      <c r="L1098" s="20">
        <v>39</v>
      </c>
      <c r="M1098" s="20">
        <v>970</v>
      </c>
      <c r="N1098" s="20">
        <v>6.3</v>
      </c>
      <c r="O1098" s="20">
        <v>113</v>
      </c>
      <c r="P1098" s="20">
        <v>113</v>
      </c>
      <c r="Q1098" s="3">
        <v>54997476</v>
      </c>
      <c r="R1098" s="3">
        <v>50000000</v>
      </c>
      <c r="S1098" s="3">
        <f t="shared" si="170"/>
        <v>4997476</v>
      </c>
      <c r="T1098" s="4">
        <f t="shared" si="171"/>
        <v>9.994952E-2</v>
      </c>
      <c r="U1098" s="5">
        <f t="shared" si="172"/>
        <v>25.336979808000002</v>
      </c>
      <c r="V1098" s="2">
        <f t="shared" si="173"/>
        <v>2001</v>
      </c>
      <c r="W1098" s="18" t="str">
        <f t="shared" si="174"/>
        <v>iyul</v>
      </c>
      <c r="X1098" s="18" t="str">
        <f t="shared" si="175"/>
        <v>Gary Fleder</v>
      </c>
      <c r="Y1098" s="18" t="str">
        <f t="shared" si="176"/>
        <v>DON'T SAY A WORD</v>
      </c>
      <c r="Z1098" s="18" t="str">
        <f t="shared" si="177"/>
        <v>Normal</v>
      </c>
      <c r="AA1098" s="18" t="str">
        <f>VLOOKUP(D1098, lookups!$A$2:$B$18, 2, FALSE)</f>
        <v>Medium Budget</v>
      </c>
      <c r="AB1098" s="18" t="str">
        <f t="shared" si="178"/>
        <v>Not Recommended</v>
      </c>
      <c r="AC1098" s="18" t="str">
        <f t="shared" si="179"/>
        <v>Normal</v>
      </c>
    </row>
    <row r="1099" spans="1:29" x14ac:dyDescent="0.35">
      <c r="A1099" s="18" t="s">
        <v>1645</v>
      </c>
      <c r="B1099" s="19">
        <v>35528</v>
      </c>
      <c r="C1099" s="18" t="s">
        <v>50</v>
      </c>
      <c r="D1099" s="18" t="s">
        <v>95</v>
      </c>
      <c r="E1099" s="18" t="s">
        <v>21</v>
      </c>
      <c r="F1099" s="18" t="s">
        <v>22</v>
      </c>
      <c r="G1099" s="18" t="s">
        <v>110</v>
      </c>
      <c r="H1099" s="18" t="s">
        <v>1646</v>
      </c>
      <c r="I1099" s="18" t="s">
        <v>1647</v>
      </c>
      <c r="J1099" s="20">
        <v>2000</v>
      </c>
      <c r="K1099" s="20">
        <v>7039</v>
      </c>
      <c r="L1099" s="20">
        <v>20</v>
      </c>
      <c r="M1099" s="20">
        <v>0</v>
      </c>
      <c r="N1099" s="20">
        <v>5.2</v>
      </c>
      <c r="O1099" s="20">
        <v>70</v>
      </c>
      <c r="P1099" s="20">
        <v>98</v>
      </c>
      <c r="Q1099" s="3">
        <v>54967359</v>
      </c>
      <c r="R1099" s="3">
        <v>40000000</v>
      </c>
      <c r="S1099" s="3">
        <f t="shared" si="170"/>
        <v>14967359</v>
      </c>
      <c r="T1099" s="4">
        <f t="shared" si="171"/>
        <v>0.374183975</v>
      </c>
      <c r="U1099" s="5">
        <f t="shared" si="172"/>
        <v>20.94967359</v>
      </c>
      <c r="V1099" s="2">
        <f t="shared" si="173"/>
        <v>1997</v>
      </c>
      <c r="W1099" s="18" t="str">
        <f t="shared" si="174"/>
        <v>aprel</v>
      </c>
      <c r="X1099" s="18" t="str">
        <f t="shared" si="175"/>
        <v>Mark A.Z. DippÃ©</v>
      </c>
      <c r="Y1099" s="18" t="str">
        <f t="shared" si="176"/>
        <v>SPAWN</v>
      </c>
      <c r="Z1099" s="18" t="str">
        <f t="shared" si="177"/>
        <v>Normal</v>
      </c>
      <c r="AA1099" s="18" t="str">
        <f>VLOOKUP(D1099, lookups!$A$2:$B$18, 2, FALSE)</f>
        <v>High Budget</v>
      </c>
      <c r="AB1099" s="18" t="str">
        <f t="shared" si="178"/>
        <v>Not Recommended</v>
      </c>
      <c r="AC1099" s="18" t="str">
        <f t="shared" si="179"/>
        <v>High Buzz Mismatch</v>
      </c>
    </row>
    <row r="1100" spans="1:29" x14ac:dyDescent="0.35">
      <c r="A1100" s="18" t="s">
        <v>1676</v>
      </c>
      <c r="B1100" s="19">
        <v>35679</v>
      </c>
      <c r="C1100" s="18" t="s">
        <v>50</v>
      </c>
      <c r="D1100" s="18" t="s">
        <v>95</v>
      </c>
      <c r="E1100" s="18" t="s">
        <v>21</v>
      </c>
      <c r="F1100" s="18" t="s">
        <v>22</v>
      </c>
      <c r="G1100" s="18" t="s">
        <v>110</v>
      </c>
      <c r="H1100" s="18" t="s">
        <v>1354</v>
      </c>
      <c r="I1100" s="18" t="s">
        <v>1258</v>
      </c>
      <c r="J1100" s="20">
        <v>24000</v>
      </c>
      <c r="K1100" s="20">
        <v>38227</v>
      </c>
      <c r="L1100" s="20">
        <v>105</v>
      </c>
      <c r="M1100" s="20">
        <v>0</v>
      </c>
      <c r="N1100" s="20">
        <v>6.3</v>
      </c>
      <c r="O1100" s="20">
        <v>83</v>
      </c>
      <c r="P1100" s="20">
        <v>124</v>
      </c>
      <c r="Q1100" s="3">
        <v>54910560</v>
      </c>
      <c r="R1100" s="3">
        <v>60000000</v>
      </c>
      <c r="S1100" s="3">
        <f t="shared" si="170"/>
        <v>-5089440</v>
      </c>
      <c r="T1100" s="4">
        <f t="shared" si="171"/>
        <v>-8.4823999999999997E-2</v>
      </c>
      <c r="U1100" s="5">
        <f t="shared" si="172"/>
        <v>25.166070399999999</v>
      </c>
      <c r="V1100" s="2">
        <f t="shared" si="173"/>
        <v>1997</v>
      </c>
      <c r="W1100" s="18" t="str">
        <f t="shared" si="174"/>
        <v>sentyabr</v>
      </c>
      <c r="X1100" s="18" t="str">
        <f t="shared" si="175"/>
        <v>Michael Caton-Jones</v>
      </c>
      <c r="Y1100" s="18" t="str">
        <f t="shared" si="176"/>
        <v>THE JACKAL</v>
      </c>
      <c r="Z1100" s="18" t="str">
        <f t="shared" si="177"/>
        <v>Underperformer</v>
      </c>
      <c r="AA1100" s="18" t="str">
        <f>VLOOKUP(D1100, lookups!$A$2:$B$18, 2, FALSE)</f>
        <v>High Budget</v>
      </c>
      <c r="AB1100" s="18" t="str">
        <f t="shared" si="178"/>
        <v>Not Recommended</v>
      </c>
      <c r="AC1100" s="18" t="str">
        <f t="shared" si="179"/>
        <v>Normal</v>
      </c>
    </row>
    <row r="1101" spans="1:29" x14ac:dyDescent="0.35">
      <c r="A1101" s="18" t="s">
        <v>318</v>
      </c>
      <c r="B1101" s="19">
        <v>29272</v>
      </c>
      <c r="C1101" s="18" t="s">
        <v>50</v>
      </c>
      <c r="D1101" s="18" t="s">
        <v>27</v>
      </c>
      <c r="E1101" s="18" t="s">
        <v>21</v>
      </c>
      <c r="F1101" s="18" t="s">
        <v>22</v>
      </c>
      <c r="G1101" s="18" t="s">
        <v>110</v>
      </c>
      <c r="H1101" s="18" t="s">
        <v>319</v>
      </c>
      <c r="I1101" s="18" t="s">
        <v>320</v>
      </c>
      <c r="J1101" s="20">
        <v>2000</v>
      </c>
      <c r="K1101" s="20">
        <v>5122</v>
      </c>
      <c r="L1101" s="20">
        <v>0</v>
      </c>
      <c r="M1101" s="20">
        <v>0</v>
      </c>
      <c r="N1101" s="20">
        <v>7.8</v>
      </c>
      <c r="O1101" s="20">
        <v>62</v>
      </c>
      <c r="P1101" s="20">
        <v>124</v>
      </c>
      <c r="Q1101" s="3">
        <v>54800000</v>
      </c>
      <c r="R1101" s="3">
        <v>6000000</v>
      </c>
      <c r="S1101" s="3">
        <f t="shared" si="170"/>
        <v>48800000</v>
      </c>
      <c r="T1101" s="4">
        <f t="shared" si="171"/>
        <v>8.1333333333333329</v>
      </c>
      <c r="U1101" s="5">
        <f t="shared" si="172"/>
        <v>34.453333333333333</v>
      </c>
      <c r="V1101" s="2">
        <f t="shared" si="173"/>
        <v>1980</v>
      </c>
      <c r="W1101" s="18" t="str">
        <f t="shared" si="174"/>
        <v>fevral</v>
      </c>
      <c r="X1101" s="18" t="str">
        <f t="shared" si="175"/>
        <v>Robert Redford</v>
      </c>
      <c r="Y1101" s="18" t="str">
        <f t="shared" si="176"/>
        <v>ORDİNARY PEOPLE</v>
      </c>
      <c r="Z1101" s="18" t="str">
        <f t="shared" si="177"/>
        <v>Normal</v>
      </c>
      <c r="AA1101" s="18" t="str">
        <f>VLOOKUP(D1101, lookups!$A$2:$B$18, 2, FALSE)</f>
        <v>Medium Budget</v>
      </c>
      <c r="AB1101" s="18" t="str">
        <f t="shared" si="178"/>
        <v>Not Recommended</v>
      </c>
      <c r="AC1101" s="18" t="str">
        <f t="shared" si="179"/>
        <v>Normal</v>
      </c>
    </row>
    <row r="1102" spans="1:29" x14ac:dyDescent="0.35">
      <c r="A1102" s="18" t="s">
        <v>6311</v>
      </c>
      <c r="B1102" s="19">
        <v>41258</v>
      </c>
      <c r="C1102" s="18" t="s">
        <v>50</v>
      </c>
      <c r="D1102" s="18" t="s">
        <v>95</v>
      </c>
      <c r="E1102" s="18" t="s">
        <v>21</v>
      </c>
      <c r="F1102" s="18" t="s">
        <v>22</v>
      </c>
      <c r="G1102" s="18" t="s">
        <v>150</v>
      </c>
      <c r="H1102" s="18" t="s">
        <v>3180</v>
      </c>
      <c r="I1102" s="18" t="s">
        <v>2333</v>
      </c>
      <c r="J1102" s="20">
        <v>27000</v>
      </c>
      <c r="K1102" s="20">
        <v>29808</v>
      </c>
      <c r="L1102" s="20">
        <v>368</v>
      </c>
      <c r="M1102" s="20">
        <v>18000</v>
      </c>
      <c r="N1102" s="20">
        <v>6.3</v>
      </c>
      <c r="O1102" s="20">
        <v>241</v>
      </c>
      <c r="P1102" s="20">
        <v>103</v>
      </c>
      <c r="Q1102" s="3">
        <v>54758461</v>
      </c>
      <c r="R1102" s="3">
        <v>65000000</v>
      </c>
      <c r="S1102" s="3">
        <f t="shared" si="170"/>
        <v>-10241539</v>
      </c>
      <c r="T1102" s="4">
        <f t="shared" si="171"/>
        <v>-0.15756213846153846</v>
      </c>
      <c r="U1102" s="5">
        <f t="shared" si="172"/>
        <v>26.936975144615385</v>
      </c>
      <c r="V1102" s="2">
        <f t="shared" si="173"/>
        <v>2012</v>
      </c>
      <c r="W1102" s="18" t="str">
        <f t="shared" si="174"/>
        <v>dekabr</v>
      </c>
      <c r="X1102" s="18" t="str">
        <f t="shared" si="175"/>
        <v>McG</v>
      </c>
      <c r="Y1102" s="18" t="str">
        <f t="shared" si="176"/>
        <v>THİS MEANS WAR</v>
      </c>
      <c r="Z1102" s="18" t="str">
        <f t="shared" si="177"/>
        <v>Underperformer</v>
      </c>
      <c r="AA1102" s="18" t="str">
        <f>VLOOKUP(D1102, lookups!$A$2:$B$18, 2, FALSE)</f>
        <v>High Budget</v>
      </c>
      <c r="AB1102" s="18" t="str">
        <f t="shared" si="178"/>
        <v>Not Recommended</v>
      </c>
      <c r="AC1102" s="18" t="str">
        <f t="shared" si="179"/>
        <v>Normal</v>
      </c>
    </row>
    <row r="1103" spans="1:29" x14ac:dyDescent="0.35">
      <c r="A1103" s="18" t="s">
        <v>6189</v>
      </c>
      <c r="B1103" s="19">
        <v>41055</v>
      </c>
      <c r="C1103" s="18" t="s">
        <v>50</v>
      </c>
      <c r="D1103" s="18" t="s">
        <v>38</v>
      </c>
      <c r="E1103" s="18" t="s">
        <v>21</v>
      </c>
      <c r="F1103" s="18" t="s">
        <v>22</v>
      </c>
      <c r="G1103" s="18" t="s">
        <v>110</v>
      </c>
      <c r="H1103" s="18" t="s">
        <v>6190</v>
      </c>
      <c r="I1103" s="18" t="s">
        <v>6191</v>
      </c>
      <c r="J1103" s="20">
        <v>971</v>
      </c>
      <c r="K1103" s="20">
        <v>2043</v>
      </c>
      <c r="L1103" s="20">
        <v>166</v>
      </c>
      <c r="M1103" s="20">
        <v>29000</v>
      </c>
      <c r="N1103" s="20">
        <v>6.7</v>
      </c>
      <c r="O1103" s="20">
        <v>229</v>
      </c>
      <c r="P1103" s="20">
        <v>93</v>
      </c>
      <c r="Q1103" s="3">
        <v>54724272</v>
      </c>
      <c r="R1103" s="3">
        <v>12000000</v>
      </c>
      <c r="S1103" s="3">
        <f t="shared" si="170"/>
        <v>42724272</v>
      </c>
      <c r="T1103" s="4">
        <f t="shared" si="171"/>
        <v>3.5603560000000001</v>
      </c>
      <c r="U1103" s="5">
        <f t="shared" si="172"/>
        <v>31.1241424</v>
      </c>
      <c r="V1103" s="2">
        <f t="shared" si="173"/>
        <v>2012</v>
      </c>
      <c r="W1103" s="18" t="str">
        <f t="shared" si="174"/>
        <v>may</v>
      </c>
      <c r="X1103" s="18" t="str">
        <f t="shared" si="175"/>
        <v>Nima Nourizadeh</v>
      </c>
      <c r="Y1103" s="18" t="str">
        <f t="shared" si="176"/>
        <v>PROJECT X</v>
      </c>
      <c r="Z1103" s="18" t="str">
        <f t="shared" si="177"/>
        <v>Normal</v>
      </c>
      <c r="AA1103" s="18" t="str">
        <f>VLOOKUP(D1103, lookups!$A$2:$B$18, 2, FALSE)</f>
        <v>Medium Budget</v>
      </c>
      <c r="AB1103" s="18" t="str">
        <f t="shared" si="178"/>
        <v>Not Recommended</v>
      </c>
      <c r="AC1103" s="18" t="str">
        <f t="shared" si="179"/>
        <v>Normal</v>
      </c>
    </row>
    <row r="1104" spans="1:29" x14ac:dyDescent="0.35">
      <c r="A1104" s="18" t="s">
        <v>1653</v>
      </c>
      <c r="B1104" s="19">
        <v>35433</v>
      </c>
      <c r="C1104" s="18" t="s">
        <v>50</v>
      </c>
      <c r="D1104" s="18" t="s">
        <v>95</v>
      </c>
      <c r="E1104" s="18" t="s">
        <v>21</v>
      </c>
      <c r="F1104" s="18" t="s">
        <v>22</v>
      </c>
      <c r="G1104" s="18" t="s">
        <v>110</v>
      </c>
      <c r="H1104" s="18" t="s">
        <v>1654</v>
      </c>
      <c r="I1104" s="18" t="s">
        <v>835</v>
      </c>
      <c r="J1104" s="20">
        <v>660</v>
      </c>
      <c r="K1104" s="20">
        <v>2031</v>
      </c>
      <c r="L1104" s="20">
        <v>719</v>
      </c>
      <c r="M1104" s="20">
        <v>0</v>
      </c>
      <c r="N1104" s="20">
        <v>7.2</v>
      </c>
      <c r="O1104" s="20">
        <v>192</v>
      </c>
      <c r="P1104" s="20">
        <v>129</v>
      </c>
      <c r="Q1104" s="3">
        <v>54700065</v>
      </c>
      <c r="R1104" s="3">
        <v>105000000</v>
      </c>
      <c r="S1104" s="3">
        <f t="shared" si="170"/>
        <v>-50299935</v>
      </c>
      <c r="T1104" s="4">
        <f t="shared" si="171"/>
        <v>-0.479047</v>
      </c>
      <c r="U1104" s="5">
        <f t="shared" si="172"/>
        <v>28.6083812</v>
      </c>
      <c r="V1104" s="2">
        <f t="shared" si="173"/>
        <v>1997</v>
      </c>
      <c r="W1104" s="18" t="str">
        <f t="shared" si="174"/>
        <v>yanvar</v>
      </c>
      <c r="X1104" s="18" t="str">
        <f t="shared" si="175"/>
        <v>Paul Verhoeven</v>
      </c>
      <c r="Y1104" s="18" t="str">
        <f t="shared" si="176"/>
        <v>STARSHİP TROOPERS</v>
      </c>
      <c r="Z1104" s="18" t="str">
        <f t="shared" si="177"/>
        <v>Underperformer</v>
      </c>
      <c r="AA1104" s="18" t="str">
        <f>VLOOKUP(D1104, lookups!$A$2:$B$18, 2, FALSE)</f>
        <v>High Budget</v>
      </c>
      <c r="AB1104" s="18" t="str">
        <f t="shared" si="178"/>
        <v>Not Recommended</v>
      </c>
      <c r="AC1104" s="18" t="str">
        <f t="shared" si="179"/>
        <v>Normal</v>
      </c>
    </row>
    <row r="1105" spans="1:29" x14ac:dyDescent="0.35">
      <c r="A1105" s="18" t="s">
        <v>5958</v>
      </c>
      <c r="B1105" s="19">
        <v>40806</v>
      </c>
      <c r="C1105" s="18" t="s">
        <v>50</v>
      </c>
      <c r="D1105" s="18" t="s">
        <v>312</v>
      </c>
      <c r="E1105" s="18" t="s">
        <v>21</v>
      </c>
      <c r="F1105" s="18" t="s">
        <v>22</v>
      </c>
      <c r="G1105" s="18" t="s">
        <v>150</v>
      </c>
      <c r="H1105" s="18" t="s">
        <v>2650</v>
      </c>
      <c r="I1105" s="18" t="s">
        <v>5321</v>
      </c>
      <c r="J1105" s="20">
        <v>15000</v>
      </c>
      <c r="K1105" s="20">
        <v>16034</v>
      </c>
      <c r="L1105" s="20">
        <v>0</v>
      </c>
      <c r="M1105" s="20">
        <v>56000</v>
      </c>
      <c r="N1105" s="20">
        <v>7.5</v>
      </c>
      <c r="O1105" s="20">
        <v>522</v>
      </c>
      <c r="P1105" s="20">
        <v>93</v>
      </c>
      <c r="Q1105" s="3">
        <v>54696902</v>
      </c>
      <c r="R1105" s="3">
        <v>32000000</v>
      </c>
      <c r="S1105" s="3">
        <f t="shared" si="170"/>
        <v>22696902</v>
      </c>
      <c r="T1105" s="4">
        <f t="shared" si="171"/>
        <v>0.70927818750000005</v>
      </c>
      <c r="U1105" s="5">
        <f t="shared" si="172"/>
        <v>35.883711275000003</v>
      </c>
      <c r="V1105" s="2">
        <f t="shared" si="173"/>
        <v>2011</v>
      </c>
      <c r="W1105" s="18" t="str">
        <f t="shared" si="174"/>
        <v>sentyabr</v>
      </c>
      <c r="X1105" s="18" t="str">
        <f t="shared" si="175"/>
        <v>Duncan Jones</v>
      </c>
      <c r="Y1105" s="18" t="str">
        <f t="shared" si="176"/>
        <v>SOURCE CODE</v>
      </c>
      <c r="Z1105" s="18" t="str">
        <f t="shared" si="177"/>
        <v>Normal</v>
      </c>
      <c r="AA1105" s="18" t="str">
        <f>VLOOKUP(D1105, lookups!$A$2:$B$18, 2, FALSE)</f>
        <v>Medium Budget</v>
      </c>
      <c r="AB1105" s="18" t="str">
        <f t="shared" si="178"/>
        <v>Not Recommended</v>
      </c>
      <c r="AC1105" s="18" t="str">
        <f t="shared" si="179"/>
        <v>Normal</v>
      </c>
    </row>
    <row r="1106" spans="1:29" x14ac:dyDescent="0.35">
      <c r="A1106" s="18" t="s">
        <v>3629</v>
      </c>
      <c r="B1106" s="19">
        <v>38147</v>
      </c>
      <c r="C1106" s="18" t="s">
        <v>50</v>
      </c>
      <c r="D1106" s="18" t="s">
        <v>20</v>
      </c>
      <c r="E1106" s="18" t="s">
        <v>21</v>
      </c>
      <c r="F1106" s="18" t="s">
        <v>29</v>
      </c>
      <c r="G1106" s="18" t="s">
        <v>110</v>
      </c>
      <c r="H1106" s="18" t="s">
        <v>1528</v>
      </c>
      <c r="I1106" s="18" t="s">
        <v>3630</v>
      </c>
      <c r="J1106" s="20">
        <v>3000</v>
      </c>
      <c r="K1106" s="20">
        <v>5732</v>
      </c>
      <c r="L1106" s="20">
        <v>549</v>
      </c>
      <c r="M1106" s="20">
        <v>18000</v>
      </c>
      <c r="N1106" s="20">
        <v>7.9</v>
      </c>
      <c r="O1106" s="20">
        <v>287</v>
      </c>
      <c r="P1106" s="20">
        <v>115</v>
      </c>
      <c r="Q1106" s="3">
        <v>54557348</v>
      </c>
      <c r="R1106" s="3">
        <v>6500000</v>
      </c>
      <c r="S1106" s="3">
        <f t="shared" si="170"/>
        <v>48057348</v>
      </c>
      <c r="T1106" s="4">
        <f t="shared" si="171"/>
        <v>7.3934381538461542</v>
      </c>
      <c r="U1106" s="5">
        <f t="shared" si="172"/>
        <v>36.357375261538458</v>
      </c>
      <c r="V1106" s="2">
        <f t="shared" si="173"/>
        <v>2004</v>
      </c>
      <c r="W1106" s="18" t="str">
        <f t="shared" si="174"/>
        <v>iyun</v>
      </c>
      <c r="X1106" s="18" t="str">
        <f t="shared" si="175"/>
        <v>Paul Haggis</v>
      </c>
      <c r="Y1106" s="18" t="str">
        <f t="shared" si="176"/>
        <v>CRASH</v>
      </c>
      <c r="Z1106" s="18" t="str">
        <f t="shared" si="177"/>
        <v>Normal</v>
      </c>
      <c r="AA1106" s="18" t="str">
        <f>VLOOKUP(D1106, lookups!$A$2:$B$18, 2, FALSE)</f>
        <v>Medium Budget</v>
      </c>
      <c r="AB1106" s="18" t="str">
        <f t="shared" si="178"/>
        <v>Not Recommended</v>
      </c>
      <c r="AC1106" s="18" t="str">
        <f t="shared" si="179"/>
        <v>Normal</v>
      </c>
    </row>
    <row r="1107" spans="1:29" x14ac:dyDescent="0.35">
      <c r="A1107" s="18" t="s">
        <v>5909</v>
      </c>
      <c r="B1107" s="19">
        <v>40704</v>
      </c>
      <c r="C1107" s="18" t="s">
        <v>50</v>
      </c>
      <c r="D1107" s="18" t="s">
        <v>38</v>
      </c>
      <c r="E1107" s="18" t="s">
        <v>21</v>
      </c>
      <c r="F1107" s="18" t="s">
        <v>22</v>
      </c>
      <c r="G1107" s="18" t="s">
        <v>150</v>
      </c>
      <c r="H1107" s="18" t="s">
        <v>221</v>
      </c>
      <c r="I1107" s="18" t="s">
        <v>823</v>
      </c>
      <c r="J1107" s="20">
        <v>22000</v>
      </c>
      <c r="K1107" s="20">
        <v>23456</v>
      </c>
      <c r="L1107" s="20">
        <v>0</v>
      </c>
      <c r="M1107" s="20">
        <v>20000</v>
      </c>
      <c r="N1107" s="20">
        <v>5.7</v>
      </c>
      <c r="O1107" s="20">
        <v>200</v>
      </c>
      <c r="P1107" s="20">
        <v>113</v>
      </c>
      <c r="Q1107" s="3">
        <v>54540525</v>
      </c>
      <c r="R1107" s="3">
        <v>56000000</v>
      </c>
      <c r="S1107" s="3">
        <f t="shared" si="170"/>
        <v>-1459475</v>
      </c>
      <c r="T1107" s="4">
        <f t="shared" si="171"/>
        <v>-2.6062053571428573E-2</v>
      </c>
      <c r="U1107" s="5">
        <f t="shared" si="172"/>
        <v>24.789575178571429</v>
      </c>
      <c r="V1107" s="2">
        <f t="shared" si="173"/>
        <v>2011</v>
      </c>
      <c r="W1107" s="18" t="str">
        <f t="shared" si="174"/>
        <v>iyun</v>
      </c>
      <c r="X1107" s="18" t="str">
        <f t="shared" si="175"/>
        <v>Garry Marshall</v>
      </c>
      <c r="Y1107" s="18" t="str">
        <f t="shared" si="176"/>
        <v>NEW YEAR'S EVE</v>
      </c>
      <c r="Z1107" s="18" t="str">
        <f t="shared" si="177"/>
        <v>Underperformer</v>
      </c>
      <c r="AA1107" s="18" t="str">
        <f>VLOOKUP(D1107, lookups!$A$2:$B$18, 2, FALSE)</f>
        <v>Medium Budget</v>
      </c>
      <c r="AB1107" s="18" t="str">
        <f t="shared" si="178"/>
        <v>Not Recommended</v>
      </c>
      <c r="AC1107" s="18" t="str">
        <f t="shared" si="179"/>
        <v>High Buzz Mismatch</v>
      </c>
    </row>
    <row r="1108" spans="1:29" x14ac:dyDescent="0.35">
      <c r="A1108" s="18" t="s">
        <v>6670</v>
      </c>
      <c r="B1108" s="19">
        <v>41828</v>
      </c>
      <c r="C1108" s="18" t="s">
        <v>50</v>
      </c>
      <c r="D1108" s="18" t="s">
        <v>38</v>
      </c>
      <c r="E1108" s="18" t="s">
        <v>21</v>
      </c>
      <c r="F1108" s="18" t="s">
        <v>22</v>
      </c>
      <c r="G1108" s="18" t="s">
        <v>110</v>
      </c>
      <c r="H1108" s="18" t="s">
        <v>924</v>
      </c>
      <c r="I1108" s="18" t="s">
        <v>5026</v>
      </c>
      <c r="J1108" s="20">
        <v>18000</v>
      </c>
      <c r="K1108" s="20">
        <v>30571</v>
      </c>
      <c r="L1108" s="20">
        <v>51</v>
      </c>
      <c r="M1108" s="20">
        <v>12000</v>
      </c>
      <c r="N1108" s="20">
        <v>6.3</v>
      </c>
      <c r="O1108" s="20">
        <v>196</v>
      </c>
      <c r="P1108" s="20">
        <v>116</v>
      </c>
      <c r="Q1108" s="3">
        <v>54414716</v>
      </c>
      <c r="R1108" s="3">
        <v>42000000</v>
      </c>
      <c r="S1108" s="3">
        <f t="shared" si="170"/>
        <v>12414716</v>
      </c>
      <c r="T1108" s="4">
        <f t="shared" si="171"/>
        <v>0.29558847619047618</v>
      </c>
      <c r="U1108" s="5">
        <f t="shared" si="172"/>
        <v>26.518235390476189</v>
      </c>
      <c r="V1108" s="2">
        <f t="shared" si="173"/>
        <v>2014</v>
      </c>
      <c r="W1108" s="18" t="str">
        <f t="shared" si="174"/>
        <v>iyul</v>
      </c>
      <c r="X1108" s="18" t="str">
        <f t="shared" si="175"/>
        <v>Sean Anders</v>
      </c>
      <c r="Y1108" s="18" t="str">
        <f t="shared" si="176"/>
        <v>HORRİBLE BOSSES 2</v>
      </c>
      <c r="Z1108" s="18" t="str">
        <f t="shared" si="177"/>
        <v>Normal</v>
      </c>
      <c r="AA1108" s="18" t="str">
        <f>VLOOKUP(D1108, lookups!$A$2:$B$18, 2, FALSE)</f>
        <v>Medium Budget</v>
      </c>
      <c r="AB1108" s="18" t="str">
        <f t="shared" si="178"/>
        <v>Not Recommended</v>
      </c>
      <c r="AC1108" s="18" t="str">
        <f t="shared" si="179"/>
        <v>Normal</v>
      </c>
    </row>
    <row r="1109" spans="1:29" x14ac:dyDescent="0.35">
      <c r="A1109" s="18" t="s">
        <v>6304</v>
      </c>
      <c r="B1109" s="19">
        <v>40916</v>
      </c>
      <c r="C1109" s="18" t="s">
        <v>50</v>
      </c>
      <c r="D1109" s="18" t="s">
        <v>27</v>
      </c>
      <c r="E1109" s="18" t="s">
        <v>21</v>
      </c>
      <c r="F1109" s="18" t="s">
        <v>101</v>
      </c>
      <c r="G1109" s="18" t="s">
        <v>150</v>
      </c>
      <c r="H1109" s="18" t="s">
        <v>2706</v>
      </c>
      <c r="I1109" s="18" t="s">
        <v>6305</v>
      </c>
      <c r="J1109" s="20">
        <v>11000</v>
      </c>
      <c r="K1109" s="20">
        <v>11946</v>
      </c>
      <c r="L1109" s="20">
        <v>43</v>
      </c>
      <c r="M1109" s="20">
        <v>29000</v>
      </c>
      <c r="N1109" s="20">
        <v>6.4</v>
      </c>
      <c r="O1109" s="20">
        <v>462</v>
      </c>
      <c r="P1109" s="20">
        <v>95</v>
      </c>
      <c r="Q1109" s="3">
        <v>54322273</v>
      </c>
      <c r="R1109" s="3">
        <v>17000000</v>
      </c>
      <c r="S1109" s="3">
        <f t="shared" si="170"/>
        <v>37322273</v>
      </c>
      <c r="T1109" s="4">
        <f t="shared" si="171"/>
        <v>2.1954278235294118</v>
      </c>
      <c r="U1109" s="5">
        <f t="shared" si="172"/>
        <v>29.378171129411765</v>
      </c>
      <c r="V1109" s="2">
        <f t="shared" si="173"/>
        <v>2012</v>
      </c>
      <c r="W1109" s="18" t="str">
        <f t="shared" si="174"/>
        <v>yanvar</v>
      </c>
      <c r="X1109" s="18" t="str">
        <f t="shared" si="175"/>
        <v>James Watkins</v>
      </c>
      <c r="Y1109" s="18" t="str">
        <f t="shared" si="176"/>
        <v>THE WOMAN İN BLACK</v>
      </c>
      <c r="Z1109" s="18" t="str">
        <f t="shared" si="177"/>
        <v>Normal</v>
      </c>
      <c r="AA1109" s="18" t="str">
        <f>VLOOKUP(D1109, lookups!$A$2:$B$18, 2, FALSE)</f>
        <v>Medium Budget</v>
      </c>
      <c r="AB1109" s="18" t="str">
        <f t="shared" si="178"/>
        <v>Not Recommended</v>
      </c>
      <c r="AC1109" s="18" t="str">
        <f t="shared" si="179"/>
        <v>Normal</v>
      </c>
    </row>
    <row r="1110" spans="1:29" x14ac:dyDescent="0.35">
      <c r="A1110" s="18" t="s">
        <v>6407</v>
      </c>
      <c r="B1110" s="19">
        <v>41557</v>
      </c>
      <c r="C1110" s="18" t="s">
        <v>50</v>
      </c>
      <c r="D1110" s="18" t="s">
        <v>109</v>
      </c>
      <c r="E1110" s="18" t="s">
        <v>21</v>
      </c>
      <c r="F1110" s="18" t="s">
        <v>22</v>
      </c>
      <c r="G1110" s="18" t="s">
        <v>110</v>
      </c>
      <c r="H1110" s="18" t="s">
        <v>6408</v>
      </c>
      <c r="I1110" s="18" t="s">
        <v>6409</v>
      </c>
      <c r="J1110" s="20">
        <v>394</v>
      </c>
      <c r="K1110" s="20">
        <v>673</v>
      </c>
      <c r="L1110" s="20">
        <v>201</v>
      </c>
      <c r="M1110" s="20">
        <v>70000</v>
      </c>
      <c r="N1110" s="20">
        <v>6.5</v>
      </c>
      <c r="O1110" s="20">
        <v>543</v>
      </c>
      <c r="P1110" s="20">
        <v>96</v>
      </c>
      <c r="Q1110" s="3">
        <v>54239856</v>
      </c>
      <c r="R1110" s="3">
        <v>17000000</v>
      </c>
      <c r="S1110" s="3">
        <f t="shared" si="170"/>
        <v>37239856</v>
      </c>
      <c r="T1110" s="4">
        <f t="shared" si="171"/>
        <v>2.1905797647058822</v>
      </c>
      <c r="U1110" s="5">
        <f t="shared" si="172"/>
        <v>33.876231905882349</v>
      </c>
      <c r="V1110" s="2">
        <f t="shared" si="173"/>
        <v>2013</v>
      </c>
      <c r="W1110" s="18" t="str">
        <f t="shared" si="174"/>
        <v>oktyabr</v>
      </c>
      <c r="X1110" s="18" t="str">
        <f t="shared" si="175"/>
        <v>Fede Alvarez</v>
      </c>
      <c r="Y1110" s="18" t="str">
        <f t="shared" si="176"/>
        <v>EVİL DEAD</v>
      </c>
      <c r="Z1110" s="18" t="str">
        <f t="shared" si="177"/>
        <v>Normal</v>
      </c>
      <c r="AA1110" s="18" t="str">
        <f>VLOOKUP(D1110, lookups!$A$2:$B$18, 2, FALSE)</f>
        <v>Low Budget</v>
      </c>
      <c r="AB1110" s="18" t="str">
        <f t="shared" si="178"/>
        <v>Not Recommended</v>
      </c>
      <c r="AC1110" s="18" t="str">
        <f t="shared" si="179"/>
        <v>Normal</v>
      </c>
    </row>
    <row r="1111" spans="1:29" x14ac:dyDescent="0.35">
      <c r="A1111" s="18" t="s">
        <v>6780</v>
      </c>
      <c r="B1111" s="19">
        <v>41912</v>
      </c>
      <c r="C1111" s="18" t="s">
        <v>50</v>
      </c>
      <c r="D1111" s="18" t="s">
        <v>38</v>
      </c>
      <c r="E1111" s="18" t="s">
        <v>21</v>
      </c>
      <c r="F1111" s="18" t="s">
        <v>22</v>
      </c>
      <c r="G1111" s="18" t="s">
        <v>102</v>
      </c>
      <c r="H1111" s="18" t="s">
        <v>6781</v>
      </c>
      <c r="I1111" s="18" t="s">
        <v>1067</v>
      </c>
      <c r="J1111" s="20">
        <v>820</v>
      </c>
      <c r="K1111" s="20">
        <v>1484</v>
      </c>
      <c r="L1111" s="20">
        <v>529</v>
      </c>
      <c r="M1111" s="20">
        <v>55000</v>
      </c>
      <c r="N1111" s="20">
        <v>7.3</v>
      </c>
      <c r="O1111" s="20">
        <v>180</v>
      </c>
      <c r="P1111" s="20">
        <v>122</v>
      </c>
      <c r="Q1111" s="3">
        <v>54235441</v>
      </c>
      <c r="R1111" s="3">
        <v>22000000</v>
      </c>
      <c r="S1111" s="3">
        <f t="shared" si="170"/>
        <v>32235441</v>
      </c>
      <c r="T1111" s="4">
        <f t="shared" si="171"/>
        <v>1.4652473181818182</v>
      </c>
      <c r="U1111" s="5">
        <f t="shared" si="172"/>
        <v>35.286098927272725</v>
      </c>
      <c r="V1111" s="2">
        <f t="shared" si="173"/>
        <v>2014</v>
      </c>
      <c r="W1111" s="18" t="str">
        <f t="shared" si="174"/>
        <v>sentyabr</v>
      </c>
      <c r="X1111" s="18" t="str">
        <f t="shared" si="175"/>
        <v>Lasse HallstrÃ¶m</v>
      </c>
      <c r="Y1111" s="18" t="str">
        <f t="shared" si="176"/>
        <v>THE HUNDRED-FOOT JOURNEY</v>
      </c>
      <c r="Z1111" s="18" t="str">
        <f t="shared" si="177"/>
        <v>Normal</v>
      </c>
      <c r="AA1111" s="18" t="str">
        <f>VLOOKUP(D1111, lookups!$A$2:$B$18, 2, FALSE)</f>
        <v>Medium Budget</v>
      </c>
      <c r="AB1111" s="18" t="str">
        <f t="shared" si="178"/>
        <v>Not Recommended</v>
      </c>
      <c r="AC1111" s="18" t="str">
        <f t="shared" si="179"/>
        <v>Normal</v>
      </c>
    </row>
    <row r="1112" spans="1:29" x14ac:dyDescent="0.35">
      <c r="A1112" s="18" t="s">
        <v>3202</v>
      </c>
      <c r="B1112" s="19">
        <v>37573</v>
      </c>
      <c r="C1112" s="18" t="s">
        <v>50</v>
      </c>
      <c r="D1112" s="18" t="s">
        <v>95</v>
      </c>
      <c r="E1112" s="18" t="s">
        <v>21</v>
      </c>
      <c r="F1112" s="18" t="s">
        <v>101</v>
      </c>
      <c r="G1112" s="18" t="s">
        <v>150</v>
      </c>
      <c r="H1112" s="18" t="s">
        <v>3203</v>
      </c>
      <c r="I1112" s="18" t="s">
        <v>872</v>
      </c>
      <c r="J1112" s="20">
        <v>15000</v>
      </c>
      <c r="K1112" s="20">
        <v>17152</v>
      </c>
      <c r="L1112" s="20">
        <v>58</v>
      </c>
      <c r="M1112" s="20">
        <v>0</v>
      </c>
      <c r="N1112" s="20">
        <v>7.7</v>
      </c>
      <c r="O1112" s="20">
        <v>138</v>
      </c>
      <c r="P1112" s="20">
        <v>131</v>
      </c>
      <c r="Q1112" s="3">
        <v>54228104</v>
      </c>
      <c r="R1112" s="3">
        <v>35000000</v>
      </c>
      <c r="S1112" s="3">
        <f t="shared" si="170"/>
        <v>19228104</v>
      </c>
      <c r="T1112" s="4">
        <f t="shared" si="171"/>
        <v>0.54937440000000004</v>
      </c>
      <c r="U1112" s="5">
        <f t="shared" si="172"/>
        <v>31.01974976</v>
      </c>
      <c r="V1112" s="2">
        <f t="shared" si="173"/>
        <v>2002</v>
      </c>
      <c r="W1112" s="18" t="str">
        <f t="shared" si="174"/>
        <v>noyabr</v>
      </c>
      <c r="X1112" s="18" t="str">
        <f t="shared" si="175"/>
        <v>Kevin Reynolds</v>
      </c>
      <c r="Y1112" s="18" t="str">
        <f t="shared" si="176"/>
        <v>THE COUNT OF MONTE CRİSTO</v>
      </c>
      <c r="Z1112" s="18" t="str">
        <f t="shared" si="177"/>
        <v>Normal</v>
      </c>
      <c r="AA1112" s="18" t="str">
        <f>VLOOKUP(D1112, lookups!$A$2:$B$18, 2, FALSE)</f>
        <v>High Budget</v>
      </c>
      <c r="AB1112" s="18" t="str">
        <f t="shared" si="178"/>
        <v>Not Recommended</v>
      </c>
      <c r="AC1112" s="18" t="str">
        <f t="shared" si="179"/>
        <v>Normal</v>
      </c>
    </row>
    <row r="1113" spans="1:29" x14ac:dyDescent="0.35">
      <c r="A1113" s="18" t="s">
        <v>768</v>
      </c>
      <c r="B1113" s="19">
        <v>32583</v>
      </c>
      <c r="C1113" s="18" t="s">
        <v>50</v>
      </c>
      <c r="D1113" s="18" t="s">
        <v>58</v>
      </c>
      <c r="E1113" s="18" t="s">
        <v>21</v>
      </c>
      <c r="F1113" s="18" t="s">
        <v>22</v>
      </c>
      <c r="G1113" s="18" t="s">
        <v>150</v>
      </c>
      <c r="H1113" s="18" t="s">
        <v>487</v>
      </c>
      <c r="I1113" s="18" t="s">
        <v>488</v>
      </c>
      <c r="J1113" s="20">
        <v>2000</v>
      </c>
      <c r="K1113" s="20">
        <v>4074</v>
      </c>
      <c r="L1113" s="20">
        <v>0</v>
      </c>
      <c r="M1113" s="20">
        <v>0</v>
      </c>
      <c r="N1113" s="20">
        <v>7.6</v>
      </c>
      <c r="O1113" s="20">
        <v>82</v>
      </c>
      <c r="P1113" s="20">
        <v>171</v>
      </c>
      <c r="Q1113" s="3">
        <v>54222000</v>
      </c>
      <c r="R1113" s="3">
        <v>69500000</v>
      </c>
      <c r="S1113" s="3">
        <f t="shared" si="170"/>
        <v>-15278000</v>
      </c>
      <c r="T1113" s="4">
        <f t="shared" si="171"/>
        <v>-0.2198273381294964</v>
      </c>
      <c r="U1113" s="5">
        <f t="shared" si="172"/>
        <v>30.312069064748201</v>
      </c>
      <c r="V1113" s="2">
        <f t="shared" si="173"/>
        <v>1989</v>
      </c>
      <c r="W1113" s="18" t="str">
        <f t="shared" si="174"/>
        <v>mart</v>
      </c>
      <c r="X1113" s="18" t="str">
        <f t="shared" si="175"/>
        <v>James Cameron</v>
      </c>
      <c r="Y1113" s="18" t="str">
        <f t="shared" si="176"/>
        <v>THE ABYSS</v>
      </c>
      <c r="Z1113" s="18" t="str">
        <f t="shared" si="177"/>
        <v>Underperformer</v>
      </c>
      <c r="AA1113" s="18" t="str">
        <f>VLOOKUP(D1113, lookups!$A$2:$B$18, 2, FALSE)</f>
        <v>High Budget</v>
      </c>
      <c r="AB1113" s="18" t="str">
        <f t="shared" si="178"/>
        <v>Not Recommended</v>
      </c>
      <c r="AC1113" s="18" t="str">
        <f t="shared" si="179"/>
        <v>Normal</v>
      </c>
    </row>
    <row r="1114" spans="1:29" x14ac:dyDescent="0.35">
      <c r="A1114" s="18" t="s">
        <v>614</v>
      </c>
      <c r="B1114" s="19">
        <v>32086</v>
      </c>
      <c r="C1114" s="18" t="s">
        <v>50</v>
      </c>
      <c r="D1114" s="18" t="s">
        <v>79</v>
      </c>
      <c r="E1114" s="18" t="s">
        <v>21</v>
      </c>
      <c r="F1114" s="18" t="s">
        <v>22</v>
      </c>
      <c r="G1114" s="18" t="s">
        <v>150</v>
      </c>
      <c r="H1114" s="18" t="s">
        <v>615</v>
      </c>
      <c r="I1114" s="18" t="s">
        <v>616</v>
      </c>
      <c r="J1114" s="20">
        <v>699</v>
      </c>
      <c r="K1114" s="20">
        <v>936</v>
      </c>
      <c r="L1114" s="20">
        <v>7</v>
      </c>
      <c r="M1114" s="20">
        <v>0</v>
      </c>
      <c r="N1114" s="20">
        <v>6.8</v>
      </c>
      <c r="O1114" s="20">
        <v>18</v>
      </c>
      <c r="P1114" s="20">
        <v>108</v>
      </c>
      <c r="Q1114" s="3">
        <v>54215416</v>
      </c>
      <c r="R1114" s="3">
        <v>6500000</v>
      </c>
      <c r="S1114" s="3">
        <f t="shared" si="170"/>
        <v>47715416</v>
      </c>
      <c r="T1114" s="4">
        <f t="shared" si="171"/>
        <v>7.3408332307692303</v>
      </c>
      <c r="U1114" s="5">
        <f t="shared" si="172"/>
        <v>30.13633329230769</v>
      </c>
      <c r="V1114" s="2">
        <f t="shared" si="173"/>
        <v>1987</v>
      </c>
      <c r="W1114" s="18" t="str">
        <f t="shared" si="174"/>
        <v>noyabr</v>
      </c>
      <c r="X1114" s="18" t="str">
        <f t="shared" si="175"/>
        <v>Luis Valdez</v>
      </c>
      <c r="Y1114" s="18" t="str">
        <f t="shared" si="176"/>
        <v>LA BAMBA</v>
      </c>
      <c r="Z1114" s="18" t="str">
        <f t="shared" si="177"/>
        <v>Normal</v>
      </c>
      <c r="AA1114" s="18" t="str">
        <f>VLOOKUP(D1114, lookups!$A$2:$B$18, 2, FALSE)</f>
        <v>Medium Budget</v>
      </c>
      <c r="AB1114" s="18" t="str">
        <f t="shared" si="178"/>
        <v>Not Recommended</v>
      </c>
      <c r="AC1114" s="18" t="str">
        <f t="shared" si="179"/>
        <v>Normal</v>
      </c>
    </row>
    <row r="1115" spans="1:29" x14ac:dyDescent="0.35">
      <c r="A1115" s="18" t="s">
        <v>331</v>
      </c>
      <c r="B1115" s="19">
        <v>29450</v>
      </c>
      <c r="C1115" s="18" t="s">
        <v>50</v>
      </c>
      <c r="D1115" s="18" t="s">
        <v>95</v>
      </c>
      <c r="E1115" s="18" t="s">
        <v>21</v>
      </c>
      <c r="F1115" s="18" t="s">
        <v>22</v>
      </c>
      <c r="G1115" s="18" t="s">
        <v>110</v>
      </c>
      <c r="H1115" s="18" t="s">
        <v>272</v>
      </c>
      <c r="I1115" s="18" t="s">
        <v>273</v>
      </c>
      <c r="J1115" s="20">
        <v>1000</v>
      </c>
      <c r="K1115" s="20">
        <v>2566</v>
      </c>
      <c r="L1115" s="20">
        <v>644</v>
      </c>
      <c r="M1115" s="20">
        <v>14000</v>
      </c>
      <c r="N1115" s="20">
        <v>7.9</v>
      </c>
      <c r="O1115" s="20">
        <v>125</v>
      </c>
      <c r="P1115" s="20">
        <v>148</v>
      </c>
      <c r="Q1115" s="3">
        <v>54200000</v>
      </c>
      <c r="R1115" s="3">
        <v>27000000</v>
      </c>
      <c r="S1115" s="3">
        <f t="shared" si="170"/>
        <v>27200000</v>
      </c>
      <c r="T1115" s="4">
        <f t="shared" si="171"/>
        <v>1.0074074074074073</v>
      </c>
      <c r="U1115" s="5">
        <f t="shared" si="172"/>
        <v>33.40296296296296</v>
      </c>
      <c r="V1115" s="2">
        <f t="shared" si="173"/>
        <v>1980</v>
      </c>
      <c r="W1115" s="18" t="str">
        <f t="shared" si="174"/>
        <v>avgust</v>
      </c>
      <c r="X1115" s="18" t="str">
        <f t="shared" si="175"/>
        <v>John Landis</v>
      </c>
      <c r="Y1115" s="18" t="str">
        <f t="shared" si="176"/>
        <v>THE BLUES BROTHERS</v>
      </c>
      <c r="Z1115" s="18" t="str">
        <f t="shared" si="177"/>
        <v>Normal</v>
      </c>
      <c r="AA1115" s="18" t="str">
        <f>VLOOKUP(D1115, lookups!$A$2:$B$18, 2, FALSE)</f>
        <v>High Budget</v>
      </c>
      <c r="AB1115" s="18" t="str">
        <f t="shared" si="178"/>
        <v>Not Recommended</v>
      </c>
      <c r="AC1115" s="18" t="str">
        <f t="shared" si="179"/>
        <v>Normal</v>
      </c>
    </row>
    <row r="1116" spans="1:29" x14ac:dyDescent="0.35">
      <c r="A1116" s="18" t="s">
        <v>4833</v>
      </c>
      <c r="B1116" s="19">
        <v>39361</v>
      </c>
      <c r="C1116" s="18" t="s">
        <v>50</v>
      </c>
      <c r="D1116" s="18" t="s">
        <v>95</v>
      </c>
      <c r="E1116" s="18" t="s">
        <v>21</v>
      </c>
      <c r="F1116" s="18" t="s">
        <v>1148</v>
      </c>
      <c r="G1116" s="18" t="s">
        <v>102</v>
      </c>
      <c r="H1116" s="18" t="s">
        <v>2788</v>
      </c>
      <c r="I1116" s="18" t="s">
        <v>4834</v>
      </c>
      <c r="J1116" s="20">
        <v>11000</v>
      </c>
      <c r="K1116" s="20">
        <v>16571</v>
      </c>
      <c r="L1116" s="20">
        <v>14</v>
      </c>
      <c r="M1116" s="20">
        <v>0</v>
      </c>
      <c r="N1116" s="20">
        <v>6.3</v>
      </c>
      <c r="O1116" s="20">
        <v>191</v>
      </c>
      <c r="P1116" s="20">
        <v>87</v>
      </c>
      <c r="Q1116" s="3">
        <v>54132596</v>
      </c>
      <c r="R1116" s="3">
        <v>34000000</v>
      </c>
      <c r="S1116" s="3">
        <f t="shared" si="170"/>
        <v>20132596</v>
      </c>
      <c r="T1116" s="4">
        <f t="shared" si="171"/>
        <v>0.59213517647058822</v>
      </c>
      <c r="U1116" s="5">
        <f t="shared" si="172"/>
        <v>25.436854070588236</v>
      </c>
      <c r="V1116" s="2">
        <f t="shared" si="173"/>
        <v>2007</v>
      </c>
      <c r="W1116" s="18" t="str">
        <f t="shared" si="174"/>
        <v>oktyabr</v>
      </c>
      <c r="X1116" s="18" t="str">
        <f t="shared" si="175"/>
        <v>Kevin Munroe</v>
      </c>
      <c r="Y1116" s="18" t="str">
        <f t="shared" si="176"/>
        <v>TMNT</v>
      </c>
      <c r="Z1116" s="18" t="str">
        <f t="shared" si="177"/>
        <v>Normal</v>
      </c>
      <c r="AA1116" s="18" t="str">
        <f>VLOOKUP(D1116, lookups!$A$2:$B$18, 2, FALSE)</f>
        <v>High Budget</v>
      </c>
      <c r="AB1116" s="18" t="str">
        <f t="shared" si="178"/>
        <v>Not Recommended</v>
      </c>
      <c r="AC1116" s="18" t="str">
        <f t="shared" si="179"/>
        <v>Normal</v>
      </c>
    </row>
    <row r="1117" spans="1:29" x14ac:dyDescent="0.35">
      <c r="A1117" s="18" t="s">
        <v>6989</v>
      </c>
      <c r="B1117" s="19">
        <v>42037</v>
      </c>
      <c r="C1117" s="18" t="s">
        <v>50</v>
      </c>
      <c r="D1117" s="18" t="s">
        <v>20</v>
      </c>
      <c r="E1117" s="18" t="s">
        <v>21</v>
      </c>
      <c r="F1117" s="18" t="s">
        <v>22</v>
      </c>
      <c r="G1117" s="18" t="s">
        <v>110</v>
      </c>
      <c r="H1117" s="18" t="s">
        <v>6990</v>
      </c>
      <c r="I1117" s="18" t="s">
        <v>948</v>
      </c>
      <c r="J1117" s="20">
        <v>46000</v>
      </c>
      <c r="K1117" s="20">
        <v>49912</v>
      </c>
      <c r="L1117" s="20">
        <v>16000</v>
      </c>
      <c r="M1117" s="20">
        <v>114000</v>
      </c>
      <c r="N1117" s="20">
        <v>7.9</v>
      </c>
      <c r="O1117" s="20">
        <v>596</v>
      </c>
      <c r="P1117" s="20">
        <v>187</v>
      </c>
      <c r="Q1117" s="3">
        <v>54116191</v>
      </c>
      <c r="R1117" s="3">
        <v>44000000</v>
      </c>
      <c r="S1117" s="3">
        <f t="shared" si="170"/>
        <v>10116191</v>
      </c>
      <c r="T1117" s="4">
        <f t="shared" si="171"/>
        <v>0.22991343181818183</v>
      </c>
      <c r="U1117" s="5">
        <f t="shared" si="172"/>
        <v>43.091965372727273</v>
      </c>
      <c r="V1117" s="2">
        <f t="shared" si="173"/>
        <v>2015</v>
      </c>
      <c r="W1117" s="18" t="str">
        <f t="shared" si="174"/>
        <v>fevral</v>
      </c>
      <c r="X1117" s="18" t="str">
        <f t="shared" si="175"/>
        <v>Quentin Tarantino</v>
      </c>
      <c r="Y1117" s="18" t="str">
        <f t="shared" si="176"/>
        <v>THE HATEFUL EİGHT</v>
      </c>
      <c r="Z1117" s="18" t="str">
        <f t="shared" si="177"/>
        <v>Normal</v>
      </c>
      <c r="AA1117" s="18" t="str">
        <f>VLOOKUP(D1117, lookups!$A$2:$B$18, 2, FALSE)</f>
        <v>Medium Budget</v>
      </c>
      <c r="AB1117" s="18" t="str">
        <f t="shared" si="178"/>
        <v>Not Recommended</v>
      </c>
      <c r="AC1117" s="18" t="str">
        <f t="shared" si="179"/>
        <v>Normal</v>
      </c>
    </row>
    <row r="1118" spans="1:29" x14ac:dyDescent="0.35">
      <c r="A1118" s="18" t="s">
        <v>4331</v>
      </c>
      <c r="B1118" s="19">
        <v>38914</v>
      </c>
      <c r="C1118" s="18" t="s">
        <v>50</v>
      </c>
      <c r="D1118" s="18" t="s">
        <v>109</v>
      </c>
      <c r="E1118" s="18" t="s">
        <v>21</v>
      </c>
      <c r="F1118" s="18" t="s">
        <v>29</v>
      </c>
      <c r="G1118" s="18" t="s">
        <v>110</v>
      </c>
      <c r="H1118" s="18" t="s">
        <v>4332</v>
      </c>
      <c r="I1118" s="18" t="s">
        <v>2371</v>
      </c>
      <c r="J1118" s="20">
        <v>440</v>
      </c>
      <c r="K1118" s="20">
        <v>2420</v>
      </c>
      <c r="L1118" s="20">
        <v>70</v>
      </c>
      <c r="M1118" s="20">
        <v>0</v>
      </c>
      <c r="N1118" s="20">
        <v>5.8</v>
      </c>
      <c r="O1118" s="20">
        <v>216</v>
      </c>
      <c r="P1118" s="20">
        <v>86</v>
      </c>
      <c r="Q1118" s="3">
        <v>54098051</v>
      </c>
      <c r="R1118" s="3">
        <v>25000000</v>
      </c>
      <c r="S1118" s="3">
        <f t="shared" si="170"/>
        <v>29098051</v>
      </c>
      <c r="T1118" s="4">
        <f t="shared" si="171"/>
        <v>1.1639220400000001</v>
      </c>
      <c r="U1118" s="5">
        <f t="shared" si="172"/>
        <v>23.665568816</v>
      </c>
      <c r="V1118" s="2">
        <f t="shared" si="173"/>
        <v>2006</v>
      </c>
      <c r="W1118" s="18" t="str">
        <f t="shared" si="174"/>
        <v>iyul</v>
      </c>
      <c r="X1118" s="18" t="str">
        <f t="shared" si="175"/>
        <v>James Wong</v>
      </c>
      <c r="Y1118" s="18" t="str">
        <f t="shared" si="176"/>
        <v>FİNAL DESTİNATİON 3</v>
      </c>
      <c r="Z1118" s="18" t="str">
        <f t="shared" si="177"/>
        <v>Normal</v>
      </c>
      <c r="AA1118" s="18" t="str">
        <f>VLOOKUP(D1118, lookups!$A$2:$B$18, 2, FALSE)</f>
        <v>Low Budget</v>
      </c>
      <c r="AB1118" s="18" t="str">
        <f t="shared" si="178"/>
        <v>Not Recommended</v>
      </c>
      <c r="AC1118" s="18" t="str">
        <f t="shared" si="179"/>
        <v>Normal</v>
      </c>
    </row>
    <row r="1119" spans="1:29" x14ac:dyDescent="0.35">
      <c r="A1119" s="18" t="s">
        <v>410</v>
      </c>
      <c r="B1119" s="19">
        <v>29993</v>
      </c>
      <c r="C1119" s="18" t="s">
        <v>50</v>
      </c>
      <c r="D1119" s="18" t="s">
        <v>27</v>
      </c>
      <c r="E1119" s="18" t="s">
        <v>21</v>
      </c>
      <c r="F1119" s="18" t="s">
        <v>22</v>
      </c>
      <c r="G1119" s="18" t="s">
        <v>110</v>
      </c>
      <c r="H1119" s="18" t="s">
        <v>411</v>
      </c>
      <c r="I1119" s="18" t="s">
        <v>289</v>
      </c>
      <c r="J1119" s="20">
        <v>844</v>
      </c>
      <c r="K1119" s="20">
        <v>2330</v>
      </c>
      <c r="L1119" s="20">
        <v>0</v>
      </c>
      <c r="M1119" s="20">
        <v>0</v>
      </c>
      <c r="N1119" s="20">
        <v>7.8</v>
      </c>
      <c r="O1119" s="20">
        <v>79</v>
      </c>
      <c r="P1119" s="20">
        <v>129</v>
      </c>
      <c r="Q1119" s="3">
        <v>54000000</v>
      </c>
      <c r="R1119" s="3">
        <v>16000000</v>
      </c>
      <c r="S1119" s="3">
        <f t="shared" si="170"/>
        <v>38000000</v>
      </c>
      <c r="T1119" s="4">
        <f t="shared" si="171"/>
        <v>2.375</v>
      </c>
      <c r="U1119" s="5">
        <f t="shared" si="172"/>
        <v>32.15</v>
      </c>
      <c r="V1119" s="2">
        <f t="shared" si="173"/>
        <v>1982</v>
      </c>
      <c r="W1119" s="18" t="str">
        <f t="shared" si="174"/>
        <v>fevral</v>
      </c>
      <c r="X1119" s="18" t="str">
        <f t="shared" si="175"/>
        <v>Sidney Lumet</v>
      </c>
      <c r="Y1119" s="18" t="str">
        <f t="shared" si="176"/>
        <v>THE VERDİCT</v>
      </c>
      <c r="Z1119" s="18" t="str">
        <f t="shared" si="177"/>
        <v>Normal</v>
      </c>
      <c r="AA1119" s="18" t="str">
        <f>VLOOKUP(D1119, lookups!$A$2:$B$18, 2, FALSE)</f>
        <v>Medium Budget</v>
      </c>
      <c r="AB1119" s="18" t="str">
        <f t="shared" si="178"/>
        <v>Not Recommended</v>
      </c>
      <c r="AC1119" s="18" t="str">
        <f t="shared" si="179"/>
        <v>Normal</v>
      </c>
    </row>
    <row r="1120" spans="1:29" x14ac:dyDescent="0.35">
      <c r="A1120" s="18" t="s">
        <v>5576</v>
      </c>
      <c r="B1120" s="19">
        <v>40422</v>
      </c>
      <c r="C1120" s="18" t="s">
        <v>50</v>
      </c>
      <c r="D1120" s="18" t="s">
        <v>333</v>
      </c>
      <c r="E1120" s="18" t="s">
        <v>21</v>
      </c>
      <c r="F1120" s="18" t="s">
        <v>22</v>
      </c>
      <c r="G1120" s="18" t="s">
        <v>150</v>
      </c>
      <c r="H1120" s="18" t="s">
        <v>4480</v>
      </c>
      <c r="I1120" s="18" t="s">
        <v>3764</v>
      </c>
      <c r="J1120" s="20">
        <v>852</v>
      </c>
      <c r="K1120" s="20">
        <v>3030</v>
      </c>
      <c r="L1120" s="20">
        <v>0</v>
      </c>
      <c r="M1120" s="20">
        <v>60000</v>
      </c>
      <c r="N1120" s="20">
        <v>6.8</v>
      </c>
      <c r="O1120" s="20">
        <v>445</v>
      </c>
      <c r="P1120" s="20">
        <v>103</v>
      </c>
      <c r="Q1120" s="3">
        <v>53991137</v>
      </c>
      <c r="R1120" s="3">
        <v>1500000</v>
      </c>
      <c r="S1120" s="3">
        <f t="shared" si="170"/>
        <v>52491137</v>
      </c>
      <c r="T1120" s="4">
        <f t="shared" si="171"/>
        <v>34.99409133333333</v>
      </c>
      <c r="U1120" s="5">
        <f t="shared" si="172"/>
        <v>47.197636533333331</v>
      </c>
      <c r="V1120" s="2">
        <f t="shared" si="173"/>
        <v>2010</v>
      </c>
      <c r="W1120" s="18" t="str">
        <f t="shared" si="174"/>
        <v>sentyabr</v>
      </c>
      <c r="X1120" s="18" t="str">
        <f t="shared" si="175"/>
        <v>James Wan</v>
      </c>
      <c r="Y1120" s="18" t="str">
        <f t="shared" si="176"/>
        <v>INSİDİOUS</v>
      </c>
      <c r="Z1120" s="18" t="str">
        <f t="shared" si="177"/>
        <v>Overperformer</v>
      </c>
      <c r="AA1120" s="18" t="str">
        <f>VLOOKUP(D1120, lookups!$A$2:$B$18, 2, FALSE)</f>
        <v>Low Budget</v>
      </c>
      <c r="AB1120" s="18" t="str">
        <f t="shared" si="178"/>
        <v>Not Recommended</v>
      </c>
      <c r="AC1120" s="18" t="str">
        <f t="shared" si="179"/>
        <v>Normal</v>
      </c>
    </row>
    <row r="1121" spans="1:29" x14ac:dyDescent="0.35">
      <c r="A1121" s="18" t="s">
        <v>1883</v>
      </c>
      <c r="B1121" s="19">
        <v>35861</v>
      </c>
      <c r="C1121" s="18" t="s">
        <v>50</v>
      </c>
      <c r="D1121" s="18" t="s">
        <v>95</v>
      </c>
      <c r="E1121" s="18" t="s">
        <v>21</v>
      </c>
      <c r="F1121" s="18" t="s">
        <v>22</v>
      </c>
      <c r="G1121" s="18" t="s">
        <v>150</v>
      </c>
      <c r="H1121" s="18" t="s">
        <v>1519</v>
      </c>
      <c r="I1121" s="18" t="s">
        <v>373</v>
      </c>
      <c r="J1121" s="20">
        <v>4000</v>
      </c>
      <c r="K1121" s="20">
        <v>8610</v>
      </c>
      <c r="L1121" s="20">
        <v>287</v>
      </c>
      <c r="M1121" s="20">
        <v>0</v>
      </c>
      <c r="N1121" s="20">
        <v>6.1</v>
      </c>
      <c r="O1121" s="20">
        <v>100</v>
      </c>
      <c r="P1121" s="20">
        <v>108</v>
      </c>
      <c r="Q1121" s="3">
        <v>53955614</v>
      </c>
      <c r="R1121" s="3">
        <v>40000000</v>
      </c>
      <c r="S1121" s="3">
        <f t="shared" si="170"/>
        <v>13955614</v>
      </c>
      <c r="T1121" s="4">
        <f t="shared" si="171"/>
        <v>0.34889035000000002</v>
      </c>
      <c r="U1121" s="5">
        <f t="shared" si="172"/>
        <v>24.539556139999998</v>
      </c>
      <c r="V1121" s="2">
        <f t="shared" si="173"/>
        <v>1998</v>
      </c>
      <c r="W1121" s="18" t="str">
        <f t="shared" si="174"/>
        <v>mart</v>
      </c>
      <c r="X1121" s="18" t="str">
        <f t="shared" si="175"/>
        <v>Joe Dante</v>
      </c>
      <c r="Y1121" s="18" t="str">
        <f t="shared" si="176"/>
        <v>SMALL SOLDİERS</v>
      </c>
      <c r="Z1121" s="18" t="str">
        <f t="shared" si="177"/>
        <v>Normal</v>
      </c>
      <c r="AA1121" s="18" t="str">
        <f>VLOOKUP(D1121, lookups!$A$2:$B$18, 2, FALSE)</f>
        <v>High Budget</v>
      </c>
      <c r="AB1121" s="18" t="str">
        <f t="shared" si="178"/>
        <v>Not Recommended</v>
      </c>
      <c r="AC1121" s="18" t="str">
        <f t="shared" si="179"/>
        <v>Normal</v>
      </c>
    </row>
    <row r="1122" spans="1:29" x14ac:dyDescent="0.35">
      <c r="A1122" s="18" t="s">
        <v>6180</v>
      </c>
      <c r="B1122" s="19">
        <v>40944</v>
      </c>
      <c r="C1122" s="18" t="s">
        <v>50</v>
      </c>
      <c r="D1122" s="18" t="s">
        <v>109</v>
      </c>
      <c r="E1122" s="18" t="s">
        <v>21</v>
      </c>
      <c r="F1122" s="18" t="s">
        <v>22</v>
      </c>
      <c r="G1122" s="18" t="s">
        <v>110</v>
      </c>
      <c r="H1122" s="18" t="s">
        <v>6181</v>
      </c>
      <c r="I1122" s="18" t="s">
        <v>5917</v>
      </c>
      <c r="J1122" s="20">
        <v>235</v>
      </c>
      <c r="K1122" s="20">
        <v>799</v>
      </c>
      <c r="L1122" s="20">
        <v>24</v>
      </c>
      <c r="M1122" s="20">
        <v>26000</v>
      </c>
      <c r="N1122" s="20">
        <v>4.5999999999999996</v>
      </c>
      <c r="O1122" s="20">
        <v>248</v>
      </c>
      <c r="P1122" s="20">
        <v>96</v>
      </c>
      <c r="Q1122" s="3">
        <v>53884821</v>
      </c>
      <c r="R1122" s="3">
        <v>5000000</v>
      </c>
      <c r="S1122" s="3">
        <f t="shared" si="170"/>
        <v>48884821</v>
      </c>
      <c r="T1122" s="4">
        <f t="shared" si="171"/>
        <v>9.7769642000000001</v>
      </c>
      <c r="U1122" s="5">
        <f t="shared" si="172"/>
        <v>24.91078568</v>
      </c>
      <c r="V1122" s="2">
        <f t="shared" si="173"/>
        <v>2012</v>
      </c>
      <c r="W1122" s="18" t="str">
        <f t="shared" si="174"/>
        <v>fevral</v>
      </c>
      <c r="X1122" s="18" t="str">
        <f t="shared" si="175"/>
        <v>Henry Joost</v>
      </c>
      <c r="Y1122" s="18" t="str">
        <f t="shared" si="176"/>
        <v>PARANORMAL ACTİVİTY 4</v>
      </c>
      <c r="Z1122" s="18" t="str">
        <f t="shared" si="177"/>
        <v>Normal</v>
      </c>
      <c r="AA1122" s="18" t="str">
        <f>VLOOKUP(D1122, lookups!$A$2:$B$18, 2, FALSE)</f>
        <v>Low Budget</v>
      </c>
      <c r="AB1122" s="18" t="str">
        <f t="shared" si="178"/>
        <v>Not Recommended</v>
      </c>
      <c r="AC1122" s="18" t="str">
        <f t="shared" si="179"/>
        <v>Normal</v>
      </c>
    </row>
    <row r="1123" spans="1:29" x14ac:dyDescent="0.35">
      <c r="A1123" s="18" t="s">
        <v>1523</v>
      </c>
      <c r="B1123" s="19">
        <v>35763</v>
      </c>
      <c r="C1123" s="18" t="s">
        <v>50</v>
      </c>
      <c r="D1123" s="18" t="s">
        <v>38</v>
      </c>
      <c r="E1123" s="18" t="s">
        <v>21</v>
      </c>
      <c r="F1123" s="18" t="s">
        <v>22</v>
      </c>
      <c r="G1123" s="18" t="s">
        <v>150</v>
      </c>
      <c r="H1123" s="18" t="s">
        <v>1524</v>
      </c>
      <c r="I1123" s="18" t="s">
        <v>1525</v>
      </c>
      <c r="J1123" s="20">
        <v>8000</v>
      </c>
      <c r="K1123" s="20">
        <v>10557</v>
      </c>
      <c r="L1123" s="20">
        <v>116</v>
      </c>
      <c r="M1123" s="20">
        <v>0</v>
      </c>
      <c r="N1123" s="20">
        <v>7</v>
      </c>
      <c r="O1123" s="20">
        <v>129</v>
      </c>
      <c r="P1123" s="20">
        <v>68</v>
      </c>
      <c r="Q1123" s="3">
        <v>53868030</v>
      </c>
      <c r="R1123" s="3">
        <v>17000000</v>
      </c>
      <c r="S1123" s="3">
        <f t="shared" si="170"/>
        <v>36868030</v>
      </c>
      <c r="T1123" s="4">
        <f t="shared" si="171"/>
        <v>2.1687076470588234</v>
      </c>
      <c r="U1123" s="5">
        <f t="shared" si="172"/>
        <v>28.867483058823531</v>
      </c>
      <c r="V1123" s="2">
        <f t="shared" si="173"/>
        <v>1997</v>
      </c>
      <c r="W1123" s="18" t="str">
        <f t="shared" si="174"/>
        <v>noyabr</v>
      </c>
      <c r="X1123" s="18" t="str">
        <f t="shared" si="175"/>
        <v>Jay Roach</v>
      </c>
      <c r="Y1123" s="18" t="str">
        <f t="shared" si="176"/>
        <v>AUSTİN POWERS: INTERNATİONAL MAN OF MYSTERY</v>
      </c>
      <c r="Z1123" s="18" t="str">
        <f t="shared" si="177"/>
        <v>Normal</v>
      </c>
      <c r="AA1123" s="18" t="str">
        <f>VLOOKUP(D1123, lookups!$A$2:$B$18, 2, FALSE)</f>
        <v>Medium Budget</v>
      </c>
      <c r="AB1123" s="18" t="str">
        <f t="shared" si="178"/>
        <v>Not Recommended</v>
      </c>
      <c r="AC1123" s="18" t="str">
        <f t="shared" si="179"/>
        <v>Normal</v>
      </c>
    </row>
    <row r="1124" spans="1:29" x14ac:dyDescent="0.35">
      <c r="A1124" s="18" t="s">
        <v>1480</v>
      </c>
      <c r="B1124" s="19">
        <v>35190</v>
      </c>
      <c r="C1124" s="18" t="s">
        <v>50</v>
      </c>
      <c r="D1124" s="18" t="s">
        <v>38</v>
      </c>
      <c r="E1124" s="18" t="s">
        <v>21</v>
      </c>
      <c r="F1124" s="18" t="s">
        <v>22</v>
      </c>
      <c r="G1124" s="18" t="s">
        <v>110</v>
      </c>
      <c r="H1124" s="18" t="s">
        <v>1481</v>
      </c>
      <c r="I1124" s="18" t="s">
        <v>1482</v>
      </c>
      <c r="J1124" s="20">
        <v>982</v>
      </c>
      <c r="K1124" s="20">
        <v>3648</v>
      </c>
      <c r="L1124" s="20">
        <v>41</v>
      </c>
      <c r="M1124" s="20">
        <v>1000</v>
      </c>
      <c r="N1124" s="20">
        <v>6.3</v>
      </c>
      <c r="O1124" s="20">
        <v>48</v>
      </c>
      <c r="P1124" s="20">
        <v>135</v>
      </c>
      <c r="Q1124" s="3">
        <v>53854588</v>
      </c>
      <c r="R1124" s="3">
        <v>45000000</v>
      </c>
      <c r="S1124" s="3">
        <f t="shared" si="170"/>
        <v>8854588</v>
      </c>
      <c r="T1124" s="4">
        <f t="shared" si="171"/>
        <v>0.19676862222222222</v>
      </c>
      <c r="U1124" s="5">
        <f t="shared" si="172"/>
        <v>25.378707448888889</v>
      </c>
      <c r="V1124" s="2">
        <f t="shared" si="173"/>
        <v>1996</v>
      </c>
      <c r="W1124" s="18" t="str">
        <f t="shared" si="174"/>
        <v>may</v>
      </c>
      <c r="X1124" s="18" t="str">
        <f t="shared" si="175"/>
        <v>Ron Shelton</v>
      </c>
      <c r="Y1124" s="18" t="str">
        <f t="shared" si="176"/>
        <v>TİN CUP</v>
      </c>
      <c r="Z1124" s="18" t="str">
        <f t="shared" si="177"/>
        <v>Normal</v>
      </c>
      <c r="AA1124" s="18" t="str">
        <f>VLOOKUP(D1124, lookups!$A$2:$B$18, 2, FALSE)</f>
        <v>Medium Budget</v>
      </c>
      <c r="AB1124" s="18" t="str">
        <f t="shared" si="178"/>
        <v>Not Recommended</v>
      </c>
      <c r="AC1124" s="18" t="str">
        <f t="shared" si="179"/>
        <v>Normal</v>
      </c>
    </row>
    <row r="1125" spans="1:29" x14ac:dyDescent="0.35">
      <c r="A1125" s="18" t="s">
        <v>6886</v>
      </c>
      <c r="B1125" s="19">
        <v>42175</v>
      </c>
      <c r="C1125" s="18" t="s">
        <v>50</v>
      </c>
      <c r="D1125" s="18" t="s">
        <v>38</v>
      </c>
      <c r="E1125" s="18" t="s">
        <v>21</v>
      </c>
      <c r="F1125" s="18" t="s">
        <v>22</v>
      </c>
      <c r="G1125" s="18" t="s">
        <v>110</v>
      </c>
      <c r="H1125" s="18" t="s">
        <v>1185</v>
      </c>
      <c r="I1125" s="18" t="s">
        <v>5296</v>
      </c>
      <c r="J1125" s="20">
        <v>10000</v>
      </c>
      <c r="K1125" s="20">
        <v>11943</v>
      </c>
      <c r="L1125" s="20">
        <v>43</v>
      </c>
      <c r="M1125" s="20">
        <v>23000</v>
      </c>
      <c r="N1125" s="20">
        <v>6.6</v>
      </c>
      <c r="O1125" s="20">
        <v>279</v>
      </c>
      <c r="P1125" s="20">
        <v>105</v>
      </c>
      <c r="Q1125" s="3">
        <v>53846915</v>
      </c>
      <c r="R1125" s="3">
        <v>50100000</v>
      </c>
      <c r="S1125" s="3">
        <f t="shared" si="170"/>
        <v>3746915</v>
      </c>
      <c r="T1125" s="4">
        <f t="shared" si="171"/>
        <v>7.4788722554890219E-2</v>
      </c>
      <c r="U1125" s="5">
        <f t="shared" si="172"/>
        <v>28.729915489021955</v>
      </c>
      <c r="V1125" s="2">
        <f t="shared" si="173"/>
        <v>2015</v>
      </c>
      <c r="W1125" s="18" t="str">
        <f t="shared" si="174"/>
        <v>iyun</v>
      </c>
      <c r="X1125" s="18" t="str">
        <f t="shared" si="175"/>
        <v>Glenn Ficarra</v>
      </c>
      <c r="Y1125" s="18" t="str">
        <f t="shared" si="176"/>
        <v>FOCUS</v>
      </c>
      <c r="Z1125" s="18" t="str">
        <f t="shared" si="177"/>
        <v>Normal</v>
      </c>
      <c r="AA1125" s="18" t="str">
        <f>VLOOKUP(D1125, lookups!$A$2:$B$18, 2, FALSE)</f>
        <v>Medium Budget</v>
      </c>
      <c r="AB1125" s="18" t="str">
        <f t="shared" si="178"/>
        <v>Not Recommended</v>
      </c>
      <c r="AC1125" s="18" t="str">
        <f t="shared" si="179"/>
        <v>Normal</v>
      </c>
    </row>
    <row r="1126" spans="1:29" x14ac:dyDescent="0.35">
      <c r="A1126" s="18" t="s">
        <v>3438</v>
      </c>
      <c r="B1126" s="19">
        <v>37665</v>
      </c>
      <c r="C1126" s="18" t="s">
        <v>50</v>
      </c>
      <c r="D1126" s="18" t="s">
        <v>95</v>
      </c>
      <c r="E1126" s="18" t="s">
        <v>21</v>
      </c>
      <c r="F1126" s="18" t="s">
        <v>22</v>
      </c>
      <c r="G1126" s="18" t="s">
        <v>150</v>
      </c>
      <c r="H1126" s="18" t="s">
        <v>2125</v>
      </c>
      <c r="I1126" s="18" t="s">
        <v>1336</v>
      </c>
      <c r="J1126" s="20">
        <v>834</v>
      </c>
      <c r="K1126" s="20">
        <v>3637</v>
      </c>
      <c r="L1126" s="20">
        <v>610</v>
      </c>
      <c r="M1126" s="20">
        <v>0</v>
      </c>
      <c r="N1126" s="20">
        <v>6.3</v>
      </c>
      <c r="O1126" s="20">
        <v>196</v>
      </c>
      <c r="P1126" s="20">
        <v>119</v>
      </c>
      <c r="Q1126" s="3">
        <v>53789313</v>
      </c>
      <c r="R1126" s="3">
        <v>60000000</v>
      </c>
      <c r="S1126" s="3">
        <f t="shared" si="170"/>
        <v>-6210687</v>
      </c>
      <c r="T1126" s="4">
        <f t="shared" si="171"/>
        <v>-0.10351145</v>
      </c>
      <c r="U1126" s="5">
        <f t="shared" si="172"/>
        <v>25.158595420000001</v>
      </c>
      <c r="V1126" s="2">
        <f t="shared" si="173"/>
        <v>2003</v>
      </c>
      <c r="W1126" s="18" t="str">
        <f t="shared" si="174"/>
        <v>fevral</v>
      </c>
      <c r="X1126" s="18" t="str">
        <f t="shared" si="175"/>
        <v>John Woo</v>
      </c>
      <c r="Y1126" s="18" t="str">
        <f t="shared" si="176"/>
        <v>PAYCHECK</v>
      </c>
      <c r="Z1126" s="18" t="str">
        <f t="shared" si="177"/>
        <v>Underperformer</v>
      </c>
      <c r="AA1126" s="18" t="str">
        <f>VLOOKUP(D1126, lookups!$A$2:$B$18, 2, FALSE)</f>
        <v>High Budget</v>
      </c>
      <c r="AB1126" s="18" t="str">
        <f t="shared" si="178"/>
        <v>Not Recommended</v>
      </c>
      <c r="AC1126" s="18" t="str">
        <f t="shared" si="179"/>
        <v>Normal</v>
      </c>
    </row>
    <row r="1127" spans="1:29" x14ac:dyDescent="0.35">
      <c r="A1127" s="18" t="s">
        <v>701</v>
      </c>
      <c r="B1127" s="19">
        <v>32463</v>
      </c>
      <c r="C1127" s="18" t="s">
        <v>50</v>
      </c>
      <c r="D1127" s="18" t="s">
        <v>95</v>
      </c>
      <c r="E1127" s="18" t="s">
        <v>21</v>
      </c>
      <c r="F1127" s="18" t="s">
        <v>22</v>
      </c>
      <c r="G1127" s="18" t="s">
        <v>110</v>
      </c>
      <c r="H1127" s="18" t="s">
        <v>254</v>
      </c>
      <c r="I1127" s="18" t="s">
        <v>702</v>
      </c>
      <c r="J1127" s="20">
        <v>13000</v>
      </c>
      <c r="K1127" s="20">
        <v>14574</v>
      </c>
      <c r="L1127" s="20">
        <v>10</v>
      </c>
      <c r="M1127" s="20">
        <v>2000</v>
      </c>
      <c r="N1127" s="20">
        <v>5.7</v>
      </c>
      <c r="O1127" s="20">
        <v>84</v>
      </c>
      <c r="P1127" s="20">
        <v>87</v>
      </c>
      <c r="Q1127" s="3">
        <v>53715611</v>
      </c>
      <c r="R1127" s="3">
        <v>63000000</v>
      </c>
      <c r="S1127" s="3">
        <f t="shared" si="170"/>
        <v>-9284389</v>
      </c>
      <c r="T1127" s="4">
        <f t="shared" si="171"/>
        <v>-0.14737125396825396</v>
      </c>
      <c r="U1127" s="5">
        <f t="shared" si="172"/>
        <v>22.941051498412698</v>
      </c>
      <c r="V1127" s="2">
        <f t="shared" si="173"/>
        <v>1988</v>
      </c>
      <c r="W1127" s="18" t="str">
        <f t="shared" si="174"/>
        <v>noyabr</v>
      </c>
      <c r="X1127" s="18" t="str">
        <f t="shared" si="175"/>
        <v>Peter MacDonald</v>
      </c>
      <c r="Y1127" s="18" t="str">
        <f t="shared" si="176"/>
        <v>RAMBO III</v>
      </c>
      <c r="Z1127" s="18" t="str">
        <f t="shared" si="177"/>
        <v>Underperformer</v>
      </c>
      <c r="AA1127" s="18" t="str">
        <f>VLOOKUP(D1127, lookups!$A$2:$B$18, 2, FALSE)</f>
        <v>High Budget</v>
      </c>
      <c r="AB1127" s="18" t="str">
        <f t="shared" si="178"/>
        <v>Not Recommended</v>
      </c>
      <c r="AC1127" s="18" t="str">
        <f t="shared" si="179"/>
        <v>High Buzz Mismatch</v>
      </c>
    </row>
    <row r="1128" spans="1:29" x14ac:dyDescent="0.35">
      <c r="A1128" s="18" t="s">
        <v>4730</v>
      </c>
      <c r="B1128" s="19">
        <v>39438</v>
      </c>
      <c r="C1128" s="18" t="s">
        <v>50</v>
      </c>
      <c r="D1128" s="18" t="s">
        <v>27</v>
      </c>
      <c r="E1128" s="18" t="s">
        <v>21</v>
      </c>
      <c r="F1128" s="18" t="s">
        <v>22</v>
      </c>
      <c r="G1128" s="18" t="s">
        <v>150</v>
      </c>
      <c r="H1128" s="18" t="s">
        <v>2358</v>
      </c>
      <c r="I1128" s="18" t="s">
        <v>1827</v>
      </c>
      <c r="J1128" s="20">
        <v>18000</v>
      </c>
      <c r="K1128" s="20">
        <v>18726</v>
      </c>
      <c r="L1128" s="20">
        <v>98</v>
      </c>
      <c r="M1128" s="20">
        <v>20000</v>
      </c>
      <c r="N1128" s="20">
        <v>7.1</v>
      </c>
      <c r="O1128" s="20">
        <v>131</v>
      </c>
      <c r="P1128" s="20">
        <v>126</v>
      </c>
      <c r="Q1128" s="3">
        <v>53680848</v>
      </c>
      <c r="R1128" s="3">
        <v>30000000</v>
      </c>
      <c r="S1128" s="3">
        <f t="shared" si="170"/>
        <v>23680848</v>
      </c>
      <c r="T1128" s="4">
        <f t="shared" si="171"/>
        <v>0.7893616</v>
      </c>
      <c r="U1128" s="5">
        <f t="shared" si="172"/>
        <v>30.715744639999997</v>
      </c>
      <c r="V1128" s="2">
        <f t="shared" si="173"/>
        <v>2007</v>
      </c>
      <c r="W1128" s="18" t="str">
        <f t="shared" si="174"/>
        <v>dekabr</v>
      </c>
      <c r="X1128" s="18" t="str">
        <f t="shared" si="175"/>
        <v>Richard LaGravenese</v>
      </c>
      <c r="Y1128" s="18" t="str">
        <f t="shared" si="176"/>
        <v>P.S. I LOVE YOU</v>
      </c>
      <c r="Z1128" s="18" t="str">
        <f t="shared" si="177"/>
        <v>Normal</v>
      </c>
      <c r="AA1128" s="18" t="str">
        <f>VLOOKUP(D1128, lookups!$A$2:$B$18, 2, FALSE)</f>
        <v>Medium Budget</v>
      </c>
      <c r="AB1128" s="18" t="str">
        <f t="shared" si="178"/>
        <v>Not Recommended</v>
      </c>
      <c r="AC1128" s="18" t="str">
        <f t="shared" si="179"/>
        <v>Normal</v>
      </c>
    </row>
    <row r="1129" spans="1:29" x14ac:dyDescent="0.35">
      <c r="A1129" s="18" t="s">
        <v>4579</v>
      </c>
      <c r="B1129" s="19">
        <v>39112</v>
      </c>
      <c r="C1129" s="18" t="s">
        <v>50</v>
      </c>
      <c r="D1129" s="18" t="s">
        <v>58</v>
      </c>
      <c r="E1129" s="18" t="s">
        <v>21</v>
      </c>
      <c r="F1129" s="18" t="s">
        <v>22</v>
      </c>
      <c r="G1129" s="18" t="s">
        <v>110</v>
      </c>
      <c r="H1129" s="18" t="s">
        <v>1110</v>
      </c>
      <c r="I1129" s="18" t="s">
        <v>1551</v>
      </c>
      <c r="J1129" s="20">
        <v>23000</v>
      </c>
      <c r="K1129" s="20">
        <v>33548</v>
      </c>
      <c r="L1129" s="20">
        <v>446</v>
      </c>
      <c r="M1129" s="20">
        <v>0</v>
      </c>
      <c r="N1129" s="20">
        <v>7.8</v>
      </c>
      <c r="O1129" s="20">
        <v>295</v>
      </c>
      <c r="P1129" s="20">
        <v>122</v>
      </c>
      <c r="Q1129" s="3">
        <v>53574088</v>
      </c>
      <c r="R1129" s="3">
        <v>55000000</v>
      </c>
      <c r="S1129" s="3">
        <f t="shared" si="170"/>
        <v>-1425912</v>
      </c>
      <c r="T1129" s="4">
        <f t="shared" si="171"/>
        <v>-2.5925672727272728E-2</v>
      </c>
      <c r="U1129" s="5">
        <f t="shared" si="172"/>
        <v>31.18962973090909</v>
      </c>
      <c r="V1129" s="2">
        <f t="shared" si="173"/>
        <v>2007</v>
      </c>
      <c r="W1129" s="18" t="str">
        <f t="shared" si="174"/>
        <v>yanvar</v>
      </c>
      <c r="X1129" s="18" t="str">
        <f t="shared" si="175"/>
        <v>James Mangold</v>
      </c>
      <c r="Y1129" s="18" t="str">
        <f t="shared" si="176"/>
        <v>3:10 TO YUMA</v>
      </c>
      <c r="Z1129" s="18" t="str">
        <f t="shared" si="177"/>
        <v>Underperformer</v>
      </c>
      <c r="AA1129" s="18" t="str">
        <f>VLOOKUP(D1129, lookups!$A$2:$B$18, 2, FALSE)</f>
        <v>High Budget</v>
      </c>
      <c r="AB1129" s="18" t="str">
        <f t="shared" si="178"/>
        <v>Not Recommended</v>
      </c>
      <c r="AC1129" s="18" t="str">
        <f t="shared" si="179"/>
        <v>Normal</v>
      </c>
    </row>
    <row r="1130" spans="1:29" x14ac:dyDescent="0.35">
      <c r="A1130" s="18" t="s">
        <v>3939</v>
      </c>
      <c r="B1130" s="19">
        <v>38672</v>
      </c>
      <c r="C1130" s="18" t="s">
        <v>50</v>
      </c>
      <c r="D1130" s="18" t="s">
        <v>51</v>
      </c>
      <c r="E1130" s="18" t="s">
        <v>21</v>
      </c>
      <c r="F1130" s="18" t="s">
        <v>22</v>
      </c>
      <c r="G1130" s="18" t="s">
        <v>102</v>
      </c>
      <c r="H1130" s="18" t="s">
        <v>444</v>
      </c>
      <c r="I1130" s="18" t="s">
        <v>663</v>
      </c>
      <c r="J1130" s="20">
        <v>40000</v>
      </c>
      <c r="K1130" s="20">
        <v>60683</v>
      </c>
      <c r="L1130" s="20">
        <v>13000</v>
      </c>
      <c r="M1130" s="20">
        <v>0</v>
      </c>
      <c r="N1130" s="20">
        <v>7.4</v>
      </c>
      <c r="O1130" s="20">
        <v>267</v>
      </c>
      <c r="P1130" s="20">
        <v>77</v>
      </c>
      <c r="Q1130" s="3">
        <v>53337608</v>
      </c>
      <c r="R1130" s="3">
        <v>40000000</v>
      </c>
      <c r="S1130" s="3">
        <f t="shared" si="170"/>
        <v>13337608</v>
      </c>
      <c r="T1130" s="4">
        <f t="shared" si="171"/>
        <v>0.33344020000000002</v>
      </c>
      <c r="U1130" s="5">
        <f t="shared" si="172"/>
        <v>29.733376080000003</v>
      </c>
      <c r="V1130" s="2">
        <f t="shared" si="173"/>
        <v>2005</v>
      </c>
      <c r="W1130" s="18" t="str">
        <f t="shared" si="174"/>
        <v>noyabr</v>
      </c>
      <c r="X1130" s="18" t="str">
        <f t="shared" si="175"/>
        <v>Tim Burton</v>
      </c>
      <c r="Y1130" s="18" t="str">
        <f t="shared" si="176"/>
        <v>CORPSE BRİDE</v>
      </c>
      <c r="Z1130" s="18" t="str">
        <f t="shared" si="177"/>
        <v>Normal</v>
      </c>
      <c r="AA1130" s="18" t="str">
        <f>VLOOKUP(D1130, lookups!$A$2:$B$18, 2, FALSE)</f>
        <v>High Budget</v>
      </c>
      <c r="AB1130" s="18" t="str">
        <f t="shared" si="178"/>
        <v>Not Recommended</v>
      </c>
      <c r="AC1130" s="18" t="str">
        <f t="shared" si="179"/>
        <v>Normal</v>
      </c>
    </row>
    <row r="1131" spans="1:29" x14ac:dyDescent="0.35">
      <c r="A1131" s="18" t="s">
        <v>2369</v>
      </c>
      <c r="B1131" s="19">
        <v>36611</v>
      </c>
      <c r="C1131" s="18" t="s">
        <v>50</v>
      </c>
      <c r="D1131" s="18" t="s">
        <v>109</v>
      </c>
      <c r="E1131" s="18" t="s">
        <v>21</v>
      </c>
      <c r="F1131" s="18" t="s">
        <v>22</v>
      </c>
      <c r="G1131" s="18" t="s">
        <v>110</v>
      </c>
      <c r="H1131" s="18" t="s">
        <v>2370</v>
      </c>
      <c r="I1131" s="18" t="s">
        <v>2371</v>
      </c>
      <c r="J1131" s="20">
        <v>1000</v>
      </c>
      <c r="K1131" s="20">
        <v>3345</v>
      </c>
      <c r="L1131" s="20">
        <v>70</v>
      </c>
      <c r="M1131" s="20">
        <v>0</v>
      </c>
      <c r="N1131" s="20">
        <v>6.7</v>
      </c>
      <c r="O1131" s="20">
        <v>211</v>
      </c>
      <c r="P1131" s="20">
        <v>98</v>
      </c>
      <c r="Q1131" s="3">
        <v>53302314</v>
      </c>
      <c r="R1131" s="3">
        <v>23000000</v>
      </c>
      <c r="S1131" s="3">
        <f t="shared" si="170"/>
        <v>30302314</v>
      </c>
      <c r="T1131" s="4">
        <f t="shared" si="171"/>
        <v>1.3174919130434783</v>
      </c>
      <c r="U1131" s="5">
        <f t="shared" si="172"/>
        <v>27.326996765217391</v>
      </c>
      <c r="V1131" s="2">
        <f t="shared" si="173"/>
        <v>2000</v>
      </c>
      <c r="W1131" s="18" t="str">
        <f t="shared" si="174"/>
        <v>mart</v>
      </c>
      <c r="X1131" s="18" t="str">
        <f t="shared" si="175"/>
        <v>James Wong</v>
      </c>
      <c r="Y1131" s="18" t="str">
        <f t="shared" si="176"/>
        <v>FİNAL DESTİNATİON</v>
      </c>
      <c r="Z1131" s="18" t="str">
        <f t="shared" si="177"/>
        <v>Normal</v>
      </c>
      <c r="AA1131" s="18" t="str">
        <f>VLOOKUP(D1131, lookups!$A$2:$B$18, 2, FALSE)</f>
        <v>Low Budget</v>
      </c>
      <c r="AB1131" s="18" t="str">
        <f t="shared" si="178"/>
        <v>Not Recommended</v>
      </c>
      <c r="AC1131" s="18" t="str">
        <f t="shared" si="179"/>
        <v>Normal</v>
      </c>
    </row>
    <row r="1132" spans="1:29" x14ac:dyDescent="0.35">
      <c r="A1132" s="18" t="s">
        <v>1431</v>
      </c>
      <c r="B1132" s="19">
        <v>35328</v>
      </c>
      <c r="C1132" s="18" t="s">
        <v>19</v>
      </c>
      <c r="D1132" s="18" t="s">
        <v>20</v>
      </c>
      <c r="E1132" s="18" t="s">
        <v>21</v>
      </c>
      <c r="F1132" s="18" t="s">
        <v>22</v>
      </c>
      <c r="G1132" s="18" t="s">
        <v>110</v>
      </c>
      <c r="H1132" s="18" t="s">
        <v>221</v>
      </c>
      <c r="I1132" s="18" t="s">
        <v>388</v>
      </c>
      <c r="J1132" s="20">
        <v>22000</v>
      </c>
      <c r="K1132" s="20">
        <v>37076</v>
      </c>
      <c r="L1132" s="20">
        <v>272</v>
      </c>
      <c r="M1132" s="20">
        <v>0</v>
      </c>
      <c r="N1132" s="20">
        <v>7.5</v>
      </c>
      <c r="O1132" s="20">
        <v>73</v>
      </c>
      <c r="P1132" s="20">
        <v>147</v>
      </c>
      <c r="Q1132" s="3">
        <v>53300852</v>
      </c>
      <c r="R1132" s="3">
        <v>44000000</v>
      </c>
      <c r="S1132" s="3">
        <f t="shared" si="170"/>
        <v>9300852</v>
      </c>
      <c r="T1132" s="4">
        <f t="shared" si="171"/>
        <v>0.21138299999999999</v>
      </c>
      <c r="U1132" s="5">
        <f t="shared" si="172"/>
        <v>30.084553199999998</v>
      </c>
      <c r="V1132" s="2">
        <f t="shared" si="173"/>
        <v>1996</v>
      </c>
      <c r="W1132" s="18" t="str">
        <f t="shared" si="174"/>
        <v>sentyabr</v>
      </c>
      <c r="X1132" s="18" t="str">
        <f t="shared" si="175"/>
        <v>Barry Levinson</v>
      </c>
      <c r="Y1132" s="18" t="str">
        <f t="shared" si="176"/>
        <v>SLEEPERS</v>
      </c>
      <c r="Z1132" s="18" t="str">
        <f t="shared" si="177"/>
        <v>Normal</v>
      </c>
      <c r="AA1132" s="18" t="str">
        <f>VLOOKUP(D1132, lookups!$A$2:$B$18, 2, FALSE)</f>
        <v>Medium Budget</v>
      </c>
      <c r="AB1132" s="18" t="str">
        <f t="shared" si="178"/>
        <v>Not Recommended</v>
      </c>
      <c r="AC1132" s="18" t="str">
        <f t="shared" si="179"/>
        <v>Normal</v>
      </c>
    </row>
    <row r="1133" spans="1:29" x14ac:dyDescent="0.35">
      <c r="A1133" s="18" t="s">
        <v>6254</v>
      </c>
      <c r="B1133" s="19">
        <v>41209</v>
      </c>
      <c r="C1133" s="18" t="s">
        <v>50</v>
      </c>
      <c r="D1133" s="18" t="s">
        <v>109</v>
      </c>
      <c r="E1133" s="18" t="s">
        <v>21</v>
      </c>
      <c r="F1133" s="18" t="s">
        <v>22</v>
      </c>
      <c r="G1133" s="18" t="s">
        <v>110</v>
      </c>
      <c r="H1133" s="18" t="s">
        <v>6255</v>
      </c>
      <c r="I1133" s="18" t="s">
        <v>4485</v>
      </c>
      <c r="J1133" s="20">
        <v>403</v>
      </c>
      <c r="K1133" s="20">
        <v>988</v>
      </c>
      <c r="L1133" s="20">
        <v>19</v>
      </c>
      <c r="M1133" s="20">
        <v>12000</v>
      </c>
      <c r="N1133" s="20">
        <v>4.2</v>
      </c>
      <c r="O1133" s="20">
        <v>225</v>
      </c>
      <c r="P1133" s="20">
        <v>83</v>
      </c>
      <c r="Q1133" s="3">
        <v>53245055</v>
      </c>
      <c r="R1133" s="3">
        <v>1000000</v>
      </c>
      <c r="S1133" s="3">
        <f t="shared" si="170"/>
        <v>52245055</v>
      </c>
      <c r="T1133" s="4">
        <f t="shared" si="171"/>
        <v>52.245055000000001</v>
      </c>
      <c r="U1133" s="5">
        <f t="shared" si="172"/>
        <v>38.898022000000005</v>
      </c>
      <c r="V1133" s="2">
        <f t="shared" si="173"/>
        <v>2012</v>
      </c>
      <c r="W1133" s="18" t="str">
        <f t="shared" si="174"/>
        <v>oktyabr</v>
      </c>
      <c r="X1133" s="18" t="str">
        <f t="shared" si="175"/>
        <v>William Brent Bell</v>
      </c>
      <c r="Y1133" s="18" t="str">
        <f t="shared" si="176"/>
        <v>THE DEVİL INSİDE</v>
      </c>
      <c r="Z1133" s="18" t="str">
        <f t="shared" si="177"/>
        <v>Overperformer</v>
      </c>
      <c r="AA1133" s="18" t="str">
        <f>VLOOKUP(D1133, lookups!$A$2:$B$18, 2, FALSE)</f>
        <v>Low Budget</v>
      </c>
      <c r="AB1133" s="18" t="str">
        <f t="shared" si="178"/>
        <v>Not Recommended</v>
      </c>
      <c r="AC1133" s="18" t="str">
        <f t="shared" si="179"/>
        <v>Normal</v>
      </c>
    </row>
    <row r="1134" spans="1:29" x14ac:dyDescent="0.35">
      <c r="A1134" s="18" t="s">
        <v>6486</v>
      </c>
      <c r="B1134" s="19">
        <v>41295</v>
      </c>
      <c r="C1134" s="18" t="s">
        <v>50</v>
      </c>
      <c r="D1134" s="18" t="s">
        <v>95</v>
      </c>
      <c r="E1134" s="18" t="s">
        <v>21</v>
      </c>
      <c r="F1134" s="18" t="s">
        <v>22</v>
      </c>
      <c r="G1134" s="18" t="s">
        <v>150</v>
      </c>
      <c r="H1134" s="18" t="s">
        <v>800</v>
      </c>
      <c r="I1134" s="18" t="s">
        <v>1804</v>
      </c>
      <c r="J1134" s="20">
        <v>13000</v>
      </c>
      <c r="K1134" s="20">
        <v>25220</v>
      </c>
      <c r="L1134" s="20">
        <v>23</v>
      </c>
      <c r="M1134" s="20">
        <v>22000</v>
      </c>
      <c r="N1134" s="20">
        <v>6.7</v>
      </c>
      <c r="O1134" s="20">
        <v>234</v>
      </c>
      <c r="P1134" s="20">
        <v>116</v>
      </c>
      <c r="Q1134" s="3">
        <v>53215979</v>
      </c>
      <c r="R1134" s="3">
        <v>84000000</v>
      </c>
      <c r="S1134" s="3">
        <f t="shared" si="170"/>
        <v>-30784021</v>
      </c>
      <c r="T1134" s="4">
        <f t="shared" si="171"/>
        <v>-0.36647644047619049</v>
      </c>
      <c r="U1134" s="5">
        <f t="shared" si="172"/>
        <v>28.853409423809524</v>
      </c>
      <c r="V1134" s="2">
        <f t="shared" si="173"/>
        <v>2013</v>
      </c>
      <c r="W1134" s="18" t="str">
        <f t="shared" si="174"/>
        <v>yanvar</v>
      </c>
      <c r="X1134" s="18" t="str">
        <f t="shared" si="175"/>
        <v>Dean Parisot</v>
      </c>
      <c r="Y1134" s="18" t="str">
        <f t="shared" si="176"/>
        <v>RED 2</v>
      </c>
      <c r="Z1134" s="18" t="str">
        <f t="shared" si="177"/>
        <v>Underperformer</v>
      </c>
      <c r="AA1134" s="18" t="str">
        <f>VLOOKUP(D1134, lookups!$A$2:$B$18, 2, FALSE)</f>
        <v>High Budget</v>
      </c>
      <c r="AB1134" s="18" t="str">
        <f t="shared" si="178"/>
        <v>Not Recommended</v>
      </c>
      <c r="AC1134" s="18" t="str">
        <f t="shared" si="179"/>
        <v>Normal</v>
      </c>
    </row>
    <row r="1135" spans="1:29" x14ac:dyDescent="0.35">
      <c r="A1135" s="18" t="s">
        <v>1356</v>
      </c>
      <c r="B1135" s="19">
        <v>35171</v>
      </c>
      <c r="C1135" s="18" t="s">
        <v>50</v>
      </c>
      <c r="D1135" s="18" t="s">
        <v>20</v>
      </c>
      <c r="E1135" s="18" t="s">
        <v>21</v>
      </c>
      <c r="F1135" s="18" t="s">
        <v>22</v>
      </c>
      <c r="G1135" s="18" t="s">
        <v>110</v>
      </c>
      <c r="H1135" s="18" t="s">
        <v>1076</v>
      </c>
      <c r="I1135" s="18" t="s">
        <v>1357</v>
      </c>
      <c r="J1135" s="20">
        <v>1000</v>
      </c>
      <c r="K1135" s="20">
        <v>3174</v>
      </c>
      <c r="L1135" s="20">
        <v>154</v>
      </c>
      <c r="M1135" s="20">
        <v>613</v>
      </c>
      <c r="N1135" s="20">
        <v>6.1</v>
      </c>
      <c r="O1135" s="20">
        <v>31</v>
      </c>
      <c r="P1135" s="20">
        <v>101</v>
      </c>
      <c r="Q1135" s="3">
        <v>53146000</v>
      </c>
      <c r="R1135" s="3">
        <v>20000000</v>
      </c>
      <c r="S1135" s="3">
        <f t="shared" si="170"/>
        <v>33146000</v>
      </c>
      <c r="T1135" s="4">
        <f t="shared" si="171"/>
        <v>1.6573</v>
      </c>
      <c r="U1135" s="5">
        <f t="shared" si="172"/>
        <v>25.124219999999998</v>
      </c>
      <c r="V1135" s="2">
        <f t="shared" si="173"/>
        <v>1996</v>
      </c>
      <c r="W1135" s="18" t="str">
        <f t="shared" si="174"/>
        <v>aprel</v>
      </c>
      <c r="X1135" s="18" t="str">
        <f t="shared" si="175"/>
        <v>John Schlesinger</v>
      </c>
      <c r="Y1135" s="18" t="str">
        <f t="shared" si="176"/>
        <v>EYE FOR AN EYE</v>
      </c>
      <c r="Z1135" s="18" t="str">
        <f t="shared" si="177"/>
        <v>Normal</v>
      </c>
      <c r="AA1135" s="18" t="str">
        <f>VLOOKUP(D1135, lookups!$A$2:$B$18, 2, FALSE)</f>
        <v>Medium Budget</v>
      </c>
      <c r="AB1135" s="18" t="str">
        <f t="shared" si="178"/>
        <v>Not Recommended</v>
      </c>
      <c r="AC1135" s="18" t="str">
        <f t="shared" si="179"/>
        <v>Normal</v>
      </c>
    </row>
    <row r="1136" spans="1:29" x14ac:dyDescent="0.35">
      <c r="A1136" s="18" t="s">
        <v>786</v>
      </c>
      <c r="B1136" s="19">
        <v>33065</v>
      </c>
      <c r="C1136" s="18" t="s">
        <v>50</v>
      </c>
      <c r="D1136" s="18" t="s">
        <v>38</v>
      </c>
      <c r="E1136" s="18" t="s">
        <v>21</v>
      </c>
      <c r="F1136" s="18" t="s">
        <v>22</v>
      </c>
      <c r="G1136" s="18" t="s">
        <v>150</v>
      </c>
      <c r="H1136" s="18" t="s">
        <v>493</v>
      </c>
      <c r="I1136" s="18" t="s">
        <v>787</v>
      </c>
      <c r="J1136" s="20">
        <v>687</v>
      </c>
      <c r="K1136" s="20">
        <v>1440</v>
      </c>
      <c r="L1136" s="20">
        <v>155</v>
      </c>
      <c r="M1136" s="20">
        <v>0</v>
      </c>
      <c r="N1136" s="20">
        <v>6.3</v>
      </c>
      <c r="O1136" s="20">
        <v>74</v>
      </c>
      <c r="P1136" s="20">
        <v>103</v>
      </c>
      <c r="Q1136" s="3">
        <v>53133888</v>
      </c>
      <c r="R1136" s="3">
        <v>31000000</v>
      </c>
      <c r="S1136" s="3">
        <f t="shared" si="170"/>
        <v>22133888</v>
      </c>
      <c r="T1136" s="4">
        <f t="shared" si="171"/>
        <v>0.71399638709677415</v>
      </c>
      <c r="U1136" s="5">
        <f t="shared" si="172"/>
        <v>25.48559855483871</v>
      </c>
      <c r="V1136" s="2">
        <f t="shared" si="173"/>
        <v>1990</v>
      </c>
      <c r="W1136" s="18" t="str">
        <f t="shared" si="174"/>
        <v>iyul</v>
      </c>
      <c r="X1136" s="18" t="str">
        <f t="shared" si="175"/>
        <v>Frank Marshall</v>
      </c>
      <c r="Y1136" s="18" t="str">
        <f t="shared" si="176"/>
        <v>ARACHNOPHOBİA</v>
      </c>
      <c r="Z1136" s="18" t="str">
        <f t="shared" si="177"/>
        <v>Normal</v>
      </c>
      <c r="AA1136" s="18" t="str">
        <f>VLOOKUP(D1136, lookups!$A$2:$B$18, 2, FALSE)</f>
        <v>Medium Budget</v>
      </c>
      <c r="AB1136" s="18" t="str">
        <f t="shared" si="178"/>
        <v>Not Recommended</v>
      </c>
      <c r="AC1136" s="18" t="str">
        <f t="shared" si="179"/>
        <v>Normal</v>
      </c>
    </row>
    <row r="1137" spans="1:29" x14ac:dyDescent="0.35">
      <c r="A1137" s="18" t="s">
        <v>4537</v>
      </c>
      <c r="B1137" s="19">
        <v>38900</v>
      </c>
      <c r="C1137" s="18" t="s">
        <v>50</v>
      </c>
      <c r="D1137" s="18" t="s">
        <v>27</v>
      </c>
      <c r="E1137" s="18" t="s">
        <v>21</v>
      </c>
      <c r="F1137" s="18" t="s">
        <v>22</v>
      </c>
      <c r="G1137" s="18" t="s">
        <v>150</v>
      </c>
      <c r="H1137" s="18" t="s">
        <v>1110</v>
      </c>
      <c r="I1137" s="18" t="s">
        <v>2431</v>
      </c>
      <c r="J1137" s="20">
        <v>23000</v>
      </c>
      <c r="K1137" s="20">
        <v>63986</v>
      </c>
      <c r="L1137" s="20">
        <v>22000</v>
      </c>
      <c r="M1137" s="20">
        <v>49000</v>
      </c>
      <c r="N1137" s="20">
        <v>8.5</v>
      </c>
      <c r="O1137" s="20">
        <v>341</v>
      </c>
      <c r="P1137" s="20">
        <v>130</v>
      </c>
      <c r="Q1137" s="3">
        <v>53082743</v>
      </c>
      <c r="R1137" s="3">
        <v>40000000</v>
      </c>
      <c r="S1137" s="3">
        <f t="shared" si="170"/>
        <v>13082743</v>
      </c>
      <c r="T1137" s="4">
        <f t="shared" si="171"/>
        <v>0.32706857499999997</v>
      </c>
      <c r="U1137" s="5">
        <f t="shared" si="172"/>
        <v>39.030827429999995</v>
      </c>
      <c r="V1137" s="2">
        <f t="shared" si="173"/>
        <v>2006</v>
      </c>
      <c r="W1137" s="18" t="str">
        <f t="shared" si="174"/>
        <v>iyul</v>
      </c>
      <c r="X1137" s="18" t="str">
        <f t="shared" si="175"/>
        <v>Christopher Nolan</v>
      </c>
      <c r="Y1137" s="18" t="str">
        <f t="shared" si="176"/>
        <v>THE PRESTİGE</v>
      </c>
      <c r="Z1137" s="18" t="str">
        <f t="shared" si="177"/>
        <v>Normal</v>
      </c>
      <c r="AA1137" s="18" t="str">
        <f>VLOOKUP(D1137, lookups!$A$2:$B$18, 2, FALSE)</f>
        <v>Medium Budget</v>
      </c>
      <c r="AB1137" s="18" t="str">
        <f t="shared" si="178"/>
        <v>Not Recommended</v>
      </c>
      <c r="AC1137" s="18" t="str">
        <f t="shared" si="179"/>
        <v>High Buzz / High Score</v>
      </c>
    </row>
    <row r="1138" spans="1:29" x14ac:dyDescent="0.35">
      <c r="A1138" s="18" t="s">
        <v>5598</v>
      </c>
      <c r="B1138" s="19">
        <v>40494</v>
      </c>
      <c r="C1138" s="18" t="s">
        <v>50</v>
      </c>
      <c r="D1138" s="18" t="s">
        <v>38</v>
      </c>
      <c r="E1138" s="18" t="s">
        <v>21</v>
      </c>
      <c r="F1138" s="18" t="s">
        <v>22</v>
      </c>
      <c r="G1138" s="18" t="s">
        <v>102</v>
      </c>
      <c r="H1138" s="18" t="s">
        <v>4193</v>
      </c>
      <c r="I1138" s="18" t="s">
        <v>2505</v>
      </c>
      <c r="J1138" s="20">
        <v>898</v>
      </c>
      <c r="K1138" s="20">
        <v>1026</v>
      </c>
      <c r="L1138" s="20">
        <v>56</v>
      </c>
      <c r="M1138" s="20">
        <v>13000</v>
      </c>
      <c r="N1138" s="20">
        <v>6.5</v>
      </c>
      <c r="O1138" s="20">
        <v>159</v>
      </c>
      <c r="P1138" s="20">
        <v>105</v>
      </c>
      <c r="Q1138" s="3">
        <v>53021560</v>
      </c>
      <c r="R1138" s="3">
        <v>30000000</v>
      </c>
      <c r="S1138" s="3">
        <f t="shared" si="170"/>
        <v>23021560</v>
      </c>
      <c r="T1138" s="4">
        <f t="shared" si="171"/>
        <v>0.76738533333333336</v>
      </c>
      <c r="U1138" s="5">
        <f t="shared" si="172"/>
        <v>27.606954133333335</v>
      </c>
      <c r="V1138" s="2">
        <f t="shared" si="173"/>
        <v>2010</v>
      </c>
      <c r="W1138" s="18" t="str">
        <f t="shared" si="174"/>
        <v>noyabr</v>
      </c>
      <c r="X1138" s="18" t="str">
        <f t="shared" si="175"/>
        <v>Gary Winick</v>
      </c>
      <c r="Y1138" s="18" t="str">
        <f t="shared" si="176"/>
        <v>LETTERS TO JULİET</v>
      </c>
      <c r="Z1138" s="18" t="str">
        <f t="shared" si="177"/>
        <v>Normal</v>
      </c>
      <c r="AA1138" s="18" t="str">
        <f>VLOOKUP(D1138, lookups!$A$2:$B$18, 2, FALSE)</f>
        <v>Medium Budget</v>
      </c>
      <c r="AB1138" s="18" t="str">
        <f t="shared" si="178"/>
        <v>Not Recommended</v>
      </c>
      <c r="AC1138" s="18" t="str">
        <f t="shared" si="179"/>
        <v>Normal</v>
      </c>
    </row>
    <row r="1139" spans="1:29" x14ac:dyDescent="0.35">
      <c r="A1139" s="18" t="s">
        <v>2643</v>
      </c>
      <c r="B1139" s="19">
        <v>37071</v>
      </c>
      <c r="C1139" s="18" t="s">
        <v>50</v>
      </c>
      <c r="D1139" s="18" t="s">
        <v>79</v>
      </c>
      <c r="E1139" s="18" t="s">
        <v>21</v>
      </c>
      <c r="F1139" s="18" t="s">
        <v>22</v>
      </c>
      <c r="G1139" s="18" t="s">
        <v>110</v>
      </c>
      <c r="H1139" s="18" t="s">
        <v>444</v>
      </c>
      <c r="I1139" s="18" t="s">
        <v>2644</v>
      </c>
      <c r="J1139" s="20">
        <v>40000</v>
      </c>
      <c r="K1139" s="20">
        <v>43453</v>
      </c>
      <c r="L1139" s="20">
        <v>47</v>
      </c>
      <c r="M1139" s="20">
        <v>13000</v>
      </c>
      <c r="N1139" s="20">
        <v>7.6</v>
      </c>
      <c r="O1139" s="20">
        <v>147</v>
      </c>
      <c r="P1139" s="20">
        <v>124</v>
      </c>
      <c r="Q1139" s="3">
        <v>52937130</v>
      </c>
      <c r="R1139" s="3">
        <v>30000000</v>
      </c>
      <c r="S1139" s="3">
        <f t="shared" si="170"/>
        <v>22937130</v>
      </c>
      <c r="T1139" s="4">
        <f t="shared" si="171"/>
        <v>0.764571</v>
      </c>
      <c r="U1139" s="5">
        <f t="shared" si="172"/>
        <v>32.005828399999999</v>
      </c>
      <c r="V1139" s="2">
        <f t="shared" si="173"/>
        <v>2001</v>
      </c>
      <c r="W1139" s="18" t="str">
        <f t="shared" si="174"/>
        <v>iyun</v>
      </c>
      <c r="X1139" s="18" t="str">
        <f t="shared" si="175"/>
        <v>Ted Demme</v>
      </c>
      <c r="Y1139" s="18" t="str">
        <f t="shared" si="176"/>
        <v>BLOW</v>
      </c>
      <c r="Z1139" s="18" t="str">
        <f t="shared" si="177"/>
        <v>Normal</v>
      </c>
      <c r="AA1139" s="18" t="str">
        <f>VLOOKUP(D1139, lookups!$A$2:$B$18, 2, FALSE)</f>
        <v>Medium Budget</v>
      </c>
      <c r="AB1139" s="18" t="str">
        <f t="shared" si="178"/>
        <v>Not Recommended</v>
      </c>
      <c r="AC1139" s="18" t="str">
        <f t="shared" si="179"/>
        <v>Normal</v>
      </c>
    </row>
    <row r="1140" spans="1:29" x14ac:dyDescent="0.35">
      <c r="A1140" s="18" t="s">
        <v>940</v>
      </c>
      <c r="B1140" s="19">
        <v>33773</v>
      </c>
      <c r="C1140" s="18" t="s">
        <v>50</v>
      </c>
      <c r="D1140" s="18" t="s">
        <v>38</v>
      </c>
      <c r="E1140" s="18" t="s">
        <v>21</v>
      </c>
      <c r="F1140" s="18" t="s">
        <v>22</v>
      </c>
      <c r="G1140" s="18" t="s">
        <v>110</v>
      </c>
      <c r="H1140" s="18" t="s">
        <v>597</v>
      </c>
      <c r="I1140" s="18" t="s">
        <v>941</v>
      </c>
      <c r="J1140" s="20">
        <v>886</v>
      </c>
      <c r="K1140" s="20">
        <v>3280</v>
      </c>
      <c r="L1140" s="20">
        <v>36</v>
      </c>
      <c r="M1140" s="20">
        <v>7000</v>
      </c>
      <c r="N1140" s="20">
        <v>7.5</v>
      </c>
      <c r="O1140" s="20">
        <v>54</v>
      </c>
      <c r="P1140" s="20">
        <v>120</v>
      </c>
      <c r="Q1140" s="3">
        <v>52929168</v>
      </c>
      <c r="R1140" s="3">
        <v>11000000</v>
      </c>
      <c r="S1140" s="3">
        <f t="shared" si="170"/>
        <v>41929168</v>
      </c>
      <c r="T1140" s="4">
        <f t="shared" si="171"/>
        <v>3.8117425454545453</v>
      </c>
      <c r="U1140" s="5">
        <f t="shared" si="172"/>
        <v>32.224697018181821</v>
      </c>
      <c r="V1140" s="2">
        <f t="shared" si="173"/>
        <v>1992</v>
      </c>
      <c r="W1140" s="18" t="str">
        <f t="shared" si="174"/>
        <v>iyun</v>
      </c>
      <c r="X1140" s="18" t="str">
        <f t="shared" si="175"/>
        <v>Jonathan Lynn</v>
      </c>
      <c r="Y1140" s="18" t="str">
        <f t="shared" si="176"/>
        <v>MY COUSİN VİNNY</v>
      </c>
      <c r="Z1140" s="18" t="str">
        <f t="shared" si="177"/>
        <v>Normal</v>
      </c>
      <c r="AA1140" s="18" t="str">
        <f>VLOOKUP(D1140, lookups!$A$2:$B$18, 2, FALSE)</f>
        <v>Medium Budget</v>
      </c>
      <c r="AB1140" s="18" t="str">
        <f t="shared" si="178"/>
        <v>Not Recommended</v>
      </c>
      <c r="AC1140" s="18" t="str">
        <f t="shared" si="179"/>
        <v>Normal</v>
      </c>
    </row>
    <row r="1141" spans="1:29" x14ac:dyDescent="0.35">
      <c r="A1141" s="18" t="s">
        <v>2276</v>
      </c>
      <c r="B1141" s="19">
        <v>36491</v>
      </c>
      <c r="C1141" s="18" t="s">
        <v>50</v>
      </c>
      <c r="D1141" s="18" t="s">
        <v>38</v>
      </c>
      <c r="E1141" s="18" t="s">
        <v>21</v>
      </c>
      <c r="F1141" s="18" t="s">
        <v>22</v>
      </c>
      <c r="G1141" s="18" t="s">
        <v>110</v>
      </c>
      <c r="H1141" s="18" t="s">
        <v>1834</v>
      </c>
      <c r="I1141" s="18" t="s">
        <v>2277</v>
      </c>
      <c r="J1141" s="20">
        <v>23000</v>
      </c>
      <c r="K1141" s="20">
        <v>23369</v>
      </c>
      <c r="L1141" s="20">
        <v>48</v>
      </c>
      <c r="M1141" s="20">
        <v>0</v>
      </c>
      <c r="N1141" s="20">
        <v>6.4</v>
      </c>
      <c r="O1141" s="20">
        <v>67</v>
      </c>
      <c r="P1141" s="20">
        <v>106</v>
      </c>
      <c r="Q1141" s="3">
        <v>52885587</v>
      </c>
      <c r="R1141" s="3">
        <v>16000000</v>
      </c>
      <c r="S1141" s="3">
        <f t="shared" si="170"/>
        <v>36885587</v>
      </c>
      <c r="T1141" s="4">
        <f t="shared" si="171"/>
        <v>2.3053491875000001</v>
      </c>
      <c r="U1141" s="5">
        <f t="shared" si="172"/>
        <v>26.522139675000002</v>
      </c>
      <c r="V1141" s="2">
        <f t="shared" si="173"/>
        <v>1999</v>
      </c>
      <c r="W1141" s="18" t="str">
        <f t="shared" si="174"/>
        <v>noyabr</v>
      </c>
      <c r="X1141" s="18" t="str">
        <f t="shared" si="175"/>
        <v>Brian Robbins</v>
      </c>
      <c r="Y1141" s="18" t="str">
        <f t="shared" si="176"/>
        <v>VARSİTY BLUES</v>
      </c>
      <c r="Z1141" s="18" t="str">
        <f t="shared" si="177"/>
        <v>Normal</v>
      </c>
      <c r="AA1141" s="18" t="str">
        <f>VLOOKUP(D1141, lookups!$A$2:$B$18, 2, FALSE)</f>
        <v>Medium Budget</v>
      </c>
      <c r="AB1141" s="18" t="str">
        <f t="shared" si="178"/>
        <v>Not Recommended</v>
      </c>
      <c r="AC1141" s="18" t="str">
        <f t="shared" si="179"/>
        <v>Normal</v>
      </c>
    </row>
    <row r="1142" spans="1:29" x14ac:dyDescent="0.35">
      <c r="A1142" s="18" t="s">
        <v>2131</v>
      </c>
      <c r="B1142" s="19">
        <v>36183</v>
      </c>
      <c r="C1142" s="18" t="s">
        <v>50</v>
      </c>
      <c r="D1142" s="18" t="s">
        <v>27</v>
      </c>
      <c r="E1142" s="18" t="s">
        <v>21</v>
      </c>
      <c r="F1142" s="18" t="s">
        <v>22</v>
      </c>
      <c r="G1142" s="18" t="s">
        <v>150</v>
      </c>
      <c r="H1142" s="18" t="s">
        <v>647</v>
      </c>
      <c r="I1142" s="18" t="s">
        <v>2132</v>
      </c>
      <c r="J1142" s="20">
        <v>18000</v>
      </c>
      <c r="K1142" s="20">
        <v>19815</v>
      </c>
      <c r="L1142" s="20">
        <v>43</v>
      </c>
      <c r="M1142" s="20">
        <v>0</v>
      </c>
      <c r="N1142" s="20">
        <v>6.1</v>
      </c>
      <c r="O1142" s="20">
        <v>85</v>
      </c>
      <c r="P1142" s="20">
        <v>131</v>
      </c>
      <c r="Q1142" s="3">
        <v>52799004</v>
      </c>
      <c r="R1142" s="3">
        <v>55000000</v>
      </c>
      <c r="S1142" s="3">
        <f t="shared" si="170"/>
        <v>-2200996</v>
      </c>
      <c r="T1142" s="4">
        <f t="shared" si="171"/>
        <v>-4.0018109090909089E-2</v>
      </c>
      <c r="U1142" s="5">
        <f t="shared" si="172"/>
        <v>24.383992756363636</v>
      </c>
      <c r="V1142" s="2">
        <f t="shared" si="173"/>
        <v>1999</v>
      </c>
      <c r="W1142" s="18" t="str">
        <f t="shared" si="174"/>
        <v>yanvar</v>
      </c>
      <c r="X1142" s="18" t="str">
        <f t="shared" si="175"/>
        <v>Luis Mandoki</v>
      </c>
      <c r="Y1142" s="18" t="str">
        <f t="shared" si="176"/>
        <v>MESSAGE İN A BOTTLE</v>
      </c>
      <c r="Z1142" s="18" t="str">
        <f t="shared" si="177"/>
        <v>Underperformer</v>
      </c>
      <c r="AA1142" s="18" t="str">
        <f>VLOOKUP(D1142, lookups!$A$2:$B$18, 2, FALSE)</f>
        <v>Medium Budget</v>
      </c>
      <c r="AB1142" s="18" t="str">
        <f t="shared" si="178"/>
        <v>Not Recommended</v>
      </c>
      <c r="AC1142" s="18" t="str">
        <f t="shared" si="179"/>
        <v>Normal</v>
      </c>
    </row>
    <row r="1143" spans="1:29" x14ac:dyDescent="0.35">
      <c r="A1143" s="18" t="s">
        <v>3274</v>
      </c>
      <c r="B1143" s="19">
        <v>37553</v>
      </c>
      <c r="C1143" s="18" t="s">
        <v>50</v>
      </c>
      <c r="D1143" s="18" t="s">
        <v>27</v>
      </c>
      <c r="E1143" s="18" t="s">
        <v>21</v>
      </c>
      <c r="F1143" s="18" t="s">
        <v>22</v>
      </c>
      <c r="G1143" s="18" t="s">
        <v>110</v>
      </c>
      <c r="H1143" s="18" t="s">
        <v>3275</v>
      </c>
      <c r="I1143" s="18" t="s">
        <v>416</v>
      </c>
      <c r="J1143" s="20">
        <v>838</v>
      </c>
      <c r="K1143" s="20">
        <v>2583</v>
      </c>
      <c r="L1143" s="20">
        <v>213</v>
      </c>
      <c r="M1143" s="20">
        <v>0</v>
      </c>
      <c r="N1143" s="20">
        <v>6.7</v>
      </c>
      <c r="O1143" s="20">
        <v>152</v>
      </c>
      <c r="P1143" s="20">
        <v>124</v>
      </c>
      <c r="Q1143" s="3">
        <v>52752475</v>
      </c>
      <c r="R1143" s="3">
        <v>50000000</v>
      </c>
      <c r="S1143" s="3">
        <f t="shared" si="170"/>
        <v>2752475</v>
      </c>
      <c r="T1143" s="4">
        <f t="shared" si="171"/>
        <v>5.5049500000000001E-2</v>
      </c>
      <c r="U1143" s="5">
        <f t="shared" si="172"/>
        <v>26.8220198</v>
      </c>
      <c r="V1143" s="2">
        <f t="shared" si="173"/>
        <v>2002</v>
      </c>
      <c r="W1143" s="18" t="str">
        <f t="shared" si="174"/>
        <v>oktyabr</v>
      </c>
      <c r="X1143" s="18" t="str">
        <f t="shared" si="175"/>
        <v>Adrian Lyne</v>
      </c>
      <c r="Y1143" s="18" t="str">
        <f t="shared" si="176"/>
        <v>UNFAİTHFUL</v>
      </c>
      <c r="Z1143" s="18" t="str">
        <f t="shared" si="177"/>
        <v>Normal</v>
      </c>
      <c r="AA1143" s="18" t="str">
        <f>VLOOKUP(D1143, lookups!$A$2:$B$18, 2, FALSE)</f>
        <v>Medium Budget</v>
      </c>
      <c r="AB1143" s="18" t="str">
        <f t="shared" si="178"/>
        <v>Not Recommended</v>
      </c>
      <c r="AC1143" s="18" t="str">
        <f t="shared" si="179"/>
        <v>Normal</v>
      </c>
    </row>
    <row r="1144" spans="1:29" x14ac:dyDescent="0.35">
      <c r="A1144" s="18" t="s">
        <v>1096</v>
      </c>
      <c r="B1144" s="19">
        <v>34677</v>
      </c>
      <c r="C1144" s="18" t="s">
        <v>50</v>
      </c>
      <c r="D1144" s="18" t="s">
        <v>38</v>
      </c>
      <c r="E1144" s="18" t="s">
        <v>21</v>
      </c>
      <c r="F1144" s="18" t="s">
        <v>101</v>
      </c>
      <c r="G1144" s="18" t="s">
        <v>110</v>
      </c>
      <c r="H1144" s="18" t="s">
        <v>1097</v>
      </c>
      <c r="I1144" s="18" t="s">
        <v>1098</v>
      </c>
      <c r="J1144" s="20">
        <v>1000</v>
      </c>
      <c r="K1144" s="20">
        <v>1862</v>
      </c>
      <c r="L1144" s="20">
        <v>179</v>
      </c>
      <c r="M1144" s="20">
        <v>0</v>
      </c>
      <c r="N1144" s="20">
        <v>7.1</v>
      </c>
      <c r="O1144" s="20">
        <v>84</v>
      </c>
      <c r="P1144" s="20">
        <v>117</v>
      </c>
      <c r="Q1144" s="3">
        <v>52700832</v>
      </c>
      <c r="R1144" s="3">
        <v>4500000</v>
      </c>
      <c r="S1144" s="3">
        <f t="shared" si="170"/>
        <v>48200832</v>
      </c>
      <c r="T1144" s="4">
        <f t="shared" si="171"/>
        <v>10.711296000000001</v>
      </c>
      <c r="U1144" s="5">
        <f t="shared" si="172"/>
        <v>32.684518400000002</v>
      </c>
      <c r="V1144" s="2">
        <f t="shared" si="173"/>
        <v>1994</v>
      </c>
      <c r="W1144" s="18" t="str">
        <f t="shared" si="174"/>
        <v>dekabr</v>
      </c>
      <c r="X1144" s="18" t="str">
        <f t="shared" si="175"/>
        <v>Mike Newell</v>
      </c>
      <c r="Y1144" s="18" t="str">
        <f t="shared" si="176"/>
        <v>FOUR WEDDİNGS AND A FUNERAL</v>
      </c>
      <c r="Z1144" s="18" t="str">
        <f t="shared" si="177"/>
        <v>Normal</v>
      </c>
      <c r="AA1144" s="18" t="str">
        <f>VLOOKUP(D1144, lookups!$A$2:$B$18, 2, FALSE)</f>
        <v>Medium Budget</v>
      </c>
      <c r="AB1144" s="18" t="str">
        <f t="shared" si="178"/>
        <v>Not Recommended</v>
      </c>
      <c r="AC1144" s="18" t="str">
        <f t="shared" si="179"/>
        <v>Normal</v>
      </c>
    </row>
    <row r="1145" spans="1:29" x14ac:dyDescent="0.35">
      <c r="A1145" s="18" t="s">
        <v>5820</v>
      </c>
      <c r="B1145" s="19">
        <v>40864</v>
      </c>
      <c r="C1145" s="18" t="s">
        <v>50</v>
      </c>
      <c r="D1145" s="18" t="s">
        <v>38</v>
      </c>
      <c r="E1145" s="18" t="s">
        <v>21</v>
      </c>
      <c r="F1145" s="18" t="s">
        <v>22</v>
      </c>
      <c r="G1145" s="18" t="s">
        <v>102</v>
      </c>
      <c r="H1145" s="18" t="s">
        <v>5065</v>
      </c>
      <c r="I1145" s="18" t="s">
        <v>4339</v>
      </c>
      <c r="J1145" s="20">
        <v>975</v>
      </c>
      <c r="K1145" s="20">
        <v>3567</v>
      </c>
      <c r="L1145" s="20">
        <v>42</v>
      </c>
      <c r="M1145" s="20">
        <v>0</v>
      </c>
      <c r="N1145" s="20">
        <v>6.6</v>
      </c>
      <c r="O1145" s="20">
        <v>103</v>
      </c>
      <c r="P1145" s="20">
        <v>99</v>
      </c>
      <c r="Q1145" s="3">
        <v>52691009</v>
      </c>
      <c r="R1145" s="3">
        <v>21000000</v>
      </c>
      <c r="S1145" s="3">
        <f t="shared" si="170"/>
        <v>31691009</v>
      </c>
      <c r="T1145" s="4">
        <f t="shared" si="171"/>
        <v>1.5090956666666666</v>
      </c>
      <c r="U1145" s="5">
        <f t="shared" si="172"/>
        <v>27.003638266666666</v>
      </c>
      <c r="V1145" s="2">
        <f t="shared" si="173"/>
        <v>2011</v>
      </c>
      <c r="W1145" s="18" t="str">
        <f t="shared" si="174"/>
        <v>noyabr</v>
      </c>
      <c r="X1145" s="18" t="str">
        <f t="shared" si="175"/>
        <v>David Bowers</v>
      </c>
      <c r="Y1145" s="18" t="str">
        <f t="shared" si="176"/>
        <v>DİARY OF A WİMPY KİD: RODRİCK RULES</v>
      </c>
      <c r="Z1145" s="18" t="str">
        <f t="shared" si="177"/>
        <v>Normal</v>
      </c>
      <c r="AA1145" s="18" t="str">
        <f>VLOOKUP(D1145, lookups!$A$2:$B$18, 2, FALSE)</f>
        <v>Medium Budget</v>
      </c>
      <c r="AB1145" s="18" t="str">
        <f t="shared" si="178"/>
        <v>Not Recommended</v>
      </c>
      <c r="AC1145" s="18" t="str">
        <f t="shared" si="179"/>
        <v>Normal</v>
      </c>
    </row>
    <row r="1146" spans="1:29" x14ac:dyDescent="0.35">
      <c r="A1146" s="18" t="s">
        <v>4031</v>
      </c>
      <c r="B1146" s="19">
        <v>38467</v>
      </c>
      <c r="C1146" s="18" t="s">
        <v>50</v>
      </c>
      <c r="D1146" s="18" t="s">
        <v>38</v>
      </c>
      <c r="E1146" s="18" t="s">
        <v>21</v>
      </c>
      <c r="F1146" s="18" t="s">
        <v>22</v>
      </c>
      <c r="G1146" s="18" t="s">
        <v>102</v>
      </c>
      <c r="H1146" s="18" t="s">
        <v>4032</v>
      </c>
      <c r="I1146" s="18" t="s">
        <v>2719</v>
      </c>
      <c r="J1146" s="20">
        <v>14000</v>
      </c>
      <c r="K1146" s="20">
        <v>27351</v>
      </c>
      <c r="L1146" s="20">
        <v>58</v>
      </c>
      <c r="M1146" s="20">
        <v>743</v>
      </c>
      <c r="N1146" s="20">
        <v>5.6</v>
      </c>
      <c r="O1146" s="20">
        <v>94</v>
      </c>
      <c r="P1146" s="20">
        <v>95</v>
      </c>
      <c r="Q1146" s="3">
        <v>52580895</v>
      </c>
      <c r="R1146" s="3">
        <v>45000000</v>
      </c>
      <c r="S1146" s="3">
        <f t="shared" si="170"/>
        <v>7580895</v>
      </c>
      <c r="T1146" s="4">
        <f t="shared" si="171"/>
        <v>0.16846433333333333</v>
      </c>
      <c r="U1146" s="5">
        <f t="shared" si="172"/>
        <v>22.541685733333331</v>
      </c>
      <c r="V1146" s="2">
        <f t="shared" si="173"/>
        <v>2005</v>
      </c>
      <c r="W1146" s="18" t="str">
        <f t="shared" si="174"/>
        <v>aprel</v>
      </c>
      <c r="X1146" s="18" t="str">
        <f t="shared" si="175"/>
        <v>Jesse Dylan</v>
      </c>
      <c r="Y1146" s="18" t="str">
        <f t="shared" si="176"/>
        <v>KİCKİNG &amp; SCREAMİNG</v>
      </c>
      <c r="Z1146" s="18" t="str">
        <f t="shared" si="177"/>
        <v>Normal</v>
      </c>
      <c r="AA1146" s="18" t="str">
        <f>VLOOKUP(D1146, lookups!$A$2:$B$18, 2, FALSE)</f>
        <v>Medium Budget</v>
      </c>
      <c r="AB1146" s="18" t="str">
        <f t="shared" si="178"/>
        <v>Not Recommended</v>
      </c>
      <c r="AC1146" s="18" t="str">
        <f t="shared" si="179"/>
        <v>High Buzz Mismatch</v>
      </c>
    </row>
    <row r="1147" spans="1:29" x14ac:dyDescent="0.35">
      <c r="A1147" s="18" t="s">
        <v>6715</v>
      </c>
      <c r="B1147" s="19">
        <v>41789</v>
      </c>
      <c r="C1147" s="18" t="s">
        <v>50</v>
      </c>
      <c r="D1147" s="18" t="s">
        <v>20</v>
      </c>
      <c r="E1147" s="18" t="s">
        <v>21</v>
      </c>
      <c r="F1147" s="18" t="s">
        <v>22</v>
      </c>
      <c r="G1147" s="18" t="s">
        <v>150</v>
      </c>
      <c r="H1147" s="18" t="s">
        <v>2834</v>
      </c>
      <c r="I1147" s="18" t="s">
        <v>1734</v>
      </c>
      <c r="J1147" s="20">
        <v>1000</v>
      </c>
      <c r="K1147" s="20">
        <v>2297</v>
      </c>
      <c r="L1147" s="20">
        <v>12</v>
      </c>
      <c r="M1147" s="20">
        <v>0</v>
      </c>
      <c r="N1147" s="20">
        <v>5.6</v>
      </c>
      <c r="O1147" s="20">
        <v>58</v>
      </c>
      <c r="P1147" s="20">
        <v>84</v>
      </c>
      <c r="Q1147" s="3">
        <v>52543632</v>
      </c>
      <c r="R1147" s="3">
        <v>13200000</v>
      </c>
      <c r="S1147" s="3">
        <f t="shared" si="170"/>
        <v>39343632</v>
      </c>
      <c r="T1147" s="4">
        <f t="shared" si="171"/>
        <v>2.9805781818181818</v>
      </c>
      <c r="U1147" s="5">
        <f t="shared" si="172"/>
        <v>23.592231272727272</v>
      </c>
      <c r="V1147" s="2">
        <f t="shared" si="173"/>
        <v>2014</v>
      </c>
      <c r="W1147" s="18" t="str">
        <f t="shared" si="174"/>
        <v>may</v>
      </c>
      <c r="X1147" s="18" t="str">
        <f t="shared" si="175"/>
        <v>Sam Miller</v>
      </c>
      <c r="Y1147" s="18" t="str">
        <f t="shared" si="176"/>
        <v>NO GOOD DEED</v>
      </c>
      <c r="Z1147" s="18" t="str">
        <f t="shared" si="177"/>
        <v>Normal</v>
      </c>
      <c r="AA1147" s="18" t="str">
        <f>VLOOKUP(D1147, lookups!$A$2:$B$18, 2, FALSE)</f>
        <v>Medium Budget</v>
      </c>
      <c r="AB1147" s="18" t="str">
        <f t="shared" si="178"/>
        <v>Not Recommended</v>
      </c>
      <c r="AC1147" s="18" t="str">
        <f t="shared" si="179"/>
        <v>Normal</v>
      </c>
    </row>
    <row r="1148" spans="1:29" x14ac:dyDescent="0.35">
      <c r="A1148" s="18" t="s">
        <v>6340</v>
      </c>
      <c r="B1148" s="19">
        <v>41345</v>
      </c>
      <c r="C1148" s="18" t="s">
        <v>50</v>
      </c>
      <c r="D1148" s="18" t="s">
        <v>38</v>
      </c>
      <c r="E1148" s="18" t="s">
        <v>21</v>
      </c>
      <c r="F1148" s="18" t="s">
        <v>22</v>
      </c>
      <c r="G1148" s="18" t="s">
        <v>150</v>
      </c>
      <c r="H1148" s="18" t="s">
        <v>1250</v>
      </c>
      <c r="I1148" s="18" t="s">
        <v>4399</v>
      </c>
      <c r="J1148" s="20">
        <v>975</v>
      </c>
      <c r="K1148" s="20">
        <v>3202</v>
      </c>
      <c r="L1148" s="20">
        <v>0</v>
      </c>
      <c r="M1148" s="20">
        <v>0</v>
      </c>
      <c r="N1148" s="20">
        <v>4.7</v>
      </c>
      <c r="O1148" s="20">
        <v>24</v>
      </c>
      <c r="P1148" s="20">
        <v>100</v>
      </c>
      <c r="Q1148" s="3">
        <v>52528330</v>
      </c>
      <c r="R1148" s="3">
        <v>25000000</v>
      </c>
      <c r="S1148" s="3">
        <f t="shared" si="170"/>
        <v>27528330</v>
      </c>
      <c r="T1148" s="4">
        <f t="shared" si="171"/>
        <v>1.1011332</v>
      </c>
      <c r="U1148" s="5">
        <f t="shared" si="172"/>
        <v>19.240453280000001</v>
      </c>
      <c r="V1148" s="2">
        <f t="shared" si="173"/>
        <v>2013</v>
      </c>
      <c r="W1148" s="18" t="str">
        <f t="shared" si="174"/>
        <v>mart</v>
      </c>
      <c r="X1148" s="18" t="str">
        <f t="shared" si="175"/>
        <v>Tyler Perry</v>
      </c>
      <c r="Y1148" s="18" t="str">
        <f t="shared" si="176"/>
        <v>A MADEA CHRİSTMAS</v>
      </c>
      <c r="Z1148" s="18" t="str">
        <f t="shared" si="177"/>
        <v>Normal</v>
      </c>
      <c r="AA1148" s="18" t="str">
        <f>VLOOKUP(D1148, lookups!$A$2:$B$18, 2, FALSE)</f>
        <v>Medium Budget</v>
      </c>
      <c r="AB1148" s="18" t="str">
        <f t="shared" si="178"/>
        <v>Not Recommended</v>
      </c>
      <c r="AC1148" s="18" t="str">
        <f t="shared" si="179"/>
        <v>Normal</v>
      </c>
    </row>
    <row r="1149" spans="1:29" x14ac:dyDescent="0.35">
      <c r="A1149" s="18" t="s">
        <v>5756</v>
      </c>
      <c r="B1149" s="19">
        <v>40256</v>
      </c>
      <c r="C1149" s="18" t="s">
        <v>50</v>
      </c>
      <c r="D1149" s="18" t="s">
        <v>27</v>
      </c>
      <c r="E1149" s="18" t="s">
        <v>21</v>
      </c>
      <c r="F1149" s="18" t="s">
        <v>22</v>
      </c>
      <c r="G1149" s="18" t="s">
        <v>150</v>
      </c>
      <c r="H1149" s="18" t="s">
        <v>364</v>
      </c>
      <c r="I1149" s="18" t="s">
        <v>549</v>
      </c>
      <c r="J1149" s="20">
        <v>903</v>
      </c>
      <c r="K1149" s="20">
        <v>1579</v>
      </c>
      <c r="L1149" s="20">
        <v>0</v>
      </c>
      <c r="M1149" s="20">
        <v>13000</v>
      </c>
      <c r="N1149" s="20">
        <v>6.3</v>
      </c>
      <c r="O1149" s="20">
        <v>297</v>
      </c>
      <c r="P1149" s="20">
        <v>136</v>
      </c>
      <c r="Q1149" s="3">
        <v>52474616</v>
      </c>
      <c r="R1149" s="3">
        <v>70000000</v>
      </c>
      <c r="S1149" s="3">
        <f t="shared" si="170"/>
        <v>-17525384</v>
      </c>
      <c r="T1149" s="4">
        <f t="shared" si="171"/>
        <v>-0.25036262857142855</v>
      </c>
      <c r="U1149" s="5">
        <f t="shared" si="172"/>
        <v>26.399854948571427</v>
      </c>
      <c r="V1149" s="2">
        <f t="shared" si="173"/>
        <v>2010</v>
      </c>
      <c r="W1149" s="18" t="str">
        <f t="shared" si="174"/>
        <v>mart</v>
      </c>
      <c r="X1149" s="18" t="str">
        <f t="shared" si="175"/>
        <v>Oliver Stone</v>
      </c>
      <c r="Y1149" s="18" t="str">
        <f t="shared" si="176"/>
        <v>WALL STREET: MONEY NEVER SLEEPS</v>
      </c>
      <c r="Z1149" s="18" t="str">
        <f t="shared" si="177"/>
        <v>Underperformer</v>
      </c>
      <c r="AA1149" s="18" t="str">
        <f>VLOOKUP(D1149, lookups!$A$2:$B$18, 2, FALSE)</f>
        <v>Medium Budget</v>
      </c>
      <c r="AB1149" s="18" t="str">
        <f t="shared" si="178"/>
        <v>Not Recommended</v>
      </c>
      <c r="AC1149" s="18" t="str">
        <f t="shared" si="179"/>
        <v>Normal</v>
      </c>
    </row>
    <row r="1150" spans="1:29" x14ac:dyDescent="0.35">
      <c r="A1150" s="18" t="s">
        <v>6959</v>
      </c>
      <c r="B1150" s="19">
        <v>42136</v>
      </c>
      <c r="C1150" s="18" t="s">
        <v>50</v>
      </c>
      <c r="D1150" s="18" t="s">
        <v>27</v>
      </c>
      <c r="E1150" s="18" t="s">
        <v>21</v>
      </c>
      <c r="F1150" s="18" t="s">
        <v>22</v>
      </c>
      <c r="G1150" s="18" t="s">
        <v>110</v>
      </c>
      <c r="H1150" s="18" t="s">
        <v>2650</v>
      </c>
      <c r="I1150" s="18" t="s">
        <v>1930</v>
      </c>
      <c r="J1150" s="20">
        <v>15000</v>
      </c>
      <c r="K1150" s="20">
        <v>16881</v>
      </c>
      <c r="L1150" s="20">
        <v>845</v>
      </c>
      <c r="M1150" s="20">
        <v>44000</v>
      </c>
      <c r="N1150" s="20">
        <v>7.5</v>
      </c>
      <c r="O1150" s="20">
        <v>305</v>
      </c>
      <c r="P1150" s="20">
        <v>124</v>
      </c>
      <c r="Q1150" s="3">
        <v>52418902</v>
      </c>
      <c r="R1150" s="3">
        <v>30000000</v>
      </c>
      <c r="S1150" s="3">
        <f t="shared" si="170"/>
        <v>22418902</v>
      </c>
      <c r="T1150" s="4">
        <f t="shared" si="171"/>
        <v>0.74729673333333335</v>
      </c>
      <c r="U1150" s="5">
        <f t="shared" si="172"/>
        <v>34.698918693333333</v>
      </c>
      <c r="V1150" s="2">
        <f t="shared" si="173"/>
        <v>2015</v>
      </c>
      <c r="W1150" s="18" t="str">
        <f t="shared" si="174"/>
        <v>may</v>
      </c>
      <c r="X1150" s="18" t="str">
        <f t="shared" si="175"/>
        <v>Antoine Fuqua</v>
      </c>
      <c r="Y1150" s="18" t="str">
        <f t="shared" si="176"/>
        <v>SOUTHPAW</v>
      </c>
      <c r="Z1150" s="18" t="str">
        <f t="shared" si="177"/>
        <v>Normal</v>
      </c>
      <c r="AA1150" s="18" t="str">
        <f>VLOOKUP(D1150, lookups!$A$2:$B$18, 2, FALSE)</f>
        <v>Medium Budget</v>
      </c>
      <c r="AB1150" s="18" t="str">
        <f t="shared" si="178"/>
        <v>Not Recommended</v>
      </c>
      <c r="AC1150" s="18" t="str">
        <f t="shared" si="179"/>
        <v>Normal</v>
      </c>
    </row>
    <row r="1151" spans="1:29" x14ac:dyDescent="0.35">
      <c r="A1151" s="18" t="s">
        <v>3603</v>
      </c>
      <c r="B1151" s="19">
        <v>38336</v>
      </c>
      <c r="C1151" s="18" t="s">
        <v>50</v>
      </c>
      <c r="D1151" s="18" t="s">
        <v>95</v>
      </c>
      <c r="E1151" s="18" t="s">
        <v>21</v>
      </c>
      <c r="F1151" s="18" t="s">
        <v>22</v>
      </c>
      <c r="G1151" s="18" t="s">
        <v>110</v>
      </c>
      <c r="H1151" s="18" t="s">
        <v>2045</v>
      </c>
      <c r="I1151" s="18" t="s">
        <v>3604</v>
      </c>
      <c r="J1151" s="20">
        <v>16000</v>
      </c>
      <c r="K1151" s="20">
        <v>19764</v>
      </c>
      <c r="L1151" s="20">
        <v>687</v>
      </c>
      <c r="M1151" s="20">
        <v>0</v>
      </c>
      <c r="N1151" s="20">
        <v>5.9</v>
      </c>
      <c r="O1151" s="20">
        <v>185</v>
      </c>
      <c r="P1151" s="20">
        <v>122</v>
      </c>
      <c r="Q1151" s="3">
        <v>52397389</v>
      </c>
      <c r="R1151" s="3">
        <v>65000000</v>
      </c>
      <c r="S1151" s="3">
        <f t="shared" si="170"/>
        <v>-12602611</v>
      </c>
      <c r="T1151" s="4">
        <f t="shared" si="171"/>
        <v>-0.19388632307692308</v>
      </c>
      <c r="U1151" s="5">
        <f t="shared" si="172"/>
        <v>23.522445470769231</v>
      </c>
      <c r="V1151" s="2">
        <f t="shared" si="173"/>
        <v>2004</v>
      </c>
      <c r="W1151" s="18" t="str">
        <f t="shared" si="174"/>
        <v>dekabr</v>
      </c>
      <c r="X1151" s="18" t="str">
        <f t="shared" si="175"/>
        <v>David S. Goyer</v>
      </c>
      <c r="Y1151" s="18" t="str">
        <f t="shared" si="176"/>
        <v>BLADE: TRİNİTY</v>
      </c>
      <c r="Z1151" s="18" t="str">
        <f t="shared" si="177"/>
        <v>Underperformer</v>
      </c>
      <c r="AA1151" s="18" t="str">
        <f>VLOOKUP(D1151, lookups!$A$2:$B$18, 2, FALSE)</f>
        <v>High Budget</v>
      </c>
      <c r="AB1151" s="18" t="str">
        <f t="shared" si="178"/>
        <v>Not Recommended</v>
      </c>
      <c r="AC1151" s="18" t="str">
        <f t="shared" si="179"/>
        <v>High Buzz Mismatch</v>
      </c>
    </row>
    <row r="1152" spans="1:29" x14ac:dyDescent="0.35">
      <c r="A1152" s="18" t="s">
        <v>2910</v>
      </c>
      <c r="B1152" s="19">
        <v>37109</v>
      </c>
      <c r="C1152" s="18" t="s">
        <v>50</v>
      </c>
      <c r="D1152" s="18" t="s">
        <v>38</v>
      </c>
      <c r="E1152" s="18" t="s">
        <v>21</v>
      </c>
      <c r="F1152" s="18" t="s">
        <v>22</v>
      </c>
      <c r="G1152" s="18" t="s">
        <v>110</v>
      </c>
      <c r="H1152" s="18" t="s">
        <v>306</v>
      </c>
      <c r="I1152" s="18" t="s">
        <v>1331</v>
      </c>
      <c r="J1152" s="20">
        <v>13000</v>
      </c>
      <c r="K1152" s="20">
        <v>14609</v>
      </c>
      <c r="L1152" s="20">
        <v>0</v>
      </c>
      <c r="M1152" s="20">
        <v>0</v>
      </c>
      <c r="N1152" s="20">
        <v>7.6</v>
      </c>
      <c r="O1152" s="20">
        <v>220</v>
      </c>
      <c r="P1152" s="20">
        <v>110</v>
      </c>
      <c r="Q1152" s="3">
        <v>52353636</v>
      </c>
      <c r="R1152" s="3">
        <v>21000000</v>
      </c>
      <c r="S1152" s="3">
        <f t="shared" si="170"/>
        <v>31353636</v>
      </c>
      <c r="T1152" s="4">
        <f t="shared" si="171"/>
        <v>1.4930302857142856</v>
      </c>
      <c r="U1152" s="5">
        <f t="shared" si="172"/>
        <v>30.997212114285713</v>
      </c>
      <c r="V1152" s="2">
        <f t="shared" si="173"/>
        <v>2001</v>
      </c>
      <c r="W1152" s="18" t="str">
        <f t="shared" si="174"/>
        <v>avgust</v>
      </c>
      <c r="X1152" s="18" t="str">
        <f t="shared" si="175"/>
        <v>Wes Anderson</v>
      </c>
      <c r="Y1152" s="18" t="str">
        <f t="shared" si="176"/>
        <v>THE ROYAL TENENBAUMS</v>
      </c>
      <c r="Z1152" s="18" t="str">
        <f t="shared" si="177"/>
        <v>Normal</v>
      </c>
      <c r="AA1152" s="18" t="str">
        <f>VLOOKUP(D1152, lookups!$A$2:$B$18, 2, FALSE)</f>
        <v>Medium Budget</v>
      </c>
      <c r="AB1152" s="18" t="str">
        <f t="shared" si="178"/>
        <v>Not Recommended</v>
      </c>
      <c r="AC1152" s="18" t="str">
        <f t="shared" si="179"/>
        <v>Normal</v>
      </c>
    </row>
    <row r="1153" spans="1:29" x14ac:dyDescent="0.35">
      <c r="A1153" s="18" t="s">
        <v>4522</v>
      </c>
      <c r="B1153" s="19">
        <v>38776</v>
      </c>
      <c r="C1153" s="18" t="s">
        <v>50</v>
      </c>
      <c r="D1153" s="18" t="s">
        <v>27</v>
      </c>
      <c r="E1153" s="18" t="s">
        <v>21</v>
      </c>
      <c r="F1153" s="18" t="s">
        <v>22</v>
      </c>
      <c r="G1153" s="18" t="s">
        <v>102</v>
      </c>
      <c r="H1153" s="18" t="s">
        <v>551</v>
      </c>
      <c r="I1153" s="18" t="s">
        <v>4523</v>
      </c>
      <c r="J1153" s="20">
        <v>18000</v>
      </c>
      <c r="K1153" s="20">
        <v>18693</v>
      </c>
      <c r="L1153" s="20">
        <v>18</v>
      </c>
      <c r="M1153" s="20">
        <v>0</v>
      </c>
      <c r="N1153" s="20">
        <v>6.8</v>
      </c>
      <c r="O1153" s="20">
        <v>175</v>
      </c>
      <c r="P1153" s="20">
        <v>99</v>
      </c>
      <c r="Q1153" s="3">
        <v>52320979</v>
      </c>
      <c r="R1153" s="3">
        <v>40000000</v>
      </c>
      <c r="S1153" s="3">
        <f t="shared" si="170"/>
        <v>12320979</v>
      </c>
      <c r="T1153" s="4">
        <f t="shared" si="171"/>
        <v>0.30802447500000002</v>
      </c>
      <c r="U1153" s="5">
        <f t="shared" si="172"/>
        <v>27.32320979</v>
      </c>
      <c r="V1153" s="2">
        <f t="shared" si="173"/>
        <v>2006</v>
      </c>
      <c r="W1153" s="18" t="str">
        <f t="shared" si="174"/>
        <v>fevral</v>
      </c>
      <c r="X1153" s="18" t="str">
        <f t="shared" si="175"/>
        <v>Alejandro Agresti</v>
      </c>
      <c r="Y1153" s="18" t="str">
        <f t="shared" si="176"/>
        <v>THE LAKE HOUSE</v>
      </c>
      <c r="Z1153" s="18" t="str">
        <f t="shared" si="177"/>
        <v>Normal</v>
      </c>
      <c r="AA1153" s="18" t="str">
        <f>VLOOKUP(D1153, lookups!$A$2:$B$18, 2, FALSE)</f>
        <v>Medium Budget</v>
      </c>
      <c r="AB1153" s="18" t="str">
        <f t="shared" si="178"/>
        <v>Not Recommended</v>
      </c>
      <c r="AC1153" s="18" t="str">
        <f t="shared" si="179"/>
        <v>Normal</v>
      </c>
    </row>
    <row r="1154" spans="1:29" x14ac:dyDescent="0.35">
      <c r="A1154" s="18" t="s">
        <v>565</v>
      </c>
      <c r="B1154" s="19">
        <v>31734</v>
      </c>
      <c r="C1154" s="18" t="s">
        <v>50</v>
      </c>
      <c r="D1154" s="18" t="s">
        <v>27</v>
      </c>
      <c r="E1154" s="18" t="s">
        <v>21</v>
      </c>
      <c r="F1154" s="18" t="s">
        <v>22</v>
      </c>
      <c r="G1154" s="18" t="s">
        <v>110</v>
      </c>
      <c r="H1154" s="18" t="s">
        <v>431</v>
      </c>
      <c r="I1154" s="18" t="s">
        <v>222</v>
      </c>
      <c r="J1154" s="20">
        <v>10000</v>
      </c>
      <c r="K1154" s="20">
        <v>11895</v>
      </c>
      <c r="L1154" s="20">
        <v>17000</v>
      </c>
      <c r="M1154" s="20">
        <v>0</v>
      </c>
      <c r="N1154" s="20">
        <v>7</v>
      </c>
      <c r="O1154" s="20">
        <v>59</v>
      </c>
      <c r="P1154" s="20">
        <v>119</v>
      </c>
      <c r="Q1154" s="3">
        <v>52293982</v>
      </c>
      <c r="R1154" s="3">
        <v>13800000</v>
      </c>
      <c r="S1154" s="3">
        <f t="shared" si="170"/>
        <v>38493982</v>
      </c>
      <c r="T1154" s="4">
        <f t="shared" si="171"/>
        <v>2.7894189855072464</v>
      </c>
      <c r="U1154" s="5">
        <f t="shared" si="172"/>
        <v>29.1157675942029</v>
      </c>
      <c r="V1154" s="2">
        <f t="shared" si="173"/>
        <v>1986</v>
      </c>
      <c r="W1154" s="18" t="str">
        <f t="shared" si="174"/>
        <v>noyabr</v>
      </c>
      <c r="X1154" s="18" t="str">
        <f t="shared" si="175"/>
        <v>Martin Scorsese</v>
      </c>
      <c r="Y1154" s="18" t="str">
        <f t="shared" si="176"/>
        <v>THE COLOR OF MONEY</v>
      </c>
      <c r="Z1154" s="18" t="str">
        <f t="shared" si="177"/>
        <v>Normal</v>
      </c>
      <c r="AA1154" s="18" t="str">
        <f>VLOOKUP(D1154, lookups!$A$2:$B$18, 2, FALSE)</f>
        <v>Medium Budget</v>
      </c>
      <c r="AB1154" s="18" t="str">
        <f t="shared" si="178"/>
        <v>Not Recommended</v>
      </c>
      <c r="AC1154" s="18" t="str">
        <f t="shared" si="179"/>
        <v>Normal</v>
      </c>
    </row>
    <row r="1155" spans="1:29" x14ac:dyDescent="0.35">
      <c r="A1155" s="18" t="s">
        <v>558</v>
      </c>
      <c r="B1155" s="19">
        <v>31528</v>
      </c>
      <c r="C1155" s="18" t="s">
        <v>50</v>
      </c>
      <c r="D1155" s="18" t="s">
        <v>58</v>
      </c>
      <c r="E1155" s="18" t="s">
        <v>21</v>
      </c>
      <c r="F1155" s="18" t="s">
        <v>22</v>
      </c>
      <c r="G1155" s="18" t="s">
        <v>110</v>
      </c>
      <c r="H1155" s="18" t="s">
        <v>559</v>
      </c>
      <c r="I1155" s="18" t="s">
        <v>560</v>
      </c>
      <c r="J1155" s="20">
        <v>217</v>
      </c>
      <c r="K1155" s="20">
        <v>644</v>
      </c>
      <c r="L1155" s="20">
        <v>0</v>
      </c>
      <c r="M1155" s="20">
        <v>24000</v>
      </c>
      <c r="N1155" s="20">
        <v>8.1</v>
      </c>
      <c r="O1155" s="20">
        <v>99</v>
      </c>
      <c r="P1155" s="20">
        <v>89</v>
      </c>
      <c r="Q1155" s="3">
        <v>52287414</v>
      </c>
      <c r="R1155" s="3">
        <v>8000000</v>
      </c>
      <c r="S1155" s="3">
        <f t="shared" ref="S1155:S1218" si="180">Q1155-R1155</f>
        <v>44287414</v>
      </c>
      <c r="T1155" s="4">
        <f t="shared" ref="T1155:T1218" si="181">IF(R1155&gt;0, (Q1155-R1155)/R1155, 0)</f>
        <v>5.5359267499999998</v>
      </c>
      <c r="U1155" s="5">
        <f t="shared" ref="U1155:U1218" si="182">(N1155*4) + (T1155*0.4) + (M1155/10000)</f>
        <v>37.014370699999994</v>
      </c>
      <c r="V1155" s="2">
        <f t="shared" ref="V1155:V1218" si="183">YEAR(B1155)</f>
        <v>1986</v>
      </c>
      <c r="W1155" s="18" t="str">
        <f t="shared" ref="W1155:W1218" si="184">TEXT(B1155, "mmmm")</f>
        <v>aprel</v>
      </c>
      <c r="X1155" s="18" t="str">
        <f t="shared" ref="X1155:X1218" si="185">TRIM(I1155)</f>
        <v>Rob Reiner</v>
      </c>
      <c r="Y1155" s="18" t="str">
        <f t="shared" ref="Y1155:Y1218" si="186">UPPER(A1155)</f>
        <v>STAND BY ME</v>
      </c>
      <c r="Z1155" s="18" t="str">
        <f t="shared" ref="Z1155:Z1218" si="187">IF(AND(R1155&gt;50000000, S1155&lt;0), "Underperformer", IF(AND(R1155&lt;10000000, S1155&gt;50000000), "Overperformer", "Normal"))</f>
        <v>Normal</v>
      </c>
      <c r="AA1155" s="18" t="str">
        <f>VLOOKUP(D1155, lookups!$A$2:$B$18, 2, FALSE)</f>
        <v>High Budget</v>
      </c>
      <c r="AB1155" s="18" t="str">
        <f t="shared" ref="AB1155:AB1218" si="188">IF(AND(N1155&gt;7, T1155&gt;1, U1155&gt;70), "Recommended", "Not Recommended")</f>
        <v>Not Recommended</v>
      </c>
      <c r="AC1155" s="18" t="str">
        <f t="shared" ref="AC1155:AC1218" si="189">IF(N1155&gt;=8, "High Buzz / High Score", IF(AND(N1155&lt;6, T1155&lt;1), "High Buzz Mismatch", "Normal"))</f>
        <v>High Buzz / High Score</v>
      </c>
    </row>
    <row r="1156" spans="1:29" x14ac:dyDescent="0.35">
      <c r="A1156" s="18" t="s">
        <v>3442</v>
      </c>
      <c r="B1156" s="19">
        <v>37903</v>
      </c>
      <c r="C1156" s="18" t="s">
        <v>50</v>
      </c>
      <c r="D1156" s="18" t="s">
        <v>79</v>
      </c>
      <c r="E1156" s="18" t="s">
        <v>21</v>
      </c>
      <c r="F1156" s="18" t="s">
        <v>22</v>
      </c>
      <c r="G1156" s="18" t="s">
        <v>102</v>
      </c>
      <c r="H1156" s="18" t="s">
        <v>1085</v>
      </c>
      <c r="I1156" s="18" t="s">
        <v>2858</v>
      </c>
      <c r="J1156" s="20">
        <v>1000</v>
      </c>
      <c r="K1156" s="20">
        <v>4231</v>
      </c>
      <c r="L1156" s="20">
        <v>19</v>
      </c>
      <c r="M1156" s="20">
        <v>0</v>
      </c>
      <c r="N1156" s="20">
        <v>6.9</v>
      </c>
      <c r="O1156" s="20">
        <v>74</v>
      </c>
      <c r="P1156" s="20">
        <v>109</v>
      </c>
      <c r="Q1156" s="3">
        <v>52277485</v>
      </c>
      <c r="R1156" s="3">
        <v>35000000</v>
      </c>
      <c r="S1156" s="3">
        <f t="shared" si="180"/>
        <v>17277485</v>
      </c>
      <c r="T1156" s="4">
        <f t="shared" si="181"/>
        <v>0.49364242857142859</v>
      </c>
      <c r="U1156" s="5">
        <f t="shared" si="182"/>
        <v>27.797456971428574</v>
      </c>
      <c r="V1156" s="2">
        <f t="shared" si="183"/>
        <v>2003</v>
      </c>
      <c r="W1156" s="18" t="str">
        <f t="shared" si="184"/>
        <v>oktyabr</v>
      </c>
      <c r="X1156" s="18" t="str">
        <f t="shared" si="185"/>
        <v>Michael Tollin</v>
      </c>
      <c r="Y1156" s="18" t="str">
        <f t="shared" si="186"/>
        <v>RADİO</v>
      </c>
      <c r="Z1156" s="18" t="str">
        <f t="shared" si="187"/>
        <v>Normal</v>
      </c>
      <c r="AA1156" s="18" t="str">
        <f>VLOOKUP(D1156, lookups!$A$2:$B$18, 2, FALSE)</f>
        <v>Medium Budget</v>
      </c>
      <c r="AB1156" s="18" t="str">
        <f t="shared" si="188"/>
        <v>Not Recommended</v>
      </c>
      <c r="AC1156" s="18" t="str">
        <f t="shared" si="189"/>
        <v>Normal</v>
      </c>
    </row>
    <row r="1157" spans="1:29" x14ac:dyDescent="0.35">
      <c r="A1157" s="18" t="s">
        <v>6901</v>
      </c>
      <c r="B1157" s="19">
        <v>42310</v>
      </c>
      <c r="C1157" s="18" t="s">
        <v>50</v>
      </c>
      <c r="D1157" s="18" t="s">
        <v>333</v>
      </c>
      <c r="E1157" s="18" t="s">
        <v>21</v>
      </c>
      <c r="F1157" s="18" t="s">
        <v>356</v>
      </c>
      <c r="G1157" s="18" t="s">
        <v>150</v>
      </c>
      <c r="H1157" s="18" t="s">
        <v>4480</v>
      </c>
      <c r="I1157" s="18" t="s">
        <v>6902</v>
      </c>
      <c r="J1157" s="20">
        <v>852</v>
      </c>
      <c r="K1157" s="20">
        <v>2426</v>
      </c>
      <c r="L1157" s="20">
        <v>482</v>
      </c>
      <c r="M1157" s="20">
        <v>29000</v>
      </c>
      <c r="N1157" s="20">
        <v>6.1</v>
      </c>
      <c r="O1157" s="20">
        <v>242</v>
      </c>
      <c r="P1157" s="20">
        <v>97</v>
      </c>
      <c r="Q1157" s="3">
        <v>52200504</v>
      </c>
      <c r="R1157" s="3">
        <v>10000000</v>
      </c>
      <c r="S1157" s="3">
        <f t="shared" si="180"/>
        <v>42200504</v>
      </c>
      <c r="T1157" s="4">
        <f t="shared" si="181"/>
        <v>4.2200503999999999</v>
      </c>
      <c r="U1157" s="5">
        <f t="shared" si="182"/>
        <v>28.988020159999998</v>
      </c>
      <c r="V1157" s="2">
        <f t="shared" si="183"/>
        <v>2015</v>
      </c>
      <c r="W1157" s="18" t="str">
        <f t="shared" si="184"/>
        <v>noyabr</v>
      </c>
      <c r="X1157" s="18" t="str">
        <f t="shared" si="185"/>
        <v>Leigh Whannell</v>
      </c>
      <c r="Y1157" s="18" t="str">
        <f t="shared" si="186"/>
        <v>INSİDİOUS: CHAPTER 3</v>
      </c>
      <c r="Z1157" s="18" t="str">
        <f t="shared" si="187"/>
        <v>Normal</v>
      </c>
      <c r="AA1157" s="18" t="str">
        <f>VLOOKUP(D1157, lookups!$A$2:$B$18, 2, FALSE)</f>
        <v>Low Budget</v>
      </c>
      <c r="AB1157" s="18" t="str">
        <f t="shared" si="188"/>
        <v>Not Recommended</v>
      </c>
      <c r="AC1157" s="18" t="str">
        <f t="shared" si="189"/>
        <v>Normal</v>
      </c>
    </row>
    <row r="1158" spans="1:29" x14ac:dyDescent="0.35">
      <c r="A1158" s="18" t="s">
        <v>6740</v>
      </c>
      <c r="B1158" s="19">
        <v>41810</v>
      </c>
      <c r="C1158" s="18" t="s">
        <v>50</v>
      </c>
      <c r="D1158" s="18" t="s">
        <v>79</v>
      </c>
      <c r="E1158" s="18" t="s">
        <v>21</v>
      </c>
      <c r="F1158" s="18" t="s">
        <v>101</v>
      </c>
      <c r="G1158" s="18" t="s">
        <v>150</v>
      </c>
      <c r="H1158" s="18" t="s">
        <v>3896</v>
      </c>
      <c r="I1158" s="18" t="s">
        <v>6174</v>
      </c>
      <c r="J1158" s="20">
        <v>1000</v>
      </c>
      <c r="K1158" s="20">
        <v>3869</v>
      </c>
      <c r="L1158" s="20">
        <v>151</v>
      </c>
      <c r="M1158" s="20">
        <v>22000</v>
      </c>
      <c r="N1158" s="20">
        <v>7.5</v>
      </c>
      <c r="O1158" s="20">
        <v>364</v>
      </c>
      <c r="P1158" s="20">
        <v>128</v>
      </c>
      <c r="Q1158" s="3">
        <v>52066000</v>
      </c>
      <c r="R1158" s="3">
        <v>20000000</v>
      </c>
      <c r="S1158" s="3">
        <f t="shared" si="180"/>
        <v>32066000</v>
      </c>
      <c r="T1158" s="4">
        <f t="shared" si="181"/>
        <v>1.6032999999999999</v>
      </c>
      <c r="U1158" s="5">
        <f t="shared" si="182"/>
        <v>32.841320000000003</v>
      </c>
      <c r="V1158" s="2">
        <f t="shared" si="183"/>
        <v>2014</v>
      </c>
      <c r="W1158" s="18" t="str">
        <f t="shared" si="184"/>
        <v>iyun</v>
      </c>
      <c r="X1158" s="18" t="str">
        <f t="shared" si="185"/>
        <v>Ava DuVernay</v>
      </c>
      <c r="Y1158" s="18" t="str">
        <f t="shared" si="186"/>
        <v>SELMA</v>
      </c>
      <c r="Z1158" s="18" t="str">
        <f t="shared" si="187"/>
        <v>Normal</v>
      </c>
      <c r="AA1158" s="18" t="str">
        <f>VLOOKUP(D1158, lookups!$A$2:$B$18, 2, FALSE)</f>
        <v>Medium Budget</v>
      </c>
      <c r="AB1158" s="18" t="str">
        <f t="shared" si="188"/>
        <v>Not Recommended</v>
      </c>
      <c r="AC1158" s="18" t="str">
        <f t="shared" si="189"/>
        <v>Normal</v>
      </c>
    </row>
    <row r="1159" spans="1:29" x14ac:dyDescent="0.35">
      <c r="A1159" s="18" t="s">
        <v>2178</v>
      </c>
      <c r="B1159" s="19">
        <v>36322</v>
      </c>
      <c r="C1159" s="18" t="s">
        <v>50</v>
      </c>
      <c r="D1159" s="18" t="s">
        <v>51</v>
      </c>
      <c r="E1159" s="18" t="s">
        <v>21</v>
      </c>
      <c r="F1159" s="18" t="s">
        <v>22</v>
      </c>
      <c r="G1159" s="18" t="s">
        <v>110</v>
      </c>
      <c r="H1159" s="18" t="s">
        <v>1582</v>
      </c>
      <c r="I1159" s="18" t="s">
        <v>1623</v>
      </c>
      <c r="J1159" s="20">
        <v>893</v>
      </c>
      <c r="K1159" s="20">
        <v>3003</v>
      </c>
      <c r="L1159" s="20">
        <v>406</v>
      </c>
      <c r="M1159" s="20">
        <v>0</v>
      </c>
      <c r="N1159" s="20">
        <v>7.8</v>
      </c>
      <c r="O1159" s="20">
        <v>163</v>
      </c>
      <c r="P1159" s="20">
        <v>81</v>
      </c>
      <c r="Q1159" s="3">
        <v>52008288</v>
      </c>
      <c r="R1159" s="3">
        <v>21000000</v>
      </c>
      <c r="S1159" s="3">
        <f t="shared" si="180"/>
        <v>31008288</v>
      </c>
      <c r="T1159" s="4">
        <f t="shared" si="181"/>
        <v>1.4765851428571428</v>
      </c>
      <c r="U1159" s="5">
        <f t="shared" si="182"/>
        <v>31.790634057142857</v>
      </c>
      <c r="V1159" s="2">
        <f t="shared" si="183"/>
        <v>1999</v>
      </c>
      <c r="W1159" s="18" t="str">
        <f t="shared" si="184"/>
        <v>iyun</v>
      </c>
      <c r="X1159" s="18" t="str">
        <f t="shared" si="185"/>
        <v>Trey Parker</v>
      </c>
      <c r="Y1159" s="18" t="str">
        <f t="shared" si="186"/>
        <v>SOUTH PARK: BİGGER LONGER &amp; UNCUT</v>
      </c>
      <c r="Z1159" s="18" t="str">
        <f t="shared" si="187"/>
        <v>Normal</v>
      </c>
      <c r="AA1159" s="18" t="str">
        <f>VLOOKUP(D1159, lookups!$A$2:$B$18, 2, FALSE)</f>
        <v>High Budget</v>
      </c>
      <c r="AB1159" s="18" t="str">
        <f t="shared" si="188"/>
        <v>Not Recommended</v>
      </c>
      <c r="AC1159" s="18" t="str">
        <f t="shared" si="189"/>
        <v>Normal</v>
      </c>
    </row>
    <row r="1160" spans="1:29" x14ac:dyDescent="0.35">
      <c r="A1160" s="18" t="s">
        <v>5634</v>
      </c>
      <c r="B1160" s="19">
        <v>40344</v>
      </c>
      <c r="C1160" s="18" t="s">
        <v>50</v>
      </c>
      <c r="D1160" s="18" t="s">
        <v>95</v>
      </c>
      <c r="E1160" s="18" t="s">
        <v>21</v>
      </c>
      <c r="F1160" s="18" t="s">
        <v>22</v>
      </c>
      <c r="G1160" s="18" t="s">
        <v>110</v>
      </c>
      <c r="H1160" s="18" t="s">
        <v>3882</v>
      </c>
      <c r="I1160" s="18" t="s">
        <v>5192</v>
      </c>
      <c r="J1160" s="20">
        <v>2000</v>
      </c>
      <c r="K1160" s="20">
        <v>4243</v>
      </c>
      <c r="L1160" s="20">
        <v>190</v>
      </c>
      <c r="M1160" s="20">
        <v>17000</v>
      </c>
      <c r="N1160" s="20">
        <v>6.4</v>
      </c>
      <c r="O1160" s="20">
        <v>351</v>
      </c>
      <c r="P1160" s="20">
        <v>107</v>
      </c>
      <c r="Q1160" s="3">
        <v>52000688</v>
      </c>
      <c r="R1160" s="3">
        <v>40000000</v>
      </c>
      <c r="S1160" s="3">
        <f t="shared" si="180"/>
        <v>12000688</v>
      </c>
      <c r="T1160" s="4">
        <f t="shared" si="181"/>
        <v>0.30001719999999998</v>
      </c>
      <c r="U1160" s="5">
        <f t="shared" si="182"/>
        <v>27.420006879999999</v>
      </c>
      <c r="V1160" s="2">
        <f t="shared" si="183"/>
        <v>2010</v>
      </c>
      <c r="W1160" s="18" t="str">
        <f t="shared" si="184"/>
        <v>iyun</v>
      </c>
      <c r="X1160" s="18" t="str">
        <f t="shared" si="185"/>
        <v>NimrÃ³d Antal</v>
      </c>
      <c r="Y1160" s="18" t="str">
        <f t="shared" si="186"/>
        <v>PREDATORS</v>
      </c>
      <c r="Z1160" s="18" t="str">
        <f t="shared" si="187"/>
        <v>Normal</v>
      </c>
      <c r="AA1160" s="18" t="str">
        <f>VLOOKUP(D1160, lookups!$A$2:$B$18, 2, FALSE)</f>
        <v>High Budget</v>
      </c>
      <c r="AB1160" s="18" t="str">
        <f t="shared" si="188"/>
        <v>Not Recommended</v>
      </c>
      <c r="AC1160" s="18" t="str">
        <f t="shared" si="189"/>
        <v>Normal</v>
      </c>
    </row>
    <row r="1161" spans="1:29" x14ac:dyDescent="0.35">
      <c r="A1161" s="18" t="s">
        <v>6514</v>
      </c>
      <c r="B1161" s="19">
        <v>41418</v>
      </c>
      <c r="C1161" s="18" t="s">
        <v>50</v>
      </c>
      <c r="D1161" s="18" t="s">
        <v>20</v>
      </c>
      <c r="E1161" s="18" t="s">
        <v>21</v>
      </c>
      <c r="F1161" s="18" t="s">
        <v>22</v>
      </c>
      <c r="G1161" s="18" t="s">
        <v>110</v>
      </c>
      <c r="H1161" s="18" t="s">
        <v>1374</v>
      </c>
      <c r="I1161" s="18" t="s">
        <v>1845</v>
      </c>
      <c r="J1161" s="20">
        <v>873</v>
      </c>
      <c r="K1161" s="20">
        <v>2812</v>
      </c>
      <c r="L1161" s="20">
        <v>122</v>
      </c>
      <c r="M1161" s="20">
        <v>23000</v>
      </c>
      <c r="N1161" s="20">
        <v>6.7</v>
      </c>
      <c r="O1161" s="20">
        <v>285</v>
      </c>
      <c r="P1161" s="20">
        <v>94</v>
      </c>
      <c r="Q1161" s="3">
        <v>51872378</v>
      </c>
      <c r="R1161" s="3">
        <v>13000000</v>
      </c>
      <c r="S1161" s="3">
        <f t="shared" si="180"/>
        <v>38872378</v>
      </c>
      <c r="T1161" s="4">
        <f t="shared" si="181"/>
        <v>2.9901829230769232</v>
      </c>
      <c r="U1161" s="5">
        <f t="shared" si="182"/>
        <v>30.29607316923077</v>
      </c>
      <c r="V1161" s="2">
        <f t="shared" si="183"/>
        <v>2013</v>
      </c>
      <c r="W1161" s="18" t="str">
        <f t="shared" si="184"/>
        <v>may</v>
      </c>
      <c r="X1161" s="18" t="str">
        <f t="shared" si="185"/>
        <v>Brad Anderson</v>
      </c>
      <c r="Y1161" s="18" t="str">
        <f t="shared" si="186"/>
        <v>THE CALL</v>
      </c>
      <c r="Z1161" s="18" t="str">
        <f t="shared" si="187"/>
        <v>Normal</v>
      </c>
      <c r="AA1161" s="18" t="str">
        <f>VLOOKUP(D1161, lookups!$A$2:$B$18, 2, FALSE)</f>
        <v>Medium Budget</v>
      </c>
      <c r="AB1161" s="18" t="str">
        <f t="shared" si="188"/>
        <v>Not Recommended</v>
      </c>
      <c r="AC1161" s="18" t="str">
        <f t="shared" si="189"/>
        <v>Normal</v>
      </c>
    </row>
    <row r="1162" spans="1:29" x14ac:dyDescent="0.35">
      <c r="A1162" s="18" t="s">
        <v>6279</v>
      </c>
      <c r="B1162" s="19">
        <v>40955</v>
      </c>
      <c r="C1162" s="18" t="s">
        <v>50</v>
      </c>
      <c r="D1162" s="18" t="s">
        <v>38</v>
      </c>
      <c r="E1162" s="18" t="s">
        <v>21</v>
      </c>
      <c r="F1162" s="18" t="s">
        <v>22</v>
      </c>
      <c r="G1162" s="18" t="s">
        <v>102</v>
      </c>
      <c r="H1162" s="18" t="s">
        <v>2363</v>
      </c>
      <c r="I1162" s="18" t="s">
        <v>3440</v>
      </c>
      <c r="J1162" s="20">
        <v>3000</v>
      </c>
      <c r="K1162" s="20">
        <v>9069</v>
      </c>
      <c r="L1162" s="20">
        <v>54</v>
      </c>
      <c r="M1162" s="20">
        <v>11000</v>
      </c>
      <c r="N1162" s="20">
        <v>6.6</v>
      </c>
      <c r="O1162" s="20">
        <v>169</v>
      </c>
      <c r="P1162" s="20">
        <v>105</v>
      </c>
      <c r="Q1162" s="3">
        <v>51853450</v>
      </c>
      <c r="R1162" s="3">
        <v>25000000</v>
      </c>
      <c r="S1162" s="3">
        <f t="shared" si="180"/>
        <v>26853450</v>
      </c>
      <c r="T1162" s="4">
        <f t="shared" si="181"/>
        <v>1.074138</v>
      </c>
      <c r="U1162" s="5">
        <f t="shared" si="182"/>
        <v>27.929655199999999</v>
      </c>
      <c r="V1162" s="2">
        <f t="shared" si="183"/>
        <v>2012</v>
      </c>
      <c r="W1162" s="18" t="str">
        <f t="shared" si="184"/>
        <v>fevral</v>
      </c>
      <c r="X1162" s="18" t="str">
        <f t="shared" si="185"/>
        <v>Peter Hedges</v>
      </c>
      <c r="Y1162" s="18" t="str">
        <f t="shared" si="186"/>
        <v>THE ODD LİFE OF TİMOTHY GREEN</v>
      </c>
      <c r="Z1162" s="18" t="str">
        <f t="shared" si="187"/>
        <v>Normal</v>
      </c>
      <c r="AA1162" s="18" t="str">
        <f>VLOOKUP(D1162, lookups!$A$2:$B$18, 2, FALSE)</f>
        <v>Medium Budget</v>
      </c>
      <c r="AB1162" s="18" t="str">
        <f t="shared" si="188"/>
        <v>Not Recommended</v>
      </c>
      <c r="AC1162" s="18" t="str">
        <f t="shared" si="189"/>
        <v>Normal</v>
      </c>
    </row>
    <row r="1163" spans="1:29" x14ac:dyDescent="0.35">
      <c r="A1163" s="18" t="s">
        <v>5270</v>
      </c>
      <c r="B1163" s="19">
        <v>39896</v>
      </c>
      <c r="C1163" s="18" t="s">
        <v>50</v>
      </c>
      <c r="D1163" s="18" t="s">
        <v>38</v>
      </c>
      <c r="E1163" s="18" t="s">
        <v>21</v>
      </c>
      <c r="F1163" s="18" t="s">
        <v>22</v>
      </c>
      <c r="G1163" s="18" t="s">
        <v>110</v>
      </c>
      <c r="H1163" s="18" t="s">
        <v>1377</v>
      </c>
      <c r="I1163" s="18" t="s">
        <v>4112</v>
      </c>
      <c r="J1163" s="20">
        <v>11000</v>
      </c>
      <c r="K1163" s="20">
        <v>11852</v>
      </c>
      <c r="L1163" s="20">
        <v>0</v>
      </c>
      <c r="M1163" s="20">
        <v>0</v>
      </c>
      <c r="N1163" s="20">
        <v>6.4</v>
      </c>
      <c r="O1163" s="20">
        <v>230</v>
      </c>
      <c r="P1163" s="20">
        <v>153</v>
      </c>
      <c r="Q1163" s="3">
        <v>51814190</v>
      </c>
      <c r="R1163" s="3">
        <v>75000000</v>
      </c>
      <c r="S1163" s="3">
        <f t="shared" si="180"/>
        <v>-23185810</v>
      </c>
      <c r="T1163" s="4">
        <f t="shared" si="181"/>
        <v>-0.30914413333333335</v>
      </c>
      <c r="U1163" s="5">
        <f t="shared" si="182"/>
        <v>25.476342346666669</v>
      </c>
      <c r="V1163" s="2">
        <f t="shared" si="183"/>
        <v>2009</v>
      </c>
      <c r="W1163" s="18" t="str">
        <f t="shared" si="184"/>
        <v>mart</v>
      </c>
      <c r="X1163" s="18" t="str">
        <f t="shared" si="185"/>
        <v>Judd Apatow</v>
      </c>
      <c r="Y1163" s="18" t="str">
        <f t="shared" si="186"/>
        <v>FUNNY PEOPLE</v>
      </c>
      <c r="Z1163" s="18" t="str">
        <f t="shared" si="187"/>
        <v>Underperformer</v>
      </c>
      <c r="AA1163" s="18" t="str">
        <f>VLOOKUP(D1163, lookups!$A$2:$B$18, 2, FALSE)</f>
        <v>Medium Budget</v>
      </c>
      <c r="AB1163" s="18" t="str">
        <f t="shared" si="188"/>
        <v>Not Recommended</v>
      </c>
      <c r="AC1163" s="18" t="str">
        <f t="shared" si="189"/>
        <v>Normal</v>
      </c>
    </row>
    <row r="1164" spans="1:29" x14ac:dyDescent="0.35">
      <c r="A1164" s="18" t="s">
        <v>5836</v>
      </c>
      <c r="B1164" s="19">
        <v>40842</v>
      </c>
      <c r="C1164" s="18" t="s">
        <v>50</v>
      </c>
      <c r="D1164" s="18" t="s">
        <v>95</v>
      </c>
      <c r="E1164" s="18" t="s">
        <v>21</v>
      </c>
      <c r="F1164" s="18" t="s">
        <v>22</v>
      </c>
      <c r="G1164" s="18" t="s">
        <v>150</v>
      </c>
      <c r="H1164" s="18" t="s">
        <v>480</v>
      </c>
      <c r="I1164" s="18" t="s">
        <v>4297</v>
      </c>
      <c r="J1164" s="20">
        <v>12000</v>
      </c>
      <c r="K1164" s="20">
        <v>16121</v>
      </c>
      <c r="L1164" s="20">
        <v>83</v>
      </c>
      <c r="M1164" s="20">
        <v>18000</v>
      </c>
      <c r="N1164" s="20">
        <v>4.3</v>
      </c>
      <c r="O1164" s="20">
        <v>287</v>
      </c>
      <c r="P1164" s="20">
        <v>96</v>
      </c>
      <c r="Q1164" s="3">
        <v>51774002</v>
      </c>
      <c r="R1164" s="3">
        <v>57000000</v>
      </c>
      <c r="S1164" s="3">
        <f t="shared" si="180"/>
        <v>-5225998</v>
      </c>
      <c r="T1164" s="4">
        <f t="shared" si="181"/>
        <v>-9.1684175438596485E-2</v>
      </c>
      <c r="U1164" s="5">
        <f t="shared" si="182"/>
        <v>18.963326329824561</v>
      </c>
      <c r="V1164" s="2">
        <f t="shared" si="183"/>
        <v>2011</v>
      </c>
      <c r="W1164" s="18" t="str">
        <f t="shared" si="184"/>
        <v>oktyabr</v>
      </c>
      <c r="X1164" s="18" t="str">
        <f t="shared" si="185"/>
        <v>Mark Neveldine</v>
      </c>
      <c r="Y1164" s="18" t="str">
        <f t="shared" si="186"/>
        <v>GHOST RİDER: SPİRİT OF VENGEANCE</v>
      </c>
      <c r="Z1164" s="18" t="str">
        <f t="shared" si="187"/>
        <v>Underperformer</v>
      </c>
      <c r="AA1164" s="18" t="str">
        <f>VLOOKUP(D1164, lookups!$A$2:$B$18, 2, FALSE)</f>
        <v>High Budget</v>
      </c>
      <c r="AB1164" s="18" t="str">
        <f t="shared" si="188"/>
        <v>Not Recommended</v>
      </c>
      <c r="AC1164" s="18" t="str">
        <f t="shared" si="189"/>
        <v>High Buzz Mismatch</v>
      </c>
    </row>
    <row r="1165" spans="1:29" x14ac:dyDescent="0.35">
      <c r="A1165" s="18" t="s">
        <v>2372</v>
      </c>
      <c r="B1165" s="19">
        <v>36601</v>
      </c>
      <c r="C1165" s="18" t="s">
        <v>50</v>
      </c>
      <c r="D1165" s="18" t="s">
        <v>27</v>
      </c>
      <c r="E1165" s="18" t="s">
        <v>21</v>
      </c>
      <c r="F1165" s="18" t="s">
        <v>22</v>
      </c>
      <c r="G1165" s="18" t="s">
        <v>150</v>
      </c>
      <c r="H1165" s="18" t="s">
        <v>1001</v>
      </c>
      <c r="I1165" s="18" t="s">
        <v>867</v>
      </c>
      <c r="J1165" s="20">
        <v>670</v>
      </c>
      <c r="K1165" s="20">
        <v>1801</v>
      </c>
      <c r="L1165" s="20">
        <v>835</v>
      </c>
      <c r="M1165" s="20">
        <v>0</v>
      </c>
      <c r="N1165" s="20">
        <v>7.3</v>
      </c>
      <c r="O1165" s="20">
        <v>137</v>
      </c>
      <c r="P1165" s="20">
        <v>136</v>
      </c>
      <c r="Q1165" s="3">
        <v>51768623</v>
      </c>
      <c r="R1165" s="3">
        <v>43000000</v>
      </c>
      <c r="S1165" s="3">
        <f t="shared" si="180"/>
        <v>8768623</v>
      </c>
      <c r="T1165" s="4">
        <f t="shared" si="181"/>
        <v>0.20392146511627907</v>
      </c>
      <c r="U1165" s="5">
        <f t="shared" si="182"/>
        <v>29.281568586046511</v>
      </c>
      <c r="V1165" s="2">
        <f t="shared" si="183"/>
        <v>2000</v>
      </c>
      <c r="W1165" s="18" t="str">
        <f t="shared" si="184"/>
        <v>mart</v>
      </c>
      <c r="X1165" s="18" t="str">
        <f t="shared" si="185"/>
        <v>Gus Van Sant</v>
      </c>
      <c r="Y1165" s="18" t="str">
        <f t="shared" si="186"/>
        <v>FİNDİNG FORRESTER</v>
      </c>
      <c r="Z1165" s="18" t="str">
        <f t="shared" si="187"/>
        <v>Normal</v>
      </c>
      <c r="AA1165" s="18" t="str">
        <f>VLOOKUP(D1165, lookups!$A$2:$B$18, 2, FALSE)</f>
        <v>Medium Budget</v>
      </c>
      <c r="AB1165" s="18" t="str">
        <f t="shared" si="188"/>
        <v>Not Recommended</v>
      </c>
      <c r="AC1165" s="18" t="str">
        <f t="shared" si="189"/>
        <v>Normal</v>
      </c>
    </row>
    <row r="1166" spans="1:29" x14ac:dyDescent="0.35">
      <c r="A1166" s="18" t="s">
        <v>2684</v>
      </c>
      <c r="B1166" s="19">
        <v>37190</v>
      </c>
      <c r="C1166" s="18" t="s">
        <v>50</v>
      </c>
      <c r="D1166" s="18" t="s">
        <v>95</v>
      </c>
      <c r="E1166" s="18" t="s">
        <v>21</v>
      </c>
      <c r="F1166" s="18" t="s">
        <v>22</v>
      </c>
      <c r="G1166" s="18" t="s">
        <v>110</v>
      </c>
      <c r="H1166" s="18" t="s">
        <v>1646</v>
      </c>
      <c r="I1166" s="18" t="s">
        <v>2478</v>
      </c>
      <c r="J1166" s="20">
        <v>2000</v>
      </c>
      <c r="K1166" s="20">
        <v>5942</v>
      </c>
      <c r="L1166" s="20">
        <v>43</v>
      </c>
      <c r="M1166" s="20">
        <v>742</v>
      </c>
      <c r="N1166" s="20">
        <v>5.5</v>
      </c>
      <c r="O1166" s="20">
        <v>107</v>
      </c>
      <c r="P1166" s="20">
        <v>101</v>
      </c>
      <c r="Q1166" s="3">
        <v>51758599</v>
      </c>
      <c r="R1166" s="3">
        <v>33000000</v>
      </c>
      <c r="S1166" s="3">
        <f t="shared" si="180"/>
        <v>18758599</v>
      </c>
      <c r="T1166" s="4">
        <f t="shared" si="181"/>
        <v>0.56844239393939389</v>
      </c>
      <c r="U1166" s="5">
        <f t="shared" si="182"/>
        <v>22.301576957575758</v>
      </c>
      <c r="V1166" s="2">
        <f t="shared" si="183"/>
        <v>2001</v>
      </c>
      <c r="W1166" s="18" t="str">
        <f t="shared" si="184"/>
        <v>oktyabr</v>
      </c>
      <c r="X1166" s="18" t="str">
        <f t="shared" si="185"/>
        <v>Andrzej Bartkowiak</v>
      </c>
      <c r="Y1166" s="18" t="str">
        <f t="shared" si="186"/>
        <v>EXİT WOUNDS</v>
      </c>
      <c r="Z1166" s="18" t="str">
        <f t="shared" si="187"/>
        <v>Normal</v>
      </c>
      <c r="AA1166" s="18" t="str">
        <f>VLOOKUP(D1166, lookups!$A$2:$B$18, 2, FALSE)</f>
        <v>High Budget</v>
      </c>
      <c r="AB1166" s="18" t="str">
        <f t="shared" si="188"/>
        <v>Not Recommended</v>
      </c>
      <c r="AC1166" s="18" t="str">
        <f t="shared" si="189"/>
        <v>High Buzz Mismatch</v>
      </c>
    </row>
    <row r="1167" spans="1:29" x14ac:dyDescent="0.35">
      <c r="A1167" s="18" t="s">
        <v>5292</v>
      </c>
      <c r="B1167" s="19">
        <v>40059</v>
      </c>
      <c r="C1167" s="18" t="s">
        <v>50</v>
      </c>
      <c r="D1167" s="18" t="s">
        <v>38</v>
      </c>
      <c r="E1167" s="18" t="s">
        <v>21</v>
      </c>
      <c r="F1167" s="18" t="s">
        <v>22</v>
      </c>
      <c r="G1167" s="18" t="s">
        <v>150</v>
      </c>
      <c r="H1167" s="18" t="s">
        <v>5293</v>
      </c>
      <c r="I1167" s="18" t="s">
        <v>4399</v>
      </c>
      <c r="J1167" s="20">
        <v>607</v>
      </c>
      <c r="K1167" s="20">
        <v>1465</v>
      </c>
      <c r="L1167" s="20">
        <v>0</v>
      </c>
      <c r="M1167" s="20">
        <v>1000</v>
      </c>
      <c r="N1167" s="20">
        <v>4.0999999999999996</v>
      </c>
      <c r="O1167" s="20">
        <v>36</v>
      </c>
      <c r="P1167" s="20">
        <v>113</v>
      </c>
      <c r="Q1167" s="3">
        <v>51697449</v>
      </c>
      <c r="R1167" s="3">
        <v>13000000</v>
      </c>
      <c r="S1167" s="3">
        <f t="shared" si="180"/>
        <v>38697449</v>
      </c>
      <c r="T1167" s="4">
        <f t="shared" si="181"/>
        <v>2.9767268461538463</v>
      </c>
      <c r="U1167" s="5">
        <f t="shared" si="182"/>
        <v>17.690690738461537</v>
      </c>
      <c r="V1167" s="2">
        <f t="shared" si="183"/>
        <v>2009</v>
      </c>
      <c r="W1167" s="18" t="str">
        <f t="shared" si="184"/>
        <v>sentyabr</v>
      </c>
      <c r="X1167" s="18" t="str">
        <f t="shared" si="185"/>
        <v>Tyler Perry</v>
      </c>
      <c r="Y1167" s="18" t="str">
        <f t="shared" si="186"/>
        <v>I CAN DO BAD ALL BY MYSELF</v>
      </c>
      <c r="Z1167" s="18" t="str">
        <f t="shared" si="187"/>
        <v>Normal</v>
      </c>
      <c r="AA1167" s="18" t="str">
        <f>VLOOKUP(D1167, lookups!$A$2:$B$18, 2, FALSE)</f>
        <v>Medium Budget</v>
      </c>
      <c r="AB1167" s="18" t="str">
        <f t="shared" si="188"/>
        <v>Not Recommended</v>
      </c>
      <c r="AC1167" s="18" t="str">
        <f t="shared" si="189"/>
        <v>Normal</v>
      </c>
    </row>
    <row r="1168" spans="1:29" x14ac:dyDescent="0.35">
      <c r="A1168" s="18" t="s">
        <v>3668</v>
      </c>
      <c r="B1168" s="19">
        <v>38233</v>
      </c>
      <c r="C1168" s="18" t="s">
        <v>50</v>
      </c>
      <c r="D1168" s="18" t="s">
        <v>79</v>
      </c>
      <c r="E1168" s="18" t="s">
        <v>21</v>
      </c>
      <c r="F1168" s="18" t="s">
        <v>22</v>
      </c>
      <c r="G1168" s="18" t="s">
        <v>102</v>
      </c>
      <c r="H1168" s="18" t="s">
        <v>444</v>
      </c>
      <c r="I1168" s="18" t="s">
        <v>2779</v>
      </c>
      <c r="J1168" s="20">
        <v>40000</v>
      </c>
      <c r="K1168" s="20">
        <v>58823</v>
      </c>
      <c r="L1168" s="20">
        <v>395</v>
      </c>
      <c r="M1168" s="20">
        <v>0</v>
      </c>
      <c r="N1168" s="20">
        <v>7.8</v>
      </c>
      <c r="O1168" s="20">
        <v>226</v>
      </c>
      <c r="P1168" s="20">
        <v>101</v>
      </c>
      <c r="Q1168" s="3">
        <v>51676606</v>
      </c>
      <c r="R1168" s="3">
        <v>25000000</v>
      </c>
      <c r="S1168" s="3">
        <f t="shared" si="180"/>
        <v>26676606</v>
      </c>
      <c r="T1168" s="4">
        <f t="shared" si="181"/>
        <v>1.0670642400000001</v>
      </c>
      <c r="U1168" s="5">
        <f t="shared" si="182"/>
        <v>31.626825696000001</v>
      </c>
      <c r="V1168" s="2">
        <f t="shared" si="183"/>
        <v>2004</v>
      </c>
      <c r="W1168" s="18" t="str">
        <f t="shared" si="184"/>
        <v>sentyabr</v>
      </c>
      <c r="X1168" s="18" t="str">
        <f t="shared" si="185"/>
        <v>Marc Forster</v>
      </c>
      <c r="Y1168" s="18" t="str">
        <f t="shared" si="186"/>
        <v>FİNDİNG NEVERLAND</v>
      </c>
      <c r="Z1168" s="18" t="str">
        <f t="shared" si="187"/>
        <v>Normal</v>
      </c>
      <c r="AA1168" s="18" t="str">
        <f>VLOOKUP(D1168, lookups!$A$2:$B$18, 2, FALSE)</f>
        <v>Medium Budget</v>
      </c>
      <c r="AB1168" s="18" t="str">
        <f t="shared" si="188"/>
        <v>Not Recommended</v>
      </c>
      <c r="AC1168" s="18" t="str">
        <f t="shared" si="189"/>
        <v>Normal</v>
      </c>
    </row>
    <row r="1169" spans="1:29" x14ac:dyDescent="0.35">
      <c r="A1169" s="18" t="s">
        <v>448</v>
      </c>
      <c r="B1169" s="19">
        <v>30731</v>
      </c>
      <c r="C1169" s="18" t="s">
        <v>50</v>
      </c>
      <c r="D1169" s="18" t="s">
        <v>79</v>
      </c>
      <c r="E1169" s="18" t="s">
        <v>21</v>
      </c>
      <c r="F1169" s="18" t="s">
        <v>22</v>
      </c>
      <c r="G1169" s="18" t="s">
        <v>110</v>
      </c>
      <c r="H1169" s="18" t="s">
        <v>449</v>
      </c>
      <c r="I1169" s="18" t="s">
        <v>249</v>
      </c>
      <c r="J1169" s="20">
        <v>692</v>
      </c>
      <c r="K1169" s="20">
        <v>3076</v>
      </c>
      <c r="L1169" s="20">
        <v>869</v>
      </c>
      <c r="M1169" s="20">
        <v>16000</v>
      </c>
      <c r="N1169" s="20">
        <v>8.3000000000000007</v>
      </c>
      <c r="O1169" s="20">
        <v>134</v>
      </c>
      <c r="P1169" s="20">
        <v>180</v>
      </c>
      <c r="Q1169" s="3">
        <v>51600000</v>
      </c>
      <c r="R1169" s="3">
        <v>18000000</v>
      </c>
      <c r="S1169" s="3">
        <f t="shared" si="180"/>
        <v>33600000</v>
      </c>
      <c r="T1169" s="4">
        <f t="shared" si="181"/>
        <v>1.8666666666666667</v>
      </c>
      <c r="U1169" s="5">
        <f t="shared" si="182"/>
        <v>35.546666666666674</v>
      </c>
      <c r="V1169" s="2">
        <f t="shared" si="183"/>
        <v>1984</v>
      </c>
      <c r="W1169" s="18" t="str">
        <f t="shared" si="184"/>
        <v>fevral</v>
      </c>
      <c r="X1169" s="18" t="str">
        <f t="shared" si="185"/>
        <v>Milos Forman</v>
      </c>
      <c r="Y1169" s="18" t="str">
        <f t="shared" si="186"/>
        <v>AMADEUS</v>
      </c>
      <c r="Z1169" s="18" t="str">
        <f t="shared" si="187"/>
        <v>Normal</v>
      </c>
      <c r="AA1169" s="18" t="str">
        <f>VLOOKUP(D1169, lookups!$A$2:$B$18, 2, FALSE)</f>
        <v>Medium Budget</v>
      </c>
      <c r="AB1169" s="18" t="str">
        <f t="shared" si="188"/>
        <v>Not Recommended</v>
      </c>
      <c r="AC1169" s="18" t="str">
        <f t="shared" si="189"/>
        <v>High Buzz / High Score</v>
      </c>
    </row>
    <row r="1170" spans="1:29" x14ac:dyDescent="0.35">
      <c r="A1170" s="18" t="s">
        <v>5995</v>
      </c>
      <c r="B1170" s="19">
        <v>40576</v>
      </c>
      <c r="C1170" s="18" t="s">
        <v>50</v>
      </c>
      <c r="D1170" s="18" t="s">
        <v>95</v>
      </c>
      <c r="E1170" s="18" t="s">
        <v>21</v>
      </c>
      <c r="F1170" s="18" t="s">
        <v>22</v>
      </c>
      <c r="G1170" s="18" t="s">
        <v>110</v>
      </c>
      <c r="H1170" s="18" t="s">
        <v>477</v>
      </c>
      <c r="I1170" s="18" t="s">
        <v>3126</v>
      </c>
      <c r="J1170" s="20">
        <v>14000</v>
      </c>
      <c r="K1170" s="20">
        <v>16606</v>
      </c>
      <c r="L1170" s="20">
        <v>248</v>
      </c>
      <c r="M1170" s="20">
        <v>32000</v>
      </c>
      <c r="N1170" s="20">
        <v>6.8</v>
      </c>
      <c r="O1170" s="20">
        <v>408</v>
      </c>
      <c r="P1170" s="20">
        <v>117</v>
      </c>
      <c r="Q1170" s="3">
        <v>51533608</v>
      </c>
      <c r="R1170" s="3">
        <v>25000000</v>
      </c>
      <c r="S1170" s="3">
        <f t="shared" si="180"/>
        <v>26533608</v>
      </c>
      <c r="T1170" s="4">
        <f t="shared" si="181"/>
        <v>1.0613443199999999</v>
      </c>
      <c r="U1170" s="5">
        <f t="shared" si="182"/>
        <v>30.824537727999999</v>
      </c>
      <c r="V1170" s="2">
        <f t="shared" si="183"/>
        <v>2011</v>
      </c>
      <c r="W1170" s="18" t="str">
        <f t="shared" si="184"/>
        <v>fevral</v>
      </c>
      <c r="X1170" s="18" t="str">
        <f t="shared" si="185"/>
        <v>Joe Carnahan</v>
      </c>
      <c r="Y1170" s="18" t="str">
        <f t="shared" si="186"/>
        <v>THE GREY</v>
      </c>
      <c r="Z1170" s="18" t="str">
        <f t="shared" si="187"/>
        <v>Normal</v>
      </c>
      <c r="AA1170" s="18" t="str">
        <f>VLOOKUP(D1170, lookups!$A$2:$B$18, 2, FALSE)</f>
        <v>High Budget</v>
      </c>
      <c r="AB1170" s="18" t="str">
        <f t="shared" si="188"/>
        <v>Not Recommended</v>
      </c>
      <c r="AC1170" s="18" t="str">
        <f t="shared" si="189"/>
        <v>Normal</v>
      </c>
    </row>
    <row r="1171" spans="1:29" x14ac:dyDescent="0.35">
      <c r="A1171" s="18" t="s">
        <v>5327</v>
      </c>
      <c r="B1171" s="19">
        <v>39974</v>
      </c>
      <c r="C1171" s="18" t="s">
        <v>50</v>
      </c>
      <c r="D1171" s="18" t="s">
        <v>109</v>
      </c>
      <c r="E1171" s="18" t="s">
        <v>21</v>
      </c>
      <c r="F1171" s="18" t="s">
        <v>22</v>
      </c>
      <c r="G1171" s="18" t="s">
        <v>110</v>
      </c>
      <c r="H1171" s="18" t="s">
        <v>5328</v>
      </c>
      <c r="I1171" s="18" t="s">
        <v>2359</v>
      </c>
      <c r="J1171" s="20">
        <v>10000</v>
      </c>
      <c r="K1171" s="20">
        <v>14159</v>
      </c>
      <c r="L1171" s="20">
        <v>71</v>
      </c>
      <c r="M1171" s="20">
        <v>0</v>
      </c>
      <c r="N1171" s="20">
        <v>5.5</v>
      </c>
      <c r="O1171" s="20">
        <v>264</v>
      </c>
      <c r="P1171" s="20">
        <v>101</v>
      </c>
      <c r="Q1171" s="3">
        <v>51527787</v>
      </c>
      <c r="R1171" s="3">
        <v>15000000</v>
      </c>
      <c r="S1171" s="3">
        <f t="shared" si="180"/>
        <v>36527787</v>
      </c>
      <c r="T1171" s="4">
        <f t="shared" si="181"/>
        <v>2.4351858000000002</v>
      </c>
      <c r="U1171" s="5">
        <f t="shared" si="182"/>
        <v>22.97407432</v>
      </c>
      <c r="V1171" s="2">
        <f t="shared" si="183"/>
        <v>2009</v>
      </c>
      <c r="W1171" s="18" t="str">
        <f t="shared" si="184"/>
        <v>iyun</v>
      </c>
      <c r="X1171" s="18" t="str">
        <f t="shared" si="185"/>
        <v>Patrick Lussier</v>
      </c>
      <c r="Y1171" s="18" t="str">
        <f t="shared" si="186"/>
        <v>MY BLOODY VALENTİNE</v>
      </c>
      <c r="Z1171" s="18" t="str">
        <f t="shared" si="187"/>
        <v>Normal</v>
      </c>
      <c r="AA1171" s="18" t="str">
        <f>VLOOKUP(D1171, lookups!$A$2:$B$18, 2, FALSE)</f>
        <v>Low Budget</v>
      </c>
      <c r="AB1171" s="18" t="str">
        <f t="shared" si="188"/>
        <v>Not Recommended</v>
      </c>
      <c r="AC1171" s="18" t="str">
        <f t="shared" si="189"/>
        <v>Normal</v>
      </c>
    </row>
    <row r="1172" spans="1:29" x14ac:dyDescent="0.35">
      <c r="A1172" s="18" t="s">
        <v>3546</v>
      </c>
      <c r="B1172" s="19">
        <v>37861</v>
      </c>
      <c r="C1172" s="18" t="s">
        <v>50</v>
      </c>
      <c r="D1172" s="18" t="s">
        <v>95</v>
      </c>
      <c r="E1172" s="18" t="s">
        <v>21</v>
      </c>
      <c r="F1172" s="18" t="s">
        <v>101</v>
      </c>
      <c r="G1172" s="18" t="s">
        <v>110</v>
      </c>
      <c r="H1172" s="18" t="s">
        <v>3547</v>
      </c>
      <c r="I1172" s="18" t="s">
        <v>3548</v>
      </c>
      <c r="J1172" s="20">
        <v>955</v>
      </c>
      <c r="K1172" s="20">
        <v>1777</v>
      </c>
      <c r="L1172" s="20">
        <v>235</v>
      </c>
      <c r="M1172" s="20">
        <v>0</v>
      </c>
      <c r="N1172" s="20">
        <v>7</v>
      </c>
      <c r="O1172" s="20">
        <v>226</v>
      </c>
      <c r="P1172" s="20">
        <v>133</v>
      </c>
      <c r="Q1172" s="3">
        <v>51483949</v>
      </c>
      <c r="R1172" s="3">
        <v>22000000</v>
      </c>
      <c r="S1172" s="3">
        <f t="shared" si="180"/>
        <v>29483949</v>
      </c>
      <c r="T1172" s="4">
        <f t="shared" si="181"/>
        <v>1.3401795000000001</v>
      </c>
      <c r="U1172" s="5">
        <f t="shared" si="182"/>
        <v>28.536071799999998</v>
      </c>
      <c r="V1172" s="2">
        <f t="shared" si="183"/>
        <v>2003</v>
      </c>
      <c r="W1172" s="18" t="str">
        <f t="shared" si="184"/>
        <v>avgust</v>
      </c>
      <c r="X1172" s="18" t="str">
        <f t="shared" si="185"/>
        <v>Len Wiseman</v>
      </c>
      <c r="Y1172" s="18" t="str">
        <f t="shared" si="186"/>
        <v>UNDERWORLD</v>
      </c>
      <c r="Z1172" s="18" t="str">
        <f t="shared" si="187"/>
        <v>Normal</v>
      </c>
      <c r="AA1172" s="18" t="str">
        <f>VLOOKUP(D1172, lookups!$A$2:$B$18, 2, FALSE)</f>
        <v>High Budget</v>
      </c>
      <c r="AB1172" s="18" t="str">
        <f t="shared" si="188"/>
        <v>Not Recommended</v>
      </c>
      <c r="AC1172" s="18" t="str">
        <f t="shared" si="189"/>
        <v>Normal</v>
      </c>
    </row>
    <row r="1173" spans="1:29" x14ac:dyDescent="0.35">
      <c r="A1173" s="18" t="s">
        <v>3377</v>
      </c>
      <c r="B1173" s="19">
        <v>37901</v>
      </c>
      <c r="C1173" s="18" t="s">
        <v>50</v>
      </c>
      <c r="D1173" s="18" t="s">
        <v>312</v>
      </c>
      <c r="E1173" s="18" t="s">
        <v>21</v>
      </c>
      <c r="F1173" s="18" t="s">
        <v>22</v>
      </c>
      <c r="G1173" s="18" t="s">
        <v>110</v>
      </c>
      <c r="H1173" s="18" t="s">
        <v>3378</v>
      </c>
      <c r="I1173" s="18" t="s">
        <v>1551</v>
      </c>
      <c r="J1173" s="20">
        <v>1000</v>
      </c>
      <c r="K1173" s="20">
        <v>3969</v>
      </c>
      <c r="L1173" s="20">
        <v>446</v>
      </c>
      <c r="M1173" s="20">
        <v>11000</v>
      </c>
      <c r="N1173" s="20">
        <v>7.3</v>
      </c>
      <c r="O1173" s="20">
        <v>136</v>
      </c>
      <c r="P1173" s="20">
        <v>91</v>
      </c>
      <c r="Q1173" s="3">
        <v>51475962</v>
      </c>
      <c r="R1173" s="3">
        <v>30000000</v>
      </c>
      <c r="S1173" s="3">
        <f t="shared" si="180"/>
        <v>21475962</v>
      </c>
      <c r="T1173" s="4">
        <f t="shared" si="181"/>
        <v>0.71586539999999999</v>
      </c>
      <c r="U1173" s="5">
        <f t="shared" si="182"/>
        <v>30.586346160000002</v>
      </c>
      <c r="V1173" s="2">
        <f t="shared" si="183"/>
        <v>2003</v>
      </c>
      <c r="W1173" s="18" t="str">
        <f t="shared" si="184"/>
        <v>oktyabr</v>
      </c>
      <c r="X1173" s="18" t="str">
        <f t="shared" si="185"/>
        <v>James Mangold</v>
      </c>
      <c r="Y1173" s="18" t="str">
        <f t="shared" si="186"/>
        <v>IDENTİTY</v>
      </c>
      <c r="Z1173" s="18" t="str">
        <f t="shared" si="187"/>
        <v>Normal</v>
      </c>
      <c r="AA1173" s="18" t="str">
        <f>VLOOKUP(D1173, lookups!$A$2:$B$18, 2, FALSE)</f>
        <v>Medium Budget</v>
      </c>
      <c r="AB1173" s="18" t="str">
        <f t="shared" si="188"/>
        <v>Not Recommended</v>
      </c>
      <c r="AC1173" s="18" t="str">
        <f t="shared" si="189"/>
        <v>Normal</v>
      </c>
    </row>
    <row r="1174" spans="1:29" x14ac:dyDescent="0.35">
      <c r="A1174" s="18" t="s">
        <v>3101</v>
      </c>
      <c r="B1174" s="19">
        <v>37259</v>
      </c>
      <c r="C1174" s="18" t="s">
        <v>50</v>
      </c>
      <c r="D1174" s="18" t="s">
        <v>38</v>
      </c>
      <c r="E1174" s="18" t="s">
        <v>21</v>
      </c>
      <c r="F1174" s="18" t="s">
        <v>22</v>
      </c>
      <c r="G1174" s="18" t="s">
        <v>102</v>
      </c>
      <c r="H1174" s="18" t="s">
        <v>3102</v>
      </c>
      <c r="I1174" s="18" t="s">
        <v>2055</v>
      </c>
      <c r="J1174" s="20">
        <v>1000</v>
      </c>
      <c r="K1174" s="20">
        <v>3679</v>
      </c>
      <c r="L1174" s="20">
        <v>13</v>
      </c>
      <c r="M1174" s="20">
        <v>1000</v>
      </c>
      <c r="N1174" s="20">
        <v>5.0999999999999996</v>
      </c>
      <c r="O1174" s="20">
        <v>39</v>
      </c>
      <c r="P1174" s="20">
        <v>99</v>
      </c>
      <c r="Q1174" s="3">
        <v>51432423</v>
      </c>
      <c r="R1174" s="3">
        <v>30000000</v>
      </c>
      <c r="S1174" s="3">
        <f t="shared" si="180"/>
        <v>21432423</v>
      </c>
      <c r="T1174" s="4">
        <f t="shared" si="181"/>
        <v>0.71441410000000005</v>
      </c>
      <c r="U1174" s="5">
        <f t="shared" si="182"/>
        <v>20.785765640000001</v>
      </c>
      <c r="V1174" s="2">
        <f t="shared" si="183"/>
        <v>2002</v>
      </c>
      <c r="W1174" s="18" t="str">
        <f t="shared" si="184"/>
        <v>yanvar</v>
      </c>
      <c r="X1174" s="18" t="str">
        <f t="shared" si="185"/>
        <v>John Schultz</v>
      </c>
      <c r="Y1174" s="18" t="str">
        <f t="shared" si="186"/>
        <v>LİKE MİKE</v>
      </c>
      <c r="Z1174" s="18" t="str">
        <f t="shared" si="187"/>
        <v>Normal</v>
      </c>
      <c r="AA1174" s="18" t="str">
        <f>VLOOKUP(D1174, lookups!$A$2:$B$18, 2, FALSE)</f>
        <v>Medium Budget</v>
      </c>
      <c r="AB1174" s="18" t="str">
        <f t="shared" si="188"/>
        <v>Not Recommended</v>
      </c>
      <c r="AC1174" s="18" t="str">
        <f t="shared" si="189"/>
        <v>High Buzz Mismatch</v>
      </c>
    </row>
    <row r="1175" spans="1:29" x14ac:dyDescent="0.35">
      <c r="A1175" s="18" t="s">
        <v>3567</v>
      </c>
      <c r="B1175" s="19">
        <v>38154</v>
      </c>
      <c r="C1175" s="18" t="s">
        <v>50</v>
      </c>
      <c r="D1175" s="18" t="s">
        <v>38</v>
      </c>
      <c r="E1175" s="18" t="s">
        <v>21</v>
      </c>
      <c r="F1175" s="18" t="s">
        <v>22</v>
      </c>
      <c r="G1175" s="18" t="s">
        <v>102</v>
      </c>
      <c r="H1175" s="18" t="s">
        <v>3568</v>
      </c>
      <c r="I1175" s="18" t="s">
        <v>3569</v>
      </c>
      <c r="J1175" s="20">
        <v>1000</v>
      </c>
      <c r="K1175" s="20">
        <v>3092</v>
      </c>
      <c r="L1175" s="20">
        <v>15</v>
      </c>
      <c r="M1175" s="20">
        <v>0</v>
      </c>
      <c r="N1175" s="20">
        <v>5.9</v>
      </c>
      <c r="O1175" s="20">
        <v>69</v>
      </c>
      <c r="P1175" s="20">
        <v>95</v>
      </c>
      <c r="Q1175" s="3">
        <v>51431160</v>
      </c>
      <c r="R1175" s="3">
        <v>20000000</v>
      </c>
      <c r="S1175" s="3">
        <f t="shared" si="180"/>
        <v>31431160</v>
      </c>
      <c r="T1175" s="4">
        <f t="shared" si="181"/>
        <v>1.571558</v>
      </c>
      <c r="U1175" s="5">
        <f t="shared" si="182"/>
        <v>24.228623200000001</v>
      </c>
      <c r="V1175" s="2">
        <f t="shared" si="183"/>
        <v>2004</v>
      </c>
      <c r="W1175" s="18" t="str">
        <f t="shared" si="184"/>
        <v>iyun</v>
      </c>
      <c r="X1175" s="18" t="str">
        <f t="shared" si="185"/>
        <v>Mark Rosman</v>
      </c>
      <c r="Y1175" s="18" t="str">
        <f t="shared" si="186"/>
        <v>A CİNDERELLA STORY</v>
      </c>
      <c r="Z1175" s="18" t="str">
        <f t="shared" si="187"/>
        <v>Normal</v>
      </c>
      <c r="AA1175" s="18" t="str">
        <f>VLOOKUP(D1175, lookups!$A$2:$B$18, 2, FALSE)</f>
        <v>Medium Budget</v>
      </c>
      <c r="AB1175" s="18" t="str">
        <f t="shared" si="188"/>
        <v>Not Recommended</v>
      </c>
      <c r="AC1175" s="18" t="str">
        <f t="shared" si="189"/>
        <v>Normal</v>
      </c>
    </row>
    <row r="1176" spans="1:29" x14ac:dyDescent="0.35">
      <c r="A1176" s="18" t="s">
        <v>2683</v>
      </c>
      <c r="B1176" s="19">
        <v>37169</v>
      </c>
      <c r="C1176" s="18" t="s">
        <v>50</v>
      </c>
      <c r="D1176" s="18" t="s">
        <v>27</v>
      </c>
      <c r="E1176" s="18" t="s">
        <v>21</v>
      </c>
      <c r="F1176" s="18" t="s">
        <v>22</v>
      </c>
      <c r="G1176" s="18" t="s">
        <v>110</v>
      </c>
      <c r="H1176" s="18" t="s">
        <v>1037</v>
      </c>
      <c r="I1176" s="18" t="s">
        <v>1634</v>
      </c>
      <c r="J1176" s="20">
        <v>5000</v>
      </c>
      <c r="K1176" s="20">
        <v>5103</v>
      </c>
      <c r="L1176" s="20">
        <v>218</v>
      </c>
      <c r="M1176" s="20">
        <v>0</v>
      </c>
      <c r="N1176" s="20">
        <v>7.6</v>
      </c>
      <c r="O1176" s="20">
        <v>187</v>
      </c>
      <c r="P1176" s="20">
        <v>131</v>
      </c>
      <c r="Q1176" s="3">
        <v>51396781</v>
      </c>
      <c r="R1176" s="3">
        <v>68000000</v>
      </c>
      <c r="S1176" s="3">
        <f t="shared" si="180"/>
        <v>-16603219</v>
      </c>
      <c r="T1176" s="4">
        <f t="shared" si="181"/>
        <v>-0.24416498529411765</v>
      </c>
      <c r="U1176" s="5">
        <f t="shared" si="182"/>
        <v>30.302334005882351</v>
      </c>
      <c r="V1176" s="2">
        <f t="shared" si="183"/>
        <v>2001</v>
      </c>
      <c r="W1176" s="18" t="str">
        <f t="shared" si="184"/>
        <v>oktyabr</v>
      </c>
      <c r="X1176" s="18" t="str">
        <f t="shared" si="185"/>
        <v>Jean-Jacques Annaud</v>
      </c>
      <c r="Y1176" s="18" t="str">
        <f t="shared" si="186"/>
        <v>ENEMY AT THE GATES</v>
      </c>
      <c r="Z1176" s="18" t="str">
        <f t="shared" si="187"/>
        <v>Underperformer</v>
      </c>
      <c r="AA1176" s="18" t="str">
        <f>VLOOKUP(D1176, lookups!$A$2:$B$18, 2, FALSE)</f>
        <v>Medium Budget</v>
      </c>
      <c r="AB1176" s="18" t="str">
        <f t="shared" si="188"/>
        <v>Not Recommended</v>
      </c>
      <c r="AC1176" s="18" t="str">
        <f t="shared" si="189"/>
        <v>Normal</v>
      </c>
    </row>
    <row r="1177" spans="1:29" x14ac:dyDescent="0.35">
      <c r="A1177" s="18" t="s">
        <v>1342</v>
      </c>
      <c r="B1177" s="19">
        <v>35065</v>
      </c>
      <c r="C1177" s="18" t="s">
        <v>50</v>
      </c>
      <c r="D1177" s="18" t="s">
        <v>95</v>
      </c>
      <c r="E1177" s="18" t="s">
        <v>21</v>
      </c>
      <c r="F1177" s="18" t="s">
        <v>22</v>
      </c>
      <c r="G1177" s="18" t="s">
        <v>150</v>
      </c>
      <c r="H1177" s="18" t="s">
        <v>433</v>
      </c>
      <c r="I1177" s="18" t="s">
        <v>1341</v>
      </c>
      <c r="J1177" s="20">
        <v>2000</v>
      </c>
      <c r="K1177" s="20">
        <v>2710</v>
      </c>
      <c r="L1177" s="20">
        <v>357</v>
      </c>
      <c r="M1177" s="20">
        <v>0</v>
      </c>
      <c r="N1177" s="20">
        <v>6.4</v>
      </c>
      <c r="O1177" s="20">
        <v>60</v>
      </c>
      <c r="P1177" s="20">
        <v>103</v>
      </c>
      <c r="Q1177" s="3">
        <v>51317350</v>
      </c>
      <c r="R1177" s="3">
        <v>57000000</v>
      </c>
      <c r="S1177" s="3">
        <f t="shared" si="180"/>
        <v>-5682650</v>
      </c>
      <c r="T1177" s="4">
        <f t="shared" si="181"/>
        <v>-9.9695614035087726E-2</v>
      </c>
      <c r="U1177" s="5">
        <f t="shared" si="182"/>
        <v>25.560121754385968</v>
      </c>
      <c r="V1177" s="2">
        <f t="shared" si="183"/>
        <v>1996</v>
      </c>
      <c r="W1177" s="18" t="str">
        <f t="shared" si="184"/>
        <v>yanvar</v>
      </c>
      <c r="X1177" s="18" t="str">
        <f t="shared" si="185"/>
        <v>Rob Cohen</v>
      </c>
      <c r="Y1177" s="18" t="str">
        <f t="shared" si="186"/>
        <v>DRAGONHEART</v>
      </c>
      <c r="Z1177" s="18" t="str">
        <f t="shared" si="187"/>
        <v>Underperformer</v>
      </c>
      <c r="AA1177" s="18" t="str">
        <f>VLOOKUP(D1177, lookups!$A$2:$B$18, 2, FALSE)</f>
        <v>High Budget</v>
      </c>
      <c r="AB1177" s="18" t="str">
        <f t="shared" si="188"/>
        <v>Not Recommended</v>
      </c>
      <c r="AC1177" s="18" t="str">
        <f t="shared" si="189"/>
        <v>Normal</v>
      </c>
    </row>
    <row r="1178" spans="1:29" x14ac:dyDescent="0.35">
      <c r="A1178" s="18" t="s">
        <v>3842</v>
      </c>
      <c r="B1178" s="19">
        <v>38336</v>
      </c>
      <c r="C1178" s="18" t="s">
        <v>19</v>
      </c>
      <c r="D1178" s="18" t="s">
        <v>27</v>
      </c>
      <c r="E1178" s="18" t="s">
        <v>21</v>
      </c>
      <c r="F1178" s="18" t="s">
        <v>101</v>
      </c>
      <c r="G1178" s="18" t="s">
        <v>150</v>
      </c>
      <c r="H1178" s="18" t="s">
        <v>2358</v>
      </c>
      <c r="I1178" s="18" t="s">
        <v>803</v>
      </c>
      <c r="J1178" s="20">
        <v>18000</v>
      </c>
      <c r="K1178" s="20">
        <v>20660</v>
      </c>
      <c r="L1178" s="20">
        <v>541</v>
      </c>
      <c r="M1178" s="20">
        <v>0</v>
      </c>
      <c r="N1178" s="20">
        <v>7.4</v>
      </c>
      <c r="O1178" s="20">
        <v>153</v>
      </c>
      <c r="P1178" s="20">
        <v>143</v>
      </c>
      <c r="Q1178" s="3">
        <v>51225796</v>
      </c>
      <c r="R1178" s="3">
        <v>70000000</v>
      </c>
      <c r="S1178" s="3">
        <f t="shared" si="180"/>
        <v>-18774204</v>
      </c>
      <c r="T1178" s="4">
        <f t="shared" si="181"/>
        <v>-0.2682029142857143</v>
      </c>
      <c r="U1178" s="5">
        <f t="shared" si="182"/>
        <v>29.492718834285714</v>
      </c>
      <c r="V1178" s="2">
        <f t="shared" si="183"/>
        <v>2004</v>
      </c>
      <c r="W1178" s="18" t="str">
        <f t="shared" si="184"/>
        <v>dekabr</v>
      </c>
      <c r="X1178" s="18" t="str">
        <f t="shared" si="185"/>
        <v>Joel Schumacher</v>
      </c>
      <c r="Y1178" s="18" t="str">
        <f t="shared" si="186"/>
        <v>THE PHANTOM OF THE OPERA</v>
      </c>
      <c r="Z1178" s="18" t="str">
        <f t="shared" si="187"/>
        <v>Underperformer</v>
      </c>
      <c r="AA1178" s="18" t="str">
        <f>VLOOKUP(D1178, lookups!$A$2:$B$18, 2, FALSE)</f>
        <v>Medium Budget</v>
      </c>
      <c r="AB1178" s="18" t="str">
        <f t="shared" si="188"/>
        <v>Not Recommended</v>
      </c>
      <c r="AC1178" s="18" t="str">
        <f t="shared" si="189"/>
        <v>Normal</v>
      </c>
    </row>
    <row r="1179" spans="1:29" x14ac:dyDescent="0.35">
      <c r="A1179" s="18" t="s">
        <v>644</v>
      </c>
      <c r="B1179" s="19">
        <v>31950</v>
      </c>
      <c r="C1179" s="18" t="s">
        <v>50</v>
      </c>
      <c r="D1179" s="18" t="s">
        <v>95</v>
      </c>
      <c r="E1179" s="18" t="s">
        <v>21</v>
      </c>
      <c r="F1179" s="18" t="s">
        <v>101</v>
      </c>
      <c r="G1179" s="18" t="s">
        <v>102</v>
      </c>
      <c r="H1179" s="18" t="s">
        <v>645</v>
      </c>
      <c r="I1179" s="18" t="s">
        <v>347</v>
      </c>
      <c r="J1179" s="20">
        <v>387</v>
      </c>
      <c r="K1179" s="20">
        <v>1233</v>
      </c>
      <c r="L1179" s="20">
        <v>46</v>
      </c>
      <c r="M1179" s="20">
        <v>0</v>
      </c>
      <c r="N1179" s="20">
        <v>6.7</v>
      </c>
      <c r="O1179" s="20">
        <v>105</v>
      </c>
      <c r="P1179" s="20">
        <v>130</v>
      </c>
      <c r="Q1179" s="3">
        <v>51185897</v>
      </c>
      <c r="R1179" s="3">
        <v>30000000</v>
      </c>
      <c r="S1179" s="3">
        <f t="shared" si="180"/>
        <v>21185897</v>
      </c>
      <c r="T1179" s="4">
        <f t="shared" si="181"/>
        <v>0.70619656666666664</v>
      </c>
      <c r="U1179" s="5">
        <f t="shared" si="182"/>
        <v>27.082478626666667</v>
      </c>
      <c r="V1179" s="2">
        <f t="shared" si="183"/>
        <v>1987</v>
      </c>
      <c r="W1179" s="18" t="str">
        <f t="shared" si="184"/>
        <v>iyun</v>
      </c>
      <c r="X1179" s="18" t="str">
        <f t="shared" si="185"/>
        <v>John Glen</v>
      </c>
      <c r="Y1179" s="18" t="str">
        <f t="shared" si="186"/>
        <v>THE LİVİNG DAYLİGHTS</v>
      </c>
      <c r="Z1179" s="18" t="str">
        <f t="shared" si="187"/>
        <v>Normal</v>
      </c>
      <c r="AA1179" s="18" t="str">
        <f>VLOOKUP(D1179, lookups!$A$2:$B$18, 2, FALSE)</f>
        <v>High Budget</v>
      </c>
      <c r="AB1179" s="18" t="str">
        <f t="shared" si="188"/>
        <v>Not Recommended</v>
      </c>
      <c r="AC1179" s="18" t="str">
        <f t="shared" si="189"/>
        <v>Normal</v>
      </c>
    </row>
    <row r="1180" spans="1:29" x14ac:dyDescent="0.35">
      <c r="A1180" s="18" t="s">
        <v>6706</v>
      </c>
      <c r="B1180" s="19">
        <v>41976</v>
      </c>
      <c r="C1180" s="18" t="s">
        <v>50</v>
      </c>
      <c r="D1180" s="18" t="s">
        <v>58</v>
      </c>
      <c r="E1180" s="18" t="s">
        <v>21</v>
      </c>
      <c r="F1180" s="18" t="s">
        <v>22</v>
      </c>
      <c r="G1180" s="18" t="s">
        <v>102</v>
      </c>
      <c r="H1180" s="18" t="s">
        <v>3634</v>
      </c>
      <c r="I1180" s="18" t="s">
        <v>6010</v>
      </c>
      <c r="J1180" s="20">
        <v>3000</v>
      </c>
      <c r="K1180" s="20">
        <v>6089</v>
      </c>
      <c r="L1180" s="20">
        <v>33</v>
      </c>
      <c r="M1180" s="20">
        <v>10000</v>
      </c>
      <c r="N1180" s="20">
        <v>6.4</v>
      </c>
      <c r="O1180" s="20">
        <v>277</v>
      </c>
      <c r="P1180" s="20">
        <v>119</v>
      </c>
      <c r="Q1180" s="3">
        <v>51178893</v>
      </c>
      <c r="R1180" s="3">
        <v>50000000</v>
      </c>
      <c r="S1180" s="3">
        <f t="shared" si="180"/>
        <v>1178893</v>
      </c>
      <c r="T1180" s="4">
        <f t="shared" si="181"/>
        <v>2.3577859999999999E-2</v>
      </c>
      <c r="U1180" s="5">
        <f t="shared" si="182"/>
        <v>26.609431144000002</v>
      </c>
      <c r="V1180" s="2">
        <f t="shared" si="183"/>
        <v>2014</v>
      </c>
      <c r="W1180" s="18" t="str">
        <f t="shared" si="184"/>
        <v>dekabr</v>
      </c>
      <c r="X1180" s="18" t="str">
        <f t="shared" si="185"/>
        <v>James Bobin</v>
      </c>
      <c r="Y1180" s="18" t="str">
        <f t="shared" si="186"/>
        <v>MUPPETS MOST WANTED</v>
      </c>
      <c r="Z1180" s="18" t="str">
        <f t="shared" si="187"/>
        <v>Normal</v>
      </c>
      <c r="AA1180" s="18" t="str">
        <f>VLOOKUP(D1180, lookups!$A$2:$B$18, 2, FALSE)</f>
        <v>High Budget</v>
      </c>
      <c r="AB1180" s="18" t="str">
        <f t="shared" si="188"/>
        <v>Not Recommended</v>
      </c>
      <c r="AC1180" s="18" t="str">
        <f t="shared" si="189"/>
        <v>Normal</v>
      </c>
    </row>
    <row r="1181" spans="1:29" x14ac:dyDescent="0.35">
      <c r="A1181" s="18" t="s">
        <v>1112</v>
      </c>
      <c r="B1181" s="19">
        <v>34598</v>
      </c>
      <c r="C1181" s="18" t="s">
        <v>50</v>
      </c>
      <c r="D1181" s="18" t="s">
        <v>38</v>
      </c>
      <c r="E1181" s="18" t="s">
        <v>21</v>
      </c>
      <c r="F1181" s="18" t="s">
        <v>22</v>
      </c>
      <c r="G1181" s="18" t="s">
        <v>150</v>
      </c>
      <c r="H1181" s="18" t="s">
        <v>589</v>
      </c>
      <c r="I1181" s="18" t="s">
        <v>1113</v>
      </c>
      <c r="J1181" s="20">
        <v>3000</v>
      </c>
      <c r="K1181" s="20">
        <v>4767</v>
      </c>
      <c r="L1181" s="20">
        <v>88</v>
      </c>
      <c r="M1181" s="20">
        <v>1000</v>
      </c>
      <c r="N1181" s="20">
        <v>6.4</v>
      </c>
      <c r="O1181" s="20">
        <v>43</v>
      </c>
      <c r="P1181" s="20">
        <v>83</v>
      </c>
      <c r="Q1181" s="3">
        <v>51109400</v>
      </c>
      <c r="R1181" s="3">
        <v>30000000</v>
      </c>
      <c r="S1181" s="3">
        <f t="shared" si="180"/>
        <v>21109400</v>
      </c>
      <c r="T1181" s="4">
        <f t="shared" si="181"/>
        <v>0.70364666666666664</v>
      </c>
      <c r="U1181" s="5">
        <f t="shared" si="182"/>
        <v>25.981458666666668</v>
      </c>
      <c r="V1181" s="2">
        <f t="shared" si="183"/>
        <v>1994</v>
      </c>
      <c r="W1181" s="18" t="str">
        <f t="shared" si="184"/>
        <v>sentyabr</v>
      </c>
      <c r="X1181" s="18" t="str">
        <f t="shared" si="185"/>
        <v>Peter Segal</v>
      </c>
      <c r="Y1181" s="18" t="str">
        <f t="shared" si="186"/>
        <v>NAKED GUN 33 1/3: THE FİNAL INSULT</v>
      </c>
      <c r="Z1181" s="18" t="str">
        <f t="shared" si="187"/>
        <v>Normal</v>
      </c>
      <c r="AA1181" s="18" t="str">
        <f>VLOOKUP(D1181, lookups!$A$2:$B$18, 2, FALSE)</f>
        <v>Medium Budget</v>
      </c>
      <c r="AB1181" s="18" t="str">
        <f t="shared" si="188"/>
        <v>Not Recommended</v>
      </c>
      <c r="AC1181" s="18" t="str">
        <f t="shared" si="189"/>
        <v>Normal</v>
      </c>
    </row>
    <row r="1182" spans="1:29" x14ac:dyDescent="0.35">
      <c r="A1182" s="18" t="s">
        <v>137</v>
      </c>
      <c r="B1182" s="19">
        <v>23526</v>
      </c>
      <c r="C1182" s="18" t="s">
        <v>50</v>
      </c>
      <c r="D1182" s="18" t="s">
        <v>95</v>
      </c>
      <c r="E1182" s="18" t="s">
        <v>21</v>
      </c>
      <c r="F1182" s="18" t="s">
        <v>101</v>
      </c>
      <c r="G1182" s="18" t="s">
        <v>43</v>
      </c>
      <c r="H1182" s="18" t="s">
        <v>138</v>
      </c>
      <c r="I1182" s="18" t="s">
        <v>139</v>
      </c>
      <c r="J1182" s="20">
        <v>387</v>
      </c>
      <c r="K1182" s="20">
        <v>1198</v>
      </c>
      <c r="L1182" s="20">
        <v>82</v>
      </c>
      <c r="M1182" s="20">
        <v>0</v>
      </c>
      <c r="N1182" s="20">
        <v>7.8</v>
      </c>
      <c r="O1182" s="20">
        <v>164</v>
      </c>
      <c r="P1182" s="20">
        <v>110</v>
      </c>
      <c r="Q1182" s="3">
        <v>51100000</v>
      </c>
      <c r="R1182" s="3">
        <v>3000000</v>
      </c>
      <c r="S1182" s="3">
        <f t="shared" si="180"/>
        <v>48100000</v>
      </c>
      <c r="T1182" s="4">
        <f t="shared" si="181"/>
        <v>16.033333333333335</v>
      </c>
      <c r="U1182" s="5">
        <f t="shared" si="182"/>
        <v>37.61333333333333</v>
      </c>
      <c r="V1182" s="2">
        <f t="shared" si="183"/>
        <v>1964</v>
      </c>
      <c r="W1182" s="18" t="str">
        <f t="shared" si="184"/>
        <v>may</v>
      </c>
      <c r="X1182" s="18" t="str">
        <f t="shared" si="185"/>
        <v>Guy Hamilton</v>
      </c>
      <c r="Y1182" s="18" t="str">
        <f t="shared" si="186"/>
        <v>GOLDFİNGER</v>
      </c>
      <c r="Z1182" s="18" t="str">
        <f t="shared" si="187"/>
        <v>Normal</v>
      </c>
      <c r="AA1182" s="18" t="str">
        <f>VLOOKUP(D1182, lookups!$A$2:$B$18, 2, FALSE)</f>
        <v>High Budget</v>
      </c>
      <c r="AB1182" s="18" t="str">
        <f t="shared" si="188"/>
        <v>Not Recommended</v>
      </c>
      <c r="AC1182" s="18" t="str">
        <f t="shared" si="189"/>
        <v>Normal</v>
      </c>
    </row>
    <row r="1183" spans="1:29" x14ac:dyDescent="0.35">
      <c r="A1183" s="18" t="s">
        <v>4004</v>
      </c>
      <c r="B1183" s="19">
        <v>38445</v>
      </c>
      <c r="C1183" s="18" t="s">
        <v>50</v>
      </c>
      <c r="D1183" s="18" t="s">
        <v>27</v>
      </c>
      <c r="E1183" s="18" t="s">
        <v>21</v>
      </c>
      <c r="F1183" s="18" t="s">
        <v>22</v>
      </c>
      <c r="G1183" s="18" t="s">
        <v>110</v>
      </c>
      <c r="H1183" s="18" t="s">
        <v>221</v>
      </c>
      <c r="I1183" s="18" t="s">
        <v>3194</v>
      </c>
      <c r="J1183" s="20">
        <v>22000</v>
      </c>
      <c r="K1183" s="20">
        <v>23328</v>
      </c>
      <c r="L1183" s="20">
        <v>21</v>
      </c>
      <c r="M1183" s="20">
        <v>0</v>
      </c>
      <c r="N1183" s="20">
        <v>5.9</v>
      </c>
      <c r="O1183" s="20">
        <v>180</v>
      </c>
      <c r="P1183" s="20">
        <v>101</v>
      </c>
      <c r="Q1183" s="3">
        <v>51097664</v>
      </c>
      <c r="R1183" s="3">
        <v>30000000</v>
      </c>
      <c r="S1183" s="3">
        <f t="shared" si="180"/>
        <v>21097664</v>
      </c>
      <c r="T1183" s="4">
        <f t="shared" si="181"/>
        <v>0.70325546666666672</v>
      </c>
      <c r="U1183" s="5">
        <f t="shared" si="182"/>
        <v>23.881302186666669</v>
      </c>
      <c r="V1183" s="2">
        <f t="shared" si="183"/>
        <v>2005</v>
      </c>
      <c r="W1183" s="18" t="str">
        <f t="shared" si="184"/>
        <v>aprel</v>
      </c>
      <c r="X1183" s="18" t="str">
        <f t="shared" si="185"/>
        <v>John Polson</v>
      </c>
      <c r="Y1183" s="18" t="str">
        <f t="shared" si="186"/>
        <v>HİDE AND SEEK</v>
      </c>
      <c r="Z1183" s="18" t="str">
        <f t="shared" si="187"/>
        <v>Normal</v>
      </c>
      <c r="AA1183" s="18" t="str">
        <f>VLOOKUP(D1183, lookups!$A$2:$B$18, 2, FALSE)</f>
        <v>Medium Budget</v>
      </c>
      <c r="AB1183" s="18" t="str">
        <f t="shared" si="188"/>
        <v>Not Recommended</v>
      </c>
      <c r="AC1183" s="18" t="str">
        <f t="shared" si="189"/>
        <v>High Buzz Mismatch</v>
      </c>
    </row>
    <row r="1184" spans="1:29" x14ac:dyDescent="0.35">
      <c r="A1184" s="18" t="s">
        <v>4006</v>
      </c>
      <c r="B1184" s="19">
        <v>38668</v>
      </c>
      <c r="C1184" s="18" t="s">
        <v>50</v>
      </c>
      <c r="D1184" s="18" t="s">
        <v>95</v>
      </c>
      <c r="E1184" s="18" t="s">
        <v>21</v>
      </c>
      <c r="F1184" s="18" t="s">
        <v>22</v>
      </c>
      <c r="G1184" s="18" t="s">
        <v>102</v>
      </c>
      <c r="H1184" s="18" t="s">
        <v>2901</v>
      </c>
      <c r="I1184" s="18" t="s">
        <v>4007</v>
      </c>
      <c r="J1184" s="20">
        <v>11000</v>
      </c>
      <c r="K1184" s="20">
        <v>14385</v>
      </c>
      <c r="L1184" s="20">
        <v>19</v>
      </c>
      <c r="M1184" s="20">
        <v>0</v>
      </c>
      <c r="N1184" s="20">
        <v>6.5</v>
      </c>
      <c r="O1184" s="20">
        <v>142</v>
      </c>
      <c r="P1184" s="20">
        <v>80</v>
      </c>
      <c r="Q1184" s="3">
        <v>51053787</v>
      </c>
      <c r="R1184" s="3">
        <v>17500000</v>
      </c>
      <c r="S1184" s="3">
        <f t="shared" si="180"/>
        <v>33553787</v>
      </c>
      <c r="T1184" s="4">
        <f t="shared" si="181"/>
        <v>1.917359257142857</v>
      </c>
      <c r="U1184" s="5">
        <f t="shared" si="182"/>
        <v>26.766943702857144</v>
      </c>
      <c r="V1184" s="2">
        <f t="shared" si="183"/>
        <v>2005</v>
      </c>
      <c r="W1184" s="18" t="str">
        <f t="shared" si="184"/>
        <v>noyabr</v>
      </c>
      <c r="X1184" s="18" t="str">
        <f t="shared" si="185"/>
        <v>Cory Edwards</v>
      </c>
      <c r="Y1184" s="18" t="str">
        <f t="shared" si="186"/>
        <v>HOODWİNKED!</v>
      </c>
      <c r="Z1184" s="18" t="str">
        <f t="shared" si="187"/>
        <v>Normal</v>
      </c>
      <c r="AA1184" s="18" t="str">
        <f>VLOOKUP(D1184, lookups!$A$2:$B$18, 2, FALSE)</f>
        <v>High Budget</v>
      </c>
      <c r="AB1184" s="18" t="str">
        <f t="shared" si="188"/>
        <v>Not Recommended</v>
      </c>
      <c r="AC1184" s="18" t="str">
        <f t="shared" si="189"/>
        <v>Normal</v>
      </c>
    </row>
    <row r="1185" spans="1:29" x14ac:dyDescent="0.35">
      <c r="A1185" s="18" t="s">
        <v>1489</v>
      </c>
      <c r="B1185" s="19">
        <v>35235</v>
      </c>
      <c r="C1185" s="18" t="s">
        <v>50</v>
      </c>
      <c r="D1185" s="18" t="s">
        <v>27</v>
      </c>
      <c r="E1185" s="18" t="s">
        <v>21</v>
      </c>
      <c r="F1185" s="18" t="s">
        <v>22</v>
      </c>
      <c r="G1185" s="18" t="s">
        <v>150</v>
      </c>
      <c r="H1185" s="18" t="s">
        <v>1076</v>
      </c>
      <c r="I1185" s="18" t="s">
        <v>1490</v>
      </c>
      <c r="J1185" s="20">
        <v>1000</v>
      </c>
      <c r="K1185" s="20">
        <v>3653</v>
      </c>
      <c r="L1185" s="20">
        <v>50</v>
      </c>
      <c r="M1185" s="20">
        <v>829</v>
      </c>
      <c r="N1185" s="20">
        <v>6.1</v>
      </c>
      <c r="O1185" s="20">
        <v>34</v>
      </c>
      <c r="P1185" s="20">
        <v>124</v>
      </c>
      <c r="Q1185" s="3">
        <v>51045801</v>
      </c>
      <c r="R1185" s="3">
        <v>60000000</v>
      </c>
      <c r="S1185" s="3">
        <f t="shared" si="180"/>
        <v>-8954199</v>
      </c>
      <c r="T1185" s="4">
        <f t="shared" si="181"/>
        <v>-0.14923665</v>
      </c>
      <c r="U1185" s="5">
        <f t="shared" si="182"/>
        <v>24.423205339999996</v>
      </c>
      <c r="V1185" s="2">
        <f t="shared" si="183"/>
        <v>1996</v>
      </c>
      <c r="W1185" s="18" t="str">
        <f t="shared" si="184"/>
        <v>iyun</v>
      </c>
      <c r="X1185" s="18" t="str">
        <f t="shared" si="185"/>
        <v>Jon Avnet</v>
      </c>
      <c r="Y1185" s="18" t="str">
        <f t="shared" si="186"/>
        <v>UP CLOSE &amp; PERSONAL</v>
      </c>
      <c r="Z1185" s="18" t="str">
        <f t="shared" si="187"/>
        <v>Underperformer</v>
      </c>
      <c r="AA1185" s="18" t="str">
        <f>VLOOKUP(D1185, lookups!$A$2:$B$18, 2, FALSE)</f>
        <v>Medium Budget</v>
      </c>
      <c r="AB1185" s="18" t="str">
        <f t="shared" si="188"/>
        <v>Not Recommended</v>
      </c>
      <c r="AC1185" s="18" t="str">
        <f t="shared" si="189"/>
        <v>Normal</v>
      </c>
    </row>
    <row r="1186" spans="1:29" x14ac:dyDescent="0.35">
      <c r="A1186" s="18" t="s">
        <v>4142</v>
      </c>
      <c r="B1186" s="19">
        <v>38458</v>
      </c>
      <c r="C1186" s="18" t="s">
        <v>50</v>
      </c>
      <c r="D1186" s="18" t="s">
        <v>58</v>
      </c>
      <c r="E1186" s="18" t="s">
        <v>21</v>
      </c>
      <c r="F1186" s="18" t="s">
        <v>22</v>
      </c>
      <c r="G1186" s="18" t="s">
        <v>102</v>
      </c>
      <c r="H1186" s="18" t="s">
        <v>2139</v>
      </c>
      <c r="I1186" s="18" t="s">
        <v>4143</v>
      </c>
      <c r="J1186" s="20">
        <v>11000</v>
      </c>
      <c r="K1186" s="20">
        <v>14073</v>
      </c>
      <c r="L1186" s="20">
        <v>37</v>
      </c>
      <c r="M1186" s="20">
        <v>10000</v>
      </c>
      <c r="N1186" s="20">
        <v>6.8</v>
      </c>
      <c r="O1186" s="20">
        <v>276</v>
      </c>
      <c r="P1186" s="20">
        <v>109</v>
      </c>
      <c r="Q1186" s="3">
        <v>51019112</v>
      </c>
      <c r="R1186" s="3">
        <v>50000000</v>
      </c>
      <c r="S1186" s="3">
        <f t="shared" si="180"/>
        <v>1019112</v>
      </c>
      <c r="T1186" s="4">
        <f t="shared" si="181"/>
        <v>2.0382239999999999E-2</v>
      </c>
      <c r="U1186" s="5">
        <f t="shared" si="182"/>
        <v>28.208152895999998</v>
      </c>
      <c r="V1186" s="2">
        <f t="shared" si="183"/>
        <v>2005</v>
      </c>
      <c r="W1186" s="18" t="str">
        <f t="shared" si="184"/>
        <v>aprel</v>
      </c>
      <c r="X1186" s="18" t="str">
        <f t="shared" si="185"/>
        <v>Garth Jennings</v>
      </c>
      <c r="Y1186" s="18" t="str">
        <f t="shared" si="186"/>
        <v>THE HİTCHHİKER'S GUİDE TO THE GALAXY</v>
      </c>
      <c r="Z1186" s="18" t="str">
        <f t="shared" si="187"/>
        <v>Normal</v>
      </c>
      <c r="AA1186" s="18" t="str">
        <f>VLOOKUP(D1186, lookups!$A$2:$B$18, 2, FALSE)</f>
        <v>High Budget</v>
      </c>
      <c r="AB1186" s="18" t="str">
        <f t="shared" si="188"/>
        <v>Not Recommended</v>
      </c>
      <c r="AC1186" s="18" t="str">
        <f t="shared" si="189"/>
        <v>Normal</v>
      </c>
    </row>
    <row r="1187" spans="1:29" x14ac:dyDescent="0.35">
      <c r="A1187" s="18" t="s">
        <v>4601</v>
      </c>
      <c r="B1187" s="19">
        <v>39314</v>
      </c>
      <c r="C1187" s="18" t="s">
        <v>50</v>
      </c>
      <c r="D1187" s="18" t="s">
        <v>27</v>
      </c>
      <c r="E1187" s="18" t="s">
        <v>21</v>
      </c>
      <c r="F1187" s="18" t="s">
        <v>101</v>
      </c>
      <c r="G1187" s="18" t="s">
        <v>110</v>
      </c>
      <c r="H1187" s="18" t="s">
        <v>4602</v>
      </c>
      <c r="I1187" s="18" t="s">
        <v>4087</v>
      </c>
      <c r="J1187" s="20">
        <v>19000</v>
      </c>
      <c r="K1187" s="20">
        <v>20499</v>
      </c>
      <c r="L1187" s="20">
        <v>456</v>
      </c>
      <c r="M1187" s="20">
        <v>12000</v>
      </c>
      <c r="N1187" s="20">
        <v>7.8</v>
      </c>
      <c r="O1187" s="20">
        <v>316</v>
      </c>
      <c r="P1187" s="20">
        <v>123</v>
      </c>
      <c r="Q1187" s="3">
        <v>50921738</v>
      </c>
      <c r="R1187" s="3">
        <v>30000000</v>
      </c>
      <c r="S1187" s="3">
        <f t="shared" si="180"/>
        <v>20921738</v>
      </c>
      <c r="T1187" s="4">
        <f t="shared" si="181"/>
        <v>0.69739126666666662</v>
      </c>
      <c r="U1187" s="5">
        <f t="shared" si="182"/>
        <v>32.678956506666665</v>
      </c>
      <c r="V1187" s="2">
        <f t="shared" si="183"/>
        <v>2007</v>
      </c>
      <c r="W1187" s="18" t="str">
        <f t="shared" si="184"/>
        <v>avgust</v>
      </c>
      <c r="X1187" s="18" t="str">
        <f t="shared" si="185"/>
        <v>Joe Wright</v>
      </c>
      <c r="Y1187" s="18" t="str">
        <f t="shared" si="186"/>
        <v>ATONEMENT</v>
      </c>
      <c r="Z1187" s="18" t="str">
        <f t="shared" si="187"/>
        <v>Normal</v>
      </c>
      <c r="AA1187" s="18" t="str">
        <f>VLOOKUP(D1187, lookups!$A$2:$B$18, 2, FALSE)</f>
        <v>Medium Budget</v>
      </c>
      <c r="AB1187" s="18" t="str">
        <f t="shared" si="188"/>
        <v>Not Recommended</v>
      </c>
      <c r="AC1187" s="18" t="str">
        <f t="shared" si="189"/>
        <v>Normal</v>
      </c>
    </row>
    <row r="1188" spans="1:29" x14ac:dyDescent="0.35">
      <c r="A1188" s="18" t="s">
        <v>4250</v>
      </c>
      <c r="B1188" s="19">
        <v>38850</v>
      </c>
      <c r="C1188" s="18" t="s">
        <v>50</v>
      </c>
      <c r="D1188" s="18" t="s">
        <v>95</v>
      </c>
      <c r="E1188" s="18" t="s">
        <v>4251</v>
      </c>
      <c r="F1188" s="18" t="s">
        <v>22</v>
      </c>
      <c r="G1188" s="18" t="s">
        <v>110</v>
      </c>
      <c r="H1188" s="18" t="s">
        <v>4252</v>
      </c>
      <c r="I1188" s="18" t="s">
        <v>1192</v>
      </c>
      <c r="J1188" s="20">
        <v>708</v>
      </c>
      <c r="K1188" s="20">
        <v>848</v>
      </c>
      <c r="L1188" s="20">
        <v>0</v>
      </c>
      <c r="M1188" s="20">
        <v>14000</v>
      </c>
      <c r="N1188" s="20">
        <v>7.8</v>
      </c>
      <c r="O1188" s="20">
        <v>283</v>
      </c>
      <c r="P1188" s="20">
        <v>139</v>
      </c>
      <c r="Q1188" s="3">
        <v>50859889</v>
      </c>
      <c r="R1188" s="3">
        <v>40000000</v>
      </c>
      <c r="S1188" s="3">
        <f t="shared" si="180"/>
        <v>10859889</v>
      </c>
      <c r="T1188" s="4">
        <f t="shared" si="181"/>
        <v>0.27149722500000001</v>
      </c>
      <c r="U1188" s="5">
        <f t="shared" si="182"/>
        <v>32.708598889999998</v>
      </c>
      <c r="V1188" s="2">
        <f t="shared" si="183"/>
        <v>2006</v>
      </c>
      <c r="W1188" s="18" t="str">
        <f t="shared" si="184"/>
        <v>may</v>
      </c>
      <c r="X1188" s="18" t="str">
        <f t="shared" si="185"/>
        <v>Mel Gibson</v>
      </c>
      <c r="Y1188" s="18" t="str">
        <f t="shared" si="186"/>
        <v>APOCALYPTO</v>
      </c>
      <c r="Z1188" s="18" t="str">
        <f t="shared" si="187"/>
        <v>Normal</v>
      </c>
      <c r="AA1188" s="18" t="str">
        <f>VLOOKUP(D1188, lookups!$A$2:$B$18, 2, FALSE)</f>
        <v>High Budget</v>
      </c>
      <c r="AB1188" s="18" t="str">
        <f t="shared" si="188"/>
        <v>Not Recommended</v>
      </c>
      <c r="AC1188" s="18" t="str">
        <f t="shared" si="189"/>
        <v>Normal</v>
      </c>
    </row>
    <row r="1189" spans="1:29" x14ac:dyDescent="0.35">
      <c r="A1189" s="18" t="s">
        <v>6720</v>
      </c>
      <c r="B1189" s="19">
        <v>41918</v>
      </c>
      <c r="C1189" s="18" t="s">
        <v>50</v>
      </c>
      <c r="D1189" s="18" t="s">
        <v>333</v>
      </c>
      <c r="E1189" s="18" t="s">
        <v>21</v>
      </c>
      <c r="F1189" s="18" t="s">
        <v>22</v>
      </c>
      <c r="G1189" s="18" t="s">
        <v>150</v>
      </c>
      <c r="H1189" s="18" t="s">
        <v>4480</v>
      </c>
      <c r="I1189" s="18" t="s">
        <v>6721</v>
      </c>
      <c r="J1189" s="20">
        <v>852</v>
      </c>
      <c r="K1189" s="20">
        <v>5056</v>
      </c>
      <c r="L1189" s="20">
        <v>10</v>
      </c>
      <c r="M1189" s="20">
        <v>18000</v>
      </c>
      <c r="N1189" s="20">
        <v>4.4000000000000004</v>
      </c>
      <c r="O1189" s="20">
        <v>183</v>
      </c>
      <c r="P1189" s="20">
        <v>89</v>
      </c>
      <c r="Q1189" s="3">
        <v>50820940</v>
      </c>
      <c r="R1189" s="3">
        <v>5000000</v>
      </c>
      <c r="S1189" s="3">
        <f t="shared" si="180"/>
        <v>45820940</v>
      </c>
      <c r="T1189" s="4">
        <f t="shared" si="181"/>
        <v>9.1641879999999993</v>
      </c>
      <c r="U1189" s="5">
        <f t="shared" si="182"/>
        <v>23.065675200000001</v>
      </c>
      <c r="V1189" s="2">
        <f t="shared" si="183"/>
        <v>2014</v>
      </c>
      <c r="W1189" s="18" t="str">
        <f t="shared" si="184"/>
        <v>oktyabr</v>
      </c>
      <c r="X1189" s="18" t="str">
        <f t="shared" si="185"/>
        <v>Stiles White</v>
      </c>
      <c r="Y1189" s="18" t="str">
        <f t="shared" si="186"/>
        <v>OUİJA</v>
      </c>
      <c r="Z1189" s="18" t="str">
        <f t="shared" si="187"/>
        <v>Normal</v>
      </c>
      <c r="AA1189" s="18" t="str">
        <f>VLOOKUP(D1189, lookups!$A$2:$B$18, 2, FALSE)</f>
        <v>Low Budget</v>
      </c>
      <c r="AB1189" s="18" t="str">
        <f t="shared" si="188"/>
        <v>Not Recommended</v>
      </c>
      <c r="AC1189" s="18" t="str">
        <f t="shared" si="189"/>
        <v>Normal</v>
      </c>
    </row>
    <row r="1190" spans="1:29" x14ac:dyDescent="0.35">
      <c r="A1190" s="18" t="s">
        <v>5114</v>
      </c>
      <c r="B1190" s="19">
        <v>39560</v>
      </c>
      <c r="C1190" s="18" t="s">
        <v>50</v>
      </c>
      <c r="D1190" s="18" t="s">
        <v>58</v>
      </c>
      <c r="E1190" s="18" t="s">
        <v>21</v>
      </c>
      <c r="F1190" s="18" t="s">
        <v>101</v>
      </c>
      <c r="G1190" s="18" t="s">
        <v>46</v>
      </c>
      <c r="H1190" s="18" t="s">
        <v>5115</v>
      </c>
      <c r="I1190" s="18" t="s">
        <v>5116</v>
      </c>
      <c r="J1190" s="20">
        <v>9000</v>
      </c>
      <c r="K1190" s="20">
        <v>13403</v>
      </c>
      <c r="L1190" s="20">
        <v>18</v>
      </c>
      <c r="M1190" s="20">
        <v>0</v>
      </c>
      <c r="N1190" s="20">
        <v>6.1</v>
      </c>
      <c r="O1190" s="20">
        <v>118</v>
      </c>
      <c r="P1190" s="20">
        <v>93</v>
      </c>
      <c r="Q1190" s="3">
        <v>50818750</v>
      </c>
      <c r="R1190" s="3">
        <v>60000000</v>
      </c>
      <c r="S1190" s="3">
        <f t="shared" si="180"/>
        <v>-9181250</v>
      </c>
      <c r="T1190" s="4">
        <f t="shared" si="181"/>
        <v>-0.15302083333333333</v>
      </c>
      <c r="U1190" s="5">
        <f t="shared" si="182"/>
        <v>24.338791666666665</v>
      </c>
      <c r="V1190" s="2">
        <f t="shared" si="183"/>
        <v>2008</v>
      </c>
      <c r="W1190" s="18" t="str">
        <f t="shared" si="184"/>
        <v>aprel</v>
      </c>
      <c r="X1190" s="18" t="str">
        <f t="shared" si="185"/>
        <v>Sam Fell</v>
      </c>
      <c r="Y1190" s="18" t="str">
        <f t="shared" si="186"/>
        <v>THE TALE OF DESPEREAUX</v>
      </c>
      <c r="Z1190" s="18" t="str">
        <f t="shared" si="187"/>
        <v>Underperformer</v>
      </c>
      <c r="AA1190" s="18" t="str">
        <f>VLOOKUP(D1190, lookups!$A$2:$B$18, 2, FALSE)</f>
        <v>High Budget</v>
      </c>
      <c r="AB1190" s="18" t="str">
        <f t="shared" si="188"/>
        <v>Not Recommended</v>
      </c>
      <c r="AC1190" s="18" t="str">
        <f t="shared" si="189"/>
        <v>Normal</v>
      </c>
    </row>
    <row r="1191" spans="1:29" x14ac:dyDescent="0.35">
      <c r="A1191" s="18" t="s">
        <v>4108</v>
      </c>
      <c r="B1191" s="19">
        <v>38612</v>
      </c>
      <c r="C1191" s="18" t="s">
        <v>50</v>
      </c>
      <c r="D1191" s="18" t="s">
        <v>27</v>
      </c>
      <c r="E1191" s="18" t="s">
        <v>21</v>
      </c>
      <c r="F1191" s="18" t="s">
        <v>22</v>
      </c>
      <c r="G1191" s="18" t="s">
        <v>110</v>
      </c>
      <c r="H1191" s="18" t="s">
        <v>1541</v>
      </c>
      <c r="I1191" s="18" t="s">
        <v>2956</v>
      </c>
      <c r="J1191" s="20">
        <v>13000</v>
      </c>
      <c r="K1191" s="20">
        <v>14747</v>
      </c>
      <c r="L1191" s="20">
        <v>79</v>
      </c>
      <c r="M1191" s="20">
        <v>0</v>
      </c>
      <c r="N1191" s="20">
        <v>7</v>
      </c>
      <c r="O1191" s="20">
        <v>358</v>
      </c>
      <c r="P1191" s="20">
        <v>128</v>
      </c>
      <c r="Q1191" s="3">
        <v>50815288</v>
      </c>
      <c r="R1191" s="3">
        <v>50000000</v>
      </c>
      <c r="S1191" s="3">
        <f t="shared" si="180"/>
        <v>815288</v>
      </c>
      <c r="T1191" s="4">
        <f t="shared" si="181"/>
        <v>1.6305759999999999E-2</v>
      </c>
      <c r="U1191" s="5">
        <f t="shared" si="182"/>
        <v>28.006522304000001</v>
      </c>
      <c r="V1191" s="2">
        <f t="shared" si="183"/>
        <v>2005</v>
      </c>
      <c r="W1191" s="18" t="str">
        <f t="shared" si="184"/>
        <v>sentyabr</v>
      </c>
      <c r="X1191" s="18" t="str">
        <f t="shared" si="185"/>
        <v>Stephen Gaghan</v>
      </c>
      <c r="Y1191" s="18" t="str">
        <f t="shared" si="186"/>
        <v>SYRİANA</v>
      </c>
      <c r="Z1191" s="18" t="str">
        <f t="shared" si="187"/>
        <v>Normal</v>
      </c>
      <c r="AA1191" s="18" t="str">
        <f>VLOOKUP(D1191, lookups!$A$2:$B$18, 2, FALSE)</f>
        <v>Medium Budget</v>
      </c>
      <c r="AB1191" s="18" t="str">
        <f t="shared" si="188"/>
        <v>Not Recommended</v>
      </c>
      <c r="AC1191" s="18" t="str">
        <f t="shared" si="189"/>
        <v>Normal</v>
      </c>
    </row>
    <row r="1192" spans="1:29" x14ac:dyDescent="0.35">
      <c r="A1192" s="18" t="s">
        <v>6767</v>
      </c>
      <c r="B1192" s="19">
        <v>41888</v>
      </c>
      <c r="C1192" s="18" t="s">
        <v>50</v>
      </c>
      <c r="D1192" s="18" t="s">
        <v>58</v>
      </c>
      <c r="E1192" s="18" t="s">
        <v>21</v>
      </c>
      <c r="F1192" s="18" t="s">
        <v>22</v>
      </c>
      <c r="G1192" s="18" t="s">
        <v>102</v>
      </c>
      <c r="H1192" s="18" t="s">
        <v>6768</v>
      </c>
      <c r="I1192" s="18" t="s">
        <v>6769</v>
      </c>
      <c r="J1192" s="20">
        <v>874</v>
      </c>
      <c r="K1192" s="20">
        <v>3151</v>
      </c>
      <c r="L1192" s="20">
        <v>7</v>
      </c>
      <c r="M1192" s="20">
        <v>11000</v>
      </c>
      <c r="N1192" s="20">
        <v>6.8</v>
      </c>
      <c r="O1192" s="20">
        <v>219</v>
      </c>
      <c r="P1192" s="20">
        <v>96</v>
      </c>
      <c r="Q1192" s="3">
        <v>50807639</v>
      </c>
      <c r="R1192" s="3">
        <v>60000000</v>
      </c>
      <c r="S1192" s="3">
        <f t="shared" si="180"/>
        <v>-9192361</v>
      </c>
      <c r="T1192" s="4">
        <f t="shared" si="181"/>
        <v>-0.15320601666666667</v>
      </c>
      <c r="U1192" s="5">
        <f t="shared" si="182"/>
        <v>28.238717593333334</v>
      </c>
      <c r="V1192" s="2">
        <f t="shared" si="183"/>
        <v>2014</v>
      </c>
      <c r="W1192" s="18" t="str">
        <f t="shared" si="184"/>
        <v>sentyabr</v>
      </c>
      <c r="X1192" s="18" t="str">
        <f t="shared" si="185"/>
        <v>Graham Annable</v>
      </c>
      <c r="Y1192" s="18" t="str">
        <f t="shared" si="186"/>
        <v>THE BOXTROLLS</v>
      </c>
      <c r="Z1192" s="18" t="str">
        <f t="shared" si="187"/>
        <v>Underperformer</v>
      </c>
      <c r="AA1192" s="18" t="str">
        <f>VLOOKUP(D1192, lookups!$A$2:$B$18, 2, FALSE)</f>
        <v>High Budget</v>
      </c>
      <c r="AB1192" s="18" t="str">
        <f t="shared" si="188"/>
        <v>Not Recommended</v>
      </c>
      <c r="AC1192" s="18" t="str">
        <f t="shared" si="189"/>
        <v>Normal</v>
      </c>
    </row>
    <row r="1193" spans="1:29" x14ac:dyDescent="0.35">
      <c r="A1193" s="18" t="s">
        <v>2548</v>
      </c>
      <c r="B1193" s="19">
        <v>36854</v>
      </c>
      <c r="C1193" s="18" t="s">
        <v>50</v>
      </c>
      <c r="D1193" s="18" t="s">
        <v>58</v>
      </c>
      <c r="E1193" s="18" t="s">
        <v>21</v>
      </c>
      <c r="F1193" s="18" t="s">
        <v>22</v>
      </c>
      <c r="G1193" s="18" t="s">
        <v>102</v>
      </c>
      <c r="H1193" s="18" t="s">
        <v>1517</v>
      </c>
      <c r="I1193" s="18" t="s">
        <v>2549</v>
      </c>
      <c r="J1193" s="20">
        <v>2000</v>
      </c>
      <c r="K1193" s="20">
        <v>3372</v>
      </c>
      <c r="L1193" s="20">
        <v>10</v>
      </c>
      <c r="M1193" s="20">
        <v>0</v>
      </c>
      <c r="N1193" s="20">
        <v>6.9</v>
      </c>
      <c r="O1193" s="20">
        <v>82</v>
      </c>
      <c r="P1193" s="20">
        <v>89</v>
      </c>
      <c r="Q1193" s="3">
        <v>50802661</v>
      </c>
      <c r="R1193" s="3">
        <v>95000000</v>
      </c>
      <c r="S1193" s="3">
        <f t="shared" si="180"/>
        <v>-44197339</v>
      </c>
      <c r="T1193" s="4">
        <f t="shared" si="181"/>
        <v>-0.46523514736842103</v>
      </c>
      <c r="U1193" s="5">
        <f t="shared" si="182"/>
        <v>27.413905941052633</v>
      </c>
      <c r="V1193" s="2">
        <f t="shared" si="183"/>
        <v>2000</v>
      </c>
      <c r="W1193" s="18" t="str">
        <f t="shared" si="184"/>
        <v>noyabr</v>
      </c>
      <c r="X1193" s="18" t="str">
        <f t="shared" si="185"/>
        <v>Bibo Bergeron</v>
      </c>
      <c r="Y1193" s="18" t="str">
        <f t="shared" si="186"/>
        <v>THE ROAD TO EL DORADO</v>
      </c>
      <c r="Z1193" s="18" t="str">
        <f t="shared" si="187"/>
        <v>Underperformer</v>
      </c>
      <c r="AA1193" s="18" t="str">
        <f>VLOOKUP(D1193, lookups!$A$2:$B$18, 2, FALSE)</f>
        <v>High Budget</v>
      </c>
      <c r="AB1193" s="18" t="str">
        <f t="shared" si="188"/>
        <v>Not Recommended</v>
      </c>
      <c r="AC1193" s="18" t="str">
        <f t="shared" si="189"/>
        <v>Normal</v>
      </c>
    </row>
    <row r="1194" spans="1:29" x14ac:dyDescent="0.35">
      <c r="A1194" s="18" t="s">
        <v>256</v>
      </c>
      <c r="B1194" s="19">
        <v>28358</v>
      </c>
      <c r="C1194" s="18" t="s">
        <v>19</v>
      </c>
      <c r="D1194" s="18" t="s">
        <v>27</v>
      </c>
      <c r="E1194" s="18" t="s">
        <v>21</v>
      </c>
      <c r="F1194" s="18" t="s">
        <v>22</v>
      </c>
      <c r="G1194" s="18" t="s">
        <v>102</v>
      </c>
      <c r="H1194" s="18" t="s">
        <v>257</v>
      </c>
      <c r="I1194" s="18" t="s">
        <v>258</v>
      </c>
      <c r="J1194" s="20">
        <v>385</v>
      </c>
      <c r="K1194" s="20">
        <v>669</v>
      </c>
      <c r="L1194" s="20">
        <v>0</v>
      </c>
      <c r="M1194" s="20">
        <v>0</v>
      </c>
      <c r="N1194" s="20">
        <v>7.4</v>
      </c>
      <c r="O1194" s="20">
        <v>56</v>
      </c>
      <c r="P1194" s="20">
        <v>175</v>
      </c>
      <c r="Q1194" s="3">
        <v>50800000</v>
      </c>
      <c r="R1194" s="3">
        <v>26000000</v>
      </c>
      <c r="S1194" s="3">
        <f t="shared" si="180"/>
        <v>24800000</v>
      </c>
      <c r="T1194" s="4">
        <f t="shared" si="181"/>
        <v>0.9538461538461539</v>
      </c>
      <c r="U1194" s="5">
        <f t="shared" si="182"/>
        <v>29.981538461538463</v>
      </c>
      <c r="V1194" s="2">
        <f t="shared" si="183"/>
        <v>1977</v>
      </c>
      <c r="W1194" s="18" t="str">
        <f t="shared" si="184"/>
        <v>avgust</v>
      </c>
      <c r="X1194" s="18" t="str">
        <f t="shared" si="185"/>
        <v>Richard Attenborough</v>
      </c>
      <c r="Y1194" s="18" t="str">
        <f t="shared" si="186"/>
        <v>A BRİDGE TOO FAR</v>
      </c>
      <c r="Z1194" s="18" t="str">
        <f t="shared" si="187"/>
        <v>Normal</v>
      </c>
      <c r="AA1194" s="18" t="str">
        <f>VLOOKUP(D1194, lookups!$A$2:$B$18, 2, FALSE)</f>
        <v>Medium Budget</v>
      </c>
      <c r="AB1194" s="18" t="str">
        <f t="shared" si="188"/>
        <v>Not Recommended</v>
      </c>
      <c r="AC1194" s="18" t="str">
        <f t="shared" si="189"/>
        <v>Normal</v>
      </c>
    </row>
    <row r="1195" spans="1:29" x14ac:dyDescent="0.35">
      <c r="A1195" s="18" t="s">
        <v>962</v>
      </c>
      <c r="B1195" s="19">
        <v>33752</v>
      </c>
      <c r="C1195" s="18" t="s">
        <v>50</v>
      </c>
      <c r="D1195" s="18" t="s">
        <v>38</v>
      </c>
      <c r="E1195" s="18" t="s">
        <v>21</v>
      </c>
      <c r="F1195" s="18" t="s">
        <v>22</v>
      </c>
      <c r="G1195" s="18" t="s">
        <v>102</v>
      </c>
      <c r="H1195" s="18" t="s">
        <v>963</v>
      </c>
      <c r="I1195" s="18" t="s">
        <v>725</v>
      </c>
      <c r="J1195" s="20">
        <v>633</v>
      </c>
      <c r="K1195" s="20">
        <v>3362</v>
      </c>
      <c r="L1195" s="20">
        <v>65</v>
      </c>
      <c r="M1195" s="20">
        <v>0</v>
      </c>
      <c r="N1195" s="20">
        <v>6.4</v>
      </c>
      <c r="O1195" s="20">
        <v>22</v>
      </c>
      <c r="P1195" s="20">
        <v>100</v>
      </c>
      <c r="Q1195" s="3">
        <v>50752337</v>
      </c>
      <c r="R1195" s="3">
        <v>10000000</v>
      </c>
      <c r="S1195" s="3">
        <f t="shared" si="180"/>
        <v>40752337</v>
      </c>
      <c r="T1195" s="4">
        <f t="shared" si="181"/>
        <v>4.0752337000000001</v>
      </c>
      <c r="U1195" s="5">
        <f t="shared" si="182"/>
        <v>27.230093480000001</v>
      </c>
      <c r="V1195" s="2">
        <f t="shared" si="183"/>
        <v>1992</v>
      </c>
      <c r="W1195" s="18" t="str">
        <f t="shared" si="184"/>
        <v>may</v>
      </c>
      <c r="X1195" s="18" t="str">
        <f t="shared" si="185"/>
        <v>Stephen Herek</v>
      </c>
      <c r="Y1195" s="18" t="str">
        <f t="shared" si="186"/>
        <v>THE MİGHTY DUCKS</v>
      </c>
      <c r="Z1195" s="18" t="str">
        <f t="shared" si="187"/>
        <v>Normal</v>
      </c>
      <c r="AA1195" s="18" t="str">
        <f>VLOOKUP(D1195, lookups!$A$2:$B$18, 2, FALSE)</f>
        <v>Medium Budget</v>
      </c>
      <c r="AB1195" s="18" t="str">
        <f t="shared" si="188"/>
        <v>Not Recommended</v>
      </c>
      <c r="AC1195" s="18" t="str">
        <f t="shared" si="189"/>
        <v>Normal</v>
      </c>
    </row>
    <row r="1196" spans="1:29" x14ac:dyDescent="0.35">
      <c r="A1196" s="18" t="s">
        <v>3755</v>
      </c>
      <c r="B1196" s="19">
        <v>38278</v>
      </c>
      <c r="C1196" s="18" t="s">
        <v>50</v>
      </c>
      <c r="D1196" s="18" t="s">
        <v>95</v>
      </c>
      <c r="E1196" s="18" t="s">
        <v>21</v>
      </c>
      <c r="F1196" s="18" t="s">
        <v>29</v>
      </c>
      <c r="G1196" s="18" t="s">
        <v>110</v>
      </c>
      <c r="H1196" s="18" t="s">
        <v>869</v>
      </c>
      <c r="I1196" s="18" t="s">
        <v>3756</v>
      </c>
      <c r="J1196" s="20">
        <v>14000</v>
      </c>
      <c r="K1196" s="20">
        <v>16791</v>
      </c>
      <c r="L1196" s="20">
        <v>38</v>
      </c>
      <c r="M1196" s="20">
        <v>0</v>
      </c>
      <c r="N1196" s="20">
        <v>6.2</v>
      </c>
      <c r="O1196" s="20">
        <v>191</v>
      </c>
      <c r="P1196" s="20">
        <v>98</v>
      </c>
      <c r="Q1196" s="3">
        <v>50740078</v>
      </c>
      <c r="R1196" s="3">
        <v>45000000</v>
      </c>
      <c r="S1196" s="3">
        <f t="shared" si="180"/>
        <v>5740078</v>
      </c>
      <c r="T1196" s="4">
        <f t="shared" si="181"/>
        <v>0.1275572888888889</v>
      </c>
      <c r="U1196" s="5">
        <f t="shared" si="182"/>
        <v>24.851022915555557</v>
      </c>
      <c r="V1196" s="2">
        <f t="shared" si="183"/>
        <v>2004</v>
      </c>
      <c r="W1196" s="18" t="str">
        <f t="shared" si="184"/>
        <v>oktyabr</v>
      </c>
      <c r="X1196" s="18" t="str">
        <f t="shared" si="185"/>
        <v>Alexander Witt</v>
      </c>
      <c r="Y1196" s="18" t="str">
        <f t="shared" si="186"/>
        <v>RESİDENT EVİL: APOCALYPSE</v>
      </c>
      <c r="Z1196" s="18" t="str">
        <f t="shared" si="187"/>
        <v>Normal</v>
      </c>
      <c r="AA1196" s="18" t="str">
        <f>VLOOKUP(D1196, lookups!$A$2:$B$18, 2, FALSE)</f>
        <v>High Budget</v>
      </c>
      <c r="AB1196" s="18" t="str">
        <f t="shared" si="188"/>
        <v>Not Recommended</v>
      </c>
      <c r="AC1196" s="18" t="str">
        <f t="shared" si="189"/>
        <v>Normal</v>
      </c>
    </row>
    <row r="1197" spans="1:29" x14ac:dyDescent="0.35">
      <c r="A1197" s="18" t="s">
        <v>1286</v>
      </c>
      <c r="B1197" s="19">
        <v>34896</v>
      </c>
      <c r="C1197" s="18" t="s">
        <v>50</v>
      </c>
      <c r="D1197" s="18" t="s">
        <v>95</v>
      </c>
      <c r="E1197" s="18" t="s">
        <v>21</v>
      </c>
      <c r="F1197" s="18" t="s">
        <v>22</v>
      </c>
      <c r="G1197" s="18" t="s">
        <v>150</v>
      </c>
      <c r="H1197" s="18" t="s">
        <v>1287</v>
      </c>
      <c r="I1197" s="18" t="s">
        <v>1288</v>
      </c>
      <c r="J1197" s="20">
        <v>649</v>
      </c>
      <c r="K1197" s="20">
        <v>1725</v>
      </c>
      <c r="L1197" s="20">
        <v>34</v>
      </c>
      <c r="M1197" s="20">
        <v>0</v>
      </c>
      <c r="N1197" s="20">
        <v>5.8</v>
      </c>
      <c r="O1197" s="20">
        <v>53</v>
      </c>
      <c r="P1197" s="20">
        <v>114</v>
      </c>
      <c r="Q1197" s="3">
        <v>50728000</v>
      </c>
      <c r="R1197" s="3">
        <v>22000000</v>
      </c>
      <c r="S1197" s="3">
        <f t="shared" si="180"/>
        <v>28728000</v>
      </c>
      <c r="T1197" s="4">
        <f t="shared" si="181"/>
        <v>1.3058181818181818</v>
      </c>
      <c r="U1197" s="5">
        <f t="shared" si="182"/>
        <v>23.722327272727274</v>
      </c>
      <c r="V1197" s="2">
        <f t="shared" si="183"/>
        <v>1995</v>
      </c>
      <c r="W1197" s="18" t="str">
        <f t="shared" si="184"/>
        <v>iyul</v>
      </c>
      <c r="X1197" s="18" t="str">
        <f t="shared" si="185"/>
        <v>Irwin Winkler</v>
      </c>
      <c r="Y1197" s="18" t="str">
        <f t="shared" si="186"/>
        <v>THE NET</v>
      </c>
      <c r="Z1197" s="18" t="str">
        <f t="shared" si="187"/>
        <v>Normal</v>
      </c>
      <c r="AA1197" s="18" t="str">
        <f>VLOOKUP(D1197, lookups!$A$2:$B$18, 2, FALSE)</f>
        <v>High Budget</v>
      </c>
      <c r="AB1197" s="18" t="str">
        <f t="shared" si="188"/>
        <v>Not Recommended</v>
      </c>
      <c r="AC1197" s="18" t="str">
        <f t="shared" si="189"/>
        <v>Normal</v>
      </c>
    </row>
    <row r="1198" spans="1:29" x14ac:dyDescent="0.35">
      <c r="A1198" s="18" t="s">
        <v>1139</v>
      </c>
      <c r="B1198" s="19">
        <v>34381</v>
      </c>
      <c r="C1198" s="18" t="s">
        <v>50</v>
      </c>
      <c r="D1198" s="18" t="s">
        <v>95</v>
      </c>
      <c r="E1198" s="18" t="s">
        <v>21</v>
      </c>
      <c r="F1198" s="18" t="s">
        <v>22</v>
      </c>
      <c r="G1198" s="18" t="s">
        <v>110</v>
      </c>
      <c r="H1198" s="18" t="s">
        <v>707</v>
      </c>
      <c r="I1198" s="18" t="s">
        <v>1140</v>
      </c>
      <c r="J1198" s="20">
        <v>720</v>
      </c>
      <c r="K1198" s="20">
        <v>2630</v>
      </c>
      <c r="L1198" s="20">
        <v>295</v>
      </c>
      <c r="M1198" s="20">
        <v>15000</v>
      </c>
      <c r="N1198" s="20">
        <v>7.6</v>
      </c>
      <c r="O1198" s="20">
        <v>118</v>
      </c>
      <c r="P1198" s="20">
        <v>98</v>
      </c>
      <c r="Q1198" s="3">
        <v>50693162</v>
      </c>
      <c r="R1198" s="3">
        <v>23000000</v>
      </c>
      <c r="S1198" s="3">
        <f t="shared" si="180"/>
        <v>27693162</v>
      </c>
      <c r="T1198" s="4">
        <f t="shared" si="181"/>
        <v>1.2040505217391304</v>
      </c>
      <c r="U1198" s="5">
        <f t="shared" si="182"/>
        <v>32.381620208695651</v>
      </c>
      <c r="V1198" s="2">
        <f t="shared" si="183"/>
        <v>1994</v>
      </c>
      <c r="W1198" s="18" t="str">
        <f t="shared" si="184"/>
        <v>fevral</v>
      </c>
      <c r="X1198" s="18" t="str">
        <f t="shared" si="185"/>
        <v>Alex Proyas</v>
      </c>
      <c r="Y1198" s="18" t="str">
        <f t="shared" si="186"/>
        <v>THE CROW</v>
      </c>
      <c r="Z1198" s="18" t="str">
        <f t="shared" si="187"/>
        <v>Normal</v>
      </c>
      <c r="AA1198" s="18" t="str">
        <f>VLOOKUP(D1198, lookups!$A$2:$B$18, 2, FALSE)</f>
        <v>High Budget</v>
      </c>
      <c r="AB1198" s="18" t="str">
        <f t="shared" si="188"/>
        <v>Not Recommended</v>
      </c>
      <c r="AC1198" s="18" t="str">
        <f t="shared" si="189"/>
        <v>Normal</v>
      </c>
    </row>
    <row r="1199" spans="1:29" x14ac:dyDescent="0.35">
      <c r="A1199" s="18" t="s">
        <v>2221</v>
      </c>
      <c r="B1199" s="19">
        <v>36367</v>
      </c>
      <c r="C1199" s="18" t="s">
        <v>19</v>
      </c>
      <c r="D1199" s="18" t="s">
        <v>79</v>
      </c>
      <c r="E1199" s="18" t="s">
        <v>21</v>
      </c>
      <c r="F1199" s="18" t="s">
        <v>22</v>
      </c>
      <c r="G1199" s="18" t="s">
        <v>110</v>
      </c>
      <c r="H1199" s="18" t="s">
        <v>592</v>
      </c>
      <c r="I1199" s="18" t="s">
        <v>202</v>
      </c>
      <c r="J1199" s="20">
        <v>18000</v>
      </c>
      <c r="K1199" s="20">
        <v>20516</v>
      </c>
      <c r="L1199" s="20">
        <v>278</v>
      </c>
      <c r="M1199" s="20">
        <v>0</v>
      </c>
      <c r="N1199" s="20">
        <v>7.6</v>
      </c>
      <c r="O1199" s="20">
        <v>65</v>
      </c>
      <c r="P1199" s="20">
        <v>146</v>
      </c>
      <c r="Q1199" s="3">
        <v>50668906</v>
      </c>
      <c r="R1199" s="3">
        <v>38000000</v>
      </c>
      <c r="S1199" s="3">
        <f t="shared" si="180"/>
        <v>12668906</v>
      </c>
      <c r="T1199" s="4">
        <f t="shared" si="181"/>
        <v>0.33339226315789472</v>
      </c>
      <c r="U1199" s="5">
        <f t="shared" si="182"/>
        <v>30.533356905263158</v>
      </c>
      <c r="V1199" s="2">
        <f t="shared" si="183"/>
        <v>1999</v>
      </c>
      <c r="W1199" s="18" t="str">
        <f t="shared" si="184"/>
        <v>iyul</v>
      </c>
      <c r="X1199" s="18" t="str">
        <f t="shared" si="185"/>
        <v>Norman Jewison</v>
      </c>
      <c r="Y1199" s="18" t="str">
        <f t="shared" si="186"/>
        <v>THE HURRİCANE</v>
      </c>
      <c r="Z1199" s="18" t="str">
        <f t="shared" si="187"/>
        <v>Normal</v>
      </c>
      <c r="AA1199" s="18" t="str">
        <f>VLOOKUP(D1199, lookups!$A$2:$B$18, 2, FALSE)</f>
        <v>Medium Budget</v>
      </c>
      <c r="AB1199" s="18" t="str">
        <f t="shared" si="188"/>
        <v>Not Recommended</v>
      </c>
      <c r="AC1199" s="18" t="str">
        <f t="shared" si="189"/>
        <v>Normal</v>
      </c>
    </row>
    <row r="1200" spans="1:29" x14ac:dyDescent="0.35">
      <c r="A1200" s="18" t="s">
        <v>4747</v>
      </c>
      <c r="B1200" s="19">
        <v>39396</v>
      </c>
      <c r="C1200" s="18" t="s">
        <v>50</v>
      </c>
      <c r="D1200" s="18" t="s">
        <v>95</v>
      </c>
      <c r="E1200" s="18" t="s">
        <v>21</v>
      </c>
      <c r="F1200" s="18" t="s">
        <v>179</v>
      </c>
      <c r="G1200" s="18" t="s">
        <v>110</v>
      </c>
      <c r="H1200" s="18" t="s">
        <v>869</v>
      </c>
      <c r="I1200" s="18" t="s">
        <v>535</v>
      </c>
      <c r="J1200" s="20">
        <v>14000</v>
      </c>
      <c r="K1200" s="20">
        <v>16225</v>
      </c>
      <c r="L1200" s="20">
        <v>85</v>
      </c>
      <c r="M1200" s="20">
        <v>0</v>
      </c>
      <c r="N1200" s="20">
        <v>6.3</v>
      </c>
      <c r="O1200" s="20">
        <v>216</v>
      </c>
      <c r="P1200" s="20">
        <v>94</v>
      </c>
      <c r="Q1200" s="3">
        <v>50648679</v>
      </c>
      <c r="R1200" s="3">
        <v>45000000</v>
      </c>
      <c r="S1200" s="3">
        <f t="shared" si="180"/>
        <v>5648679</v>
      </c>
      <c r="T1200" s="4">
        <f t="shared" si="181"/>
        <v>0.1255262</v>
      </c>
      <c r="U1200" s="5">
        <f t="shared" si="182"/>
        <v>25.25021048</v>
      </c>
      <c r="V1200" s="2">
        <f t="shared" si="183"/>
        <v>2007</v>
      </c>
      <c r="W1200" s="18" t="str">
        <f t="shared" si="184"/>
        <v>noyabr</v>
      </c>
      <c r="X1200" s="18" t="str">
        <f t="shared" si="185"/>
        <v>Russell Mulcahy</v>
      </c>
      <c r="Y1200" s="18" t="str">
        <f t="shared" si="186"/>
        <v>RESİDENT EVİL: EXTİNCTİON</v>
      </c>
      <c r="Z1200" s="18" t="str">
        <f t="shared" si="187"/>
        <v>Normal</v>
      </c>
      <c r="AA1200" s="18" t="str">
        <f>VLOOKUP(D1200, lookups!$A$2:$B$18, 2, FALSE)</f>
        <v>High Budget</v>
      </c>
      <c r="AB1200" s="18" t="str">
        <f t="shared" si="188"/>
        <v>Not Recommended</v>
      </c>
      <c r="AC1200" s="18" t="str">
        <f t="shared" si="189"/>
        <v>Normal</v>
      </c>
    </row>
    <row r="1201" spans="1:29" x14ac:dyDescent="0.35">
      <c r="A1201" s="18" t="s">
        <v>1837</v>
      </c>
      <c r="B1201" s="19">
        <v>36024</v>
      </c>
      <c r="C1201" s="18" t="s">
        <v>50</v>
      </c>
      <c r="D1201" s="18" t="s">
        <v>95</v>
      </c>
      <c r="E1201" s="18" t="s">
        <v>21</v>
      </c>
      <c r="F1201" s="18" t="s">
        <v>22</v>
      </c>
      <c r="G1201" s="18" t="s">
        <v>102</v>
      </c>
      <c r="H1201" s="18" t="s">
        <v>1838</v>
      </c>
      <c r="I1201" s="18" t="s">
        <v>838</v>
      </c>
      <c r="J1201" s="20">
        <v>9000</v>
      </c>
      <c r="K1201" s="20">
        <v>10731</v>
      </c>
      <c r="L1201" s="20">
        <v>31</v>
      </c>
      <c r="M1201" s="20">
        <v>0</v>
      </c>
      <c r="N1201" s="20">
        <v>5.6</v>
      </c>
      <c r="O1201" s="20">
        <v>35</v>
      </c>
      <c r="P1201" s="20">
        <v>114</v>
      </c>
      <c r="Q1201" s="3">
        <v>50628009</v>
      </c>
      <c r="R1201" s="3">
        <v>90000000</v>
      </c>
      <c r="S1201" s="3">
        <f t="shared" si="180"/>
        <v>-39371991</v>
      </c>
      <c r="T1201" s="4">
        <f t="shared" si="181"/>
        <v>-0.43746656666666667</v>
      </c>
      <c r="U1201" s="5">
        <f t="shared" si="182"/>
        <v>22.225013373333333</v>
      </c>
      <c r="V1201" s="2">
        <f t="shared" si="183"/>
        <v>1998</v>
      </c>
      <c r="W1201" s="18" t="str">
        <f t="shared" si="184"/>
        <v>avgust</v>
      </c>
      <c r="X1201" s="18" t="str">
        <f t="shared" si="185"/>
        <v>Ron Underwood</v>
      </c>
      <c r="Y1201" s="18" t="str">
        <f t="shared" si="186"/>
        <v>MİGHTY JOE YOUNG</v>
      </c>
      <c r="Z1201" s="18" t="str">
        <f t="shared" si="187"/>
        <v>Underperformer</v>
      </c>
      <c r="AA1201" s="18" t="str">
        <f>VLOOKUP(D1201, lookups!$A$2:$B$18, 2, FALSE)</f>
        <v>High Budget</v>
      </c>
      <c r="AB1201" s="18" t="str">
        <f t="shared" si="188"/>
        <v>Not Recommended</v>
      </c>
      <c r="AC1201" s="18" t="str">
        <f t="shared" si="189"/>
        <v>High Buzz Mismatch</v>
      </c>
    </row>
    <row r="1202" spans="1:29" x14ac:dyDescent="0.35">
      <c r="A1202" s="18" t="s">
        <v>6685</v>
      </c>
      <c r="B1202" s="19">
        <v>41835</v>
      </c>
      <c r="C1202" s="18" t="s">
        <v>50</v>
      </c>
      <c r="D1202" s="18" t="s">
        <v>95</v>
      </c>
      <c r="E1202" s="18" t="s">
        <v>21</v>
      </c>
      <c r="F1202" s="18" t="s">
        <v>22</v>
      </c>
      <c r="G1202" s="18" t="s">
        <v>150</v>
      </c>
      <c r="H1202" s="18" t="s">
        <v>3006</v>
      </c>
      <c r="I1202" s="18" t="s">
        <v>743</v>
      </c>
      <c r="J1202" s="20">
        <v>539</v>
      </c>
      <c r="K1202" s="20">
        <v>1411</v>
      </c>
      <c r="L1202" s="20">
        <v>0</v>
      </c>
      <c r="M1202" s="20">
        <v>17000</v>
      </c>
      <c r="N1202" s="20">
        <v>6.2</v>
      </c>
      <c r="O1202" s="20">
        <v>313</v>
      </c>
      <c r="P1202" s="20">
        <v>105</v>
      </c>
      <c r="Q1202" s="3">
        <v>50549107</v>
      </c>
      <c r="R1202" s="3">
        <v>60000000</v>
      </c>
      <c r="S1202" s="3">
        <f t="shared" si="180"/>
        <v>-9450893</v>
      </c>
      <c r="T1202" s="4">
        <f t="shared" si="181"/>
        <v>-0.15751488333333333</v>
      </c>
      <c r="U1202" s="5">
        <f t="shared" si="182"/>
        <v>26.436994046666666</v>
      </c>
      <c r="V1202" s="2">
        <f t="shared" si="183"/>
        <v>2014</v>
      </c>
      <c r="W1202" s="18" t="str">
        <f t="shared" si="184"/>
        <v>iyul</v>
      </c>
      <c r="X1202" s="18" t="str">
        <f t="shared" si="185"/>
        <v>Kenneth Branagh</v>
      </c>
      <c r="Y1202" s="18" t="str">
        <f t="shared" si="186"/>
        <v>JACK RYAN: SHADOW RECRUİT</v>
      </c>
      <c r="Z1202" s="18" t="str">
        <f t="shared" si="187"/>
        <v>Underperformer</v>
      </c>
      <c r="AA1202" s="18" t="str">
        <f>VLOOKUP(D1202, lookups!$A$2:$B$18, 2, FALSE)</f>
        <v>High Budget</v>
      </c>
      <c r="AB1202" s="18" t="str">
        <f t="shared" si="188"/>
        <v>Not Recommended</v>
      </c>
      <c r="AC1202" s="18" t="str">
        <f t="shared" si="189"/>
        <v>Normal</v>
      </c>
    </row>
    <row r="1203" spans="1:29" x14ac:dyDescent="0.35">
      <c r="A1203" s="18" t="s">
        <v>6675</v>
      </c>
      <c r="B1203" s="19">
        <v>41778</v>
      </c>
      <c r="C1203" s="18" t="s">
        <v>50</v>
      </c>
      <c r="D1203" s="18" t="s">
        <v>27</v>
      </c>
      <c r="E1203" s="18" t="s">
        <v>21</v>
      </c>
      <c r="F1203" s="18" t="s">
        <v>22</v>
      </c>
      <c r="G1203" s="18" t="s">
        <v>150</v>
      </c>
      <c r="H1203" s="18" t="s">
        <v>4270</v>
      </c>
      <c r="I1203" s="18" t="s">
        <v>6676</v>
      </c>
      <c r="J1203" s="20">
        <v>17000</v>
      </c>
      <c r="K1203" s="20">
        <v>20466</v>
      </c>
      <c r="L1203" s="20">
        <v>15</v>
      </c>
      <c r="M1203" s="20">
        <v>15000</v>
      </c>
      <c r="N1203" s="20">
        <v>6.8</v>
      </c>
      <c r="O1203" s="20">
        <v>141</v>
      </c>
      <c r="P1203" s="20">
        <v>107</v>
      </c>
      <c r="Q1203" s="3">
        <v>50461335</v>
      </c>
      <c r="R1203" s="3">
        <v>11000000</v>
      </c>
      <c r="S1203" s="3">
        <f t="shared" si="180"/>
        <v>39461335</v>
      </c>
      <c r="T1203" s="4">
        <f t="shared" si="181"/>
        <v>3.5873940909090911</v>
      </c>
      <c r="U1203" s="5">
        <f t="shared" si="182"/>
        <v>30.134957636363637</v>
      </c>
      <c r="V1203" s="2">
        <f t="shared" si="183"/>
        <v>2014</v>
      </c>
      <c r="W1203" s="18" t="str">
        <f t="shared" si="184"/>
        <v>may</v>
      </c>
      <c r="X1203" s="18" t="str">
        <f t="shared" si="185"/>
        <v>R.J. Cutler</v>
      </c>
      <c r="Y1203" s="18" t="str">
        <f t="shared" si="186"/>
        <v>IF I STAY</v>
      </c>
      <c r="Z1203" s="18" t="str">
        <f t="shared" si="187"/>
        <v>Normal</v>
      </c>
      <c r="AA1203" s="18" t="str">
        <f>VLOOKUP(D1203, lookups!$A$2:$B$18, 2, FALSE)</f>
        <v>Medium Budget</v>
      </c>
      <c r="AB1203" s="18" t="str">
        <f t="shared" si="188"/>
        <v>Not Recommended</v>
      </c>
      <c r="AC1203" s="18" t="str">
        <f t="shared" si="189"/>
        <v>Normal</v>
      </c>
    </row>
    <row r="1204" spans="1:29" x14ac:dyDescent="0.35">
      <c r="A1204" s="18" t="s">
        <v>3954</v>
      </c>
      <c r="B1204" s="19">
        <v>38650</v>
      </c>
      <c r="C1204" s="18" t="s">
        <v>50</v>
      </c>
      <c r="D1204" s="18" t="s">
        <v>38</v>
      </c>
      <c r="E1204" s="18" t="s">
        <v>21</v>
      </c>
      <c r="F1204" s="18" t="s">
        <v>22</v>
      </c>
      <c r="G1204" s="18" t="s">
        <v>150</v>
      </c>
      <c r="H1204" s="18" t="s">
        <v>3911</v>
      </c>
      <c r="I1204" s="18" t="s">
        <v>3955</v>
      </c>
      <c r="J1204" s="20">
        <v>907</v>
      </c>
      <c r="K1204" s="20">
        <v>2723</v>
      </c>
      <c r="L1204" s="20">
        <v>0</v>
      </c>
      <c r="M1204" s="20">
        <v>0</v>
      </c>
      <c r="N1204" s="20">
        <v>5.6</v>
      </c>
      <c r="O1204" s="20">
        <v>62</v>
      </c>
      <c r="P1204" s="20">
        <v>116</v>
      </c>
      <c r="Q1204" s="3">
        <v>50382128</v>
      </c>
      <c r="R1204" s="3">
        <v>5500000</v>
      </c>
      <c r="S1204" s="3">
        <f t="shared" si="180"/>
        <v>44882128</v>
      </c>
      <c r="T1204" s="4">
        <f t="shared" si="181"/>
        <v>8.1603869090909082</v>
      </c>
      <c r="U1204" s="5">
        <f t="shared" si="182"/>
        <v>25.664154763636361</v>
      </c>
      <c r="V1204" s="2">
        <f t="shared" si="183"/>
        <v>2005</v>
      </c>
      <c r="W1204" s="18" t="str">
        <f t="shared" si="184"/>
        <v>oktyabr</v>
      </c>
      <c r="X1204" s="18" t="str">
        <f t="shared" si="185"/>
        <v>Darren Grant</v>
      </c>
      <c r="Y1204" s="18" t="str">
        <f t="shared" si="186"/>
        <v>DİARY OF A MAD BLACK WOMAN</v>
      </c>
      <c r="Z1204" s="18" t="str">
        <f t="shared" si="187"/>
        <v>Normal</v>
      </c>
      <c r="AA1204" s="18" t="str">
        <f>VLOOKUP(D1204, lookups!$A$2:$B$18, 2, FALSE)</f>
        <v>Medium Budget</v>
      </c>
      <c r="AB1204" s="18" t="str">
        <f t="shared" si="188"/>
        <v>Not Recommended</v>
      </c>
      <c r="AC1204" s="18" t="str">
        <f t="shared" si="189"/>
        <v>Normal</v>
      </c>
    </row>
    <row r="1205" spans="1:29" x14ac:dyDescent="0.35">
      <c r="A1205" s="18" t="s">
        <v>495</v>
      </c>
      <c r="B1205" s="19">
        <v>31143</v>
      </c>
      <c r="C1205" s="18" t="s">
        <v>50</v>
      </c>
      <c r="D1205" s="18" t="s">
        <v>95</v>
      </c>
      <c r="E1205" s="18" t="s">
        <v>21</v>
      </c>
      <c r="F1205" s="18" t="s">
        <v>101</v>
      </c>
      <c r="G1205" s="18" t="s">
        <v>102</v>
      </c>
      <c r="H1205" s="18" t="s">
        <v>372</v>
      </c>
      <c r="I1205" s="18" t="s">
        <v>347</v>
      </c>
      <c r="J1205" s="20">
        <v>1000</v>
      </c>
      <c r="K1205" s="20">
        <v>2943</v>
      </c>
      <c r="L1205" s="20">
        <v>46</v>
      </c>
      <c r="M1205" s="20">
        <v>0</v>
      </c>
      <c r="N1205" s="20">
        <v>6.3</v>
      </c>
      <c r="O1205" s="20">
        <v>108</v>
      </c>
      <c r="P1205" s="20">
        <v>131</v>
      </c>
      <c r="Q1205" s="3">
        <v>50300000</v>
      </c>
      <c r="R1205" s="3">
        <v>30000000</v>
      </c>
      <c r="S1205" s="3">
        <f t="shared" si="180"/>
        <v>20300000</v>
      </c>
      <c r="T1205" s="4">
        <f t="shared" si="181"/>
        <v>0.67666666666666664</v>
      </c>
      <c r="U1205" s="5">
        <f t="shared" si="182"/>
        <v>25.470666666666666</v>
      </c>
      <c r="V1205" s="2">
        <f t="shared" si="183"/>
        <v>1985</v>
      </c>
      <c r="W1205" s="18" t="str">
        <f t="shared" si="184"/>
        <v>aprel</v>
      </c>
      <c r="X1205" s="18" t="str">
        <f t="shared" si="185"/>
        <v>John Glen</v>
      </c>
      <c r="Y1205" s="18" t="str">
        <f t="shared" si="186"/>
        <v>A VİEW TO A KİLL</v>
      </c>
      <c r="Z1205" s="18" t="str">
        <f t="shared" si="187"/>
        <v>Normal</v>
      </c>
      <c r="AA1205" s="18" t="str">
        <f>VLOOKUP(D1205, lookups!$A$2:$B$18, 2, FALSE)</f>
        <v>High Budget</v>
      </c>
      <c r="AB1205" s="18" t="str">
        <f t="shared" si="188"/>
        <v>Not Recommended</v>
      </c>
      <c r="AC1205" s="18" t="str">
        <f t="shared" si="189"/>
        <v>Normal</v>
      </c>
    </row>
    <row r="1206" spans="1:29" x14ac:dyDescent="0.35">
      <c r="A1206" s="18" t="s">
        <v>5561</v>
      </c>
      <c r="B1206" s="19">
        <v>40295</v>
      </c>
      <c r="C1206" s="18" t="s">
        <v>50</v>
      </c>
      <c r="D1206" s="18" t="s">
        <v>38</v>
      </c>
      <c r="E1206" s="18" t="s">
        <v>21</v>
      </c>
      <c r="F1206" s="18" t="s">
        <v>22</v>
      </c>
      <c r="G1206" s="18" t="s">
        <v>110</v>
      </c>
      <c r="H1206" s="18" t="s">
        <v>4914</v>
      </c>
      <c r="I1206" s="18" t="s">
        <v>5562</v>
      </c>
      <c r="J1206" s="20">
        <v>496</v>
      </c>
      <c r="K1206" s="20">
        <v>1272</v>
      </c>
      <c r="L1206" s="20">
        <v>38</v>
      </c>
      <c r="M1206" s="20">
        <v>12000</v>
      </c>
      <c r="N1206" s="20">
        <v>6.4</v>
      </c>
      <c r="O1206" s="20">
        <v>265</v>
      </c>
      <c r="P1206" s="20">
        <v>101</v>
      </c>
      <c r="Q1206" s="3">
        <v>50213619</v>
      </c>
      <c r="R1206" s="3">
        <v>36000000</v>
      </c>
      <c r="S1206" s="3">
        <f t="shared" si="180"/>
        <v>14213619</v>
      </c>
      <c r="T1206" s="4">
        <f t="shared" si="181"/>
        <v>0.39482275</v>
      </c>
      <c r="U1206" s="5">
        <f t="shared" si="182"/>
        <v>26.957929100000001</v>
      </c>
      <c r="V1206" s="2">
        <f t="shared" si="183"/>
        <v>2010</v>
      </c>
      <c r="W1206" s="18" t="str">
        <f t="shared" si="184"/>
        <v>aprel</v>
      </c>
      <c r="X1206" s="18" t="str">
        <f t="shared" si="185"/>
        <v>Steve Pink</v>
      </c>
      <c r="Y1206" s="18" t="str">
        <f t="shared" si="186"/>
        <v>HOT TUB TİME MACHİNE</v>
      </c>
      <c r="Z1206" s="18" t="str">
        <f t="shared" si="187"/>
        <v>Normal</v>
      </c>
      <c r="AA1206" s="18" t="str">
        <f>VLOOKUP(D1206, lookups!$A$2:$B$18, 2, FALSE)</f>
        <v>Medium Budget</v>
      </c>
      <c r="AB1206" s="18" t="str">
        <f t="shared" si="188"/>
        <v>Not Recommended</v>
      </c>
      <c r="AC1206" s="18" t="str">
        <f t="shared" si="189"/>
        <v>Normal</v>
      </c>
    </row>
    <row r="1207" spans="1:29" x14ac:dyDescent="0.35">
      <c r="A1207" s="18" t="s">
        <v>3256</v>
      </c>
      <c r="B1207" s="19">
        <v>37417</v>
      </c>
      <c r="C1207" s="18" t="s">
        <v>50</v>
      </c>
      <c r="D1207" s="18" t="s">
        <v>95</v>
      </c>
      <c r="E1207" s="18" t="s">
        <v>21</v>
      </c>
      <c r="F1207" s="18" t="s">
        <v>22</v>
      </c>
      <c r="G1207" s="18" t="s">
        <v>150</v>
      </c>
      <c r="H1207" s="18" t="s">
        <v>3257</v>
      </c>
      <c r="I1207" s="18" t="s">
        <v>3258</v>
      </c>
      <c r="J1207" s="20">
        <v>966</v>
      </c>
      <c r="K1207" s="20">
        <v>2018</v>
      </c>
      <c r="L1207" s="20">
        <v>11</v>
      </c>
      <c r="M1207" s="20">
        <v>797</v>
      </c>
      <c r="N1207" s="20">
        <v>5.3</v>
      </c>
      <c r="O1207" s="20">
        <v>81</v>
      </c>
      <c r="P1207" s="20">
        <v>98</v>
      </c>
      <c r="Q1207" s="3">
        <v>50189179</v>
      </c>
      <c r="R1207" s="3">
        <v>60000000</v>
      </c>
      <c r="S1207" s="3">
        <f t="shared" si="180"/>
        <v>-9810821</v>
      </c>
      <c r="T1207" s="4">
        <f t="shared" si="181"/>
        <v>-0.16351368333333333</v>
      </c>
      <c r="U1207" s="5">
        <f t="shared" si="182"/>
        <v>21.214294526666666</v>
      </c>
      <c r="V1207" s="2">
        <f t="shared" si="183"/>
        <v>2002</v>
      </c>
      <c r="W1207" s="18" t="str">
        <f t="shared" si="184"/>
        <v>iyun</v>
      </c>
      <c r="X1207" s="18" t="str">
        <f t="shared" si="185"/>
        <v>Kevin Donovan</v>
      </c>
      <c r="Y1207" s="18" t="str">
        <f t="shared" si="186"/>
        <v>THE TUXEDO</v>
      </c>
      <c r="Z1207" s="18" t="str">
        <f t="shared" si="187"/>
        <v>Underperformer</v>
      </c>
      <c r="AA1207" s="18" t="str">
        <f>VLOOKUP(D1207, lookups!$A$2:$B$18, 2, FALSE)</f>
        <v>High Budget</v>
      </c>
      <c r="AB1207" s="18" t="str">
        <f t="shared" si="188"/>
        <v>Not Recommended</v>
      </c>
      <c r="AC1207" s="18" t="str">
        <f t="shared" si="189"/>
        <v>High Buzz Mismatch</v>
      </c>
    </row>
    <row r="1208" spans="1:29" x14ac:dyDescent="0.35">
      <c r="A1208" s="18" t="s">
        <v>2752</v>
      </c>
      <c r="B1208" s="19">
        <v>36912</v>
      </c>
      <c r="C1208" s="18" t="s">
        <v>50</v>
      </c>
      <c r="D1208" s="18" t="s">
        <v>27</v>
      </c>
      <c r="E1208" s="18" t="s">
        <v>21</v>
      </c>
      <c r="F1208" s="18" t="s">
        <v>22</v>
      </c>
      <c r="G1208" s="18" t="s">
        <v>150</v>
      </c>
      <c r="H1208" s="18" t="s">
        <v>924</v>
      </c>
      <c r="I1208" s="18" t="s">
        <v>1226</v>
      </c>
      <c r="J1208" s="20">
        <v>18000</v>
      </c>
      <c r="K1208" s="20">
        <v>33615</v>
      </c>
      <c r="L1208" s="20">
        <v>34</v>
      </c>
      <c r="M1208" s="20">
        <v>0</v>
      </c>
      <c r="N1208" s="20">
        <v>7.4</v>
      </c>
      <c r="O1208" s="20">
        <v>140</v>
      </c>
      <c r="P1208" s="20">
        <v>120</v>
      </c>
      <c r="Q1208" s="3">
        <v>50173190</v>
      </c>
      <c r="R1208" s="3">
        <v>48000000</v>
      </c>
      <c r="S1208" s="3">
        <f t="shared" si="180"/>
        <v>2173190</v>
      </c>
      <c r="T1208" s="4">
        <f t="shared" si="181"/>
        <v>4.5274791666666668E-2</v>
      </c>
      <c r="U1208" s="5">
        <f t="shared" si="182"/>
        <v>29.618109916666668</v>
      </c>
      <c r="V1208" s="2">
        <f t="shared" si="183"/>
        <v>2001</v>
      </c>
      <c r="W1208" s="18" t="str">
        <f t="shared" si="184"/>
        <v>yanvar</v>
      </c>
      <c r="X1208" s="18" t="str">
        <f t="shared" si="185"/>
        <v>Iain Softley</v>
      </c>
      <c r="Y1208" s="18" t="str">
        <f t="shared" si="186"/>
        <v>K-PAX</v>
      </c>
      <c r="Z1208" s="18" t="str">
        <f t="shared" si="187"/>
        <v>Normal</v>
      </c>
      <c r="AA1208" s="18" t="str">
        <f>VLOOKUP(D1208, lookups!$A$2:$B$18, 2, FALSE)</f>
        <v>Medium Budget</v>
      </c>
      <c r="AB1208" s="18" t="str">
        <f t="shared" si="188"/>
        <v>Not Recommended</v>
      </c>
      <c r="AC1208" s="18" t="str">
        <f t="shared" si="189"/>
        <v>Normal</v>
      </c>
    </row>
    <row r="1209" spans="1:29" x14ac:dyDescent="0.35">
      <c r="A1209" s="18" t="s">
        <v>6765</v>
      </c>
      <c r="B1209" s="19">
        <v>41799</v>
      </c>
      <c r="C1209" s="18" t="s">
        <v>50</v>
      </c>
      <c r="D1209" s="18" t="s">
        <v>58</v>
      </c>
      <c r="E1209" s="18" t="s">
        <v>21</v>
      </c>
      <c r="F1209" s="18" t="s">
        <v>22</v>
      </c>
      <c r="G1209" s="18" t="s">
        <v>102</v>
      </c>
      <c r="H1209" s="18" t="s">
        <v>3935</v>
      </c>
      <c r="I1209" s="18" t="s">
        <v>6766</v>
      </c>
      <c r="J1209" s="20">
        <v>17000</v>
      </c>
      <c r="K1209" s="20">
        <v>19513</v>
      </c>
      <c r="L1209" s="20">
        <v>34</v>
      </c>
      <c r="M1209" s="20">
        <v>18000</v>
      </c>
      <c r="N1209" s="20">
        <v>7.3</v>
      </c>
      <c r="O1209" s="20">
        <v>156</v>
      </c>
      <c r="P1209" s="20">
        <v>95</v>
      </c>
      <c r="Q1209" s="3">
        <v>50150619</v>
      </c>
      <c r="R1209" s="3">
        <v>50000000</v>
      </c>
      <c r="S1209" s="3">
        <f t="shared" si="180"/>
        <v>150619</v>
      </c>
      <c r="T1209" s="4">
        <f t="shared" si="181"/>
        <v>3.0123799999999998E-3</v>
      </c>
      <c r="U1209" s="5">
        <f t="shared" si="182"/>
        <v>31.001204951999998</v>
      </c>
      <c r="V1209" s="2">
        <f t="shared" si="183"/>
        <v>2014</v>
      </c>
      <c r="W1209" s="18" t="str">
        <f t="shared" si="184"/>
        <v>iyun</v>
      </c>
      <c r="X1209" s="18" t="str">
        <f t="shared" si="185"/>
        <v>Jorge R. GutiÃ©rrez</v>
      </c>
      <c r="Y1209" s="18" t="str">
        <f t="shared" si="186"/>
        <v>THE BOOK OF LİFE</v>
      </c>
      <c r="Z1209" s="18" t="str">
        <f t="shared" si="187"/>
        <v>Normal</v>
      </c>
      <c r="AA1209" s="18" t="str">
        <f>VLOOKUP(D1209, lookups!$A$2:$B$18, 2, FALSE)</f>
        <v>High Budget</v>
      </c>
      <c r="AB1209" s="18" t="str">
        <f t="shared" si="188"/>
        <v>Not Recommended</v>
      </c>
      <c r="AC1209" s="18" t="str">
        <f t="shared" si="189"/>
        <v>Normal</v>
      </c>
    </row>
    <row r="1210" spans="1:29" x14ac:dyDescent="0.35">
      <c r="A1210" s="18" t="s">
        <v>1530</v>
      </c>
      <c r="B1210" s="19">
        <v>35748</v>
      </c>
      <c r="C1210" s="18" t="s">
        <v>50</v>
      </c>
      <c r="D1210" s="18" t="s">
        <v>95</v>
      </c>
      <c r="E1210" s="18" t="s">
        <v>21</v>
      </c>
      <c r="F1210" s="18" t="s">
        <v>22</v>
      </c>
      <c r="G1210" s="18" t="s">
        <v>110</v>
      </c>
      <c r="H1210" s="18" t="s">
        <v>1531</v>
      </c>
      <c r="I1210" s="18" t="s">
        <v>1532</v>
      </c>
      <c r="J1210" s="20">
        <v>551</v>
      </c>
      <c r="K1210" s="20">
        <v>1874</v>
      </c>
      <c r="L1210" s="20">
        <v>84</v>
      </c>
      <c r="M1210" s="20">
        <v>0</v>
      </c>
      <c r="N1210" s="20">
        <v>6.9</v>
      </c>
      <c r="O1210" s="20">
        <v>72</v>
      </c>
      <c r="P1210" s="20">
        <v>93</v>
      </c>
      <c r="Q1210" s="3">
        <v>50129186</v>
      </c>
      <c r="R1210" s="3">
        <v>36000000</v>
      </c>
      <c r="S1210" s="3">
        <f t="shared" si="180"/>
        <v>14129186</v>
      </c>
      <c r="T1210" s="4">
        <f t="shared" si="181"/>
        <v>0.39247738888888889</v>
      </c>
      <c r="U1210" s="5">
        <f t="shared" si="182"/>
        <v>27.756990955555558</v>
      </c>
      <c r="V1210" s="2">
        <f t="shared" si="183"/>
        <v>1997</v>
      </c>
      <c r="W1210" s="18" t="str">
        <f t="shared" si="184"/>
        <v>noyabr</v>
      </c>
      <c r="X1210" s="18" t="str">
        <f t="shared" si="185"/>
        <v>Jonathan Mostow</v>
      </c>
      <c r="Y1210" s="18" t="str">
        <f t="shared" si="186"/>
        <v>BREAKDOWN</v>
      </c>
      <c r="Z1210" s="18" t="str">
        <f t="shared" si="187"/>
        <v>Normal</v>
      </c>
      <c r="AA1210" s="18" t="str">
        <f>VLOOKUP(D1210, lookups!$A$2:$B$18, 2, FALSE)</f>
        <v>High Budget</v>
      </c>
      <c r="AB1210" s="18" t="str">
        <f t="shared" si="188"/>
        <v>Not Recommended</v>
      </c>
      <c r="AC1210" s="18" t="str">
        <f t="shared" si="189"/>
        <v>Normal</v>
      </c>
    </row>
    <row r="1211" spans="1:29" x14ac:dyDescent="0.35">
      <c r="A1211" s="18" t="s">
        <v>2180</v>
      </c>
      <c r="B1211" s="19">
        <v>36519</v>
      </c>
      <c r="C1211" s="18" t="s">
        <v>50</v>
      </c>
      <c r="D1211" s="18" t="s">
        <v>109</v>
      </c>
      <c r="E1211" s="18" t="s">
        <v>21</v>
      </c>
      <c r="F1211" s="18" t="s">
        <v>22</v>
      </c>
      <c r="G1211" s="18" t="s">
        <v>110</v>
      </c>
      <c r="H1211" s="18" t="s">
        <v>1218</v>
      </c>
      <c r="I1211" s="18" t="s">
        <v>2181</v>
      </c>
      <c r="J1211" s="20">
        <v>826</v>
      </c>
      <c r="K1211" s="20">
        <v>3004</v>
      </c>
      <c r="L1211" s="20">
        <v>9</v>
      </c>
      <c r="M1211" s="20">
        <v>0</v>
      </c>
      <c r="N1211" s="20">
        <v>6.2</v>
      </c>
      <c r="O1211" s="20">
        <v>131</v>
      </c>
      <c r="P1211" s="20">
        <v>103</v>
      </c>
      <c r="Q1211" s="3">
        <v>50041732</v>
      </c>
      <c r="R1211" s="3">
        <v>29000000</v>
      </c>
      <c r="S1211" s="3">
        <f t="shared" si="180"/>
        <v>21041732</v>
      </c>
      <c r="T1211" s="4">
        <f t="shared" si="181"/>
        <v>0.72557696551724138</v>
      </c>
      <c r="U1211" s="5">
        <f t="shared" si="182"/>
        <v>25.090230786206899</v>
      </c>
      <c r="V1211" s="2">
        <f t="shared" si="183"/>
        <v>1999</v>
      </c>
      <c r="W1211" s="18" t="str">
        <f t="shared" si="184"/>
        <v>dekabr</v>
      </c>
      <c r="X1211" s="18" t="str">
        <f t="shared" si="185"/>
        <v>Rupert Wainwright</v>
      </c>
      <c r="Y1211" s="18" t="str">
        <f t="shared" si="186"/>
        <v>STİGMATA</v>
      </c>
      <c r="Z1211" s="18" t="str">
        <f t="shared" si="187"/>
        <v>Normal</v>
      </c>
      <c r="AA1211" s="18" t="str">
        <f>VLOOKUP(D1211, lookups!$A$2:$B$18, 2, FALSE)</f>
        <v>Low Budget</v>
      </c>
      <c r="AB1211" s="18" t="str">
        <f t="shared" si="188"/>
        <v>Not Recommended</v>
      </c>
      <c r="AC1211" s="18" t="str">
        <f t="shared" si="189"/>
        <v>Normal</v>
      </c>
    </row>
    <row r="1212" spans="1:29" x14ac:dyDescent="0.35">
      <c r="A1212" s="18" t="s">
        <v>3681</v>
      </c>
      <c r="B1212" s="19">
        <v>38015</v>
      </c>
      <c r="C1212" s="18" t="s">
        <v>50</v>
      </c>
      <c r="D1212" s="18" t="s">
        <v>51</v>
      </c>
      <c r="E1212" s="18" t="s">
        <v>21</v>
      </c>
      <c r="F1212" s="18" t="s">
        <v>22</v>
      </c>
      <c r="G1212" s="18" t="s">
        <v>102</v>
      </c>
      <c r="H1212" s="18" t="s">
        <v>1300</v>
      </c>
      <c r="I1212" s="18" t="s">
        <v>3682</v>
      </c>
      <c r="J1212" s="20">
        <v>12000</v>
      </c>
      <c r="K1212" s="20">
        <v>13607</v>
      </c>
      <c r="L1212" s="20">
        <v>6</v>
      </c>
      <c r="M1212" s="20">
        <v>304</v>
      </c>
      <c r="N1212" s="20">
        <v>5.4</v>
      </c>
      <c r="O1212" s="20">
        <v>104</v>
      </c>
      <c r="P1212" s="20">
        <v>76</v>
      </c>
      <c r="Q1212" s="3">
        <v>50026353</v>
      </c>
      <c r="R1212" s="3">
        <v>110000000</v>
      </c>
      <c r="S1212" s="3">
        <f t="shared" si="180"/>
        <v>-59973647</v>
      </c>
      <c r="T1212" s="4">
        <f t="shared" si="181"/>
        <v>-0.54521497272727271</v>
      </c>
      <c r="U1212" s="5">
        <f t="shared" si="182"/>
        <v>21.412314010909093</v>
      </c>
      <c r="V1212" s="2">
        <f t="shared" si="183"/>
        <v>2004</v>
      </c>
      <c r="W1212" s="18" t="str">
        <f t="shared" si="184"/>
        <v>yanvar</v>
      </c>
      <c r="X1212" s="18" t="str">
        <f t="shared" si="185"/>
        <v>Will Finn</v>
      </c>
      <c r="Y1212" s="18" t="str">
        <f t="shared" si="186"/>
        <v>HOME ON THE RANGE</v>
      </c>
      <c r="Z1212" s="18" t="str">
        <f t="shared" si="187"/>
        <v>Underperformer</v>
      </c>
      <c r="AA1212" s="18" t="str">
        <f>VLOOKUP(D1212, lookups!$A$2:$B$18, 2, FALSE)</f>
        <v>High Budget</v>
      </c>
      <c r="AB1212" s="18" t="str">
        <f t="shared" si="188"/>
        <v>Not Recommended</v>
      </c>
      <c r="AC1212" s="18" t="str">
        <f t="shared" si="189"/>
        <v>High Buzz Mismatch</v>
      </c>
    </row>
    <row r="1213" spans="1:29" x14ac:dyDescent="0.35">
      <c r="A1213" s="18" t="s">
        <v>1306</v>
      </c>
      <c r="B1213" s="19">
        <v>34745</v>
      </c>
      <c r="C1213" s="18" t="s">
        <v>50</v>
      </c>
      <c r="D1213" s="18" t="s">
        <v>95</v>
      </c>
      <c r="E1213" s="18" t="s">
        <v>21</v>
      </c>
      <c r="F1213" s="18" t="s">
        <v>22</v>
      </c>
      <c r="G1213" s="18" t="s">
        <v>110</v>
      </c>
      <c r="H1213" s="18" t="s">
        <v>1154</v>
      </c>
      <c r="I1213" s="18" t="s">
        <v>1307</v>
      </c>
      <c r="J1213" s="20">
        <v>789</v>
      </c>
      <c r="K1213" s="20">
        <v>2318</v>
      </c>
      <c r="L1213" s="20">
        <v>14</v>
      </c>
      <c r="M1213" s="20">
        <v>1000</v>
      </c>
      <c r="N1213" s="20">
        <v>5.4</v>
      </c>
      <c r="O1213" s="20">
        <v>47</v>
      </c>
      <c r="P1213" s="20">
        <v>92</v>
      </c>
      <c r="Q1213" s="3">
        <v>50024083</v>
      </c>
      <c r="R1213" s="3">
        <v>60000000</v>
      </c>
      <c r="S1213" s="3">
        <f t="shared" si="180"/>
        <v>-9975917</v>
      </c>
      <c r="T1213" s="4">
        <f t="shared" si="181"/>
        <v>-0.16626528333333335</v>
      </c>
      <c r="U1213" s="5">
        <f t="shared" si="182"/>
        <v>21.63349388666667</v>
      </c>
      <c r="V1213" s="2">
        <f t="shared" si="183"/>
        <v>1995</v>
      </c>
      <c r="W1213" s="18" t="str">
        <f t="shared" si="184"/>
        <v>fevral</v>
      </c>
      <c r="X1213" s="18" t="str">
        <f t="shared" si="185"/>
        <v>Geoff Murphy</v>
      </c>
      <c r="Y1213" s="18" t="str">
        <f t="shared" si="186"/>
        <v>UNDER SİEGE 2: DARK TERRİTORY</v>
      </c>
      <c r="Z1213" s="18" t="str">
        <f t="shared" si="187"/>
        <v>Underperformer</v>
      </c>
      <c r="AA1213" s="18" t="str">
        <f>VLOOKUP(D1213, lookups!$A$2:$B$18, 2, FALSE)</f>
        <v>High Budget</v>
      </c>
      <c r="AB1213" s="18" t="str">
        <f t="shared" si="188"/>
        <v>Not Recommended</v>
      </c>
      <c r="AC1213" s="18" t="str">
        <f t="shared" si="189"/>
        <v>High Buzz Mismatch</v>
      </c>
    </row>
    <row r="1214" spans="1:29" x14ac:dyDescent="0.35">
      <c r="A1214" s="18" t="s">
        <v>1000</v>
      </c>
      <c r="B1214" s="19">
        <v>34199</v>
      </c>
      <c r="C1214" s="18" t="s">
        <v>50</v>
      </c>
      <c r="D1214" s="18" t="s">
        <v>95</v>
      </c>
      <c r="E1214" s="18" t="s">
        <v>21</v>
      </c>
      <c r="F1214" s="18" t="s">
        <v>22</v>
      </c>
      <c r="G1214" s="18" t="s">
        <v>150</v>
      </c>
      <c r="H1214" s="18" t="s">
        <v>1001</v>
      </c>
      <c r="I1214" s="18" t="s">
        <v>624</v>
      </c>
      <c r="J1214" s="20">
        <v>670</v>
      </c>
      <c r="K1214" s="20">
        <v>2407</v>
      </c>
      <c r="L1214" s="20">
        <v>323</v>
      </c>
      <c r="M1214" s="20">
        <v>0</v>
      </c>
      <c r="N1214" s="20">
        <v>6.2</v>
      </c>
      <c r="O1214" s="20">
        <v>80</v>
      </c>
      <c r="P1214" s="20">
        <v>130</v>
      </c>
      <c r="Q1214" s="3">
        <v>50016394</v>
      </c>
      <c r="R1214" s="3">
        <v>70000000</v>
      </c>
      <c r="S1214" s="3">
        <f t="shared" si="180"/>
        <v>-19983606</v>
      </c>
      <c r="T1214" s="4">
        <f t="shared" si="181"/>
        <v>-0.28548008571428574</v>
      </c>
      <c r="U1214" s="5">
        <f t="shared" si="182"/>
        <v>24.685807965714286</v>
      </c>
      <c r="V1214" s="2">
        <f t="shared" si="183"/>
        <v>1993</v>
      </c>
      <c r="W1214" s="18" t="str">
        <f t="shared" si="184"/>
        <v>avgust</v>
      </c>
      <c r="X1214" s="18" t="str">
        <f t="shared" si="185"/>
        <v>John McTiernan</v>
      </c>
      <c r="Y1214" s="18" t="str">
        <f t="shared" si="186"/>
        <v>LAST ACTİON HERO</v>
      </c>
      <c r="Z1214" s="18" t="str">
        <f t="shared" si="187"/>
        <v>Underperformer</v>
      </c>
      <c r="AA1214" s="18" t="str">
        <f>VLOOKUP(D1214, lookups!$A$2:$B$18, 2, FALSE)</f>
        <v>High Budget</v>
      </c>
      <c r="AB1214" s="18" t="str">
        <f t="shared" si="188"/>
        <v>Not Recommended</v>
      </c>
      <c r="AC1214" s="18" t="str">
        <f t="shared" si="189"/>
        <v>Normal</v>
      </c>
    </row>
    <row r="1215" spans="1:29" x14ac:dyDescent="0.35">
      <c r="A1215" s="18" t="s">
        <v>1505</v>
      </c>
      <c r="B1215" s="19">
        <v>35763</v>
      </c>
      <c r="C1215" s="18" t="s">
        <v>50</v>
      </c>
      <c r="D1215" s="18" t="s">
        <v>95</v>
      </c>
      <c r="E1215" s="18" t="s">
        <v>21</v>
      </c>
      <c r="F1215" s="18" t="s">
        <v>22</v>
      </c>
      <c r="G1215" s="18" t="s">
        <v>110</v>
      </c>
      <c r="H1215" s="18" t="s">
        <v>132</v>
      </c>
      <c r="I1215" s="18" t="s">
        <v>132</v>
      </c>
      <c r="J1215" s="20">
        <v>16000</v>
      </c>
      <c r="K1215" s="20">
        <v>19139</v>
      </c>
      <c r="L1215" s="20">
        <v>16000</v>
      </c>
      <c r="M1215" s="20">
        <v>1000</v>
      </c>
      <c r="N1215" s="20">
        <v>6.7</v>
      </c>
      <c r="O1215" s="20">
        <v>76</v>
      </c>
      <c r="P1215" s="20">
        <v>121</v>
      </c>
      <c r="Q1215" s="3">
        <v>50007168</v>
      </c>
      <c r="R1215" s="3">
        <v>50000000</v>
      </c>
      <c r="S1215" s="3">
        <f t="shared" si="180"/>
        <v>7168</v>
      </c>
      <c r="T1215" s="4">
        <f t="shared" si="181"/>
        <v>1.4336000000000001E-4</v>
      </c>
      <c r="U1215" s="5">
        <f t="shared" si="182"/>
        <v>26.900057344</v>
      </c>
      <c r="V1215" s="2">
        <f t="shared" si="183"/>
        <v>1997</v>
      </c>
      <c r="W1215" s="18" t="str">
        <f t="shared" si="184"/>
        <v>noyabr</v>
      </c>
      <c r="X1215" s="18" t="str">
        <f t="shared" si="185"/>
        <v>Clint Eastwood</v>
      </c>
      <c r="Y1215" s="18" t="str">
        <f t="shared" si="186"/>
        <v>ABSOLUTE POWER</v>
      </c>
      <c r="Z1215" s="18" t="str">
        <f t="shared" si="187"/>
        <v>Normal</v>
      </c>
      <c r="AA1215" s="18" t="str">
        <f>VLOOKUP(D1215, lookups!$A$2:$B$18, 2, FALSE)</f>
        <v>High Budget</v>
      </c>
      <c r="AB1215" s="18" t="str">
        <f t="shared" si="188"/>
        <v>Not Recommended</v>
      </c>
      <c r="AC1215" s="18" t="str">
        <f t="shared" si="189"/>
        <v>Normal</v>
      </c>
    </row>
    <row r="1216" spans="1:29" x14ac:dyDescent="0.35">
      <c r="A1216" s="18" t="s">
        <v>1109</v>
      </c>
      <c r="B1216" s="19">
        <v>34336</v>
      </c>
      <c r="C1216" s="18" t="s">
        <v>50</v>
      </c>
      <c r="D1216" s="18" t="s">
        <v>27</v>
      </c>
      <c r="E1216" s="18" t="s">
        <v>21</v>
      </c>
      <c r="F1216" s="18" t="s">
        <v>22</v>
      </c>
      <c r="G1216" s="18" t="s">
        <v>102</v>
      </c>
      <c r="H1216" s="18" t="s">
        <v>1110</v>
      </c>
      <c r="I1216" s="18" t="s">
        <v>1111</v>
      </c>
      <c r="J1216" s="20">
        <v>23000</v>
      </c>
      <c r="K1216" s="20">
        <v>29370</v>
      </c>
      <c r="L1216" s="20">
        <v>44</v>
      </c>
      <c r="M1216" s="20">
        <v>0</v>
      </c>
      <c r="N1216" s="20">
        <v>7.3</v>
      </c>
      <c r="O1216" s="20">
        <v>27</v>
      </c>
      <c r="P1216" s="20">
        <v>115</v>
      </c>
      <c r="Q1216" s="3">
        <v>50003300</v>
      </c>
      <c r="R1216" s="3">
        <v>15000000</v>
      </c>
      <c r="S1216" s="3">
        <f t="shared" si="180"/>
        <v>35003300</v>
      </c>
      <c r="T1216" s="4">
        <f t="shared" si="181"/>
        <v>2.3335533333333331</v>
      </c>
      <c r="U1216" s="5">
        <f t="shared" si="182"/>
        <v>30.133421333333331</v>
      </c>
      <c r="V1216" s="2">
        <f t="shared" si="183"/>
        <v>1994</v>
      </c>
      <c r="W1216" s="18" t="str">
        <f t="shared" si="184"/>
        <v>yanvar</v>
      </c>
      <c r="X1216" s="18" t="str">
        <f t="shared" si="185"/>
        <v>Gillian Armstrong</v>
      </c>
      <c r="Y1216" s="18" t="str">
        <f t="shared" si="186"/>
        <v>LİTTLE WOMEN</v>
      </c>
      <c r="Z1216" s="18" t="str">
        <f t="shared" si="187"/>
        <v>Normal</v>
      </c>
      <c r="AA1216" s="18" t="str">
        <f>VLOOKUP(D1216, lookups!$A$2:$B$18, 2, FALSE)</f>
        <v>Medium Budget</v>
      </c>
      <c r="AB1216" s="18" t="str">
        <f t="shared" si="188"/>
        <v>Not Recommended</v>
      </c>
      <c r="AC1216" s="18" t="str">
        <f t="shared" si="189"/>
        <v>Normal</v>
      </c>
    </row>
    <row r="1217" spans="1:29" x14ac:dyDescent="0.35">
      <c r="A1217" s="18" t="s">
        <v>200</v>
      </c>
      <c r="B1217" s="19">
        <v>26035</v>
      </c>
      <c r="C1217" s="18" t="s">
        <v>50</v>
      </c>
      <c r="D1217" s="18" t="s">
        <v>27</v>
      </c>
      <c r="E1217" s="18" t="s">
        <v>21</v>
      </c>
      <c r="F1217" s="18" t="s">
        <v>22</v>
      </c>
      <c r="G1217" s="18" t="s">
        <v>46</v>
      </c>
      <c r="H1217" s="18" t="s">
        <v>201</v>
      </c>
      <c r="I1217" s="18" t="s">
        <v>202</v>
      </c>
      <c r="J1217" s="20">
        <v>402</v>
      </c>
      <c r="K1217" s="20">
        <v>934</v>
      </c>
      <c r="L1217" s="20">
        <v>278</v>
      </c>
      <c r="M1217" s="20">
        <v>0</v>
      </c>
      <c r="N1217" s="20">
        <v>8</v>
      </c>
      <c r="O1217" s="20">
        <v>66</v>
      </c>
      <c r="P1217" s="20">
        <v>181</v>
      </c>
      <c r="Q1217" s="3">
        <v>50000000</v>
      </c>
      <c r="R1217" s="3">
        <v>9000000</v>
      </c>
      <c r="S1217" s="3">
        <f t="shared" si="180"/>
        <v>41000000</v>
      </c>
      <c r="T1217" s="4">
        <f t="shared" si="181"/>
        <v>4.5555555555555554</v>
      </c>
      <c r="U1217" s="5">
        <f t="shared" si="182"/>
        <v>33.822222222222223</v>
      </c>
      <c r="V1217" s="2">
        <f t="shared" si="183"/>
        <v>1971</v>
      </c>
      <c r="W1217" s="18" t="str">
        <f t="shared" si="184"/>
        <v>aprel</v>
      </c>
      <c r="X1217" s="18" t="str">
        <f t="shared" si="185"/>
        <v>Norman Jewison</v>
      </c>
      <c r="Y1217" s="18" t="str">
        <f t="shared" si="186"/>
        <v>FİDDLER ON THE ROOF</v>
      </c>
      <c r="Z1217" s="18" t="str">
        <f t="shared" si="187"/>
        <v>Normal</v>
      </c>
      <c r="AA1217" s="18" t="str">
        <f>VLOOKUP(D1217, lookups!$A$2:$B$18, 2, FALSE)</f>
        <v>Medium Budget</v>
      </c>
      <c r="AB1217" s="18" t="str">
        <f t="shared" si="188"/>
        <v>Not Recommended</v>
      </c>
      <c r="AC1217" s="18" t="str">
        <f t="shared" si="189"/>
        <v>High Buzz / High Score</v>
      </c>
    </row>
    <row r="1218" spans="1:29" x14ac:dyDescent="0.35">
      <c r="A1218" s="18" t="s">
        <v>1347</v>
      </c>
      <c r="B1218" s="19">
        <v>35233</v>
      </c>
      <c r="C1218" s="18" t="s">
        <v>50</v>
      </c>
      <c r="D1218" s="18" t="s">
        <v>79</v>
      </c>
      <c r="E1218" s="18" t="s">
        <v>21</v>
      </c>
      <c r="F1218" s="18" t="s">
        <v>22</v>
      </c>
      <c r="G1218" s="18" t="s">
        <v>102</v>
      </c>
      <c r="H1218" s="18" t="s">
        <v>1348</v>
      </c>
      <c r="I1218" s="18" t="s">
        <v>1349</v>
      </c>
      <c r="J1218" s="20">
        <v>57</v>
      </c>
      <c r="K1218" s="20">
        <v>164</v>
      </c>
      <c r="L1218" s="20">
        <v>317</v>
      </c>
      <c r="M1218" s="20">
        <v>0</v>
      </c>
      <c r="N1218" s="20">
        <v>6.3</v>
      </c>
      <c r="O1218" s="20">
        <v>76</v>
      </c>
      <c r="P1218" s="20">
        <v>135</v>
      </c>
      <c r="Q1218" s="3">
        <v>49994804</v>
      </c>
      <c r="R1218" s="3">
        <v>55000000</v>
      </c>
      <c r="S1218" s="3">
        <f t="shared" si="180"/>
        <v>-5005196</v>
      </c>
      <c r="T1218" s="4">
        <f t="shared" si="181"/>
        <v>-9.1003563636363638E-2</v>
      </c>
      <c r="U1218" s="5">
        <f t="shared" si="182"/>
        <v>25.163598574545453</v>
      </c>
      <c r="V1218" s="2">
        <f t="shared" si="183"/>
        <v>1996</v>
      </c>
      <c r="W1218" s="18" t="str">
        <f t="shared" si="184"/>
        <v>iyun</v>
      </c>
      <c r="X1218" s="18" t="str">
        <f t="shared" si="185"/>
        <v>Alan Parker</v>
      </c>
      <c r="Y1218" s="18" t="str">
        <f t="shared" si="186"/>
        <v>EVİTA</v>
      </c>
      <c r="Z1218" s="18" t="str">
        <f t="shared" si="187"/>
        <v>Underperformer</v>
      </c>
      <c r="AA1218" s="18" t="str">
        <f>VLOOKUP(D1218, lookups!$A$2:$B$18, 2, FALSE)</f>
        <v>Medium Budget</v>
      </c>
      <c r="AB1218" s="18" t="str">
        <f t="shared" si="188"/>
        <v>Not Recommended</v>
      </c>
      <c r="AC1218" s="18" t="str">
        <f t="shared" si="189"/>
        <v>Normal</v>
      </c>
    </row>
    <row r="1219" spans="1:29" x14ac:dyDescent="0.35">
      <c r="A1219" s="18" t="s">
        <v>2836</v>
      </c>
      <c r="B1219" s="19">
        <v>37124</v>
      </c>
      <c r="C1219" s="18" t="s">
        <v>50</v>
      </c>
      <c r="D1219" s="18" t="s">
        <v>38</v>
      </c>
      <c r="E1219" s="18" t="s">
        <v>21</v>
      </c>
      <c r="F1219" s="18" t="s">
        <v>22</v>
      </c>
      <c r="G1219" s="18" t="s">
        <v>150</v>
      </c>
      <c r="H1219" s="18" t="s">
        <v>2837</v>
      </c>
      <c r="I1219" s="18" t="s">
        <v>2838</v>
      </c>
      <c r="J1219" s="20">
        <v>11</v>
      </c>
      <c r="K1219" s="20">
        <v>37</v>
      </c>
      <c r="L1219" s="20">
        <v>23</v>
      </c>
      <c r="M1219" s="20">
        <v>12000</v>
      </c>
      <c r="N1219" s="20">
        <v>6.9</v>
      </c>
      <c r="O1219" s="20">
        <v>122</v>
      </c>
      <c r="P1219" s="20">
        <v>82</v>
      </c>
      <c r="Q1219" s="3">
        <v>49968653</v>
      </c>
      <c r="R1219" s="3">
        <v>28000000</v>
      </c>
      <c r="S1219" s="3">
        <f t="shared" ref="S1219:S1282" si="190">Q1219-R1219</f>
        <v>21968653</v>
      </c>
      <c r="T1219" s="4">
        <f t="shared" ref="T1219:T1282" si="191">IF(R1219&gt;0, (Q1219-R1219)/R1219, 0)</f>
        <v>0.78459475000000001</v>
      </c>
      <c r="U1219" s="5">
        <f t="shared" ref="U1219:U1282" si="192">(N1219*4) + (T1219*0.4) + (M1219/10000)</f>
        <v>29.1138379</v>
      </c>
      <c r="V1219" s="2">
        <f t="shared" ref="V1219:V1282" si="193">YEAR(B1219)</f>
        <v>2001</v>
      </c>
      <c r="W1219" s="18" t="str">
        <f t="shared" ref="W1219:W1282" si="194">TEXT(B1219, "mmmm")</f>
        <v>avgust</v>
      </c>
      <c r="X1219" s="18" t="str">
        <f t="shared" ref="X1219:X1282" si="195">TRIM(I1219)</f>
        <v>Peter Chelsom</v>
      </c>
      <c r="Y1219" s="18" t="str">
        <f t="shared" ref="Y1219:Y1282" si="196">UPPER(A1219)</f>
        <v>SERENDİPİTY</v>
      </c>
      <c r="Z1219" s="18" t="str">
        <f t="shared" ref="Z1219:Z1282" si="197">IF(AND(R1219&gt;50000000, S1219&lt;0), "Underperformer", IF(AND(R1219&lt;10000000, S1219&gt;50000000), "Overperformer", "Normal"))</f>
        <v>Normal</v>
      </c>
      <c r="AA1219" s="18" t="str">
        <f>VLOOKUP(D1219, lookups!$A$2:$B$18, 2, FALSE)</f>
        <v>Medium Budget</v>
      </c>
      <c r="AB1219" s="18" t="str">
        <f t="shared" ref="AB1219:AB1282" si="198">IF(AND(N1219&gt;7, T1219&gt;1, U1219&gt;70), "Recommended", "Not Recommended")</f>
        <v>Not Recommended</v>
      </c>
      <c r="AC1219" s="18" t="str">
        <f t="shared" ref="AC1219:AC1282" si="199">IF(N1219&gt;=8, "High Buzz / High Score", IF(AND(N1219&lt;6, T1219&lt;1), "High Buzz Mismatch", "Normal"))</f>
        <v>Normal</v>
      </c>
    </row>
    <row r="1220" spans="1:29" x14ac:dyDescent="0.35">
      <c r="A1220" s="18" t="s">
        <v>6197</v>
      </c>
      <c r="B1220" s="19">
        <v>41138</v>
      </c>
      <c r="C1220" s="18" t="s">
        <v>50</v>
      </c>
      <c r="D1220" s="18" t="s">
        <v>95</v>
      </c>
      <c r="E1220" s="18" t="s">
        <v>21</v>
      </c>
      <c r="F1220" s="18" t="s">
        <v>22</v>
      </c>
      <c r="G1220" s="18" t="s">
        <v>150</v>
      </c>
      <c r="H1220" s="18" t="s">
        <v>3896</v>
      </c>
      <c r="I1220" s="18" t="s">
        <v>6198</v>
      </c>
      <c r="J1220" s="20">
        <v>1000</v>
      </c>
      <c r="K1220" s="20">
        <v>4416</v>
      </c>
      <c r="L1220" s="20">
        <v>143</v>
      </c>
      <c r="M1220" s="20">
        <v>0</v>
      </c>
      <c r="N1220" s="20">
        <v>5.9</v>
      </c>
      <c r="O1220" s="20">
        <v>144</v>
      </c>
      <c r="P1220" s="20">
        <v>125</v>
      </c>
      <c r="Q1220" s="3">
        <v>49875589</v>
      </c>
      <c r="R1220" s="3">
        <v>58000000</v>
      </c>
      <c r="S1220" s="3">
        <f t="shared" si="190"/>
        <v>-8124411</v>
      </c>
      <c r="T1220" s="4">
        <f t="shared" si="191"/>
        <v>-0.14007605172413792</v>
      </c>
      <c r="U1220" s="5">
        <f t="shared" si="192"/>
        <v>23.543969579310346</v>
      </c>
      <c r="V1220" s="2">
        <f t="shared" si="193"/>
        <v>2012</v>
      </c>
      <c r="W1220" s="18" t="str">
        <f t="shared" si="194"/>
        <v>avgust</v>
      </c>
      <c r="X1220" s="18" t="str">
        <f t="shared" si="195"/>
        <v>Anthony Hemingway</v>
      </c>
      <c r="Y1220" s="18" t="str">
        <f t="shared" si="196"/>
        <v>RED TAİLS</v>
      </c>
      <c r="Z1220" s="18" t="str">
        <f t="shared" si="197"/>
        <v>Underperformer</v>
      </c>
      <c r="AA1220" s="18" t="str">
        <f>VLOOKUP(D1220, lookups!$A$2:$B$18, 2, FALSE)</f>
        <v>High Budget</v>
      </c>
      <c r="AB1220" s="18" t="str">
        <f t="shared" si="198"/>
        <v>Not Recommended</v>
      </c>
      <c r="AC1220" s="18" t="str">
        <f t="shared" si="199"/>
        <v>High Buzz Mismatch</v>
      </c>
    </row>
    <row r="1221" spans="1:29" x14ac:dyDescent="0.35">
      <c r="A1221" s="18" t="s">
        <v>6475</v>
      </c>
      <c r="B1221" s="19">
        <v>41418</v>
      </c>
      <c r="C1221" s="18" t="s">
        <v>50</v>
      </c>
      <c r="D1221" s="18" t="s">
        <v>38</v>
      </c>
      <c r="E1221" s="18" t="s">
        <v>21</v>
      </c>
      <c r="F1221" s="18" t="s">
        <v>22</v>
      </c>
      <c r="G1221" s="18" t="s">
        <v>110</v>
      </c>
      <c r="H1221" s="18" t="s">
        <v>2897</v>
      </c>
      <c r="I1221" s="18" t="s">
        <v>1186</v>
      </c>
      <c r="J1221" s="20">
        <v>12000</v>
      </c>
      <c r="K1221" s="20">
        <v>13573</v>
      </c>
      <c r="L1221" s="20">
        <v>0</v>
      </c>
      <c r="M1221" s="20">
        <v>43000</v>
      </c>
      <c r="N1221" s="20">
        <v>6.5</v>
      </c>
      <c r="O1221" s="20">
        <v>335</v>
      </c>
      <c r="P1221" s="20">
        <v>129</v>
      </c>
      <c r="Q1221" s="3">
        <v>49874933</v>
      </c>
      <c r="R1221" s="3">
        <v>26000000</v>
      </c>
      <c r="S1221" s="3">
        <f t="shared" si="190"/>
        <v>23874933</v>
      </c>
      <c r="T1221" s="4">
        <f t="shared" si="191"/>
        <v>0.9182666538461538</v>
      </c>
      <c r="U1221" s="5">
        <f t="shared" si="192"/>
        <v>30.667306661538461</v>
      </c>
      <c r="V1221" s="2">
        <f t="shared" si="193"/>
        <v>2013</v>
      </c>
      <c r="W1221" s="18" t="str">
        <f t="shared" si="194"/>
        <v>may</v>
      </c>
      <c r="X1221" s="18" t="str">
        <f t="shared" si="195"/>
        <v>Michael Bay</v>
      </c>
      <c r="Y1221" s="18" t="str">
        <f t="shared" si="196"/>
        <v>PAİN &amp; GAİN</v>
      </c>
      <c r="Z1221" s="18" t="str">
        <f t="shared" si="197"/>
        <v>Normal</v>
      </c>
      <c r="AA1221" s="18" t="str">
        <f>VLOOKUP(D1221, lookups!$A$2:$B$18, 2, FALSE)</f>
        <v>Medium Budget</v>
      </c>
      <c r="AB1221" s="18" t="str">
        <f t="shared" si="198"/>
        <v>Not Recommended</v>
      </c>
      <c r="AC1221" s="18" t="str">
        <f t="shared" si="199"/>
        <v>Normal</v>
      </c>
    </row>
    <row r="1222" spans="1:29" x14ac:dyDescent="0.35">
      <c r="A1222" s="18" t="s">
        <v>543</v>
      </c>
      <c r="B1222" s="19">
        <v>31632</v>
      </c>
      <c r="C1222" s="18" t="s">
        <v>50</v>
      </c>
      <c r="D1222" s="18" t="s">
        <v>38</v>
      </c>
      <c r="E1222" s="18" t="s">
        <v>21</v>
      </c>
      <c r="F1222" s="18" t="s">
        <v>22</v>
      </c>
      <c r="G1222" s="18" t="s">
        <v>102</v>
      </c>
      <c r="H1222" s="18" t="s">
        <v>544</v>
      </c>
      <c r="I1222" s="18" t="s">
        <v>367</v>
      </c>
      <c r="J1222" s="20">
        <v>954</v>
      </c>
      <c r="K1222" s="20">
        <v>2179</v>
      </c>
      <c r="L1222" s="20">
        <v>425</v>
      </c>
      <c r="M1222" s="20">
        <v>263</v>
      </c>
      <c r="N1222" s="20">
        <v>5.9</v>
      </c>
      <c r="O1222" s="20">
        <v>16</v>
      </c>
      <c r="P1222" s="20">
        <v>116</v>
      </c>
      <c r="Q1222" s="3">
        <v>49851591</v>
      </c>
      <c r="R1222" s="3">
        <v>40000000</v>
      </c>
      <c r="S1222" s="3">
        <f t="shared" si="190"/>
        <v>9851591</v>
      </c>
      <c r="T1222" s="4">
        <f t="shared" si="191"/>
        <v>0.24628977499999999</v>
      </c>
      <c r="U1222" s="5">
        <f t="shared" si="192"/>
        <v>23.72481591</v>
      </c>
      <c r="V1222" s="2">
        <f t="shared" si="193"/>
        <v>1986</v>
      </c>
      <c r="W1222" s="18" t="str">
        <f t="shared" si="194"/>
        <v>avgust</v>
      </c>
      <c r="X1222" s="18" t="str">
        <f t="shared" si="195"/>
        <v>Ivan Reitman</v>
      </c>
      <c r="Y1222" s="18" t="str">
        <f t="shared" si="196"/>
        <v>LEGAL EAGLES</v>
      </c>
      <c r="Z1222" s="18" t="str">
        <f t="shared" si="197"/>
        <v>Normal</v>
      </c>
      <c r="AA1222" s="18" t="str">
        <f>VLOOKUP(D1222, lookups!$A$2:$B$18, 2, FALSE)</f>
        <v>Medium Budget</v>
      </c>
      <c r="AB1222" s="18" t="str">
        <f t="shared" si="198"/>
        <v>Not Recommended</v>
      </c>
      <c r="AC1222" s="18" t="str">
        <f t="shared" si="199"/>
        <v>High Buzz Mismatch</v>
      </c>
    </row>
    <row r="1223" spans="1:29" x14ac:dyDescent="0.35">
      <c r="A1223" s="18" t="s">
        <v>747</v>
      </c>
      <c r="B1223" s="19">
        <v>32573</v>
      </c>
      <c r="C1223" s="18" t="s">
        <v>50</v>
      </c>
      <c r="D1223" s="18" t="s">
        <v>38</v>
      </c>
      <c r="E1223" s="18" t="s">
        <v>21</v>
      </c>
      <c r="F1223" s="18" t="s">
        <v>22</v>
      </c>
      <c r="G1223" s="18" t="s">
        <v>110</v>
      </c>
      <c r="H1223" s="18" t="s">
        <v>748</v>
      </c>
      <c r="I1223" s="18" t="s">
        <v>749</v>
      </c>
      <c r="J1223" s="20">
        <v>1000</v>
      </c>
      <c r="K1223" s="20">
        <v>3435</v>
      </c>
      <c r="L1223" s="20">
        <v>42</v>
      </c>
      <c r="M1223" s="20">
        <v>0</v>
      </c>
      <c r="N1223" s="20">
        <v>7.2</v>
      </c>
      <c r="O1223" s="20">
        <v>57</v>
      </c>
      <c r="P1223" s="20">
        <v>107</v>
      </c>
      <c r="Q1223" s="3">
        <v>49797148</v>
      </c>
      <c r="R1223" s="3">
        <v>11000000</v>
      </c>
      <c r="S1223" s="3">
        <f t="shared" si="190"/>
        <v>38797148</v>
      </c>
      <c r="T1223" s="4">
        <f t="shared" si="191"/>
        <v>3.5270134545454543</v>
      </c>
      <c r="U1223" s="5">
        <f t="shared" si="192"/>
        <v>30.210805381818183</v>
      </c>
      <c r="V1223" s="2">
        <f t="shared" si="193"/>
        <v>1989</v>
      </c>
      <c r="W1223" s="18" t="str">
        <f t="shared" si="194"/>
        <v>mart</v>
      </c>
      <c r="X1223" s="18" t="str">
        <f t="shared" si="195"/>
        <v>David S. Ward</v>
      </c>
      <c r="Y1223" s="18" t="str">
        <f t="shared" si="196"/>
        <v>MAJOR LEAGUE</v>
      </c>
      <c r="Z1223" s="18" t="str">
        <f t="shared" si="197"/>
        <v>Normal</v>
      </c>
      <c r="AA1223" s="18" t="str">
        <f>VLOOKUP(D1223, lookups!$A$2:$B$18, 2, FALSE)</f>
        <v>Medium Budget</v>
      </c>
      <c r="AB1223" s="18" t="str">
        <f t="shared" si="198"/>
        <v>Not Recommended</v>
      </c>
      <c r="AC1223" s="18" t="str">
        <f t="shared" si="199"/>
        <v>Normal</v>
      </c>
    </row>
    <row r="1224" spans="1:29" x14ac:dyDescent="0.35">
      <c r="A1224" s="18" t="s">
        <v>352</v>
      </c>
      <c r="B1224" s="19">
        <v>39801</v>
      </c>
      <c r="C1224" s="18" t="s">
        <v>50</v>
      </c>
      <c r="D1224" s="18" t="s">
        <v>58</v>
      </c>
      <c r="E1224" s="18" t="s">
        <v>21</v>
      </c>
      <c r="F1224" s="18" t="s">
        <v>352</v>
      </c>
      <c r="G1224" s="18" t="s">
        <v>150</v>
      </c>
      <c r="H1224" s="18" t="s">
        <v>3516</v>
      </c>
      <c r="I1224" s="18" t="s">
        <v>1419</v>
      </c>
      <c r="J1224" s="20">
        <v>309</v>
      </c>
      <c r="K1224" s="20">
        <v>921</v>
      </c>
      <c r="L1224" s="20">
        <v>1000</v>
      </c>
      <c r="M1224" s="20">
        <v>0</v>
      </c>
      <c r="N1224" s="20">
        <v>6.6</v>
      </c>
      <c r="O1224" s="20">
        <v>245</v>
      </c>
      <c r="P1224" s="20">
        <v>165</v>
      </c>
      <c r="Q1224" s="3">
        <v>49551662</v>
      </c>
      <c r="R1224" s="3">
        <v>130000000</v>
      </c>
      <c r="S1224" s="3">
        <f t="shared" si="190"/>
        <v>-80448338</v>
      </c>
      <c r="T1224" s="4">
        <f t="shared" si="191"/>
        <v>-0.61883336923076926</v>
      </c>
      <c r="U1224" s="5">
        <f t="shared" si="192"/>
        <v>26.152466652307691</v>
      </c>
      <c r="V1224" s="2">
        <f t="shared" si="193"/>
        <v>2008</v>
      </c>
      <c r="W1224" s="18" t="str">
        <f t="shared" si="194"/>
        <v>dekabr</v>
      </c>
      <c r="X1224" s="18" t="str">
        <f t="shared" si="195"/>
        <v>Baz Luhrmann</v>
      </c>
      <c r="Y1224" s="18" t="str">
        <f t="shared" si="196"/>
        <v>AUSTRALİA</v>
      </c>
      <c r="Z1224" s="18" t="str">
        <f t="shared" si="197"/>
        <v>Underperformer</v>
      </c>
      <c r="AA1224" s="18" t="str">
        <f>VLOOKUP(D1224, lookups!$A$2:$B$18, 2, FALSE)</f>
        <v>High Budget</v>
      </c>
      <c r="AB1224" s="18" t="str">
        <f t="shared" si="198"/>
        <v>Not Recommended</v>
      </c>
      <c r="AC1224" s="18" t="str">
        <f t="shared" si="199"/>
        <v>Normal</v>
      </c>
    </row>
    <row r="1225" spans="1:29" x14ac:dyDescent="0.35">
      <c r="A1225" s="18" t="s">
        <v>5347</v>
      </c>
      <c r="B1225" s="19">
        <v>39941</v>
      </c>
      <c r="C1225" s="18" t="s">
        <v>50</v>
      </c>
      <c r="D1225" s="18" t="s">
        <v>38</v>
      </c>
      <c r="E1225" s="18" t="s">
        <v>21</v>
      </c>
      <c r="F1225" s="18" t="s">
        <v>22</v>
      </c>
      <c r="G1225" s="18" t="s">
        <v>102</v>
      </c>
      <c r="H1225" s="18" t="s">
        <v>602</v>
      </c>
      <c r="I1225" s="18" t="s">
        <v>3277</v>
      </c>
      <c r="J1225" s="20">
        <v>49000</v>
      </c>
      <c r="K1225" s="20">
        <v>53370</v>
      </c>
      <c r="L1225" s="20">
        <v>12</v>
      </c>
      <c r="M1225" s="20">
        <v>0</v>
      </c>
      <c r="N1225" s="20">
        <v>5.4</v>
      </c>
      <c r="O1225" s="20">
        <v>124</v>
      </c>
      <c r="P1225" s="20">
        <v>88</v>
      </c>
      <c r="Q1225" s="3">
        <v>49474048</v>
      </c>
      <c r="R1225" s="3">
        <v>35000000</v>
      </c>
      <c r="S1225" s="3">
        <f t="shared" si="190"/>
        <v>14474048</v>
      </c>
      <c r="T1225" s="4">
        <f t="shared" si="191"/>
        <v>0.41354422857142858</v>
      </c>
      <c r="U1225" s="5">
        <f t="shared" si="192"/>
        <v>21.765417691428574</v>
      </c>
      <c r="V1225" s="2">
        <f t="shared" si="193"/>
        <v>2009</v>
      </c>
      <c r="W1225" s="18" t="str">
        <f t="shared" si="194"/>
        <v>may</v>
      </c>
      <c r="X1225" s="18" t="str">
        <f t="shared" si="195"/>
        <v>Walt Becker</v>
      </c>
      <c r="Y1225" s="18" t="str">
        <f t="shared" si="196"/>
        <v>OLD DOGS</v>
      </c>
      <c r="Z1225" s="18" t="str">
        <f t="shared" si="197"/>
        <v>Normal</v>
      </c>
      <c r="AA1225" s="18" t="str">
        <f>VLOOKUP(D1225, lookups!$A$2:$B$18, 2, FALSE)</f>
        <v>Medium Budget</v>
      </c>
      <c r="AB1225" s="18" t="str">
        <f t="shared" si="198"/>
        <v>Not Recommended</v>
      </c>
      <c r="AC1225" s="18" t="str">
        <f t="shared" si="199"/>
        <v>High Buzz Mismatch</v>
      </c>
    </row>
    <row r="1226" spans="1:29" x14ac:dyDescent="0.35">
      <c r="A1226" s="18" t="s">
        <v>5310</v>
      </c>
      <c r="B1226" s="19">
        <v>40141</v>
      </c>
      <c r="C1226" s="18" t="s">
        <v>50</v>
      </c>
      <c r="D1226" s="18" t="s">
        <v>58</v>
      </c>
      <c r="E1226" s="18" t="s">
        <v>21</v>
      </c>
      <c r="F1226" s="18" t="s">
        <v>22</v>
      </c>
      <c r="G1226" s="18" t="s">
        <v>150</v>
      </c>
      <c r="H1226" s="18" t="s">
        <v>1524</v>
      </c>
      <c r="I1226" s="18" t="s">
        <v>1195</v>
      </c>
      <c r="J1226" s="20">
        <v>8000</v>
      </c>
      <c r="K1226" s="20">
        <v>10552</v>
      </c>
      <c r="L1226" s="20">
        <v>52</v>
      </c>
      <c r="M1226" s="20">
        <v>0</v>
      </c>
      <c r="N1226" s="20">
        <v>5.4</v>
      </c>
      <c r="O1226" s="20">
        <v>167</v>
      </c>
      <c r="P1226" s="20">
        <v>102</v>
      </c>
      <c r="Q1226" s="3">
        <v>49392095</v>
      </c>
      <c r="R1226" s="3">
        <v>100000000</v>
      </c>
      <c r="S1226" s="3">
        <f t="shared" si="190"/>
        <v>-50607905</v>
      </c>
      <c r="T1226" s="4">
        <f t="shared" si="191"/>
        <v>-0.50607904999999997</v>
      </c>
      <c r="U1226" s="5">
        <f t="shared" si="192"/>
        <v>21.397568380000003</v>
      </c>
      <c r="V1226" s="2">
        <f t="shared" si="193"/>
        <v>2009</v>
      </c>
      <c r="W1226" s="18" t="str">
        <f t="shared" si="194"/>
        <v>noyabr</v>
      </c>
      <c r="X1226" s="18" t="str">
        <f t="shared" si="195"/>
        <v>Brad Silberling</v>
      </c>
      <c r="Y1226" s="18" t="str">
        <f t="shared" si="196"/>
        <v>LAND OF THE LOST</v>
      </c>
      <c r="Z1226" s="18" t="str">
        <f t="shared" si="197"/>
        <v>Underperformer</v>
      </c>
      <c r="AA1226" s="18" t="str">
        <f>VLOOKUP(D1226, lookups!$A$2:$B$18, 2, FALSE)</f>
        <v>High Budget</v>
      </c>
      <c r="AB1226" s="18" t="str">
        <f t="shared" si="198"/>
        <v>Not Recommended</v>
      </c>
      <c r="AC1226" s="18" t="str">
        <f t="shared" si="199"/>
        <v>High Buzz Mismatch</v>
      </c>
    </row>
    <row r="1227" spans="1:29" x14ac:dyDescent="0.35">
      <c r="A1227" s="18" t="s">
        <v>653</v>
      </c>
      <c r="B1227" s="19">
        <v>32143</v>
      </c>
      <c r="C1227" s="18" t="s">
        <v>50</v>
      </c>
      <c r="D1227" s="18" t="s">
        <v>333</v>
      </c>
      <c r="E1227" s="18" t="s">
        <v>21</v>
      </c>
      <c r="F1227" s="18" t="s">
        <v>22</v>
      </c>
      <c r="G1227" s="18" t="s">
        <v>110</v>
      </c>
      <c r="H1227" s="18" t="s">
        <v>654</v>
      </c>
      <c r="I1227" s="18" t="s">
        <v>627</v>
      </c>
      <c r="J1227" s="20">
        <v>130</v>
      </c>
      <c r="K1227" s="20">
        <v>450</v>
      </c>
      <c r="L1227" s="20">
        <v>212</v>
      </c>
      <c r="M1227" s="20">
        <v>0</v>
      </c>
      <c r="N1227" s="20">
        <v>5.7</v>
      </c>
      <c r="O1227" s="20">
        <v>102</v>
      </c>
      <c r="P1227" s="20">
        <v>99</v>
      </c>
      <c r="Q1227" s="3">
        <v>49369900</v>
      </c>
      <c r="R1227" s="3">
        <v>7000000</v>
      </c>
      <c r="S1227" s="3">
        <f t="shared" si="190"/>
        <v>42369900</v>
      </c>
      <c r="T1227" s="4">
        <f t="shared" si="191"/>
        <v>6.0528428571428572</v>
      </c>
      <c r="U1227" s="5">
        <f t="shared" si="192"/>
        <v>25.221137142857145</v>
      </c>
      <c r="V1227" s="2">
        <f t="shared" si="193"/>
        <v>1988</v>
      </c>
      <c r="W1227" s="18" t="str">
        <f t="shared" si="194"/>
        <v>yanvar</v>
      </c>
      <c r="X1227" s="18" t="str">
        <f t="shared" si="195"/>
        <v>Renny Harlin</v>
      </c>
      <c r="Y1227" s="18" t="str">
        <f t="shared" si="196"/>
        <v>A NİGHTMARE ON ELM STREET 4: THE DREAM MASTER</v>
      </c>
      <c r="Z1227" s="18" t="str">
        <f t="shared" si="197"/>
        <v>Normal</v>
      </c>
      <c r="AA1227" s="18" t="str">
        <f>VLOOKUP(D1227, lookups!$A$2:$B$18, 2, FALSE)</f>
        <v>Low Budget</v>
      </c>
      <c r="AB1227" s="18" t="str">
        <f t="shared" si="198"/>
        <v>Not Recommended</v>
      </c>
      <c r="AC1227" s="18" t="str">
        <f t="shared" si="199"/>
        <v>Normal</v>
      </c>
    </row>
    <row r="1228" spans="1:29" x14ac:dyDescent="0.35">
      <c r="A1228" s="18" t="s">
        <v>5330</v>
      </c>
      <c r="B1228" s="19">
        <v>39871</v>
      </c>
      <c r="C1228" s="18" t="s">
        <v>50</v>
      </c>
      <c r="D1228" s="18" t="s">
        <v>27</v>
      </c>
      <c r="E1228" s="18" t="s">
        <v>21</v>
      </c>
      <c r="F1228" s="18" t="s">
        <v>22</v>
      </c>
      <c r="G1228" s="18" t="s">
        <v>150</v>
      </c>
      <c r="H1228" s="18" t="s">
        <v>1649</v>
      </c>
      <c r="I1228" s="18" t="s">
        <v>3089</v>
      </c>
      <c r="J1228" s="20">
        <v>673</v>
      </c>
      <c r="K1228" s="20">
        <v>1775</v>
      </c>
      <c r="L1228" s="20">
        <v>415</v>
      </c>
      <c r="M1228" s="20">
        <v>15000</v>
      </c>
      <c r="N1228" s="20">
        <v>7.4</v>
      </c>
      <c r="O1228" s="20">
        <v>148</v>
      </c>
      <c r="P1228" s="20">
        <v>109</v>
      </c>
      <c r="Q1228" s="3">
        <v>49185998</v>
      </c>
      <c r="R1228" s="3">
        <v>30000000</v>
      </c>
      <c r="S1228" s="3">
        <f t="shared" si="190"/>
        <v>19185998</v>
      </c>
      <c r="T1228" s="4">
        <f t="shared" si="191"/>
        <v>0.63953326666666666</v>
      </c>
      <c r="U1228" s="5">
        <f t="shared" si="192"/>
        <v>31.355813306666668</v>
      </c>
      <c r="V1228" s="2">
        <f t="shared" si="193"/>
        <v>2009</v>
      </c>
      <c r="W1228" s="18" t="str">
        <f t="shared" si="194"/>
        <v>fevral</v>
      </c>
      <c r="X1228" s="18" t="str">
        <f t="shared" si="195"/>
        <v>Nick Cassavetes</v>
      </c>
      <c r="Y1228" s="18" t="str">
        <f t="shared" si="196"/>
        <v>MY SİSTER'S KEEPER</v>
      </c>
      <c r="Z1228" s="18" t="str">
        <f t="shared" si="197"/>
        <v>Normal</v>
      </c>
      <c r="AA1228" s="18" t="str">
        <f>VLOOKUP(D1228, lookups!$A$2:$B$18, 2, FALSE)</f>
        <v>Medium Budget</v>
      </c>
      <c r="AB1228" s="18" t="str">
        <f t="shared" si="198"/>
        <v>Not Recommended</v>
      </c>
      <c r="AC1228" s="18" t="str">
        <f t="shared" si="199"/>
        <v>Normal</v>
      </c>
    </row>
    <row r="1229" spans="1:29" x14ac:dyDescent="0.35">
      <c r="A1229" s="18" t="s">
        <v>6289</v>
      </c>
      <c r="B1229" s="19">
        <v>41185</v>
      </c>
      <c r="C1229" s="18" t="s">
        <v>50</v>
      </c>
      <c r="D1229" s="18" t="s">
        <v>109</v>
      </c>
      <c r="E1229" s="18" t="s">
        <v>21</v>
      </c>
      <c r="F1229" s="18" t="s">
        <v>22</v>
      </c>
      <c r="G1229" s="18" t="s">
        <v>150</v>
      </c>
      <c r="H1229" s="18" t="s">
        <v>1553</v>
      </c>
      <c r="I1229" s="18" t="s">
        <v>6290</v>
      </c>
      <c r="J1229" s="20">
        <v>941</v>
      </c>
      <c r="K1229" s="20">
        <v>2348</v>
      </c>
      <c r="L1229" s="20">
        <v>30</v>
      </c>
      <c r="M1229" s="20">
        <v>17000</v>
      </c>
      <c r="N1229" s="20">
        <v>5.9</v>
      </c>
      <c r="O1229" s="20">
        <v>264</v>
      </c>
      <c r="P1229" s="20">
        <v>92</v>
      </c>
      <c r="Q1229" s="3">
        <v>49122319</v>
      </c>
      <c r="R1229" s="3">
        <v>14000000</v>
      </c>
      <c r="S1229" s="3">
        <f t="shared" si="190"/>
        <v>35122319</v>
      </c>
      <c r="T1229" s="4">
        <f t="shared" si="191"/>
        <v>2.5087370714285715</v>
      </c>
      <c r="U1229" s="5">
        <f t="shared" si="192"/>
        <v>26.303494828571431</v>
      </c>
      <c r="V1229" s="2">
        <f t="shared" si="193"/>
        <v>2012</v>
      </c>
      <c r="W1229" s="18" t="str">
        <f t="shared" si="194"/>
        <v>oktyabr</v>
      </c>
      <c r="X1229" s="18" t="str">
        <f t="shared" si="195"/>
        <v>Ole Bornedal</v>
      </c>
      <c r="Y1229" s="18" t="str">
        <f t="shared" si="196"/>
        <v>THE POSSESSİON</v>
      </c>
      <c r="Z1229" s="18" t="str">
        <f t="shared" si="197"/>
        <v>Normal</v>
      </c>
      <c r="AA1229" s="18" t="str">
        <f>VLOOKUP(D1229, lookups!$A$2:$B$18, 2, FALSE)</f>
        <v>Low Budget</v>
      </c>
      <c r="AB1229" s="18" t="str">
        <f t="shared" si="198"/>
        <v>Not Recommended</v>
      </c>
      <c r="AC1229" s="18" t="str">
        <f t="shared" si="199"/>
        <v>Normal</v>
      </c>
    </row>
    <row r="1230" spans="1:29" x14ac:dyDescent="0.35">
      <c r="A1230" s="18" t="s">
        <v>4829</v>
      </c>
      <c r="B1230" s="19">
        <v>39133</v>
      </c>
      <c r="C1230" s="18" t="s">
        <v>50</v>
      </c>
      <c r="D1230" s="18" t="s">
        <v>38</v>
      </c>
      <c r="E1230" s="18" t="s">
        <v>21</v>
      </c>
      <c r="F1230" s="18" t="s">
        <v>22</v>
      </c>
      <c r="G1230" s="18" t="s">
        <v>150</v>
      </c>
      <c r="H1230" s="18" t="s">
        <v>2797</v>
      </c>
      <c r="I1230" s="18" t="s">
        <v>4300</v>
      </c>
      <c r="J1230" s="20">
        <v>1000</v>
      </c>
      <c r="K1230" s="20">
        <v>6554</v>
      </c>
      <c r="L1230" s="20">
        <v>17</v>
      </c>
      <c r="M1230" s="20">
        <v>0</v>
      </c>
      <c r="N1230" s="20">
        <v>6.1</v>
      </c>
      <c r="O1230" s="20">
        <v>37</v>
      </c>
      <c r="P1230" s="20">
        <v>117</v>
      </c>
      <c r="Q1230" s="3">
        <v>49121934</v>
      </c>
      <c r="R1230" s="3">
        <v>13000000</v>
      </c>
      <c r="S1230" s="3">
        <f t="shared" si="190"/>
        <v>36121934</v>
      </c>
      <c r="T1230" s="4">
        <f t="shared" si="191"/>
        <v>2.7786103076923077</v>
      </c>
      <c r="U1230" s="5">
        <f t="shared" si="192"/>
        <v>25.51144412307692</v>
      </c>
      <c r="V1230" s="2">
        <f t="shared" si="193"/>
        <v>2007</v>
      </c>
      <c r="W1230" s="18" t="str">
        <f t="shared" si="194"/>
        <v>fevral</v>
      </c>
      <c r="X1230" s="18" t="str">
        <f t="shared" si="195"/>
        <v>Preston A. Whitmore II</v>
      </c>
      <c r="Y1230" s="18" t="str">
        <f t="shared" si="196"/>
        <v>THİS CHRİSTMAS</v>
      </c>
      <c r="Z1230" s="18" t="str">
        <f t="shared" si="197"/>
        <v>Normal</v>
      </c>
      <c r="AA1230" s="18" t="str">
        <f>VLOOKUP(D1230, lookups!$A$2:$B$18, 2, FALSE)</f>
        <v>Medium Budget</v>
      </c>
      <c r="AB1230" s="18" t="str">
        <f t="shared" si="198"/>
        <v>Not Recommended</v>
      </c>
      <c r="AC1230" s="18" t="str">
        <f t="shared" si="199"/>
        <v>Normal</v>
      </c>
    </row>
    <row r="1231" spans="1:29" x14ac:dyDescent="0.35">
      <c r="A1231" s="18" t="s">
        <v>4706</v>
      </c>
      <c r="B1231" s="19">
        <v>39326</v>
      </c>
      <c r="C1231" s="18" t="s">
        <v>50</v>
      </c>
      <c r="D1231" s="18" t="s">
        <v>20</v>
      </c>
      <c r="E1231" s="18" t="s">
        <v>21</v>
      </c>
      <c r="F1231" s="18" t="s">
        <v>22</v>
      </c>
      <c r="G1231" s="18" t="s">
        <v>110</v>
      </c>
      <c r="H1231" s="18" t="s">
        <v>1463</v>
      </c>
      <c r="I1231" s="18" t="s">
        <v>4707</v>
      </c>
      <c r="J1231" s="20">
        <v>1000</v>
      </c>
      <c r="K1231" s="20">
        <v>3284</v>
      </c>
      <c r="L1231" s="20">
        <v>209</v>
      </c>
      <c r="M1231" s="20">
        <v>0</v>
      </c>
      <c r="N1231" s="20">
        <v>7.3</v>
      </c>
      <c r="O1231" s="20">
        <v>299</v>
      </c>
      <c r="P1231" s="20">
        <v>119</v>
      </c>
      <c r="Q1231" s="3">
        <v>49024969</v>
      </c>
      <c r="R1231" s="3">
        <v>25000000</v>
      </c>
      <c r="S1231" s="3">
        <f t="shared" si="190"/>
        <v>24024969</v>
      </c>
      <c r="T1231" s="4">
        <f t="shared" si="191"/>
        <v>0.96099875999999995</v>
      </c>
      <c r="U1231" s="5">
        <f t="shared" si="192"/>
        <v>29.584399504</v>
      </c>
      <c r="V1231" s="2">
        <f t="shared" si="193"/>
        <v>2007</v>
      </c>
      <c r="W1231" s="18" t="str">
        <f t="shared" si="194"/>
        <v>sentyabr</v>
      </c>
      <c r="X1231" s="18" t="str">
        <f t="shared" si="195"/>
        <v>Tony Gilroy</v>
      </c>
      <c r="Y1231" s="18" t="str">
        <f t="shared" si="196"/>
        <v>MİCHAEL CLAYTON</v>
      </c>
      <c r="Z1231" s="18" t="str">
        <f t="shared" si="197"/>
        <v>Normal</v>
      </c>
      <c r="AA1231" s="18" t="str">
        <f>VLOOKUP(D1231, lookups!$A$2:$B$18, 2, FALSE)</f>
        <v>Medium Budget</v>
      </c>
      <c r="AB1231" s="18" t="str">
        <f t="shared" si="198"/>
        <v>Not Recommended</v>
      </c>
      <c r="AC1231" s="18" t="str">
        <f t="shared" si="199"/>
        <v>Normal</v>
      </c>
    </row>
    <row r="1232" spans="1:29" x14ac:dyDescent="0.35">
      <c r="A1232" s="18" t="s">
        <v>6106</v>
      </c>
      <c r="B1232" s="19">
        <v>41027</v>
      </c>
      <c r="C1232" s="18" t="s">
        <v>50</v>
      </c>
      <c r="D1232" s="18" t="s">
        <v>38</v>
      </c>
      <c r="E1232" s="18" t="s">
        <v>21</v>
      </c>
      <c r="F1232" s="18" t="s">
        <v>22</v>
      </c>
      <c r="G1232" s="18" t="s">
        <v>102</v>
      </c>
      <c r="H1232" s="18" t="s">
        <v>5065</v>
      </c>
      <c r="I1232" s="18" t="s">
        <v>4339</v>
      </c>
      <c r="J1232" s="20">
        <v>975</v>
      </c>
      <c r="K1232" s="20">
        <v>3153</v>
      </c>
      <c r="L1232" s="20">
        <v>42</v>
      </c>
      <c r="M1232" s="20">
        <v>0</v>
      </c>
      <c r="N1232" s="20">
        <v>6.4</v>
      </c>
      <c r="O1232" s="20">
        <v>88</v>
      </c>
      <c r="P1232" s="20">
        <v>94</v>
      </c>
      <c r="Q1232" s="3">
        <v>49002815</v>
      </c>
      <c r="R1232" s="3">
        <v>22000000</v>
      </c>
      <c r="S1232" s="3">
        <f t="shared" si="190"/>
        <v>27002815</v>
      </c>
      <c r="T1232" s="4">
        <f t="shared" si="191"/>
        <v>1.2274006818181817</v>
      </c>
      <c r="U1232" s="5">
        <f t="shared" si="192"/>
        <v>26.090960272727273</v>
      </c>
      <c r="V1232" s="2">
        <f t="shared" si="193"/>
        <v>2012</v>
      </c>
      <c r="W1232" s="18" t="str">
        <f t="shared" si="194"/>
        <v>aprel</v>
      </c>
      <c r="X1232" s="18" t="str">
        <f t="shared" si="195"/>
        <v>David Bowers</v>
      </c>
      <c r="Y1232" s="18" t="str">
        <f t="shared" si="196"/>
        <v>DİARY OF A WİMPY KİD: DOG DAYS</v>
      </c>
      <c r="Z1232" s="18" t="str">
        <f t="shared" si="197"/>
        <v>Normal</v>
      </c>
      <c r="AA1232" s="18" t="str">
        <f>VLOOKUP(D1232, lookups!$A$2:$B$18, 2, FALSE)</f>
        <v>Medium Budget</v>
      </c>
      <c r="AB1232" s="18" t="str">
        <f t="shared" si="198"/>
        <v>Not Recommended</v>
      </c>
      <c r="AC1232" s="18" t="str">
        <f t="shared" si="199"/>
        <v>Normal</v>
      </c>
    </row>
    <row r="1233" spans="1:29" x14ac:dyDescent="0.35">
      <c r="A1233" s="18" t="s">
        <v>2432</v>
      </c>
      <c r="B1233" s="19">
        <v>36788</v>
      </c>
      <c r="C1233" s="18" t="s">
        <v>50</v>
      </c>
      <c r="D1233" s="18" t="s">
        <v>79</v>
      </c>
      <c r="E1233" s="18" t="s">
        <v>21</v>
      </c>
      <c r="F1233" s="18" t="s">
        <v>22</v>
      </c>
      <c r="G1233" s="18" t="s">
        <v>110</v>
      </c>
      <c r="H1233" s="18" t="s">
        <v>221</v>
      </c>
      <c r="I1233" s="18" t="s">
        <v>1644</v>
      </c>
      <c r="J1233" s="20">
        <v>22000</v>
      </c>
      <c r="K1233" s="20">
        <v>36069</v>
      </c>
      <c r="L1233" s="20">
        <v>88</v>
      </c>
      <c r="M1233" s="20">
        <v>0</v>
      </c>
      <c r="N1233" s="20">
        <v>7.2</v>
      </c>
      <c r="O1233" s="20">
        <v>98</v>
      </c>
      <c r="P1233" s="20">
        <v>129</v>
      </c>
      <c r="Q1233" s="3">
        <v>48814909</v>
      </c>
      <c r="R1233" s="3">
        <v>32000000</v>
      </c>
      <c r="S1233" s="3">
        <f t="shared" si="190"/>
        <v>16814909</v>
      </c>
      <c r="T1233" s="4">
        <f t="shared" si="191"/>
        <v>0.52546590625</v>
      </c>
      <c r="U1233" s="5">
        <f t="shared" si="192"/>
        <v>29.010186362500001</v>
      </c>
      <c r="V1233" s="2">
        <f t="shared" si="193"/>
        <v>2000</v>
      </c>
      <c r="W1233" s="18" t="str">
        <f t="shared" si="194"/>
        <v>sentyabr</v>
      </c>
      <c r="X1233" s="18" t="str">
        <f t="shared" si="195"/>
        <v>George Tillman Jr.</v>
      </c>
      <c r="Y1233" s="18" t="str">
        <f t="shared" si="196"/>
        <v>MEN OF HONOR</v>
      </c>
      <c r="Z1233" s="18" t="str">
        <f t="shared" si="197"/>
        <v>Normal</v>
      </c>
      <c r="AA1233" s="18" t="str">
        <f>VLOOKUP(D1233, lookups!$A$2:$B$18, 2, FALSE)</f>
        <v>Medium Budget</v>
      </c>
      <c r="AB1233" s="18" t="str">
        <f t="shared" si="198"/>
        <v>Not Recommended</v>
      </c>
      <c r="AC1233" s="18" t="str">
        <f t="shared" si="199"/>
        <v>Normal</v>
      </c>
    </row>
    <row r="1234" spans="1:29" x14ac:dyDescent="0.35">
      <c r="A1234" s="18" t="s">
        <v>4334</v>
      </c>
      <c r="B1234" s="19">
        <v>39027</v>
      </c>
      <c r="C1234" s="18" t="s">
        <v>50</v>
      </c>
      <c r="D1234" s="18" t="s">
        <v>20</v>
      </c>
      <c r="E1234" s="18" t="s">
        <v>21</v>
      </c>
      <c r="F1234" s="18" t="s">
        <v>22</v>
      </c>
      <c r="G1234" s="18" t="s">
        <v>150</v>
      </c>
      <c r="H1234" s="18" t="s">
        <v>4009</v>
      </c>
      <c r="I1234" s="18" t="s">
        <v>1256</v>
      </c>
      <c r="J1234" s="20">
        <v>87000</v>
      </c>
      <c r="K1234" s="20">
        <v>101383</v>
      </c>
      <c r="L1234" s="20">
        <v>12</v>
      </c>
      <c r="M1234" s="20">
        <v>773</v>
      </c>
      <c r="N1234" s="20">
        <v>5.8</v>
      </c>
      <c r="O1234" s="20">
        <v>171</v>
      </c>
      <c r="P1234" s="20">
        <v>105</v>
      </c>
      <c r="Q1234" s="3">
        <v>48745150</v>
      </c>
      <c r="R1234" s="3">
        <v>50000000</v>
      </c>
      <c r="S1234" s="3">
        <f t="shared" si="190"/>
        <v>-1254850</v>
      </c>
      <c r="T1234" s="4">
        <f t="shared" si="191"/>
        <v>-2.5097000000000001E-2</v>
      </c>
      <c r="U1234" s="5">
        <f t="shared" si="192"/>
        <v>23.2672612</v>
      </c>
      <c r="V1234" s="2">
        <f t="shared" si="193"/>
        <v>2006</v>
      </c>
      <c r="W1234" s="18" t="str">
        <f t="shared" si="194"/>
        <v>noyabr</v>
      </c>
      <c r="X1234" s="18" t="str">
        <f t="shared" si="195"/>
        <v>Richard Loncraine</v>
      </c>
      <c r="Y1234" s="18" t="str">
        <f t="shared" si="196"/>
        <v>FİREWALL</v>
      </c>
      <c r="Z1234" s="18" t="str">
        <f t="shared" si="197"/>
        <v>Normal</v>
      </c>
      <c r="AA1234" s="18" t="str">
        <f>VLOOKUP(D1234, lookups!$A$2:$B$18, 2, FALSE)</f>
        <v>Medium Budget</v>
      </c>
      <c r="AB1234" s="18" t="str">
        <f t="shared" si="198"/>
        <v>Not Recommended</v>
      </c>
      <c r="AC1234" s="18" t="str">
        <f t="shared" si="199"/>
        <v>High Buzz Mismatch</v>
      </c>
    </row>
    <row r="1235" spans="1:29" x14ac:dyDescent="0.35">
      <c r="A1235" s="18" t="s">
        <v>6604</v>
      </c>
      <c r="B1235" s="19">
        <v>41713</v>
      </c>
      <c r="C1235" s="18" t="s">
        <v>50</v>
      </c>
      <c r="D1235" s="18" t="s">
        <v>38</v>
      </c>
      <c r="E1235" s="18" t="s">
        <v>21</v>
      </c>
      <c r="F1235" s="18" t="s">
        <v>22</v>
      </c>
      <c r="G1235" s="18" t="s">
        <v>110</v>
      </c>
      <c r="H1235" s="18" t="s">
        <v>4263</v>
      </c>
      <c r="I1235" s="18" t="s">
        <v>5562</v>
      </c>
      <c r="J1235" s="20">
        <v>833</v>
      </c>
      <c r="K1235" s="20">
        <v>2800</v>
      </c>
      <c r="L1235" s="20">
        <v>38</v>
      </c>
      <c r="M1235" s="20">
        <v>0</v>
      </c>
      <c r="N1235" s="20">
        <v>6.1</v>
      </c>
      <c r="O1235" s="20">
        <v>90</v>
      </c>
      <c r="P1235" s="20">
        <v>100</v>
      </c>
      <c r="Q1235" s="3">
        <v>48637684</v>
      </c>
      <c r="R1235" s="3">
        <v>12500000</v>
      </c>
      <c r="S1235" s="3">
        <f t="shared" si="190"/>
        <v>36137684</v>
      </c>
      <c r="T1235" s="4">
        <f t="shared" si="191"/>
        <v>2.8910147199999998</v>
      </c>
      <c r="U1235" s="5">
        <f t="shared" si="192"/>
        <v>25.556405887999997</v>
      </c>
      <c r="V1235" s="2">
        <f t="shared" si="193"/>
        <v>2014</v>
      </c>
      <c r="W1235" s="18" t="str">
        <f t="shared" si="194"/>
        <v>mart</v>
      </c>
      <c r="X1235" s="18" t="str">
        <f t="shared" si="195"/>
        <v>Steve Pink</v>
      </c>
      <c r="Y1235" s="18" t="str">
        <f t="shared" si="196"/>
        <v>ABOUT LAST NİGHT</v>
      </c>
      <c r="Z1235" s="18" t="str">
        <f t="shared" si="197"/>
        <v>Normal</v>
      </c>
      <c r="AA1235" s="18" t="str">
        <f>VLOOKUP(D1235, lookups!$A$2:$B$18, 2, FALSE)</f>
        <v>Medium Budget</v>
      </c>
      <c r="AB1235" s="18" t="str">
        <f t="shared" si="198"/>
        <v>Not Recommended</v>
      </c>
      <c r="AC1235" s="18" t="str">
        <f t="shared" si="199"/>
        <v>Normal</v>
      </c>
    </row>
    <row r="1236" spans="1:29" x14ac:dyDescent="0.35">
      <c r="A1236" s="18" t="s">
        <v>4304</v>
      </c>
      <c r="B1236" s="19">
        <v>38779</v>
      </c>
      <c r="C1236" s="18" t="s">
        <v>50</v>
      </c>
      <c r="D1236" s="18" t="s">
        <v>38</v>
      </c>
      <c r="E1236" s="18" t="s">
        <v>21</v>
      </c>
      <c r="F1236" s="18" t="s">
        <v>22</v>
      </c>
      <c r="G1236" s="18" t="s">
        <v>150</v>
      </c>
      <c r="H1236" s="18" t="s">
        <v>1773</v>
      </c>
      <c r="I1236" s="18" t="s">
        <v>4305</v>
      </c>
      <c r="J1236" s="20">
        <v>3000</v>
      </c>
      <c r="K1236" s="20">
        <v>6539</v>
      </c>
      <c r="L1236" s="20">
        <v>64</v>
      </c>
      <c r="M1236" s="20">
        <v>806</v>
      </c>
      <c r="N1236" s="20">
        <v>2.7</v>
      </c>
      <c r="O1236" s="20">
        <v>99</v>
      </c>
      <c r="P1236" s="20">
        <v>85</v>
      </c>
      <c r="Q1236" s="3">
        <v>48546578</v>
      </c>
      <c r="R1236" s="3">
        <v>20000000</v>
      </c>
      <c r="S1236" s="3">
        <f t="shared" si="190"/>
        <v>28546578</v>
      </c>
      <c r="T1236" s="4">
        <f t="shared" si="191"/>
        <v>1.4273289</v>
      </c>
      <c r="U1236" s="5">
        <f t="shared" si="192"/>
        <v>11.451531560000001</v>
      </c>
      <c r="V1236" s="2">
        <f t="shared" si="193"/>
        <v>2006</v>
      </c>
      <c r="W1236" s="18" t="str">
        <f t="shared" si="194"/>
        <v>mart</v>
      </c>
      <c r="X1236" s="18" t="str">
        <f t="shared" si="195"/>
        <v>Aaron Seltzer</v>
      </c>
      <c r="Y1236" s="18" t="str">
        <f t="shared" si="196"/>
        <v>DATE MOVİE</v>
      </c>
      <c r="Z1236" s="18" t="str">
        <f t="shared" si="197"/>
        <v>Normal</v>
      </c>
      <c r="AA1236" s="18" t="str">
        <f>VLOOKUP(D1236, lookups!$A$2:$B$18, 2, FALSE)</f>
        <v>Medium Budget</v>
      </c>
      <c r="AB1236" s="18" t="str">
        <f t="shared" si="198"/>
        <v>Not Recommended</v>
      </c>
      <c r="AC1236" s="18" t="str">
        <f t="shared" si="199"/>
        <v>Normal</v>
      </c>
    </row>
    <row r="1237" spans="1:29" x14ac:dyDescent="0.35">
      <c r="A1237" s="18" t="s">
        <v>4061</v>
      </c>
      <c r="B1237" s="19">
        <v>38445</v>
      </c>
      <c r="C1237" s="18" t="s">
        <v>50</v>
      </c>
      <c r="D1237" s="18" t="s">
        <v>95</v>
      </c>
      <c r="E1237" s="18" t="s">
        <v>21</v>
      </c>
      <c r="F1237" s="18" t="s">
        <v>22</v>
      </c>
      <c r="G1237" s="18" t="s">
        <v>150</v>
      </c>
      <c r="H1237" s="18" t="s">
        <v>227</v>
      </c>
      <c r="I1237" s="18" t="s">
        <v>1158</v>
      </c>
      <c r="J1237" s="20">
        <v>1000</v>
      </c>
      <c r="K1237" s="20">
        <v>4305</v>
      </c>
      <c r="L1237" s="20">
        <v>11</v>
      </c>
      <c r="M1237" s="20">
        <v>621</v>
      </c>
      <c r="N1237" s="20">
        <v>5</v>
      </c>
      <c r="O1237" s="20">
        <v>111</v>
      </c>
      <c r="P1237" s="20">
        <v>115</v>
      </c>
      <c r="Q1237" s="3">
        <v>48472213</v>
      </c>
      <c r="R1237" s="3">
        <v>45000000</v>
      </c>
      <c r="S1237" s="3">
        <f t="shared" si="190"/>
        <v>3472213</v>
      </c>
      <c r="T1237" s="4">
        <f t="shared" si="191"/>
        <v>7.7160288888888887E-2</v>
      </c>
      <c r="U1237" s="5">
        <f t="shared" si="192"/>
        <v>20.092964115555557</v>
      </c>
      <c r="V1237" s="2">
        <f t="shared" si="193"/>
        <v>2005</v>
      </c>
      <c r="W1237" s="18" t="str">
        <f t="shared" si="194"/>
        <v>aprel</v>
      </c>
      <c r="X1237" s="18" t="str">
        <f t="shared" si="195"/>
        <v>John Pasquin</v>
      </c>
      <c r="Y1237" s="18" t="str">
        <f t="shared" si="196"/>
        <v>MİSS CONGENİALİTY 2: ARMED AND FABULOUS</v>
      </c>
      <c r="Z1237" s="18" t="str">
        <f t="shared" si="197"/>
        <v>Normal</v>
      </c>
      <c r="AA1237" s="18" t="str">
        <f>VLOOKUP(D1237, lookups!$A$2:$B$18, 2, FALSE)</f>
        <v>High Budget</v>
      </c>
      <c r="AB1237" s="18" t="str">
        <f t="shared" si="198"/>
        <v>Not Recommended</v>
      </c>
      <c r="AC1237" s="18" t="str">
        <f t="shared" si="199"/>
        <v>High Buzz Mismatch</v>
      </c>
    </row>
    <row r="1238" spans="1:29" x14ac:dyDescent="0.35">
      <c r="A1238" s="18" t="s">
        <v>5986</v>
      </c>
      <c r="B1238" s="19">
        <v>40841</v>
      </c>
      <c r="C1238" s="18" t="s">
        <v>50</v>
      </c>
      <c r="D1238" s="18" t="s">
        <v>38</v>
      </c>
      <c r="E1238" s="18" t="s">
        <v>21</v>
      </c>
      <c r="F1238" s="18" t="s">
        <v>22</v>
      </c>
      <c r="G1238" s="18" t="s">
        <v>150</v>
      </c>
      <c r="H1238" s="18" t="s">
        <v>3935</v>
      </c>
      <c r="I1238" s="18" t="s">
        <v>474</v>
      </c>
      <c r="J1238" s="20">
        <v>17000</v>
      </c>
      <c r="K1238" s="20">
        <v>18510</v>
      </c>
      <c r="L1238" s="20">
        <v>2000</v>
      </c>
      <c r="M1238" s="20">
        <v>0</v>
      </c>
      <c r="N1238" s="20">
        <v>5.3</v>
      </c>
      <c r="O1238" s="20">
        <v>185</v>
      </c>
      <c r="P1238" s="20">
        <v>111</v>
      </c>
      <c r="Q1238" s="3">
        <v>48430355</v>
      </c>
      <c r="R1238" s="3">
        <v>70000000</v>
      </c>
      <c r="S1238" s="3">
        <f t="shared" si="190"/>
        <v>-21569645</v>
      </c>
      <c r="T1238" s="4">
        <f t="shared" si="191"/>
        <v>-0.30813778571428574</v>
      </c>
      <c r="U1238" s="5">
        <f t="shared" si="192"/>
        <v>21.076744885714284</v>
      </c>
      <c r="V1238" s="2">
        <f t="shared" si="193"/>
        <v>2011</v>
      </c>
      <c r="W1238" s="18" t="str">
        <f t="shared" si="194"/>
        <v>oktyabr</v>
      </c>
      <c r="X1238" s="18" t="str">
        <f t="shared" si="195"/>
        <v>Ron Howard</v>
      </c>
      <c r="Y1238" s="18" t="str">
        <f t="shared" si="196"/>
        <v>THE DİLEMMA</v>
      </c>
      <c r="Z1238" s="18" t="str">
        <f t="shared" si="197"/>
        <v>Underperformer</v>
      </c>
      <c r="AA1238" s="18" t="str">
        <f>VLOOKUP(D1238, lookups!$A$2:$B$18, 2, FALSE)</f>
        <v>Medium Budget</v>
      </c>
      <c r="AB1238" s="18" t="str">
        <f t="shared" si="198"/>
        <v>Not Recommended</v>
      </c>
      <c r="AC1238" s="18" t="str">
        <f t="shared" si="199"/>
        <v>High Buzz Mismatch</v>
      </c>
    </row>
    <row r="1239" spans="1:29" x14ac:dyDescent="0.35">
      <c r="A1239" s="18" t="s">
        <v>3153</v>
      </c>
      <c r="B1239" s="19">
        <v>37521</v>
      </c>
      <c r="C1239" s="18" t="s">
        <v>50</v>
      </c>
      <c r="D1239" s="18" t="s">
        <v>58</v>
      </c>
      <c r="E1239" s="18" t="s">
        <v>21</v>
      </c>
      <c r="F1239" s="18" t="s">
        <v>22</v>
      </c>
      <c r="G1239" s="18" t="s">
        <v>46</v>
      </c>
      <c r="H1239" s="18" t="s">
        <v>3154</v>
      </c>
      <c r="I1239" s="18" t="s">
        <v>3155</v>
      </c>
      <c r="J1239" s="20">
        <v>1000</v>
      </c>
      <c r="K1239" s="20">
        <v>3402</v>
      </c>
      <c r="L1239" s="20">
        <v>2</v>
      </c>
      <c r="M1239" s="20">
        <v>302</v>
      </c>
      <c r="N1239" s="20">
        <v>5.8</v>
      </c>
      <c r="O1239" s="20">
        <v>80</v>
      </c>
      <c r="P1239" s="20">
        <v>72</v>
      </c>
      <c r="Q1239" s="3">
        <v>48423368</v>
      </c>
      <c r="R1239" s="3">
        <v>20000000</v>
      </c>
      <c r="S1239" s="3">
        <f t="shared" si="190"/>
        <v>28423368</v>
      </c>
      <c r="T1239" s="4">
        <f t="shared" si="191"/>
        <v>1.4211684</v>
      </c>
      <c r="U1239" s="5">
        <f t="shared" si="192"/>
        <v>23.79866736</v>
      </c>
      <c r="V1239" s="2">
        <f t="shared" si="193"/>
        <v>2002</v>
      </c>
      <c r="W1239" s="18" t="str">
        <f t="shared" si="194"/>
        <v>sentyabr</v>
      </c>
      <c r="X1239" s="18" t="str">
        <f t="shared" si="195"/>
        <v>Robin Budd</v>
      </c>
      <c r="Y1239" s="18" t="str">
        <f t="shared" si="196"/>
        <v>RETURN TO NEVER LAND</v>
      </c>
      <c r="Z1239" s="18" t="str">
        <f t="shared" si="197"/>
        <v>Normal</v>
      </c>
      <c r="AA1239" s="18" t="str">
        <f>VLOOKUP(D1239, lookups!$A$2:$B$18, 2, FALSE)</f>
        <v>High Budget</v>
      </c>
      <c r="AB1239" s="18" t="str">
        <f t="shared" si="198"/>
        <v>Not Recommended</v>
      </c>
      <c r="AC1239" s="18" t="str">
        <f t="shared" si="199"/>
        <v>Normal</v>
      </c>
    </row>
    <row r="1240" spans="1:29" x14ac:dyDescent="0.35">
      <c r="A1240" s="18" t="s">
        <v>4030</v>
      </c>
      <c r="B1240" s="19">
        <v>38692</v>
      </c>
      <c r="C1240" s="18" t="s">
        <v>50</v>
      </c>
      <c r="D1240" s="18" t="s">
        <v>38</v>
      </c>
      <c r="E1240" s="18" t="s">
        <v>21</v>
      </c>
      <c r="F1240" s="18" t="s">
        <v>22</v>
      </c>
      <c r="G1240" s="18" t="s">
        <v>150</v>
      </c>
      <c r="H1240" s="18" t="s">
        <v>3731</v>
      </c>
      <c r="I1240" s="18" t="s">
        <v>2710</v>
      </c>
      <c r="J1240" s="20">
        <v>970</v>
      </c>
      <c r="K1240" s="20">
        <v>2876</v>
      </c>
      <c r="L1240" s="20">
        <v>70</v>
      </c>
      <c r="M1240" s="20">
        <v>0</v>
      </c>
      <c r="N1240" s="20">
        <v>6.7</v>
      </c>
      <c r="O1240" s="20">
        <v>142</v>
      </c>
      <c r="P1240" s="20">
        <v>95</v>
      </c>
      <c r="Q1240" s="3">
        <v>48291624</v>
      </c>
      <c r="R1240" s="3">
        <v>58000000</v>
      </c>
      <c r="S1240" s="3">
        <f t="shared" si="190"/>
        <v>-9708376</v>
      </c>
      <c r="T1240" s="4">
        <f t="shared" si="191"/>
        <v>-0.16738579310344828</v>
      </c>
      <c r="U1240" s="5">
        <f t="shared" si="192"/>
        <v>26.733045682758622</v>
      </c>
      <c r="V1240" s="2">
        <f t="shared" si="193"/>
        <v>2005</v>
      </c>
      <c r="W1240" s="18" t="str">
        <f t="shared" si="194"/>
        <v>dekabr</v>
      </c>
      <c r="X1240" s="18" t="str">
        <f t="shared" si="195"/>
        <v>Mark Waters</v>
      </c>
      <c r="Y1240" s="18" t="str">
        <f t="shared" si="196"/>
        <v>JUST LİKE HEAVEN</v>
      </c>
      <c r="Z1240" s="18" t="str">
        <f t="shared" si="197"/>
        <v>Underperformer</v>
      </c>
      <c r="AA1240" s="18" t="str">
        <f>VLOOKUP(D1240, lookups!$A$2:$B$18, 2, FALSE)</f>
        <v>Medium Budget</v>
      </c>
      <c r="AB1240" s="18" t="str">
        <f t="shared" si="198"/>
        <v>Not Recommended</v>
      </c>
      <c r="AC1240" s="18" t="str">
        <f t="shared" si="199"/>
        <v>Normal</v>
      </c>
    </row>
    <row r="1241" spans="1:29" x14ac:dyDescent="0.35">
      <c r="A1241" s="18" t="s">
        <v>1672</v>
      </c>
      <c r="B1241" s="19">
        <v>35665</v>
      </c>
      <c r="C1241" s="18" t="s">
        <v>50</v>
      </c>
      <c r="D1241" s="18" t="s">
        <v>27</v>
      </c>
      <c r="E1241" s="18" t="s">
        <v>21</v>
      </c>
      <c r="F1241" s="18" t="s">
        <v>22</v>
      </c>
      <c r="G1241" s="18" t="s">
        <v>110</v>
      </c>
      <c r="H1241" s="18" t="s">
        <v>1673</v>
      </c>
      <c r="I1241" s="18" t="s">
        <v>908</v>
      </c>
      <c r="J1241" s="20">
        <v>495</v>
      </c>
      <c r="K1241" s="20">
        <v>1397</v>
      </c>
      <c r="L1241" s="20">
        <v>21000</v>
      </c>
      <c r="M1241" s="20">
        <v>25000</v>
      </c>
      <c r="N1241" s="20">
        <v>7.8</v>
      </c>
      <c r="O1241" s="20">
        <v>157</v>
      </c>
      <c r="P1241" s="20">
        <v>129</v>
      </c>
      <c r="Q1241" s="3">
        <v>48265581</v>
      </c>
      <c r="R1241" s="3">
        <v>50000000</v>
      </c>
      <c r="S1241" s="3">
        <f t="shared" si="190"/>
        <v>-1734419</v>
      </c>
      <c r="T1241" s="4">
        <f t="shared" si="191"/>
        <v>-3.4688379999999998E-2</v>
      </c>
      <c r="U1241" s="5">
        <f t="shared" si="192"/>
        <v>33.686124648000003</v>
      </c>
      <c r="V1241" s="2">
        <f t="shared" si="193"/>
        <v>1997</v>
      </c>
      <c r="W1241" s="18" t="str">
        <f t="shared" si="194"/>
        <v>avgust</v>
      </c>
      <c r="X1241" s="18" t="str">
        <f t="shared" si="195"/>
        <v>David Fincher</v>
      </c>
      <c r="Y1241" s="18" t="str">
        <f t="shared" si="196"/>
        <v>THE GAME</v>
      </c>
      <c r="Z1241" s="18" t="str">
        <f t="shared" si="197"/>
        <v>Normal</v>
      </c>
      <c r="AA1241" s="18" t="str">
        <f>VLOOKUP(D1241, lookups!$A$2:$B$18, 2, FALSE)</f>
        <v>Medium Budget</v>
      </c>
      <c r="AB1241" s="18" t="str">
        <f t="shared" si="198"/>
        <v>Not Recommended</v>
      </c>
      <c r="AC1241" s="18" t="str">
        <f t="shared" si="199"/>
        <v>Normal</v>
      </c>
    </row>
    <row r="1242" spans="1:29" x14ac:dyDescent="0.35">
      <c r="A1242" s="18" t="s">
        <v>5085</v>
      </c>
      <c r="B1242" s="19">
        <v>39565</v>
      </c>
      <c r="C1242" s="18" t="s">
        <v>50</v>
      </c>
      <c r="D1242" s="18" t="s">
        <v>38</v>
      </c>
      <c r="E1242" s="18" t="s">
        <v>21</v>
      </c>
      <c r="F1242" s="18" t="s">
        <v>22</v>
      </c>
      <c r="G1242" s="18" t="s">
        <v>150</v>
      </c>
      <c r="H1242" s="18" t="s">
        <v>4768</v>
      </c>
      <c r="I1242" s="18" t="s">
        <v>5047</v>
      </c>
      <c r="J1242" s="20">
        <v>15000</v>
      </c>
      <c r="K1242" s="20">
        <v>18789</v>
      </c>
      <c r="L1242" s="20">
        <v>29</v>
      </c>
      <c r="M1242" s="20">
        <v>0</v>
      </c>
      <c r="N1242" s="20">
        <v>5.5</v>
      </c>
      <c r="O1242" s="20">
        <v>129</v>
      </c>
      <c r="P1242" s="20">
        <v>97</v>
      </c>
      <c r="Q1242" s="3">
        <v>48237389</v>
      </c>
      <c r="R1242" s="3">
        <v>25000000</v>
      </c>
      <c r="S1242" s="3">
        <f t="shared" si="190"/>
        <v>23237389</v>
      </c>
      <c r="T1242" s="4">
        <f t="shared" si="191"/>
        <v>0.92949556</v>
      </c>
      <c r="U1242" s="5">
        <f t="shared" si="192"/>
        <v>22.371798223999999</v>
      </c>
      <c r="V1242" s="2">
        <f t="shared" si="193"/>
        <v>2008</v>
      </c>
      <c r="W1242" s="18" t="str">
        <f t="shared" si="194"/>
        <v>aprel</v>
      </c>
      <c r="X1242" s="18" t="str">
        <f t="shared" si="195"/>
        <v>Fred Wolf</v>
      </c>
      <c r="Y1242" s="18" t="str">
        <f t="shared" si="196"/>
        <v>THE HOUSE BUNNY</v>
      </c>
      <c r="Z1242" s="18" t="str">
        <f t="shared" si="197"/>
        <v>Normal</v>
      </c>
      <c r="AA1242" s="18" t="str">
        <f>VLOOKUP(D1242, lookups!$A$2:$B$18, 2, FALSE)</f>
        <v>Medium Budget</v>
      </c>
      <c r="AB1242" s="18" t="str">
        <f t="shared" si="198"/>
        <v>Not Recommended</v>
      </c>
      <c r="AC1242" s="18" t="str">
        <f t="shared" si="199"/>
        <v>High Buzz Mismatch</v>
      </c>
    </row>
    <row r="1243" spans="1:29" x14ac:dyDescent="0.35">
      <c r="A1243" s="18" t="s">
        <v>935</v>
      </c>
      <c r="B1243" s="19">
        <v>33827</v>
      </c>
      <c r="C1243" s="18" t="s">
        <v>50</v>
      </c>
      <c r="D1243" s="18" t="s">
        <v>79</v>
      </c>
      <c r="E1243" s="18" t="s">
        <v>21</v>
      </c>
      <c r="F1243" s="18" t="s">
        <v>22</v>
      </c>
      <c r="G1243" s="18" t="s">
        <v>150</v>
      </c>
      <c r="H1243" s="18" t="s">
        <v>592</v>
      </c>
      <c r="I1243" s="18" t="s">
        <v>557</v>
      </c>
      <c r="J1243" s="20">
        <v>18000</v>
      </c>
      <c r="K1243" s="20">
        <v>20143</v>
      </c>
      <c r="L1243" s="20">
        <v>0</v>
      </c>
      <c r="M1243" s="20">
        <v>0</v>
      </c>
      <c r="N1243" s="20">
        <v>7.7</v>
      </c>
      <c r="O1243" s="20">
        <v>61</v>
      </c>
      <c r="P1243" s="20">
        <v>202</v>
      </c>
      <c r="Q1243" s="3">
        <v>48169908</v>
      </c>
      <c r="R1243" s="3">
        <v>33000000</v>
      </c>
      <c r="S1243" s="3">
        <f t="shared" si="190"/>
        <v>15169908</v>
      </c>
      <c r="T1243" s="4">
        <f t="shared" si="191"/>
        <v>0.45969418181818184</v>
      </c>
      <c r="U1243" s="5">
        <f t="shared" si="192"/>
        <v>30.983877672727274</v>
      </c>
      <c r="V1243" s="2">
        <f t="shared" si="193"/>
        <v>1992</v>
      </c>
      <c r="W1243" s="18" t="str">
        <f t="shared" si="194"/>
        <v>avgust</v>
      </c>
      <c r="X1243" s="18" t="str">
        <f t="shared" si="195"/>
        <v>Spike Lee</v>
      </c>
      <c r="Y1243" s="18" t="str">
        <f t="shared" si="196"/>
        <v>MALCOLM X</v>
      </c>
      <c r="Z1243" s="18" t="str">
        <f t="shared" si="197"/>
        <v>Normal</v>
      </c>
      <c r="AA1243" s="18" t="str">
        <f>VLOOKUP(D1243, lookups!$A$2:$B$18, 2, FALSE)</f>
        <v>Medium Budget</v>
      </c>
      <c r="AB1243" s="18" t="str">
        <f t="shared" si="198"/>
        <v>Not Recommended</v>
      </c>
      <c r="AC1243" s="18" t="str">
        <f t="shared" si="199"/>
        <v>Normal</v>
      </c>
    </row>
    <row r="1244" spans="1:29" x14ac:dyDescent="0.35">
      <c r="A1244" s="18" t="s">
        <v>1574</v>
      </c>
      <c r="B1244" s="19">
        <v>35538</v>
      </c>
      <c r="C1244" s="18" t="s">
        <v>50</v>
      </c>
      <c r="D1244" s="18" t="s">
        <v>95</v>
      </c>
      <c r="E1244" s="18" t="s">
        <v>21</v>
      </c>
      <c r="F1244" s="18" t="s">
        <v>22</v>
      </c>
      <c r="G1244" s="18" t="s">
        <v>110</v>
      </c>
      <c r="H1244" s="18" t="s">
        <v>626</v>
      </c>
      <c r="I1244" s="18" t="s">
        <v>292</v>
      </c>
      <c r="J1244" s="20">
        <v>10000</v>
      </c>
      <c r="K1244" s="20">
        <v>15569</v>
      </c>
      <c r="L1244" s="20">
        <v>0</v>
      </c>
      <c r="M1244" s="20">
        <v>2000</v>
      </c>
      <c r="N1244" s="20">
        <v>5.8</v>
      </c>
      <c r="O1244" s="20">
        <v>97</v>
      </c>
      <c r="P1244" s="20">
        <v>125</v>
      </c>
      <c r="Q1244" s="3">
        <v>48154732</v>
      </c>
      <c r="R1244" s="3">
        <v>50000000</v>
      </c>
      <c r="S1244" s="3">
        <f t="shared" si="190"/>
        <v>-1845268</v>
      </c>
      <c r="T1244" s="4">
        <f t="shared" si="191"/>
        <v>-3.6905359999999998E-2</v>
      </c>
      <c r="U1244" s="5">
        <f t="shared" si="192"/>
        <v>23.385237856</v>
      </c>
      <c r="V1244" s="2">
        <f t="shared" si="193"/>
        <v>1997</v>
      </c>
      <c r="W1244" s="18" t="str">
        <f t="shared" si="194"/>
        <v>aprel</v>
      </c>
      <c r="X1244" s="18" t="str">
        <f t="shared" si="195"/>
        <v>Ridley Scott</v>
      </c>
      <c r="Y1244" s="18" t="str">
        <f t="shared" si="196"/>
        <v>G.I. JANE</v>
      </c>
      <c r="Z1244" s="18" t="str">
        <f t="shared" si="197"/>
        <v>Normal</v>
      </c>
      <c r="AA1244" s="18" t="str">
        <f>VLOOKUP(D1244, lookups!$A$2:$B$18, 2, FALSE)</f>
        <v>High Budget</v>
      </c>
      <c r="AB1244" s="18" t="str">
        <f t="shared" si="198"/>
        <v>Not Recommended</v>
      </c>
      <c r="AC1244" s="18" t="str">
        <f t="shared" si="199"/>
        <v>High Buzz Mismatch</v>
      </c>
    </row>
    <row r="1245" spans="1:29" x14ac:dyDescent="0.35">
      <c r="A1245" s="18" t="s">
        <v>3663</v>
      </c>
      <c r="B1245" s="19">
        <v>38242</v>
      </c>
      <c r="C1245" s="18" t="s">
        <v>50</v>
      </c>
      <c r="D1245" s="18" t="s">
        <v>38</v>
      </c>
      <c r="E1245" s="18" t="s">
        <v>21</v>
      </c>
      <c r="F1245" s="18" t="s">
        <v>22</v>
      </c>
      <c r="G1245" s="18" t="s">
        <v>102</v>
      </c>
      <c r="H1245" s="18" t="s">
        <v>3664</v>
      </c>
      <c r="I1245" s="18" t="s">
        <v>3124</v>
      </c>
      <c r="J1245" s="20">
        <v>1000</v>
      </c>
      <c r="K1245" s="20">
        <v>4604</v>
      </c>
      <c r="L1245" s="20">
        <v>38</v>
      </c>
      <c r="M1245" s="20">
        <v>531</v>
      </c>
      <c r="N1245" s="20">
        <v>4.3</v>
      </c>
      <c r="O1245" s="20">
        <v>59</v>
      </c>
      <c r="P1245" s="20">
        <v>93</v>
      </c>
      <c r="Q1245" s="3">
        <v>48114556</v>
      </c>
      <c r="R1245" s="3">
        <v>26000000</v>
      </c>
      <c r="S1245" s="3">
        <f t="shared" si="190"/>
        <v>22114556</v>
      </c>
      <c r="T1245" s="4">
        <f t="shared" si="191"/>
        <v>0.85055984615384617</v>
      </c>
      <c r="U1245" s="5">
        <f t="shared" si="192"/>
        <v>17.593323938461538</v>
      </c>
      <c r="V1245" s="2">
        <f t="shared" si="193"/>
        <v>2004</v>
      </c>
      <c r="W1245" s="18" t="str">
        <f t="shared" si="194"/>
        <v>sentyabr</v>
      </c>
      <c r="X1245" s="18" t="str">
        <f t="shared" si="195"/>
        <v>Joel Zwick</v>
      </c>
      <c r="Y1245" s="18" t="str">
        <f t="shared" si="196"/>
        <v>FAT ALBERT</v>
      </c>
      <c r="Z1245" s="18" t="str">
        <f t="shared" si="197"/>
        <v>Normal</v>
      </c>
      <c r="AA1245" s="18" t="str">
        <f>VLOOKUP(D1245, lookups!$A$2:$B$18, 2, FALSE)</f>
        <v>Medium Budget</v>
      </c>
      <c r="AB1245" s="18" t="str">
        <f t="shared" si="198"/>
        <v>Not Recommended</v>
      </c>
      <c r="AC1245" s="18" t="str">
        <f t="shared" si="199"/>
        <v>High Buzz Mismatch</v>
      </c>
    </row>
    <row r="1246" spans="1:29" x14ac:dyDescent="0.35">
      <c r="A1246" s="18" t="s">
        <v>708</v>
      </c>
      <c r="B1246" s="19">
        <v>32195</v>
      </c>
      <c r="C1246" s="18" t="s">
        <v>50</v>
      </c>
      <c r="D1246" s="18" t="s">
        <v>58</v>
      </c>
      <c r="E1246" s="18" t="s">
        <v>21</v>
      </c>
      <c r="F1246" s="18" t="s">
        <v>22</v>
      </c>
      <c r="G1246" s="18" t="s">
        <v>46</v>
      </c>
      <c r="H1246" s="18" t="s">
        <v>612</v>
      </c>
      <c r="I1246" s="18" t="s">
        <v>709</v>
      </c>
      <c r="J1246" s="20">
        <v>912</v>
      </c>
      <c r="K1246" s="20">
        <v>1833</v>
      </c>
      <c r="L1246" s="20">
        <v>383</v>
      </c>
      <c r="M1246" s="20">
        <v>5000</v>
      </c>
      <c r="N1246" s="20">
        <v>7.3</v>
      </c>
      <c r="O1246" s="20">
        <v>24</v>
      </c>
      <c r="P1246" s="20">
        <v>69</v>
      </c>
      <c r="Q1246" s="3">
        <v>48092846</v>
      </c>
      <c r="R1246" s="3">
        <v>12500000</v>
      </c>
      <c r="S1246" s="3">
        <f t="shared" si="190"/>
        <v>35592846</v>
      </c>
      <c r="T1246" s="4">
        <f t="shared" si="191"/>
        <v>2.84742768</v>
      </c>
      <c r="U1246" s="5">
        <f t="shared" si="192"/>
        <v>30.838971072</v>
      </c>
      <c r="V1246" s="2">
        <f t="shared" si="193"/>
        <v>1988</v>
      </c>
      <c r="W1246" s="18" t="str">
        <f t="shared" si="194"/>
        <v>fevral</v>
      </c>
      <c r="X1246" s="18" t="str">
        <f t="shared" si="195"/>
        <v>Don Bluth</v>
      </c>
      <c r="Y1246" s="18" t="str">
        <f t="shared" si="196"/>
        <v>THE LAND BEFORE TİME</v>
      </c>
      <c r="Z1246" s="18" t="str">
        <f t="shared" si="197"/>
        <v>Normal</v>
      </c>
      <c r="AA1246" s="18" t="str">
        <f>VLOOKUP(D1246, lookups!$A$2:$B$18, 2, FALSE)</f>
        <v>High Budget</v>
      </c>
      <c r="AB1246" s="18" t="str">
        <f t="shared" si="198"/>
        <v>Not Recommended</v>
      </c>
      <c r="AC1246" s="18" t="str">
        <f t="shared" si="199"/>
        <v>Normal</v>
      </c>
    </row>
    <row r="1247" spans="1:29" x14ac:dyDescent="0.35">
      <c r="A1247" s="18" t="s">
        <v>1648</v>
      </c>
      <c r="B1247" s="19">
        <v>35731</v>
      </c>
      <c r="C1247" s="18" t="s">
        <v>50</v>
      </c>
      <c r="D1247" s="18" t="s">
        <v>95</v>
      </c>
      <c r="E1247" s="18" t="s">
        <v>21</v>
      </c>
      <c r="F1247" s="18" t="s">
        <v>22</v>
      </c>
      <c r="G1247" s="18" t="s">
        <v>150</v>
      </c>
      <c r="H1247" s="18" t="s">
        <v>1649</v>
      </c>
      <c r="I1247" s="18" t="s">
        <v>1130</v>
      </c>
      <c r="J1247" s="20">
        <v>673</v>
      </c>
      <c r="K1247" s="20">
        <v>2027</v>
      </c>
      <c r="L1247" s="20">
        <v>101</v>
      </c>
      <c r="M1247" s="20">
        <v>894</v>
      </c>
      <c r="N1247" s="20">
        <v>3.7</v>
      </c>
      <c r="O1247" s="20">
        <v>79</v>
      </c>
      <c r="P1247" s="20">
        <v>121</v>
      </c>
      <c r="Q1247" s="3">
        <v>48068396</v>
      </c>
      <c r="R1247" s="3">
        <v>160000000</v>
      </c>
      <c r="S1247" s="3">
        <f t="shared" si="190"/>
        <v>-111931604</v>
      </c>
      <c r="T1247" s="4">
        <f t="shared" si="191"/>
        <v>-0.699572525</v>
      </c>
      <c r="U1247" s="5">
        <f t="shared" si="192"/>
        <v>14.60957099</v>
      </c>
      <c r="V1247" s="2">
        <f t="shared" si="193"/>
        <v>1997</v>
      </c>
      <c r="W1247" s="18" t="str">
        <f t="shared" si="194"/>
        <v>oktyabr</v>
      </c>
      <c r="X1247" s="18" t="str">
        <f t="shared" si="195"/>
        <v>Jan de Bont</v>
      </c>
      <c r="Y1247" s="18" t="str">
        <f t="shared" si="196"/>
        <v>SPEED 2: CRUİSE CONTROL</v>
      </c>
      <c r="Z1247" s="18" t="str">
        <f t="shared" si="197"/>
        <v>Underperformer</v>
      </c>
      <c r="AA1247" s="18" t="str">
        <f>VLOOKUP(D1247, lookups!$A$2:$B$18, 2, FALSE)</f>
        <v>High Budget</v>
      </c>
      <c r="AB1247" s="18" t="str">
        <f t="shared" si="198"/>
        <v>Not Recommended</v>
      </c>
      <c r="AC1247" s="18" t="str">
        <f t="shared" si="199"/>
        <v>High Buzz Mismatch</v>
      </c>
    </row>
    <row r="1248" spans="1:29" x14ac:dyDescent="0.35">
      <c r="A1248" s="18" t="s">
        <v>6218</v>
      </c>
      <c r="B1248" s="19">
        <v>41257</v>
      </c>
      <c r="C1248" s="18" t="s">
        <v>50</v>
      </c>
      <c r="D1248" s="18" t="s">
        <v>109</v>
      </c>
      <c r="E1248" s="18" t="s">
        <v>21</v>
      </c>
      <c r="F1248" s="18" t="s">
        <v>22</v>
      </c>
      <c r="G1248" s="18" t="s">
        <v>110</v>
      </c>
      <c r="H1248" s="18" t="s">
        <v>6219</v>
      </c>
      <c r="I1248" s="18" t="s">
        <v>4135</v>
      </c>
      <c r="J1248" s="20">
        <v>1000</v>
      </c>
      <c r="K1248" s="20">
        <v>2239</v>
      </c>
      <c r="L1248" s="20">
        <v>301</v>
      </c>
      <c r="M1248" s="20">
        <v>58000</v>
      </c>
      <c r="N1248" s="20">
        <v>6.8</v>
      </c>
      <c r="O1248" s="20">
        <v>411</v>
      </c>
      <c r="P1248" s="20">
        <v>110</v>
      </c>
      <c r="Q1248" s="3">
        <v>48056940</v>
      </c>
      <c r="R1248" s="3">
        <v>3000000</v>
      </c>
      <c r="S1248" s="3">
        <f t="shared" si="190"/>
        <v>45056940</v>
      </c>
      <c r="T1248" s="4">
        <f t="shared" si="191"/>
        <v>15.018980000000001</v>
      </c>
      <c r="U1248" s="5">
        <f t="shared" si="192"/>
        <v>39.007591999999995</v>
      </c>
      <c r="V1248" s="2">
        <f t="shared" si="193"/>
        <v>2012</v>
      </c>
      <c r="W1248" s="18" t="str">
        <f t="shared" si="194"/>
        <v>dekabr</v>
      </c>
      <c r="X1248" s="18" t="str">
        <f t="shared" si="195"/>
        <v>Scott Derrickson</v>
      </c>
      <c r="Y1248" s="18" t="str">
        <f t="shared" si="196"/>
        <v>SİNİSTER</v>
      </c>
      <c r="Z1248" s="18" t="str">
        <f t="shared" si="197"/>
        <v>Normal</v>
      </c>
      <c r="AA1248" s="18" t="str">
        <f>VLOOKUP(D1248, lookups!$A$2:$B$18, 2, FALSE)</f>
        <v>Low Budget</v>
      </c>
      <c r="AB1248" s="18" t="str">
        <f t="shared" si="198"/>
        <v>Not Recommended</v>
      </c>
      <c r="AC1248" s="18" t="str">
        <f t="shared" si="199"/>
        <v>Normal</v>
      </c>
    </row>
    <row r="1249" spans="1:29" x14ac:dyDescent="0.35">
      <c r="A1249" s="18" t="s">
        <v>5583</v>
      </c>
      <c r="B1249" s="19">
        <v>40463</v>
      </c>
      <c r="C1249" s="18" t="s">
        <v>50</v>
      </c>
      <c r="D1249" s="18" t="s">
        <v>95</v>
      </c>
      <c r="E1249" s="18" t="s">
        <v>21</v>
      </c>
      <c r="F1249" s="18" t="s">
        <v>101</v>
      </c>
      <c r="G1249" s="18" t="s">
        <v>110</v>
      </c>
      <c r="H1249" s="18" t="s">
        <v>5584</v>
      </c>
      <c r="I1249" s="18" t="s">
        <v>3708</v>
      </c>
      <c r="J1249" s="20">
        <v>553</v>
      </c>
      <c r="K1249" s="20">
        <v>2357</v>
      </c>
      <c r="L1249" s="20">
        <v>905</v>
      </c>
      <c r="M1249" s="20">
        <v>36000</v>
      </c>
      <c r="N1249" s="20">
        <v>7.7</v>
      </c>
      <c r="O1249" s="20">
        <v>447</v>
      </c>
      <c r="P1249" s="20">
        <v>117</v>
      </c>
      <c r="Q1249" s="3">
        <v>48043505</v>
      </c>
      <c r="R1249" s="3">
        <v>30000000</v>
      </c>
      <c r="S1249" s="3">
        <f t="shared" si="190"/>
        <v>18043505</v>
      </c>
      <c r="T1249" s="4">
        <f t="shared" si="191"/>
        <v>0.60145016666666662</v>
      </c>
      <c r="U1249" s="5">
        <f t="shared" si="192"/>
        <v>34.640580066666665</v>
      </c>
      <c r="V1249" s="2">
        <f t="shared" si="193"/>
        <v>2010</v>
      </c>
      <c r="W1249" s="18" t="str">
        <f t="shared" si="194"/>
        <v>oktyabr</v>
      </c>
      <c r="X1249" s="18" t="str">
        <f t="shared" si="195"/>
        <v>Matthew Vaughn</v>
      </c>
      <c r="Y1249" s="18" t="str">
        <f t="shared" si="196"/>
        <v>KİCK-ASS</v>
      </c>
      <c r="Z1249" s="18" t="str">
        <f t="shared" si="197"/>
        <v>Normal</v>
      </c>
      <c r="AA1249" s="18" t="str">
        <f>VLOOKUP(D1249, lookups!$A$2:$B$18, 2, FALSE)</f>
        <v>High Budget</v>
      </c>
      <c r="AB1249" s="18" t="str">
        <f t="shared" si="198"/>
        <v>Not Recommended</v>
      </c>
      <c r="AC1249" s="18" t="str">
        <f t="shared" si="199"/>
        <v>Normal</v>
      </c>
    </row>
    <row r="1250" spans="1:29" x14ac:dyDescent="0.35">
      <c r="A1250" s="18" t="s">
        <v>4981</v>
      </c>
      <c r="B1250" s="19">
        <v>39583</v>
      </c>
      <c r="C1250" s="18" t="s">
        <v>50</v>
      </c>
      <c r="D1250" s="18" t="s">
        <v>58</v>
      </c>
      <c r="E1250" s="18" t="s">
        <v>21</v>
      </c>
      <c r="F1250" s="18" t="s">
        <v>22</v>
      </c>
      <c r="G1250" s="18" t="s">
        <v>102</v>
      </c>
      <c r="H1250" s="18" t="s">
        <v>2358</v>
      </c>
      <c r="I1250" s="18" t="s">
        <v>4982</v>
      </c>
      <c r="J1250" s="20">
        <v>18000</v>
      </c>
      <c r="K1250" s="20">
        <v>18178</v>
      </c>
      <c r="L1250" s="20">
        <v>3</v>
      </c>
      <c r="M1250" s="20">
        <v>0</v>
      </c>
      <c r="N1250" s="20">
        <v>6</v>
      </c>
      <c r="O1250" s="20">
        <v>139</v>
      </c>
      <c r="P1250" s="20">
        <v>96</v>
      </c>
      <c r="Q1250" s="3">
        <v>48006503</v>
      </c>
      <c r="R1250" s="3">
        <v>37000000</v>
      </c>
      <c r="S1250" s="3">
        <f t="shared" si="190"/>
        <v>11006503</v>
      </c>
      <c r="T1250" s="4">
        <f t="shared" si="191"/>
        <v>0.29747305405405405</v>
      </c>
      <c r="U1250" s="5">
        <f t="shared" si="192"/>
        <v>24.118989221621622</v>
      </c>
      <c r="V1250" s="2">
        <f t="shared" si="193"/>
        <v>2008</v>
      </c>
      <c r="W1250" s="18" t="str">
        <f t="shared" si="194"/>
        <v>may</v>
      </c>
      <c r="X1250" s="18" t="str">
        <f t="shared" si="195"/>
        <v>Jennifer Flackett</v>
      </c>
      <c r="Y1250" s="18" t="str">
        <f t="shared" si="196"/>
        <v>NİM'S ISLAND</v>
      </c>
      <c r="Z1250" s="18" t="str">
        <f t="shared" si="197"/>
        <v>Normal</v>
      </c>
      <c r="AA1250" s="18" t="str">
        <f>VLOOKUP(D1250, lookups!$A$2:$B$18, 2, FALSE)</f>
        <v>High Budget</v>
      </c>
      <c r="AB1250" s="18" t="str">
        <f t="shared" si="198"/>
        <v>Not Recommended</v>
      </c>
      <c r="AC1250" s="18" t="str">
        <f t="shared" si="199"/>
        <v>Normal</v>
      </c>
    </row>
    <row r="1251" spans="1:29" x14ac:dyDescent="0.35">
      <c r="A1251" s="18" t="s">
        <v>3503</v>
      </c>
      <c r="B1251" s="19">
        <v>37763</v>
      </c>
      <c r="C1251" s="18" t="s">
        <v>50</v>
      </c>
      <c r="D1251" s="18" t="s">
        <v>58</v>
      </c>
      <c r="E1251" s="18" t="s">
        <v>21</v>
      </c>
      <c r="F1251" s="18" t="s">
        <v>22</v>
      </c>
      <c r="G1251" s="18" t="s">
        <v>46</v>
      </c>
      <c r="H1251" s="18" t="s">
        <v>1328</v>
      </c>
      <c r="I1251" s="18" t="s">
        <v>3504</v>
      </c>
      <c r="J1251" s="20">
        <v>3000</v>
      </c>
      <c r="K1251" s="20">
        <v>4480</v>
      </c>
      <c r="L1251" s="20">
        <v>0</v>
      </c>
      <c r="M1251" s="20">
        <v>227</v>
      </c>
      <c r="N1251" s="20">
        <v>5.4</v>
      </c>
      <c r="O1251" s="20">
        <v>85</v>
      </c>
      <c r="P1251" s="20">
        <v>72</v>
      </c>
      <c r="Q1251" s="3">
        <v>47887943</v>
      </c>
      <c r="R1251" s="3">
        <v>20000000</v>
      </c>
      <c r="S1251" s="3">
        <f t="shared" si="190"/>
        <v>27887943</v>
      </c>
      <c r="T1251" s="4">
        <f t="shared" si="191"/>
        <v>1.3943971500000001</v>
      </c>
      <c r="U1251" s="5">
        <f t="shared" si="192"/>
        <v>22.180458860000002</v>
      </c>
      <c r="V1251" s="2">
        <f t="shared" si="193"/>
        <v>2003</v>
      </c>
      <c r="W1251" s="18" t="str">
        <f t="shared" si="194"/>
        <v>may</v>
      </c>
      <c r="X1251" s="18" t="str">
        <f t="shared" si="195"/>
        <v>Steve Trenbirth</v>
      </c>
      <c r="Y1251" s="18" t="str">
        <f t="shared" si="196"/>
        <v>THE JUNGLE BOOK 2</v>
      </c>
      <c r="Z1251" s="18" t="str">
        <f t="shared" si="197"/>
        <v>Normal</v>
      </c>
      <c r="AA1251" s="18" t="str">
        <f>VLOOKUP(D1251, lookups!$A$2:$B$18, 2, FALSE)</f>
        <v>High Budget</v>
      </c>
      <c r="AB1251" s="18" t="str">
        <f t="shared" si="198"/>
        <v>Not Recommended</v>
      </c>
      <c r="AC1251" s="18" t="str">
        <f t="shared" si="199"/>
        <v>Normal</v>
      </c>
    </row>
    <row r="1252" spans="1:29" x14ac:dyDescent="0.35">
      <c r="A1252" s="18" t="s">
        <v>4564</v>
      </c>
      <c r="B1252" s="19">
        <v>38786</v>
      </c>
      <c r="C1252" s="18" t="s">
        <v>50</v>
      </c>
      <c r="D1252" s="18" t="s">
        <v>109</v>
      </c>
      <c r="E1252" s="18" t="s">
        <v>21</v>
      </c>
      <c r="F1252" s="18" t="s">
        <v>22</v>
      </c>
      <c r="G1252" s="18" t="s">
        <v>150</v>
      </c>
      <c r="H1252" s="18" t="s">
        <v>4565</v>
      </c>
      <c r="I1252" s="18" t="s">
        <v>1547</v>
      </c>
      <c r="J1252" s="20">
        <v>1000</v>
      </c>
      <c r="K1252" s="20">
        <v>2452</v>
      </c>
      <c r="L1252" s="20">
        <v>165</v>
      </c>
      <c r="M1252" s="20">
        <v>0</v>
      </c>
      <c r="N1252" s="20">
        <v>5</v>
      </c>
      <c r="O1252" s="20">
        <v>152</v>
      </c>
      <c r="P1252" s="20">
        <v>87</v>
      </c>
      <c r="Q1252" s="3">
        <v>47860214</v>
      </c>
      <c r="R1252" s="3">
        <v>15000000</v>
      </c>
      <c r="S1252" s="3">
        <f t="shared" si="190"/>
        <v>32860214</v>
      </c>
      <c r="T1252" s="4">
        <f t="shared" si="191"/>
        <v>2.1906809333333332</v>
      </c>
      <c r="U1252" s="5">
        <f t="shared" si="192"/>
        <v>20.876272373333332</v>
      </c>
      <c r="V1252" s="2">
        <f t="shared" si="193"/>
        <v>2006</v>
      </c>
      <c r="W1252" s="18" t="str">
        <f t="shared" si="194"/>
        <v>mart</v>
      </c>
      <c r="X1252" s="18" t="str">
        <f t="shared" si="195"/>
        <v>Simon West</v>
      </c>
      <c r="Y1252" s="18" t="str">
        <f t="shared" si="196"/>
        <v>WHEN A STRANGER CALLS</v>
      </c>
      <c r="Z1252" s="18" t="str">
        <f t="shared" si="197"/>
        <v>Normal</v>
      </c>
      <c r="AA1252" s="18" t="str">
        <f>VLOOKUP(D1252, lookups!$A$2:$B$18, 2, FALSE)</f>
        <v>Low Budget</v>
      </c>
      <c r="AB1252" s="18" t="str">
        <f t="shared" si="198"/>
        <v>Not Recommended</v>
      </c>
      <c r="AC1252" s="18" t="str">
        <f t="shared" si="199"/>
        <v>Normal</v>
      </c>
    </row>
    <row r="1253" spans="1:29" x14ac:dyDescent="0.35">
      <c r="A1253" s="18" t="s">
        <v>4737</v>
      </c>
      <c r="B1253" s="19">
        <v>39377</v>
      </c>
      <c r="C1253" s="18" t="s">
        <v>50</v>
      </c>
      <c r="D1253" s="18" t="s">
        <v>27</v>
      </c>
      <c r="E1253" s="18" t="s">
        <v>21</v>
      </c>
      <c r="F1253" s="18" t="s">
        <v>22</v>
      </c>
      <c r="G1253" s="18" t="s">
        <v>150</v>
      </c>
      <c r="H1253" s="18" t="s">
        <v>1218</v>
      </c>
      <c r="I1253" s="18" t="s">
        <v>4738</v>
      </c>
      <c r="J1253" s="20">
        <v>826</v>
      </c>
      <c r="K1253" s="20">
        <v>1825</v>
      </c>
      <c r="L1253" s="20">
        <v>9</v>
      </c>
      <c r="M1253" s="20">
        <v>0</v>
      </c>
      <c r="N1253" s="20">
        <v>5.9</v>
      </c>
      <c r="O1253" s="20">
        <v>184</v>
      </c>
      <c r="P1253" s="20">
        <v>96</v>
      </c>
      <c r="Q1253" s="3">
        <v>47852604</v>
      </c>
      <c r="R1253" s="3">
        <v>20000000</v>
      </c>
      <c r="S1253" s="3">
        <f t="shared" si="190"/>
        <v>27852604</v>
      </c>
      <c r="T1253" s="4">
        <f t="shared" si="191"/>
        <v>1.3926301999999999</v>
      </c>
      <c r="U1253" s="5">
        <f t="shared" si="192"/>
        <v>24.15705208</v>
      </c>
      <c r="V1253" s="2">
        <f t="shared" si="193"/>
        <v>2007</v>
      </c>
      <c r="W1253" s="18" t="str">
        <f t="shared" si="194"/>
        <v>oktyabr</v>
      </c>
      <c r="X1253" s="18" t="str">
        <f t="shared" si="195"/>
        <v>Mennan Yapo</v>
      </c>
      <c r="Y1253" s="18" t="str">
        <f t="shared" si="196"/>
        <v>PREMONİTİON</v>
      </c>
      <c r="Z1253" s="18" t="str">
        <f t="shared" si="197"/>
        <v>Normal</v>
      </c>
      <c r="AA1253" s="18" t="str">
        <f>VLOOKUP(D1253, lookups!$A$2:$B$18, 2, FALSE)</f>
        <v>Medium Budget</v>
      </c>
      <c r="AB1253" s="18" t="str">
        <f t="shared" si="198"/>
        <v>Not Recommended</v>
      </c>
      <c r="AC1253" s="18" t="str">
        <f t="shared" si="199"/>
        <v>Normal</v>
      </c>
    </row>
    <row r="1254" spans="1:29" x14ac:dyDescent="0.35">
      <c r="A1254" s="18" t="s">
        <v>2985</v>
      </c>
      <c r="B1254" s="19">
        <v>37372</v>
      </c>
      <c r="C1254" s="18" t="s">
        <v>50</v>
      </c>
      <c r="D1254" s="18" t="s">
        <v>58</v>
      </c>
      <c r="E1254" s="18" t="s">
        <v>21</v>
      </c>
      <c r="F1254" s="18" t="s">
        <v>22</v>
      </c>
      <c r="G1254" s="18" t="s">
        <v>102</v>
      </c>
      <c r="H1254" s="18" t="s">
        <v>2986</v>
      </c>
      <c r="I1254" s="18" t="s">
        <v>2987</v>
      </c>
      <c r="J1254" s="20">
        <v>934</v>
      </c>
      <c r="K1254" s="20">
        <v>3707</v>
      </c>
      <c r="L1254" s="20">
        <v>189</v>
      </c>
      <c r="M1254" s="20">
        <v>896</v>
      </c>
      <c r="N1254" s="20">
        <v>5.4</v>
      </c>
      <c r="O1254" s="20">
        <v>69</v>
      </c>
      <c r="P1254" s="20">
        <v>88</v>
      </c>
      <c r="Q1254" s="3">
        <v>47811275</v>
      </c>
      <c r="R1254" s="3">
        <v>15000000</v>
      </c>
      <c r="S1254" s="3">
        <f t="shared" si="190"/>
        <v>32811275</v>
      </c>
      <c r="T1254" s="4">
        <f t="shared" si="191"/>
        <v>2.1874183333333335</v>
      </c>
      <c r="U1254" s="5">
        <f t="shared" si="192"/>
        <v>22.564567333333336</v>
      </c>
      <c r="V1254" s="2">
        <f t="shared" si="193"/>
        <v>2002</v>
      </c>
      <c r="W1254" s="18" t="str">
        <f t="shared" si="194"/>
        <v>aprel</v>
      </c>
      <c r="X1254" s="18" t="str">
        <f t="shared" si="195"/>
        <v>Shawn Levy</v>
      </c>
      <c r="Y1254" s="18" t="str">
        <f t="shared" si="196"/>
        <v>BİG FAT LİAR</v>
      </c>
      <c r="Z1254" s="18" t="str">
        <f t="shared" si="197"/>
        <v>Normal</v>
      </c>
      <c r="AA1254" s="18" t="str">
        <f>VLOOKUP(D1254, lookups!$A$2:$B$18, 2, FALSE)</f>
        <v>High Budget</v>
      </c>
      <c r="AB1254" s="18" t="str">
        <f t="shared" si="198"/>
        <v>Not Recommended</v>
      </c>
      <c r="AC1254" s="18" t="str">
        <f t="shared" si="199"/>
        <v>Normal</v>
      </c>
    </row>
    <row r="1255" spans="1:29" x14ac:dyDescent="0.35">
      <c r="A1255" s="18" t="s">
        <v>4181</v>
      </c>
      <c r="B1255" s="19">
        <v>38376</v>
      </c>
      <c r="C1255" s="18" t="s">
        <v>19</v>
      </c>
      <c r="D1255" s="18" t="s">
        <v>109</v>
      </c>
      <c r="E1255" s="18" t="s">
        <v>21</v>
      </c>
      <c r="F1255" s="18" t="s">
        <v>22</v>
      </c>
      <c r="G1255" s="18" t="s">
        <v>150</v>
      </c>
      <c r="H1255" s="18" t="s">
        <v>4182</v>
      </c>
      <c r="I1255" s="18" t="s">
        <v>1226</v>
      </c>
      <c r="J1255" s="20">
        <v>545</v>
      </c>
      <c r="K1255" s="20">
        <v>1274</v>
      </c>
      <c r="L1255" s="20">
        <v>34</v>
      </c>
      <c r="M1255" s="20">
        <v>0</v>
      </c>
      <c r="N1255" s="20">
        <v>6.5</v>
      </c>
      <c r="O1255" s="20">
        <v>193</v>
      </c>
      <c r="P1255" s="20">
        <v>104</v>
      </c>
      <c r="Q1255" s="3">
        <v>47806295</v>
      </c>
      <c r="R1255" s="3">
        <v>43000000</v>
      </c>
      <c r="S1255" s="3">
        <f t="shared" si="190"/>
        <v>4806295</v>
      </c>
      <c r="T1255" s="4">
        <f t="shared" si="191"/>
        <v>0.1117743023255814</v>
      </c>
      <c r="U1255" s="5">
        <f t="shared" si="192"/>
        <v>26.044709720930232</v>
      </c>
      <c r="V1255" s="2">
        <f t="shared" si="193"/>
        <v>2005</v>
      </c>
      <c r="W1255" s="18" t="str">
        <f t="shared" si="194"/>
        <v>yanvar</v>
      </c>
      <c r="X1255" s="18" t="str">
        <f t="shared" si="195"/>
        <v>Iain Softley</v>
      </c>
      <c r="Y1255" s="18" t="str">
        <f t="shared" si="196"/>
        <v>THE SKELETON KEY</v>
      </c>
      <c r="Z1255" s="18" t="str">
        <f t="shared" si="197"/>
        <v>Normal</v>
      </c>
      <c r="AA1255" s="18" t="str">
        <f>VLOOKUP(D1255, lookups!$A$2:$B$18, 2, FALSE)</f>
        <v>Low Budget</v>
      </c>
      <c r="AB1255" s="18" t="str">
        <f t="shared" si="198"/>
        <v>Not Recommended</v>
      </c>
      <c r="AC1255" s="18" t="str">
        <f t="shared" si="199"/>
        <v>Normal</v>
      </c>
    </row>
    <row r="1256" spans="1:29" x14ac:dyDescent="0.35">
      <c r="A1256" s="18" t="s">
        <v>3766</v>
      </c>
      <c r="B1256" s="19">
        <v>38330</v>
      </c>
      <c r="C1256" s="18" t="s">
        <v>50</v>
      </c>
      <c r="D1256" s="18" t="s">
        <v>312</v>
      </c>
      <c r="E1256" s="18" t="s">
        <v>21</v>
      </c>
      <c r="F1256" s="18" t="s">
        <v>22</v>
      </c>
      <c r="G1256" s="18" t="s">
        <v>150</v>
      </c>
      <c r="H1256" s="18" t="s">
        <v>444</v>
      </c>
      <c r="I1256" s="18" t="s">
        <v>2183</v>
      </c>
      <c r="J1256" s="20">
        <v>40000</v>
      </c>
      <c r="K1256" s="20">
        <v>41293</v>
      </c>
      <c r="L1256" s="20">
        <v>192</v>
      </c>
      <c r="M1256" s="20">
        <v>0</v>
      </c>
      <c r="N1256" s="20">
        <v>6.6</v>
      </c>
      <c r="O1256" s="20">
        <v>195</v>
      </c>
      <c r="P1256" s="20">
        <v>96</v>
      </c>
      <c r="Q1256" s="3">
        <v>47781388</v>
      </c>
      <c r="R1256" s="3">
        <v>40000000</v>
      </c>
      <c r="S1256" s="3">
        <f t="shared" si="190"/>
        <v>7781388</v>
      </c>
      <c r="T1256" s="4">
        <f t="shared" si="191"/>
        <v>0.1945347</v>
      </c>
      <c r="U1256" s="5">
        <f t="shared" si="192"/>
        <v>26.477813879999999</v>
      </c>
      <c r="V1256" s="2">
        <f t="shared" si="193"/>
        <v>2004</v>
      </c>
      <c r="W1256" s="18" t="str">
        <f t="shared" si="194"/>
        <v>dekabr</v>
      </c>
      <c r="X1256" s="18" t="str">
        <f t="shared" si="195"/>
        <v>David Koepp</v>
      </c>
      <c r="Y1256" s="18" t="str">
        <f t="shared" si="196"/>
        <v>SECRET WİNDOW</v>
      </c>
      <c r="Z1256" s="18" t="str">
        <f t="shared" si="197"/>
        <v>Normal</v>
      </c>
      <c r="AA1256" s="18" t="str">
        <f>VLOOKUP(D1256, lookups!$A$2:$B$18, 2, FALSE)</f>
        <v>Medium Budget</v>
      </c>
      <c r="AB1256" s="18" t="str">
        <f t="shared" si="198"/>
        <v>Not Recommended</v>
      </c>
      <c r="AC1256" s="18" t="str">
        <f t="shared" si="199"/>
        <v>Normal</v>
      </c>
    </row>
    <row r="1257" spans="1:29" x14ac:dyDescent="0.35">
      <c r="A1257" s="18" t="s">
        <v>1510</v>
      </c>
      <c r="B1257" s="19">
        <v>35466</v>
      </c>
      <c r="C1257" s="18" t="s">
        <v>50</v>
      </c>
      <c r="D1257" s="18" t="s">
        <v>95</v>
      </c>
      <c r="E1257" s="18" t="s">
        <v>21</v>
      </c>
      <c r="F1257" s="18" t="s">
        <v>22</v>
      </c>
      <c r="G1257" s="18" t="s">
        <v>110</v>
      </c>
      <c r="H1257" s="18" t="s">
        <v>1511</v>
      </c>
      <c r="I1257" s="18" t="s">
        <v>1512</v>
      </c>
      <c r="J1257" s="20">
        <v>1000</v>
      </c>
      <c r="K1257" s="20">
        <v>3090</v>
      </c>
      <c r="L1257" s="20">
        <v>0</v>
      </c>
      <c r="M1257" s="20">
        <v>0</v>
      </c>
      <c r="N1257" s="20">
        <v>6.3</v>
      </c>
      <c r="O1257" s="20">
        <v>223</v>
      </c>
      <c r="P1257" s="20">
        <v>116</v>
      </c>
      <c r="Q1257" s="3">
        <v>47748610</v>
      </c>
      <c r="R1257" s="3">
        <v>75000000</v>
      </c>
      <c r="S1257" s="3">
        <f t="shared" si="190"/>
        <v>-27251390</v>
      </c>
      <c r="T1257" s="4">
        <f t="shared" si="191"/>
        <v>-0.36335186666666669</v>
      </c>
      <c r="U1257" s="5">
        <f t="shared" si="192"/>
        <v>25.054659253333334</v>
      </c>
      <c r="V1257" s="2">
        <f t="shared" si="193"/>
        <v>1997</v>
      </c>
      <c r="W1257" s="18" t="str">
        <f t="shared" si="194"/>
        <v>fevral</v>
      </c>
      <c r="X1257" s="18" t="str">
        <f t="shared" si="195"/>
        <v>Jean-Pierre Jeunet</v>
      </c>
      <c r="Y1257" s="18" t="str">
        <f t="shared" si="196"/>
        <v>ALİEN: RESURRECTİON</v>
      </c>
      <c r="Z1257" s="18" t="str">
        <f t="shared" si="197"/>
        <v>Underperformer</v>
      </c>
      <c r="AA1257" s="18" t="str">
        <f>VLOOKUP(D1257, lookups!$A$2:$B$18, 2, FALSE)</f>
        <v>High Budget</v>
      </c>
      <c r="AB1257" s="18" t="str">
        <f t="shared" si="198"/>
        <v>Not Recommended</v>
      </c>
      <c r="AC1257" s="18" t="str">
        <f t="shared" si="199"/>
        <v>Normal</v>
      </c>
    </row>
    <row r="1258" spans="1:29" x14ac:dyDescent="0.35">
      <c r="A1258" s="18" t="s">
        <v>3524</v>
      </c>
      <c r="B1258" s="19">
        <v>37673</v>
      </c>
      <c r="C1258" s="18" t="s">
        <v>50</v>
      </c>
      <c r="D1258" s="18" t="s">
        <v>95</v>
      </c>
      <c r="E1258" s="18" t="s">
        <v>21</v>
      </c>
      <c r="F1258" s="18" t="s">
        <v>22</v>
      </c>
      <c r="G1258" s="18" t="s">
        <v>150</v>
      </c>
      <c r="H1258" s="18" t="s">
        <v>2897</v>
      </c>
      <c r="I1258" s="18" t="s">
        <v>1950</v>
      </c>
      <c r="J1258" s="20">
        <v>12000</v>
      </c>
      <c r="K1258" s="20">
        <v>16930</v>
      </c>
      <c r="L1258" s="20">
        <v>532</v>
      </c>
      <c r="M1258" s="20">
        <v>0</v>
      </c>
      <c r="N1258" s="20">
        <v>6.7</v>
      </c>
      <c r="O1258" s="20">
        <v>151</v>
      </c>
      <c r="P1258" s="20">
        <v>104</v>
      </c>
      <c r="Q1258" s="3">
        <v>47592825</v>
      </c>
      <c r="R1258" s="3">
        <v>85000000</v>
      </c>
      <c r="S1258" s="3">
        <f t="shared" si="190"/>
        <v>-37407175</v>
      </c>
      <c r="T1258" s="4">
        <f t="shared" si="191"/>
        <v>-0.44008441176470586</v>
      </c>
      <c r="U1258" s="5">
        <f t="shared" si="192"/>
        <v>26.62396623529412</v>
      </c>
      <c r="V1258" s="2">
        <f t="shared" si="193"/>
        <v>2003</v>
      </c>
      <c r="W1258" s="18" t="str">
        <f t="shared" si="194"/>
        <v>fevral</v>
      </c>
      <c r="X1258" s="18" t="str">
        <f t="shared" si="195"/>
        <v>Peter Berg</v>
      </c>
      <c r="Y1258" s="18" t="str">
        <f t="shared" si="196"/>
        <v>THE RUNDOWN</v>
      </c>
      <c r="Z1258" s="18" t="str">
        <f t="shared" si="197"/>
        <v>Underperformer</v>
      </c>
      <c r="AA1258" s="18" t="str">
        <f>VLOOKUP(D1258, lookups!$A$2:$B$18, 2, FALSE)</f>
        <v>High Budget</v>
      </c>
      <c r="AB1258" s="18" t="str">
        <f t="shared" si="198"/>
        <v>Not Recommended</v>
      </c>
      <c r="AC1258" s="18" t="str">
        <f t="shared" si="199"/>
        <v>Normal</v>
      </c>
    </row>
    <row r="1259" spans="1:29" x14ac:dyDescent="0.35">
      <c r="A1259" s="18" t="s">
        <v>6680</v>
      </c>
      <c r="B1259" s="19">
        <v>41827</v>
      </c>
      <c r="C1259" s="18" t="s">
        <v>50</v>
      </c>
      <c r="D1259" s="18" t="s">
        <v>95</v>
      </c>
      <c r="E1259" s="18" t="s">
        <v>21</v>
      </c>
      <c r="F1259" s="18" t="s">
        <v>22</v>
      </c>
      <c r="G1259" s="18" t="s">
        <v>150</v>
      </c>
      <c r="H1259" s="18" t="s">
        <v>5523</v>
      </c>
      <c r="I1259" s="18" t="s">
        <v>5829</v>
      </c>
      <c r="J1259" s="20">
        <v>490</v>
      </c>
      <c r="K1259" s="20">
        <v>1367</v>
      </c>
      <c r="L1259" s="20">
        <v>77</v>
      </c>
      <c r="M1259" s="20">
        <v>15000</v>
      </c>
      <c r="N1259" s="20">
        <v>5.8</v>
      </c>
      <c r="O1259" s="20">
        <v>228</v>
      </c>
      <c r="P1259" s="20">
        <v>89</v>
      </c>
      <c r="Q1259" s="3">
        <v>47553512</v>
      </c>
      <c r="R1259" s="3">
        <v>50000000</v>
      </c>
      <c r="S1259" s="3">
        <f t="shared" si="190"/>
        <v>-2446488</v>
      </c>
      <c r="T1259" s="4">
        <f t="shared" si="191"/>
        <v>-4.8929760000000003E-2</v>
      </c>
      <c r="U1259" s="5">
        <f t="shared" si="192"/>
        <v>24.680428096</v>
      </c>
      <c r="V1259" s="2">
        <f t="shared" si="193"/>
        <v>2014</v>
      </c>
      <c r="W1259" s="18" t="str">
        <f t="shared" si="194"/>
        <v>iyul</v>
      </c>
      <c r="X1259" s="18" t="str">
        <f t="shared" si="195"/>
        <v>Steven Quale</v>
      </c>
      <c r="Y1259" s="18" t="str">
        <f t="shared" si="196"/>
        <v>INTO THE STORM</v>
      </c>
      <c r="Z1259" s="18" t="str">
        <f t="shared" si="197"/>
        <v>Normal</v>
      </c>
      <c r="AA1259" s="18" t="str">
        <f>VLOOKUP(D1259, lookups!$A$2:$B$18, 2, FALSE)</f>
        <v>High Budget</v>
      </c>
      <c r="AB1259" s="18" t="str">
        <f t="shared" si="198"/>
        <v>Not Recommended</v>
      </c>
      <c r="AC1259" s="18" t="str">
        <f t="shared" si="199"/>
        <v>High Buzz Mismatch</v>
      </c>
    </row>
    <row r="1260" spans="1:29" x14ac:dyDescent="0.35">
      <c r="A1260" s="18" t="s">
        <v>5359</v>
      </c>
      <c r="B1260" s="19">
        <v>40048</v>
      </c>
      <c r="C1260" s="18" t="s">
        <v>50</v>
      </c>
      <c r="D1260" s="18" t="s">
        <v>27</v>
      </c>
      <c r="E1260" s="18" t="s">
        <v>21</v>
      </c>
      <c r="F1260" s="18" t="s">
        <v>22</v>
      </c>
      <c r="G1260" s="18" t="s">
        <v>110</v>
      </c>
      <c r="H1260" s="18" t="s">
        <v>2287</v>
      </c>
      <c r="I1260" s="18" t="s">
        <v>5360</v>
      </c>
      <c r="J1260" s="20">
        <v>940</v>
      </c>
      <c r="K1260" s="20">
        <v>3277</v>
      </c>
      <c r="L1260" s="20">
        <v>304</v>
      </c>
      <c r="M1260" s="20">
        <v>12000</v>
      </c>
      <c r="N1260" s="20">
        <v>7.3</v>
      </c>
      <c r="O1260" s="20">
        <v>323</v>
      </c>
      <c r="P1260" s="20">
        <v>109</v>
      </c>
      <c r="Q1260" s="3">
        <v>47536959</v>
      </c>
      <c r="R1260" s="3">
        <v>10000000</v>
      </c>
      <c r="S1260" s="3">
        <f t="shared" si="190"/>
        <v>37536959</v>
      </c>
      <c r="T1260" s="4">
        <f t="shared" si="191"/>
        <v>3.7536958999999999</v>
      </c>
      <c r="U1260" s="5">
        <f t="shared" si="192"/>
        <v>31.901478359999999</v>
      </c>
      <c r="V1260" s="2">
        <f t="shared" si="193"/>
        <v>2009</v>
      </c>
      <c r="W1260" s="18" t="str">
        <f t="shared" si="194"/>
        <v>avgust</v>
      </c>
      <c r="X1260" s="18" t="str">
        <f t="shared" si="195"/>
        <v>Lee Daniels</v>
      </c>
      <c r="Y1260" s="18" t="str">
        <f t="shared" si="196"/>
        <v>PRECİOUS</v>
      </c>
      <c r="Z1260" s="18" t="str">
        <f t="shared" si="197"/>
        <v>Normal</v>
      </c>
      <c r="AA1260" s="18" t="str">
        <f>VLOOKUP(D1260, lookups!$A$2:$B$18, 2, FALSE)</f>
        <v>Medium Budget</v>
      </c>
      <c r="AB1260" s="18" t="str">
        <f t="shared" si="198"/>
        <v>Not Recommended</v>
      </c>
      <c r="AC1260" s="18" t="str">
        <f t="shared" si="199"/>
        <v>Normal</v>
      </c>
    </row>
    <row r="1261" spans="1:29" x14ac:dyDescent="0.35">
      <c r="A1261" s="18" t="s">
        <v>1714</v>
      </c>
      <c r="B1261" s="19">
        <v>35705</v>
      </c>
      <c r="C1261" s="18" t="s">
        <v>50</v>
      </c>
      <c r="D1261" s="18" t="s">
        <v>95</v>
      </c>
      <c r="E1261" s="18" t="s">
        <v>21</v>
      </c>
      <c r="F1261" s="18" t="s">
        <v>22</v>
      </c>
      <c r="G1261" s="18" t="s">
        <v>150</v>
      </c>
      <c r="H1261" s="18" t="s">
        <v>1528</v>
      </c>
      <c r="I1261" s="18" t="s">
        <v>954</v>
      </c>
      <c r="J1261" s="20">
        <v>3000</v>
      </c>
      <c r="K1261" s="20">
        <v>5062</v>
      </c>
      <c r="L1261" s="20">
        <v>81</v>
      </c>
      <c r="M1261" s="20">
        <v>2000</v>
      </c>
      <c r="N1261" s="20">
        <v>5.4</v>
      </c>
      <c r="O1261" s="20">
        <v>84</v>
      </c>
      <c r="P1261" s="20">
        <v>104</v>
      </c>
      <c r="Q1261" s="3">
        <v>47474112</v>
      </c>
      <c r="R1261" s="3">
        <v>90000000</v>
      </c>
      <c r="S1261" s="3">
        <f t="shared" si="190"/>
        <v>-42525888</v>
      </c>
      <c r="T1261" s="4">
        <f t="shared" si="191"/>
        <v>-0.47250986666666667</v>
      </c>
      <c r="U1261" s="5">
        <f t="shared" si="192"/>
        <v>21.610996053333334</v>
      </c>
      <c r="V1261" s="2">
        <f t="shared" si="193"/>
        <v>1997</v>
      </c>
      <c r="W1261" s="18" t="str">
        <f t="shared" si="194"/>
        <v>oktyabr</v>
      </c>
      <c r="X1261" s="18" t="str">
        <f t="shared" si="195"/>
        <v>Mick Jackson</v>
      </c>
      <c r="Y1261" s="18" t="str">
        <f t="shared" si="196"/>
        <v>VOLCANO</v>
      </c>
      <c r="Z1261" s="18" t="str">
        <f t="shared" si="197"/>
        <v>Underperformer</v>
      </c>
      <c r="AA1261" s="18" t="str">
        <f>VLOOKUP(D1261, lookups!$A$2:$B$18, 2, FALSE)</f>
        <v>High Budget</v>
      </c>
      <c r="AB1261" s="18" t="str">
        <f t="shared" si="198"/>
        <v>Not Recommended</v>
      </c>
      <c r="AC1261" s="18" t="str">
        <f t="shared" si="199"/>
        <v>High Buzz Mismatch</v>
      </c>
    </row>
    <row r="1262" spans="1:29" x14ac:dyDescent="0.35">
      <c r="A1262" s="18" t="s">
        <v>4799</v>
      </c>
      <c r="B1262" s="19">
        <v>39388</v>
      </c>
      <c r="C1262" s="18" t="s">
        <v>50</v>
      </c>
      <c r="D1262" s="18" t="s">
        <v>95</v>
      </c>
      <c r="E1262" s="18" t="s">
        <v>21</v>
      </c>
      <c r="F1262" s="18" t="s">
        <v>22</v>
      </c>
      <c r="G1262" s="18" t="s">
        <v>110</v>
      </c>
      <c r="H1262" s="18" t="s">
        <v>2363</v>
      </c>
      <c r="I1262" s="18" t="s">
        <v>1950</v>
      </c>
      <c r="J1262" s="20">
        <v>3000</v>
      </c>
      <c r="K1262" s="20">
        <v>5187</v>
      </c>
      <c r="L1262" s="20">
        <v>532</v>
      </c>
      <c r="M1262" s="20">
        <v>0</v>
      </c>
      <c r="N1262" s="20">
        <v>7.1</v>
      </c>
      <c r="O1262" s="20">
        <v>234</v>
      </c>
      <c r="P1262" s="20">
        <v>110</v>
      </c>
      <c r="Q1262" s="3">
        <v>47456450</v>
      </c>
      <c r="R1262" s="3">
        <v>70000000</v>
      </c>
      <c r="S1262" s="3">
        <f t="shared" si="190"/>
        <v>-22543550</v>
      </c>
      <c r="T1262" s="4">
        <f t="shared" si="191"/>
        <v>-0.3220507142857143</v>
      </c>
      <c r="U1262" s="5">
        <f t="shared" si="192"/>
        <v>28.271179714285712</v>
      </c>
      <c r="V1262" s="2">
        <f t="shared" si="193"/>
        <v>2007</v>
      </c>
      <c r="W1262" s="18" t="str">
        <f t="shared" si="194"/>
        <v>noyabr</v>
      </c>
      <c r="X1262" s="18" t="str">
        <f t="shared" si="195"/>
        <v>Peter Berg</v>
      </c>
      <c r="Y1262" s="18" t="str">
        <f t="shared" si="196"/>
        <v>THE KİNGDOM</v>
      </c>
      <c r="Z1262" s="18" t="str">
        <f t="shared" si="197"/>
        <v>Underperformer</v>
      </c>
      <c r="AA1262" s="18" t="str">
        <f>VLOOKUP(D1262, lookups!$A$2:$B$18, 2, FALSE)</f>
        <v>High Budget</v>
      </c>
      <c r="AB1262" s="18" t="str">
        <f t="shared" si="198"/>
        <v>Not Recommended</v>
      </c>
      <c r="AC1262" s="18" t="str">
        <f t="shared" si="199"/>
        <v>Normal</v>
      </c>
    </row>
    <row r="1263" spans="1:29" x14ac:dyDescent="0.35">
      <c r="A1263" s="18" t="s">
        <v>4034</v>
      </c>
      <c r="B1263" s="19">
        <v>38565</v>
      </c>
      <c r="C1263" s="18" t="s">
        <v>50</v>
      </c>
      <c r="D1263" s="18" t="s">
        <v>95</v>
      </c>
      <c r="E1263" s="18" t="s">
        <v>21</v>
      </c>
      <c r="F1263" s="18" t="s">
        <v>22</v>
      </c>
      <c r="G1263" s="18" t="s">
        <v>110</v>
      </c>
      <c r="H1263" s="18" t="s">
        <v>477</v>
      </c>
      <c r="I1263" s="18" t="s">
        <v>292</v>
      </c>
      <c r="J1263" s="20">
        <v>14000</v>
      </c>
      <c r="K1263" s="20">
        <v>19600</v>
      </c>
      <c r="L1263" s="20">
        <v>0</v>
      </c>
      <c r="M1263" s="20">
        <v>0</v>
      </c>
      <c r="N1263" s="20">
        <v>7.2</v>
      </c>
      <c r="O1263" s="20">
        <v>239</v>
      </c>
      <c r="P1263" s="20">
        <v>194</v>
      </c>
      <c r="Q1263" s="3">
        <v>47396698</v>
      </c>
      <c r="R1263" s="3">
        <v>130000000</v>
      </c>
      <c r="S1263" s="3">
        <f t="shared" si="190"/>
        <v>-82603302</v>
      </c>
      <c r="T1263" s="4">
        <f t="shared" si="191"/>
        <v>-0.63541001538461539</v>
      </c>
      <c r="U1263" s="5">
        <f t="shared" si="192"/>
        <v>28.545835993846154</v>
      </c>
      <c r="V1263" s="2">
        <f t="shared" si="193"/>
        <v>2005</v>
      </c>
      <c r="W1263" s="18" t="str">
        <f t="shared" si="194"/>
        <v>avgust</v>
      </c>
      <c r="X1263" s="18" t="str">
        <f t="shared" si="195"/>
        <v>Ridley Scott</v>
      </c>
      <c r="Y1263" s="18" t="str">
        <f t="shared" si="196"/>
        <v>KİNGDOM OF HEAVEN</v>
      </c>
      <c r="Z1263" s="18" t="str">
        <f t="shared" si="197"/>
        <v>Underperformer</v>
      </c>
      <c r="AA1263" s="18" t="str">
        <f>VLOOKUP(D1263, lookups!$A$2:$B$18, 2, FALSE)</f>
        <v>High Budget</v>
      </c>
      <c r="AB1263" s="18" t="str">
        <f t="shared" si="198"/>
        <v>Not Recommended</v>
      </c>
      <c r="AC1263" s="18" t="str">
        <f t="shared" si="199"/>
        <v>Normal</v>
      </c>
    </row>
    <row r="1264" spans="1:29" x14ac:dyDescent="0.35">
      <c r="A1264" s="18" t="s">
        <v>1867</v>
      </c>
      <c r="B1264" s="19">
        <v>36134</v>
      </c>
      <c r="C1264" s="18" t="s">
        <v>50</v>
      </c>
      <c r="D1264" s="18" t="s">
        <v>95</v>
      </c>
      <c r="E1264" s="18" t="s">
        <v>21</v>
      </c>
      <c r="F1264" s="18" t="s">
        <v>22</v>
      </c>
      <c r="G1264" s="18" t="s">
        <v>110</v>
      </c>
      <c r="H1264" s="18" t="s">
        <v>473</v>
      </c>
      <c r="I1264" s="18" t="s">
        <v>243</v>
      </c>
      <c r="J1264" s="20">
        <v>15000</v>
      </c>
      <c r="K1264" s="20">
        <v>44998</v>
      </c>
      <c r="L1264" s="20">
        <v>14000</v>
      </c>
      <c r="M1264" s="20">
        <v>22000</v>
      </c>
      <c r="N1264" s="20">
        <v>8.6</v>
      </c>
      <c r="O1264" s="20">
        <v>219</v>
      </c>
      <c r="P1264" s="20">
        <v>169</v>
      </c>
      <c r="Q1264" s="3">
        <v>216119491</v>
      </c>
      <c r="R1264" s="3">
        <v>70000000</v>
      </c>
      <c r="S1264" s="3">
        <f t="shared" si="190"/>
        <v>146119491</v>
      </c>
      <c r="T1264" s="4">
        <f t="shared" si="191"/>
        <v>2.0874212999999999</v>
      </c>
      <c r="U1264" s="5">
        <f t="shared" si="192"/>
        <v>37.434968519999998</v>
      </c>
      <c r="V1264" s="2">
        <f t="shared" si="193"/>
        <v>1998</v>
      </c>
      <c r="W1264" s="18" t="str">
        <f t="shared" si="194"/>
        <v>dekabr</v>
      </c>
      <c r="X1264" s="18" t="str">
        <f t="shared" si="195"/>
        <v>Steven Spielberg</v>
      </c>
      <c r="Y1264" s="18" t="str">
        <f t="shared" si="196"/>
        <v>SAVİNG PRİVATE RYAN</v>
      </c>
      <c r="Z1264" s="18" t="str">
        <f t="shared" si="197"/>
        <v>Normal</v>
      </c>
      <c r="AA1264" s="18" t="str">
        <f>VLOOKUP(D1264, lookups!$A$2:$B$18, 2, FALSE)</f>
        <v>High Budget</v>
      </c>
      <c r="AB1264" s="18" t="str">
        <f t="shared" si="198"/>
        <v>Not Recommended</v>
      </c>
      <c r="AC1264" s="18" t="str">
        <f t="shared" si="199"/>
        <v>High Buzz / High Score</v>
      </c>
    </row>
    <row r="1265" spans="1:29" x14ac:dyDescent="0.35">
      <c r="A1265" s="18" t="s">
        <v>6908</v>
      </c>
      <c r="B1265" s="19">
        <v>42043</v>
      </c>
      <c r="C1265" s="18" t="s">
        <v>50</v>
      </c>
      <c r="D1265" s="18" t="s">
        <v>95</v>
      </c>
      <c r="E1265" s="18" t="s">
        <v>21</v>
      </c>
      <c r="F1265" s="18" t="s">
        <v>22</v>
      </c>
      <c r="G1265" s="18" t="s">
        <v>150</v>
      </c>
      <c r="H1265" s="18" t="s">
        <v>3935</v>
      </c>
      <c r="I1265" s="18" t="s">
        <v>1334</v>
      </c>
      <c r="J1265" s="20">
        <v>17000</v>
      </c>
      <c r="K1265" s="20">
        <v>47334</v>
      </c>
      <c r="L1265" s="20">
        <v>0</v>
      </c>
      <c r="M1265" s="20">
        <v>44000</v>
      </c>
      <c r="N1265" s="20">
        <v>5.4</v>
      </c>
      <c r="O1265" s="20">
        <v>384</v>
      </c>
      <c r="P1265" s="20">
        <v>127</v>
      </c>
      <c r="Q1265" s="3">
        <v>47375327</v>
      </c>
      <c r="R1265" s="3">
        <v>176000000</v>
      </c>
      <c r="S1265" s="3">
        <f t="shared" si="190"/>
        <v>-128624673</v>
      </c>
      <c r="T1265" s="4">
        <f t="shared" si="191"/>
        <v>-0.73082200568181821</v>
      </c>
      <c r="U1265" s="5">
        <f t="shared" si="192"/>
        <v>25.707671197727272</v>
      </c>
      <c r="V1265" s="2">
        <f t="shared" si="193"/>
        <v>2015</v>
      </c>
      <c r="W1265" s="18" t="str">
        <f t="shared" si="194"/>
        <v>fevral</v>
      </c>
      <c r="X1265" s="18" t="str">
        <f t="shared" si="195"/>
        <v>Lana Wachowski</v>
      </c>
      <c r="Y1265" s="18" t="str">
        <f t="shared" si="196"/>
        <v>JUPİTER ASCENDİNG</v>
      </c>
      <c r="Z1265" s="18" t="str">
        <f t="shared" si="197"/>
        <v>Underperformer</v>
      </c>
      <c r="AA1265" s="18" t="str">
        <f>VLOOKUP(D1265, lookups!$A$2:$B$18, 2, FALSE)</f>
        <v>High Budget</v>
      </c>
      <c r="AB1265" s="18" t="str">
        <f t="shared" si="198"/>
        <v>Not Recommended</v>
      </c>
      <c r="AC1265" s="18" t="str">
        <f t="shared" si="199"/>
        <v>High Buzz Mismatch</v>
      </c>
    </row>
    <row r="1266" spans="1:29" x14ac:dyDescent="0.35">
      <c r="A1266" s="18" t="s">
        <v>6211</v>
      </c>
      <c r="B1266" s="19">
        <v>41036</v>
      </c>
      <c r="C1266" s="18" t="s">
        <v>19</v>
      </c>
      <c r="D1266" s="18" t="s">
        <v>20</v>
      </c>
      <c r="E1266" s="18" t="s">
        <v>21</v>
      </c>
      <c r="F1266" s="18" t="s">
        <v>22</v>
      </c>
      <c r="G1266" s="18" t="s">
        <v>110</v>
      </c>
      <c r="H1266" s="18" t="s">
        <v>5776</v>
      </c>
      <c r="I1266" s="18" t="s">
        <v>549</v>
      </c>
      <c r="J1266" s="20">
        <v>749</v>
      </c>
      <c r="K1266" s="20">
        <v>1948</v>
      </c>
      <c r="L1266" s="20">
        <v>0</v>
      </c>
      <c r="M1266" s="20">
        <v>28000</v>
      </c>
      <c r="N1266" s="20">
        <v>6.5</v>
      </c>
      <c r="O1266" s="20">
        <v>339</v>
      </c>
      <c r="P1266" s="20">
        <v>141</v>
      </c>
      <c r="Q1266" s="3">
        <v>47307550</v>
      </c>
      <c r="R1266" s="3">
        <v>45000000</v>
      </c>
      <c r="S1266" s="3">
        <f t="shared" si="190"/>
        <v>2307550</v>
      </c>
      <c r="T1266" s="4">
        <f t="shared" si="191"/>
        <v>5.1278888888888888E-2</v>
      </c>
      <c r="U1266" s="5">
        <f t="shared" si="192"/>
        <v>28.820511555555555</v>
      </c>
      <c r="V1266" s="2">
        <f t="shared" si="193"/>
        <v>2012</v>
      </c>
      <c r="W1266" s="18" t="str">
        <f t="shared" si="194"/>
        <v>may</v>
      </c>
      <c r="X1266" s="18" t="str">
        <f t="shared" si="195"/>
        <v>Oliver Stone</v>
      </c>
      <c r="Y1266" s="18" t="str">
        <f t="shared" si="196"/>
        <v>SAVAGES</v>
      </c>
      <c r="Z1266" s="18" t="str">
        <f t="shared" si="197"/>
        <v>Normal</v>
      </c>
      <c r="AA1266" s="18" t="str">
        <f>VLOOKUP(D1266, lookups!$A$2:$B$18, 2, FALSE)</f>
        <v>Medium Budget</v>
      </c>
      <c r="AB1266" s="18" t="str">
        <f t="shared" si="198"/>
        <v>Not Recommended</v>
      </c>
      <c r="AC1266" s="18" t="str">
        <f t="shared" si="199"/>
        <v>Normal</v>
      </c>
    </row>
    <row r="1267" spans="1:29" x14ac:dyDescent="0.35">
      <c r="A1267" s="18" t="s">
        <v>3294</v>
      </c>
      <c r="B1267" s="19">
        <v>37869</v>
      </c>
      <c r="C1267" s="18" t="s">
        <v>50</v>
      </c>
      <c r="D1267" s="18" t="s">
        <v>95</v>
      </c>
      <c r="E1267" s="18" t="s">
        <v>21</v>
      </c>
      <c r="F1267" s="18" t="s">
        <v>22</v>
      </c>
      <c r="G1267" s="18" t="s">
        <v>102</v>
      </c>
      <c r="H1267" s="18" t="s">
        <v>2370</v>
      </c>
      <c r="I1267" s="18" t="s">
        <v>3295</v>
      </c>
      <c r="J1267" s="20">
        <v>1000</v>
      </c>
      <c r="K1267" s="20">
        <v>3037</v>
      </c>
      <c r="L1267" s="20">
        <v>91</v>
      </c>
      <c r="M1267" s="20">
        <v>542</v>
      </c>
      <c r="N1267" s="20">
        <v>5</v>
      </c>
      <c r="O1267" s="20">
        <v>79</v>
      </c>
      <c r="P1267" s="20">
        <v>102</v>
      </c>
      <c r="Q1267" s="3">
        <v>47285499</v>
      </c>
      <c r="R1267" s="3">
        <v>26000000</v>
      </c>
      <c r="S1267" s="3">
        <f t="shared" si="190"/>
        <v>21285499</v>
      </c>
      <c r="T1267" s="4">
        <f t="shared" si="191"/>
        <v>0.81867303846153849</v>
      </c>
      <c r="U1267" s="5">
        <f t="shared" si="192"/>
        <v>20.381669215384616</v>
      </c>
      <c r="V1267" s="2">
        <f t="shared" si="193"/>
        <v>2003</v>
      </c>
      <c r="W1267" s="18" t="str">
        <f t="shared" si="194"/>
        <v>sentyabr</v>
      </c>
      <c r="X1267" s="18" t="str">
        <f t="shared" si="195"/>
        <v>Harald Zwart</v>
      </c>
      <c r="Y1267" s="18" t="str">
        <f t="shared" si="196"/>
        <v>AGENT CODY BANKS</v>
      </c>
      <c r="Z1267" s="18" t="str">
        <f t="shared" si="197"/>
        <v>Normal</v>
      </c>
      <c r="AA1267" s="18" t="str">
        <f>VLOOKUP(D1267, lookups!$A$2:$B$18, 2, FALSE)</f>
        <v>High Budget</v>
      </c>
      <c r="AB1267" s="18" t="str">
        <f t="shared" si="198"/>
        <v>Not Recommended</v>
      </c>
      <c r="AC1267" s="18" t="str">
        <f t="shared" si="199"/>
        <v>High Buzz Mismatch</v>
      </c>
    </row>
    <row r="1268" spans="1:29" x14ac:dyDescent="0.35">
      <c r="A1268" s="18" t="s">
        <v>4011</v>
      </c>
      <c r="B1268" s="19">
        <v>38607</v>
      </c>
      <c r="C1268" s="18" t="s">
        <v>50</v>
      </c>
      <c r="D1268" s="18" t="s">
        <v>109</v>
      </c>
      <c r="E1268" s="18" t="s">
        <v>21</v>
      </c>
      <c r="F1268" s="18" t="s">
        <v>22</v>
      </c>
      <c r="G1268" s="18" t="s">
        <v>110</v>
      </c>
      <c r="H1268" s="18" t="s">
        <v>4012</v>
      </c>
      <c r="I1268" s="18" t="s">
        <v>4013</v>
      </c>
      <c r="J1268" s="20">
        <v>1000</v>
      </c>
      <c r="K1268" s="20">
        <v>2990</v>
      </c>
      <c r="L1268" s="20">
        <v>0</v>
      </c>
      <c r="M1268" s="20">
        <v>0</v>
      </c>
      <c r="N1268" s="20">
        <v>5.9</v>
      </c>
      <c r="O1268" s="20">
        <v>303</v>
      </c>
      <c r="P1268" s="20">
        <v>93</v>
      </c>
      <c r="Q1268" s="3">
        <v>47277326</v>
      </c>
      <c r="R1268" s="3">
        <v>4800000</v>
      </c>
      <c r="S1268" s="3">
        <f t="shared" si="190"/>
        <v>42477326</v>
      </c>
      <c r="T1268" s="4">
        <f t="shared" si="191"/>
        <v>8.8494429166666659</v>
      </c>
      <c r="U1268" s="5">
        <f t="shared" si="192"/>
        <v>27.139777166666669</v>
      </c>
      <c r="V1268" s="2">
        <f t="shared" si="193"/>
        <v>2005</v>
      </c>
      <c r="W1268" s="18" t="str">
        <f t="shared" si="194"/>
        <v>sentyabr</v>
      </c>
      <c r="X1268" s="18" t="str">
        <f t="shared" si="195"/>
        <v>Eli Roth</v>
      </c>
      <c r="Y1268" s="18" t="str">
        <f t="shared" si="196"/>
        <v>HOSTEL</v>
      </c>
      <c r="Z1268" s="18" t="str">
        <f t="shared" si="197"/>
        <v>Normal</v>
      </c>
      <c r="AA1268" s="18" t="str">
        <f>VLOOKUP(D1268, lookups!$A$2:$B$18, 2, FALSE)</f>
        <v>Low Budget</v>
      </c>
      <c r="AB1268" s="18" t="str">
        <f t="shared" si="198"/>
        <v>Not Recommended</v>
      </c>
      <c r="AC1268" s="18" t="str">
        <f t="shared" si="199"/>
        <v>Normal</v>
      </c>
    </row>
    <row r="1269" spans="1:29" x14ac:dyDescent="0.35">
      <c r="A1269" s="18" t="s">
        <v>4073</v>
      </c>
      <c r="B1269" s="19">
        <v>38479</v>
      </c>
      <c r="C1269" s="18" t="s">
        <v>50</v>
      </c>
      <c r="D1269" s="18" t="s">
        <v>38</v>
      </c>
      <c r="E1269" s="18" t="s">
        <v>21</v>
      </c>
      <c r="F1269" s="18" t="s">
        <v>22</v>
      </c>
      <c r="G1269" s="18" t="s">
        <v>102</v>
      </c>
      <c r="H1269" s="18" t="s">
        <v>1454</v>
      </c>
      <c r="I1269" s="18" t="s">
        <v>1953</v>
      </c>
      <c r="J1269" s="20">
        <v>14000</v>
      </c>
      <c r="K1269" s="20">
        <v>17278</v>
      </c>
      <c r="L1269" s="20">
        <v>52</v>
      </c>
      <c r="M1269" s="20">
        <v>0</v>
      </c>
      <c r="N1269" s="20">
        <v>6.6</v>
      </c>
      <c r="O1269" s="20">
        <v>128</v>
      </c>
      <c r="P1269" s="20">
        <v>97</v>
      </c>
      <c r="Q1269" s="3">
        <v>47124400</v>
      </c>
      <c r="R1269" s="3">
        <v>25000000</v>
      </c>
      <c r="S1269" s="3">
        <f t="shared" si="190"/>
        <v>22124400</v>
      </c>
      <c r="T1269" s="4">
        <f t="shared" si="191"/>
        <v>0.88497599999999998</v>
      </c>
      <c r="U1269" s="5">
        <f t="shared" si="192"/>
        <v>26.753990399999999</v>
      </c>
      <c r="V1269" s="2">
        <f t="shared" si="193"/>
        <v>2005</v>
      </c>
      <c r="W1269" s="18" t="str">
        <f t="shared" si="194"/>
        <v>may</v>
      </c>
      <c r="X1269" s="18" t="str">
        <f t="shared" si="195"/>
        <v>Kirk Jones</v>
      </c>
      <c r="Y1269" s="18" t="str">
        <f t="shared" si="196"/>
        <v>NANNY MCPHEE</v>
      </c>
      <c r="Z1269" s="18" t="str">
        <f t="shared" si="197"/>
        <v>Normal</v>
      </c>
      <c r="AA1269" s="18" t="str">
        <f>VLOOKUP(D1269, lookups!$A$2:$B$18, 2, FALSE)</f>
        <v>Medium Budget</v>
      </c>
      <c r="AB1269" s="18" t="str">
        <f t="shared" si="198"/>
        <v>Not Recommended</v>
      </c>
      <c r="AC1269" s="18" t="str">
        <f t="shared" si="199"/>
        <v>Normal</v>
      </c>
    </row>
    <row r="1270" spans="1:29" x14ac:dyDescent="0.35">
      <c r="A1270" s="18" t="s">
        <v>6785</v>
      </c>
      <c r="B1270" s="19">
        <v>41995</v>
      </c>
      <c r="C1270" s="18" t="s">
        <v>50</v>
      </c>
      <c r="D1270" s="18" t="s">
        <v>20</v>
      </c>
      <c r="E1270" s="18" t="s">
        <v>21</v>
      </c>
      <c r="F1270" s="18" t="s">
        <v>22</v>
      </c>
      <c r="G1270" s="18" t="s">
        <v>110</v>
      </c>
      <c r="H1270" s="18" t="s">
        <v>1230</v>
      </c>
      <c r="I1270" s="18" t="s">
        <v>1769</v>
      </c>
      <c r="J1270" s="20">
        <v>21000</v>
      </c>
      <c r="K1270" s="20">
        <v>30183</v>
      </c>
      <c r="L1270" s="20">
        <v>71</v>
      </c>
      <c r="M1270" s="20">
        <v>47000</v>
      </c>
      <c r="N1270" s="20">
        <v>7.4</v>
      </c>
      <c r="O1270" s="20">
        <v>276</v>
      </c>
      <c r="P1270" s="20">
        <v>141</v>
      </c>
      <c r="Q1270" s="3">
        <v>47105085</v>
      </c>
      <c r="R1270" s="3">
        <v>50000000</v>
      </c>
      <c r="S1270" s="3">
        <f t="shared" si="190"/>
        <v>-2894915</v>
      </c>
      <c r="T1270" s="4">
        <f t="shared" si="191"/>
        <v>-5.78983E-2</v>
      </c>
      <c r="U1270" s="5">
        <f t="shared" si="192"/>
        <v>34.276840679999999</v>
      </c>
      <c r="V1270" s="2">
        <f t="shared" si="193"/>
        <v>2014</v>
      </c>
      <c r="W1270" s="18" t="str">
        <f t="shared" si="194"/>
        <v>dekabr</v>
      </c>
      <c r="X1270" s="18" t="str">
        <f t="shared" si="195"/>
        <v>David Dobkin</v>
      </c>
      <c r="Y1270" s="18" t="str">
        <f t="shared" si="196"/>
        <v>THE JUDGE</v>
      </c>
      <c r="Z1270" s="18" t="str">
        <f t="shared" si="197"/>
        <v>Normal</v>
      </c>
      <c r="AA1270" s="18" t="str">
        <f>VLOOKUP(D1270, lookups!$A$2:$B$18, 2, FALSE)</f>
        <v>Medium Budget</v>
      </c>
      <c r="AB1270" s="18" t="str">
        <f t="shared" si="198"/>
        <v>Not Recommended</v>
      </c>
      <c r="AC1270" s="18" t="str">
        <f t="shared" si="199"/>
        <v>Normal</v>
      </c>
    </row>
    <row r="1271" spans="1:29" x14ac:dyDescent="0.35">
      <c r="A1271" s="18" t="s">
        <v>2746</v>
      </c>
      <c r="B1271" s="19">
        <v>37116</v>
      </c>
      <c r="C1271" s="18" t="s">
        <v>50</v>
      </c>
      <c r="D1271" s="18" t="s">
        <v>38</v>
      </c>
      <c r="E1271" s="18" t="s">
        <v>21</v>
      </c>
      <c r="F1271" s="18" t="s">
        <v>22</v>
      </c>
      <c r="G1271" s="18" t="s">
        <v>150</v>
      </c>
      <c r="H1271" s="18" t="s">
        <v>2599</v>
      </c>
      <c r="I1271" s="18" t="s">
        <v>1551</v>
      </c>
      <c r="J1271" s="20">
        <v>20000</v>
      </c>
      <c r="K1271" s="20">
        <v>22209</v>
      </c>
      <c r="L1271" s="20">
        <v>446</v>
      </c>
      <c r="M1271" s="20">
        <v>0</v>
      </c>
      <c r="N1271" s="20">
        <v>6.4</v>
      </c>
      <c r="O1271" s="20">
        <v>125</v>
      </c>
      <c r="P1271" s="20">
        <v>123</v>
      </c>
      <c r="Q1271" s="3">
        <v>47095453</v>
      </c>
      <c r="R1271" s="3">
        <v>48000000</v>
      </c>
      <c r="S1271" s="3">
        <f t="shared" si="190"/>
        <v>-904547</v>
      </c>
      <c r="T1271" s="4">
        <f t="shared" si="191"/>
        <v>-1.8844729166666668E-2</v>
      </c>
      <c r="U1271" s="5">
        <f t="shared" si="192"/>
        <v>25.592462108333336</v>
      </c>
      <c r="V1271" s="2">
        <f t="shared" si="193"/>
        <v>2001</v>
      </c>
      <c r="W1271" s="18" t="str">
        <f t="shared" si="194"/>
        <v>avgust</v>
      </c>
      <c r="X1271" s="18" t="str">
        <f t="shared" si="195"/>
        <v>James Mangold</v>
      </c>
      <c r="Y1271" s="18" t="str">
        <f t="shared" si="196"/>
        <v>KATE &amp; LEOPOLD</v>
      </c>
      <c r="Z1271" s="18" t="str">
        <f t="shared" si="197"/>
        <v>Normal</v>
      </c>
      <c r="AA1271" s="18" t="str">
        <f>VLOOKUP(D1271, lookups!$A$2:$B$18, 2, FALSE)</f>
        <v>Medium Budget</v>
      </c>
      <c r="AB1271" s="18" t="str">
        <f t="shared" si="198"/>
        <v>Not Recommended</v>
      </c>
      <c r="AC1271" s="18" t="str">
        <f t="shared" si="199"/>
        <v>Normal</v>
      </c>
    </row>
    <row r="1272" spans="1:29" x14ac:dyDescent="0.35">
      <c r="A1272" s="18" t="s">
        <v>6686</v>
      </c>
      <c r="B1272" s="19">
        <v>41711</v>
      </c>
      <c r="C1272" s="18" t="s">
        <v>50</v>
      </c>
      <c r="D1272" s="18" t="s">
        <v>79</v>
      </c>
      <c r="E1272" s="18" t="s">
        <v>21</v>
      </c>
      <c r="F1272" s="18" t="s">
        <v>22</v>
      </c>
      <c r="G1272" s="18" t="s">
        <v>110</v>
      </c>
      <c r="H1272" s="18" t="s">
        <v>6687</v>
      </c>
      <c r="I1272" s="18" t="s">
        <v>132</v>
      </c>
      <c r="J1272" s="20">
        <v>880</v>
      </c>
      <c r="K1272" s="20">
        <v>2281</v>
      </c>
      <c r="L1272" s="20">
        <v>16000</v>
      </c>
      <c r="M1272" s="20">
        <v>16000</v>
      </c>
      <c r="N1272" s="20">
        <v>6.9</v>
      </c>
      <c r="O1272" s="20">
        <v>249</v>
      </c>
      <c r="P1272" s="20">
        <v>134</v>
      </c>
      <c r="Q1272" s="3">
        <v>47034272</v>
      </c>
      <c r="R1272" s="3">
        <v>40000000</v>
      </c>
      <c r="S1272" s="3">
        <f t="shared" si="190"/>
        <v>7034272</v>
      </c>
      <c r="T1272" s="4">
        <f t="shared" si="191"/>
        <v>0.17585680000000001</v>
      </c>
      <c r="U1272" s="5">
        <f t="shared" si="192"/>
        <v>29.270342720000002</v>
      </c>
      <c r="V1272" s="2">
        <f t="shared" si="193"/>
        <v>2014</v>
      </c>
      <c r="W1272" s="18" t="str">
        <f t="shared" si="194"/>
        <v>mart</v>
      </c>
      <c r="X1272" s="18" t="str">
        <f t="shared" si="195"/>
        <v>Clint Eastwood</v>
      </c>
      <c r="Y1272" s="18" t="str">
        <f t="shared" si="196"/>
        <v>JERSEY BOYS</v>
      </c>
      <c r="Z1272" s="18" t="str">
        <f t="shared" si="197"/>
        <v>Normal</v>
      </c>
      <c r="AA1272" s="18" t="str">
        <f>VLOOKUP(D1272, lookups!$A$2:$B$18, 2, FALSE)</f>
        <v>Medium Budget</v>
      </c>
      <c r="AB1272" s="18" t="str">
        <f t="shared" si="198"/>
        <v>Not Recommended</v>
      </c>
      <c r="AC1272" s="18" t="str">
        <f t="shared" si="199"/>
        <v>Normal</v>
      </c>
    </row>
    <row r="1273" spans="1:29" x14ac:dyDescent="0.35">
      <c r="A1273" s="18" t="s">
        <v>5585</v>
      </c>
      <c r="B1273" s="19">
        <v>40276</v>
      </c>
      <c r="C1273" s="18" t="s">
        <v>50</v>
      </c>
      <c r="D1273" s="18" t="s">
        <v>95</v>
      </c>
      <c r="E1273" s="18" t="s">
        <v>21</v>
      </c>
      <c r="F1273" s="18" t="s">
        <v>22</v>
      </c>
      <c r="G1273" s="18" t="s">
        <v>150</v>
      </c>
      <c r="H1273" s="18" t="s">
        <v>579</v>
      </c>
      <c r="I1273" s="18" t="s">
        <v>2761</v>
      </c>
      <c r="J1273" s="20">
        <v>19000</v>
      </c>
      <c r="K1273" s="20">
        <v>25206</v>
      </c>
      <c r="L1273" s="20">
        <v>126</v>
      </c>
      <c r="M1273" s="20">
        <v>0</v>
      </c>
      <c r="N1273" s="20">
        <v>5.4</v>
      </c>
      <c r="O1273" s="20">
        <v>140</v>
      </c>
      <c r="P1273" s="20">
        <v>100</v>
      </c>
      <c r="Q1273" s="3">
        <v>47000485</v>
      </c>
      <c r="R1273" s="3">
        <v>75000000</v>
      </c>
      <c r="S1273" s="3">
        <f t="shared" si="190"/>
        <v>-27999515</v>
      </c>
      <c r="T1273" s="4">
        <f t="shared" si="191"/>
        <v>-0.37332686666666665</v>
      </c>
      <c r="U1273" s="5">
        <f t="shared" si="192"/>
        <v>21.450669253333334</v>
      </c>
      <c r="V1273" s="2">
        <f t="shared" si="193"/>
        <v>2010</v>
      </c>
      <c r="W1273" s="18" t="str">
        <f t="shared" si="194"/>
        <v>aprel</v>
      </c>
      <c r="X1273" s="18" t="str">
        <f t="shared" si="195"/>
        <v>Robert Luketic</v>
      </c>
      <c r="Y1273" s="18" t="str">
        <f t="shared" si="196"/>
        <v>KİLLERS</v>
      </c>
      <c r="Z1273" s="18" t="str">
        <f t="shared" si="197"/>
        <v>Underperformer</v>
      </c>
      <c r="AA1273" s="18" t="str">
        <f>VLOOKUP(D1273, lookups!$A$2:$B$18, 2, FALSE)</f>
        <v>High Budget</v>
      </c>
      <c r="AB1273" s="18" t="str">
        <f t="shared" si="198"/>
        <v>Not Recommended</v>
      </c>
      <c r="AC1273" s="18" t="str">
        <f t="shared" si="199"/>
        <v>High Buzz Mismatch</v>
      </c>
    </row>
    <row r="1274" spans="1:29" x14ac:dyDescent="0.35">
      <c r="A1274" s="18" t="s">
        <v>280</v>
      </c>
      <c r="B1274" s="19">
        <v>28729</v>
      </c>
      <c r="C1274" s="18" t="s">
        <v>50</v>
      </c>
      <c r="D1274" s="18" t="s">
        <v>109</v>
      </c>
      <c r="E1274" s="18" t="s">
        <v>21</v>
      </c>
      <c r="F1274" s="18" t="s">
        <v>22</v>
      </c>
      <c r="G1274" s="18" t="s">
        <v>110</v>
      </c>
      <c r="H1274" s="18" t="s">
        <v>281</v>
      </c>
      <c r="I1274" s="18" t="s">
        <v>282</v>
      </c>
      <c r="J1274" s="20">
        <v>2000</v>
      </c>
      <c r="K1274" s="20">
        <v>4400</v>
      </c>
      <c r="L1274" s="20">
        <v>0</v>
      </c>
      <c r="M1274" s="20">
        <v>12000</v>
      </c>
      <c r="N1274" s="20">
        <v>7.9</v>
      </c>
      <c r="O1274" s="20">
        <v>318</v>
      </c>
      <c r="P1274" s="20">
        <v>101</v>
      </c>
      <c r="Q1274" s="3">
        <v>47000000</v>
      </c>
      <c r="R1274" s="3">
        <v>300000</v>
      </c>
      <c r="S1274" s="3">
        <f t="shared" si="190"/>
        <v>46700000</v>
      </c>
      <c r="T1274" s="4">
        <f t="shared" si="191"/>
        <v>155.66666666666666</v>
      </c>
      <c r="U1274" s="5">
        <f t="shared" si="192"/>
        <v>95.066666666666677</v>
      </c>
      <c r="V1274" s="2">
        <f t="shared" si="193"/>
        <v>1978</v>
      </c>
      <c r="W1274" s="18" t="str">
        <f t="shared" si="194"/>
        <v>avgust</v>
      </c>
      <c r="X1274" s="18" t="str">
        <f t="shared" si="195"/>
        <v>John Carpenter</v>
      </c>
      <c r="Y1274" s="18" t="str">
        <f t="shared" si="196"/>
        <v>HALLOWEEN</v>
      </c>
      <c r="Z1274" s="18" t="str">
        <f t="shared" si="197"/>
        <v>Normal</v>
      </c>
      <c r="AA1274" s="18" t="str">
        <f>VLOOKUP(D1274, lookups!$A$2:$B$18, 2, FALSE)</f>
        <v>Low Budget</v>
      </c>
      <c r="AB1274" s="18" t="str">
        <f t="shared" si="198"/>
        <v>Recommended</v>
      </c>
      <c r="AC1274" s="18" t="str">
        <f t="shared" si="199"/>
        <v>Normal</v>
      </c>
    </row>
    <row r="1275" spans="1:29" x14ac:dyDescent="0.35">
      <c r="A1275" s="18" t="s">
        <v>4473</v>
      </c>
      <c r="B1275" s="19">
        <v>38989</v>
      </c>
      <c r="C1275" s="18" t="s">
        <v>50</v>
      </c>
      <c r="D1275" s="18" t="s">
        <v>58</v>
      </c>
      <c r="E1275" s="18" t="s">
        <v>21</v>
      </c>
      <c r="F1275" s="18" t="s">
        <v>356</v>
      </c>
      <c r="G1275" s="18" t="s">
        <v>110</v>
      </c>
      <c r="H1275" s="18" t="s">
        <v>1398</v>
      </c>
      <c r="I1275" s="18" t="s">
        <v>4474</v>
      </c>
      <c r="J1275" s="20">
        <v>992</v>
      </c>
      <c r="K1275" s="20">
        <v>1933</v>
      </c>
      <c r="L1275" s="20">
        <v>50</v>
      </c>
      <c r="M1275" s="20">
        <v>0</v>
      </c>
      <c r="N1275" s="20">
        <v>6.6</v>
      </c>
      <c r="O1275" s="20">
        <v>267</v>
      </c>
      <c r="P1275" s="20">
        <v>132</v>
      </c>
      <c r="Q1275" s="3">
        <v>46982632</v>
      </c>
      <c r="R1275" s="3">
        <v>50000000</v>
      </c>
      <c r="S1275" s="3">
        <f t="shared" si="190"/>
        <v>-3017368</v>
      </c>
      <c r="T1275" s="4">
        <f t="shared" si="191"/>
        <v>-6.0347360000000003E-2</v>
      </c>
      <c r="U1275" s="5">
        <f t="shared" si="192"/>
        <v>26.375861055999998</v>
      </c>
      <c r="V1275" s="2">
        <f t="shared" si="193"/>
        <v>2006</v>
      </c>
      <c r="W1275" s="18" t="str">
        <f t="shared" si="194"/>
        <v>sentyabr</v>
      </c>
      <c r="X1275" s="18" t="str">
        <f t="shared" si="195"/>
        <v>Christophe Gans</v>
      </c>
      <c r="Y1275" s="18" t="str">
        <f t="shared" si="196"/>
        <v>SİLENT HİLL</v>
      </c>
      <c r="Z1275" s="18" t="str">
        <f t="shared" si="197"/>
        <v>Normal</v>
      </c>
      <c r="AA1275" s="18" t="str">
        <f>VLOOKUP(D1275, lookups!$A$2:$B$18, 2, FALSE)</f>
        <v>High Budget</v>
      </c>
      <c r="AB1275" s="18" t="str">
        <f t="shared" si="198"/>
        <v>Not Recommended</v>
      </c>
      <c r="AC1275" s="18" t="str">
        <f t="shared" si="199"/>
        <v>Normal</v>
      </c>
    </row>
    <row r="1276" spans="1:29" x14ac:dyDescent="0.35">
      <c r="A1276" s="18" t="s">
        <v>4756</v>
      </c>
      <c r="B1276" s="19">
        <v>39256</v>
      </c>
      <c r="C1276" s="18" t="s">
        <v>50</v>
      </c>
      <c r="D1276" s="18" t="s">
        <v>95</v>
      </c>
      <c r="E1276" s="18" t="s">
        <v>21</v>
      </c>
      <c r="F1276" s="18" t="s">
        <v>22</v>
      </c>
      <c r="G1276" s="18" t="s">
        <v>110</v>
      </c>
      <c r="H1276" s="18" t="s">
        <v>4757</v>
      </c>
      <c r="I1276" s="18" t="s">
        <v>1930</v>
      </c>
      <c r="J1276" s="20">
        <v>650</v>
      </c>
      <c r="K1276" s="20">
        <v>1640</v>
      </c>
      <c r="L1276" s="20">
        <v>845</v>
      </c>
      <c r="M1276" s="20">
        <v>0</v>
      </c>
      <c r="N1276" s="20">
        <v>7.2</v>
      </c>
      <c r="O1276" s="20">
        <v>198</v>
      </c>
      <c r="P1276" s="20">
        <v>124</v>
      </c>
      <c r="Q1276" s="3">
        <v>46975183</v>
      </c>
      <c r="R1276" s="3">
        <v>61000000</v>
      </c>
      <c r="S1276" s="3">
        <f t="shared" si="190"/>
        <v>-14024817</v>
      </c>
      <c r="T1276" s="4">
        <f t="shared" si="191"/>
        <v>-0.22991503278688524</v>
      </c>
      <c r="U1276" s="5">
        <f t="shared" si="192"/>
        <v>28.708033986885248</v>
      </c>
      <c r="V1276" s="2">
        <f t="shared" si="193"/>
        <v>2007</v>
      </c>
      <c r="W1276" s="18" t="str">
        <f t="shared" si="194"/>
        <v>iyun</v>
      </c>
      <c r="X1276" s="18" t="str">
        <f t="shared" si="195"/>
        <v>Antoine Fuqua</v>
      </c>
      <c r="Y1276" s="18" t="str">
        <f t="shared" si="196"/>
        <v>SHOOTER</v>
      </c>
      <c r="Z1276" s="18" t="str">
        <f t="shared" si="197"/>
        <v>Underperformer</v>
      </c>
      <c r="AA1276" s="18" t="str">
        <f>VLOOKUP(D1276, lookups!$A$2:$B$18, 2, FALSE)</f>
        <v>High Budget</v>
      </c>
      <c r="AB1276" s="18" t="str">
        <f t="shared" si="198"/>
        <v>Not Recommended</v>
      </c>
      <c r="AC1276" s="18" t="str">
        <f t="shared" si="199"/>
        <v>Normal</v>
      </c>
    </row>
    <row r="1277" spans="1:29" x14ac:dyDescent="0.35">
      <c r="A1277" s="18" t="s">
        <v>6954</v>
      </c>
      <c r="B1277" s="19">
        <v>42322</v>
      </c>
      <c r="C1277" s="18" t="s">
        <v>50</v>
      </c>
      <c r="D1277" s="18" t="s">
        <v>95</v>
      </c>
      <c r="E1277" s="18" t="s">
        <v>21</v>
      </c>
      <c r="F1277" s="18" t="s">
        <v>22</v>
      </c>
      <c r="G1277" s="18" t="s">
        <v>110</v>
      </c>
      <c r="H1277" s="18" t="s">
        <v>6955</v>
      </c>
      <c r="I1277" s="18" t="s">
        <v>5574</v>
      </c>
      <c r="J1277" s="20">
        <v>455</v>
      </c>
      <c r="K1277" s="20">
        <v>1467</v>
      </c>
      <c r="L1277" s="20">
        <v>777</v>
      </c>
      <c r="M1277" s="20">
        <v>59000</v>
      </c>
      <c r="N1277" s="20">
        <v>7.6</v>
      </c>
      <c r="O1277" s="20">
        <v>478</v>
      </c>
      <c r="P1277" s="20">
        <v>121</v>
      </c>
      <c r="Q1277" s="3">
        <v>46875468</v>
      </c>
      <c r="R1277" s="3">
        <v>30000000</v>
      </c>
      <c r="S1277" s="3">
        <f t="shared" si="190"/>
        <v>16875468</v>
      </c>
      <c r="T1277" s="4">
        <f t="shared" si="191"/>
        <v>0.5625156</v>
      </c>
      <c r="U1277" s="5">
        <f t="shared" si="192"/>
        <v>36.525006239999996</v>
      </c>
      <c r="V1277" s="2">
        <f t="shared" si="193"/>
        <v>2015</v>
      </c>
      <c r="W1277" s="18" t="str">
        <f t="shared" si="194"/>
        <v>noyabr</v>
      </c>
      <c r="X1277" s="18" t="str">
        <f t="shared" si="195"/>
        <v>Denis Villeneuve</v>
      </c>
      <c r="Y1277" s="18" t="str">
        <f t="shared" si="196"/>
        <v>SİCARİO</v>
      </c>
      <c r="Z1277" s="18" t="str">
        <f t="shared" si="197"/>
        <v>Normal</v>
      </c>
      <c r="AA1277" s="18" t="str">
        <f>VLOOKUP(D1277, lookups!$A$2:$B$18, 2, FALSE)</f>
        <v>High Budget</v>
      </c>
      <c r="AB1277" s="18" t="str">
        <f t="shared" si="198"/>
        <v>Not Recommended</v>
      </c>
      <c r="AC1277" s="18" t="str">
        <f t="shared" si="199"/>
        <v>Normal</v>
      </c>
    </row>
    <row r="1278" spans="1:29" x14ac:dyDescent="0.35">
      <c r="A1278" s="18" t="s">
        <v>807</v>
      </c>
      <c r="B1278" s="19">
        <v>33069</v>
      </c>
      <c r="C1278" s="18" t="s">
        <v>50</v>
      </c>
      <c r="D1278" s="18" t="s">
        <v>79</v>
      </c>
      <c r="E1278" s="18" t="s">
        <v>21</v>
      </c>
      <c r="F1278" s="18" t="s">
        <v>22</v>
      </c>
      <c r="G1278" s="18" t="s">
        <v>110</v>
      </c>
      <c r="H1278" s="18" t="s">
        <v>221</v>
      </c>
      <c r="I1278" s="18" t="s">
        <v>222</v>
      </c>
      <c r="J1278" s="20">
        <v>22000</v>
      </c>
      <c r="K1278" s="20">
        <v>24783</v>
      </c>
      <c r="L1278" s="20">
        <v>17000</v>
      </c>
      <c r="M1278" s="20">
        <v>25000</v>
      </c>
      <c r="N1278" s="20">
        <v>8.6999999999999993</v>
      </c>
      <c r="O1278" s="20">
        <v>192</v>
      </c>
      <c r="P1278" s="20">
        <v>146</v>
      </c>
      <c r="Q1278" s="3">
        <v>46836394</v>
      </c>
      <c r="R1278" s="3">
        <v>25000000</v>
      </c>
      <c r="S1278" s="3">
        <f t="shared" si="190"/>
        <v>21836394</v>
      </c>
      <c r="T1278" s="4">
        <f t="shared" si="191"/>
        <v>0.87345576000000003</v>
      </c>
      <c r="U1278" s="5">
        <f t="shared" si="192"/>
        <v>37.649382304</v>
      </c>
      <c r="V1278" s="2">
        <f t="shared" si="193"/>
        <v>1990</v>
      </c>
      <c r="W1278" s="18" t="str">
        <f t="shared" si="194"/>
        <v>iyul</v>
      </c>
      <c r="X1278" s="18" t="str">
        <f t="shared" si="195"/>
        <v>Martin Scorsese</v>
      </c>
      <c r="Y1278" s="18" t="str">
        <f t="shared" si="196"/>
        <v>GOODFELLAS</v>
      </c>
      <c r="Z1278" s="18" t="str">
        <f t="shared" si="197"/>
        <v>Normal</v>
      </c>
      <c r="AA1278" s="18" t="str">
        <f>VLOOKUP(D1278, lookups!$A$2:$B$18, 2, FALSE)</f>
        <v>Medium Budget</v>
      </c>
      <c r="AB1278" s="18" t="str">
        <f t="shared" si="198"/>
        <v>Not Recommended</v>
      </c>
      <c r="AC1278" s="18" t="str">
        <f t="shared" si="199"/>
        <v>High Buzz / High Score</v>
      </c>
    </row>
    <row r="1279" spans="1:29" x14ac:dyDescent="0.35">
      <c r="A1279" s="18" t="s">
        <v>1155</v>
      </c>
      <c r="B1279" s="19">
        <v>34429</v>
      </c>
      <c r="C1279" s="18" t="s">
        <v>50</v>
      </c>
      <c r="D1279" s="18" t="s">
        <v>95</v>
      </c>
      <c r="E1279" s="18" t="s">
        <v>21</v>
      </c>
      <c r="F1279" s="18" t="s">
        <v>22</v>
      </c>
      <c r="G1279" s="18" t="s">
        <v>150</v>
      </c>
      <c r="H1279" s="18" t="s">
        <v>506</v>
      </c>
      <c r="I1279" s="18" t="s">
        <v>1156</v>
      </c>
      <c r="J1279" s="20">
        <v>11000</v>
      </c>
      <c r="K1279" s="20">
        <v>12161</v>
      </c>
      <c r="L1279" s="20">
        <v>161</v>
      </c>
      <c r="M1279" s="20">
        <v>0</v>
      </c>
      <c r="N1279" s="20">
        <v>6.3</v>
      </c>
      <c r="O1279" s="20">
        <v>42</v>
      </c>
      <c r="P1279" s="20">
        <v>111</v>
      </c>
      <c r="Q1279" s="3">
        <v>46815748</v>
      </c>
      <c r="R1279" s="3">
        <v>45000000</v>
      </c>
      <c r="S1279" s="3">
        <f t="shared" si="190"/>
        <v>1815748</v>
      </c>
      <c r="T1279" s="4">
        <f t="shared" si="191"/>
        <v>4.0349955555555553E-2</v>
      </c>
      <c r="U1279" s="5">
        <f t="shared" si="192"/>
        <v>25.21613998222222</v>
      </c>
      <c r="V1279" s="2">
        <f t="shared" si="193"/>
        <v>1994</v>
      </c>
      <c r="W1279" s="18" t="str">
        <f t="shared" si="194"/>
        <v>aprel</v>
      </c>
      <c r="X1279" s="18" t="str">
        <f t="shared" si="195"/>
        <v>Curtis Hanson</v>
      </c>
      <c r="Y1279" s="18" t="str">
        <f t="shared" si="196"/>
        <v>THE RİVER WİLD</v>
      </c>
      <c r="Z1279" s="18" t="str">
        <f t="shared" si="197"/>
        <v>Normal</v>
      </c>
      <c r="AA1279" s="18" t="str">
        <f>VLOOKUP(D1279, lookups!$A$2:$B$18, 2, FALSE)</f>
        <v>High Budget</v>
      </c>
      <c r="AB1279" s="18" t="str">
        <f t="shared" si="198"/>
        <v>Not Recommended</v>
      </c>
      <c r="AC1279" s="18" t="str">
        <f t="shared" si="199"/>
        <v>Normal</v>
      </c>
    </row>
    <row r="1280" spans="1:29" x14ac:dyDescent="0.35">
      <c r="A1280" s="18" t="s">
        <v>269</v>
      </c>
      <c r="B1280" s="19">
        <v>28338</v>
      </c>
      <c r="C1280" s="18" t="s">
        <v>50</v>
      </c>
      <c r="D1280" s="18" t="s">
        <v>95</v>
      </c>
      <c r="E1280" s="18" t="s">
        <v>21</v>
      </c>
      <c r="F1280" s="18" t="s">
        <v>101</v>
      </c>
      <c r="G1280" s="18" t="s">
        <v>102</v>
      </c>
      <c r="H1280" s="18" t="s">
        <v>270</v>
      </c>
      <c r="I1280" s="18" t="s">
        <v>166</v>
      </c>
      <c r="J1280" s="20">
        <v>456</v>
      </c>
      <c r="K1280" s="20">
        <v>1326</v>
      </c>
      <c r="L1280" s="20">
        <v>43</v>
      </c>
      <c r="M1280" s="20">
        <v>0</v>
      </c>
      <c r="N1280" s="20">
        <v>7.1</v>
      </c>
      <c r="O1280" s="20">
        <v>112</v>
      </c>
      <c r="P1280" s="20">
        <v>123</v>
      </c>
      <c r="Q1280" s="3">
        <v>46800000</v>
      </c>
      <c r="R1280" s="3">
        <v>14000000</v>
      </c>
      <c r="S1280" s="3">
        <f t="shared" si="190"/>
        <v>32800000</v>
      </c>
      <c r="T1280" s="4">
        <f t="shared" si="191"/>
        <v>2.342857142857143</v>
      </c>
      <c r="U1280" s="5">
        <f t="shared" si="192"/>
        <v>29.337142857142855</v>
      </c>
      <c r="V1280" s="2">
        <f t="shared" si="193"/>
        <v>1977</v>
      </c>
      <c r="W1280" s="18" t="str">
        <f t="shared" si="194"/>
        <v>avgust</v>
      </c>
      <c r="X1280" s="18" t="str">
        <f t="shared" si="195"/>
        <v>Lewis Gilbert</v>
      </c>
      <c r="Y1280" s="18" t="str">
        <f t="shared" si="196"/>
        <v>THE SPY WHO LOVED ME</v>
      </c>
      <c r="Z1280" s="18" t="str">
        <f t="shared" si="197"/>
        <v>Normal</v>
      </c>
      <c r="AA1280" s="18" t="str">
        <f>VLOOKUP(D1280, lookups!$A$2:$B$18, 2, FALSE)</f>
        <v>High Budget</v>
      </c>
      <c r="AB1280" s="18" t="str">
        <f t="shared" si="198"/>
        <v>Not Recommended</v>
      </c>
      <c r="AC1280" s="18" t="str">
        <f t="shared" si="199"/>
        <v>Normal</v>
      </c>
    </row>
    <row r="1281" spans="1:29" x14ac:dyDescent="0.35">
      <c r="A1281" s="18" t="s">
        <v>2362</v>
      </c>
      <c r="B1281" s="19">
        <v>36586</v>
      </c>
      <c r="C1281" s="18" t="s">
        <v>50</v>
      </c>
      <c r="D1281" s="18" t="s">
        <v>38</v>
      </c>
      <c r="E1281" s="18" t="s">
        <v>21</v>
      </c>
      <c r="F1281" s="18" t="s">
        <v>22</v>
      </c>
      <c r="G1281" s="18" t="s">
        <v>150</v>
      </c>
      <c r="H1281" s="18" t="s">
        <v>2363</v>
      </c>
      <c r="I1281" s="18" t="s">
        <v>2364</v>
      </c>
      <c r="J1281" s="20">
        <v>3000</v>
      </c>
      <c r="K1281" s="20">
        <v>6454</v>
      </c>
      <c r="L1281" s="20">
        <v>8</v>
      </c>
      <c r="M1281" s="20">
        <v>0</v>
      </c>
      <c r="N1281" s="20">
        <v>5.5</v>
      </c>
      <c r="O1281" s="20">
        <v>106</v>
      </c>
      <c r="P1281" s="20">
        <v>83</v>
      </c>
      <c r="Q1281" s="3">
        <v>46729374</v>
      </c>
      <c r="R1281" s="3">
        <v>13000000</v>
      </c>
      <c r="S1281" s="3">
        <f t="shared" si="190"/>
        <v>33729374</v>
      </c>
      <c r="T1281" s="4">
        <f t="shared" si="191"/>
        <v>2.5945672307692309</v>
      </c>
      <c r="U1281" s="5">
        <f t="shared" si="192"/>
        <v>23.037826892307692</v>
      </c>
      <c r="V1281" s="2">
        <f t="shared" si="193"/>
        <v>2000</v>
      </c>
      <c r="W1281" s="18" t="str">
        <f t="shared" si="194"/>
        <v>mart</v>
      </c>
      <c r="X1281" s="18" t="str">
        <f t="shared" si="195"/>
        <v>Danny Leiner</v>
      </c>
      <c r="Y1281" s="18" t="str">
        <f t="shared" si="196"/>
        <v>DUDE, WHERE'S MY CAR?</v>
      </c>
      <c r="Z1281" s="18" t="str">
        <f t="shared" si="197"/>
        <v>Normal</v>
      </c>
      <c r="AA1281" s="18" t="str">
        <f>VLOOKUP(D1281, lookups!$A$2:$B$18, 2, FALSE)</f>
        <v>Medium Budget</v>
      </c>
      <c r="AB1281" s="18" t="str">
        <f t="shared" si="198"/>
        <v>Not Recommended</v>
      </c>
      <c r="AC1281" s="18" t="str">
        <f t="shared" si="199"/>
        <v>Normal</v>
      </c>
    </row>
    <row r="1282" spans="1:29" x14ac:dyDescent="0.35">
      <c r="A1282" s="18" t="s">
        <v>392</v>
      </c>
      <c r="B1282" s="19">
        <v>30139</v>
      </c>
      <c r="C1282" s="18" t="s">
        <v>50</v>
      </c>
      <c r="D1282" s="18" t="s">
        <v>95</v>
      </c>
      <c r="E1282" s="18" t="s">
        <v>21</v>
      </c>
      <c r="F1282" s="18" t="s">
        <v>22</v>
      </c>
      <c r="G1282" s="18" t="s">
        <v>102</v>
      </c>
      <c r="H1282" s="18" t="s">
        <v>132</v>
      </c>
      <c r="I1282" s="18" t="s">
        <v>132</v>
      </c>
      <c r="J1282" s="20">
        <v>16000</v>
      </c>
      <c r="K1282" s="20">
        <v>16805</v>
      </c>
      <c r="L1282" s="20">
        <v>16000</v>
      </c>
      <c r="M1282" s="20">
        <v>0</v>
      </c>
      <c r="N1282" s="20">
        <v>5.9</v>
      </c>
      <c r="O1282" s="20">
        <v>43</v>
      </c>
      <c r="P1282" s="20">
        <v>136</v>
      </c>
      <c r="Q1282" s="3">
        <v>46700000</v>
      </c>
      <c r="R1282" s="3">
        <v>21000000</v>
      </c>
      <c r="S1282" s="3">
        <f t="shared" si="190"/>
        <v>25700000</v>
      </c>
      <c r="T1282" s="4">
        <f t="shared" si="191"/>
        <v>1.2238095238095239</v>
      </c>
      <c r="U1282" s="5">
        <f t="shared" si="192"/>
        <v>24.089523809523811</v>
      </c>
      <c r="V1282" s="2">
        <f t="shared" si="193"/>
        <v>1982</v>
      </c>
      <c r="W1282" s="18" t="str">
        <f t="shared" si="194"/>
        <v>iyul</v>
      </c>
      <c r="X1282" s="18" t="str">
        <f t="shared" si="195"/>
        <v>Clint Eastwood</v>
      </c>
      <c r="Y1282" s="18" t="str">
        <f t="shared" si="196"/>
        <v>FİREFOX</v>
      </c>
      <c r="Z1282" s="18" t="str">
        <f t="shared" si="197"/>
        <v>Normal</v>
      </c>
      <c r="AA1282" s="18" t="str">
        <f>VLOOKUP(D1282, lookups!$A$2:$B$18, 2, FALSE)</f>
        <v>High Budget</v>
      </c>
      <c r="AB1282" s="18" t="str">
        <f t="shared" si="198"/>
        <v>Not Recommended</v>
      </c>
      <c r="AC1282" s="18" t="str">
        <f t="shared" si="199"/>
        <v>Normal</v>
      </c>
    </row>
    <row r="1283" spans="1:29" x14ac:dyDescent="0.35">
      <c r="A1283" s="18" t="s">
        <v>1853</v>
      </c>
      <c r="B1283" s="19">
        <v>36068</v>
      </c>
      <c r="C1283" s="18" t="s">
        <v>50</v>
      </c>
      <c r="D1283" s="18" t="s">
        <v>38</v>
      </c>
      <c r="E1283" s="18" t="s">
        <v>21</v>
      </c>
      <c r="F1283" s="18" t="s">
        <v>22</v>
      </c>
      <c r="G1283" s="18" t="s">
        <v>150</v>
      </c>
      <c r="H1283" s="18" t="s">
        <v>1854</v>
      </c>
      <c r="I1283" s="18" t="s">
        <v>1855</v>
      </c>
      <c r="J1283" s="20">
        <v>1000</v>
      </c>
      <c r="K1283" s="20">
        <v>4294</v>
      </c>
      <c r="L1283" s="20">
        <v>165</v>
      </c>
      <c r="M1283" s="20">
        <v>0</v>
      </c>
      <c r="N1283" s="20">
        <v>6.1</v>
      </c>
      <c r="O1283" s="20">
        <v>92</v>
      </c>
      <c r="P1283" s="20">
        <v>104</v>
      </c>
      <c r="Q1283" s="3">
        <v>46611204</v>
      </c>
      <c r="R1283" s="3">
        <v>48000000</v>
      </c>
      <c r="S1283" s="3">
        <f t="shared" ref="S1283:S1346" si="200">Q1283-R1283</f>
        <v>-1388796</v>
      </c>
      <c r="T1283" s="4">
        <f t="shared" ref="T1283:T1346" si="201">IF(R1283&gt;0, (Q1283-R1283)/R1283, 0)</f>
        <v>-2.8933250000000001E-2</v>
      </c>
      <c r="U1283" s="5">
        <f t="shared" ref="U1283:U1346" si="202">(N1283*4) + (T1283*0.4) + (M1283/10000)</f>
        <v>24.3884267</v>
      </c>
      <c r="V1283" s="2">
        <f t="shared" ref="V1283:V1346" si="203">YEAR(B1283)</f>
        <v>1998</v>
      </c>
      <c r="W1283" s="18" t="str">
        <f t="shared" ref="W1283:W1346" si="204">TEXT(B1283, "mmmm")</f>
        <v>sentyabr</v>
      </c>
      <c r="X1283" s="18" t="str">
        <f t="shared" ref="X1283:X1346" si="205">TRIM(I1283)</f>
        <v>Griffin Dunne</v>
      </c>
      <c r="Y1283" s="18" t="str">
        <f t="shared" ref="Y1283:Y1346" si="206">UPPER(A1283)</f>
        <v>PRACTİCAL MAGİC</v>
      </c>
      <c r="Z1283" s="18" t="str">
        <f t="shared" ref="Z1283:Z1346" si="207">IF(AND(R1283&gt;50000000, S1283&lt;0), "Underperformer", IF(AND(R1283&lt;10000000, S1283&gt;50000000), "Overperformer", "Normal"))</f>
        <v>Normal</v>
      </c>
      <c r="AA1283" s="18" t="str">
        <f>VLOOKUP(D1283, lookups!$A$2:$B$18, 2, FALSE)</f>
        <v>Medium Budget</v>
      </c>
      <c r="AB1283" s="18" t="str">
        <f t="shared" ref="AB1283:AB1346" si="208">IF(AND(N1283&gt;7, T1283&gt;1, U1283&gt;70), "Recommended", "Not Recommended")</f>
        <v>Not Recommended</v>
      </c>
      <c r="AC1283" s="18" t="str">
        <f t="shared" ref="AC1283:AC1346" si="209">IF(N1283&gt;=8, "High Buzz / High Score", IF(AND(N1283&lt;6, T1283&lt;1), "High Buzz Mismatch", "Normal"))</f>
        <v>Normal</v>
      </c>
    </row>
    <row r="1284" spans="1:29" x14ac:dyDescent="0.35">
      <c r="A1284" s="18" t="s">
        <v>3135</v>
      </c>
      <c r="B1284" s="19">
        <v>37564</v>
      </c>
      <c r="C1284" s="18" t="s">
        <v>50</v>
      </c>
      <c r="D1284" s="18" t="s">
        <v>20</v>
      </c>
      <c r="E1284" s="18" t="s">
        <v>21</v>
      </c>
      <c r="F1284" s="18" t="s">
        <v>22</v>
      </c>
      <c r="G1284" s="18" t="s">
        <v>110</v>
      </c>
      <c r="H1284" s="18" t="s">
        <v>1398</v>
      </c>
      <c r="I1284" s="18" t="s">
        <v>803</v>
      </c>
      <c r="J1284" s="20">
        <v>991</v>
      </c>
      <c r="K1284" s="20">
        <v>2562</v>
      </c>
      <c r="L1284" s="20">
        <v>541</v>
      </c>
      <c r="M1284" s="20">
        <v>0</v>
      </c>
      <c r="N1284" s="20">
        <v>7.1</v>
      </c>
      <c r="O1284" s="20">
        <v>216</v>
      </c>
      <c r="P1284" s="20">
        <v>81</v>
      </c>
      <c r="Q1284" s="3">
        <v>46563158</v>
      </c>
      <c r="R1284" s="3">
        <v>13000000</v>
      </c>
      <c r="S1284" s="3">
        <f t="shared" si="200"/>
        <v>33563158</v>
      </c>
      <c r="T1284" s="4">
        <f t="shared" si="201"/>
        <v>2.5817813846153848</v>
      </c>
      <c r="U1284" s="5">
        <f t="shared" si="202"/>
        <v>29.432712553846152</v>
      </c>
      <c r="V1284" s="2">
        <f t="shared" si="203"/>
        <v>2002</v>
      </c>
      <c r="W1284" s="18" t="str">
        <f t="shared" si="204"/>
        <v>noyabr</v>
      </c>
      <c r="X1284" s="18" t="str">
        <f t="shared" si="205"/>
        <v>Joel Schumacher</v>
      </c>
      <c r="Y1284" s="18" t="str">
        <f t="shared" si="206"/>
        <v>PHONE BOOTH</v>
      </c>
      <c r="Z1284" s="18" t="str">
        <f t="shared" si="207"/>
        <v>Normal</v>
      </c>
      <c r="AA1284" s="18" t="str">
        <f>VLOOKUP(D1284, lookups!$A$2:$B$18, 2, FALSE)</f>
        <v>Medium Budget</v>
      </c>
      <c r="AB1284" s="18" t="str">
        <f t="shared" si="208"/>
        <v>Not Recommended</v>
      </c>
      <c r="AC1284" s="18" t="str">
        <f t="shared" si="209"/>
        <v>Normal</v>
      </c>
    </row>
    <row r="1285" spans="1:29" x14ac:dyDescent="0.35">
      <c r="A1285" s="18" t="s">
        <v>3333</v>
      </c>
      <c r="B1285" s="19">
        <v>37868</v>
      </c>
      <c r="C1285" s="18" t="s">
        <v>50</v>
      </c>
      <c r="D1285" s="18" t="s">
        <v>109</v>
      </c>
      <c r="E1285" s="18" t="s">
        <v>21</v>
      </c>
      <c r="F1285" s="18" t="s">
        <v>22</v>
      </c>
      <c r="G1285" s="18" t="s">
        <v>110</v>
      </c>
      <c r="H1285" s="18" t="s">
        <v>3334</v>
      </c>
      <c r="I1285" s="18" t="s">
        <v>3335</v>
      </c>
      <c r="J1285" s="20">
        <v>748</v>
      </c>
      <c r="K1285" s="20">
        <v>3172</v>
      </c>
      <c r="L1285" s="20">
        <v>160</v>
      </c>
      <c r="M1285" s="20">
        <v>0</v>
      </c>
      <c r="N1285" s="20">
        <v>6.2</v>
      </c>
      <c r="O1285" s="20">
        <v>175</v>
      </c>
      <c r="P1285" s="20">
        <v>90</v>
      </c>
      <c r="Q1285" s="3">
        <v>46455802</v>
      </c>
      <c r="R1285" s="3">
        <v>26000000</v>
      </c>
      <c r="S1285" s="3">
        <f t="shared" si="200"/>
        <v>20455802</v>
      </c>
      <c r="T1285" s="4">
        <f t="shared" si="201"/>
        <v>0.78676161538461542</v>
      </c>
      <c r="U1285" s="5">
        <f t="shared" si="202"/>
        <v>25.114704646153847</v>
      </c>
      <c r="V1285" s="2">
        <f t="shared" si="203"/>
        <v>2003</v>
      </c>
      <c r="W1285" s="18" t="str">
        <f t="shared" si="204"/>
        <v>sentyabr</v>
      </c>
      <c r="X1285" s="18" t="str">
        <f t="shared" si="205"/>
        <v>David R. Ellis</v>
      </c>
      <c r="Y1285" s="18" t="str">
        <f t="shared" si="206"/>
        <v>FİNAL DESTİNATİON 2</v>
      </c>
      <c r="Z1285" s="18" t="str">
        <f t="shared" si="207"/>
        <v>Normal</v>
      </c>
      <c r="AA1285" s="18" t="str">
        <f>VLOOKUP(D1285, lookups!$A$2:$B$18, 2, FALSE)</f>
        <v>Low Budget</v>
      </c>
      <c r="AB1285" s="18" t="str">
        <f t="shared" si="208"/>
        <v>Not Recommended</v>
      </c>
      <c r="AC1285" s="18" t="str">
        <f t="shared" si="209"/>
        <v>Normal</v>
      </c>
    </row>
    <row r="1286" spans="1:29" x14ac:dyDescent="0.35">
      <c r="A1286" s="18" t="s">
        <v>5795</v>
      </c>
      <c r="B1286" s="19">
        <v>40761</v>
      </c>
      <c r="C1286" s="18" t="s">
        <v>50</v>
      </c>
      <c r="D1286" s="18" t="s">
        <v>58</v>
      </c>
      <c r="E1286" s="18" t="s">
        <v>21</v>
      </c>
      <c r="F1286" s="18" t="s">
        <v>101</v>
      </c>
      <c r="G1286" s="18" t="s">
        <v>102</v>
      </c>
      <c r="H1286" s="18" t="s">
        <v>632</v>
      </c>
      <c r="I1286" s="18" t="s">
        <v>5796</v>
      </c>
      <c r="J1286" s="20">
        <v>1000</v>
      </c>
      <c r="K1286" s="20">
        <v>2707</v>
      </c>
      <c r="L1286" s="20">
        <v>6</v>
      </c>
      <c r="M1286" s="20">
        <v>0</v>
      </c>
      <c r="N1286" s="20">
        <v>7.1</v>
      </c>
      <c r="O1286" s="20">
        <v>190</v>
      </c>
      <c r="P1286" s="20">
        <v>97</v>
      </c>
      <c r="Q1286" s="3">
        <v>46440491</v>
      </c>
      <c r="R1286" s="3">
        <v>100000000</v>
      </c>
      <c r="S1286" s="3">
        <f t="shared" si="200"/>
        <v>-53559509</v>
      </c>
      <c r="T1286" s="4">
        <f t="shared" si="201"/>
        <v>-0.53559509000000005</v>
      </c>
      <c r="U1286" s="5">
        <f t="shared" si="202"/>
        <v>28.185761963999997</v>
      </c>
      <c r="V1286" s="2">
        <f t="shared" si="203"/>
        <v>2011</v>
      </c>
      <c r="W1286" s="18" t="str">
        <f t="shared" si="204"/>
        <v>avgust</v>
      </c>
      <c r="X1286" s="18" t="str">
        <f t="shared" si="205"/>
        <v>Sarah Smith</v>
      </c>
      <c r="Y1286" s="18" t="str">
        <f t="shared" si="206"/>
        <v>ARTHUR CHRİSTMAS</v>
      </c>
      <c r="Z1286" s="18" t="str">
        <f t="shared" si="207"/>
        <v>Underperformer</v>
      </c>
      <c r="AA1286" s="18" t="str">
        <f>VLOOKUP(D1286, lookups!$A$2:$B$18, 2, FALSE)</f>
        <v>High Budget</v>
      </c>
      <c r="AB1286" s="18" t="str">
        <f t="shared" si="208"/>
        <v>Not Recommended</v>
      </c>
      <c r="AC1286" s="18" t="str">
        <f t="shared" si="209"/>
        <v>Normal</v>
      </c>
    </row>
    <row r="1287" spans="1:29" x14ac:dyDescent="0.35">
      <c r="A1287" s="18" t="s">
        <v>5975</v>
      </c>
      <c r="B1287" s="19">
        <v>40711</v>
      </c>
      <c r="C1287" s="18" t="s">
        <v>50</v>
      </c>
      <c r="D1287" s="18" t="s">
        <v>38</v>
      </c>
      <c r="E1287" s="18" t="s">
        <v>21</v>
      </c>
      <c r="F1287" s="18" t="s">
        <v>101</v>
      </c>
      <c r="G1287" s="18" t="s">
        <v>150</v>
      </c>
      <c r="H1287" s="18" t="s">
        <v>1463</v>
      </c>
      <c r="I1287" s="18" t="s">
        <v>1869</v>
      </c>
      <c r="J1287" s="20">
        <v>1000</v>
      </c>
      <c r="K1287" s="20">
        <v>1898</v>
      </c>
      <c r="L1287" s="20">
        <v>108</v>
      </c>
      <c r="M1287" s="20">
        <v>48000</v>
      </c>
      <c r="N1287" s="20">
        <v>7.3</v>
      </c>
      <c r="O1287" s="20">
        <v>264</v>
      </c>
      <c r="P1287" s="20">
        <v>124</v>
      </c>
      <c r="Q1287" s="3">
        <v>46377022</v>
      </c>
      <c r="R1287" s="3">
        <v>10000000</v>
      </c>
      <c r="S1287" s="3">
        <f t="shared" si="200"/>
        <v>36377022</v>
      </c>
      <c r="T1287" s="4">
        <f t="shared" si="201"/>
        <v>3.6377022000000001</v>
      </c>
      <c r="U1287" s="5">
        <f t="shared" si="202"/>
        <v>35.455080879999997</v>
      </c>
      <c r="V1287" s="2">
        <f t="shared" si="203"/>
        <v>2011</v>
      </c>
      <c r="W1287" s="18" t="str">
        <f t="shared" si="204"/>
        <v>iyun</v>
      </c>
      <c r="X1287" s="18" t="str">
        <f t="shared" si="205"/>
        <v>John Madden</v>
      </c>
      <c r="Y1287" s="18" t="str">
        <f t="shared" si="206"/>
        <v>THE BEST EXOTİC MARİGOLD HOTEL</v>
      </c>
      <c r="Z1287" s="18" t="str">
        <f t="shared" si="207"/>
        <v>Normal</v>
      </c>
      <c r="AA1287" s="18" t="str">
        <f>VLOOKUP(D1287, lookups!$A$2:$B$18, 2, FALSE)</f>
        <v>Medium Budget</v>
      </c>
      <c r="AB1287" s="18" t="str">
        <f t="shared" si="208"/>
        <v>Not Recommended</v>
      </c>
      <c r="AC1287" s="18" t="str">
        <f t="shared" si="209"/>
        <v>Normal</v>
      </c>
    </row>
    <row r="1288" spans="1:29" x14ac:dyDescent="0.35">
      <c r="A1288" s="18" t="s">
        <v>3913</v>
      </c>
      <c r="B1288" s="19">
        <v>38608</v>
      </c>
      <c r="C1288" s="18" t="s">
        <v>50</v>
      </c>
      <c r="D1288" s="18" t="s">
        <v>27</v>
      </c>
      <c r="E1288" s="18" t="s">
        <v>21</v>
      </c>
      <c r="F1288" s="18" t="s">
        <v>22</v>
      </c>
      <c r="G1288" s="18" t="s">
        <v>150</v>
      </c>
      <c r="H1288" s="18" t="s">
        <v>3914</v>
      </c>
      <c r="I1288" s="18" t="s">
        <v>1678</v>
      </c>
      <c r="J1288" s="20">
        <v>526</v>
      </c>
      <c r="K1288" s="20">
        <v>1383</v>
      </c>
      <c r="L1288" s="20">
        <v>19</v>
      </c>
      <c r="M1288" s="20">
        <v>1000</v>
      </c>
      <c r="N1288" s="20">
        <v>4.0999999999999996</v>
      </c>
      <c r="O1288" s="20">
        <v>140</v>
      </c>
      <c r="P1288" s="20">
        <v>89</v>
      </c>
      <c r="Q1288" s="3">
        <v>46363118</v>
      </c>
      <c r="R1288" s="3">
        <v>20000000</v>
      </c>
      <c r="S1288" s="3">
        <f t="shared" si="200"/>
        <v>26363118</v>
      </c>
      <c r="T1288" s="4">
        <f t="shared" si="201"/>
        <v>1.3181559</v>
      </c>
      <c r="U1288" s="5">
        <f t="shared" si="202"/>
        <v>17.027262360000002</v>
      </c>
      <c r="V1288" s="2">
        <f t="shared" si="203"/>
        <v>2005</v>
      </c>
      <c r="W1288" s="18" t="str">
        <f t="shared" si="204"/>
        <v>sentyabr</v>
      </c>
      <c r="X1288" s="18" t="str">
        <f t="shared" si="205"/>
        <v>Stephen Kay</v>
      </c>
      <c r="Y1288" s="18" t="str">
        <f t="shared" si="206"/>
        <v>BOOGEYMAN</v>
      </c>
      <c r="Z1288" s="18" t="str">
        <f t="shared" si="207"/>
        <v>Normal</v>
      </c>
      <c r="AA1288" s="18" t="str">
        <f>VLOOKUP(D1288, lookups!$A$2:$B$18, 2, FALSE)</f>
        <v>Medium Budget</v>
      </c>
      <c r="AB1288" s="18" t="str">
        <f t="shared" si="208"/>
        <v>Not Recommended</v>
      </c>
      <c r="AC1288" s="18" t="str">
        <f t="shared" si="209"/>
        <v>Normal</v>
      </c>
    </row>
    <row r="1289" spans="1:29" x14ac:dyDescent="0.35">
      <c r="A1289" s="18" t="s">
        <v>1418</v>
      </c>
      <c r="B1289" s="19">
        <v>35364</v>
      </c>
      <c r="C1289" s="18" t="s">
        <v>50</v>
      </c>
      <c r="D1289" s="18" t="s">
        <v>27</v>
      </c>
      <c r="E1289" s="18" t="s">
        <v>21</v>
      </c>
      <c r="F1289" s="18" t="s">
        <v>22</v>
      </c>
      <c r="G1289" s="18" t="s">
        <v>150</v>
      </c>
      <c r="H1289" s="18" t="s">
        <v>1294</v>
      </c>
      <c r="I1289" s="18" t="s">
        <v>1419</v>
      </c>
      <c r="J1289" s="20">
        <v>29000</v>
      </c>
      <c r="K1289" s="20">
        <v>33791</v>
      </c>
      <c r="L1289" s="20">
        <v>1000</v>
      </c>
      <c r="M1289" s="20">
        <v>10000</v>
      </c>
      <c r="N1289" s="20">
        <v>6.8</v>
      </c>
      <c r="O1289" s="20">
        <v>106</v>
      </c>
      <c r="P1289" s="20">
        <v>120</v>
      </c>
      <c r="Q1289" s="3">
        <v>46338728</v>
      </c>
      <c r="R1289" s="3">
        <v>14500000</v>
      </c>
      <c r="S1289" s="3">
        <f t="shared" si="200"/>
        <v>31838728</v>
      </c>
      <c r="T1289" s="4">
        <f t="shared" si="201"/>
        <v>2.1957743448275862</v>
      </c>
      <c r="U1289" s="5">
        <f t="shared" si="202"/>
        <v>29.078309737931033</v>
      </c>
      <c r="V1289" s="2">
        <f t="shared" si="203"/>
        <v>1996</v>
      </c>
      <c r="W1289" s="18" t="str">
        <f t="shared" si="204"/>
        <v>oktyabr</v>
      </c>
      <c r="X1289" s="18" t="str">
        <f t="shared" si="205"/>
        <v>Baz Luhrmann</v>
      </c>
      <c r="Y1289" s="18" t="str">
        <f t="shared" si="206"/>
        <v>ROMEO + JULİET</v>
      </c>
      <c r="Z1289" s="18" t="str">
        <f t="shared" si="207"/>
        <v>Normal</v>
      </c>
      <c r="AA1289" s="18" t="str">
        <f>VLOOKUP(D1289, lookups!$A$2:$B$18, 2, FALSE)</f>
        <v>Medium Budget</v>
      </c>
      <c r="AB1289" s="18" t="str">
        <f t="shared" si="208"/>
        <v>Not Recommended</v>
      </c>
      <c r="AC1289" s="18" t="str">
        <f t="shared" si="209"/>
        <v>Normal</v>
      </c>
    </row>
    <row r="1290" spans="1:29" x14ac:dyDescent="0.35">
      <c r="A1290" s="18" t="s">
        <v>126</v>
      </c>
      <c r="B1290" s="19">
        <v>23342</v>
      </c>
      <c r="C1290" s="18" t="s">
        <v>50</v>
      </c>
      <c r="D1290" s="18" t="s">
        <v>95</v>
      </c>
      <c r="E1290" s="18" t="s">
        <v>21</v>
      </c>
      <c r="F1290" s="18" t="s">
        <v>22</v>
      </c>
      <c r="G1290" s="18" t="s">
        <v>43</v>
      </c>
      <c r="H1290" s="18" t="s">
        <v>127</v>
      </c>
      <c r="I1290" s="18" t="s">
        <v>128</v>
      </c>
      <c r="J1290" s="20">
        <v>924</v>
      </c>
      <c r="K1290" s="20">
        <v>4109</v>
      </c>
      <c r="L1290" s="20">
        <v>176</v>
      </c>
      <c r="M1290" s="20">
        <v>0</v>
      </c>
      <c r="N1290" s="20">
        <v>7.6</v>
      </c>
      <c r="O1290" s="20">
        <v>61</v>
      </c>
      <c r="P1290" s="20">
        <v>197</v>
      </c>
      <c r="Q1290" s="3">
        <v>46300000</v>
      </c>
      <c r="R1290" s="3">
        <v>9400000</v>
      </c>
      <c r="S1290" s="3">
        <f t="shared" si="200"/>
        <v>36900000</v>
      </c>
      <c r="T1290" s="4">
        <f t="shared" si="201"/>
        <v>3.9255319148936172</v>
      </c>
      <c r="U1290" s="5">
        <f t="shared" si="202"/>
        <v>31.970212765957445</v>
      </c>
      <c r="V1290" s="2">
        <f t="shared" si="203"/>
        <v>1963</v>
      </c>
      <c r="W1290" s="18" t="str">
        <f t="shared" si="204"/>
        <v>noyabr</v>
      </c>
      <c r="X1290" s="18" t="str">
        <f t="shared" si="205"/>
        <v>Stanley Kramer</v>
      </c>
      <c r="Y1290" s="18" t="str">
        <f t="shared" si="206"/>
        <v>IT'S A MAD, MAD, MAD, MAD WORLD</v>
      </c>
      <c r="Z1290" s="18" t="str">
        <f t="shared" si="207"/>
        <v>Normal</v>
      </c>
      <c r="AA1290" s="18" t="str">
        <f>VLOOKUP(D1290, lookups!$A$2:$B$18, 2, FALSE)</f>
        <v>High Budget</v>
      </c>
      <c r="AB1290" s="18" t="str">
        <f t="shared" si="208"/>
        <v>Not Recommended</v>
      </c>
      <c r="AC1290" s="18" t="str">
        <f t="shared" si="209"/>
        <v>Normal</v>
      </c>
    </row>
    <row r="1291" spans="1:29" x14ac:dyDescent="0.35">
      <c r="A1291" s="18" t="s">
        <v>6627</v>
      </c>
      <c r="B1291" s="19">
        <v>41982</v>
      </c>
      <c r="C1291" s="18" t="s">
        <v>50</v>
      </c>
      <c r="D1291" s="18" t="s">
        <v>38</v>
      </c>
      <c r="E1291" s="18" t="s">
        <v>21</v>
      </c>
      <c r="F1291" s="18" t="s">
        <v>22</v>
      </c>
      <c r="G1291" s="18" t="s">
        <v>150</v>
      </c>
      <c r="H1291" s="18" t="s">
        <v>6607</v>
      </c>
      <c r="I1291" s="18" t="s">
        <v>1941</v>
      </c>
      <c r="J1291" s="20">
        <v>35000</v>
      </c>
      <c r="K1291" s="20">
        <v>49743</v>
      </c>
      <c r="L1291" s="20">
        <v>153</v>
      </c>
      <c r="M1291" s="20">
        <v>12000</v>
      </c>
      <c r="N1291" s="20">
        <v>6.5</v>
      </c>
      <c r="O1291" s="20">
        <v>173</v>
      </c>
      <c r="P1291" s="20">
        <v>117</v>
      </c>
      <c r="Q1291" s="3">
        <v>46280507</v>
      </c>
      <c r="R1291" s="3">
        <v>40000000</v>
      </c>
      <c r="S1291" s="3">
        <f t="shared" si="200"/>
        <v>6280507</v>
      </c>
      <c r="T1291" s="4">
        <f t="shared" si="201"/>
        <v>0.15701267499999999</v>
      </c>
      <c r="U1291" s="5">
        <f t="shared" si="202"/>
        <v>27.262805069999999</v>
      </c>
      <c r="V1291" s="2">
        <f t="shared" si="203"/>
        <v>2014</v>
      </c>
      <c r="W1291" s="18" t="str">
        <f t="shared" si="204"/>
        <v>dekabr</v>
      </c>
      <c r="X1291" s="18" t="str">
        <f t="shared" si="205"/>
        <v>Frank Coraci</v>
      </c>
      <c r="Y1291" s="18" t="str">
        <f t="shared" si="206"/>
        <v>BLENDED</v>
      </c>
      <c r="Z1291" s="18" t="str">
        <f t="shared" si="207"/>
        <v>Normal</v>
      </c>
      <c r="AA1291" s="18" t="str">
        <f>VLOOKUP(D1291, lookups!$A$2:$B$18, 2, FALSE)</f>
        <v>Medium Budget</v>
      </c>
      <c r="AB1291" s="18" t="str">
        <f t="shared" si="208"/>
        <v>Not Recommended</v>
      </c>
      <c r="AC1291" s="18" t="str">
        <f t="shared" si="209"/>
        <v>Normal</v>
      </c>
    </row>
    <row r="1292" spans="1:29" x14ac:dyDescent="0.35">
      <c r="A1292" s="18" t="s">
        <v>4961</v>
      </c>
      <c r="B1292" s="19">
        <v>39587</v>
      </c>
      <c r="C1292" s="18" t="s">
        <v>50</v>
      </c>
      <c r="D1292" s="18" t="s">
        <v>38</v>
      </c>
      <c r="E1292" s="18" t="s">
        <v>21</v>
      </c>
      <c r="F1292" s="18" t="s">
        <v>22</v>
      </c>
      <c r="G1292" s="18" t="s">
        <v>150</v>
      </c>
      <c r="H1292" s="18" t="s">
        <v>3876</v>
      </c>
      <c r="I1292" s="18" t="s">
        <v>4962</v>
      </c>
      <c r="J1292" s="20">
        <v>1000</v>
      </c>
      <c r="K1292" s="20">
        <v>4298</v>
      </c>
      <c r="L1292" s="20">
        <v>10</v>
      </c>
      <c r="M1292" s="20">
        <v>3000</v>
      </c>
      <c r="N1292" s="20">
        <v>5.8</v>
      </c>
      <c r="O1292" s="20">
        <v>128</v>
      </c>
      <c r="P1292" s="20">
        <v>101</v>
      </c>
      <c r="Q1292" s="3">
        <v>46012734</v>
      </c>
      <c r="R1292" s="3">
        <v>40000000</v>
      </c>
      <c r="S1292" s="3">
        <f t="shared" si="200"/>
        <v>6012734</v>
      </c>
      <c r="T1292" s="4">
        <f t="shared" si="201"/>
        <v>0.15031834999999999</v>
      </c>
      <c r="U1292" s="5">
        <f t="shared" si="202"/>
        <v>23.560127340000001</v>
      </c>
      <c r="V1292" s="2">
        <f t="shared" si="203"/>
        <v>2008</v>
      </c>
      <c r="W1292" s="18" t="str">
        <f t="shared" si="204"/>
        <v>may</v>
      </c>
      <c r="X1292" s="18" t="str">
        <f t="shared" si="205"/>
        <v>Paul Weiland</v>
      </c>
      <c r="Y1292" s="18" t="str">
        <f t="shared" si="206"/>
        <v>MADE OF HONOR</v>
      </c>
      <c r="Z1292" s="18" t="str">
        <f t="shared" si="207"/>
        <v>Normal</v>
      </c>
      <c r="AA1292" s="18" t="str">
        <f>VLOOKUP(D1292, lookups!$A$2:$B$18, 2, FALSE)</f>
        <v>Medium Budget</v>
      </c>
      <c r="AB1292" s="18" t="str">
        <f t="shared" si="208"/>
        <v>Not Recommended</v>
      </c>
      <c r="AC1292" s="18" t="str">
        <f t="shared" si="209"/>
        <v>High Buzz Mismatch</v>
      </c>
    </row>
    <row r="1293" spans="1:29" x14ac:dyDescent="0.35">
      <c r="A1293" s="18" t="s">
        <v>6418</v>
      </c>
      <c r="B1293" s="19">
        <v>41438</v>
      </c>
      <c r="C1293" s="18" t="s">
        <v>50</v>
      </c>
      <c r="D1293" s="18" t="s">
        <v>95</v>
      </c>
      <c r="E1293" s="18" t="s">
        <v>21</v>
      </c>
      <c r="F1293" s="18" t="s">
        <v>22</v>
      </c>
      <c r="G1293" s="18" t="s">
        <v>110</v>
      </c>
      <c r="H1293" s="18" t="s">
        <v>2470</v>
      </c>
      <c r="I1293" s="18" t="s">
        <v>5486</v>
      </c>
      <c r="J1293" s="20">
        <v>33000</v>
      </c>
      <c r="K1293" s="20">
        <v>34738</v>
      </c>
      <c r="L1293" s="20">
        <v>181</v>
      </c>
      <c r="M1293" s="20">
        <v>40000</v>
      </c>
      <c r="N1293" s="20">
        <v>6.7</v>
      </c>
      <c r="O1293" s="20">
        <v>415</v>
      </c>
      <c r="P1293" s="20">
        <v>113</v>
      </c>
      <c r="Q1293" s="3">
        <v>45996718</v>
      </c>
      <c r="R1293" s="3">
        <v>60000000</v>
      </c>
      <c r="S1293" s="3">
        <f t="shared" si="200"/>
        <v>-14003282</v>
      </c>
      <c r="T1293" s="4">
        <f t="shared" si="201"/>
        <v>-0.23338803333333333</v>
      </c>
      <c r="U1293" s="5">
        <f t="shared" si="202"/>
        <v>30.706644786666669</v>
      </c>
      <c r="V1293" s="2">
        <f t="shared" si="203"/>
        <v>2013</v>
      </c>
      <c r="W1293" s="18" t="str">
        <f t="shared" si="204"/>
        <v>iyun</v>
      </c>
      <c r="X1293" s="18" t="str">
        <f t="shared" si="205"/>
        <v>Ruben Fleischer</v>
      </c>
      <c r="Y1293" s="18" t="str">
        <f t="shared" si="206"/>
        <v>GANGSTER SQUAD</v>
      </c>
      <c r="Z1293" s="18" t="str">
        <f t="shared" si="207"/>
        <v>Underperformer</v>
      </c>
      <c r="AA1293" s="18" t="str">
        <f>VLOOKUP(D1293, lookups!$A$2:$B$18, 2, FALSE)</f>
        <v>High Budget</v>
      </c>
      <c r="AB1293" s="18" t="str">
        <f t="shared" si="208"/>
        <v>Not Recommended</v>
      </c>
      <c r="AC1293" s="18" t="str">
        <f t="shared" si="209"/>
        <v>Normal</v>
      </c>
    </row>
    <row r="1294" spans="1:29" x14ac:dyDescent="0.35">
      <c r="A1294" s="18" t="s">
        <v>3873</v>
      </c>
      <c r="B1294" s="19">
        <v>38216</v>
      </c>
      <c r="C1294" s="18" t="s">
        <v>50</v>
      </c>
      <c r="D1294" s="18" t="s">
        <v>95</v>
      </c>
      <c r="E1294" s="18" t="s">
        <v>21</v>
      </c>
      <c r="F1294" s="18" t="s">
        <v>22</v>
      </c>
      <c r="G1294" s="18" t="s">
        <v>150</v>
      </c>
      <c r="H1294" s="18" t="s">
        <v>2897</v>
      </c>
      <c r="I1294" s="18" t="s">
        <v>2964</v>
      </c>
      <c r="J1294" s="20">
        <v>12000</v>
      </c>
      <c r="K1294" s="20">
        <v>14146</v>
      </c>
      <c r="L1294" s="20">
        <v>10</v>
      </c>
      <c r="M1294" s="20">
        <v>0</v>
      </c>
      <c r="N1294" s="20">
        <v>6.2</v>
      </c>
      <c r="O1294" s="20">
        <v>117</v>
      </c>
      <c r="P1294" s="20">
        <v>86</v>
      </c>
      <c r="Q1294" s="3">
        <v>45860039</v>
      </c>
      <c r="R1294" s="3">
        <v>56000000</v>
      </c>
      <c r="S1294" s="3">
        <f t="shared" si="200"/>
        <v>-10139961</v>
      </c>
      <c r="T1294" s="4">
        <f t="shared" si="201"/>
        <v>-0.18107073214285715</v>
      </c>
      <c r="U1294" s="5">
        <f t="shared" si="202"/>
        <v>24.727571707142857</v>
      </c>
      <c r="V1294" s="2">
        <f t="shared" si="203"/>
        <v>2004</v>
      </c>
      <c r="W1294" s="18" t="str">
        <f t="shared" si="204"/>
        <v>avgust</v>
      </c>
      <c r="X1294" s="18" t="str">
        <f t="shared" si="205"/>
        <v>Kevin Bray</v>
      </c>
      <c r="Y1294" s="18" t="str">
        <f t="shared" si="206"/>
        <v>WALKİNG TALL</v>
      </c>
      <c r="Z1294" s="18" t="str">
        <f t="shared" si="207"/>
        <v>Underperformer</v>
      </c>
      <c r="AA1294" s="18" t="str">
        <f>VLOOKUP(D1294, lookups!$A$2:$B$18, 2, FALSE)</f>
        <v>High Budget</v>
      </c>
      <c r="AB1294" s="18" t="str">
        <f t="shared" si="208"/>
        <v>Not Recommended</v>
      </c>
      <c r="AC1294" s="18" t="str">
        <f t="shared" si="209"/>
        <v>Normal</v>
      </c>
    </row>
    <row r="1295" spans="1:29" x14ac:dyDescent="0.35">
      <c r="A1295" s="18" t="s">
        <v>1670</v>
      </c>
      <c r="B1295" s="19">
        <v>35605</v>
      </c>
      <c r="C1295" s="18" t="s">
        <v>50</v>
      </c>
      <c r="D1295" s="18" t="s">
        <v>38</v>
      </c>
      <c r="E1295" s="18" t="s">
        <v>21</v>
      </c>
      <c r="F1295" s="18" t="s">
        <v>101</v>
      </c>
      <c r="G1295" s="18" t="s">
        <v>110</v>
      </c>
      <c r="H1295" s="18" t="s">
        <v>1463</v>
      </c>
      <c r="I1295" s="18" t="s">
        <v>1671</v>
      </c>
      <c r="J1295" s="20">
        <v>1000</v>
      </c>
      <c r="K1295" s="20">
        <v>2323</v>
      </c>
      <c r="L1295" s="20">
        <v>11</v>
      </c>
      <c r="M1295" s="20">
        <v>0</v>
      </c>
      <c r="N1295" s="20">
        <v>7.2</v>
      </c>
      <c r="O1295" s="20">
        <v>122</v>
      </c>
      <c r="P1295" s="20">
        <v>91</v>
      </c>
      <c r="Q1295" s="3">
        <v>45857453</v>
      </c>
      <c r="R1295" s="3">
        <v>3500000</v>
      </c>
      <c r="S1295" s="3">
        <f t="shared" si="200"/>
        <v>42357453</v>
      </c>
      <c r="T1295" s="4">
        <f t="shared" si="201"/>
        <v>12.102129428571429</v>
      </c>
      <c r="U1295" s="5">
        <f t="shared" si="202"/>
        <v>33.640851771428572</v>
      </c>
      <c r="V1295" s="2">
        <f t="shared" si="203"/>
        <v>1997</v>
      </c>
      <c r="W1295" s="18" t="str">
        <f t="shared" si="204"/>
        <v>iyun</v>
      </c>
      <c r="X1295" s="18" t="str">
        <f t="shared" si="205"/>
        <v>Peter Cattaneo</v>
      </c>
      <c r="Y1295" s="18" t="str">
        <f t="shared" si="206"/>
        <v>THE FULL MONTY</v>
      </c>
      <c r="Z1295" s="18" t="str">
        <f t="shared" si="207"/>
        <v>Normal</v>
      </c>
      <c r="AA1295" s="18" t="str">
        <f>VLOOKUP(D1295, lookups!$A$2:$B$18, 2, FALSE)</f>
        <v>Medium Budget</v>
      </c>
      <c r="AB1295" s="18" t="str">
        <f t="shared" si="208"/>
        <v>Not Recommended</v>
      </c>
      <c r="AC1295" s="18" t="str">
        <f t="shared" si="209"/>
        <v>Normal</v>
      </c>
    </row>
    <row r="1296" spans="1:29" x14ac:dyDescent="0.35">
      <c r="A1296" s="18" t="s">
        <v>1686</v>
      </c>
      <c r="B1296" s="19">
        <v>35452</v>
      </c>
      <c r="C1296" s="18" t="s">
        <v>50</v>
      </c>
      <c r="D1296" s="18" t="s">
        <v>20</v>
      </c>
      <c r="E1296" s="18" t="s">
        <v>21</v>
      </c>
      <c r="F1296" s="18" t="s">
        <v>22</v>
      </c>
      <c r="G1296" s="18" t="s">
        <v>150</v>
      </c>
      <c r="H1296" s="18" t="s">
        <v>1541</v>
      </c>
      <c r="I1296" s="18" t="s">
        <v>215</v>
      </c>
      <c r="J1296" s="20">
        <v>13000</v>
      </c>
      <c r="K1296" s="20">
        <v>16762</v>
      </c>
      <c r="L1296" s="20">
        <v>0</v>
      </c>
      <c r="M1296" s="20">
        <v>0</v>
      </c>
      <c r="N1296" s="20">
        <v>7.1</v>
      </c>
      <c r="O1296" s="20">
        <v>91</v>
      </c>
      <c r="P1296" s="20">
        <v>135</v>
      </c>
      <c r="Q1296" s="3">
        <v>45856732</v>
      </c>
      <c r="R1296" s="3">
        <v>40000000</v>
      </c>
      <c r="S1296" s="3">
        <f t="shared" si="200"/>
        <v>5856732</v>
      </c>
      <c r="T1296" s="4">
        <f t="shared" si="201"/>
        <v>0.1464183</v>
      </c>
      <c r="U1296" s="5">
        <f t="shared" si="202"/>
        <v>28.45856732</v>
      </c>
      <c r="V1296" s="2">
        <f t="shared" si="203"/>
        <v>1997</v>
      </c>
      <c r="W1296" s="18" t="str">
        <f t="shared" si="204"/>
        <v>yanvar</v>
      </c>
      <c r="X1296" s="18" t="str">
        <f t="shared" si="205"/>
        <v>Francis Ford Coppola</v>
      </c>
      <c r="Y1296" s="18" t="str">
        <f t="shared" si="206"/>
        <v>THE RAİNMAKER</v>
      </c>
      <c r="Z1296" s="18" t="str">
        <f t="shared" si="207"/>
        <v>Normal</v>
      </c>
      <c r="AA1296" s="18" t="str">
        <f>VLOOKUP(D1296, lookups!$A$2:$B$18, 2, FALSE)</f>
        <v>Medium Budget</v>
      </c>
      <c r="AB1296" s="18" t="str">
        <f t="shared" si="208"/>
        <v>Not Recommended</v>
      </c>
      <c r="AC1296" s="18" t="str">
        <f t="shared" si="209"/>
        <v>Normal</v>
      </c>
    </row>
    <row r="1297" spans="1:29" x14ac:dyDescent="0.35">
      <c r="A1297" s="18" t="s">
        <v>5469</v>
      </c>
      <c r="B1297" s="19">
        <v>39847</v>
      </c>
      <c r="C1297" s="18" t="s">
        <v>50</v>
      </c>
      <c r="D1297" s="18" t="s">
        <v>95</v>
      </c>
      <c r="E1297" s="18" t="s">
        <v>21</v>
      </c>
      <c r="F1297" s="18" t="s">
        <v>22</v>
      </c>
      <c r="G1297" s="18" t="s">
        <v>110</v>
      </c>
      <c r="H1297" s="18" t="s">
        <v>5470</v>
      </c>
      <c r="I1297" s="18" t="s">
        <v>5471</v>
      </c>
      <c r="J1297" s="20">
        <v>978</v>
      </c>
      <c r="K1297" s="20">
        <v>2184</v>
      </c>
      <c r="L1297" s="20">
        <v>148</v>
      </c>
      <c r="M1297" s="20">
        <v>0</v>
      </c>
      <c r="N1297" s="20">
        <v>6.6</v>
      </c>
      <c r="O1297" s="20">
        <v>164</v>
      </c>
      <c r="P1297" s="20">
        <v>92</v>
      </c>
      <c r="Q1297" s="3">
        <v>45802315</v>
      </c>
      <c r="R1297" s="3">
        <v>35000000</v>
      </c>
      <c r="S1297" s="3">
        <f t="shared" si="200"/>
        <v>10802315</v>
      </c>
      <c r="T1297" s="4">
        <f t="shared" si="201"/>
        <v>0.30863757142857146</v>
      </c>
      <c r="U1297" s="5">
        <f t="shared" si="202"/>
        <v>26.523455028571426</v>
      </c>
      <c r="V1297" s="2">
        <f t="shared" si="203"/>
        <v>2009</v>
      </c>
      <c r="W1297" s="18" t="str">
        <f t="shared" si="204"/>
        <v>fevral</v>
      </c>
      <c r="X1297" s="18" t="str">
        <f t="shared" si="205"/>
        <v>Patrick Tatopoulos</v>
      </c>
      <c r="Y1297" s="18" t="str">
        <f t="shared" si="206"/>
        <v>UNDERWORLD: RİSE OF THE LYCANS</v>
      </c>
      <c r="Z1297" s="18" t="str">
        <f t="shared" si="207"/>
        <v>Normal</v>
      </c>
      <c r="AA1297" s="18" t="str">
        <f>VLOOKUP(D1297, lookups!$A$2:$B$18, 2, FALSE)</f>
        <v>High Budget</v>
      </c>
      <c r="AB1297" s="18" t="str">
        <f t="shared" si="208"/>
        <v>Not Recommended</v>
      </c>
      <c r="AC1297" s="18" t="str">
        <f t="shared" si="209"/>
        <v>Normal</v>
      </c>
    </row>
    <row r="1298" spans="1:29" x14ac:dyDescent="0.35">
      <c r="A1298" s="18" t="s">
        <v>5652</v>
      </c>
      <c r="B1298" s="19">
        <v>40444</v>
      </c>
      <c r="C1298" s="18" t="s">
        <v>50</v>
      </c>
      <c r="D1298" s="18" t="s">
        <v>109</v>
      </c>
      <c r="E1298" s="18" t="s">
        <v>21</v>
      </c>
      <c r="F1298" s="18" t="s">
        <v>356</v>
      </c>
      <c r="G1298" s="18" t="s">
        <v>110</v>
      </c>
      <c r="H1298" s="18" t="s">
        <v>2907</v>
      </c>
      <c r="I1298" s="18" t="s">
        <v>5369</v>
      </c>
      <c r="J1298" s="20">
        <v>723</v>
      </c>
      <c r="K1298" s="20">
        <v>1978</v>
      </c>
      <c r="L1298" s="20">
        <v>52</v>
      </c>
      <c r="M1298" s="20">
        <v>12000</v>
      </c>
      <c r="N1298" s="20">
        <v>5.6</v>
      </c>
      <c r="O1298" s="20">
        <v>178</v>
      </c>
      <c r="P1298" s="20">
        <v>90</v>
      </c>
      <c r="Q1298" s="3">
        <v>45670855</v>
      </c>
      <c r="R1298" s="3">
        <v>20000000</v>
      </c>
      <c r="S1298" s="3">
        <f t="shared" si="200"/>
        <v>25670855</v>
      </c>
      <c r="T1298" s="4">
        <f t="shared" si="201"/>
        <v>1.2835427500000001</v>
      </c>
      <c r="U1298" s="5">
        <f t="shared" si="202"/>
        <v>24.113417099999999</v>
      </c>
      <c r="V1298" s="2">
        <f t="shared" si="203"/>
        <v>2010</v>
      </c>
      <c r="W1298" s="18" t="str">
        <f t="shared" si="204"/>
        <v>sentyabr</v>
      </c>
      <c r="X1298" s="18" t="str">
        <f t="shared" si="205"/>
        <v>Kevin Greutert</v>
      </c>
      <c r="Y1298" s="18" t="str">
        <f t="shared" si="206"/>
        <v>SAW 3D: THE FİNAL CHAPTER</v>
      </c>
      <c r="Z1298" s="18" t="str">
        <f t="shared" si="207"/>
        <v>Normal</v>
      </c>
      <c r="AA1298" s="18" t="str">
        <f>VLOOKUP(D1298, lookups!$A$2:$B$18, 2, FALSE)</f>
        <v>Low Budget</v>
      </c>
      <c r="AB1298" s="18" t="str">
        <f t="shared" si="208"/>
        <v>Not Recommended</v>
      </c>
      <c r="AC1298" s="18" t="str">
        <f t="shared" si="209"/>
        <v>Normal</v>
      </c>
    </row>
    <row r="1299" spans="1:29" x14ac:dyDescent="0.35">
      <c r="A1299" s="18" t="s">
        <v>726</v>
      </c>
      <c r="B1299" s="19">
        <v>32790</v>
      </c>
      <c r="C1299" s="18" t="s">
        <v>50</v>
      </c>
      <c r="D1299" s="18" t="s">
        <v>95</v>
      </c>
      <c r="E1299" s="18" t="s">
        <v>21</v>
      </c>
      <c r="F1299" s="18" t="s">
        <v>22</v>
      </c>
      <c r="G1299" s="18" t="s">
        <v>110</v>
      </c>
      <c r="H1299" s="18" t="s">
        <v>727</v>
      </c>
      <c r="I1299" s="18" t="s">
        <v>292</v>
      </c>
      <c r="J1299" s="20">
        <v>939</v>
      </c>
      <c r="K1299" s="20">
        <v>1748</v>
      </c>
      <c r="L1299" s="20">
        <v>0</v>
      </c>
      <c r="M1299" s="20">
        <v>0</v>
      </c>
      <c r="N1299" s="20">
        <v>6.6</v>
      </c>
      <c r="O1299" s="20">
        <v>63</v>
      </c>
      <c r="P1299" s="20">
        <v>125</v>
      </c>
      <c r="Q1299" s="3">
        <v>45645204</v>
      </c>
      <c r="R1299" s="3">
        <v>30000000</v>
      </c>
      <c r="S1299" s="3">
        <f t="shared" si="200"/>
        <v>15645204</v>
      </c>
      <c r="T1299" s="4">
        <f t="shared" si="201"/>
        <v>0.52150680000000005</v>
      </c>
      <c r="U1299" s="5">
        <f t="shared" si="202"/>
        <v>26.60860272</v>
      </c>
      <c r="V1299" s="2">
        <f t="shared" si="203"/>
        <v>1989</v>
      </c>
      <c r="W1299" s="18" t="str">
        <f t="shared" si="204"/>
        <v>oktyabr</v>
      </c>
      <c r="X1299" s="18" t="str">
        <f t="shared" si="205"/>
        <v>Ridley Scott</v>
      </c>
      <c r="Y1299" s="18" t="str">
        <f t="shared" si="206"/>
        <v>BLACK RAİN</v>
      </c>
      <c r="Z1299" s="18" t="str">
        <f t="shared" si="207"/>
        <v>Normal</v>
      </c>
      <c r="AA1299" s="18" t="str">
        <f>VLOOKUP(D1299, lookups!$A$2:$B$18, 2, FALSE)</f>
        <v>High Budget</v>
      </c>
      <c r="AB1299" s="18" t="str">
        <f t="shared" si="208"/>
        <v>Not Recommended</v>
      </c>
      <c r="AC1299" s="18" t="str">
        <f t="shared" si="209"/>
        <v>Normal</v>
      </c>
    </row>
    <row r="1300" spans="1:29" x14ac:dyDescent="0.35">
      <c r="A1300" s="18" t="s">
        <v>2553</v>
      </c>
      <c r="B1300" s="19">
        <v>36544</v>
      </c>
      <c r="C1300" s="18" t="s">
        <v>50</v>
      </c>
      <c r="D1300" s="18" t="s">
        <v>51</v>
      </c>
      <c r="E1300" s="18" t="s">
        <v>21</v>
      </c>
      <c r="F1300" s="18" t="s">
        <v>22</v>
      </c>
      <c r="G1300" s="18" t="s">
        <v>46</v>
      </c>
      <c r="H1300" s="18" t="s">
        <v>2554</v>
      </c>
      <c r="I1300" s="18" t="s">
        <v>2555</v>
      </c>
      <c r="J1300" s="20">
        <v>304</v>
      </c>
      <c r="K1300" s="20">
        <v>575</v>
      </c>
      <c r="L1300" s="20">
        <v>25</v>
      </c>
      <c r="M1300" s="20">
        <v>347</v>
      </c>
      <c r="N1300" s="20">
        <v>6.3</v>
      </c>
      <c r="O1300" s="20">
        <v>89</v>
      </c>
      <c r="P1300" s="20">
        <v>77</v>
      </c>
      <c r="Q1300" s="3">
        <v>45542421</v>
      </c>
      <c r="R1300" s="3">
        <v>30000000</v>
      </c>
      <c r="S1300" s="3">
        <f t="shared" si="200"/>
        <v>15542421</v>
      </c>
      <c r="T1300" s="4">
        <f t="shared" si="201"/>
        <v>0.51808069999999995</v>
      </c>
      <c r="U1300" s="5">
        <f t="shared" si="202"/>
        <v>25.44193228</v>
      </c>
      <c r="V1300" s="2">
        <f t="shared" si="203"/>
        <v>2000</v>
      </c>
      <c r="W1300" s="18" t="str">
        <f t="shared" si="204"/>
        <v>yanvar</v>
      </c>
      <c r="X1300" s="18" t="str">
        <f t="shared" si="205"/>
        <v>Jun Falkenstein</v>
      </c>
      <c r="Y1300" s="18" t="str">
        <f t="shared" si="206"/>
        <v>THE TİGGER MOVİE</v>
      </c>
      <c r="Z1300" s="18" t="str">
        <f t="shared" si="207"/>
        <v>Normal</v>
      </c>
      <c r="AA1300" s="18" t="str">
        <f>VLOOKUP(D1300, lookups!$A$2:$B$18, 2, FALSE)</f>
        <v>High Budget</v>
      </c>
      <c r="AB1300" s="18" t="str">
        <f t="shared" si="208"/>
        <v>Not Recommended</v>
      </c>
      <c r="AC1300" s="18" t="str">
        <f t="shared" si="209"/>
        <v>Normal</v>
      </c>
    </row>
    <row r="1301" spans="1:29" x14ac:dyDescent="0.35">
      <c r="A1301" s="18" t="s">
        <v>6176</v>
      </c>
      <c r="B1301" s="19">
        <v>41215</v>
      </c>
      <c r="C1301" s="18" t="s">
        <v>50</v>
      </c>
      <c r="D1301" s="18" t="s">
        <v>58</v>
      </c>
      <c r="E1301" s="18" t="s">
        <v>21</v>
      </c>
      <c r="F1301" s="18" t="s">
        <v>22</v>
      </c>
      <c r="G1301" s="18" t="s">
        <v>150</v>
      </c>
      <c r="H1301" s="18" t="s">
        <v>800</v>
      </c>
      <c r="I1301" s="18" t="s">
        <v>1331</v>
      </c>
      <c r="J1301" s="20">
        <v>13000</v>
      </c>
      <c r="K1301" s="20">
        <v>27911</v>
      </c>
      <c r="L1301" s="20">
        <v>0</v>
      </c>
      <c r="M1301" s="20">
        <v>71000</v>
      </c>
      <c r="N1301" s="20">
        <v>7.8</v>
      </c>
      <c r="O1301" s="20">
        <v>487</v>
      </c>
      <c r="P1301" s="20">
        <v>94</v>
      </c>
      <c r="Q1301" s="3">
        <v>45507053</v>
      </c>
      <c r="R1301" s="3">
        <v>16000000</v>
      </c>
      <c r="S1301" s="3">
        <f t="shared" si="200"/>
        <v>29507053</v>
      </c>
      <c r="T1301" s="4">
        <f t="shared" si="201"/>
        <v>1.8441908124999999</v>
      </c>
      <c r="U1301" s="5">
        <f t="shared" si="202"/>
        <v>39.037676325</v>
      </c>
      <c r="V1301" s="2">
        <f t="shared" si="203"/>
        <v>2012</v>
      </c>
      <c r="W1301" s="18" t="str">
        <f t="shared" si="204"/>
        <v>noyabr</v>
      </c>
      <c r="X1301" s="18" t="str">
        <f t="shared" si="205"/>
        <v>Wes Anderson</v>
      </c>
      <c r="Y1301" s="18" t="str">
        <f t="shared" si="206"/>
        <v>MOONRİSE KİNGDOM</v>
      </c>
      <c r="Z1301" s="18" t="str">
        <f t="shared" si="207"/>
        <v>Normal</v>
      </c>
      <c r="AA1301" s="18" t="str">
        <f>VLOOKUP(D1301, lookups!$A$2:$B$18, 2, FALSE)</f>
        <v>High Budget</v>
      </c>
      <c r="AB1301" s="18" t="str">
        <f t="shared" si="208"/>
        <v>Not Recommended</v>
      </c>
      <c r="AC1301" s="18" t="str">
        <f t="shared" si="209"/>
        <v>Normal</v>
      </c>
    </row>
    <row r="1302" spans="1:29" x14ac:dyDescent="0.35">
      <c r="A1302" s="18" t="s">
        <v>2451</v>
      </c>
      <c r="B1302" s="19">
        <v>36805</v>
      </c>
      <c r="C1302" s="18" t="s">
        <v>50</v>
      </c>
      <c r="D1302" s="18" t="s">
        <v>58</v>
      </c>
      <c r="E1302" s="18" t="s">
        <v>21</v>
      </c>
      <c r="F1302" s="18" t="s">
        <v>101</v>
      </c>
      <c r="G1302" s="18" t="s">
        <v>150</v>
      </c>
      <c r="H1302" s="18" t="s">
        <v>1056</v>
      </c>
      <c r="I1302" s="18" t="s">
        <v>1145</v>
      </c>
      <c r="J1302" s="20">
        <v>1000</v>
      </c>
      <c r="K1302" s="20">
        <v>3066</v>
      </c>
      <c r="L1302" s="20">
        <v>0</v>
      </c>
      <c r="M1302" s="20">
        <v>16000</v>
      </c>
      <c r="N1302" s="20">
        <v>7.8</v>
      </c>
      <c r="O1302" s="20">
        <v>197</v>
      </c>
      <c r="P1302" s="20">
        <v>107</v>
      </c>
      <c r="Q1302" s="3">
        <v>45506619</v>
      </c>
      <c r="R1302" s="3">
        <v>26000000</v>
      </c>
      <c r="S1302" s="3">
        <f t="shared" si="200"/>
        <v>19506619</v>
      </c>
      <c r="T1302" s="4">
        <f t="shared" si="201"/>
        <v>0.75025457692307695</v>
      </c>
      <c r="U1302" s="5">
        <f t="shared" si="202"/>
        <v>33.100101830769226</v>
      </c>
      <c r="V1302" s="2">
        <f t="shared" si="203"/>
        <v>2000</v>
      </c>
      <c r="W1302" s="18" t="str">
        <f t="shared" si="204"/>
        <v>oktyabr</v>
      </c>
      <c r="X1302" s="18" t="str">
        <f t="shared" si="205"/>
        <v>Joel Coen</v>
      </c>
      <c r="Y1302" s="18" t="str">
        <f t="shared" si="206"/>
        <v>O BROTHER, WHERE ART THOU?</v>
      </c>
      <c r="Z1302" s="18" t="str">
        <f t="shared" si="207"/>
        <v>Normal</v>
      </c>
      <c r="AA1302" s="18" t="str">
        <f>VLOOKUP(D1302, lookups!$A$2:$B$18, 2, FALSE)</f>
        <v>High Budget</v>
      </c>
      <c r="AB1302" s="18" t="str">
        <f t="shared" si="208"/>
        <v>Not Recommended</v>
      </c>
      <c r="AC1302" s="18" t="str">
        <f t="shared" si="209"/>
        <v>Normal</v>
      </c>
    </row>
    <row r="1303" spans="1:29" x14ac:dyDescent="0.35">
      <c r="A1303" s="18" t="s">
        <v>936</v>
      </c>
      <c r="B1303" s="19">
        <v>33612</v>
      </c>
      <c r="C1303" s="18" t="s">
        <v>50</v>
      </c>
      <c r="D1303" s="18" t="s">
        <v>58</v>
      </c>
      <c r="E1303" s="18" t="s">
        <v>21</v>
      </c>
      <c r="F1303" s="18" t="s">
        <v>22</v>
      </c>
      <c r="G1303" s="18" t="s">
        <v>150</v>
      </c>
      <c r="H1303" s="18" t="s">
        <v>937</v>
      </c>
      <c r="I1303" s="18" t="s">
        <v>624</v>
      </c>
      <c r="J1303" s="20">
        <v>472</v>
      </c>
      <c r="K1303" s="20">
        <v>519</v>
      </c>
      <c r="L1303" s="20">
        <v>323</v>
      </c>
      <c r="M1303" s="20">
        <v>694</v>
      </c>
      <c r="N1303" s="20">
        <v>6</v>
      </c>
      <c r="O1303" s="20">
        <v>25</v>
      </c>
      <c r="P1303" s="20">
        <v>106</v>
      </c>
      <c r="Q1303" s="3">
        <v>45500797</v>
      </c>
      <c r="R1303" s="3">
        <v>40000000</v>
      </c>
      <c r="S1303" s="3">
        <f t="shared" si="200"/>
        <v>5500797</v>
      </c>
      <c r="T1303" s="4">
        <f t="shared" si="201"/>
        <v>0.13751992499999999</v>
      </c>
      <c r="U1303" s="5">
        <f t="shared" si="202"/>
        <v>24.12440797</v>
      </c>
      <c r="V1303" s="2">
        <f t="shared" si="203"/>
        <v>1992</v>
      </c>
      <c r="W1303" s="18" t="str">
        <f t="shared" si="204"/>
        <v>yanvar</v>
      </c>
      <c r="X1303" s="18" t="str">
        <f t="shared" si="205"/>
        <v>John McTiernan</v>
      </c>
      <c r="Y1303" s="18" t="str">
        <f t="shared" si="206"/>
        <v>MEDİCİNE MAN</v>
      </c>
      <c r="Z1303" s="18" t="str">
        <f t="shared" si="207"/>
        <v>Normal</v>
      </c>
      <c r="AA1303" s="18" t="str">
        <f>VLOOKUP(D1303, lookups!$A$2:$B$18, 2, FALSE)</f>
        <v>High Budget</v>
      </c>
      <c r="AB1303" s="18" t="str">
        <f t="shared" si="208"/>
        <v>Not Recommended</v>
      </c>
      <c r="AC1303" s="18" t="str">
        <f t="shared" si="209"/>
        <v>Normal</v>
      </c>
    </row>
    <row r="1304" spans="1:29" x14ac:dyDescent="0.35">
      <c r="A1304" s="18" t="s">
        <v>3695</v>
      </c>
      <c r="B1304" s="19">
        <v>38248</v>
      </c>
      <c r="C1304" s="18" t="s">
        <v>50</v>
      </c>
      <c r="D1304" s="18" t="s">
        <v>38</v>
      </c>
      <c r="E1304" s="18" t="s">
        <v>21</v>
      </c>
      <c r="F1304" s="18" t="s">
        <v>22</v>
      </c>
      <c r="G1304" s="18" t="s">
        <v>150</v>
      </c>
      <c r="H1304" s="18" t="s">
        <v>1909</v>
      </c>
      <c r="I1304" s="18" t="s">
        <v>1984</v>
      </c>
      <c r="J1304" s="20">
        <v>19000</v>
      </c>
      <c r="K1304" s="20">
        <v>28493</v>
      </c>
      <c r="L1304" s="20">
        <v>80</v>
      </c>
      <c r="M1304" s="20">
        <v>736</v>
      </c>
      <c r="N1304" s="20">
        <v>6.5</v>
      </c>
      <c r="O1304" s="20">
        <v>157</v>
      </c>
      <c r="P1304" s="20">
        <v>109</v>
      </c>
      <c r="Q1304" s="3">
        <v>45489752</v>
      </c>
      <c r="R1304" s="3">
        <v>26000000</v>
      </c>
      <c r="S1304" s="3">
        <f t="shared" si="200"/>
        <v>19489752</v>
      </c>
      <c r="T1304" s="4">
        <f t="shared" si="201"/>
        <v>0.74960584615384618</v>
      </c>
      <c r="U1304" s="5">
        <f t="shared" si="202"/>
        <v>26.373442338461537</v>
      </c>
      <c r="V1304" s="2">
        <f t="shared" si="203"/>
        <v>2004</v>
      </c>
      <c r="W1304" s="18" t="str">
        <f t="shared" si="204"/>
        <v>sentyabr</v>
      </c>
      <c r="X1304" s="18" t="str">
        <f t="shared" si="205"/>
        <v>Paul Weitz</v>
      </c>
      <c r="Y1304" s="18" t="str">
        <f t="shared" si="206"/>
        <v>IN GOOD COMPANY</v>
      </c>
      <c r="Z1304" s="18" t="str">
        <f t="shared" si="207"/>
        <v>Normal</v>
      </c>
      <c r="AA1304" s="18" t="str">
        <f>VLOOKUP(D1304, lookups!$A$2:$B$18, 2, FALSE)</f>
        <v>Medium Budget</v>
      </c>
      <c r="AB1304" s="18" t="str">
        <f t="shared" si="208"/>
        <v>Not Recommended</v>
      </c>
      <c r="AC1304" s="18" t="str">
        <f t="shared" si="209"/>
        <v>Normal</v>
      </c>
    </row>
    <row r="1305" spans="1:29" x14ac:dyDescent="0.35">
      <c r="A1305" s="18" t="s">
        <v>6999</v>
      </c>
      <c r="B1305" s="19">
        <v>42183</v>
      </c>
      <c r="C1305" s="18" t="s">
        <v>50</v>
      </c>
      <c r="D1305" s="18" t="s">
        <v>95</v>
      </c>
      <c r="E1305" s="18" t="s">
        <v>21</v>
      </c>
      <c r="F1305" s="18" t="s">
        <v>22</v>
      </c>
      <c r="G1305" s="18" t="s">
        <v>150</v>
      </c>
      <c r="H1305" s="18" t="s">
        <v>3203</v>
      </c>
      <c r="I1305" s="18" t="s">
        <v>1830</v>
      </c>
      <c r="J1305" s="20">
        <v>15000</v>
      </c>
      <c r="K1305" s="20">
        <v>15735</v>
      </c>
      <c r="L1305" s="20">
        <v>0</v>
      </c>
      <c r="M1305" s="20">
        <v>43000</v>
      </c>
      <c r="N1305" s="20">
        <v>7.3</v>
      </c>
      <c r="O1305" s="20">
        <v>362</v>
      </c>
      <c r="P1305" s="20">
        <v>116</v>
      </c>
      <c r="Q1305" s="3">
        <v>45434443</v>
      </c>
      <c r="R1305" s="3">
        <v>75000000</v>
      </c>
      <c r="S1305" s="3">
        <f t="shared" si="200"/>
        <v>-29565557</v>
      </c>
      <c r="T1305" s="4">
        <f t="shared" si="201"/>
        <v>-0.39420742666666669</v>
      </c>
      <c r="U1305" s="5">
        <f t="shared" si="202"/>
        <v>33.34231702933333</v>
      </c>
      <c r="V1305" s="2">
        <f t="shared" si="203"/>
        <v>2015</v>
      </c>
      <c r="W1305" s="18" t="str">
        <f t="shared" si="204"/>
        <v>iyun</v>
      </c>
      <c r="X1305" s="18" t="str">
        <f t="shared" si="205"/>
        <v>Guy Ritchie</v>
      </c>
      <c r="Y1305" s="18" t="str">
        <f t="shared" si="206"/>
        <v>THE MAN FROM U.N.C.L.E.</v>
      </c>
      <c r="Z1305" s="18" t="str">
        <f t="shared" si="207"/>
        <v>Underperformer</v>
      </c>
      <c r="AA1305" s="18" t="str">
        <f>VLOOKUP(D1305, lookups!$A$2:$B$18, 2, FALSE)</f>
        <v>High Budget</v>
      </c>
      <c r="AB1305" s="18" t="str">
        <f t="shared" si="208"/>
        <v>Not Recommended</v>
      </c>
      <c r="AC1305" s="18" t="str">
        <f t="shared" si="209"/>
        <v>Normal</v>
      </c>
    </row>
    <row r="1306" spans="1:29" x14ac:dyDescent="0.35">
      <c r="A1306" s="18" t="s">
        <v>4149</v>
      </c>
      <c r="B1306" s="19">
        <v>38642</v>
      </c>
      <c r="C1306" s="18" t="s">
        <v>50</v>
      </c>
      <c r="D1306" s="18" t="s">
        <v>95</v>
      </c>
      <c r="E1306" s="18" t="s">
        <v>918</v>
      </c>
      <c r="F1306" s="18" t="s">
        <v>22</v>
      </c>
      <c r="G1306" s="18" t="s">
        <v>102</v>
      </c>
      <c r="H1306" s="18" t="s">
        <v>3763</v>
      </c>
      <c r="I1306" s="18" t="s">
        <v>1223</v>
      </c>
      <c r="J1306" s="20">
        <v>2000</v>
      </c>
      <c r="K1306" s="20">
        <v>2864</v>
      </c>
      <c r="L1306" s="20">
        <v>258</v>
      </c>
      <c r="M1306" s="20">
        <v>951</v>
      </c>
      <c r="N1306" s="20">
        <v>5.9</v>
      </c>
      <c r="O1306" s="20">
        <v>137</v>
      </c>
      <c r="P1306" s="20">
        <v>129</v>
      </c>
      <c r="Q1306" s="3">
        <v>45356386</v>
      </c>
      <c r="R1306" s="3">
        <v>75000000</v>
      </c>
      <c r="S1306" s="3">
        <f t="shared" si="200"/>
        <v>-29643614</v>
      </c>
      <c r="T1306" s="4">
        <f t="shared" si="201"/>
        <v>-0.39524818666666667</v>
      </c>
      <c r="U1306" s="5">
        <f t="shared" si="202"/>
        <v>23.537000725333332</v>
      </c>
      <c r="V1306" s="2">
        <f t="shared" si="203"/>
        <v>2005</v>
      </c>
      <c r="W1306" s="18" t="str">
        <f t="shared" si="204"/>
        <v>oktyabr</v>
      </c>
      <c r="X1306" s="18" t="str">
        <f t="shared" si="205"/>
        <v>Martin Campbell</v>
      </c>
      <c r="Y1306" s="18" t="str">
        <f t="shared" si="206"/>
        <v>THE LEGEND OF ZORRO</v>
      </c>
      <c r="Z1306" s="18" t="str">
        <f t="shared" si="207"/>
        <v>Underperformer</v>
      </c>
      <c r="AA1306" s="18" t="str">
        <f>VLOOKUP(D1306, lookups!$A$2:$B$18, 2, FALSE)</f>
        <v>High Budget</v>
      </c>
      <c r="AB1306" s="18" t="str">
        <f t="shared" si="208"/>
        <v>Not Recommended</v>
      </c>
      <c r="AC1306" s="18" t="str">
        <f t="shared" si="209"/>
        <v>High Buzz Mismatch</v>
      </c>
    </row>
    <row r="1307" spans="1:29" x14ac:dyDescent="0.35">
      <c r="A1307" s="18" t="s">
        <v>6133</v>
      </c>
      <c r="B1307" s="19">
        <v>40941</v>
      </c>
      <c r="C1307" s="18" t="s">
        <v>50</v>
      </c>
      <c r="D1307" s="18" t="s">
        <v>95</v>
      </c>
      <c r="E1307" s="18" t="s">
        <v>21</v>
      </c>
      <c r="F1307" s="18" t="s">
        <v>22</v>
      </c>
      <c r="G1307" s="18" t="s">
        <v>102</v>
      </c>
      <c r="H1307" s="18" t="s">
        <v>1215</v>
      </c>
      <c r="I1307" s="18" t="s">
        <v>1941</v>
      </c>
      <c r="J1307" s="20">
        <v>4000</v>
      </c>
      <c r="K1307" s="20">
        <v>6727</v>
      </c>
      <c r="L1307" s="20">
        <v>153</v>
      </c>
      <c r="M1307" s="20">
        <v>17000</v>
      </c>
      <c r="N1307" s="20">
        <v>6.5</v>
      </c>
      <c r="O1307" s="20">
        <v>154</v>
      </c>
      <c r="P1307" s="20">
        <v>105</v>
      </c>
      <c r="Q1307" s="3">
        <v>45290318</v>
      </c>
      <c r="R1307" s="3">
        <v>42000000</v>
      </c>
      <c r="S1307" s="3">
        <f t="shared" si="200"/>
        <v>3290318</v>
      </c>
      <c r="T1307" s="4">
        <f t="shared" si="201"/>
        <v>7.8340904761904764E-2</v>
      </c>
      <c r="U1307" s="5">
        <f t="shared" si="202"/>
        <v>27.731336361904763</v>
      </c>
      <c r="V1307" s="2">
        <f t="shared" si="203"/>
        <v>2012</v>
      </c>
      <c r="W1307" s="18" t="str">
        <f t="shared" si="204"/>
        <v>fevral</v>
      </c>
      <c r="X1307" s="18" t="str">
        <f t="shared" si="205"/>
        <v>Frank Coraci</v>
      </c>
      <c r="Y1307" s="18" t="str">
        <f t="shared" si="206"/>
        <v>HERE COMES THE BOOM</v>
      </c>
      <c r="Z1307" s="18" t="str">
        <f t="shared" si="207"/>
        <v>Normal</v>
      </c>
      <c r="AA1307" s="18" t="str">
        <f>VLOOKUP(D1307, lookups!$A$2:$B$18, 2, FALSE)</f>
        <v>High Budget</v>
      </c>
      <c r="AB1307" s="18" t="str">
        <f t="shared" si="208"/>
        <v>Not Recommended</v>
      </c>
      <c r="AC1307" s="18" t="str">
        <f t="shared" si="209"/>
        <v>Normal</v>
      </c>
    </row>
    <row r="1308" spans="1:29" x14ac:dyDescent="0.35">
      <c r="A1308" s="18" t="s">
        <v>2664</v>
      </c>
      <c r="B1308" s="19">
        <v>37197</v>
      </c>
      <c r="C1308" s="18" t="s">
        <v>50</v>
      </c>
      <c r="D1308" s="18" t="s">
        <v>20</v>
      </c>
      <c r="E1308" s="18" t="s">
        <v>21</v>
      </c>
      <c r="F1308" s="18" t="s">
        <v>22</v>
      </c>
      <c r="G1308" s="18" t="s">
        <v>150</v>
      </c>
      <c r="H1308" s="18" t="s">
        <v>1300</v>
      </c>
      <c r="I1308" s="18" t="s">
        <v>760</v>
      </c>
      <c r="J1308" s="20">
        <v>12000</v>
      </c>
      <c r="K1308" s="20">
        <v>13390</v>
      </c>
      <c r="L1308" s="20">
        <v>17</v>
      </c>
      <c r="M1308" s="20">
        <v>361</v>
      </c>
      <c r="N1308" s="20">
        <v>5.5</v>
      </c>
      <c r="O1308" s="20">
        <v>98</v>
      </c>
      <c r="P1308" s="20">
        <v>89</v>
      </c>
      <c r="Q1308" s="3">
        <v>45207112</v>
      </c>
      <c r="R1308" s="3">
        <v>53000000</v>
      </c>
      <c r="S1308" s="3">
        <f t="shared" si="200"/>
        <v>-7792888</v>
      </c>
      <c r="T1308" s="4">
        <f t="shared" si="201"/>
        <v>-0.14703562264150943</v>
      </c>
      <c r="U1308" s="5">
        <f t="shared" si="202"/>
        <v>21.977285750943398</v>
      </c>
      <c r="V1308" s="2">
        <f t="shared" si="203"/>
        <v>2001</v>
      </c>
      <c r="W1308" s="18" t="str">
        <f t="shared" si="204"/>
        <v>noyabr</v>
      </c>
      <c r="X1308" s="18" t="str">
        <f t="shared" si="205"/>
        <v>Harold Becker</v>
      </c>
      <c r="Y1308" s="18" t="str">
        <f t="shared" si="206"/>
        <v>DOMESTİC DİSTURBANCE</v>
      </c>
      <c r="Z1308" s="18" t="str">
        <f t="shared" si="207"/>
        <v>Underperformer</v>
      </c>
      <c r="AA1308" s="18" t="str">
        <f>VLOOKUP(D1308, lookups!$A$2:$B$18, 2, FALSE)</f>
        <v>Medium Budget</v>
      </c>
      <c r="AB1308" s="18" t="str">
        <f t="shared" si="208"/>
        <v>Not Recommended</v>
      </c>
      <c r="AC1308" s="18" t="str">
        <f t="shared" si="209"/>
        <v>High Buzz Mismatch</v>
      </c>
    </row>
    <row r="1309" spans="1:29" x14ac:dyDescent="0.35">
      <c r="A1309" s="18" t="s">
        <v>2943</v>
      </c>
      <c r="B1309" s="19">
        <v>37086</v>
      </c>
      <c r="C1309" s="18" t="s">
        <v>50</v>
      </c>
      <c r="D1309" s="18" t="s">
        <v>38</v>
      </c>
      <c r="E1309" s="18" t="s">
        <v>21</v>
      </c>
      <c r="F1309" s="18" t="s">
        <v>29</v>
      </c>
      <c r="G1309" s="18" t="s">
        <v>150</v>
      </c>
      <c r="H1309" s="18" t="s">
        <v>869</v>
      </c>
      <c r="I1309" s="18" t="s">
        <v>1449</v>
      </c>
      <c r="J1309" s="20">
        <v>14000</v>
      </c>
      <c r="K1309" s="20">
        <v>34565</v>
      </c>
      <c r="L1309" s="20">
        <v>0</v>
      </c>
      <c r="M1309" s="20">
        <v>0</v>
      </c>
      <c r="N1309" s="20">
        <v>6.6</v>
      </c>
      <c r="O1309" s="20">
        <v>135</v>
      </c>
      <c r="P1309" s="20">
        <v>90</v>
      </c>
      <c r="Q1309" s="3">
        <v>45162741</v>
      </c>
      <c r="R1309" s="3">
        <v>28000000</v>
      </c>
      <c r="S1309" s="3">
        <f t="shared" si="200"/>
        <v>17162741</v>
      </c>
      <c r="T1309" s="4">
        <f t="shared" si="201"/>
        <v>0.61295503571428567</v>
      </c>
      <c r="U1309" s="5">
        <f t="shared" si="202"/>
        <v>26.645182014285712</v>
      </c>
      <c r="V1309" s="2">
        <f t="shared" si="203"/>
        <v>2001</v>
      </c>
      <c r="W1309" s="18" t="str">
        <f t="shared" si="204"/>
        <v>iyul</v>
      </c>
      <c r="X1309" s="18" t="str">
        <f t="shared" si="205"/>
        <v>Ben Stiller</v>
      </c>
      <c r="Y1309" s="18" t="str">
        <f t="shared" si="206"/>
        <v>ZOOLANDER</v>
      </c>
      <c r="Z1309" s="18" t="str">
        <f t="shared" si="207"/>
        <v>Normal</v>
      </c>
      <c r="AA1309" s="18" t="str">
        <f>VLOOKUP(D1309, lookups!$A$2:$B$18, 2, FALSE)</f>
        <v>Medium Budget</v>
      </c>
      <c r="AB1309" s="18" t="str">
        <f t="shared" si="208"/>
        <v>Not Recommended</v>
      </c>
      <c r="AC1309" s="18" t="str">
        <f t="shared" si="209"/>
        <v>Normal</v>
      </c>
    </row>
    <row r="1310" spans="1:29" x14ac:dyDescent="0.35">
      <c r="A1310" s="18" t="s">
        <v>6776</v>
      </c>
      <c r="B1310" s="19">
        <v>41931</v>
      </c>
      <c r="C1310" s="18" t="s">
        <v>19</v>
      </c>
      <c r="D1310" s="18" t="s">
        <v>27</v>
      </c>
      <c r="E1310" s="18" t="s">
        <v>21</v>
      </c>
      <c r="F1310" s="18" t="s">
        <v>4920</v>
      </c>
      <c r="G1310" s="18" t="s">
        <v>150</v>
      </c>
      <c r="H1310" s="18" t="s">
        <v>316</v>
      </c>
      <c r="I1310" s="18" t="s">
        <v>943</v>
      </c>
      <c r="J1310" s="20">
        <v>12000</v>
      </c>
      <c r="K1310" s="20">
        <v>36064</v>
      </c>
      <c r="L1310" s="20">
        <v>176</v>
      </c>
      <c r="M1310" s="20">
        <v>58000</v>
      </c>
      <c r="N1310" s="20">
        <v>6.5</v>
      </c>
      <c r="O1310" s="20">
        <v>198</v>
      </c>
      <c r="P1310" s="20">
        <v>97</v>
      </c>
      <c r="Q1310" s="3">
        <v>45089048</v>
      </c>
      <c r="R1310" s="3">
        <v>25000000</v>
      </c>
      <c r="S1310" s="3">
        <f t="shared" si="200"/>
        <v>20089048</v>
      </c>
      <c r="T1310" s="4">
        <f t="shared" si="201"/>
        <v>0.80356192000000004</v>
      </c>
      <c r="U1310" s="5">
        <f t="shared" si="202"/>
        <v>32.121424767999997</v>
      </c>
      <c r="V1310" s="2">
        <f t="shared" si="203"/>
        <v>2014</v>
      </c>
      <c r="W1310" s="18" t="str">
        <f t="shared" si="204"/>
        <v>oktyabr</v>
      </c>
      <c r="X1310" s="18" t="str">
        <f t="shared" si="205"/>
        <v>Phillip Noyce</v>
      </c>
      <c r="Y1310" s="18" t="str">
        <f t="shared" si="206"/>
        <v>THE GİVER</v>
      </c>
      <c r="Z1310" s="18" t="str">
        <f t="shared" si="207"/>
        <v>Normal</v>
      </c>
      <c r="AA1310" s="18" t="str">
        <f>VLOOKUP(D1310, lookups!$A$2:$B$18, 2, FALSE)</f>
        <v>Medium Budget</v>
      </c>
      <c r="AB1310" s="18" t="str">
        <f t="shared" si="208"/>
        <v>Not Recommended</v>
      </c>
      <c r="AC1310" s="18" t="str">
        <f t="shared" si="209"/>
        <v>Normal</v>
      </c>
    </row>
    <row r="1311" spans="1:29" x14ac:dyDescent="0.35">
      <c r="A1311" s="18" t="s">
        <v>2945</v>
      </c>
      <c r="B1311" s="19">
        <v>37326</v>
      </c>
      <c r="C1311" s="18" t="s">
        <v>50</v>
      </c>
      <c r="D1311" s="18" t="s">
        <v>27</v>
      </c>
      <c r="E1311" s="18" t="s">
        <v>21</v>
      </c>
      <c r="F1311" s="18" t="s">
        <v>101</v>
      </c>
      <c r="G1311" s="18" t="s">
        <v>110</v>
      </c>
      <c r="H1311" s="18" t="s">
        <v>2946</v>
      </c>
      <c r="I1311" s="18" t="s">
        <v>1485</v>
      </c>
      <c r="J1311" s="20">
        <v>133</v>
      </c>
      <c r="K1311" s="20">
        <v>241</v>
      </c>
      <c r="L1311" s="20">
        <v>0</v>
      </c>
      <c r="M1311" s="20">
        <v>11000</v>
      </c>
      <c r="N1311" s="20">
        <v>7.6</v>
      </c>
      <c r="O1311" s="20">
        <v>224</v>
      </c>
      <c r="P1311" s="20">
        <v>113</v>
      </c>
      <c r="Q1311" s="3">
        <v>45063889</v>
      </c>
      <c r="R1311" s="3">
        <v>8000000</v>
      </c>
      <c r="S1311" s="3">
        <f t="shared" si="200"/>
        <v>37063889</v>
      </c>
      <c r="T1311" s="4">
        <f t="shared" si="201"/>
        <v>4.6329861250000004</v>
      </c>
      <c r="U1311" s="5">
        <f t="shared" si="202"/>
        <v>33.353194449999997</v>
      </c>
      <c r="V1311" s="2">
        <f t="shared" si="203"/>
        <v>2002</v>
      </c>
      <c r="W1311" s="18" t="str">
        <f t="shared" si="204"/>
        <v>mart</v>
      </c>
      <c r="X1311" s="18" t="str">
        <f t="shared" si="205"/>
        <v>Danny Boyle</v>
      </c>
      <c r="Y1311" s="18" t="str">
        <f t="shared" si="206"/>
        <v>28 DAYS LATER...</v>
      </c>
      <c r="Z1311" s="18" t="str">
        <f t="shared" si="207"/>
        <v>Normal</v>
      </c>
      <c r="AA1311" s="18" t="str">
        <f>VLOOKUP(D1311, lookups!$A$2:$B$18, 2, FALSE)</f>
        <v>Medium Budget</v>
      </c>
      <c r="AB1311" s="18" t="str">
        <f t="shared" si="208"/>
        <v>Not Recommended</v>
      </c>
      <c r="AC1311" s="18" t="str">
        <f t="shared" si="209"/>
        <v>Normal</v>
      </c>
    </row>
    <row r="1312" spans="1:29" x14ac:dyDescent="0.35">
      <c r="A1312" s="18" t="s">
        <v>5843</v>
      </c>
      <c r="B1312" s="19">
        <v>40886</v>
      </c>
      <c r="C1312" s="18" t="s">
        <v>50</v>
      </c>
      <c r="D1312" s="18" t="s">
        <v>38</v>
      </c>
      <c r="E1312" s="18" t="s">
        <v>21</v>
      </c>
      <c r="F1312" s="18" t="s">
        <v>22</v>
      </c>
      <c r="G1312" s="18" t="s">
        <v>110</v>
      </c>
      <c r="H1312" s="18" t="s">
        <v>4783</v>
      </c>
      <c r="I1312" s="18" t="s">
        <v>1393</v>
      </c>
      <c r="J1312" s="20">
        <v>966</v>
      </c>
      <c r="K1312" s="20">
        <v>3393</v>
      </c>
      <c r="L1312" s="20">
        <v>101</v>
      </c>
      <c r="M1312" s="20">
        <v>10000</v>
      </c>
      <c r="N1312" s="20">
        <v>5.9</v>
      </c>
      <c r="O1312" s="20">
        <v>237</v>
      </c>
      <c r="P1312" s="20">
        <v>111</v>
      </c>
      <c r="Q1312" s="3">
        <v>45045037</v>
      </c>
      <c r="R1312" s="3">
        <v>36000000</v>
      </c>
      <c r="S1312" s="3">
        <f t="shared" si="200"/>
        <v>9045037</v>
      </c>
      <c r="T1312" s="4">
        <f t="shared" si="201"/>
        <v>0.2512510277777778</v>
      </c>
      <c r="U1312" s="5">
        <f t="shared" si="202"/>
        <v>24.700500411111111</v>
      </c>
      <c r="V1312" s="2">
        <f t="shared" si="203"/>
        <v>2011</v>
      </c>
      <c r="W1312" s="18" t="str">
        <f t="shared" si="204"/>
        <v>dekabr</v>
      </c>
      <c r="X1312" s="18" t="str">
        <f t="shared" si="205"/>
        <v>Bobby Farrelly</v>
      </c>
      <c r="Y1312" s="18" t="str">
        <f t="shared" si="206"/>
        <v>HALL PASS</v>
      </c>
      <c r="Z1312" s="18" t="str">
        <f t="shared" si="207"/>
        <v>Normal</v>
      </c>
      <c r="AA1312" s="18" t="str">
        <f>VLOOKUP(D1312, lookups!$A$2:$B$18, 2, FALSE)</f>
        <v>Medium Budget</v>
      </c>
      <c r="AB1312" s="18" t="str">
        <f t="shared" si="208"/>
        <v>Not Recommended</v>
      </c>
      <c r="AC1312" s="18" t="str">
        <f t="shared" si="209"/>
        <v>High Buzz Mismatch</v>
      </c>
    </row>
    <row r="1313" spans="1:29" x14ac:dyDescent="0.35">
      <c r="A1313" s="18" t="s">
        <v>6961</v>
      </c>
      <c r="B1313" s="19">
        <v>42097</v>
      </c>
      <c r="C1313" s="18" t="s">
        <v>50</v>
      </c>
      <c r="D1313" s="18" t="s">
        <v>79</v>
      </c>
      <c r="E1313" s="18" t="s">
        <v>21</v>
      </c>
      <c r="F1313" s="18" t="s">
        <v>22</v>
      </c>
      <c r="G1313" s="18" t="s">
        <v>110</v>
      </c>
      <c r="H1313" s="18" t="s">
        <v>2114</v>
      </c>
      <c r="I1313" s="18" t="s">
        <v>3529</v>
      </c>
      <c r="J1313" s="20">
        <v>745</v>
      </c>
      <c r="K1313" s="20">
        <v>1058</v>
      </c>
      <c r="L1313" s="20">
        <v>310</v>
      </c>
      <c r="M1313" s="20">
        <v>80000</v>
      </c>
      <c r="N1313" s="20">
        <v>8.1</v>
      </c>
      <c r="O1313" s="20">
        <v>474</v>
      </c>
      <c r="P1313" s="20">
        <v>128</v>
      </c>
      <c r="Q1313" s="3">
        <v>44988180</v>
      </c>
      <c r="R1313" s="3">
        <v>20000000</v>
      </c>
      <c r="S1313" s="3">
        <f t="shared" si="200"/>
        <v>24988180</v>
      </c>
      <c r="T1313" s="4">
        <f t="shared" si="201"/>
        <v>1.249409</v>
      </c>
      <c r="U1313" s="5">
        <f t="shared" si="202"/>
        <v>40.8997636</v>
      </c>
      <c r="V1313" s="2">
        <f t="shared" si="203"/>
        <v>2015</v>
      </c>
      <c r="W1313" s="18" t="str">
        <f t="shared" si="204"/>
        <v>aprel</v>
      </c>
      <c r="X1313" s="18" t="str">
        <f t="shared" si="205"/>
        <v>Tom McCarthy</v>
      </c>
      <c r="Y1313" s="18" t="str">
        <f t="shared" si="206"/>
        <v>SPOTLİGHT</v>
      </c>
      <c r="Z1313" s="18" t="str">
        <f t="shared" si="207"/>
        <v>Normal</v>
      </c>
      <c r="AA1313" s="18" t="str">
        <f>VLOOKUP(D1313, lookups!$A$2:$B$18, 2, FALSE)</f>
        <v>Medium Budget</v>
      </c>
      <c r="AB1313" s="18" t="str">
        <f t="shared" si="208"/>
        <v>Not Recommended</v>
      </c>
      <c r="AC1313" s="18" t="str">
        <f t="shared" si="209"/>
        <v>High Buzz / High Score</v>
      </c>
    </row>
    <row r="1314" spans="1:29" x14ac:dyDescent="0.35">
      <c r="A1314" s="18" t="s">
        <v>2378</v>
      </c>
      <c r="B1314" s="19">
        <v>36761</v>
      </c>
      <c r="C1314" s="18" t="s">
        <v>50</v>
      </c>
      <c r="D1314" s="18" t="s">
        <v>20</v>
      </c>
      <c r="E1314" s="18" t="s">
        <v>21</v>
      </c>
      <c r="F1314" s="18" t="s">
        <v>22</v>
      </c>
      <c r="G1314" s="18" t="s">
        <v>150</v>
      </c>
      <c r="H1314" s="18" t="s">
        <v>433</v>
      </c>
      <c r="I1314" s="18" t="s">
        <v>2379</v>
      </c>
      <c r="J1314" s="20">
        <v>2000</v>
      </c>
      <c r="K1314" s="20">
        <v>4045</v>
      </c>
      <c r="L1314" s="20">
        <v>40</v>
      </c>
      <c r="M1314" s="20">
        <v>0</v>
      </c>
      <c r="N1314" s="20">
        <v>7.3</v>
      </c>
      <c r="O1314" s="20">
        <v>168</v>
      </c>
      <c r="P1314" s="20">
        <v>118</v>
      </c>
      <c r="Q1314" s="3">
        <v>44983704</v>
      </c>
      <c r="R1314" s="3">
        <v>31000000</v>
      </c>
      <c r="S1314" s="3">
        <f t="shared" si="200"/>
        <v>13983704</v>
      </c>
      <c r="T1314" s="4">
        <f t="shared" si="201"/>
        <v>0.45108722580645161</v>
      </c>
      <c r="U1314" s="5">
        <f t="shared" si="202"/>
        <v>29.380434890322579</v>
      </c>
      <c r="V1314" s="2">
        <f t="shared" si="203"/>
        <v>2000</v>
      </c>
      <c r="W1314" s="18" t="str">
        <f t="shared" si="204"/>
        <v>avgust</v>
      </c>
      <c r="X1314" s="18" t="str">
        <f t="shared" si="205"/>
        <v>Gregory Hoblit</v>
      </c>
      <c r="Y1314" s="18" t="str">
        <f t="shared" si="206"/>
        <v>FREQUENCY</v>
      </c>
      <c r="Z1314" s="18" t="str">
        <f t="shared" si="207"/>
        <v>Normal</v>
      </c>
      <c r="AA1314" s="18" t="str">
        <f>VLOOKUP(D1314, lookups!$A$2:$B$18, 2, FALSE)</f>
        <v>Medium Budget</v>
      </c>
      <c r="AB1314" s="18" t="str">
        <f t="shared" si="208"/>
        <v>Not Recommended</v>
      </c>
      <c r="AC1314" s="18" t="str">
        <f t="shared" si="209"/>
        <v>Normal</v>
      </c>
    </row>
    <row r="1315" spans="1:29" x14ac:dyDescent="0.35">
      <c r="A1315" s="18" t="s">
        <v>1550</v>
      </c>
      <c r="B1315" s="19">
        <v>35626</v>
      </c>
      <c r="C1315" s="18" t="s">
        <v>50</v>
      </c>
      <c r="D1315" s="18" t="s">
        <v>20</v>
      </c>
      <c r="E1315" s="18" t="s">
        <v>21</v>
      </c>
      <c r="F1315" s="18" t="s">
        <v>22</v>
      </c>
      <c r="G1315" s="18" t="s">
        <v>110</v>
      </c>
      <c r="H1315" s="18" t="s">
        <v>221</v>
      </c>
      <c r="I1315" s="18" t="s">
        <v>1551</v>
      </c>
      <c r="J1315" s="20">
        <v>22000</v>
      </c>
      <c r="K1315" s="20">
        <v>40117</v>
      </c>
      <c r="L1315" s="20">
        <v>446</v>
      </c>
      <c r="M1315" s="20">
        <v>2000</v>
      </c>
      <c r="N1315" s="20">
        <v>6.9</v>
      </c>
      <c r="O1315" s="20">
        <v>131</v>
      </c>
      <c r="P1315" s="20">
        <v>120</v>
      </c>
      <c r="Q1315" s="3">
        <v>44886089</v>
      </c>
      <c r="R1315" s="3">
        <v>10000000</v>
      </c>
      <c r="S1315" s="3">
        <f t="shared" si="200"/>
        <v>34886089</v>
      </c>
      <c r="T1315" s="4">
        <f t="shared" si="201"/>
        <v>3.4886089</v>
      </c>
      <c r="U1315" s="5">
        <f t="shared" si="202"/>
        <v>29.195443560000001</v>
      </c>
      <c r="V1315" s="2">
        <f t="shared" si="203"/>
        <v>1997</v>
      </c>
      <c r="W1315" s="18" t="str">
        <f t="shared" si="204"/>
        <v>iyul</v>
      </c>
      <c r="X1315" s="18" t="str">
        <f t="shared" si="205"/>
        <v>James Mangold</v>
      </c>
      <c r="Y1315" s="18" t="str">
        <f t="shared" si="206"/>
        <v>COP LAND</v>
      </c>
      <c r="Z1315" s="18" t="str">
        <f t="shared" si="207"/>
        <v>Normal</v>
      </c>
      <c r="AA1315" s="18" t="str">
        <f>VLOOKUP(D1315, lookups!$A$2:$B$18, 2, FALSE)</f>
        <v>Medium Budget</v>
      </c>
      <c r="AB1315" s="18" t="str">
        <f t="shared" si="208"/>
        <v>Not Recommended</v>
      </c>
      <c r="AC1315" s="18" t="str">
        <f t="shared" si="209"/>
        <v>Normal</v>
      </c>
    </row>
    <row r="1316" spans="1:29" x14ac:dyDescent="0.35">
      <c r="A1316" s="18" t="s">
        <v>5518</v>
      </c>
      <c r="B1316" s="19">
        <v>40417</v>
      </c>
      <c r="C1316" s="18" t="s">
        <v>50</v>
      </c>
      <c r="D1316" s="18" t="s">
        <v>95</v>
      </c>
      <c r="E1316" s="18" t="s">
        <v>21</v>
      </c>
      <c r="F1316" s="18" t="s">
        <v>22</v>
      </c>
      <c r="G1316" s="18" t="s">
        <v>110</v>
      </c>
      <c r="H1316" s="18" t="s">
        <v>800</v>
      </c>
      <c r="I1316" s="18" t="s">
        <v>1083</v>
      </c>
      <c r="J1316" s="20">
        <v>13000</v>
      </c>
      <c r="K1316" s="20">
        <v>14483</v>
      </c>
      <c r="L1316" s="20">
        <v>0</v>
      </c>
      <c r="M1316" s="20">
        <v>0</v>
      </c>
      <c r="N1316" s="20">
        <v>5.6</v>
      </c>
      <c r="O1316" s="20">
        <v>203</v>
      </c>
      <c r="P1316" s="20">
        <v>107</v>
      </c>
      <c r="Q1316" s="3">
        <v>44867349</v>
      </c>
      <c r="R1316" s="3">
        <v>37000000</v>
      </c>
      <c r="S1316" s="3">
        <f t="shared" si="200"/>
        <v>7867349</v>
      </c>
      <c r="T1316" s="4">
        <f t="shared" si="201"/>
        <v>0.21263105405405405</v>
      </c>
      <c r="U1316" s="5">
        <f t="shared" si="202"/>
        <v>22.485052421621621</v>
      </c>
      <c r="V1316" s="2">
        <f t="shared" si="203"/>
        <v>2010</v>
      </c>
      <c r="W1316" s="18" t="str">
        <f t="shared" si="204"/>
        <v>avgust</v>
      </c>
      <c r="X1316" s="18" t="str">
        <f t="shared" si="205"/>
        <v>Kevin Smith</v>
      </c>
      <c r="Y1316" s="18" t="str">
        <f t="shared" si="206"/>
        <v>COP OUT</v>
      </c>
      <c r="Z1316" s="18" t="str">
        <f t="shared" si="207"/>
        <v>Normal</v>
      </c>
      <c r="AA1316" s="18" t="str">
        <f>VLOOKUP(D1316, lookups!$A$2:$B$18, 2, FALSE)</f>
        <v>High Budget</v>
      </c>
      <c r="AB1316" s="18" t="str">
        <f t="shared" si="208"/>
        <v>Not Recommended</v>
      </c>
      <c r="AC1316" s="18" t="str">
        <f t="shared" si="209"/>
        <v>High Buzz Mismatch</v>
      </c>
    </row>
    <row r="1317" spans="1:29" x14ac:dyDescent="0.35">
      <c r="A1317" s="18" t="s">
        <v>1470</v>
      </c>
      <c r="B1317" s="19">
        <v>35336</v>
      </c>
      <c r="C1317" s="18" t="s">
        <v>50</v>
      </c>
      <c r="D1317" s="18" t="s">
        <v>27</v>
      </c>
      <c r="E1317" s="18" t="s">
        <v>21</v>
      </c>
      <c r="F1317" s="18" t="s">
        <v>22</v>
      </c>
      <c r="G1317" s="18" t="s">
        <v>110</v>
      </c>
      <c r="H1317" s="18" t="s">
        <v>1471</v>
      </c>
      <c r="I1317" s="18" t="s">
        <v>1472</v>
      </c>
      <c r="J1317" s="20">
        <v>23000</v>
      </c>
      <c r="K1317" s="20">
        <v>26907</v>
      </c>
      <c r="L1317" s="20">
        <v>13</v>
      </c>
      <c r="M1317" s="20">
        <v>353</v>
      </c>
      <c r="N1317" s="20">
        <v>5.6</v>
      </c>
      <c r="O1317" s="20">
        <v>28</v>
      </c>
      <c r="P1317" s="20">
        <v>118</v>
      </c>
      <c r="Q1317" s="3">
        <v>44834712</v>
      </c>
      <c r="R1317" s="3">
        <v>44000000</v>
      </c>
      <c r="S1317" s="3">
        <f t="shared" si="200"/>
        <v>834712</v>
      </c>
      <c r="T1317" s="4">
        <f t="shared" si="201"/>
        <v>1.8970727272727271E-2</v>
      </c>
      <c r="U1317" s="5">
        <f t="shared" si="202"/>
        <v>22.442888290909089</v>
      </c>
      <c r="V1317" s="2">
        <f t="shared" si="203"/>
        <v>1996</v>
      </c>
      <c r="W1317" s="18" t="str">
        <f t="shared" si="204"/>
        <v>sentyabr</v>
      </c>
      <c r="X1317" s="18" t="str">
        <f t="shared" si="205"/>
        <v>Brian Gibson</v>
      </c>
      <c r="Y1317" s="18" t="str">
        <f t="shared" si="206"/>
        <v>THE JUROR</v>
      </c>
      <c r="Z1317" s="18" t="str">
        <f t="shared" si="207"/>
        <v>Normal</v>
      </c>
      <c r="AA1317" s="18" t="str">
        <f>VLOOKUP(D1317, lookups!$A$2:$B$18, 2, FALSE)</f>
        <v>Medium Budget</v>
      </c>
      <c r="AB1317" s="18" t="str">
        <f t="shared" si="208"/>
        <v>Not Recommended</v>
      </c>
      <c r="AC1317" s="18" t="str">
        <f t="shared" si="209"/>
        <v>High Buzz Mismatch</v>
      </c>
    </row>
    <row r="1318" spans="1:29" x14ac:dyDescent="0.35">
      <c r="A1318" s="18" t="s">
        <v>580</v>
      </c>
      <c r="B1318" s="19">
        <v>32008</v>
      </c>
      <c r="C1318" s="18" t="s">
        <v>50</v>
      </c>
      <c r="D1318" s="18" t="s">
        <v>95</v>
      </c>
      <c r="E1318" s="18" t="s">
        <v>21</v>
      </c>
      <c r="F1318" s="18" t="s">
        <v>22</v>
      </c>
      <c r="G1318" s="18" t="s">
        <v>186</v>
      </c>
      <c r="H1318" s="18" t="s">
        <v>581</v>
      </c>
      <c r="I1318" s="18" t="s">
        <v>582</v>
      </c>
      <c r="J1318" s="20">
        <v>506</v>
      </c>
      <c r="K1318" s="20">
        <v>1584</v>
      </c>
      <c r="L1318" s="20">
        <v>55</v>
      </c>
      <c r="M1318" s="20">
        <v>0</v>
      </c>
      <c r="N1318" s="20">
        <v>6.6</v>
      </c>
      <c r="O1318" s="20">
        <v>131</v>
      </c>
      <c r="P1318" s="20">
        <v>88</v>
      </c>
      <c r="Q1318" s="3">
        <v>44793200</v>
      </c>
      <c r="R1318" s="3">
        <v>4500000</v>
      </c>
      <c r="S1318" s="3">
        <f t="shared" si="200"/>
        <v>40293200</v>
      </c>
      <c r="T1318" s="4">
        <f t="shared" si="201"/>
        <v>8.9540444444444436</v>
      </c>
      <c r="U1318" s="5">
        <f t="shared" si="202"/>
        <v>29.981617777777778</v>
      </c>
      <c r="V1318" s="2">
        <f t="shared" si="203"/>
        <v>1987</v>
      </c>
      <c r="W1318" s="18" t="str">
        <f t="shared" si="204"/>
        <v>avgust</v>
      </c>
      <c r="X1318" s="18" t="str">
        <f t="shared" si="205"/>
        <v>Chuck Russell</v>
      </c>
      <c r="Y1318" s="18" t="str">
        <f t="shared" si="206"/>
        <v>A NİGHTMARE ON ELM STREET 3: DREAM WARRİORS</v>
      </c>
      <c r="Z1318" s="18" t="str">
        <f t="shared" si="207"/>
        <v>Normal</v>
      </c>
      <c r="AA1318" s="18" t="str">
        <f>VLOOKUP(D1318, lookups!$A$2:$B$18, 2, FALSE)</f>
        <v>High Budget</v>
      </c>
      <c r="AB1318" s="18" t="str">
        <f t="shared" si="208"/>
        <v>Not Recommended</v>
      </c>
      <c r="AC1318" s="18" t="str">
        <f t="shared" si="209"/>
        <v>Normal</v>
      </c>
    </row>
    <row r="1319" spans="1:29" x14ac:dyDescent="0.35">
      <c r="A1319" s="18" t="s">
        <v>2546</v>
      </c>
      <c r="B1319" s="19">
        <v>36784</v>
      </c>
      <c r="C1319" s="18" t="s">
        <v>50</v>
      </c>
      <c r="D1319" s="18" t="s">
        <v>38</v>
      </c>
      <c r="E1319" s="18" t="s">
        <v>21</v>
      </c>
      <c r="F1319" s="18" t="s">
        <v>22</v>
      </c>
      <c r="G1319" s="18" t="s">
        <v>150</v>
      </c>
      <c r="H1319" s="18" t="s">
        <v>551</v>
      </c>
      <c r="I1319" s="18" t="s">
        <v>2547</v>
      </c>
      <c r="J1319" s="20">
        <v>18000</v>
      </c>
      <c r="K1319" s="20">
        <v>24024</v>
      </c>
      <c r="L1319" s="20">
        <v>41</v>
      </c>
      <c r="M1319" s="20">
        <v>0</v>
      </c>
      <c r="N1319" s="20">
        <v>6.5</v>
      </c>
      <c r="O1319" s="20">
        <v>118</v>
      </c>
      <c r="P1319" s="20">
        <v>118</v>
      </c>
      <c r="Q1319" s="3">
        <v>44737059</v>
      </c>
      <c r="R1319" s="3">
        <v>50000000</v>
      </c>
      <c r="S1319" s="3">
        <f t="shared" si="200"/>
        <v>-5262941</v>
      </c>
      <c r="T1319" s="4">
        <f t="shared" si="201"/>
        <v>-0.10525882</v>
      </c>
      <c r="U1319" s="5">
        <f t="shared" si="202"/>
        <v>25.957896472000002</v>
      </c>
      <c r="V1319" s="2">
        <f t="shared" si="203"/>
        <v>2000</v>
      </c>
      <c r="W1319" s="18" t="str">
        <f t="shared" si="204"/>
        <v>sentyabr</v>
      </c>
      <c r="X1319" s="18" t="str">
        <f t="shared" si="205"/>
        <v>Howard Deutch</v>
      </c>
      <c r="Y1319" s="18" t="str">
        <f t="shared" si="206"/>
        <v>THE REPLACEMENTS</v>
      </c>
      <c r="Z1319" s="18" t="str">
        <f t="shared" si="207"/>
        <v>Normal</v>
      </c>
      <c r="AA1319" s="18" t="str">
        <f>VLOOKUP(D1319, lookups!$A$2:$B$18, 2, FALSE)</f>
        <v>Medium Budget</v>
      </c>
      <c r="AB1319" s="18" t="str">
        <f t="shared" si="208"/>
        <v>Not Recommended</v>
      </c>
      <c r="AC1319" s="18" t="str">
        <f t="shared" si="209"/>
        <v>Normal</v>
      </c>
    </row>
    <row r="1320" spans="1:29" x14ac:dyDescent="0.35">
      <c r="A1320" s="18" t="s">
        <v>715</v>
      </c>
      <c r="B1320" s="19">
        <v>32319</v>
      </c>
      <c r="C1320" s="18" t="s">
        <v>50</v>
      </c>
      <c r="D1320" s="18" t="s">
        <v>95</v>
      </c>
      <c r="E1320" s="18" t="s">
        <v>21</v>
      </c>
      <c r="F1320" s="18" t="s">
        <v>22</v>
      </c>
      <c r="G1320" s="18" t="s">
        <v>110</v>
      </c>
      <c r="H1320" s="18" t="s">
        <v>716</v>
      </c>
      <c r="I1320" s="18" t="s">
        <v>717</v>
      </c>
      <c r="J1320" s="20">
        <v>549</v>
      </c>
      <c r="K1320" s="20">
        <v>1747</v>
      </c>
      <c r="L1320" s="20">
        <v>58</v>
      </c>
      <c r="M1320" s="20">
        <v>0</v>
      </c>
      <c r="N1320" s="20">
        <v>6.8</v>
      </c>
      <c r="O1320" s="20">
        <v>50</v>
      </c>
      <c r="P1320" s="20">
        <v>107</v>
      </c>
      <c r="Q1320" s="3">
        <v>44726644</v>
      </c>
      <c r="R1320" s="3">
        <v>13000000</v>
      </c>
      <c r="S1320" s="3">
        <f t="shared" si="200"/>
        <v>31726644</v>
      </c>
      <c r="T1320" s="4">
        <f t="shared" si="201"/>
        <v>2.4405110769230771</v>
      </c>
      <c r="U1320" s="5">
        <f t="shared" si="202"/>
        <v>28.176204430769229</v>
      </c>
      <c r="V1320" s="2">
        <f t="shared" si="203"/>
        <v>1988</v>
      </c>
      <c r="W1320" s="18" t="str">
        <f t="shared" si="204"/>
        <v>iyun</v>
      </c>
      <c r="X1320" s="18" t="str">
        <f t="shared" si="205"/>
        <v>Christopher Cain</v>
      </c>
      <c r="Y1320" s="18" t="str">
        <f t="shared" si="206"/>
        <v>YOUNG GUNS</v>
      </c>
      <c r="Z1320" s="18" t="str">
        <f t="shared" si="207"/>
        <v>Normal</v>
      </c>
      <c r="AA1320" s="18" t="str">
        <f>VLOOKUP(D1320, lookups!$A$2:$B$18, 2, FALSE)</f>
        <v>High Budget</v>
      </c>
      <c r="AB1320" s="18" t="str">
        <f t="shared" si="208"/>
        <v>Not Recommended</v>
      </c>
      <c r="AC1320" s="18" t="str">
        <f t="shared" si="209"/>
        <v>Normal</v>
      </c>
    </row>
    <row r="1321" spans="1:29" x14ac:dyDescent="0.35">
      <c r="A1321" s="18" t="s">
        <v>426</v>
      </c>
      <c r="B1321" s="19">
        <v>30380</v>
      </c>
      <c r="C1321" s="18" t="s">
        <v>50</v>
      </c>
      <c r="D1321" s="18" t="s">
        <v>20</v>
      </c>
      <c r="E1321" s="18" t="s">
        <v>21</v>
      </c>
      <c r="F1321" s="18" t="s">
        <v>22</v>
      </c>
      <c r="G1321" s="18" t="s">
        <v>110</v>
      </c>
      <c r="H1321" s="18" t="s">
        <v>214</v>
      </c>
      <c r="I1321" s="18" t="s">
        <v>314</v>
      </c>
      <c r="J1321" s="20">
        <v>14000</v>
      </c>
      <c r="K1321" s="20">
        <v>16464</v>
      </c>
      <c r="L1321" s="20">
        <v>0</v>
      </c>
      <c r="M1321" s="20">
        <v>19000</v>
      </c>
      <c r="N1321" s="20">
        <v>8.3000000000000007</v>
      </c>
      <c r="O1321" s="20">
        <v>147</v>
      </c>
      <c r="P1321" s="20">
        <v>142</v>
      </c>
      <c r="Q1321" s="3">
        <v>44700000</v>
      </c>
      <c r="R1321" s="3">
        <v>25000000</v>
      </c>
      <c r="S1321" s="3">
        <f t="shared" si="200"/>
        <v>19700000</v>
      </c>
      <c r="T1321" s="4">
        <f t="shared" si="201"/>
        <v>0.78800000000000003</v>
      </c>
      <c r="U1321" s="5">
        <f t="shared" si="202"/>
        <v>35.415199999999999</v>
      </c>
      <c r="V1321" s="2">
        <f t="shared" si="203"/>
        <v>1983</v>
      </c>
      <c r="W1321" s="18" t="str">
        <f t="shared" si="204"/>
        <v>mart</v>
      </c>
      <c r="X1321" s="18" t="str">
        <f t="shared" si="205"/>
        <v>Brian De Palma</v>
      </c>
      <c r="Y1321" s="18" t="str">
        <f t="shared" si="206"/>
        <v>SCARFACE</v>
      </c>
      <c r="Z1321" s="18" t="str">
        <f t="shared" si="207"/>
        <v>Normal</v>
      </c>
      <c r="AA1321" s="18" t="str">
        <f>VLOOKUP(D1321, lookups!$A$2:$B$18, 2, FALSE)</f>
        <v>Medium Budget</v>
      </c>
      <c r="AB1321" s="18" t="str">
        <f t="shared" si="208"/>
        <v>Not Recommended</v>
      </c>
      <c r="AC1321" s="18" t="str">
        <f t="shared" si="209"/>
        <v>High Buzz / High Score</v>
      </c>
    </row>
    <row r="1322" spans="1:29" x14ac:dyDescent="0.35">
      <c r="A1322" s="18" t="s">
        <v>5971</v>
      </c>
      <c r="B1322" s="19">
        <v>40579</v>
      </c>
      <c r="C1322" s="18" t="s">
        <v>19</v>
      </c>
      <c r="D1322" s="18" t="s">
        <v>38</v>
      </c>
      <c r="E1322" s="18" t="s">
        <v>21</v>
      </c>
      <c r="F1322" s="18" t="s">
        <v>179</v>
      </c>
      <c r="G1322" s="18" t="s">
        <v>150</v>
      </c>
      <c r="H1322" s="18" t="s">
        <v>5972</v>
      </c>
      <c r="I1322" s="18" t="s">
        <v>5973</v>
      </c>
      <c r="J1322" s="20">
        <v>996</v>
      </c>
      <c r="K1322" s="20">
        <v>4606</v>
      </c>
      <c r="L1322" s="20">
        <v>405</v>
      </c>
      <c r="M1322" s="20">
        <v>30000</v>
      </c>
      <c r="N1322" s="20">
        <v>8</v>
      </c>
      <c r="O1322" s="20">
        <v>576</v>
      </c>
      <c r="P1322" s="20">
        <v>100</v>
      </c>
      <c r="Q1322" s="3">
        <v>44667095</v>
      </c>
      <c r="R1322" s="3">
        <v>15000000</v>
      </c>
      <c r="S1322" s="3">
        <f t="shared" si="200"/>
        <v>29667095</v>
      </c>
      <c r="T1322" s="4">
        <f t="shared" si="201"/>
        <v>1.9778063333333333</v>
      </c>
      <c r="U1322" s="5">
        <f t="shared" si="202"/>
        <v>35.791122533333336</v>
      </c>
      <c r="V1322" s="2">
        <f t="shared" si="203"/>
        <v>2011</v>
      </c>
      <c r="W1322" s="18" t="str">
        <f t="shared" si="204"/>
        <v>fevral</v>
      </c>
      <c r="X1322" s="18" t="str">
        <f t="shared" si="205"/>
        <v>Michel Hazanavicius</v>
      </c>
      <c r="Y1322" s="18" t="str">
        <f t="shared" si="206"/>
        <v>THE ARTİST</v>
      </c>
      <c r="Z1322" s="18" t="str">
        <f t="shared" si="207"/>
        <v>Normal</v>
      </c>
      <c r="AA1322" s="18" t="str">
        <f>VLOOKUP(D1322, lookups!$A$2:$B$18, 2, FALSE)</f>
        <v>Medium Budget</v>
      </c>
      <c r="AB1322" s="18" t="str">
        <f t="shared" si="208"/>
        <v>Not Recommended</v>
      </c>
      <c r="AC1322" s="18" t="str">
        <f t="shared" si="209"/>
        <v>High Buzz / High Score</v>
      </c>
    </row>
    <row r="1323" spans="1:29" x14ac:dyDescent="0.35">
      <c r="A1323" s="18" t="s">
        <v>6536</v>
      </c>
      <c r="B1323" s="19">
        <v>41375</v>
      </c>
      <c r="C1323" s="18" t="s">
        <v>50</v>
      </c>
      <c r="D1323" s="18" t="s">
        <v>38</v>
      </c>
      <c r="E1323" s="18" t="s">
        <v>21</v>
      </c>
      <c r="F1323" s="18" t="s">
        <v>22</v>
      </c>
      <c r="G1323" s="18" t="s">
        <v>150</v>
      </c>
      <c r="H1323" s="18" t="s">
        <v>6412</v>
      </c>
      <c r="I1323" s="18" t="s">
        <v>2987</v>
      </c>
      <c r="J1323" s="20">
        <v>1000</v>
      </c>
      <c r="K1323" s="20">
        <v>5081</v>
      </c>
      <c r="L1323" s="20">
        <v>189</v>
      </c>
      <c r="M1323" s="20">
        <v>22000</v>
      </c>
      <c r="N1323" s="20">
        <v>6.3</v>
      </c>
      <c r="O1323" s="20">
        <v>246</v>
      </c>
      <c r="P1323" s="20">
        <v>125</v>
      </c>
      <c r="Q1323" s="3">
        <v>44665963</v>
      </c>
      <c r="R1323" s="3">
        <v>58000000</v>
      </c>
      <c r="S1323" s="3">
        <f t="shared" si="200"/>
        <v>-13334037</v>
      </c>
      <c r="T1323" s="4">
        <f t="shared" si="201"/>
        <v>-0.22989718965517242</v>
      </c>
      <c r="U1323" s="5">
        <f t="shared" si="202"/>
        <v>27.30804112413793</v>
      </c>
      <c r="V1323" s="2">
        <f t="shared" si="203"/>
        <v>2013</v>
      </c>
      <c r="W1323" s="18" t="str">
        <f t="shared" si="204"/>
        <v>aprel</v>
      </c>
      <c r="X1323" s="18" t="str">
        <f t="shared" si="205"/>
        <v>Shawn Levy</v>
      </c>
      <c r="Y1323" s="18" t="str">
        <f t="shared" si="206"/>
        <v>THE INTERNSHİP</v>
      </c>
      <c r="Z1323" s="18" t="str">
        <f t="shared" si="207"/>
        <v>Underperformer</v>
      </c>
      <c r="AA1323" s="18" t="str">
        <f>VLOOKUP(D1323, lookups!$A$2:$B$18, 2, FALSE)</f>
        <v>Medium Budget</v>
      </c>
      <c r="AB1323" s="18" t="str">
        <f t="shared" si="208"/>
        <v>Not Recommended</v>
      </c>
      <c r="AC1323" s="18" t="str">
        <f t="shared" si="209"/>
        <v>Normal</v>
      </c>
    </row>
    <row r="1324" spans="1:29" x14ac:dyDescent="0.35">
      <c r="A1324" s="18" t="s">
        <v>1832</v>
      </c>
      <c r="B1324" s="19">
        <v>36005</v>
      </c>
      <c r="C1324" s="18" t="s">
        <v>50</v>
      </c>
      <c r="D1324" s="18" t="s">
        <v>27</v>
      </c>
      <c r="E1324" s="18" t="s">
        <v>21</v>
      </c>
      <c r="F1324" s="18" t="s">
        <v>22</v>
      </c>
      <c r="G1324" s="18" t="s">
        <v>150</v>
      </c>
      <c r="H1324" s="18" t="s">
        <v>898</v>
      </c>
      <c r="I1324" s="18" t="s">
        <v>452</v>
      </c>
      <c r="J1324" s="20">
        <v>12000</v>
      </c>
      <c r="K1324" s="20">
        <v>23950</v>
      </c>
      <c r="L1324" s="20">
        <v>102</v>
      </c>
      <c r="M1324" s="20">
        <v>10000</v>
      </c>
      <c r="N1324" s="20">
        <v>7.1</v>
      </c>
      <c r="O1324" s="20">
        <v>98</v>
      </c>
      <c r="P1324" s="20">
        <v>178</v>
      </c>
      <c r="Q1324" s="3">
        <v>44606335</v>
      </c>
      <c r="R1324" s="3">
        <v>90000000</v>
      </c>
      <c r="S1324" s="3">
        <f t="shared" si="200"/>
        <v>-45393665</v>
      </c>
      <c r="T1324" s="4">
        <f t="shared" si="201"/>
        <v>-0.50437405555555559</v>
      </c>
      <c r="U1324" s="5">
        <f t="shared" si="202"/>
        <v>29.198250377777775</v>
      </c>
      <c r="V1324" s="2">
        <f t="shared" si="203"/>
        <v>1998</v>
      </c>
      <c r="W1324" s="18" t="str">
        <f t="shared" si="204"/>
        <v>iyul</v>
      </c>
      <c r="X1324" s="18" t="str">
        <f t="shared" si="205"/>
        <v>Martin Brest</v>
      </c>
      <c r="Y1324" s="18" t="str">
        <f t="shared" si="206"/>
        <v>MEET JOE BLACK</v>
      </c>
      <c r="Z1324" s="18" t="str">
        <f t="shared" si="207"/>
        <v>Underperformer</v>
      </c>
      <c r="AA1324" s="18" t="str">
        <f>VLOOKUP(D1324, lookups!$A$2:$B$18, 2, FALSE)</f>
        <v>Medium Budget</v>
      </c>
      <c r="AB1324" s="18" t="str">
        <f t="shared" si="208"/>
        <v>Not Recommended</v>
      </c>
      <c r="AC1324" s="18" t="str">
        <f t="shared" si="209"/>
        <v>Normal</v>
      </c>
    </row>
    <row r="1325" spans="1:29" x14ac:dyDescent="0.35">
      <c r="A1325" s="18" t="s">
        <v>3397</v>
      </c>
      <c r="B1325" s="19">
        <v>37657</v>
      </c>
      <c r="C1325" s="18" t="s">
        <v>50</v>
      </c>
      <c r="D1325" s="18" t="s">
        <v>27</v>
      </c>
      <c r="E1325" s="18" t="s">
        <v>21</v>
      </c>
      <c r="F1325" s="18" t="s">
        <v>22</v>
      </c>
      <c r="G1325" s="18" t="s">
        <v>110</v>
      </c>
      <c r="H1325" s="18" t="s">
        <v>1909</v>
      </c>
      <c r="I1325" s="18" t="s">
        <v>2252</v>
      </c>
      <c r="J1325" s="20">
        <v>19000</v>
      </c>
      <c r="K1325" s="20">
        <v>32015</v>
      </c>
      <c r="L1325" s="20">
        <v>0</v>
      </c>
      <c r="M1325" s="20">
        <v>17000</v>
      </c>
      <c r="N1325" s="20">
        <v>7.8</v>
      </c>
      <c r="O1325" s="20">
        <v>265</v>
      </c>
      <c r="P1325" s="20">
        <v>101</v>
      </c>
      <c r="Q1325" s="3">
        <v>44566004</v>
      </c>
      <c r="R1325" s="3">
        <v>4000000</v>
      </c>
      <c r="S1325" s="3">
        <f t="shared" si="200"/>
        <v>40566004</v>
      </c>
      <c r="T1325" s="4">
        <f t="shared" si="201"/>
        <v>10.141501</v>
      </c>
      <c r="U1325" s="5">
        <f t="shared" si="202"/>
        <v>36.956600399999999</v>
      </c>
      <c r="V1325" s="2">
        <f t="shared" si="203"/>
        <v>2003</v>
      </c>
      <c r="W1325" s="18" t="str">
        <f t="shared" si="204"/>
        <v>fevral</v>
      </c>
      <c r="X1325" s="18" t="str">
        <f t="shared" si="205"/>
        <v>Sofia Coppola</v>
      </c>
      <c r="Y1325" s="18" t="str">
        <f t="shared" si="206"/>
        <v>LOST İN TRANSLATİON</v>
      </c>
      <c r="Z1325" s="18" t="str">
        <f t="shared" si="207"/>
        <v>Normal</v>
      </c>
      <c r="AA1325" s="18" t="str">
        <f>VLOOKUP(D1325, lookups!$A$2:$B$18, 2, FALSE)</f>
        <v>Medium Budget</v>
      </c>
      <c r="AB1325" s="18" t="str">
        <f t="shared" si="208"/>
        <v>Not Recommended</v>
      </c>
      <c r="AC1325" s="18" t="str">
        <f t="shared" si="209"/>
        <v>Normal</v>
      </c>
    </row>
    <row r="1326" spans="1:29" x14ac:dyDescent="0.35">
      <c r="A1326" s="18" t="s">
        <v>3730</v>
      </c>
      <c r="B1326" s="19">
        <v>38033</v>
      </c>
      <c r="C1326" s="18" t="s">
        <v>50</v>
      </c>
      <c r="D1326" s="18" t="s">
        <v>38</v>
      </c>
      <c r="E1326" s="18" t="s">
        <v>21</v>
      </c>
      <c r="F1326" s="18" t="s">
        <v>22</v>
      </c>
      <c r="G1326" s="18" t="s">
        <v>102</v>
      </c>
      <c r="H1326" s="18" t="s">
        <v>3731</v>
      </c>
      <c r="I1326" s="18" t="s">
        <v>3732</v>
      </c>
      <c r="J1326" s="20">
        <v>970</v>
      </c>
      <c r="K1326" s="20">
        <v>3950</v>
      </c>
      <c r="L1326" s="20">
        <v>100</v>
      </c>
      <c r="M1326" s="20">
        <v>0</v>
      </c>
      <c r="N1326" s="20">
        <v>6.9</v>
      </c>
      <c r="O1326" s="20">
        <v>220</v>
      </c>
      <c r="P1326" s="20">
        <v>92</v>
      </c>
      <c r="Q1326" s="3">
        <v>44540956</v>
      </c>
      <c r="R1326" s="3">
        <v>400000</v>
      </c>
      <c r="S1326" s="3">
        <f t="shared" si="200"/>
        <v>44140956</v>
      </c>
      <c r="T1326" s="4">
        <f t="shared" si="201"/>
        <v>110.35239</v>
      </c>
      <c r="U1326" s="5">
        <f t="shared" si="202"/>
        <v>71.740956000000011</v>
      </c>
      <c r="V1326" s="2">
        <f t="shared" si="203"/>
        <v>2004</v>
      </c>
      <c r="W1326" s="18" t="str">
        <f t="shared" si="204"/>
        <v>fevral</v>
      </c>
      <c r="X1326" s="18" t="str">
        <f t="shared" si="205"/>
        <v>Jared Hess</v>
      </c>
      <c r="Y1326" s="18" t="str">
        <f t="shared" si="206"/>
        <v>NAPOLEON DYNAMİTE</v>
      </c>
      <c r="Z1326" s="18" t="str">
        <f t="shared" si="207"/>
        <v>Normal</v>
      </c>
      <c r="AA1326" s="18" t="str">
        <f>VLOOKUP(D1326, lookups!$A$2:$B$18, 2, FALSE)</f>
        <v>Medium Budget</v>
      </c>
      <c r="AB1326" s="18" t="str">
        <f t="shared" si="208"/>
        <v>Not Recommended</v>
      </c>
      <c r="AC1326" s="18" t="str">
        <f t="shared" si="209"/>
        <v>Normal</v>
      </c>
    </row>
    <row r="1327" spans="1:29" x14ac:dyDescent="0.35">
      <c r="A1327" s="18" t="s">
        <v>1915</v>
      </c>
      <c r="B1327" s="19">
        <v>36091</v>
      </c>
      <c r="C1327" s="18" t="s">
        <v>50</v>
      </c>
      <c r="D1327" s="18" t="s">
        <v>95</v>
      </c>
      <c r="E1327" s="18" t="s">
        <v>21</v>
      </c>
      <c r="F1327" s="18" t="s">
        <v>29</v>
      </c>
      <c r="G1327" s="18" t="s">
        <v>110</v>
      </c>
      <c r="H1327" s="18" t="s">
        <v>924</v>
      </c>
      <c r="I1327" s="18" t="s">
        <v>1219</v>
      </c>
      <c r="J1327" s="20">
        <v>18000</v>
      </c>
      <c r="K1327" s="20">
        <v>20152</v>
      </c>
      <c r="L1327" s="20">
        <v>473</v>
      </c>
      <c r="M1327" s="20">
        <v>3000</v>
      </c>
      <c r="N1327" s="20">
        <v>7.3</v>
      </c>
      <c r="O1327" s="20">
        <v>68</v>
      </c>
      <c r="P1327" s="20">
        <v>140</v>
      </c>
      <c r="Q1327" s="3">
        <v>44484065</v>
      </c>
      <c r="R1327" s="3">
        <v>50000000</v>
      </c>
      <c r="S1327" s="3">
        <f t="shared" si="200"/>
        <v>-5515935</v>
      </c>
      <c r="T1327" s="4">
        <f t="shared" si="201"/>
        <v>-0.11031870000000001</v>
      </c>
      <c r="U1327" s="5">
        <f t="shared" si="202"/>
        <v>29.45587252</v>
      </c>
      <c r="V1327" s="2">
        <f t="shared" si="203"/>
        <v>1998</v>
      </c>
      <c r="W1327" s="18" t="str">
        <f t="shared" si="204"/>
        <v>oktyabr</v>
      </c>
      <c r="X1327" s="18" t="str">
        <f t="shared" si="205"/>
        <v>F. Gary Gray</v>
      </c>
      <c r="Y1327" s="18" t="str">
        <f t="shared" si="206"/>
        <v>THE NEGOTİATOR</v>
      </c>
      <c r="Z1327" s="18" t="str">
        <f t="shared" si="207"/>
        <v>Normal</v>
      </c>
      <c r="AA1327" s="18" t="str">
        <f>VLOOKUP(D1327, lookups!$A$2:$B$18, 2, FALSE)</f>
        <v>High Budget</v>
      </c>
      <c r="AB1327" s="18" t="str">
        <f t="shared" si="208"/>
        <v>Not Recommended</v>
      </c>
      <c r="AC1327" s="18" t="str">
        <f t="shared" si="209"/>
        <v>Normal</v>
      </c>
    </row>
    <row r="1328" spans="1:29" x14ac:dyDescent="0.35">
      <c r="A1328" s="18" t="s">
        <v>6921</v>
      </c>
      <c r="B1328" s="19">
        <v>42194</v>
      </c>
      <c r="C1328" s="18" t="s">
        <v>50</v>
      </c>
      <c r="D1328" s="18" t="s">
        <v>79</v>
      </c>
      <c r="E1328" s="18" t="s">
        <v>21</v>
      </c>
      <c r="F1328" s="18" t="s">
        <v>22</v>
      </c>
      <c r="G1328" s="18" t="s">
        <v>102</v>
      </c>
      <c r="H1328" s="18" t="s">
        <v>6922</v>
      </c>
      <c r="I1328" s="18" t="s">
        <v>3284</v>
      </c>
      <c r="J1328" s="20">
        <v>427</v>
      </c>
      <c r="K1328" s="20">
        <v>952</v>
      </c>
      <c r="L1328" s="20">
        <v>51</v>
      </c>
      <c r="M1328" s="20">
        <v>21000</v>
      </c>
      <c r="N1328" s="20">
        <v>7.4</v>
      </c>
      <c r="O1328" s="20">
        <v>113</v>
      </c>
      <c r="P1328" s="20">
        <v>129</v>
      </c>
      <c r="Q1328" s="3">
        <v>44469602</v>
      </c>
      <c r="R1328" s="3">
        <v>17000000</v>
      </c>
      <c r="S1328" s="3">
        <f t="shared" si="200"/>
        <v>27469602</v>
      </c>
      <c r="T1328" s="4">
        <f t="shared" si="201"/>
        <v>1.6158589411764706</v>
      </c>
      <c r="U1328" s="5">
        <f t="shared" si="202"/>
        <v>32.346343576470588</v>
      </c>
      <c r="V1328" s="2">
        <f t="shared" si="203"/>
        <v>2015</v>
      </c>
      <c r="W1328" s="18" t="str">
        <f t="shared" si="204"/>
        <v>iyul</v>
      </c>
      <c r="X1328" s="18" t="str">
        <f t="shared" si="205"/>
        <v>Niki Caro</v>
      </c>
      <c r="Y1328" s="18" t="str">
        <f t="shared" si="206"/>
        <v>MCFARLAND, USA</v>
      </c>
      <c r="Z1328" s="18" t="str">
        <f t="shared" si="207"/>
        <v>Normal</v>
      </c>
      <c r="AA1328" s="18" t="str">
        <f>VLOOKUP(D1328, lookups!$A$2:$B$18, 2, FALSE)</f>
        <v>Medium Budget</v>
      </c>
      <c r="AB1328" s="18" t="str">
        <f t="shared" si="208"/>
        <v>Not Recommended</v>
      </c>
      <c r="AC1328" s="18" t="str">
        <f t="shared" si="209"/>
        <v>Normal</v>
      </c>
    </row>
    <row r="1329" spans="1:29" x14ac:dyDescent="0.35">
      <c r="A1329" s="18" t="s">
        <v>6433</v>
      </c>
      <c r="B1329" s="19">
        <v>41337</v>
      </c>
      <c r="C1329" s="18" t="s">
        <v>50</v>
      </c>
      <c r="D1329" s="18" t="s">
        <v>38</v>
      </c>
      <c r="E1329" s="18" t="s">
        <v>918</v>
      </c>
      <c r="F1329" s="18" t="s">
        <v>1820</v>
      </c>
      <c r="G1329" s="18" t="s">
        <v>150</v>
      </c>
      <c r="H1329" s="18" t="s">
        <v>6434</v>
      </c>
      <c r="I1329" s="18" t="s">
        <v>6434</v>
      </c>
      <c r="J1329" s="20">
        <v>399</v>
      </c>
      <c r="K1329" s="20">
        <v>688</v>
      </c>
      <c r="L1329" s="20">
        <v>399</v>
      </c>
      <c r="M1329" s="20">
        <v>14000</v>
      </c>
      <c r="N1329" s="20">
        <v>7.6</v>
      </c>
      <c r="O1329" s="20">
        <v>41</v>
      </c>
      <c r="P1329" s="20">
        <v>115</v>
      </c>
      <c r="Q1329" s="3">
        <v>44456509</v>
      </c>
      <c r="R1329" s="3">
        <v>5000000</v>
      </c>
      <c r="S1329" s="3">
        <f t="shared" si="200"/>
        <v>39456509</v>
      </c>
      <c r="T1329" s="4">
        <f t="shared" si="201"/>
        <v>7.8913017999999999</v>
      </c>
      <c r="U1329" s="5">
        <f t="shared" si="202"/>
        <v>34.95652072</v>
      </c>
      <c r="V1329" s="2">
        <f t="shared" si="203"/>
        <v>2013</v>
      </c>
      <c r="W1329" s="18" t="str">
        <f t="shared" si="204"/>
        <v>mart</v>
      </c>
      <c r="X1329" s="18" t="str">
        <f t="shared" si="205"/>
        <v>Eugenio Derbez</v>
      </c>
      <c r="Y1329" s="18" t="str">
        <f t="shared" si="206"/>
        <v>INSTRUCTİONS NOT INCLUDED</v>
      </c>
      <c r="Z1329" s="18" t="str">
        <f t="shared" si="207"/>
        <v>Normal</v>
      </c>
      <c r="AA1329" s="18" t="str">
        <f>VLOOKUP(D1329, lookups!$A$2:$B$18, 2, FALSE)</f>
        <v>Medium Budget</v>
      </c>
      <c r="AB1329" s="18" t="str">
        <f t="shared" si="208"/>
        <v>Not Recommended</v>
      </c>
      <c r="AC1329" s="18" t="str">
        <f t="shared" si="209"/>
        <v>Normal</v>
      </c>
    </row>
    <row r="1330" spans="1:29" x14ac:dyDescent="0.35">
      <c r="A1330" s="18" t="s">
        <v>1621</v>
      </c>
      <c r="B1330" s="19">
        <v>35505</v>
      </c>
      <c r="C1330" s="18" t="s">
        <v>50</v>
      </c>
      <c r="D1330" s="18" t="s">
        <v>95</v>
      </c>
      <c r="E1330" s="18" t="s">
        <v>21</v>
      </c>
      <c r="F1330" s="18" t="s">
        <v>22</v>
      </c>
      <c r="G1330" s="18" t="s">
        <v>110</v>
      </c>
      <c r="H1330" s="18" t="s">
        <v>714</v>
      </c>
      <c r="I1330" s="18" t="s">
        <v>1178</v>
      </c>
      <c r="J1330" s="20">
        <v>742</v>
      </c>
      <c r="K1330" s="20">
        <v>2457</v>
      </c>
      <c r="L1330" s="20">
        <v>176</v>
      </c>
      <c r="M1330" s="20">
        <v>0</v>
      </c>
      <c r="N1330" s="20">
        <v>6.7</v>
      </c>
      <c r="O1330" s="20">
        <v>49</v>
      </c>
      <c r="P1330" s="20">
        <v>98</v>
      </c>
      <c r="Q1330" s="3">
        <v>44455658</v>
      </c>
      <c r="R1330" s="3">
        <v>25000000</v>
      </c>
      <c r="S1330" s="3">
        <f t="shared" si="200"/>
        <v>19455658</v>
      </c>
      <c r="T1330" s="4">
        <f t="shared" si="201"/>
        <v>0.77822632000000003</v>
      </c>
      <c r="U1330" s="5">
        <f t="shared" si="202"/>
        <v>27.111290528000001</v>
      </c>
      <c r="V1330" s="2">
        <f t="shared" si="203"/>
        <v>1997</v>
      </c>
      <c r="W1330" s="18" t="str">
        <f t="shared" si="204"/>
        <v>mart</v>
      </c>
      <c r="X1330" s="18" t="str">
        <f t="shared" si="205"/>
        <v>Steve Oedekerk</v>
      </c>
      <c r="Y1330" s="18" t="str">
        <f t="shared" si="206"/>
        <v>NOTHİNG TO LOSE</v>
      </c>
      <c r="Z1330" s="18" t="str">
        <f t="shared" si="207"/>
        <v>Normal</v>
      </c>
      <c r="AA1330" s="18" t="str">
        <f>VLOOKUP(D1330, lookups!$A$2:$B$18, 2, FALSE)</f>
        <v>High Budget</v>
      </c>
      <c r="AB1330" s="18" t="str">
        <f t="shared" si="208"/>
        <v>Not Recommended</v>
      </c>
      <c r="AC1330" s="18" t="str">
        <f t="shared" si="209"/>
        <v>Normal</v>
      </c>
    </row>
    <row r="1331" spans="1:29" x14ac:dyDescent="0.35">
      <c r="A1331" s="18" t="s">
        <v>1168</v>
      </c>
      <c r="B1331" s="19">
        <v>34418</v>
      </c>
      <c r="C1331" s="18" t="s">
        <v>50</v>
      </c>
      <c r="D1331" s="18" t="s">
        <v>95</v>
      </c>
      <c r="E1331" s="18" t="s">
        <v>21</v>
      </c>
      <c r="F1331" s="18" t="s">
        <v>356</v>
      </c>
      <c r="G1331" s="18" t="s">
        <v>110</v>
      </c>
      <c r="H1331" s="18" t="s">
        <v>1169</v>
      </c>
      <c r="I1331" s="18" t="s">
        <v>1170</v>
      </c>
      <c r="J1331" s="20">
        <v>664</v>
      </c>
      <c r="K1331" s="20">
        <v>2010</v>
      </c>
      <c r="L1331" s="20">
        <v>0</v>
      </c>
      <c r="M1331" s="20">
        <v>0</v>
      </c>
      <c r="N1331" s="20">
        <v>5.8</v>
      </c>
      <c r="O1331" s="20">
        <v>62</v>
      </c>
      <c r="P1331" s="20">
        <v>99</v>
      </c>
      <c r="Q1331" s="3">
        <v>44450000</v>
      </c>
      <c r="R1331" s="3">
        <v>27000000</v>
      </c>
      <c r="S1331" s="3">
        <f t="shared" si="200"/>
        <v>17450000</v>
      </c>
      <c r="T1331" s="4">
        <f t="shared" si="201"/>
        <v>0.64629629629629626</v>
      </c>
      <c r="U1331" s="5">
        <f t="shared" si="202"/>
        <v>23.458518518518517</v>
      </c>
      <c r="V1331" s="2">
        <f t="shared" si="203"/>
        <v>1994</v>
      </c>
      <c r="W1331" s="18" t="str">
        <f t="shared" si="204"/>
        <v>mart</v>
      </c>
      <c r="X1331" s="18" t="str">
        <f t="shared" si="205"/>
        <v>Peter Hyams</v>
      </c>
      <c r="Y1331" s="18" t="str">
        <f t="shared" si="206"/>
        <v>TİMECOP</v>
      </c>
      <c r="Z1331" s="18" t="str">
        <f t="shared" si="207"/>
        <v>Normal</v>
      </c>
      <c r="AA1331" s="18" t="str">
        <f>VLOOKUP(D1331, lookups!$A$2:$B$18, 2, FALSE)</f>
        <v>High Budget</v>
      </c>
      <c r="AB1331" s="18" t="str">
        <f t="shared" si="208"/>
        <v>Not Recommended</v>
      </c>
      <c r="AC1331" s="18" t="str">
        <f t="shared" si="209"/>
        <v>High Buzz Mismatch</v>
      </c>
    </row>
    <row r="1332" spans="1:29" x14ac:dyDescent="0.35">
      <c r="A1332" s="18" t="s">
        <v>1031</v>
      </c>
      <c r="B1332" s="19">
        <v>34305</v>
      </c>
      <c r="C1332" s="18" t="s">
        <v>19</v>
      </c>
      <c r="D1332" s="18" t="s">
        <v>79</v>
      </c>
      <c r="E1332" s="18" t="s">
        <v>21</v>
      </c>
      <c r="F1332" s="18" t="s">
        <v>22</v>
      </c>
      <c r="G1332" s="18" t="s">
        <v>110</v>
      </c>
      <c r="H1332" s="18" t="s">
        <v>477</v>
      </c>
      <c r="I1332" s="18" t="s">
        <v>243</v>
      </c>
      <c r="J1332" s="20">
        <v>14000</v>
      </c>
      <c r="K1332" s="20">
        <v>15233</v>
      </c>
      <c r="L1332" s="20">
        <v>14000</v>
      </c>
      <c r="M1332" s="20">
        <v>41000</v>
      </c>
      <c r="N1332" s="20">
        <v>8.9</v>
      </c>
      <c r="O1332" s="20">
        <v>174</v>
      </c>
      <c r="P1332" s="20">
        <v>185</v>
      </c>
      <c r="Q1332" s="3">
        <v>96067179</v>
      </c>
      <c r="R1332" s="3">
        <v>22000000</v>
      </c>
      <c r="S1332" s="3">
        <f t="shared" si="200"/>
        <v>74067179</v>
      </c>
      <c r="T1332" s="4">
        <f t="shared" si="201"/>
        <v>3.3666899545454547</v>
      </c>
      <c r="U1332" s="5">
        <f t="shared" si="202"/>
        <v>41.046675981818183</v>
      </c>
      <c r="V1332" s="2">
        <f t="shared" si="203"/>
        <v>1993</v>
      </c>
      <c r="W1332" s="18" t="str">
        <f t="shared" si="204"/>
        <v>dekabr</v>
      </c>
      <c r="X1332" s="18" t="str">
        <f t="shared" si="205"/>
        <v>Steven Spielberg</v>
      </c>
      <c r="Y1332" s="18" t="str">
        <f t="shared" si="206"/>
        <v>SCHİNDLER'S LİST</v>
      </c>
      <c r="Z1332" s="18" t="str">
        <f t="shared" si="207"/>
        <v>Normal</v>
      </c>
      <c r="AA1332" s="18" t="str">
        <f>VLOOKUP(D1332, lookups!$A$2:$B$18, 2, FALSE)</f>
        <v>Medium Budget</v>
      </c>
      <c r="AB1332" s="18" t="str">
        <f t="shared" si="208"/>
        <v>Not Recommended</v>
      </c>
      <c r="AC1332" s="18" t="str">
        <f t="shared" si="209"/>
        <v>High Buzz / High Score</v>
      </c>
    </row>
    <row r="1333" spans="1:29" x14ac:dyDescent="0.35">
      <c r="A1333" s="18" t="s">
        <v>6752</v>
      </c>
      <c r="B1333" s="19">
        <v>41794</v>
      </c>
      <c r="C1333" s="18" t="s">
        <v>50</v>
      </c>
      <c r="D1333" s="18" t="s">
        <v>38</v>
      </c>
      <c r="E1333" s="18" t="s">
        <v>21</v>
      </c>
      <c r="F1333" s="18" t="s">
        <v>22</v>
      </c>
      <c r="G1333" s="18" t="s">
        <v>150</v>
      </c>
      <c r="H1333" s="18" t="s">
        <v>306</v>
      </c>
      <c r="I1333" s="18" t="s">
        <v>6753</v>
      </c>
      <c r="J1333" s="20">
        <v>13000</v>
      </c>
      <c r="K1333" s="20">
        <v>20330</v>
      </c>
      <c r="L1333" s="20">
        <v>51</v>
      </c>
      <c r="M1333" s="20">
        <v>33000</v>
      </c>
      <c r="N1333" s="20">
        <v>7.3</v>
      </c>
      <c r="O1333" s="20">
        <v>275</v>
      </c>
      <c r="P1333" s="20">
        <v>102</v>
      </c>
      <c r="Q1333" s="3">
        <v>44134898</v>
      </c>
      <c r="R1333" s="3">
        <v>13000000</v>
      </c>
      <c r="S1333" s="3">
        <f t="shared" si="200"/>
        <v>31134898</v>
      </c>
      <c r="T1333" s="4">
        <f t="shared" si="201"/>
        <v>2.3949921538461538</v>
      </c>
      <c r="U1333" s="5">
        <f t="shared" si="202"/>
        <v>33.457996861538462</v>
      </c>
      <c r="V1333" s="2">
        <f t="shared" si="203"/>
        <v>2014</v>
      </c>
      <c r="W1333" s="18" t="str">
        <f t="shared" si="204"/>
        <v>iyun</v>
      </c>
      <c r="X1333" s="18" t="str">
        <f t="shared" si="205"/>
        <v>Theodore Melfi</v>
      </c>
      <c r="Y1333" s="18" t="str">
        <f t="shared" si="206"/>
        <v>ST. VİNCENT</v>
      </c>
      <c r="Z1333" s="18" t="str">
        <f t="shared" si="207"/>
        <v>Normal</v>
      </c>
      <c r="AA1333" s="18" t="str">
        <f>VLOOKUP(D1333, lookups!$A$2:$B$18, 2, FALSE)</f>
        <v>Medium Budget</v>
      </c>
      <c r="AB1333" s="18" t="str">
        <f t="shared" si="208"/>
        <v>Not Recommended</v>
      </c>
      <c r="AC1333" s="18" t="str">
        <f t="shared" si="209"/>
        <v>Normal</v>
      </c>
    </row>
    <row r="1334" spans="1:29" x14ac:dyDescent="0.35">
      <c r="A1334" s="18" t="s">
        <v>640</v>
      </c>
      <c r="B1334" s="19">
        <v>32090</v>
      </c>
      <c r="C1334" s="18" t="s">
        <v>50</v>
      </c>
      <c r="D1334" s="18" t="s">
        <v>79</v>
      </c>
      <c r="E1334" s="18" t="s">
        <v>21</v>
      </c>
      <c r="F1334" s="18" t="s">
        <v>641</v>
      </c>
      <c r="G1334" s="18" t="s">
        <v>150</v>
      </c>
      <c r="H1334" s="18" t="s">
        <v>642</v>
      </c>
      <c r="I1334" s="18" t="s">
        <v>643</v>
      </c>
      <c r="J1334" s="20">
        <v>1000</v>
      </c>
      <c r="K1334" s="20">
        <v>2451</v>
      </c>
      <c r="L1334" s="20">
        <v>973</v>
      </c>
      <c r="M1334" s="20">
        <v>0</v>
      </c>
      <c r="N1334" s="20">
        <v>7.8</v>
      </c>
      <c r="O1334" s="20">
        <v>75</v>
      </c>
      <c r="P1334" s="20">
        <v>219</v>
      </c>
      <c r="Q1334" s="3">
        <v>43984230</v>
      </c>
      <c r="R1334" s="3">
        <v>23000000</v>
      </c>
      <c r="S1334" s="3">
        <f t="shared" si="200"/>
        <v>20984230</v>
      </c>
      <c r="T1334" s="4">
        <f t="shared" si="201"/>
        <v>0.91235782608695648</v>
      </c>
      <c r="U1334" s="5">
        <f t="shared" si="202"/>
        <v>31.564943130434781</v>
      </c>
      <c r="V1334" s="2">
        <f t="shared" si="203"/>
        <v>1987</v>
      </c>
      <c r="W1334" s="18" t="str">
        <f t="shared" si="204"/>
        <v>noyabr</v>
      </c>
      <c r="X1334" s="18" t="str">
        <f t="shared" si="205"/>
        <v>Bernardo Bertolucci</v>
      </c>
      <c r="Y1334" s="18" t="str">
        <f t="shared" si="206"/>
        <v>THE LAST EMPEROR</v>
      </c>
      <c r="Z1334" s="18" t="str">
        <f t="shared" si="207"/>
        <v>Normal</v>
      </c>
      <c r="AA1334" s="18" t="str">
        <f>VLOOKUP(D1334, lookups!$A$2:$B$18, 2, FALSE)</f>
        <v>Medium Budget</v>
      </c>
      <c r="AB1334" s="18" t="str">
        <f t="shared" si="208"/>
        <v>Not Recommended</v>
      </c>
      <c r="AC1334" s="18" t="str">
        <f t="shared" si="209"/>
        <v>Normal</v>
      </c>
    </row>
    <row r="1335" spans="1:29" x14ac:dyDescent="0.35">
      <c r="A1335" s="18" t="s">
        <v>5430</v>
      </c>
      <c r="B1335" s="19">
        <v>40043</v>
      </c>
      <c r="C1335" s="18" t="s">
        <v>50</v>
      </c>
      <c r="D1335" s="18" t="s">
        <v>27</v>
      </c>
      <c r="E1335" s="18" t="s">
        <v>21</v>
      </c>
      <c r="F1335" s="18" t="s">
        <v>22</v>
      </c>
      <c r="G1335" s="18" t="s">
        <v>150</v>
      </c>
      <c r="H1335" s="18" t="s">
        <v>1374</v>
      </c>
      <c r="I1335" s="18" t="s">
        <v>1101</v>
      </c>
      <c r="J1335" s="20">
        <v>873</v>
      </c>
      <c r="K1335" s="20">
        <v>2370</v>
      </c>
      <c r="L1335" s="20">
        <v>0</v>
      </c>
      <c r="M1335" s="20">
        <v>16000</v>
      </c>
      <c r="N1335" s="20">
        <v>6.7</v>
      </c>
      <c r="O1335" s="20">
        <v>308</v>
      </c>
      <c r="P1335" s="20">
        <v>135</v>
      </c>
      <c r="Q1335" s="3">
        <v>43982842</v>
      </c>
      <c r="R1335" s="3">
        <v>65000000</v>
      </c>
      <c r="S1335" s="3">
        <f t="shared" si="200"/>
        <v>-21017158</v>
      </c>
      <c r="T1335" s="4">
        <f t="shared" si="201"/>
        <v>-0.32334089230769231</v>
      </c>
      <c r="U1335" s="5">
        <f t="shared" si="202"/>
        <v>28.270663643076926</v>
      </c>
      <c r="V1335" s="2">
        <f t="shared" si="203"/>
        <v>2009</v>
      </c>
      <c r="W1335" s="18" t="str">
        <f t="shared" si="204"/>
        <v>avgust</v>
      </c>
      <c r="X1335" s="18" t="str">
        <f t="shared" si="205"/>
        <v>Peter Jackson</v>
      </c>
      <c r="Y1335" s="18" t="str">
        <f t="shared" si="206"/>
        <v>THE LOVELY BONES</v>
      </c>
      <c r="Z1335" s="18" t="str">
        <f t="shared" si="207"/>
        <v>Underperformer</v>
      </c>
      <c r="AA1335" s="18" t="str">
        <f>VLOOKUP(D1335, lookups!$A$2:$B$18, 2, FALSE)</f>
        <v>Medium Budget</v>
      </c>
      <c r="AB1335" s="18" t="str">
        <f t="shared" si="208"/>
        <v>Not Recommended</v>
      </c>
      <c r="AC1335" s="18" t="str">
        <f t="shared" si="209"/>
        <v>Normal</v>
      </c>
    </row>
    <row r="1336" spans="1:29" x14ac:dyDescent="0.35">
      <c r="A1336" s="18" t="s">
        <v>5038</v>
      </c>
      <c r="B1336" s="19">
        <v>39536</v>
      </c>
      <c r="C1336" s="18" t="s">
        <v>50</v>
      </c>
      <c r="D1336" s="18" t="s">
        <v>95</v>
      </c>
      <c r="E1336" s="18" t="s">
        <v>21</v>
      </c>
      <c r="F1336" s="18" t="s">
        <v>22</v>
      </c>
      <c r="G1336" s="18" t="s">
        <v>102</v>
      </c>
      <c r="H1336" s="18" t="s">
        <v>5039</v>
      </c>
      <c r="I1336" s="18" t="s">
        <v>1334</v>
      </c>
      <c r="J1336" s="20">
        <v>690</v>
      </c>
      <c r="K1336" s="20">
        <v>902</v>
      </c>
      <c r="L1336" s="20">
        <v>0</v>
      </c>
      <c r="M1336" s="20">
        <v>0</v>
      </c>
      <c r="N1336" s="20">
        <v>6.1</v>
      </c>
      <c r="O1336" s="20">
        <v>284</v>
      </c>
      <c r="P1336" s="20">
        <v>135</v>
      </c>
      <c r="Q1336" s="3">
        <v>43929341</v>
      </c>
      <c r="R1336" s="3">
        <v>120000000</v>
      </c>
      <c r="S1336" s="3">
        <f t="shared" si="200"/>
        <v>-76070659</v>
      </c>
      <c r="T1336" s="4">
        <f t="shared" si="201"/>
        <v>-0.63392215833333332</v>
      </c>
      <c r="U1336" s="5">
        <f t="shared" si="202"/>
        <v>24.146431136666664</v>
      </c>
      <c r="V1336" s="2">
        <f t="shared" si="203"/>
        <v>2008</v>
      </c>
      <c r="W1336" s="18" t="str">
        <f t="shared" si="204"/>
        <v>mart</v>
      </c>
      <c r="X1336" s="18" t="str">
        <f t="shared" si="205"/>
        <v>Lana Wachowski</v>
      </c>
      <c r="Y1336" s="18" t="str">
        <f t="shared" si="206"/>
        <v>SPEED RACER</v>
      </c>
      <c r="Z1336" s="18" t="str">
        <f t="shared" si="207"/>
        <v>Underperformer</v>
      </c>
      <c r="AA1336" s="18" t="str">
        <f>VLOOKUP(D1336, lookups!$A$2:$B$18, 2, FALSE)</f>
        <v>High Budget</v>
      </c>
      <c r="AB1336" s="18" t="str">
        <f t="shared" si="208"/>
        <v>Not Recommended</v>
      </c>
      <c r="AC1336" s="18" t="str">
        <f t="shared" si="209"/>
        <v>Normal</v>
      </c>
    </row>
    <row r="1337" spans="1:29" x14ac:dyDescent="0.35">
      <c r="A1337" s="18" t="s">
        <v>2899</v>
      </c>
      <c r="B1337" s="19">
        <v>37021</v>
      </c>
      <c r="C1337" s="18" t="s">
        <v>50</v>
      </c>
      <c r="D1337" s="18" t="s">
        <v>95</v>
      </c>
      <c r="E1337" s="18" t="s">
        <v>21</v>
      </c>
      <c r="F1337" s="18" t="s">
        <v>22</v>
      </c>
      <c r="G1337" s="18" t="s">
        <v>150</v>
      </c>
      <c r="H1337" s="18" t="s">
        <v>1829</v>
      </c>
      <c r="I1337" s="18" t="s">
        <v>2371</v>
      </c>
      <c r="J1337" s="20">
        <v>26000</v>
      </c>
      <c r="K1337" s="20">
        <v>32831</v>
      </c>
      <c r="L1337" s="20">
        <v>70</v>
      </c>
      <c r="M1337" s="20">
        <v>0</v>
      </c>
      <c r="N1337" s="20">
        <v>5.9</v>
      </c>
      <c r="O1337" s="20">
        <v>98</v>
      </c>
      <c r="P1337" s="20">
        <v>85</v>
      </c>
      <c r="Q1337" s="3">
        <v>43905746</v>
      </c>
      <c r="R1337" s="3">
        <v>49000000</v>
      </c>
      <c r="S1337" s="3">
        <f t="shared" si="200"/>
        <v>-5094254</v>
      </c>
      <c r="T1337" s="4">
        <f t="shared" si="201"/>
        <v>-0.10396436734693877</v>
      </c>
      <c r="U1337" s="5">
        <f t="shared" si="202"/>
        <v>23.558414253061226</v>
      </c>
      <c r="V1337" s="2">
        <f t="shared" si="203"/>
        <v>2001</v>
      </c>
      <c r="W1337" s="18" t="str">
        <f t="shared" si="204"/>
        <v>may</v>
      </c>
      <c r="X1337" s="18" t="str">
        <f t="shared" si="205"/>
        <v>James Wong</v>
      </c>
      <c r="Y1337" s="18" t="str">
        <f t="shared" si="206"/>
        <v>THE ONE</v>
      </c>
      <c r="Z1337" s="18" t="str">
        <f t="shared" si="207"/>
        <v>Normal</v>
      </c>
      <c r="AA1337" s="18" t="str">
        <f>VLOOKUP(D1337, lookups!$A$2:$B$18, 2, FALSE)</f>
        <v>High Budget</v>
      </c>
      <c r="AB1337" s="18" t="str">
        <f t="shared" si="208"/>
        <v>Not Recommended</v>
      </c>
      <c r="AC1337" s="18" t="str">
        <f t="shared" si="209"/>
        <v>High Buzz Mismatch</v>
      </c>
    </row>
    <row r="1338" spans="1:29" x14ac:dyDescent="0.35">
      <c r="A1338" s="18" t="s">
        <v>4071</v>
      </c>
      <c r="B1338" s="19">
        <v>38568</v>
      </c>
      <c r="C1338" s="18" t="s">
        <v>50</v>
      </c>
      <c r="D1338" s="18" t="s">
        <v>38</v>
      </c>
      <c r="E1338" s="18" t="s">
        <v>21</v>
      </c>
      <c r="F1338" s="18" t="s">
        <v>22</v>
      </c>
      <c r="G1338" s="18" t="s">
        <v>150</v>
      </c>
      <c r="H1338" s="18" t="s">
        <v>1458</v>
      </c>
      <c r="I1338" s="18" t="s">
        <v>4072</v>
      </c>
      <c r="J1338" s="20">
        <v>944</v>
      </c>
      <c r="K1338" s="20">
        <v>4879</v>
      </c>
      <c r="L1338" s="20">
        <v>30</v>
      </c>
      <c r="M1338" s="20">
        <v>0</v>
      </c>
      <c r="N1338" s="20">
        <v>5.9</v>
      </c>
      <c r="O1338" s="20">
        <v>120</v>
      </c>
      <c r="P1338" s="20">
        <v>98</v>
      </c>
      <c r="Q1338" s="3">
        <v>43894863</v>
      </c>
      <c r="R1338" s="3">
        <v>30000000</v>
      </c>
      <c r="S1338" s="3">
        <f t="shared" si="200"/>
        <v>13894863</v>
      </c>
      <c r="T1338" s="4">
        <f t="shared" si="201"/>
        <v>0.46316210000000002</v>
      </c>
      <c r="U1338" s="5">
        <f t="shared" si="202"/>
        <v>23.78526484</v>
      </c>
      <c r="V1338" s="2">
        <f t="shared" si="203"/>
        <v>2005</v>
      </c>
      <c r="W1338" s="18" t="str">
        <f t="shared" si="204"/>
        <v>avgust</v>
      </c>
      <c r="X1338" s="18" t="str">
        <f t="shared" si="205"/>
        <v>Gary David Goldberg</v>
      </c>
      <c r="Y1338" s="18" t="str">
        <f t="shared" si="206"/>
        <v>MUST LOVE DOGS</v>
      </c>
      <c r="Z1338" s="18" t="str">
        <f t="shared" si="207"/>
        <v>Normal</v>
      </c>
      <c r="AA1338" s="18" t="str">
        <f>VLOOKUP(D1338, lookups!$A$2:$B$18, 2, FALSE)</f>
        <v>Medium Budget</v>
      </c>
      <c r="AB1338" s="18" t="str">
        <f t="shared" si="208"/>
        <v>Not Recommended</v>
      </c>
      <c r="AC1338" s="18" t="str">
        <f t="shared" si="209"/>
        <v>High Buzz Mismatch</v>
      </c>
    </row>
    <row r="1339" spans="1:29" x14ac:dyDescent="0.35">
      <c r="A1339" s="18" t="s">
        <v>5957</v>
      </c>
      <c r="B1339" s="19">
        <v>40683</v>
      </c>
      <c r="C1339" s="18" t="s">
        <v>50</v>
      </c>
      <c r="D1339" s="18" t="s">
        <v>79</v>
      </c>
      <c r="E1339" s="18" t="s">
        <v>21</v>
      </c>
      <c r="F1339" s="18" t="s">
        <v>22</v>
      </c>
      <c r="G1339" s="18" t="s">
        <v>102</v>
      </c>
      <c r="H1339" s="18" t="s">
        <v>433</v>
      </c>
      <c r="I1339" s="18" t="s">
        <v>3751</v>
      </c>
      <c r="J1339" s="20">
        <v>2000</v>
      </c>
      <c r="K1339" s="20">
        <v>5024</v>
      </c>
      <c r="L1339" s="20">
        <v>80</v>
      </c>
      <c r="M1339" s="20">
        <v>15000</v>
      </c>
      <c r="N1339" s="20">
        <v>7.1</v>
      </c>
      <c r="O1339" s="20">
        <v>110</v>
      </c>
      <c r="P1339" s="20">
        <v>106</v>
      </c>
      <c r="Q1339" s="3">
        <v>43853424</v>
      </c>
      <c r="R1339" s="3">
        <v>18000000</v>
      </c>
      <c r="S1339" s="3">
        <f t="shared" si="200"/>
        <v>25853424</v>
      </c>
      <c r="T1339" s="4">
        <f t="shared" si="201"/>
        <v>1.4363013333333334</v>
      </c>
      <c r="U1339" s="5">
        <f t="shared" si="202"/>
        <v>30.474520533333333</v>
      </c>
      <c r="V1339" s="2">
        <f t="shared" si="203"/>
        <v>2011</v>
      </c>
      <c r="W1339" s="18" t="str">
        <f t="shared" si="204"/>
        <v>may</v>
      </c>
      <c r="X1339" s="18" t="str">
        <f t="shared" si="205"/>
        <v>Sean McNamara</v>
      </c>
      <c r="Y1339" s="18" t="str">
        <f t="shared" si="206"/>
        <v>SOUL SURFER</v>
      </c>
      <c r="Z1339" s="18" t="str">
        <f t="shared" si="207"/>
        <v>Normal</v>
      </c>
      <c r="AA1339" s="18" t="str">
        <f>VLOOKUP(D1339, lookups!$A$2:$B$18, 2, FALSE)</f>
        <v>Medium Budget</v>
      </c>
      <c r="AB1339" s="18" t="str">
        <f t="shared" si="208"/>
        <v>Not Recommended</v>
      </c>
      <c r="AC1339" s="18" t="str">
        <f t="shared" si="209"/>
        <v>Normal</v>
      </c>
    </row>
    <row r="1340" spans="1:29" x14ac:dyDescent="0.35">
      <c r="A1340" s="18" t="s">
        <v>651</v>
      </c>
      <c r="B1340" s="19">
        <v>31870</v>
      </c>
      <c r="C1340" s="18" t="s">
        <v>50</v>
      </c>
      <c r="D1340" s="18" t="s">
        <v>20</v>
      </c>
      <c r="E1340" s="18" t="s">
        <v>21</v>
      </c>
      <c r="F1340" s="18" t="s">
        <v>22</v>
      </c>
      <c r="G1340" s="18" t="s">
        <v>110</v>
      </c>
      <c r="H1340" s="18" t="s">
        <v>652</v>
      </c>
      <c r="I1340" s="18" t="s">
        <v>549</v>
      </c>
      <c r="J1340" s="20">
        <v>826</v>
      </c>
      <c r="K1340" s="20">
        <v>1607</v>
      </c>
      <c r="L1340" s="20">
        <v>0</v>
      </c>
      <c r="M1340" s="20">
        <v>0</v>
      </c>
      <c r="N1340" s="20">
        <v>7.4</v>
      </c>
      <c r="O1340" s="20">
        <v>114</v>
      </c>
      <c r="P1340" s="20">
        <v>126</v>
      </c>
      <c r="Q1340" s="3">
        <v>43848100</v>
      </c>
      <c r="R1340" s="3">
        <v>15000000</v>
      </c>
      <c r="S1340" s="3">
        <f t="shared" si="200"/>
        <v>28848100</v>
      </c>
      <c r="T1340" s="4">
        <f t="shared" si="201"/>
        <v>1.9232066666666667</v>
      </c>
      <c r="U1340" s="5">
        <f t="shared" si="202"/>
        <v>30.369282666666667</v>
      </c>
      <c r="V1340" s="2">
        <f t="shared" si="203"/>
        <v>1987</v>
      </c>
      <c r="W1340" s="18" t="str">
        <f t="shared" si="204"/>
        <v>aprel</v>
      </c>
      <c r="X1340" s="18" t="str">
        <f t="shared" si="205"/>
        <v>Oliver Stone</v>
      </c>
      <c r="Y1340" s="18" t="str">
        <f t="shared" si="206"/>
        <v>WALL STREET</v>
      </c>
      <c r="Z1340" s="18" t="str">
        <f t="shared" si="207"/>
        <v>Normal</v>
      </c>
      <c r="AA1340" s="18" t="str">
        <f>VLOOKUP(D1340, lookups!$A$2:$B$18, 2, FALSE)</f>
        <v>Medium Budget</v>
      </c>
      <c r="AB1340" s="18" t="str">
        <f t="shared" si="208"/>
        <v>Not Recommended</v>
      </c>
      <c r="AC1340" s="18" t="str">
        <f t="shared" si="209"/>
        <v>Normal</v>
      </c>
    </row>
    <row r="1341" spans="1:29" x14ac:dyDescent="0.35">
      <c r="A1341" s="18" t="s">
        <v>5001</v>
      </c>
      <c r="B1341" s="19">
        <v>39742</v>
      </c>
      <c r="C1341" s="18" t="s">
        <v>50</v>
      </c>
      <c r="D1341" s="18" t="s">
        <v>109</v>
      </c>
      <c r="E1341" s="18" t="s">
        <v>21</v>
      </c>
      <c r="F1341" s="18" t="s">
        <v>22</v>
      </c>
      <c r="G1341" s="18" t="s">
        <v>150</v>
      </c>
      <c r="H1341" s="18" t="s">
        <v>1135</v>
      </c>
      <c r="I1341" s="18" t="s">
        <v>5002</v>
      </c>
      <c r="J1341" s="20">
        <v>2000</v>
      </c>
      <c r="K1341" s="20">
        <v>4867</v>
      </c>
      <c r="L1341" s="20">
        <v>29</v>
      </c>
      <c r="M1341" s="20">
        <v>1000</v>
      </c>
      <c r="N1341" s="20">
        <v>3.9</v>
      </c>
      <c r="O1341" s="20">
        <v>146</v>
      </c>
      <c r="P1341" s="20">
        <v>89</v>
      </c>
      <c r="Q1341" s="3">
        <v>43818159</v>
      </c>
      <c r="R1341" s="3">
        <v>20000000</v>
      </c>
      <c r="S1341" s="3">
        <f t="shared" si="200"/>
        <v>23818159</v>
      </c>
      <c r="T1341" s="4">
        <f t="shared" si="201"/>
        <v>1.1909079499999999</v>
      </c>
      <c r="U1341" s="5">
        <f t="shared" si="202"/>
        <v>16.176363180000003</v>
      </c>
      <c r="V1341" s="2">
        <f t="shared" si="203"/>
        <v>2008</v>
      </c>
      <c r="W1341" s="18" t="str">
        <f t="shared" si="204"/>
        <v>oktyabr</v>
      </c>
      <c r="X1341" s="18" t="str">
        <f t="shared" si="205"/>
        <v>Nelson McCormick</v>
      </c>
      <c r="Y1341" s="18" t="str">
        <f t="shared" si="206"/>
        <v>PROM NİGHT</v>
      </c>
      <c r="Z1341" s="18" t="str">
        <f t="shared" si="207"/>
        <v>Normal</v>
      </c>
      <c r="AA1341" s="18" t="str">
        <f>VLOOKUP(D1341, lookups!$A$2:$B$18, 2, FALSE)</f>
        <v>Low Budget</v>
      </c>
      <c r="AB1341" s="18" t="str">
        <f t="shared" si="208"/>
        <v>Not Recommended</v>
      </c>
      <c r="AC1341" s="18" t="str">
        <f t="shared" si="209"/>
        <v>Normal</v>
      </c>
    </row>
    <row r="1342" spans="1:29" x14ac:dyDescent="0.35">
      <c r="A1342" s="18" t="s">
        <v>198</v>
      </c>
      <c r="B1342" s="19">
        <v>26179</v>
      </c>
      <c r="C1342" s="18" t="s">
        <v>50</v>
      </c>
      <c r="D1342" s="18" t="s">
        <v>95</v>
      </c>
      <c r="E1342" s="18" t="s">
        <v>21</v>
      </c>
      <c r="F1342" s="18" t="s">
        <v>101</v>
      </c>
      <c r="G1342" s="18" t="s">
        <v>199</v>
      </c>
      <c r="H1342" s="18" t="s">
        <v>161</v>
      </c>
      <c r="I1342" s="18" t="s">
        <v>139</v>
      </c>
      <c r="J1342" s="20">
        <v>244</v>
      </c>
      <c r="K1342" s="20">
        <v>1105</v>
      </c>
      <c r="L1342" s="20">
        <v>82</v>
      </c>
      <c r="M1342" s="20">
        <v>0</v>
      </c>
      <c r="N1342" s="20">
        <v>6.7</v>
      </c>
      <c r="O1342" s="20">
        <v>120</v>
      </c>
      <c r="P1342" s="20">
        <v>120</v>
      </c>
      <c r="Q1342" s="3">
        <v>43800000</v>
      </c>
      <c r="R1342" s="3">
        <v>7200000</v>
      </c>
      <c r="S1342" s="3">
        <f t="shared" si="200"/>
        <v>36600000</v>
      </c>
      <c r="T1342" s="4">
        <f t="shared" si="201"/>
        <v>5.083333333333333</v>
      </c>
      <c r="U1342" s="5">
        <f t="shared" si="202"/>
        <v>28.833333333333336</v>
      </c>
      <c r="V1342" s="2">
        <f t="shared" si="203"/>
        <v>1971</v>
      </c>
      <c r="W1342" s="18" t="str">
        <f t="shared" si="204"/>
        <v>sentyabr</v>
      </c>
      <c r="X1342" s="18" t="str">
        <f t="shared" si="205"/>
        <v>Guy Hamilton</v>
      </c>
      <c r="Y1342" s="18" t="str">
        <f t="shared" si="206"/>
        <v>DİAMONDS ARE FOREVER</v>
      </c>
      <c r="Z1342" s="18" t="str">
        <f t="shared" si="207"/>
        <v>Normal</v>
      </c>
      <c r="AA1342" s="18" t="str">
        <f>VLOOKUP(D1342, lookups!$A$2:$B$18, 2, FALSE)</f>
        <v>High Budget</v>
      </c>
      <c r="AB1342" s="18" t="str">
        <f t="shared" si="208"/>
        <v>Not Recommended</v>
      </c>
      <c r="AC1342" s="18" t="str">
        <f t="shared" si="209"/>
        <v>Normal</v>
      </c>
    </row>
    <row r="1343" spans="1:29" x14ac:dyDescent="0.35">
      <c r="A1343" s="18" t="s">
        <v>4695</v>
      </c>
      <c r="B1343" s="19">
        <v>39254</v>
      </c>
      <c r="C1343" s="18" t="s">
        <v>50</v>
      </c>
      <c r="D1343" s="18" t="s">
        <v>38</v>
      </c>
      <c r="E1343" s="18" t="s">
        <v>21</v>
      </c>
      <c r="F1343" s="18" t="s">
        <v>22</v>
      </c>
      <c r="G1343" s="18" t="s">
        <v>150</v>
      </c>
      <c r="H1343" s="18" t="s">
        <v>602</v>
      </c>
      <c r="I1343" s="18" t="s">
        <v>4180</v>
      </c>
      <c r="J1343" s="20">
        <v>49000</v>
      </c>
      <c r="K1343" s="20">
        <v>52566</v>
      </c>
      <c r="L1343" s="20">
        <v>42</v>
      </c>
      <c r="M1343" s="20">
        <v>913</v>
      </c>
      <c r="N1343" s="20">
        <v>5.3</v>
      </c>
      <c r="O1343" s="20">
        <v>120</v>
      </c>
      <c r="P1343" s="20">
        <v>91</v>
      </c>
      <c r="Q1343" s="3">
        <v>43792641</v>
      </c>
      <c r="R1343" s="3">
        <v>35000000</v>
      </c>
      <c r="S1343" s="3">
        <f t="shared" si="200"/>
        <v>8792641</v>
      </c>
      <c r="T1343" s="4">
        <f t="shared" si="201"/>
        <v>0.25121831428571428</v>
      </c>
      <c r="U1343" s="5">
        <f t="shared" si="202"/>
        <v>21.391787325714287</v>
      </c>
      <c r="V1343" s="2">
        <f t="shared" si="203"/>
        <v>2007</v>
      </c>
      <c r="W1343" s="18" t="str">
        <f t="shared" si="204"/>
        <v>iyun</v>
      </c>
      <c r="X1343" s="18" t="str">
        <f t="shared" si="205"/>
        <v>Ken Kwapis</v>
      </c>
      <c r="Y1343" s="18" t="str">
        <f t="shared" si="206"/>
        <v>LİCENSE TO WED</v>
      </c>
      <c r="Z1343" s="18" t="str">
        <f t="shared" si="207"/>
        <v>Normal</v>
      </c>
      <c r="AA1343" s="18" t="str">
        <f>VLOOKUP(D1343, lookups!$A$2:$B$18, 2, FALSE)</f>
        <v>Medium Budget</v>
      </c>
      <c r="AB1343" s="18" t="str">
        <f t="shared" si="208"/>
        <v>Not Recommended</v>
      </c>
      <c r="AC1343" s="18" t="str">
        <f t="shared" si="209"/>
        <v>High Buzz Mismatch</v>
      </c>
    </row>
    <row r="1344" spans="1:29" x14ac:dyDescent="0.35">
      <c r="A1344" s="18" t="s">
        <v>6986</v>
      </c>
      <c r="B1344" s="19">
        <v>42292</v>
      </c>
      <c r="C1344" s="18" t="s">
        <v>50</v>
      </c>
      <c r="D1344" s="18" t="s">
        <v>312</v>
      </c>
      <c r="E1344" s="18" t="s">
        <v>21</v>
      </c>
      <c r="F1344" s="18" t="s">
        <v>22</v>
      </c>
      <c r="G1344" s="18" t="s">
        <v>110</v>
      </c>
      <c r="H1344" s="18" t="s">
        <v>3876</v>
      </c>
      <c r="I1344" s="18" t="s">
        <v>6987</v>
      </c>
      <c r="J1344" s="20">
        <v>1000</v>
      </c>
      <c r="K1344" s="20">
        <v>3215</v>
      </c>
      <c r="L1344" s="20">
        <v>0</v>
      </c>
      <c r="M1344" s="20">
        <v>15000</v>
      </c>
      <c r="N1344" s="20">
        <v>7.1</v>
      </c>
      <c r="O1344" s="20">
        <v>297</v>
      </c>
      <c r="P1344" s="20">
        <v>108</v>
      </c>
      <c r="Q1344" s="3">
        <v>43771291</v>
      </c>
      <c r="R1344" s="3">
        <v>5000000</v>
      </c>
      <c r="S1344" s="3">
        <f t="shared" si="200"/>
        <v>38771291</v>
      </c>
      <c r="T1344" s="4">
        <f t="shared" si="201"/>
        <v>7.7542581999999998</v>
      </c>
      <c r="U1344" s="5">
        <f t="shared" si="202"/>
        <v>33.001703280000001</v>
      </c>
      <c r="V1344" s="2">
        <f t="shared" si="203"/>
        <v>2015</v>
      </c>
      <c r="W1344" s="18" t="str">
        <f t="shared" si="204"/>
        <v>oktyabr</v>
      </c>
      <c r="X1344" s="18" t="str">
        <f t="shared" si="205"/>
        <v>Joel Edgerton</v>
      </c>
      <c r="Y1344" s="18" t="str">
        <f t="shared" si="206"/>
        <v>THE GİFT</v>
      </c>
      <c r="Z1344" s="18" t="str">
        <f t="shared" si="207"/>
        <v>Normal</v>
      </c>
      <c r="AA1344" s="18" t="str">
        <f>VLOOKUP(D1344, lookups!$A$2:$B$18, 2, FALSE)</f>
        <v>Medium Budget</v>
      </c>
      <c r="AB1344" s="18" t="str">
        <f t="shared" si="208"/>
        <v>Not Recommended</v>
      </c>
      <c r="AC1344" s="18" t="str">
        <f t="shared" si="209"/>
        <v>Normal</v>
      </c>
    </row>
    <row r="1345" spans="1:29" x14ac:dyDescent="0.35">
      <c r="A1345" s="18" t="s">
        <v>113</v>
      </c>
      <c r="B1345" s="19">
        <v>22404</v>
      </c>
      <c r="C1345" s="18" t="s">
        <v>50</v>
      </c>
      <c r="D1345" s="18" t="s">
        <v>20</v>
      </c>
      <c r="E1345" s="18" t="s">
        <v>21</v>
      </c>
      <c r="F1345" s="18" t="s">
        <v>22</v>
      </c>
      <c r="G1345" s="18" t="s">
        <v>39</v>
      </c>
      <c r="H1345" s="18" t="s">
        <v>114</v>
      </c>
      <c r="I1345" s="18" t="s">
        <v>115</v>
      </c>
      <c r="J1345" s="20">
        <v>804</v>
      </c>
      <c r="K1345" s="20">
        <v>1802</v>
      </c>
      <c r="L1345" s="20">
        <v>34</v>
      </c>
      <c r="M1345" s="20">
        <v>0</v>
      </c>
      <c r="N1345" s="20">
        <v>7.6</v>
      </c>
      <c r="O1345" s="20">
        <v>120</v>
      </c>
      <c r="P1345" s="20">
        <v>152</v>
      </c>
      <c r="Q1345" s="3">
        <v>43650000</v>
      </c>
      <c r="R1345" s="3">
        <v>6000000</v>
      </c>
      <c r="S1345" s="3">
        <f t="shared" si="200"/>
        <v>37650000</v>
      </c>
      <c r="T1345" s="4">
        <f t="shared" si="201"/>
        <v>6.2750000000000004</v>
      </c>
      <c r="U1345" s="5">
        <f t="shared" si="202"/>
        <v>32.909999999999997</v>
      </c>
      <c r="V1345" s="2">
        <f t="shared" si="203"/>
        <v>1961</v>
      </c>
      <c r="W1345" s="18" t="str">
        <f t="shared" si="204"/>
        <v>may</v>
      </c>
      <c r="X1345" s="18" t="str">
        <f t="shared" si="205"/>
        <v>Jerome Robbins</v>
      </c>
      <c r="Y1345" s="18" t="str">
        <f t="shared" si="206"/>
        <v>WEST SİDE STORY</v>
      </c>
      <c r="Z1345" s="18" t="str">
        <f t="shared" si="207"/>
        <v>Normal</v>
      </c>
      <c r="AA1345" s="18" t="str">
        <f>VLOOKUP(D1345, lookups!$A$2:$B$18, 2, FALSE)</f>
        <v>Medium Budget</v>
      </c>
      <c r="AB1345" s="18" t="str">
        <f t="shared" si="208"/>
        <v>Not Recommended</v>
      </c>
      <c r="AC1345" s="18" t="str">
        <f t="shared" si="209"/>
        <v>Normal</v>
      </c>
    </row>
    <row r="1346" spans="1:29" x14ac:dyDescent="0.35">
      <c r="A1346" s="18" t="s">
        <v>3543</v>
      </c>
      <c r="B1346" s="19">
        <v>37818</v>
      </c>
      <c r="C1346" s="18" t="s">
        <v>50</v>
      </c>
      <c r="D1346" s="18" t="s">
        <v>38</v>
      </c>
      <c r="E1346" s="18" t="s">
        <v>21</v>
      </c>
      <c r="F1346" s="18" t="s">
        <v>22</v>
      </c>
      <c r="G1346" s="18" t="s">
        <v>150</v>
      </c>
      <c r="H1346" s="18" t="s">
        <v>3544</v>
      </c>
      <c r="I1346" s="18" t="s">
        <v>3545</v>
      </c>
      <c r="J1346" s="20">
        <v>727</v>
      </c>
      <c r="K1346" s="20">
        <v>1310</v>
      </c>
      <c r="L1346" s="20">
        <v>22</v>
      </c>
      <c r="M1346" s="20">
        <v>0</v>
      </c>
      <c r="N1346" s="20">
        <v>6.7</v>
      </c>
      <c r="O1346" s="20">
        <v>111</v>
      </c>
      <c r="P1346" s="20">
        <v>113</v>
      </c>
      <c r="Q1346" s="3">
        <v>43601508</v>
      </c>
      <c r="R1346" s="3">
        <v>18000000</v>
      </c>
      <c r="S1346" s="3">
        <f t="shared" si="200"/>
        <v>25601508</v>
      </c>
      <c r="T1346" s="4">
        <f t="shared" si="201"/>
        <v>1.4223060000000001</v>
      </c>
      <c r="U1346" s="5">
        <f t="shared" si="202"/>
        <v>27.368922400000002</v>
      </c>
      <c r="V1346" s="2">
        <f t="shared" si="203"/>
        <v>2003</v>
      </c>
      <c r="W1346" s="18" t="str">
        <f t="shared" si="204"/>
        <v>iyul</v>
      </c>
      <c r="X1346" s="18" t="str">
        <f t="shared" si="205"/>
        <v>Audrey Wells</v>
      </c>
      <c r="Y1346" s="18" t="str">
        <f t="shared" si="206"/>
        <v>UNDER THE TUSCAN SUN</v>
      </c>
      <c r="Z1346" s="18" t="str">
        <f t="shared" si="207"/>
        <v>Normal</v>
      </c>
      <c r="AA1346" s="18" t="str">
        <f>VLOOKUP(D1346, lookups!$A$2:$B$18, 2, FALSE)</f>
        <v>Medium Budget</v>
      </c>
      <c r="AB1346" s="18" t="str">
        <f t="shared" si="208"/>
        <v>Not Recommended</v>
      </c>
      <c r="AC1346" s="18" t="str">
        <f t="shared" si="209"/>
        <v>Normal</v>
      </c>
    </row>
    <row r="1347" spans="1:29" x14ac:dyDescent="0.35">
      <c r="A1347" s="18" t="s">
        <v>5512</v>
      </c>
      <c r="B1347" s="19">
        <v>40510</v>
      </c>
      <c r="C1347" s="18" t="s">
        <v>50</v>
      </c>
      <c r="D1347" s="18" t="s">
        <v>95</v>
      </c>
      <c r="E1347" s="18" t="s">
        <v>21</v>
      </c>
      <c r="F1347" s="18" t="s">
        <v>22</v>
      </c>
      <c r="G1347" s="18" t="s">
        <v>102</v>
      </c>
      <c r="H1347" s="18" t="s">
        <v>5513</v>
      </c>
      <c r="I1347" s="18" t="s">
        <v>5514</v>
      </c>
      <c r="J1347" s="20">
        <v>975</v>
      </c>
      <c r="K1347" s="20">
        <v>3326</v>
      </c>
      <c r="L1347" s="20">
        <v>62</v>
      </c>
      <c r="M1347" s="20">
        <v>0</v>
      </c>
      <c r="N1347" s="20">
        <v>4.3</v>
      </c>
      <c r="O1347" s="20">
        <v>91</v>
      </c>
      <c r="P1347" s="20">
        <v>82</v>
      </c>
      <c r="Q1347" s="3">
        <v>43575716</v>
      </c>
      <c r="R1347" s="3">
        <v>85000000</v>
      </c>
      <c r="S1347" s="3">
        <f t="shared" ref="S1347:S1410" si="210">Q1347-R1347</f>
        <v>-41424284</v>
      </c>
      <c r="T1347" s="4">
        <f t="shared" ref="T1347:T1410" si="211">IF(R1347&gt;0, (Q1347-R1347)/R1347, 0)</f>
        <v>-0.48734451764705883</v>
      </c>
      <c r="U1347" s="5">
        <f t="shared" ref="U1347:U1410" si="212">(N1347*4) + (T1347*0.4) + (M1347/10000)</f>
        <v>17.005062192941175</v>
      </c>
      <c r="V1347" s="2">
        <f t="shared" ref="V1347:V1410" si="213">YEAR(B1347)</f>
        <v>2010</v>
      </c>
      <c r="W1347" s="18" t="str">
        <f t="shared" ref="W1347:W1410" si="214">TEXT(B1347, "mmmm")</f>
        <v>noyabr</v>
      </c>
      <c r="X1347" s="18" t="str">
        <f t="shared" ref="X1347:X1410" si="215">TRIM(I1347)</f>
        <v>Brad Peyton</v>
      </c>
      <c r="Y1347" s="18" t="str">
        <f t="shared" ref="Y1347:Y1410" si="216">UPPER(A1347)</f>
        <v>CATS &amp; DOGS: THE REVENGE OF KİTTY GALORE</v>
      </c>
      <c r="Z1347" s="18" t="str">
        <f t="shared" ref="Z1347:Z1410" si="217">IF(AND(R1347&gt;50000000, S1347&lt;0), "Underperformer", IF(AND(R1347&lt;10000000, S1347&gt;50000000), "Overperformer", "Normal"))</f>
        <v>Underperformer</v>
      </c>
      <c r="AA1347" s="18" t="str">
        <f>VLOOKUP(D1347, lookups!$A$2:$B$18, 2, FALSE)</f>
        <v>High Budget</v>
      </c>
      <c r="AB1347" s="18" t="str">
        <f t="shared" ref="AB1347:AB1410" si="218">IF(AND(N1347&gt;7, T1347&gt;1, U1347&gt;70), "Recommended", "Not Recommended")</f>
        <v>Not Recommended</v>
      </c>
      <c r="AC1347" s="18" t="str">
        <f t="shared" ref="AC1347:AC1410" si="219">IF(N1347&gt;=8, "High Buzz / High Score", IF(AND(N1347&lt;6, T1347&lt;1), "High Buzz Mismatch", "Normal"))</f>
        <v>High Buzz Mismatch</v>
      </c>
    </row>
    <row r="1348" spans="1:29" x14ac:dyDescent="0.35">
      <c r="A1348" s="18" t="s">
        <v>6707</v>
      </c>
      <c r="B1348" s="19">
        <v>41880</v>
      </c>
      <c r="C1348" s="18" t="s">
        <v>50</v>
      </c>
      <c r="D1348" s="18" t="s">
        <v>95</v>
      </c>
      <c r="E1348" s="18" t="s">
        <v>21</v>
      </c>
      <c r="F1348" s="18" t="s">
        <v>22</v>
      </c>
      <c r="G1348" s="18" t="s">
        <v>150</v>
      </c>
      <c r="H1348" s="18" t="s">
        <v>6708</v>
      </c>
      <c r="I1348" s="18" t="s">
        <v>6709</v>
      </c>
      <c r="J1348" s="20">
        <v>3000</v>
      </c>
      <c r="K1348" s="20">
        <v>7081</v>
      </c>
      <c r="L1348" s="20">
        <v>76</v>
      </c>
      <c r="M1348" s="20">
        <v>32000</v>
      </c>
      <c r="N1348" s="20">
        <v>6.5</v>
      </c>
      <c r="O1348" s="20">
        <v>327</v>
      </c>
      <c r="P1348" s="20">
        <v>132</v>
      </c>
      <c r="Q1348" s="3">
        <v>43568507</v>
      </c>
      <c r="R1348" s="3">
        <v>66000000</v>
      </c>
      <c r="S1348" s="3">
        <f t="shared" si="210"/>
        <v>-22431493</v>
      </c>
      <c r="T1348" s="4">
        <f t="shared" si="211"/>
        <v>-0.33987110606060605</v>
      </c>
      <c r="U1348" s="5">
        <f t="shared" si="212"/>
        <v>29.064051557575755</v>
      </c>
      <c r="V1348" s="2">
        <f t="shared" si="213"/>
        <v>2014</v>
      </c>
      <c r="W1348" s="18" t="str">
        <f t="shared" si="214"/>
        <v>avgust</v>
      </c>
      <c r="X1348" s="18" t="str">
        <f t="shared" si="215"/>
        <v>Scott Waugh</v>
      </c>
      <c r="Y1348" s="18" t="str">
        <f t="shared" si="216"/>
        <v>NEED FOR SPEED</v>
      </c>
      <c r="Z1348" s="18" t="str">
        <f t="shared" si="217"/>
        <v>Underperformer</v>
      </c>
      <c r="AA1348" s="18" t="str">
        <f>VLOOKUP(D1348, lookups!$A$2:$B$18, 2, FALSE)</f>
        <v>High Budget</v>
      </c>
      <c r="AB1348" s="18" t="str">
        <f t="shared" si="218"/>
        <v>Not Recommended</v>
      </c>
      <c r="AC1348" s="18" t="str">
        <f t="shared" si="219"/>
        <v>Normal</v>
      </c>
    </row>
    <row r="1349" spans="1:29" x14ac:dyDescent="0.35">
      <c r="A1349" s="18" t="s">
        <v>4563</v>
      </c>
      <c r="B1349" s="19">
        <v>38918</v>
      </c>
      <c r="C1349" s="18" t="s">
        <v>50</v>
      </c>
      <c r="D1349" s="18" t="s">
        <v>27</v>
      </c>
      <c r="E1349" s="18" t="s">
        <v>21</v>
      </c>
      <c r="F1349" s="18" t="s">
        <v>22</v>
      </c>
      <c r="G1349" s="18" t="s">
        <v>102</v>
      </c>
      <c r="H1349" s="18" t="s">
        <v>1395</v>
      </c>
      <c r="I1349" s="18" t="s">
        <v>2333</v>
      </c>
      <c r="J1349" s="20">
        <v>11000</v>
      </c>
      <c r="K1349" s="20">
        <v>12088</v>
      </c>
      <c r="L1349" s="20">
        <v>368</v>
      </c>
      <c r="M1349" s="20">
        <v>0</v>
      </c>
      <c r="N1349" s="20">
        <v>7.1</v>
      </c>
      <c r="O1349" s="20">
        <v>96</v>
      </c>
      <c r="P1349" s="20">
        <v>131</v>
      </c>
      <c r="Q1349" s="3">
        <v>43532294</v>
      </c>
      <c r="R1349" s="3">
        <v>65000000</v>
      </c>
      <c r="S1349" s="3">
        <f t="shared" si="210"/>
        <v>-21467706</v>
      </c>
      <c r="T1349" s="4">
        <f t="shared" si="211"/>
        <v>-0.33027240000000002</v>
      </c>
      <c r="U1349" s="5">
        <f t="shared" si="212"/>
        <v>28.267891039999999</v>
      </c>
      <c r="V1349" s="2">
        <f t="shared" si="213"/>
        <v>2006</v>
      </c>
      <c r="W1349" s="18" t="str">
        <f t="shared" si="214"/>
        <v>iyul</v>
      </c>
      <c r="X1349" s="18" t="str">
        <f t="shared" si="215"/>
        <v>McG</v>
      </c>
      <c r="Y1349" s="18" t="str">
        <f t="shared" si="216"/>
        <v>WE ARE MARSHALL</v>
      </c>
      <c r="Z1349" s="18" t="str">
        <f t="shared" si="217"/>
        <v>Underperformer</v>
      </c>
      <c r="AA1349" s="18" t="str">
        <f>VLOOKUP(D1349, lookups!$A$2:$B$18, 2, FALSE)</f>
        <v>Medium Budget</v>
      </c>
      <c r="AB1349" s="18" t="str">
        <f t="shared" si="218"/>
        <v>Not Recommended</v>
      </c>
      <c r="AC1349" s="18" t="str">
        <f t="shared" si="219"/>
        <v>Normal</v>
      </c>
    </row>
    <row r="1350" spans="1:29" x14ac:dyDescent="0.35">
      <c r="A1350" s="18" t="s">
        <v>1643</v>
      </c>
      <c r="B1350" s="19">
        <v>35699</v>
      </c>
      <c r="C1350" s="18" t="s">
        <v>50</v>
      </c>
      <c r="D1350" s="18" t="s">
        <v>38</v>
      </c>
      <c r="E1350" s="18" t="s">
        <v>21</v>
      </c>
      <c r="F1350" s="18" t="s">
        <v>22</v>
      </c>
      <c r="G1350" s="18" t="s">
        <v>110</v>
      </c>
      <c r="H1350" s="18" t="s">
        <v>856</v>
      </c>
      <c r="I1350" s="18" t="s">
        <v>1644</v>
      </c>
      <c r="J1350" s="20">
        <v>1000</v>
      </c>
      <c r="K1350" s="20">
        <v>4737</v>
      </c>
      <c r="L1350" s="20">
        <v>88</v>
      </c>
      <c r="M1350" s="20">
        <v>508</v>
      </c>
      <c r="N1350" s="20">
        <v>6.9</v>
      </c>
      <c r="O1350" s="20">
        <v>34</v>
      </c>
      <c r="P1350" s="20">
        <v>115</v>
      </c>
      <c r="Q1350" s="3">
        <v>43490057</v>
      </c>
      <c r="R1350" s="3">
        <v>7500000</v>
      </c>
      <c r="S1350" s="3">
        <f t="shared" si="210"/>
        <v>35990057</v>
      </c>
      <c r="T1350" s="4">
        <f t="shared" si="211"/>
        <v>4.7986742666666666</v>
      </c>
      <c r="U1350" s="5">
        <f t="shared" si="212"/>
        <v>29.570269706666668</v>
      </c>
      <c r="V1350" s="2">
        <f t="shared" si="213"/>
        <v>1997</v>
      </c>
      <c r="W1350" s="18" t="str">
        <f t="shared" si="214"/>
        <v>sentyabr</v>
      </c>
      <c r="X1350" s="18" t="str">
        <f t="shared" si="215"/>
        <v>George Tillman Jr.</v>
      </c>
      <c r="Y1350" s="18" t="str">
        <f t="shared" si="216"/>
        <v>SOUL FOOD</v>
      </c>
      <c r="Z1350" s="18" t="str">
        <f t="shared" si="217"/>
        <v>Normal</v>
      </c>
      <c r="AA1350" s="18" t="str">
        <f>VLOOKUP(D1350, lookups!$A$2:$B$18, 2, FALSE)</f>
        <v>Medium Budget</v>
      </c>
      <c r="AB1350" s="18" t="str">
        <f t="shared" si="218"/>
        <v>Not Recommended</v>
      </c>
      <c r="AC1350" s="18" t="str">
        <f t="shared" si="219"/>
        <v>Normal</v>
      </c>
    </row>
    <row r="1351" spans="1:29" x14ac:dyDescent="0.35">
      <c r="A1351" s="18" t="s">
        <v>3478</v>
      </c>
      <c r="B1351" s="19">
        <v>37811</v>
      </c>
      <c r="C1351" s="18" t="s">
        <v>50</v>
      </c>
      <c r="D1351" s="18" t="s">
        <v>95</v>
      </c>
      <c r="E1351" s="18" t="s">
        <v>21</v>
      </c>
      <c r="F1351" s="18" t="s">
        <v>22</v>
      </c>
      <c r="G1351" s="18" t="s">
        <v>110</v>
      </c>
      <c r="H1351" s="18" t="s">
        <v>800</v>
      </c>
      <c r="I1351" s="18" t="s">
        <v>1930</v>
      </c>
      <c r="J1351" s="20">
        <v>13000</v>
      </c>
      <c r="K1351" s="20">
        <v>16580</v>
      </c>
      <c r="L1351" s="20">
        <v>845</v>
      </c>
      <c r="M1351" s="20">
        <v>0</v>
      </c>
      <c r="N1351" s="20">
        <v>6.6</v>
      </c>
      <c r="O1351" s="20">
        <v>89</v>
      </c>
      <c r="P1351" s="20">
        <v>142</v>
      </c>
      <c r="Q1351" s="3">
        <v>43426961</v>
      </c>
      <c r="R1351" s="3">
        <v>70000000</v>
      </c>
      <c r="S1351" s="3">
        <f t="shared" si="210"/>
        <v>-26573039</v>
      </c>
      <c r="T1351" s="4">
        <f t="shared" si="211"/>
        <v>-0.37961484285714286</v>
      </c>
      <c r="U1351" s="5">
        <f t="shared" si="212"/>
        <v>26.248154062857143</v>
      </c>
      <c r="V1351" s="2">
        <f t="shared" si="213"/>
        <v>2003</v>
      </c>
      <c r="W1351" s="18" t="str">
        <f t="shared" si="214"/>
        <v>iyul</v>
      </c>
      <c r="X1351" s="18" t="str">
        <f t="shared" si="215"/>
        <v>Antoine Fuqua</v>
      </c>
      <c r="Y1351" s="18" t="str">
        <f t="shared" si="216"/>
        <v>TEARS OF THE SUN</v>
      </c>
      <c r="Z1351" s="18" t="str">
        <f t="shared" si="217"/>
        <v>Underperformer</v>
      </c>
      <c r="AA1351" s="18" t="str">
        <f>VLOOKUP(D1351, lookups!$A$2:$B$18, 2, FALSE)</f>
        <v>High Budget</v>
      </c>
      <c r="AB1351" s="18" t="str">
        <f t="shared" si="218"/>
        <v>Not Recommended</v>
      </c>
      <c r="AC1351" s="18" t="str">
        <f t="shared" si="219"/>
        <v>Normal</v>
      </c>
    </row>
    <row r="1352" spans="1:29" x14ac:dyDescent="0.35">
      <c r="A1352" s="18" t="s">
        <v>5483</v>
      </c>
      <c r="B1352" s="19">
        <v>40091</v>
      </c>
      <c r="C1352" s="18" t="s">
        <v>50</v>
      </c>
      <c r="D1352" s="18" t="s">
        <v>58</v>
      </c>
      <c r="E1352" s="18" t="s">
        <v>21</v>
      </c>
      <c r="F1352" s="18" t="s">
        <v>22</v>
      </c>
      <c r="G1352" s="18" t="s">
        <v>150</v>
      </c>
      <c r="H1352" s="18" t="s">
        <v>3937</v>
      </c>
      <c r="I1352" s="18" t="s">
        <v>307</v>
      </c>
      <c r="J1352" s="20">
        <v>10000</v>
      </c>
      <c r="K1352" s="20">
        <v>12258</v>
      </c>
      <c r="L1352" s="20">
        <v>11000</v>
      </c>
      <c r="M1352" s="20">
        <v>0</v>
      </c>
      <c r="N1352" s="20">
        <v>4.9000000000000004</v>
      </c>
      <c r="O1352" s="20">
        <v>170</v>
      </c>
      <c r="P1352" s="20">
        <v>100</v>
      </c>
      <c r="Q1352" s="3">
        <v>43337279</v>
      </c>
      <c r="R1352" s="3">
        <v>60000000</v>
      </c>
      <c r="S1352" s="3">
        <f t="shared" si="210"/>
        <v>-16662721</v>
      </c>
      <c r="T1352" s="4">
        <f t="shared" si="211"/>
        <v>-0.27771201666666667</v>
      </c>
      <c r="U1352" s="5">
        <f t="shared" si="212"/>
        <v>19.488915193333334</v>
      </c>
      <c r="V1352" s="2">
        <f t="shared" si="213"/>
        <v>2009</v>
      </c>
      <c r="W1352" s="18" t="str">
        <f t="shared" si="214"/>
        <v>oktyabr</v>
      </c>
      <c r="X1352" s="18" t="str">
        <f t="shared" si="215"/>
        <v>Harold Ramis</v>
      </c>
      <c r="Y1352" s="18" t="str">
        <f t="shared" si="216"/>
        <v>YEAR ONE</v>
      </c>
      <c r="Z1352" s="18" t="str">
        <f t="shared" si="217"/>
        <v>Underperformer</v>
      </c>
      <c r="AA1352" s="18" t="str">
        <f>VLOOKUP(D1352, lookups!$A$2:$B$18, 2, FALSE)</f>
        <v>High Budget</v>
      </c>
      <c r="AB1352" s="18" t="str">
        <f t="shared" si="218"/>
        <v>Not Recommended</v>
      </c>
      <c r="AC1352" s="18" t="str">
        <f t="shared" si="219"/>
        <v>High Buzz Mismatch</v>
      </c>
    </row>
    <row r="1353" spans="1:29" x14ac:dyDescent="0.35">
      <c r="A1353" s="18" t="s">
        <v>5539</v>
      </c>
      <c r="B1353" s="19">
        <v>40515</v>
      </c>
      <c r="C1353" s="18" t="s">
        <v>50</v>
      </c>
      <c r="D1353" s="18" t="s">
        <v>20</v>
      </c>
      <c r="E1353" s="18" t="s">
        <v>21</v>
      </c>
      <c r="F1353" s="18" t="s">
        <v>101</v>
      </c>
      <c r="G1353" s="18" t="s">
        <v>110</v>
      </c>
      <c r="H1353" s="18" t="s">
        <v>5257</v>
      </c>
      <c r="I1353" s="18" t="s">
        <v>1223</v>
      </c>
      <c r="J1353" s="20">
        <v>2000</v>
      </c>
      <c r="K1353" s="20">
        <v>7053</v>
      </c>
      <c r="L1353" s="20">
        <v>258</v>
      </c>
      <c r="M1353" s="20">
        <v>0</v>
      </c>
      <c r="N1353" s="20">
        <v>6.6</v>
      </c>
      <c r="O1353" s="20">
        <v>258</v>
      </c>
      <c r="P1353" s="20">
        <v>117</v>
      </c>
      <c r="Q1353" s="3">
        <v>43290977</v>
      </c>
      <c r="R1353" s="3">
        <v>80000000</v>
      </c>
      <c r="S1353" s="3">
        <f t="shared" si="210"/>
        <v>-36709023</v>
      </c>
      <c r="T1353" s="4">
        <f t="shared" si="211"/>
        <v>-0.45886278749999998</v>
      </c>
      <c r="U1353" s="5">
        <f t="shared" si="212"/>
        <v>26.216454884999997</v>
      </c>
      <c r="V1353" s="2">
        <f t="shared" si="213"/>
        <v>2010</v>
      </c>
      <c r="W1353" s="18" t="str">
        <f t="shared" si="214"/>
        <v>dekabr</v>
      </c>
      <c r="X1353" s="18" t="str">
        <f t="shared" si="215"/>
        <v>Martin Campbell</v>
      </c>
      <c r="Y1353" s="18" t="str">
        <f t="shared" si="216"/>
        <v>EDGE OF DARKNESS</v>
      </c>
      <c r="Z1353" s="18" t="str">
        <f t="shared" si="217"/>
        <v>Underperformer</v>
      </c>
      <c r="AA1353" s="18" t="str">
        <f>VLOOKUP(D1353, lookups!$A$2:$B$18, 2, FALSE)</f>
        <v>Medium Budget</v>
      </c>
      <c r="AB1353" s="18" t="str">
        <f t="shared" si="218"/>
        <v>Not Recommended</v>
      </c>
      <c r="AC1353" s="18" t="str">
        <f t="shared" si="219"/>
        <v>Normal</v>
      </c>
    </row>
    <row r="1354" spans="1:29" x14ac:dyDescent="0.35">
      <c r="A1354" s="18" t="s">
        <v>6879</v>
      </c>
      <c r="B1354" s="19">
        <v>42187</v>
      </c>
      <c r="C1354" s="18" t="s">
        <v>50</v>
      </c>
      <c r="D1354" s="18" t="s">
        <v>58</v>
      </c>
      <c r="E1354" s="18" t="s">
        <v>21</v>
      </c>
      <c r="F1354" s="18" t="s">
        <v>101</v>
      </c>
      <c r="G1354" s="18" t="s">
        <v>150</v>
      </c>
      <c r="H1354" s="18" t="s">
        <v>5250</v>
      </c>
      <c r="I1354" s="18" t="s">
        <v>6098</v>
      </c>
      <c r="J1354" s="20">
        <v>963</v>
      </c>
      <c r="K1354" s="20">
        <v>2131</v>
      </c>
      <c r="L1354" s="20">
        <v>175</v>
      </c>
      <c r="M1354" s="20">
        <v>40000</v>
      </c>
      <c r="N1354" s="20">
        <v>7.1</v>
      </c>
      <c r="O1354" s="20">
        <v>361</v>
      </c>
      <c r="P1354" s="20">
        <v>121</v>
      </c>
      <c r="Q1354" s="3">
        <v>43247140</v>
      </c>
      <c r="R1354" s="3">
        <v>55000000</v>
      </c>
      <c r="S1354" s="3">
        <f t="shared" si="210"/>
        <v>-11752860</v>
      </c>
      <c r="T1354" s="4">
        <f t="shared" si="211"/>
        <v>-0.21368836363636365</v>
      </c>
      <c r="U1354" s="5">
        <f t="shared" si="212"/>
        <v>32.314524654545451</v>
      </c>
      <c r="V1354" s="2">
        <f t="shared" si="213"/>
        <v>2015</v>
      </c>
      <c r="W1354" s="18" t="str">
        <f t="shared" si="214"/>
        <v>iyul</v>
      </c>
      <c r="X1354" s="18" t="str">
        <f t="shared" si="215"/>
        <v>Baltasar KormÃ¡kur</v>
      </c>
      <c r="Y1354" s="18" t="str">
        <f t="shared" si="216"/>
        <v>EVEREST</v>
      </c>
      <c r="Z1354" s="18" t="str">
        <f t="shared" si="217"/>
        <v>Underperformer</v>
      </c>
      <c r="AA1354" s="18" t="str">
        <f>VLOOKUP(D1354, lookups!$A$2:$B$18, 2, FALSE)</f>
        <v>High Budget</v>
      </c>
      <c r="AB1354" s="18" t="str">
        <f t="shared" si="218"/>
        <v>Not Recommended</v>
      </c>
      <c r="AC1354" s="18" t="str">
        <f t="shared" si="219"/>
        <v>Normal</v>
      </c>
    </row>
    <row r="1355" spans="1:29" x14ac:dyDescent="0.35">
      <c r="A1355" s="18" t="s">
        <v>3179</v>
      </c>
      <c r="B1355" s="19">
        <v>37501</v>
      </c>
      <c r="C1355" s="18" t="s">
        <v>50</v>
      </c>
      <c r="D1355" s="18" t="s">
        <v>95</v>
      </c>
      <c r="E1355" s="18" t="s">
        <v>21</v>
      </c>
      <c r="F1355" s="18" t="s">
        <v>22</v>
      </c>
      <c r="G1355" s="18" t="s">
        <v>150</v>
      </c>
      <c r="H1355" s="18" t="s">
        <v>3180</v>
      </c>
      <c r="I1355" s="18" t="s">
        <v>1352</v>
      </c>
      <c r="J1355" s="20">
        <v>27000</v>
      </c>
      <c r="K1355" s="20">
        <v>31224</v>
      </c>
      <c r="L1355" s="20">
        <v>53</v>
      </c>
      <c r="M1355" s="20">
        <v>0</v>
      </c>
      <c r="N1355" s="20">
        <v>6.4</v>
      </c>
      <c r="O1355" s="20">
        <v>172</v>
      </c>
      <c r="P1355" s="20">
        <v>116</v>
      </c>
      <c r="Q1355" s="3">
        <v>43119879</v>
      </c>
      <c r="R1355" s="3">
        <v>60000000</v>
      </c>
      <c r="S1355" s="3">
        <f t="shared" si="210"/>
        <v>-16880121</v>
      </c>
      <c r="T1355" s="4">
        <f t="shared" si="211"/>
        <v>-0.28133534999999998</v>
      </c>
      <c r="U1355" s="5">
        <f t="shared" si="212"/>
        <v>25.48746586</v>
      </c>
      <c r="V1355" s="2">
        <f t="shared" si="213"/>
        <v>2002</v>
      </c>
      <c r="W1355" s="18" t="str">
        <f t="shared" si="214"/>
        <v>sentyabr</v>
      </c>
      <c r="X1355" s="18" t="str">
        <f t="shared" si="215"/>
        <v>Stuart Baird</v>
      </c>
      <c r="Y1355" s="18" t="str">
        <f t="shared" si="216"/>
        <v>STAR TREK: NEMESİS</v>
      </c>
      <c r="Z1355" s="18" t="str">
        <f t="shared" si="217"/>
        <v>Underperformer</v>
      </c>
      <c r="AA1355" s="18" t="str">
        <f>VLOOKUP(D1355, lookups!$A$2:$B$18, 2, FALSE)</f>
        <v>High Budget</v>
      </c>
      <c r="AB1355" s="18" t="str">
        <f t="shared" si="218"/>
        <v>Not Recommended</v>
      </c>
      <c r="AC1355" s="18" t="str">
        <f t="shared" si="219"/>
        <v>Normal</v>
      </c>
    </row>
    <row r="1356" spans="1:29" x14ac:dyDescent="0.35">
      <c r="A1356" s="18" t="s">
        <v>164</v>
      </c>
      <c r="B1356" s="19">
        <v>24526</v>
      </c>
      <c r="C1356" s="18" t="s">
        <v>50</v>
      </c>
      <c r="D1356" s="18" t="s">
        <v>95</v>
      </c>
      <c r="E1356" s="18" t="s">
        <v>21</v>
      </c>
      <c r="F1356" s="18" t="s">
        <v>101</v>
      </c>
      <c r="G1356" s="18" t="s">
        <v>43</v>
      </c>
      <c r="H1356" s="18" t="s">
        <v>165</v>
      </c>
      <c r="I1356" s="18" t="s">
        <v>166</v>
      </c>
      <c r="J1356" s="20">
        <v>742</v>
      </c>
      <c r="K1356" s="20">
        <v>2127</v>
      </c>
      <c r="L1356" s="20">
        <v>43</v>
      </c>
      <c r="M1356" s="20">
        <v>0</v>
      </c>
      <c r="N1356" s="20">
        <v>6.9</v>
      </c>
      <c r="O1356" s="20">
        <v>130</v>
      </c>
      <c r="P1356" s="20">
        <v>117</v>
      </c>
      <c r="Q1356" s="3">
        <v>43100000</v>
      </c>
      <c r="R1356" s="3">
        <v>9500000</v>
      </c>
      <c r="S1356" s="3">
        <f t="shared" si="210"/>
        <v>33600000</v>
      </c>
      <c r="T1356" s="4">
        <f t="shared" si="211"/>
        <v>3.5368421052631578</v>
      </c>
      <c r="U1356" s="5">
        <f t="shared" si="212"/>
        <v>29.014736842105265</v>
      </c>
      <c r="V1356" s="2">
        <f t="shared" si="213"/>
        <v>1967</v>
      </c>
      <c r="W1356" s="18" t="str">
        <f t="shared" si="214"/>
        <v>fevral</v>
      </c>
      <c r="X1356" s="18" t="str">
        <f t="shared" si="215"/>
        <v>Lewis Gilbert</v>
      </c>
      <c r="Y1356" s="18" t="str">
        <f t="shared" si="216"/>
        <v>YOU ONLY LİVE TWİCE</v>
      </c>
      <c r="Z1356" s="18" t="str">
        <f t="shared" si="217"/>
        <v>Normal</v>
      </c>
      <c r="AA1356" s="18" t="str">
        <f>VLOOKUP(D1356, lookups!$A$2:$B$18, 2, FALSE)</f>
        <v>High Budget</v>
      </c>
      <c r="AB1356" s="18" t="str">
        <f t="shared" si="218"/>
        <v>Not Recommended</v>
      </c>
      <c r="AC1356" s="18" t="str">
        <f t="shared" si="219"/>
        <v>Normal</v>
      </c>
    </row>
    <row r="1357" spans="1:29" x14ac:dyDescent="0.35">
      <c r="A1357" s="18" t="s">
        <v>4724</v>
      </c>
      <c r="B1357" s="19">
        <v>39212</v>
      </c>
      <c r="C1357" s="18" t="s">
        <v>50</v>
      </c>
      <c r="D1357" s="18" t="s">
        <v>38</v>
      </c>
      <c r="E1357" s="18" t="s">
        <v>21</v>
      </c>
      <c r="F1357" s="18" t="s">
        <v>22</v>
      </c>
      <c r="G1357" s="18" t="s">
        <v>102</v>
      </c>
      <c r="H1357" s="18" t="s">
        <v>4725</v>
      </c>
      <c r="I1357" s="18" t="s">
        <v>1430</v>
      </c>
      <c r="J1357" s="20">
        <v>943</v>
      </c>
      <c r="K1357" s="20">
        <v>3497</v>
      </c>
      <c r="L1357" s="20">
        <v>96</v>
      </c>
      <c r="M1357" s="20">
        <v>0</v>
      </c>
      <c r="N1357" s="20">
        <v>6.3</v>
      </c>
      <c r="O1357" s="20">
        <v>171</v>
      </c>
      <c r="P1357" s="20">
        <v>104</v>
      </c>
      <c r="Q1357" s="3">
        <v>43097652</v>
      </c>
      <c r="R1357" s="3">
        <v>28000000</v>
      </c>
      <c r="S1357" s="3">
        <f t="shared" si="210"/>
        <v>15097652</v>
      </c>
      <c r="T1357" s="4">
        <f t="shared" si="211"/>
        <v>0.53920185714285718</v>
      </c>
      <c r="U1357" s="5">
        <f t="shared" si="212"/>
        <v>25.415680742857141</v>
      </c>
      <c r="V1357" s="2">
        <f t="shared" si="213"/>
        <v>2007</v>
      </c>
      <c r="W1357" s="18" t="str">
        <f t="shared" si="214"/>
        <v>may</v>
      </c>
      <c r="X1357" s="18" t="str">
        <f t="shared" si="215"/>
        <v>Scott Hicks</v>
      </c>
      <c r="Y1357" s="18" t="str">
        <f t="shared" si="216"/>
        <v>NO RESERVATİONS</v>
      </c>
      <c r="Z1357" s="18" t="str">
        <f t="shared" si="217"/>
        <v>Normal</v>
      </c>
      <c r="AA1357" s="18" t="str">
        <f>VLOOKUP(D1357, lookups!$A$2:$B$18, 2, FALSE)</f>
        <v>Medium Budget</v>
      </c>
      <c r="AB1357" s="18" t="str">
        <f t="shared" si="218"/>
        <v>Not Recommended</v>
      </c>
      <c r="AC1357" s="18" t="str">
        <f t="shared" si="219"/>
        <v>Normal</v>
      </c>
    </row>
    <row r="1358" spans="1:29" x14ac:dyDescent="0.35">
      <c r="A1358" s="18" t="s">
        <v>4206</v>
      </c>
      <c r="B1358" s="19">
        <v>38539</v>
      </c>
      <c r="C1358" s="18" t="s">
        <v>50</v>
      </c>
      <c r="D1358" s="18" t="s">
        <v>95</v>
      </c>
      <c r="E1358" s="18" t="s">
        <v>21</v>
      </c>
      <c r="F1358" s="18" t="s">
        <v>179</v>
      </c>
      <c r="G1358" s="18" t="s">
        <v>150</v>
      </c>
      <c r="H1358" s="18" t="s">
        <v>1829</v>
      </c>
      <c r="I1358" s="18" t="s">
        <v>3255</v>
      </c>
      <c r="J1358" s="20">
        <v>26000</v>
      </c>
      <c r="K1358" s="20">
        <v>29050</v>
      </c>
      <c r="L1358" s="20">
        <v>255</v>
      </c>
      <c r="M1358" s="20">
        <v>0</v>
      </c>
      <c r="N1358" s="20">
        <v>6.3</v>
      </c>
      <c r="O1358" s="20">
        <v>163</v>
      </c>
      <c r="P1358" s="20">
        <v>87</v>
      </c>
      <c r="Q1358" s="3">
        <v>43095600</v>
      </c>
      <c r="R1358" s="3">
        <v>32000000</v>
      </c>
      <c r="S1358" s="3">
        <f t="shared" si="210"/>
        <v>11095600</v>
      </c>
      <c r="T1358" s="4">
        <f t="shared" si="211"/>
        <v>0.34673749999999998</v>
      </c>
      <c r="U1358" s="5">
        <f t="shared" si="212"/>
        <v>25.338694999999998</v>
      </c>
      <c r="V1358" s="2">
        <f t="shared" si="213"/>
        <v>2005</v>
      </c>
      <c r="W1358" s="18" t="str">
        <f t="shared" si="214"/>
        <v>iyul</v>
      </c>
      <c r="X1358" s="18" t="str">
        <f t="shared" si="215"/>
        <v>Louis Leterrier</v>
      </c>
      <c r="Y1358" s="18" t="str">
        <f t="shared" si="216"/>
        <v>TRANSPORTER 2</v>
      </c>
      <c r="Z1358" s="18" t="str">
        <f t="shared" si="217"/>
        <v>Normal</v>
      </c>
      <c r="AA1358" s="18" t="str">
        <f>VLOOKUP(D1358, lookups!$A$2:$B$18, 2, FALSE)</f>
        <v>High Budget</v>
      </c>
      <c r="AB1358" s="18" t="str">
        <f t="shared" si="218"/>
        <v>Not Recommended</v>
      </c>
      <c r="AC1358" s="18" t="str">
        <f t="shared" si="219"/>
        <v>Normal</v>
      </c>
    </row>
    <row r="1359" spans="1:29" x14ac:dyDescent="0.35">
      <c r="A1359" s="18" t="s">
        <v>3151</v>
      </c>
      <c r="B1359" s="19">
        <v>37492</v>
      </c>
      <c r="C1359" s="18" t="s">
        <v>50</v>
      </c>
      <c r="D1359" s="18" t="s">
        <v>95</v>
      </c>
      <c r="E1359" s="18" t="s">
        <v>21</v>
      </c>
      <c r="F1359" s="18" t="s">
        <v>22</v>
      </c>
      <c r="G1359" s="18" t="s">
        <v>150</v>
      </c>
      <c r="H1359" s="18" t="s">
        <v>1110</v>
      </c>
      <c r="I1359" s="18" t="s">
        <v>973</v>
      </c>
      <c r="J1359" s="20">
        <v>23000</v>
      </c>
      <c r="K1359" s="20">
        <v>53024</v>
      </c>
      <c r="L1359" s="20">
        <v>38</v>
      </c>
      <c r="M1359" s="20">
        <v>0</v>
      </c>
      <c r="N1359" s="20">
        <v>6.2</v>
      </c>
      <c r="O1359" s="20">
        <v>138</v>
      </c>
      <c r="P1359" s="20">
        <v>101</v>
      </c>
      <c r="Q1359" s="3">
        <v>43060566</v>
      </c>
      <c r="R1359" s="3">
        <v>60000000</v>
      </c>
      <c r="S1359" s="3">
        <f t="shared" si="210"/>
        <v>-16939434</v>
      </c>
      <c r="T1359" s="4">
        <f t="shared" si="211"/>
        <v>-0.28232390000000002</v>
      </c>
      <c r="U1359" s="5">
        <f t="shared" si="212"/>
        <v>24.687070439999999</v>
      </c>
      <c r="V1359" s="2">
        <f t="shared" si="213"/>
        <v>2002</v>
      </c>
      <c r="W1359" s="18" t="str">
        <f t="shared" si="214"/>
        <v>avgust</v>
      </c>
      <c r="X1359" s="18" t="str">
        <f t="shared" si="215"/>
        <v>Rob Bowman</v>
      </c>
      <c r="Y1359" s="18" t="str">
        <f t="shared" si="216"/>
        <v>REİGN OF FİRE</v>
      </c>
      <c r="Z1359" s="18" t="str">
        <f t="shared" si="217"/>
        <v>Underperformer</v>
      </c>
      <c r="AA1359" s="18" t="str">
        <f>VLOOKUP(D1359, lookups!$A$2:$B$18, 2, FALSE)</f>
        <v>High Budget</v>
      </c>
      <c r="AB1359" s="18" t="str">
        <f t="shared" si="218"/>
        <v>Not Recommended</v>
      </c>
      <c r="AC1359" s="18" t="str">
        <f t="shared" si="219"/>
        <v>Normal</v>
      </c>
    </row>
    <row r="1360" spans="1:29" x14ac:dyDescent="0.35">
      <c r="A1360" s="18" t="s">
        <v>1715</v>
      </c>
      <c r="B1360" s="19">
        <v>35554</v>
      </c>
      <c r="C1360" s="18" t="s">
        <v>50</v>
      </c>
      <c r="D1360" s="18" t="s">
        <v>38</v>
      </c>
      <c r="E1360" s="18" t="s">
        <v>21</v>
      </c>
      <c r="F1360" s="18" t="s">
        <v>22</v>
      </c>
      <c r="G1360" s="18" t="s">
        <v>110</v>
      </c>
      <c r="H1360" s="18" t="s">
        <v>221</v>
      </c>
      <c r="I1360" s="18" t="s">
        <v>388</v>
      </c>
      <c r="J1360" s="20">
        <v>22000</v>
      </c>
      <c r="K1360" s="20">
        <v>29252</v>
      </c>
      <c r="L1360" s="20">
        <v>272</v>
      </c>
      <c r="M1360" s="20">
        <v>12000</v>
      </c>
      <c r="N1360" s="20">
        <v>7.1</v>
      </c>
      <c r="O1360" s="20">
        <v>130</v>
      </c>
      <c r="P1360" s="20">
        <v>97</v>
      </c>
      <c r="Q1360" s="3">
        <v>43022524</v>
      </c>
      <c r="R1360" s="3">
        <v>15000000</v>
      </c>
      <c r="S1360" s="3">
        <f t="shared" si="210"/>
        <v>28022524</v>
      </c>
      <c r="T1360" s="4">
        <f t="shared" si="211"/>
        <v>1.8681682666666666</v>
      </c>
      <c r="U1360" s="5">
        <f t="shared" si="212"/>
        <v>30.347267306666666</v>
      </c>
      <c r="V1360" s="2">
        <f t="shared" si="213"/>
        <v>1997</v>
      </c>
      <c r="W1360" s="18" t="str">
        <f t="shared" si="214"/>
        <v>may</v>
      </c>
      <c r="X1360" s="18" t="str">
        <f t="shared" si="215"/>
        <v>Barry Levinson</v>
      </c>
      <c r="Y1360" s="18" t="str">
        <f t="shared" si="216"/>
        <v>WAG THE DOG</v>
      </c>
      <c r="Z1360" s="18" t="str">
        <f t="shared" si="217"/>
        <v>Normal</v>
      </c>
      <c r="AA1360" s="18" t="str">
        <f>VLOOKUP(D1360, lookups!$A$2:$B$18, 2, FALSE)</f>
        <v>Medium Budget</v>
      </c>
      <c r="AB1360" s="18" t="str">
        <f t="shared" si="218"/>
        <v>Not Recommended</v>
      </c>
      <c r="AC1360" s="18" t="str">
        <f t="shared" si="219"/>
        <v>Normal</v>
      </c>
    </row>
    <row r="1361" spans="1:29" x14ac:dyDescent="0.35">
      <c r="A1361" s="18" t="s">
        <v>6496</v>
      </c>
      <c r="B1361" s="19">
        <v>41561</v>
      </c>
      <c r="C1361" s="18" t="s">
        <v>50</v>
      </c>
      <c r="D1361" s="18" t="s">
        <v>95</v>
      </c>
      <c r="E1361" s="18" t="s">
        <v>21</v>
      </c>
      <c r="F1361" s="18" t="s">
        <v>22</v>
      </c>
      <c r="G1361" s="18" t="s">
        <v>150</v>
      </c>
      <c r="H1361" s="18" t="s">
        <v>2897</v>
      </c>
      <c r="I1361" s="18" t="s">
        <v>6497</v>
      </c>
      <c r="J1361" s="20">
        <v>12000</v>
      </c>
      <c r="K1361" s="20">
        <v>15800</v>
      </c>
      <c r="L1361" s="20">
        <v>29</v>
      </c>
      <c r="M1361" s="20">
        <v>12000</v>
      </c>
      <c r="N1361" s="20">
        <v>6.5</v>
      </c>
      <c r="O1361" s="20">
        <v>238</v>
      </c>
      <c r="P1361" s="20">
        <v>112</v>
      </c>
      <c r="Q1361" s="3">
        <v>42919096</v>
      </c>
      <c r="R1361" s="3">
        <v>15000000</v>
      </c>
      <c r="S1361" s="3">
        <f t="shared" si="210"/>
        <v>27919096</v>
      </c>
      <c r="T1361" s="4">
        <f t="shared" si="211"/>
        <v>1.8612730666666666</v>
      </c>
      <c r="U1361" s="5">
        <f t="shared" si="212"/>
        <v>27.944509226666664</v>
      </c>
      <c r="V1361" s="2">
        <f t="shared" si="213"/>
        <v>2013</v>
      </c>
      <c r="W1361" s="18" t="str">
        <f t="shared" si="214"/>
        <v>oktyabr</v>
      </c>
      <c r="X1361" s="18" t="str">
        <f t="shared" si="215"/>
        <v>Ric Roman Waugh</v>
      </c>
      <c r="Y1361" s="18" t="str">
        <f t="shared" si="216"/>
        <v>SNİTCH</v>
      </c>
      <c r="Z1361" s="18" t="str">
        <f t="shared" si="217"/>
        <v>Normal</v>
      </c>
      <c r="AA1361" s="18" t="str">
        <f>VLOOKUP(D1361, lookups!$A$2:$B$18, 2, FALSE)</f>
        <v>High Budget</v>
      </c>
      <c r="AB1361" s="18" t="str">
        <f t="shared" si="218"/>
        <v>Not Recommended</v>
      </c>
      <c r="AC1361" s="18" t="str">
        <f t="shared" si="219"/>
        <v>Normal</v>
      </c>
    </row>
    <row r="1362" spans="1:29" x14ac:dyDescent="0.35">
      <c r="A1362" s="18" t="s">
        <v>1667</v>
      </c>
      <c r="B1362" s="19">
        <v>35539</v>
      </c>
      <c r="C1362" s="18" t="s">
        <v>50</v>
      </c>
      <c r="D1362" s="18" t="s">
        <v>95</v>
      </c>
      <c r="E1362" s="18" t="s">
        <v>21</v>
      </c>
      <c r="F1362" s="18" t="s">
        <v>22</v>
      </c>
      <c r="G1362" s="18" t="s">
        <v>110</v>
      </c>
      <c r="H1362" s="18" t="s">
        <v>217</v>
      </c>
      <c r="I1362" s="18" t="s">
        <v>1053</v>
      </c>
      <c r="J1362" s="20">
        <v>11000</v>
      </c>
      <c r="K1362" s="20">
        <v>26088</v>
      </c>
      <c r="L1362" s="20">
        <v>79</v>
      </c>
      <c r="M1362" s="20">
        <v>979</v>
      </c>
      <c r="N1362" s="20">
        <v>6.1</v>
      </c>
      <c r="O1362" s="20">
        <v>66</v>
      </c>
      <c r="P1362" s="20">
        <v>111</v>
      </c>
      <c r="Q1362" s="3">
        <v>42877165</v>
      </c>
      <c r="R1362" s="3">
        <v>86000000</v>
      </c>
      <c r="S1362" s="3">
        <f t="shared" si="210"/>
        <v>-43122835</v>
      </c>
      <c r="T1362" s="4">
        <f t="shared" si="211"/>
        <v>-0.50142831395348841</v>
      </c>
      <c r="U1362" s="5">
        <f t="shared" si="212"/>
        <v>24.297328674418601</v>
      </c>
      <c r="V1362" s="2">
        <f t="shared" si="213"/>
        <v>1997</v>
      </c>
      <c r="W1362" s="18" t="str">
        <f t="shared" si="214"/>
        <v>aprel</v>
      </c>
      <c r="X1362" s="18" t="str">
        <f t="shared" si="215"/>
        <v>Alan J. Pakula</v>
      </c>
      <c r="Y1362" s="18" t="str">
        <f t="shared" si="216"/>
        <v>THE DEVİL'S OWN</v>
      </c>
      <c r="Z1362" s="18" t="str">
        <f t="shared" si="217"/>
        <v>Underperformer</v>
      </c>
      <c r="AA1362" s="18" t="str">
        <f>VLOOKUP(D1362, lookups!$A$2:$B$18, 2, FALSE)</f>
        <v>High Budget</v>
      </c>
      <c r="AB1362" s="18" t="str">
        <f t="shared" si="218"/>
        <v>Not Recommended</v>
      </c>
      <c r="AC1362" s="18" t="str">
        <f t="shared" si="219"/>
        <v>Normal</v>
      </c>
    </row>
    <row r="1363" spans="1:29" x14ac:dyDescent="0.35">
      <c r="A1363" s="18" t="s">
        <v>5557</v>
      </c>
      <c r="B1363" s="19">
        <v>40355</v>
      </c>
      <c r="C1363" s="18" t="s">
        <v>50</v>
      </c>
      <c r="D1363" s="18" t="s">
        <v>58</v>
      </c>
      <c r="E1363" s="18" t="s">
        <v>21</v>
      </c>
      <c r="F1363" s="18" t="s">
        <v>22</v>
      </c>
      <c r="G1363" s="18" t="s">
        <v>102</v>
      </c>
      <c r="H1363" s="18" t="s">
        <v>4939</v>
      </c>
      <c r="I1363" s="18" t="s">
        <v>5319</v>
      </c>
      <c r="J1363" s="20">
        <v>480</v>
      </c>
      <c r="K1363" s="20">
        <v>1173</v>
      </c>
      <c r="L1363" s="20">
        <v>11</v>
      </c>
      <c r="M1363" s="20">
        <v>0</v>
      </c>
      <c r="N1363" s="20">
        <v>4.9000000000000004</v>
      </c>
      <c r="O1363" s="20">
        <v>184</v>
      </c>
      <c r="P1363" s="20">
        <v>85</v>
      </c>
      <c r="Q1363" s="3">
        <v>42776259</v>
      </c>
      <c r="R1363" s="3">
        <v>112000000</v>
      </c>
      <c r="S1363" s="3">
        <f t="shared" si="210"/>
        <v>-69223741</v>
      </c>
      <c r="T1363" s="4">
        <f t="shared" si="211"/>
        <v>-0.61806911607142856</v>
      </c>
      <c r="U1363" s="5">
        <f t="shared" si="212"/>
        <v>19.352772353571432</v>
      </c>
      <c r="V1363" s="2">
        <f t="shared" si="213"/>
        <v>2010</v>
      </c>
      <c r="W1363" s="18" t="str">
        <f t="shared" si="214"/>
        <v>iyun</v>
      </c>
      <c r="X1363" s="18" t="str">
        <f t="shared" si="215"/>
        <v>Rob Letterman</v>
      </c>
      <c r="Y1363" s="18" t="str">
        <f t="shared" si="216"/>
        <v>GULLİVER'S TRAVELS</v>
      </c>
      <c r="Z1363" s="18" t="str">
        <f t="shared" si="217"/>
        <v>Underperformer</v>
      </c>
      <c r="AA1363" s="18" t="str">
        <f>VLOOKUP(D1363, lookups!$A$2:$B$18, 2, FALSE)</f>
        <v>High Budget</v>
      </c>
      <c r="AB1363" s="18" t="str">
        <f t="shared" si="218"/>
        <v>Not Recommended</v>
      </c>
      <c r="AC1363" s="18" t="str">
        <f t="shared" si="219"/>
        <v>High Buzz Mismatch</v>
      </c>
    </row>
    <row r="1364" spans="1:29" x14ac:dyDescent="0.35">
      <c r="A1364" s="18" t="s">
        <v>1263</v>
      </c>
      <c r="B1364" s="19">
        <v>34785</v>
      </c>
      <c r="C1364" s="18" t="s">
        <v>50</v>
      </c>
      <c r="D1364" s="18" t="s">
        <v>27</v>
      </c>
      <c r="E1364" s="18" t="s">
        <v>21</v>
      </c>
      <c r="F1364" s="18" t="s">
        <v>22</v>
      </c>
      <c r="G1364" s="18" t="s">
        <v>102</v>
      </c>
      <c r="H1364" s="18" t="s">
        <v>679</v>
      </c>
      <c r="I1364" s="18" t="s">
        <v>1264</v>
      </c>
      <c r="J1364" s="20">
        <v>25000</v>
      </c>
      <c r="K1364" s="20">
        <v>41059</v>
      </c>
      <c r="L1364" s="20">
        <v>0</v>
      </c>
      <c r="M1364" s="20">
        <v>0</v>
      </c>
      <c r="N1364" s="20">
        <v>7.7</v>
      </c>
      <c r="O1364" s="20">
        <v>69</v>
      </c>
      <c r="P1364" s="20">
        <v>136</v>
      </c>
      <c r="Q1364" s="3">
        <v>42700000</v>
      </c>
      <c r="R1364" s="3">
        <v>16500000</v>
      </c>
      <c r="S1364" s="3">
        <f t="shared" si="210"/>
        <v>26200000</v>
      </c>
      <c r="T1364" s="4">
        <f t="shared" si="211"/>
        <v>1.5878787878787879</v>
      </c>
      <c r="U1364" s="5">
        <f t="shared" si="212"/>
        <v>31.435151515151517</v>
      </c>
      <c r="V1364" s="2">
        <f t="shared" si="213"/>
        <v>1995</v>
      </c>
      <c r="W1364" s="18" t="str">
        <f t="shared" si="214"/>
        <v>mart</v>
      </c>
      <c r="X1364" s="18" t="str">
        <f t="shared" si="215"/>
        <v>Ang Lee</v>
      </c>
      <c r="Y1364" s="18" t="str">
        <f t="shared" si="216"/>
        <v>SENSE AND SENSİBİLİTY</v>
      </c>
      <c r="Z1364" s="18" t="str">
        <f t="shared" si="217"/>
        <v>Normal</v>
      </c>
      <c r="AA1364" s="18" t="str">
        <f>VLOOKUP(D1364, lookups!$A$2:$B$18, 2, FALSE)</f>
        <v>Medium Budget</v>
      </c>
      <c r="AB1364" s="18" t="str">
        <f t="shared" si="218"/>
        <v>Not Recommended</v>
      </c>
      <c r="AC1364" s="18" t="str">
        <f t="shared" si="219"/>
        <v>Normal</v>
      </c>
    </row>
    <row r="1365" spans="1:29" x14ac:dyDescent="0.35">
      <c r="A1365" s="18" t="s">
        <v>3508</v>
      </c>
      <c r="B1365" s="19">
        <v>37718</v>
      </c>
      <c r="C1365" s="18" t="s">
        <v>50</v>
      </c>
      <c r="D1365" s="18" t="s">
        <v>58</v>
      </c>
      <c r="E1365" s="18" t="s">
        <v>21</v>
      </c>
      <c r="F1365" s="18" t="s">
        <v>22</v>
      </c>
      <c r="G1365" s="18" t="s">
        <v>102</v>
      </c>
      <c r="H1365" s="18" t="s">
        <v>3509</v>
      </c>
      <c r="I1365" s="18" t="s">
        <v>3510</v>
      </c>
      <c r="J1365" s="20">
        <v>925</v>
      </c>
      <c r="K1365" s="20">
        <v>3423</v>
      </c>
      <c r="L1365" s="20">
        <v>13</v>
      </c>
      <c r="M1365" s="20">
        <v>0</v>
      </c>
      <c r="N1365" s="20">
        <v>5.3</v>
      </c>
      <c r="O1365" s="20">
        <v>66</v>
      </c>
      <c r="P1365" s="20">
        <v>94</v>
      </c>
      <c r="Q1365" s="3">
        <v>42672630</v>
      </c>
      <c r="R1365" s="3">
        <v>17000000</v>
      </c>
      <c r="S1365" s="3">
        <f t="shared" si="210"/>
        <v>25672630</v>
      </c>
      <c r="T1365" s="4">
        <f t="shared" si="211"/>
        <v>1.510154705882353</v>
      </c>
      <c r="U1365" s="5">
        <f t="shared" si="212"/>
        <v>21.80406188235294</v>
      </c>
      <c r="V1365" s="2">
        <f t="shared" si="213"/>
        <v>2003</v>
      </c>
      <c r="W1365" s="18" t="str">
        <f t="shared" si="214"/>
        <v>aprel</v>
      </c>
      <c r="X1365" s="18" t="str">
        <f t="shared" si="215"/>
        <v>Jim Fall</v>
      </c>
      <c r="Y1365" s="18" t="str">
        <f t="shared" si="216"/>
        <v>THE LİZZİE MCGUİRE MOVİE</v>
      </c>
      <c r="Z1365" s="18" t="str">
        <f t="shared" si="217"/>
        <v>Normal</v>
      </c>
      <c r="AA1365" s="18" t="str">
        <f>VLOOKUP(D1365, lookups!$A$2:$B$18, 2, FALSE)</f>
        <v>High Budget</v>
      </c>
      <c r="AB1365" s="18" t="str">
        <f t="shared" si="218"/>
        <v>Not Recommended</v>
      </c>
      <c r="AC1365" s="18" t="str">
        <f t="shared" si="219"/>
        <v>Normal</v>
      </c>
    </row>
    <row r="1366" spans="1:29" x14ac:dyDescent="0.35">
      <c r="A1366" s="18" t="s">
        <v>1039</v>
      </c>
      <c r="B1366" s="19">
        <v>34107</v>
      </c>
      <c r="C1366" s="18" t="s">
        <v>50</v>
      </c>
      <c r="D1366" s="18" t="s">
        <v>95</v>
      </c>
      <c r="E1366" s="18" t="s">
        <v>21</v>
      </c>
      <c r="F1366" s="18" t="s">
        <v>22</v>
      </c>
      <c r="G1366" s="18" t="s">
        <v>102</v>
      </c>
      <c r="H1366" s="18" t="s">
        <v>1040</v>
      </c>
      <c r="I1366" s="18" t="s">
        <v>1041</v>
      </c>
      <c r="J1366" s="20">
        <v>533</v>
      </c>
      <c r="K1366" s="20">
        <v>1254</v>
      </c>
      <c r="L1366" s="20">
        <v>8</v>
      </c>
      <c r="M1366" s="20">
        <v>1000</v>
      </c>
      <c r="N1366" s="20">
        <v>4.8</v>
      </c>
      <c r="O1366" s="20">
        <v>60</v>
      </c>
      <c r="P1366" s="20">
        <v>96</v>
      </c>
      <c r="Q1366" s="3">
        <v>42660000</v>
      </c>
      <c r="R1366" s="3">
        <v>17000000</v>
      </c>
      <c r="S1366" s="3">
        <f t="shared" si="210"/>
        <v>25660000</v>
      </c>
      <c r="T1366" s="4">
        <f t="shared" si="211"/>
        <v>1.5094117647058825</v>
      </c>
      <c r="U1366" s="5">
        <f t="shared" si="212"/>
        <v>19.903764705882352</v>
      </c>
      <c r="V1366" s="2">
        <f t="shared" si="213"/>
        <v>1993</v>
      </c>
      <c r="W1366" s="18" t="str">
        <f t="shared" si="214"/>
        <v>may</v>
      </c>
      <c r="X1366" s="18" t="str">
        <f t="shared" si="215"/>
        <v>Stuart Gillard</v>
      </c>
      <c r="Y1366" s="18" t="str">
        <f t="shared" si="216"/>
        <v>TEENAGE MUTANT NİNJA TURTLES III</v>
      </c>
      <c r="Z1366" s="18" t="str">
        <f t="shared" si="217"/>
        <v>Normal</v>
      </c>
      <c r="AA1366" s="18" t="str">
        <f>VLOOKUP(D1366, lookups!$A$2:$B$18, 2, FALSE)</f>
        <v>High Budget</v>
      </c>
      <c r="AB1366" s="18" t="str">
        <f t="shared" si="218"/>
        <v>Not Recommended</v>
      </c>
      <c r="AC1366" s="18" t="str">
        <f t="shared" si="219"/>
        <v>Normal</v>
      </c>
    </row>
    <row r="1367" spans="1:29" x14ac:dyDescent="0.35">
      <c r="A1367" s="18" t="s">
        <v>6920</v>
      </c>
      <c r="B1367" s="19">
        <v>42236</v>
      </c>
      <c r="C1367" s="18" t="s">
        <v>50</v>
      </c>
      <c r="D1367" s="18" t="s">
        <v>58</v>
      </c>
      <c r="E1367" s="18" t="s">
        <v>21</v>
      </c>
      <c r="F1367" s="18" t="s">
        <v>22</v>
      </c>
      <c r="G1367" s="18" t="s">
        <v>102</v>
      </c>
      <c r="H1367" s="18" t="s">
        <v>4012</v>
      </c>
      <c r="I1367" s="18" t="s">
        <v>2471</v>
      </c>
      <c r="J1367" s="20">
        <v>1000</v>
      </c>
      <c r="K1367" s="20">
        <v>2851</v>
      </c>
      <c r="L1367" s="20">
        <v>132</v>
      </c>
      <c r="M1367" s="20">
        <v>33000</v>
      </c>
      <c r="N1367" s="20">
        <v>6.8</v>
      </c>
      <c r="O1367" s="20">
        <v>61</v>
      </c>
      <c r="P1367" s="20">
        <v>111</v>
      </c>
      <c r="Q1367" s="3">
        <v>42652003</v>
      </c>
      <c r="R1367" s="3">
        <v>20000000</v>
      </c>
      <c r="S1367" s="3">
        <f t="shared" si="210"/>
        <v>22652003</v>
      </c>
      <c r="T1367" s="4">
        <f t="shared" si="211"/>
        <v>1.13260015</v>
      </c>
      <c r="U1367" s="5">
        <f t="shared" si="212"/>
        <v>30.953040059999999</v>
      </c>
      <c r="V1367" s="2">
        <f t="shared" si="213"/>
        <v>2015</v>
      </c>
      <c r="W1367" s="18" t="str">
        <f t="shared" si="214"/>
        <v>avgust</v>
      </c>
      <c r="X1367" s="18" t="str">
        <f t="shared" si="215"/>
        <v>Boaz Yakin</v>
      </c>
      <c r="Y1367" s="18" t="str">
        <f t="shared" si="216"/>
        <v>MAX</v>
      </c>
      <c r="Z1367" s="18" t="str">
        <f t="shared" si="217"/>
        <v>Normal</v>
      </c>
      <c r="AA1367" s="18" t="str">
        <f>VLOOKUP(D1367, lookups!$A$2:$B$18, 2, FALSE)</f>
        <v>High Budget</v>
      </c>
      <c r="AB1367" s="18" t="str">
        <f t="shared" si="218"/>
        <v>Not Recommended</v>
      </c>
      <c r="AC1367" s="18" t="str">
        <f t="shared" si="219"/>
        <v>Normal</v>
      </c>
    </row>
    <row r="1368" spans="1:29" x14ac:dyDescent="0.35">
      <c r="A1368" s="18" t="s">
        <v>5458</v>
      </c>
      <c r="B1368" s="19">
        <v>39919</v>
      </c>
      <c r="C1368" s="18" t="s">
        <v>50</v>
      </c>
      <c r="D1368" s="18" t="s">
        <v>27</v>
      </c>
      <c r="E1368" s="18" t="s">
        <v>21</v>
      </c>
      <c r="F1368" s="18" t="s">
        <v>22</v>
      </c>
      <c r="G1368" s="18" t="s">
        <v>150</v>
      </c>
      <c r="H1368" s="18" t="s">
        <v>1026</v>
      </c>
      <c r="I1368" s="18" t="s">
        <v>3604</v>
      </c>
      <c r="J1368" s="20">
        <v>10000</v>
      </c>
      <c r="K1368" s="20">
        <v>12183</v>
      </c>
      <c r="L1368" s="20">
        <v>687</v>
      </c>
      <c r="M1368" s="20">
        <v>0</v>
      </c>
      <c r="N1368" s="20">
        <v>4.8</v>
      </c>
      <c r="O1368" s="20">
        <v>178</v>
      </c>
      <c r="P1368" s="20">
        <v>89</v>
      </c>
      <c r="Q1368" s="3">
        <v>42638165</v>
      </c>
      <c r="R1368" s="3">
        <v>16000000</v>
      </c>
      <c r="S1368" s="3">
        <f t="shared" si="210"/>
        <v>26638165</v>
      </c>
      <c r="T1368" s="4">
        <f t="shared" si="211"/>
        <v>1.6648853125</v>
      </c>
      <c r="U1368" s="5">
        <f t="shared" si="212"/>
        <v>19.865954124999998</v>
      </c>
      <c r="V1368" s="2">
        <f t="shared" si="213"/>
        <v>2009</v>
      </c>
      <c r="W1368" s="18" t="str">
        <f t="shared" si="214"/>
        <v>aprel</v>
      </c>
      <c r="X1368" s="18" t="str">
        <f t="shared" si="215"/>
        <v>David S. Goyer</v>
      </c>
      <c r="Y1368" s="18" t="str">
        <f t="shared" si="216"/>
        <v>THE UNBORN</v>
      </c>
      <c r="Z1368" s="18" t="str">
        <f t="shared" si="217"/>
        <v>Normal</v>
      </c>
      <c r="AA1368" s="18" t="str">
        <f>VLOOKUP(D1368, lookups!$A$2:$B$18, 2, FALSE)</f>
        <v>Medium Budget</v>
      </c>
      <c r="AB1368" s="18" t="str">
        <f t="shared" si="218"/>
        <v>Not Recommended</v>
      </c>
      <c r="AC1368" s="18" t="str">
        <f t="shared" si="219"/>
        <v>Normal</v>
      </c>
    </row>
    <row r="1369" spans="1:29" x14ac:dyDescent="0.35">
      <c r="A1369" s="18" t="s">
        <v>6599</v>
      </c>
      <c r="B1369" s="19">
        <v>41917</v>
      </c>
      <c r="C1369" s="18" t="s">
        <v>50</v>
      </c>
      <c r="D1369" s="18" t="s">
        <v>38</v>
      </c>
      <c r="E1369" s="18" t="s">
        <v>21</v>
      </c>
      <c r="F1369" s="18" t="s">
        <v>22</v>
      </c>
      <c r="G1369" s="18" t="s">
        <v>110</v>
      </c>
      <c r="H1369" s="18" t="s">
        <v>477</v>
      </c>
      <c r="I1369" s="18" t="s">
        <v>4935</v>
      </c>
      <c r="J1369" s="20">
        <v>14000</v>
      </c>
      <c r="K1369" s="20">
        <v>28927</v>
      </c>
      <c r="L1369" s="20">
        <v>3000</v>
      </c>
      <c r="M1369" s="20">
        <v>24000</v>
      </c>
      <c r="N1369" s="20">
        <v>6.1</v>
      </c>
      <c r="O1369" s="20">
        <v>303</v>
      </c>
      <c r="P1369" s="20">
        <v>136</v>
      </c>
      <c r="Q1369" s="3">
        <v>42615685</v>
      </c>
      <c r="R1369" s="3">
        <v>40000000</v>
      </c>
      <c r="S1369" s="3">
        <f t="shared" si="210"/>
        <v>2615685</v>
      </c>
      <c r="T1369" s="4">
        <f t="shared" si="211"/>
        <v>6.5392124999999995E-2</v>
      </c>
      <c r="U1369" s="5">
        <f t="shared" si="212"/>
        <v>26.826156849999997</v>
      </c>
      <c r="V1369" s="2">
        <f t="shared" si="213"/>
        <v>2014</v>
      </c>
      <c r="W1369" s="18" t="str">
        <f t="shared" si="214"/>
        <v>oktyabr</v>
      </c>
      <c r="X1369" s="18" t="str">
        <f t="shared" si="215"/>
        <v>Seth MacFarlane</v>
      </c>
      <c r="Y1369" s="18" t="str">
        <f t="shared" si="216"/>
        <v>A MİLLİON WAYS TO DİE İN THE WEST</v>
      </c>
      <c r="Z1369" s="18" t="str">
        <f t="shared" si="217"/>
        <v>Normal</v>
      </c>
      <c r="AA1369" s="18" t="str">
        <f>VLOOKUP(D1369, lookups!$A$2:$B$18, 2, FALSE)</f>
        <v>Medium Budget</v>
      </c>
      <c r="AB1369" s="18" t="str">
        <f t="shared" si="218"/>
        <v>Not Recommended</v>
      </c>
      <c r="AC1369" s="18" t="str">
        <f t="shared" si="219"/>
        <v>Normal</v>
      </c>
    </row>
    <row r="1370" spans="1:29" x14ac:dyDescent="0.35">
      <c r="A1370" s="18" t="s">
        <v>1077</v>
      </c>
      <c r="B1370" s="19">
        <v>34649</v>
      </c>
      <c r="C1370" s="18" t="s">
        <v>50</v>
      </c>
      <c r="D1370" s="18" t="s">
        <v>95</v>
      </c>
      <c r="E1370" s="18" t="s">
        <v>21</v>
      </c>
      <c r="F1370" s="18" t="s">
        <v>22</v>
      </c>
      <c r="G1370" s="18" t="s">
        <v>110</v>
      </c>
      <c r="H1370" s="18" t="s">
        <v>1078</v>
      </c>
      <c r="I1370" s="18" t="s">
        <v>273</v>
      </c>
      <c r="J1370" s="20">
        <v>437</v>
      </c>
      <c r="K1370" s="20">
        <v>1093</v>
      </c>
      <c r="L1370" s="20">
        <v>644</v>
      </c>
      <c r="M1370" s="20">
        <v>669</v>
      </c>
      <c r="N1370" s="20">
        <v>5.5</v>
      </c>
      <c r="O1370" s="20">
        <v>36</v>
      </c>
      <c r="P1370" s="20">
        <v>104</v>
      </c>
      <c r="Q1370" s="3">
        <v>42610000</v>
      </c>
      <c r="R1370" s="3">
        <v>55000000</v>
      </c>
      <c r="S1370" s="3">
        <f t="shared" si="210"/>
        <v>-12390000</v>
      </c>
      <c r="T1370" s="4">
        <f t="shared" si="211"/>
        <v>-0.22527272727272726</v>
      </c>
      <c r="U1370" s="5">
        <f t="shared" si="212"/>
        <v>21.976790909090909</v>
      </c>
      <c r="V1370" s="2">
        <f t="shared" si="213"/>
        <v>1994</v>
      </c>
      <c r="W1370" s="18" t="str">
        <f t="shared" si="214"/>
        <v>noyabr</v>
      </c>
      <c r="X1370" s="18" t="str">
        <f t="shared" si="215"/>
        <v>John Landis</v>
      </c>
      <c r="Y1370" s="18" t="str">
        <f t="shared" si="216"/>
        <v>BEVERLY HİLLS COP III</v>
      </c>
      <c r="Z1370" s="18" t="str">
        <f t="shared" si="217"/>
        <v>Underperformer</v>
      </c>
      <c r="AA1370" s="18" t="str">
        <f>VLOOKUP(D1370, lookups!$A$2:$B$18, 2, FALSE)</f>
        <v>High Budget</v>
      </c>
      <c r="AB1370" s="18" t="str">
        <f t="shared" si="218"/>
        <v>Not Recommended</v>
      </c>
      <c r="AC1370" s="18" t="str">
        <f t="shared" si="219"/>
        <v>High Buzz Mismatch</v>
      </c>
    </row>
    <row r="1371" spans="1:29" x14ac:dyDescent="0.35">
      <c r="A1371" s="18" t="s">
        <v>6910</v>
      </c>
      <c r="B1371" s="19">
        <v>42285</v>
      </c>
      <c r="C1371" s="18" t="s">
        <v>50</v>
      </c>
      <c r="D1371" s="18" t="s">
        <v>38</v>
      </c>
      <c r="E1371" s="18" t="s">
        <v>21</v>
      </c>
      <c r="F1371" s="18" t="s">
        <v>22</v>
      </c>
      <c r="G1371" s="18" t="s">
        <v>150</v>
      </c>
      <c r="H1371" s="18" t="s">
        <v>4063</v>
      </c>
      <c r="I1371" s="18" t="s">
        <v>6911</v>
      </c>
      <c r="J1371" s="20">
        <v>3000</v>
      </c>
      <c r="K1371" s="20">
        <v>4567</v>
      </c>
      <c r="L1371" s="20">
        <v>66</v>
      </c>
      <c r="M1371" s="20">
        <v>27000</v>
      </c>
      <c r="N1371" s="20">
        <v>6.2</v>
      </c>
      <c r="O1371" s="20">
        <v>198</v>
      </c>
      <c r="P1371" s="20">
        <v>98</v>
      </c>
      <c r="Q1371" s="3">
        <v>42592530</v>
      </c>
      <c r="R1371" s="3">
        <v>15000000</v>
      </c>
      <c r="S1371" s="3">
        <f t="shared" si="210"/>
        <v>27592530</v>
      </c>
      <c r="T1371" s="4">
        <f t="shared" si="211"/>
        <v>1.839502</v>
      </c>
      <c r="U1371" s="5">
        <f t="shared" si="212"/>
        <v>28.2358008</v>
      </c>
      <c r="V1371" s="2">
        <f t="shared" si="213"/>
        <v>2015</v>
      </c>
      <c r="W1371" s="18" t="str">
        <f t="shared" si="214"/>
        <v>oktyabr</v>
      </c>
      <c r="X1371" s="18" t="str">
        <f t="shared" si="215"/>
        <v>Michael Dougherty</v>
      </c>
      <c r="Y1371" s="18" t="str">
        <f t="shared" si="216"/>
        <v>KRAMPUS</v>
      </c>
      <c r="Z1371" s="18" t="str">
        <f t="shared" si="217"/>
        <v>Normal</v>
      </c>
      <c r="AA1371" s="18" t="str">
        <f>VLOOKUP(D1371, lookups!$A$2:$B$18, 2, FALSE)</f>
        <v>Medium Budget</v>
      </c>
      <c r="AB1371" s="18" t="str">
        <f t="shared" si="218"/>
        <v>Not Recommended</v>
      </c>
      <c r="AC1371" s="18" t="str">
        <f t="shared" si="219"/>
        <v>Normal</v>
      </c>
    </row>
    <row r="1372" spans="1:29" x14ac:dyDescent="0.35">
      <c r="A1372" s="18" t="s">
        <v>5828</v>
      </c>
      <c r="B1372" s="19">
        <v>40727</v>
      </c>
      <c r="C1372" s="18" t="s">
        <v>50</v>
      </c>
      <c r="D1372" s="18" t="s">
        <v>109</v>
      </c>
      <c r="E1372" s="18" t="s">
        <v>21</v>
      </c>
      <c r="F1372" s="18" t="s">
        <v>22</v>
      </c>
      <c r="G1372" s="18" t="s">
        <v>110</v>
      </c>
      <c r="H1372" s="18" t="s">
        <v>4667</v>
      </c>
      <c r="I1372" s="18" t="s">
        <v>5829</v>
      </c>
      <c r="J1372" s="20">
        <v>703</v>
      </c>
      <c r="K1372" s="20">
        <v>3074</v>
      </c>
      <c r="L1372" s="20">
        <v>77</v>
      </c>
      <c r="M1372" s="20">
        <v>20000</v>
      </c>
      <c r="N1372" s="20">
        <v>5.9</v>
      </c>
      <c r="O1372" s="20">
        <v>277</v>
      </c>
      <c r="P1372" s="20">
        <v>92</v>
      </c>
      <c r="Q1372" s="3">
        <v>42575718</v>
      </c>
      <c r="R1372" s="3">
        <v>40000000</v>
      </c>
      <c r="S1372" s="3">
        <f t="shared" si="210"/>
        <v>2575718</v>
      </c>
      <c r="T1372" s="4">
        <f t="shared" si="211"/>
        <v>6.4392950000000004E-2</v>
      </c>
      <c r="U1372" s="5">
        <f t="shared" si="212"/>
        <v>25.625757180000001</v>
      </c>
      <c r="V1372" s="2">
        <f t="shared" si="213"/>
        <v>2011</v>
      </c>
      <c r="W1372" s="18" t="str">
        <f t="shared" si="214"/>
        <v>iyul</v>
      </c>
      <c r="X1372" s="18" t="str">
        <f t="shared" si="215"/>
        <v>Steven Quale</v>
      </c>
      <c r="Y1372" s="18" t="str">
        <f t="shared" si="216"/>
        <v>FİNAL DESTİNATİON 5</v>
      </c>
      <c r="Z1372" s="18" t="str">
        <f t="shared" si="217"/>
        <v>Normal</v>
      </c>
      <c r="AA1372" s="18" t="str">
        <f>VLOOKUP(D1372, lookups!$A$2:$B$18, 2, FALSE)</f>
        <v>Low Budget</v>
      </c>
      <c r="AB1372" s="18" t="str">
        <f t="shared" si="218"/>
        <v>Not Recommended</v>
      </c>
      <c r="AC1372" s="18" t="str">
        <f t="shared" si="219"/>
        <v>High Buzz Mismatch</v>
      </c>
    </row>
    <row r="1373" spans="1:29" x14ac:dyDescent="0.35">
      <c r="A1373" s="18" t="s">
        <v>6972</v>
      </c>
      <c r="B1373" s="19">
        <v>42282</v>
      </c>
      <c r="C1373" s="18" t="s">
        <v>50</v>
      </c>
      <c r="D1373" s="18" t="s">
        <v>27</v>
      </c>
      <c r="E1373" s="18" t="s">
        <v>21</v>
      </c>
      <c r="F1373" s="18" t="s">
        <v>22</v>
      </c>
      <c r="G1373" s="18" t="s">
        <v>150</v>
      </c>
      <c r="H1373" s="18" t="s">
        <v>217</v>
      </c>
      <c r="I1373" s="18" t="s">
        <v>6973</v>
      </c>
      <c r="J1373" s="20">
        <v>11000</v>
      </c>
      <c r="K1373" s="20">
        <v>15327</v>
      </c>
      <c r="L1373" s="20">
        <v>43</v>
      </c>
      <c r="M1373" s="20">
        <v>34000</v>
      </c>
      <c r="N1373" s="20">
        <v>7.2</v>
      </c>
      <c r="O1373" s="20">
        <v>214</v>
      </c>
      <c r="P1373" s="20">
        <v>112</v>
      </c>
      <c r="Q1373" s="3">
        <v>42478175</v>
      </c>
      <c r="R1373" s="3">
        <v>25000000</v>
      </c>
      <c r="S1373" s="3">
        <f t="shared" si="210"/>
        <v>17478175</v>
      </c>
      <c r="T1373" s="4">
        <f t="shared" si="211"/>
        <v>0.69912700000000005</v>
      </c>
      <c r="U1373" s="5">
        <f t="shared" si="212"/>
        <v>32.479650800000002</v>
      </c>
      <c r="V1373" s="2">
        <f t="shared" si="213"/>
        <v>2015</v>
      </c>
      <c r="W1373" s="18" t="str">
        <f t="shared" si="214"/>
        <v>oktyabr</v>
      </c>
      <c r="X1373" s="18" t="str">
        <f t="shared" si="215"/>
        <v>Lee Toland Krieger</v>
      </c>
      <c r="Y1373" s="18" t="str">
        <f t="shared" si="216"/>
        <v>THE AGE OF ADALİNE</v>
      </c>
      <c r="Z1373" s="18" t="str">
        <f t="shared" si="217"/>
        <v>Normal</v>
      </c>
      <c r="AA1373" s="18" t="str">
        <f>VLOOKUP(D1373, lookups!$A$2:$B$18, 2, FALSE)</f>
        <v>Medium Budget</v>
      </c>
      <c r="AB1373" s="18" t="str">
        <f t="shared" si="218"/>
        <v>Not Recommended</v>
      </c>
      <c r="AC1373" s="18" t="str">
        <f t="shared" si="219"/>
        <v>Normal</v>
      </c>
    </row>
    <row r="1374" spans="1:29" x14ac:dyDescent="0.35">
      <c r="A1374" s="18" t="s">
        <v>1193</v>
      </c>
      <c r="B1374" s="19">
        <v>34907</v>
      </c>
      <c r="C1374" s="18" t="s">
        <v>50</v>
      </c>
      <c r="D1374" s="18" t="s">
        <v>79</v>
      </c>
      <c r="E1374" s="18" t="s">
        <v>21</v>
      </c>
      <c r="F1374" s="18" t="s">
        <v>22</v>
      </c>
      <c r="G1374" s="18" t="s">
        <v>110</v>
      </c>
      <c r="H1374" s="18" t="s">
        <v>221</v>
      </c>
      <c r="I1374" s="18" t="s">
        <v>222</v>
      </c>
      <c r="J1374" s="20">
        <v>22000</v>
      </c>
      <c r="K1374" s="20">
        <v>24183</v>
      </c>
      <c r="L1374" s="20">
        <v>17000</v>
      </c>
      <c r="M1374" s="20">
        <v>11000</v>
      </c>
      <c r="N1374" s="20">
        <v>8.1999999999999993</v>
      </c>
      <c r="O1374" s="20">
        <v>133</v>
      </c>
      <c r="P1374" s="20">
        <v>178</v>
      </c>
      <c r="Q1374" s="3">
        <v>42438300</v>
      </c>
      <c r="R1374" s="3">
        <v>52000000</v>
      </c>
      <c r="S1374" s="3">
        <f t="shared" si="210"/>
        <v>-9561700</v>
      </c>
      <c r="T1374" s="4">
        <f t="shared" si="211"/>
        <v>-0.18387884615384614</v>
      </c>
      <c r="U1374" s="5">
        <f t="shared" si="212"/>
        <v>33.826448461538462</v>
      </c>
      <c r="V1374" s="2">
        <f t="shared" si="213"/>
        <v>1995</v>
      </c>
      <c r="W1374" s="18" t="str">
        <f t="shared" si="214"/>
        <v>iyul</v>
      </c>
      <c r="X1374" s="18" t="str">
        <f t="shared" si="215"/>
        <v>Martin Scorsese</v>
      </c>
      <c r="Y1374" s="18" t="str">
        <f t="shared" si="216"/>
        <v>CASİNO</v>
      </c>
      <c r="Z1374" s="18" t="str">
        <f t="shared" si="217"/>
        <v>Underperformer</v>
      </c>
      <c r="AA1374" s="18" t="str">
        <f>VLOOKUP(D1374, lookups!$A$2:$B$18, 2, FALSE)</f>
        <v>Medium Budget</v>
      </c>
      <c r="AB1374" s="18" t="str">
        <f t="shared" si="218"/>
        <v>Not Recommended</v>
      </c>
      <c r="AC1374" s="18" t="str">
        <f t="shared" si="219"/>
        <v>High Buzz / High Score</v>
      </c>
    </row>
    <row r="1375" spans="1:29" x14ac:dyDescent="0.35">
      <c r="A1375" s="18" t="s">
        <v>5672</v>
      </c>
      <c r="B1375" s="19">
        <v>40269</v>
      </c>
      <c r="C1375" s="18" t="s">
        <v>50</v>
      </c>
      <c r="D1375" s="18" t="s">
        <v>27</v>
      </c>
      <c r="E1375" s="18" t="s">
        <v>21</v>
      </c>
      <c r="F1375" s="18" t="s">
        <v>22</v>
      </c>
      <c r="G1375" s="18" t="s">
        <v>150</v>
      </c>
      <c r="H1375" s="18" t="s">
        <v>5673</v>
      </c>
      <c r="I1375" s="18" t="s">
        <v>5043</v>
      </c>
      <c r="J1375" s="20">
        <v>2000</v>
      </c>
      <c r="K1375" s="20">
        <v>4059</v>
      </c>
      <c r="L1375" s="20">
        <v>209</v>
      </c>
      <c r="M1375" s="20">
        <v>16000</v>
      </c>
      <c r="N1375" s="20">
        <v>6.2</v>
      </c>
      <c r="O1375" s="20">
        <v>138</v>
      </c>
      <c r="P1375" s="20">
        <v>107</v>
      </c>
      <c r="Q1375" s="3">
        <v>42385520</v>
      </c>
      <c r="R1375" s="3">
        <v>30000000</v>
      </c>
      <c r="S1375" s="3">
        <f t="shared" si="210"/>
        <v>12385520</v>
      </c>
      <c r="T1375" s="4">
        <f t="shared" si="211"/>
        <v>0.41285066666666664</v>
      </c>
      <c r="U1375" s="5">
        <f t="shared" si="212"/>
        <v>26.56514026666667</v>
      </c>
      <c r="V1375" s="2">
        <f t="shared" si="213"/>
        <v>2010</v>
      </c>
      <c r="W1375" s="18" t="str">
        <f t="shared" si="214"/>
        <v>aprel</v>
      </c>
      <c r="X1375" s="18" t="str">
        <f t="shared" si="215"/>
        <v>Jon M. Chu</v>
      </c>
      <c r="Y1375" s="18" t="str">
        <f t="shared" si="216"/>
        <v>STEP UP 3D</v>
      </c>
      <c r="Z1375" s="18" t="str">
        <f t="shared" si="217"/>
        <v>Normal</v>
      </c>
      <c r="AA1375" s="18" t="str">
        <f>VLOOKUP(D1375, lookups!$A$2:$B$18, 2, FALSE)</f>
        <v>Medium Budget</v>
      </c>
      <c r="AB1375" s="18" t="str">
        <f t="shared" si="218"/>
        <v>Not Recommended</v>
      </c>
      <c r="AC1375" s="18" t="str">
        <f t="shared" si="219"/>
        <v>Normal</v>
      </c>
    </row>
    <row r="1376" spans="1:29" x14ac:dyDescent="0.35">
      <c r="A1376" s="18" t="s">
        <v>377</v>
      </c>
      <c r="B1376" s="19">
        <v>29680</v>
      </c>
      <c r="C1376" s="18" t="s">
        <v>50</v>
      </c>
      <c r="D1376" s="18" t="s">
        <v>58</v>
      </c>
      <c r="E1376" s="18" t="s">
        <v>21</v>
      </c>
      <c r="F1376" s="18" t="s">
        <v>101</v>
      </c>
      <c r="G1376" s="18" t="s">
        <v>102</v>
      </c>
      <c r="H1376" s="18" t="s">
        <v>378</v>
      </c>
      <c r="I1376" s="18" t="s">
        <v>246</v>
      </c>
      <c r="J1376" s="20">
        <v>629</v>
      </c>
      <c r="K1376" s="20">
        <v>2730</v>
      </c>
      <c r="L1376" s="20">
        <v>0</v>
      </c>
      <c r="M1376" s="20">
        <v>0</v>
      </c>
      <c r="N1376" s="20">
        <v>7</v>
      </c>
      <c r="O1376" s="20">
        <v>139</v>
      </c>
      <c r="P1376" s="20">
        <v>103</v>
      </c>
      <c r="Q1376" s="3">
        <v>42365600</v>
      </c>
      <c r="R1376" s="3">
        <v>5000000</v>
      </c>
      <c r="S1376" s="3">
        <f t="shared" si="210"/>
        <v>37365600</v>
      </c>
      <c r="T1376" s="4">
        <f t="shared" si="211"/>
        <v>7.4731199999999998</v>
      </c>
      <c r="U1376" s="5">
        <f t="shared" si="212"/>
        <v>30.989248</v>
      </c>
      <c r="V1376" s="2">
        <f t="shared" si="213"/>
        <v>1981</v>
      </c>
      <c r="W1376" s="18" t="str">
        <f t="shared" si="214"/>
        <v>aprel</v>
      </c>
      <c r="X1376" s="18" t="str">
        <f t="shared" si="215"/>
        <v>Terry Gilliam</v>
      </c>
      <c r="Y1376" s="18" t="str">
        <f t="shared" si="216"/>
        <v>TİME BANDİTS</v>
      </c>
      <c r="Z1376" s="18" t="str">
        <f t="shared" si="217"/>
        <v>Normal</v>
      </c>
      <c r="AA1376" s="18" t="str">
        <f>VLOOKUP(D1376, lookups!$A$2:$B$18, 2, FALSE)</f>
        <v>High Budget</v>
      </c>
      <c r="AB1376" s="18" t="str">
        <f t="shared" si="218"/>
        <v>Not Recommended</v>
      </c>
      <c r="AC1376" s="18" t="str">
        <f t="shared" si="219"/>
        <v>Normal</v>
      </c>
    </row>
    <row r="1377" spans="1:29" x14ac:dyDescent="0.35">
      <c r="A1377" s="18" t="s">
        <v>6199</v>
      </c>
      <c r="B1377" s="19">
        <v>41269</v>
      </c>
      <c r="C1377" s="18" t="s">
        <v>50</v>
      </c>
      <c r="D1377" s="18" t="s">
        <v>95</v>
      </c>
      <c r="E1377" s="18" t="s">
        <v>21</v>
      </c>
      <c r="F1377" s="18" t="s">
        <v>29</v>
      </c>
      <c r="G1377" s="18" t="s">
        <v>110</v>
      </c>
      <c r="H1377" s="18" t="s">
        <v>869</v>
      </c>
      <c r="I1377" s="18" t="s">
        <v>1248</v>
      </c>
      <c r="J1377" s="20">
        <v>14000</v>
      </c>
      <c r="K1377" s="20">
        <v>17913</v>
      </c>
      <c r="L1377" s="20">
        <v>545</v>
      </c>
      <c r="M1377" s="20">
        <v>32000</v>
      </c>
      <c r="N1377" s="20">
        <v>5.4</v>
      </c>
      <c r="O1377" s="20">
        <v>239</v>
      </c>
      <c r="P1377" s="20">
        <v>96</v>
      </c>
      <c r="Q1377" s="3">
        <v>42345531</v>
      </c>
      <c r="R1377" s="3">
        <v>65000000</v>
      </c>
      <c r="S1377" s="3">
        <f t="shared" si="210"/>
        <v>-22654469</v>
      </c>
      <c r="T1377" s="4">
        <f t="shared" si="211"/>
        <v>-0.34853029230769234</v>
      </c>
      <c r="U1377" s="5">
        <f t="shared" si="212"/>
        <v>24.660587883076925</v>
      </c>
      <c r="V1377" s="2">
        <f t="shared" si="213"/>
        <v>2012</v>
      </c>
      <c r="W1377" s="18" t="str">
        <f t="shared" si="214"/>
        <v>dekabr</v>
      </c>
      <c r="X1377" s="18" t="str">
        <f t="shared" si="215"/>
        <v>Paul W.S. Anderson</v>
      </c>
      <c r="Y1377" s="18" t="str">
        <f t="shared" si="216"/>
        <v>RESİDENT EVİL: RETRİBUTİON</v>
      </c>
      <c r="Z1377" s="18" t="str">
        <f t="shared" si="217"/>
        <v>Underperformer</v>
      </c>
      <c r="AA1377" s="18" t="str">
        <f>VLOOKUP(D1377, lookups!$A$2:$B$18, 2, FALSE)</f>
        <v>High Budget</v>
      </c>
      <c r="AB1377" s="18" t="str">
        <f t="shared" si="218"/>
        <v>Not Recommended</v>
      </c>
      <c r="AC1377" s="18" t="str">
        <f t="shared" si="219"/>
        <v>High Buzz Mismatch</v>
      </c>
    </row>
    <row r="1378" spans="1:29" x14ac:dyDescent="0.35">
      <c r="A1378" s="18" t="s">
        <v>6625</v>
      </c>
      <c r="B1378" s="19">
        <v>41860</v>
      </c>
      <c r="C1378" s="18" t="s">
        <v>50</v>
      </c>
      <c r="D1378" s="18" t="s">
        <v>38</v>
      </c>
      <c r="E1378" s="18" t="s">
        <v>21</v>
      </c>
      <c r="F1378" s="18" t="s">
        <v>22</v>
      </c>
      <c r="G1378" s="18" t="s">
        <v>110</v>
      </c>
      <c r="H1378" s="18" t="s">
        <v>4768</v>
      </c>
      <c r="I1378" s="18" t="s">
        <v>2297</v>
      </c>
      <c r="J1378" s="20">
        <v>15000</v>
      </c>
      <c r="K1378" s="20">
        <v>21668</v>
      </c>
      <c r="L1378" s="20">
        <v>0</v>
      </c>
      <c r="M1378" s="20">
        <v>114000</v>
      </c>
      <c r="N1378" s="20">
        <v>7.8</v>
      </c>
      <c r="O1378" s="20">
        <v>588</v>
      </c>
      <c r="P1378" s="20">
        <v>119</v>
      </c>
      <c r="Q1378" s="3">
        <v>42335698</v>
      </c>
      <c r="R1378" s="3">
        <v>18000000</v>
      </c>
      <c r="S1378" s="3">
        <f t="shared" si="210"/>
        <v>24335698</v>
      </c>
      <c r="T1378" s="4">
        <f t="shared" si="211"/>
        <v>1.3519832222222221</v>
      </c>
      <c r="U1378" s="5">
        <f t="shared" si="212"/>
        <v>43.140793288888887</v>
      </c>
      <c r="V1378" s="2">
        <f t="shared" si="213"/>
        <v>2014</v>
      </c>
      <c r="W1378" s="18" t="str">
        <f t="shared" si="214"/>
        <v>avgust</v>
      </c>
      <c r="X1378" s="18" t="str">
        <f t="shared" si="215"/>
        <v>Alejandro G. IÃ±Ã¡rritu</v>
      </c>
      <c r="Y1378" s="18" t="str">
        <f t="shared" si="216"/>
        <v>BİRDMAN OR (THE UNEXPECTED VİRTUE OF IGNORANCE)</v>
      </c>
      <c r="Z1378" s="18" t="str">
        <f t="shared" si="217"/>
        <v>Normal</v>
      </c>
      <c r="AA1378" s="18" t="str">
        <f>VLOOKUP(D1378, lookups!$A$2:$B$18, 2, FALSE)</f>
        <v>Medium Budget</v>
      </c>
      <c r="AB1378" s="18" t="str">
        <f t="shared" si="218"/>
        <v>Not Recommended</v>
      </c>
      <c r="AC1378" s="18" t="str">
        <f t="shared" si="219"/>
        <v>Normal</v>
      </c>
    </row>
    <row r="1379" spans="1:29" x14ac:dyDescent="0.35">
      <c r="A1379" s="18" t="s">
        <v>4384</v>
      </c>
      <c r="B1379" s="19">
        <v>39058</v>
      </c>
      <c r="C1379" s="18" t="s">
        <v>50</v>
      </c>
      <c r="D1379" s="18" t="s">
        <v>27</v>
      </c>
      <c r="E1379" s="18" t="s">
        <v>21</v>
      </c>
      <c r="F1379" s="18" t="s">
        <v>22</v>
      </c>
      <c r="G1379" s="18" t="s">
        <v>150</v>
      </c>
      <c r="H1379" s="18" t="s">
        <v>3854</v>
      </c>
      <c r="I1379" s="18" t="s">
        <v>2243</v>
      </c>
      <c r="J1379" s="20">
        <v>3000</v>
      </c>
      <c r="K1379" s="20">
        <v>5609</v>
      </c>
      <c r="L1379" s="20">
        <v>0</v>
      </c>
      <c r="M1379" s="20">
        <v>0</v>
      </c>
      <c r="N1379" s="20">
        <v>5.6</v>
      </c>
      <c r="O1379" s="20">
        <v>284</v>
      </c>
      <c r="P1379" s="20">
        <v>110</v>
      </c>
      <c r="Q1379" s="3">
        <v>42272747</v>
      </c>
      <c r="R1379" s="3">
        <v>70000000</v>
      </c>
      <c r="S1379" s="3">
        <f t="shared" si="210"/>
        <v>-27727253</v>
      </c>
      <c r="T1379" s="4">
        <f t="shared" si="211"/>
        <v>-0.39610361428571428</v>
      </c>
      <c r="U1379" s="5">
        <f t="shared" si="212"/>
        <v>22.241558554285714</v>
      </c>
      <c r="V1379" s="2">
        <f t="shared" si="213"/>
        <v>2006</v>
      </c>
      <c r="W1379" s="18" t="str">
        <f t="shared" si="214"/>
        <v>dekabr</v>
      </c>
      <c r="X1379" s="18" t="str">
        <f t="shared" si="215"/>
        <v>M. Night Shyamalan</v>
      </c>
      <c r="Y1379" s="18" t="str">
        <f t="shared" si="216"/>
        <v>LADY İN THE WATER</v>
      </c>
      <c r="Z1379" s="18" t="str">
        <f t="shared" si="217"/>
        <v>Underperformer</v>
      </c>
      <c r="AA1379" s="18" t="str">
        <f>VLOOKUP(D1379, lookups!$A$2:$B$18, 2, FALSE)</f>
        <v>Medium Budget</v>
      </c>
      <c r="AB1379" s="18" t="str">
        <f t="shared" si="218"/>
        <v>Not Recommended</v>
      </c>
      <c r="AC1379" s="18" t="str">
        <f t="shared" si="219"/>
        <v>High Buzz Mismatch</v>
      </c>
    </row>
    <row r="1380" spans="1:29" x14ac:dyDescent="0.35">
      <c r="A1380" s="18" t="s">
        <v>5355</v>
      </c>
      <c r="B1380" s="19">
        <v>39882</v>
      </c>
      <c r="C1380" s="18" t="s">
        <v>50</v>
      </c>
      <c r="D1380" s="18" t="s">
        <v>58</v>
      </c>
      <c r="E1380" s="18" t="s">
        <v>21</v>
      </c>
      <c r="F1380" s="18" t="s">
        <v>1895</v>
      </c>
      <c r="G1380" s="18" t="s">
        <v>102</v>
      </c>
      <c r="H1380" s="18" t="s">
        <v>2897</v>
      </c>
      <c r="I1380" s="18" t="s">
        <v>5356</v>
      </c>
      <c r="J1380" s="20">
        <v>12000</v>
      </c>
      <c r="K1380" s="20">
        <v>22668</v>
      </c>
      <c r="L1380" s="20">
        <v>2</v>
      </c>
      <c r="M1380" s="20">
        <v>0</v>
      </c>
      <c r="N1380" s="20">
        <v>6.1</v>
      </c>
      <c r="O1380" s="20">
        <v>156</v>
      </c>
      <c r="P1380" s="20">
        <v>91</v>
      </c>
      <c r="Q1380" s="3">
        <v>42194060</v>
      </c>
      <c r="R1380" s="3">
        <v>70000000</v>
      </c>
      <c r="S1380" s="3">
        <f t="shared" si="210"/>
        <v>-27805940</v>
      </c>
      <c r="T1380" s="4">
        <f t="shared" si="211"/>
        <v>-0.3972277142857143</v>
      </c>
      <c r="U1380" s="5">
        <f t="shared" si="212"/>
        <v>24.241108914285714</v>
      </c>
      <c r="V1380" s="2">
        <f t="shared" si="213"/>
        <v>2009</v>
      </c>
      <c r="W1380" s="18" t="str">
        <f t="shared" si="214"/>
        <v>mart</v>
      </c>
      <c r="X1380" s="18" t="str">
        <f t="shared" si="215"/>
        <v>Jorge Blanco</v>
      </c>
      <c r="Y1380" s="18" t="str">
        <f t="shared" si="216"/>
        <v>PLANET 51</v>
      </c>
      <c r="Z1380" s="18" t="str">
        <f t="shared" si="217"/>
        <v>Underperformer</v>
      </c>
      <c r="AA1380" s="18" t="str">
        <f>VLOOKUP(D1380, lookups!$A$2:$B$18, 2, FALSE)</f>
        <v>High Budget</v>
      </c>
      <c r="AB1380" s="18" t="str">
        <f t="shared" si="218"/>
        <v>Not Recommended</v>
      </c>
      <c r="AC1380" s="18" t="str">
        <f t="shared" si="219"/>
        <v>Normal</v>
      </c>
    </row>
    <row r="1381" spans="1:29" x14ac:dyDescent="0.35">
      <c r="A1381" s="18" t="s">
        <v>5146</v>
      </c>
      <c r="B1381" s="19">
        <v>39467</v>
      </c>
      <c r="C1381" s="18" t="s">
        <v>50</v>
      </c>
      <c r="D1381" s="18" t="s">
        <v>38</v>
      </c>
      <c r="E1381" s="18" t="s">
        <v>21</v>
      </c>
      <c r="F1381" s="18" t="s">
        <v>22</v>
      </c>
      <c r="G1381" s="18" t="s">
        <v>150</v>
      </c>
      <c r="H1381" s="18" t="s">
        <v>2287</v>
      </c>
      <c r="I1381" s="18" t="s">
        <v>2203</v>
      </c>
      <c r="J1381" s="20">
        <v>940</v>
      </c>
      <c r="K1381" s="20">
        <v>3565</v>
      </c>
      <c r="L1381" s="20">
        <v>92</v>
      </c>
      <c r="M1381" s="20">
        <v>464</v>
      </c>
      <c r="N1381" s="20">
        <v>5.3</v>
      </c>
      <c r="O1381" s="20">
        <v>76</v>
      </c>
      <c r="P1381" s="20">
        <v>114</v>
      </c>
      <c r="Q1381" s="3">
        <v>42168445</v>
      </c>
      <c r="R1381" s="3">
        <v>35000000</v>
      </c>
      <c r="S1381" s="3">
        <f t="shared" si="210"/>
        <v>7168445</v>
      </c>
      <c r="T1381" s="4">
        <f t="shared" si="211"/>
        <v>0.20481271428571429</v>
      </c>
      <c r="U1381" s="5">
        <f t="shared" si="212"/>
        <v>21.328325085714283</v>
      </c>
      <c r="V1381" s="2">
        <f t="shared" si="213"/>
        <v>2008</v>
      </c>
      <c r="W1381" s="18" t="str">
        <f t="shared" si="214"/>
        <v>yanvar</v>
      </c>
      <c r="X1381" s="18" t="str">
        <f t="shared" si="215"/>
        <v>Malcolm D. Lee</v>
      </c>
      <c r="Y1381" s="18" t="str">
        <f t="shared" si="216"/>
        <v>WELCOME HOME, ROSCOE JENKİNS</v>
      </c>
      <c r="Z1381" s="18" t="str">
        <f t="shared" si="217"/>
        <v>Normal</v>
      </c>
      <c r="AA1381" s="18" t="str">
        <f>VLOOKUP(D1381, lookups!$A$2:$B$18, 2, FALSE)</f>
        <v>Medium Budget</v>
      </c>
      <c r="AB1381" s="18" t="str">
        <f t="shared" si="218"/>
        <v>Not Recommended</v>
      </c>
      <c r="AC1381" s="18" t="str">
        <f t="shared" si="219"/>
        <v>High Buzz Mismatch</v>
      </c>
    </row>
    <row r="1382" spans="1:29" x14ac:dyDescent="0.35">
      <c r="A1382" s="18" t="s">
        <v>3982</v>
      </c>
      <c r="B1382" s="19">
        <v>38555</v>
      </c>
      <c r="C1382" s="18" t="s">
        <v>50</v>
      </c>
      <c r="D1382" s="18" t="s">
        <v>38</v>
      </c>
      <c r="E1382" s="18" t="s">
        <v>21</v>
      </c>
      <c r="F1382" s="18" t="s">
        <v>22</v>
      </c>
      <c r="G1382" s="18" t="s">
        <v>150</v>
      </c>
      <c r="H1382" s="18" t="s">
        <v>3983</v>
      </c>
      <c r="I1382" s="18" t="s">
        <v>1393</v>
      </c>
      <c r="J1382" s="20">
        <v>787</v>
      </c>
      <c r="K1382" s="20">
        <v>1827</v>
      </c>
      <c r="L1382" s="20">
        <v>101</v>
      </c>
      <c r="M1382" s="20">
        <v>0</v>
      </c>
      <c r="N1382" s="20">
        <v>6.2</v>
      </c>
      <c r="O1382" s="20">
        <v>124</v>
      </c>
      <c r="P1382" s="20">
        <v>104</v>
      </c>
      <c r="Q1382" s="3">
        <v>42071069</v>
      </c>
      <c r="R1382" s="3">
        <v>30000000</v>
      </c>
      <c r="S1382" s="3">
        <f t="shared" si="210"/>
        <v>12071069</v>
      </c>
      <c r="T1382" s="4">
        <f t="shared" si="211"/>
        <v>0.40236896666666666</v>
      </c>
      <c r="U1382" s="5">
        <f t="shared" si="212"/>
        <v>24.960947586666666</v>
      </c>
      <c r="V1382" s="2">
        <f t="shared" si="213"/>
        <v>2005</v>
      </c>
      <c r="W1382" s="18" t="str">
        <f t="shared" si="214"/>
        <v>iyul</v>
      </c>
      <c r="X1382" s="18" t="str">
        <f t="shared" si="215"/>
        <v>Bobby Farrelly</v>
      </c>
      <c r="Y1382" s="18" t="str">
        <f t="shared" si="216"/>
        <v>FEVER PİTCH</v>
      </c>
      <c r="Z1382" s="18" t="str">
        <f t="shared" si="217"/>
        <v>Normal</v>
      </c>
      <c r="AA1382" s="18" t="str">
        <f>VLOOKUP(D1382, lookups!$A$2:$B$18, 2, FALSE)</f>
        <v>Medium Budget</v>
      </c>
      <c r="AB1382" s="18" t="str">
        <f t="shared" si="218"/>
        <v>Not Recommended</v>
      </c>
      <c r="AC1382" s="18" t="str">
        <f t="shared" si="219"/>
        <v>Normal</v>
      </c>
    </row>
    <row r="1383" spans="1:29" x14ac:dyDescent="0.35">
      <c r="A1383" s="18" t="s">
        <v>5256</v>
      </c>
      <c r="B1383" s="19">
        <v>40065</v>
      </c>
      <c r="C1383" s="18" t="s">
        <v>50</v>
      </c>
      <c r="D1383" s="18" t="s">
        <v>109</v>
      </c>
      <c r="E1383" s="18" t="s">
        <v>21</v>
      </c>
      <c r="F1383" s="18" t="s">
        <v>22</v>
      </c>
      <c r="G1383" s="18" t="s">
        <v>150</v>
      </c>
      <c r="H1383" s="18" t="s">
        <v>5257</v>
      </c>
      <c r="I1383" s="18" t="s">
        <v>595</v>
      </c>
      <c r="J1383" s="20">
        <v>2000</v>
      </c>
      <c r="K1383" s="20">
        <v>5642</v>
      </c>
      <c r="L1383" s="20">
        <v>0</v>
      </c>
      <c r="M1383" s="20">
        <v>11000</v>
      </c>
      <c r="N1383" s="20">
        <v>6.6</v>
      </c>
      <c r="O1383" s="20">
        <v>397</v>
      </c>
      <c r="P1383" s="20">
        <v>99</v>
      </c>
      <c r="Q1383" s="3">
        <v>42057340</v>
      </c>
      <c r="R1383" s="3">
        <v>30000000</v>
      </c>
      <c r="S1383" s="3">
        <f t="shared" si="210"/>
        <v>12057340</v>
      </c>
      <c r="T1383" s="4">
        <f t="shared" si="211"/>
        <v>0.40191133333333334</v>
      </c>
      <c r="U1383" s="5">
        <f t="shared" si="212"/>
        <v>27.660764533333332</v>
      </c>
      <c r="V1383" s="2">
        <f t="shared" si="213"/>
        <v>2009</v>
      </c>
      <c r="W1383" s="18" t="str">
        <f t="shared" si="214"/>
        <v>sentyabr</v>
      </c>
      <c r="X1383" s="18" t="str">
        <f t="shared" si="215"/>
        <v>Sam Raimi</v>
      </c>
      <c r="Y1383" s="18" t="str">
        <f t="shared" si="216"/>
        <v>DRAG ME TO HELL</v>
      </c>
      <c r="Z1383" s="18" t="str">
        <f t="shared" si="217"/>
        <v>Normal</v>
      </c>
      <c r="AA1383" s="18" t="str">
        <f>VLOOKUP(D1383, lookups!$A$2:$B$18, 2, FALSE)</f>
        <v>Low Budget</v>
      </c>
      <c r="AB1383" s="18" t="str">
        <f t="shared" si="218"/>
        <v>Not Recommended</v>
      </c>
      <c r="AC1383" s="18" t="str">
        <f t="shared" si="219"/>
        <v>Normal</v>
      </c>
    </row>
    <row r="1384" spans="1:29" x14ac:dyDescent="0.35">
      <c r="A1384" s="18" t="s">
        <v>3789</v>
      </c>
      <c r="B1384" s="19">
        <v>38349</v>
      </c>
      <c r="C1384" s="18" t="s">
        <v>50</v>
      </c>
      <c r="D1384" s="18" t="s">
        <v>38</v>
      </c>
      <c r="E1384" s="18" t="s">
        <v>21</v>
      </c>
      <c r="F1384" s="18" t="s">
        <v>22</v>
      </c>
      <c r="G1384" s="18" t="s">
        <v>150</v>
      </c>
      <c r="H1384" s="18" t="s">
        <v>1377</v>
      </c>
      <c r="I1384" s="18" t="s">
        <v>1522</v>
      </c>
      <c r="J1384" s="20">
        <v>11000</v>
      </c>
      <c r="K1384" s="20">
        <v>12522</v>
      </c>
      <c r="L1384" s="20">
        <v>274</v>
      </c>
      <c r="M1384" s="20">
        <v>0</v>
      </c>
      <c r="N1384" s="20">
        <v>6.5</v>
      </c>
      <c r="O1384" s="20">
        <v>124</v>
      </c>
      <c r="P1384" s="20">
        <v>131</v>
      </c>
      <c r="Q1384" s="3">
        <v>42044321</v>
      </c>
      <c r="R1384" s="3">
        <v>80000000</v>
      </c>
      <c r="S1384" s="3">
        <f t="shared" si="210"/>
        <v>-37955679</v>
      </c>
      <c r="T1384" s="4">
        <f t="shared" si="211"/>
        <v>-0.4744459875</v>
      </c>
      <c r="U1384" s="5">
        <f t="shared" si="212"/>
        <v>25.810221604999999</v>
      </c>
      <c r="V1384" s="2">
        <f t="shared" si="213"/>
        <v>2004</v>
      </c>
      <c r="W1384" s="18" t="str">
        <f t="shared" si="214"/>
        <v>dekabr</v>
      </c>
      <c r="X1384" s="18" t="str">
        <f t="shared" si="215"/>
        <v>James L. Brooks</v>
      </c>
      <c r="Y1384" s="18" t="str">
        <f t="shared" si="216"/>
        <v>SPANGLİSH</v>
      </c>
      <c r="Z1384" s="18" t="str">
        <f t="shared" si="217"/>
        <v>Underperformer</v>
      </c>
      <c r="AA1384" s="18" t="str">
        <f>VLOOKUP(D1384, lookups!$A$2:$B$18, 2, FALSE)</f>
        <v>Medium Budget</v>
      </c>
      <c r="AB1384" s="18" t="str">
        <f t="shared" si="218"/>
        <v>Not Recommended</v>
      </c>
      <c r="AC1384" s="18" t="str">
        <f t="shared" si="219"/>
        <v>Normal</v>
      </c>
    </row>
    <row r="1385" spans="1:29" x14ac:dyDescent="0.35">
      <c r="A1385" s="18" t="s">
        <v>6245</v>
      </c>
      <c r="B1385" s="19">
        <v>41005</v>
      </c>
      <c r="C1385" s="18" t="s">
        <v>50</v>
      </c>
      <c r="D1385" s="18" t="s">
        <v>333</v>
      </c>
      <c r="E1385" s="18" t="s">
        <v>21</v>
      </c>
      <c r="F1385" s="18" t="s">
        <v>22</v>
      </c>
      <c r="G1385" s="18" t="s">
        <v>110</v>
      </c>
      <c r="H1385" s="18" t="s">
        <v>5174</v>
      </c>
      <c r="I1385" s="18" t="s">
        <v>6246</v>
      </c>
      <c r="J1385" s="20">
        <v>26000</v>
      </c>
      <c r="K1385" s="20">
        <v>29551</v>
      </c>
      <c r="L1385" s="20">
        <v>246</v>
      </c>
      <c r="M1385" s="20">
        <v>66000</v>
      </c>
      <c r="N1385" s="20">
        <v>7</v>
      </c>
      <c r="O1385" s="20">
        <v>634</v>
      </c>
      <c r="P1385" s="20">
        <v>95</v>
      </c>
      <c r="Q1385" s="3">
        <v>42043633</v>
      </c>
      <c r="R1385" s="3">
        <v>30000000</v>
      </c>
      <c r="S1385" s="3">
        <f t="shared" si="210"/>
        <v>12043633</v>
      </c>
      <c r="T1385" s="4">
        <f t="shared" si="211"/>
        <v>0.40145443333333336</v>
      </c>
      <c r="U1385" s="5">
        <f t="shared" si="212"/>
        <v>34.760581773333335</v>
      </c>
      <c r="V1385" s="2">
        <f t="shared" si="213"/>
        <v>2012</v>
      </c>
      <c r="W1385" s="18" t="str">
        <f t="shared" si="214"/>
        <v>aprel</v>
      </c>
      <c r="X1385" s="18" t="str">
        <f t="shared" si="215"/>
        <v>Drew Goddard</v>
      </c>
      <c r="Y1385" s="18" t="str">
        <f t="shared" si="216"/>
        <v>THE CABİN İN THE WOODS</v>
      </c>
      <c r="Z1385" s="18" t="str">
        <f t="shared" si="217"/>
        <v>Normal</v>
      </c>
      <c r="AA1385" s="18" t="str">
        <f>VLOOKUP(D1385, lookups!$A$2:$B$18, 2, FALSE)</f>
        <v>Low Budget</v>
      </c>
      <c r="AB1385" s="18" t="str">
        <f t="shared" si="218"/>
        <v>Not Recommended</v>
      </c>
      <c r="AC1385" s="18" t="str">
        <f t="shared" si="219"/>
        <v>Normal</v>
      </c>
    </row>
    <row r="1386" spans="1:29" x14ac:dyDescent="0.35">
      <c r="A1386" s="18" t="s">
        <v>6643</v>
      </c>
      <c r="B1386" s="19">
        <v>41690</v>
      </c>
      <c r="C1386" s="18" t="s">
        <v>50</v>
      </c>
      <c r="D1386" s="18" t="s">
        <v>27</v>
      </c>
      <c r="E1386" s="18" t="s">
        <v>21</v>
      </c>
      <c r="F1386" s="18" t="s">
        <v>22</v>
      </c>
      <c r="G1386" s="18" t="s">
        <v>102</v>
      </c>
      <c r="H1386" s="18" t="s">
        <v>733</v>
      </c>
      <c r="I1386" s="18" t="s">
        <v>1508</v>
      </c>
      <c r="J1386" s="20">
        <v>11000</v>
      </c>
      <c r="K1386" s="20">
        <v>13904</v>
      </c>
      <c r="L1386" s="20">
        <v>188</v>
      </c>
      <c r="M1386" s="20">
        <v>0</v>
      </c>
      <c r="N1386" s="20">
        <v>6.4</v>
      </c>
      <c r="O1386" s="20">
        <v>54</v>
      </c>
      <c r="P1386" s="20">
        <v>107</v>
      </c>
      <c r="Q1386" s="3">
        <v>42019483</v>
      </c>
      <c r="R1386" s="3">
        <v>36000000</v>
      </c>
      <c r="S1386" s="3">
        <f t="shared" si="210"/>
        <v>6019483</v>
      </c>
      <c r="T1386" s="4">
        <f t="shared" si="211"/>
        <v>0.16720786111111111</v>
      </c>
      <c r="U1386" s="5">
        <f t="shared" si="212"/>
        <v>25.666883144444444</v>
      </c>
      <c r="V1386" s="2">
        <f t="shared" si="213"/>
        <v>2014</v>
      </c>
      <c r="W1386" s="18" t="str">
        <f t="shared" si="214"/>
        <v>fevral</v>
      </c>
      <c r="X1386" s="18" t="str">
        <f t="shared" si="215"/>
        <v>Charles Martin Smith</v>
      </c>
      <c r="Y1386" s="18" t="str">
        <f t="shared" si="216"/>
        <v>DOLPHİN TALE 2</v>
      </c>
      <c r="Z1386" s="18" t="str">
        <f t="shared" si="217"/>
        <v>Normal</v>
      </c>
      <c r="AA1386" s="18" t="str">
        <f>VLOOKUP(D1386, lookups!$A$2:$B$18, 2, FALSE)</f>
        <v>Medium Budget</v>
      </c>
      <c r="AB1386" s="18" t="str">
        <f t="shared" si="218"/>
        <v>Not Recommended</v>
      </c>
      <c r="AC1386" s="18" t="str">
        <f t="shared" si="219"/>
        <v>Normal</v>
      </c>
    </row>
    <row r="1387" spans="1:29" x14ac:dyDescent="0.35">
      <c r="A1387" s="18" t="s">
        <v>6487</v>
      </c>
      <c r="B1387" s="19">
        <v>41412</v>
      </c>
      <c r="C1387" s="18" t="s">
        <v>50</v>
      </c>
      <c r="D1387" s="18" t="s">
        <v>95</v>
      </c>
      <c r="E1387" s="18" t="s">
        <v>21</v>
      </c>
      <c r="F1387" s="18" t="s">
        <v>22</v>
      </c>
      <c r="G1387" s="18" t="s">
        <v>110</v>
      </c>
      <c r="H1387" s="18" t="s">
        <v>2224</v>
      </c>
      <c r="I1387" s="18" t="s">
        <v>2454</v>
      </c>
      <c r="J1387" s="20">
        <v>14000</v>
      </c>
      <c r="K1387" s="20">
        <v>17551</v>
      </c>
      <c r="L1387" s="20">
        <v>123</v>
      </c>
      <c r="M1387" s="20">
        <v>39000</v>
      </c>
      <c r="N1387" s="20">
        <v>6.4</v>
      </c>
      <c r="O1387" s="20">
        <v>302</v>
      </c>
      <c r="P1387" s="20">
        <v>127</v>
      </c>
      <c r="Q1387" s="3">
        <v>41997790</v>
      </c>
      <c r="R1387" s="3">
        <v>38000000</v>
      </c>
      <c r="S1387" s="3">
        <f t="shared" si="210"/>
        <v>3997790</v>
      </c>
      <c r="T1387" s="4">
        <f t="shared" si="211"/>
        <v>0.10520500000000001</v>
      </c>
      <c r="U1387" s="5">
        <f t="shared" si="212"/>
        <v>29.542082000000001</v>
      </c>
      <c r="V1387" s="2">
        <f t="shared" si="213"/>
        <v>2013</v>
      </c>
      <c r="W1387" s="18" t="str">
        <f t="shared" si="214"/>
        <v>may</v>
      </c>
      <c r="X1387" s="18" t="str">
        <f t="shared" si="215"/>
        <v>David Twohy</v>
      </c>
      <c r="Y1387" s="18" t="str">
        <f t="shared" si="216"/>
        <v>RİDDİCK</v>
      </c>
      <c r="Z1387" s="18" t="str">
        <f t="shared" si="217"/>
        <v>Normal</v>
      </c>
      <c r="AA1387" s="18" t="str">
        <f>VLOOKUP(D1387, lookups!$A$2:$B$18, 2, FALSE)</f>
        <v>High Budget</v>
      </c>
      <c r="AB1387" s="18" t="str">
        <f t="shared" si="218"/>
        <v>Not Recommended</v>
      </c>
      <c r="AC1387" s="18" t="str">
        <f t="shared" si="219"/>
        <v>Normal</v>
      </c>
    </row>
    <row r="1388" spans="1:29" x14ac:dyDescent="0.35">
      <c r="A1388" s="18" t="s">
        <v>1560</v>
      </c>
      <c r="B1388" s="19">
        <v>35445</v>
      </c>
      <c r="C1388" s="18" t="s">
        <v>50</v>
      </c>
      <c r="D1388" s="18" t="s">
        <v>79</v>
      </c>
      <c r="E1388" s="18" t="s">
        <v>21</v>
      </c>
      <c r="F1388" s="18" t="s">
        <v>22</v>
      </c>
      <c r="G1388" s="18" t="s">
        <v>110</v>
      </c>
      <c r="H1388" s="18" t="s">
        <v>444</v>
      </c>
      <c r="I1388" s="18" t="s">
        <v>1098</v>
      </c>
      <c r="J1388" s="20">
        <v>40000</v>
      </c>
      <c r="K1388" s="20">
        <v>56014</v>
      </c>
      <c r="L1388" s="20">
        <v>179</v>
      </c>
      <c r="M1388" s="20">
        <v>0</v>
      </c>
      <c r="N1388" s="20">
        <v>7.8</v>
      </c>
      <c r="O1388" s="20">
        <v>117</v>
      </c>
      <c r="P1388" s="20">
        <v>147</v>
      </c>
      <c r="Q1388" s="3">
        <v>41954997</v>
      </c>
      <c r="R1388" s="3">
        <v>35000000</v>
      </c>
      <c r="S1388" s="3">
        <f t="shared" si="210"/>
        <v>6954997</v>
      </c>
      <c r="T1388" s="4">
        <f t="shared" si="211"/>
        <v>0.19871420000000001</v>
      </c>
      <c r="U1388" s="5">
        <f t="shared" si="212"/>
        <v>31.279485680000001</v>
      </c>
      <c r="V1388" s="2">
        <f t="shared" si="213"/>
        <v>1997</v>
      </c>
      <c r="W1388" s="18" t="str">
        <f t="shared" si="214"/>
        <v>yanvar</v>
      </c>
      <c r="X1388" s="18" t="str">
        <f t="shared" si="215"/>
        <v>Mike Newell</v>
      </c>
      <c r="Y1388" s="18" t="str">
        <f t="shared" si="216"/>
        <v>DONNİE BRASCO</v>
      </c>
      <c r="Z1388" s="18" t="str">
        <f t="shared" si="217"/>
        <v>Normal</v>
      </c>
      <c r="AA1388" s="18" t="str">
        <f>VLOOKUP(D1388, lookups!$A$2:$B$18, 2, FALSE)</f>
        <v>Medium Budget</v>
      </c>
      <c r="AB1388" s="18" t="str">
        <f t="shared" si="218"/>
        <v>Not Recommended</v>
      </c>
      <c r="AC1388" s="18" t="str">
        <f t="shared" si="219"/>
        <v>Normal</v>
      </c>
    </row>
    <row r="1389" spans="1:29" x14ac:dyDescent="0.35">
      <c r="A1389" s="18" t="s">
        <v>892</v>
      </c>
      <c r="B1389" s="19">
        <v>33276</v>
      </c>
      <c r="C1389" s="18" t="s">
        <v>50</v>
      </c>
      <c r="D1389" s="18" t="s">
        <v>38</v>
      </c>
      <c r="E1389" s="18" t="s">
        <v>21</v>
      </c>
      <c r="F1389" s="18" t="s">
        <v>22</v>
      </c>
      <c r="G1389" s="18" t="s">
        <v>110</v>
      </c>
      <c r="H1389" s="18" t="s">
        <v>316</v>
      </c>
      <c r="I1389" s="18" t="s">
        <v>246</v>
      </c>
      <c r="J1389" s="20">
        <v>12000</v>
      </c>
      <c r="K1389" s="20">
        <v>12947</v>
      </c>
      <c r="L1389" s="20">
        <v>0</v>
      </c>
      <c r="M1389" s="20">
        <v>12000</v>
      </c>
      <c r="N1389" s="20">
        <v>7.6</v>
      </c>
      <c r="O1389" s="20">
        <v>84</v>
      </c>
      <c r="P1389" s="20">
        <v>137</v>
      </c>
      <c r="Q1389" s="3">
        <v>41895491</v>
      </c>
      <c r="R1389" s="3">
        <v>24000000</v>
      </c>
      <c r="S1389" s="3">
        <f t="shared" si="210"/>
        <v>17895491</v>
      </c>
      <c r="T1389" s="4">
        <f t="shared" si="211"/>
        <v>0.74564545833333329</v>
      </c>
      <c r="U1389" s="5">
        <f t="shared" si="212"/>
        <v>31.898258183333333</v>
      </c>
      <c r="V1389" s="2">
        <f t="shared" si="213"/>
        <v>1991</v>
      </c>
      <c r="W1389" s="18" t="str">
        <f t="shared" si="214"/>
        <v>fevral</v>
      </c>
      <c r="X1389" s="18" t="str">
        <f t="shared" si="215"/>
        <v>Terry Gilliam</v>
      </c>
      <c r="Y1389" s="18" t="str">
        <f t="shared" si="216"/>
        <v>THE FİSHER KİNG</v>
      </c>
      <c r="Z1389" s="18" t="str">
        <f t="shared" si="217"/>
        <v>Normal</v>
      </c>
      <c r="AA1389" s="18" t="str">
        <f>VLOOKUP(D1389, lookups!$A$2:$B$18, 2, FALSE)</f>
        <v>Medium Budget</v>
      </c>
      <c r="AB1389" s="18" t="str">
        <f t="shared" si="218"/>
        <v>Not Recommended</v>
      </c>
      <c r="AC1389" s="18" t="str">
        <f t="shared" si="219"/>
        <v>Normal</v>
      </c>
    </row>
    <row r="1390" spans="1:29" x14ac:dyDescent="0.35">
      <c r="A1390" s="18" t="s">
        <v>2919</v>
      </c>
      <c r="B1390" s="19">
        <v>36956</v>
      </c>
      <c r="C1390" s="18" t="s">
        <v>50</v>
      </c>
      <c r="D1390" s="18" t="s">
        <v>109</v>
      </c>
      <c r="E1390" s="18" t="s">
        <v>21</v>
      </c>
      <c r="F1390" s="18" t="s">
        <v>22</v>
      </c>
      <c r="G1390" s="18" t="s">
        <v>110</v>
      </c>
      <c r="H1390" s="18" t="s">
        <v>2920</v>
      </c>
      <c r="I1390" s="18" t="s">
        <v>2921</v>
      </c>
      <c r="J1390" s="20">
        <v>1000</v>
      </c>
      <c r="K1390" s="20">
        <v>3023</v>
      </c>
      <c r="L1390" s="20">
        <v>17</v>
      </c>
      <c r="M1390" s="20">
        <v>0</v>
      </c>
      <c r="N1390" s="20">
        <v>5.5</v>
      </c>
      <c r="O1390" s="20">
        <v>149</v>
      </c>
      <c r="P1390" s="20">
        <v>91</v>
      </c>
      <c r="Q1390" s="3">
        <v>41867960</v>
      </c>
      <c r="R1390" s="3">
        <v>20000000</v>
      </c>
      <c r="S1390" s="3">
        <f t="shared" si="210"/>
        <v>21867960</v>
      </c>
      <c r="T1390" s="4">
        <f t="shared" si="211"/>
        <v>1.0933980000000001</v>
      </c>
      <c r="U1390" s="5">
        <f t="shared" si="212"/>
        <v>22.4373592</v>
      </c>
      <c r="V1390" s="2">
        <f t="shared" si="213"/>
        <v>2001</v>
      </c>
      <c r="W1390" s="18" t="str">
        <f t="shared" si="214"/>
        <v>mart</v>
      </c>
      <c r="X1390" s="18" t="str">
        <f t="shared" si="215"/>
        <v>Steve Beck</v>
      </c>
      <c r="Y1390" s="18" t="str">
        <f t="shared" si="216"/>
        <v>THİR13EN GHOSTS</v>
      </c>
      <c r="Z1390" s="18" t="str">
        <f t="shared" si="217"/>
        <v>Normal</v>
      </c>
      <c r="AA1390" s="18" t="str">
        <f>VLOOKUP(D1390, lookups!$A$2:$B$18, 2, FALSE)</f>
        <v>Low Budget</v>
      </c>
      <c r="AB1390" s="18" t="str">
        <f t="shared" si="218"/>
        <v>Not Recommended</v>
      </c>
      <c r="AC1390" s="18" t="str">
        <f t="shared" si="219"/>
        <v>Normal</v>
      </c>
    </row>
    <row r="1391" spans="1:29" x14ac:dyDescent="0.35">
      <c r="A1391" s="18" t="s">
        <v>3658</v>
      </c>
      <c r="B1391" s="19">
        <v>37997</v>
      </c>
      <c r="C1391" s="18" t="s">
        <v>50</v>
      </c>
      <c r="D1391" s="18" t="s">
        <v>109</v>
      </c>
      <c r="E1391" s="18" t="s">
        <v>21</v>
      </c>
      <c r="F1391" s="18" t="s">
        <v>22</v>
      </c>
      <c r="G1391" s="18" t="s">
        <v>110</v>
      </c>
      <c r="H1391" s="18" t="s">
        <v>3406</v>
      </c>
      <c r="I1391" s="18" t="s">
        <v>627</v>
      </c>
      <c r="J1391" s="20">
        <v>613</v>
      </c>
      <c r="K1391" s="20">
        <v>1970</v>
      </c>
      <c r="L1391" s="20">
        <v>212</v>
      </c>
      <c r="M1391" s="20">
        <v>893</v>
      </c>
      <c r="N1391" s="20">
        <v>5.0999999999999996</v>
      </c>
      <c r="O1391" s="20">
        <v>167</v>
      </c>
      <c r="P1391" s="20">
        <v>125</v>
      </c>
      <c r="Q1391" s="3">
        <v>41814863</v>
      </c>
      <c r="R1391" s="3">
        <v>50000000</v>
      </c>
      <c r="S1391" s="3">
        <f t="shared" si="210"/>
        <v>-8185137</v>
      </c>
      <c r="T1391" s="4">
        <f t="shared" si="211"/>
        <v>-0.16370274000000001</v>
      </c>
      <c r="U1391" s="5">
        <f t="shared" si="212"/>
        <v>20.423818904000001</v>
      </c>
      <c r="V1391" s="2">
        <f t="shared" si="213"/>
        <v>2004</v>
      </c>
      <c r="W1391" s="18" t="str">
        <f t="shared" si="214"/>
        <v>yanvar</v>
      </c>
      <c r="X1391" s="18" t="str">
        <f t="shared" si="215"/>
        <v>Renny Harlin</v>
      </c>
      <c r="Y1391" s="18" t="str">
        <f t="shared" si="216"/>
        <v>EXORCİST: THE BEGİNNİNG</v>
      </c>
      <c r="Z1391" s="18" t="str">
        <f t="shared" si="217"/>
        <v>Normal</v>
      </c>
      <c r="AA1391" s="18" t="str">
        <f>VLOOKUP(D1391, lookups!$A$2:$B$18, 2, FALSE)</f>
        <v>Low Budget</v>
      </c>
      <c r="AB1391" s="18" t="str">
        <f t="shared" si="218"/>
        <v>Not Recommended</v>
      </c>
      <c r="AC1391" s="18" t="str">
        <f t="shared" si="219"/>
        <v>High Buzz Mismatch</v>
      </c>
    </row>
    <row r="1392" spans="1:29" x14ac:dyDescent="0.35">
      <c r="A1392" s="18" t="s">
        <v>4590</v>
      </c>
      <c r="B1392" s="19">
        <v>39249</v>
      </c>
      <c r="C1392" s="18" t="s">
        <v>50</v>
      </c>
      <c r="D1392" s="18" t="s">
        <v>95</v>
      </c>
      <c r="E1392" s="18" t="s">
        <v>21</v>
      </c>
      <c r="F1392" s="18" t="s">
        <v>22</v>
      </c>
      <c r="G1392" s="18" t="s">
        <v>110</v>
      </c>
      <c r="H1392" s="18" t="s">
        <v>4591</v>
      </c>
      <c r="I1392" s="18" t="s">
        <v>4592</v>
      </c>
      <c r="J1392" s="20">
        <v>1000</v>
      </c>
      <c r="K1392" s="20">
        <v>4324</v>
      </c>
      <c r="L1392" s="20">
        <v>25</v>
      </c>
      <c r="M1392" s="20">
        <v>0</v>
      </c>
      <c r="N1392" s="20">
        <v>4.7</v>
      </c>
      <c r="O1392" s="20">
        <v>211</v>
      </c>
      <c r="P1392" s="20">
        <v>102</v>
      </c>
      <c r="Q1392" s="3">
        <v>41797066</v>
      </c>
      <c r="R1392" s="3">
        <v>40000000</v>
      </c>
      <c r="S1392" s="3">
        <f t="shared" si="210"/>
        <v>1797066</v>
      </c>
      <c r="T1392" s="4">
        <f t="shared" si="211"/>
        <v>4.4926649999999999E-2</v>
      </c>
      <c r="U1392" s="5">
        <f t="shared" si="212"/>
        <v>18.81797066</v>
      </c>
      <c r="V1392" s="2">
        <f t="shared" si="213"/>
        <v>2007</v>
      </c>
      <c r="W1392" s="18" t="str">
        <f t="shared" si="214"/>
        <v>iyun</v>
      </c>
      <c r="X1392" s="18" t="str">
        <f t="shared" si="215"/>
        <v>Colin Strause</v>
      </c>
      <c r="Y1392" s="18" t="str">
        <f t="shared" si="216"/>
        <v>ALİENS VS. PREDATOR: REQUİEM</v>
      </c>
      <c r="Z1392" s="18" t="str">
        <f t="shared" si="217"/>
        <v>Normal</v>
      </c>
      <c r="AA1392" s="18" t="str">
        <f>VLOOKUP(D1392, lookups!$A$2:$B$18, 2, FALSE)</f>
        <v>High Budget</v>
      </c>
      <c r="AB1392" s="18" t="str">
        <f t="shared" si="218"/>
        <v>Not Recommended</v>
      </c>
      <c r="AC1392" s="18" t="str">
        <f t="shared" si="219"/>
        <v>High Buzz Mismatch</v>
      </c>
    </row>
    <row r="1393" spans="1:29" x14ac:dyDescent="0.35">
      <c r="A1393" s="18" t="s">
        <v>4513</v>
      </c>
      <c r="B1393" s="19">
        <v>38912</v>
      </c>
      <c r="C1393" s="18" t="s">
        <v>50</v>
      </c>
      <c r="D1393" s="18" t="s">
        <v>109</v>
      </c>
      <c r="E1393" s="18" t="s">
        <v>21</v>
      </c>
      <c r="F1393" s="18" t="s">
        <v>22</v>
      </c>
      <c r="G1393" s="18" t="s">
        <v>110</v>
      </c>
      <c r="H1393" s="18" t="s">
        <v>3568</v>
      </c>
      <c r="I1393" s="18" t="s">
        <v>3360</v>
      </c>
      <c r="J1393" s="20">
        <v>1000</v>
      </c>
      <c r="K1393" s="20">
        <v>4500</v>
      </c>
      <c r="L1393" s="20">
        <v>192</v>
      </c>
      <c r="M1393" s="20">
        <v>0</v>
      </c>
      <c r="N1393" s="20">
        <v>6.4</v>
      </c>
      <c r="O1393" s="20">
        <v>265</v>
      </c>
      <c r="P1393" s="20">
        <v>108</v>
      </c>
      <c r="Q1393" s="3">
        <v>41777564</v>
      </c>
      <c r="R1393" s="3">
        <v>15000000</v>
      </c>
      <c r="S1393" s="3">
        <f t="shared" si="210"/>
        <v>26777564</v>
      </c>
      <c r="T1393" s="4">
        <f t="shared" si="211"/>
        <v>1.7851709333333334</v>
      </c>
      <c r="U1393" s="5">
        <f t="shared" si="212"/>
        <v>26.314068373333335</v>
      </c>
      <c r="V1393" s="2">
        <f t="shared" si="213"/>
        <v>2006</v>
      </c>
      <c r="W1393" s="18" t="str">
        <f t="shared" si="214"/>
        <v>iyul</v>
      </c>
      <c r="X1393" s="18" t="str">
        <f t="shared" si="215"/>
        <v>Alexandre Aja</v>
      </c>
      <c r="Y1393" s="18" t="str">
        <f t="shared" si="216"/>
        <v>THE HİLLS HAVE EYES</v>
      </c>
      <c r="Z1393" s="18" t="str">
        <f t="shared" si="217"/>
        <v>Normal</v>
      </c>
      <c r="AA1393" s="18" t="str">
        <f>VLOOKUP(D1393, lookups!$A$2:$B$18, 2, FALSE)</f>
        <v>Low Budget</v>
      </c>
      <c r="AB1393" s="18" t="str">
        <f t="shared" si="218"/>
        <v>Not Recommended</v>
      </c>
      <c r="AC1393" s="18" t="str">
        <f t="shared" si="219"/>
        <v>Normal</v>
      </c>
    </row>
    <row r="1394" spans="1:29" x14ac:dyDescent="0.35">
      <c r="A1394" s="18" t="s">
        <v>1857</v>
      </c>
      <c r="B1394" s="19">
        <v>35807</v>
      </c>
      <c r="C1394" s="18" t="s">
        <v>50</v>
      </c>
      <c r="D1394" s="18" t="s">
        <v>95</v>
      </c>
      <c r="E1394" s="18" t="s">
        <v>21</v>
      </c>
      <c r="F1394" s="18" t="s">
        <v>101</v>
      </c>
      <c r="G1394" s="18" t="s">
        <v>110</v>
      </c>
      <c r="H1394" s="18" t="s">
        <v>221</v>
      </c>
      <c r="I1394" s="18" t="s">
        <v>1469</v>
      </c>
      <c r="J1394" s="20">
        <v>22000</v>
      </c>
      <c r="K1394" s="20">
        <v>24270</v>
      </c>
      <c r="L1394" s="20">
        <v>287</v>
      </c>
      <c r="M1394" s="20">
        <v>0</v>
      </c>
      <c r="N1394" s="20">
        <v>7.3</v>
      </c>
      <c r="O1394" s="20">
        <v>149</v>
      </c>
      <c r="P1394" s="20">
        <v>122</v>
      </c>
      <c r="Q1394" s="3">
        <v>41609593</v>
      </c>
      <c r="R1394" s="3">
        <v>55000000</v>
      </c>
      <c r="S1394" s="3">
        <f t="shared" si="210"/>
        <v>-13390407</v>
      </c>
      <c r="T1394" s="4">
        <f t="shared" si="211"/>
        <v>-0.24346194545454544</v>
      </c>
      <c r="U1394" s="5">
        <f t="shared" si="212"/>
        <v>29.10261522181818</v>
      </c>
      <c r="V1394" s="2">
        <f t="shared" si="213"/>
        <v>1998</v>
      </c>
      <c r="W1394" s="18" t="str">
        <f t="shared" si="214"/>
        <v>yanvar</v>
      </c>
      <c r="X1394" s="18" t="str">
        <f t="shared" si="215"/>
        <v>John Frankenheimer</v>
      </c>
      <c r="Y1394" s="18" t="str">
        <f t="shared" si="216"/>
        <v>RONİN</v>
      </c>
      <c r="Z1394" s="18" t="str">
        <f t="shared" si="217"/>
        <v>Underperformer</v>
      </c>
      <c r="AA1394" s="18" t="str">
        <f>VLOOKUP(D1394, lookups!$A$2:$B$18, 2, FALSE)</f>
        <v>High Budget</v>
      </c>
      <c r="AB1394" s="18" t="str">
        <f t="shared" si="218"/>
        <v>Not Recommended</v>
      </c>
      <c r="AC1394" s="18" t="str">
        <f t="shared" si="219"/>
        <v>Normal</v>
      </c>
    </row>
    <row r="1395" spans="1:29" x14ac:dyDescent="0.35">
      <c r="A1395" s="18" t="s">
        <v>3221</v>
      </c>
      <c r="B1395" s="19">
        <v>37567</v>
      </c>
      <c r="C1395" s="18" t="s">
        <v>50</v>
      </c>
      <c r="D1395" s="18" t="s">
        <v>27</v>
      </c>
      <c r="E1395" s="18" t="s">
        <v>21</v>
      </c>
      <c r="F1395" s="18" t="s">
        <v>22</v>
      </c>
      <c r="G1395" s="18" t="s">
        <v>150</v>
      </c>
      <c r="H1395" s="18" t="s">
        <v>506</v>
      </c>
      <c r="I1395" s="18" t="s">
        <v>2316</v>
      </c>
      <c r="J1395" s="20">
        <v>11000</v>
      </c>
      <c r="K1395" s="20">
        <v>12624</v>
      </c>
      <c r="L1395" s="20">
        <v>335</v>
      </c>
      <c r="M1395" s="20">
        <v>0</v>
      </c>
      <c r="N1395" s="20">
        <v>7.6</v>
      </c>
      <c r="O1395" s="20">
        <v>174</v>
      </c>
      <c r="P1395" s="20">
        <v>114</v>
      </c>
      <c r="Q1395" s="3">
        <v>41597830</v>
      </c>
      <c r="R1395" s="3">
        <v>25000000</v>
      </c>
      <c r="S1395" s="3">
        <f t="shared" si="210"/>
        <v>16597830</v>
      </c>
      <c r="T1395" s="4">
        <f t="shared" si="211"/>
        <v>0.66391319999999998</v>
      </c>
      <c r="U1395" s="5">
        <f t="shared" si="212"/>
        <v>30.665565279999999</v>
      </c>
      <c r="V1395" s="2">
        <f t="shared" si="213"/>
        <v>2002</v>
      </c>
      <c r="W1395" s="18" t="str">
        <f t="shared" si="214"/>
        <v>noyabr</v>
      </c>
      <c r="X1395" s="18" t="str">
        <f t="shared" si="215"/>
        <v>Stephen Daldry</v>
      </c>
      <c r="Y1395" s="18" t="str">
        <f t="shared" si="216"/>
        <v>THE HOURS</v>
      </c>
      <c r="Z1395" s="18" t="str">
        <f t="shared" si="217"/>
        <v>Normal</v>
      </c>
      <c r="AA1395" s="18" t="str">
        <f>VLOOKUP(D1395, lookups!$A$2:$B$18, 2, FALSE)</f>
        <v>Medium Budget</v>
      </c>
      <c r="AB1395" s="18" t="str">
        <f t="shared" si="218"/>
        <v>Not Recommended</v>
      </c>
      <c r="AC1395" s="18" t="str">
        <f t="shared" si="219"/>
        <v>Normal</v>
      </c>
    </row>
    <row r="1396" spans="1:29" x14ac:dyDescent="0.35">
      <c r="A1396" s="18" t="s">
        <v>3074</v>
      </c>
      <c r="B1396" s="19">
        <v>37588</v>
      </c>
      <c r="C1396" s="18" t="s">
        <v>50</v>
      </c>
      <c r="D1396" s="18" t="s">
        <v>20</v>
      </c>
      <c r="E1396" s="18" t="s">
        <v>21</v>
      </c>
      <c r="F1396" s="18" t="s">
        <v>22</v>
      </c>
      <c r="G1396" s="18" t="s">
        <v>150</v>
      </c>
      <c r="H1396" s="18" t="s">
        <v>733</v>
      </c>
      <c r="I1396" s="18" t="s">
        <v>1847</v>
      </c>
      <c r="J1396" s="20">
        <v>11000</v>
      </c>
      <c r="K1396" s="20">
        <v>15571</v>
      </c>
      <c r="L1396" s="20">
        <v>73</v>
      </c>
      <c r="M1396" s="20">
        <v>893</v>
      </c>
      <c r="N1396" s="20">
        <v>6.3</v>
      </c>
      <c r="O1396" s="20">
        <v>114</v>
      </c>
      <c r="P1396" s="20">
        <v>115</v>
      </c>
      <c r="Q1396" s="3">
        <v>41543207</v>
      </c>
      <c r="R1396" s="3">
        <v>42000000</v>
      </c>
      <c r="S1396" s="3">
        <f t="shared" si="210"/>
        <v>-456793</v>
      </c>
      <c r="T1396" s="4">
        <f t="shared" si="211"/>
        <v>-1.0876023809523809E-2</v>
      </c>
      <c r="U1396" s="5">
        <f t="shared" si="212"/>
        <v>25.284949590476192</v>
      </c>
      <c r="V1396" s="2">
        <f t="shared" si="213"/>
        <v>2002</v>
      </c>
      <c r="W1396" s="18" t="str">
        <f t="shared" si="214"/>
        <v>noyabr</v>
      </c>
      <c r="X1396" s="18" t="str">
        <f t="shared" si="215"/>
        <v>Carl Franklin</v>
      </c>
      <c r="Y1396" s="18" t="str">
        <f t="shared" si="216"/>
        <v>HİGH CRİMES</v>
      </c>
      <c r="Z1396" s="18" t="str">
        <f t="shared" si="217"/>
        <v>Normal</v>
      </c>
      <c r="AA1396" s="18" t="str">
        <f>VLOOKUP(D1396, lookups!$A$2:$B$18, 2, FALSE)</f>
        <v>Medium Budget</v>
      </c>
      <c r="AB1396" s="18" t="str">
        <f t="shared" si="218"/>
        <v>Not Recommended</v>
      </c>
      <c r="AC1396" s="18" t="str">
        <f t="shared" si="219"/>
        <v>Normal</v>
      </c>
    </row>
    <row r="1397" spans="1:29" x14ac:dyDescent="0.35">
      <c r="A1397" s="18" t="s">
        <v>2634</v>
      </c>
      <c r="B1397" s="19">
        <v>37067</v>
      </c>
      <c r="C1397" s="18" t="s">
        <v>50</v>
      </c>
      <c r="D1397" s="18" t="s">
        <v>38</v>
      </c>
      <c r="E1397" s="18" t="s">
        <v>21</v>
      </c>
      <c r="F1397" s="18" t="s">
        <v>22</v>
      </c>
      <c r="G1397" s="18" t="s">
        <v>150</v>
      </c>
      <c r="H1397" s="18" t="s">
        <v>800</v>
      </c>
      <c r="I1397" s="18" t="s">
        <v>388</v>
      </c>
      <c r="J1397" s="20">
        <v>13000</v>
      </c>
      <c r="K1397" s="20">
        <v>13934</v>
      </c>
      <c r="L1397" s="20">
        <v>272</v>
      </c>
      <c r="M1397" s="20">
        <v>0</v>
      </c>
      <c r="N1397" s="20">
        <v>6.6</v>
      </c>
      <c r="O1397" s="20">
        <v>132</v>
      </c>
      <c r="P1397" s="20">
        <v>123</v>
      </c>
      <c r="Q1397" s="3">
        <v>41523271</v>
      </c>
      <c r="R1397" s="3">
        <v>80000000</v>
      </c>
      <c r="S1397" s="3">
        <f t="shared" si="210"/>
        <v>-38476729</v>
      </c>
      <c r="T1397" s="4">
        <f t="shared" si="211"/>
        <v>-0.48095911250000001</v>
      </c>
      <c r="U1397" s="5">
        <f t="shared" si="212"/>
        <v>26.207616354999999</v>
      </c>
      <c r="V1397" s="2">
        <f t="shared" si="213"/>
        <v>2001</v>
      </c>
      <c r="W1397" s="18" t="str">
        <f t="shared" si="214"/>
        <v>iyun</v>
      </c>
      <c r="X1397" s="18" t="str">
        <f t="shared" si="215"/>
        <v>Barry Levinson</v>
      </c>
      <c r="Y1397" s="18" t="str">
        <f t="shared" si="216"/>
        <v>BANDİTS</v>
      </c>
      <c r="Z1397" s="18" t="str">
        <f t="shared" si="217"/>
        <v>Underperformer</v>
      </c>
      <c r="AA1397" s="18" t="str">
        <f>VLOOKUP(D1397, lookups!$A$2:$B$18, 2, FALSE)</f>
        <v>Medium Budget</v>
      </c>
      <c r="AB1397" s="18" t="str">
        <f t="shared" si="218"/>
        <v>Not Recommended</v>
      </c>
      <c r="AC1397" s="18" t="str">
        <f t="shared" si="219"/>
        <v>Normal</v>
      </c>
    </row>
    <row r="1398" spans="1:29" x14ac:dyDescent="0.35">
      <c r="A1398" s="18" t="s">
        <v>808</v>
      </c>
      <c r="B1398" s="19">
        <v>33044</v>
      </c>
      <c r="C1398" s="18" t="s">
        <v>50</v>
      </c>
      <c r="D1398" s="18" t="s">
        <v>38</v>
      </c>
      <c r="E1398" s="18" t="s">
        <v>21</v>
      </c>
      <c r="F1398" s="18" t="s">
        <v>22</v>
      </c>
      <c r="G1398" s="18" t="s">
        <v>150</v>
      </c>
      <c r="H1398" s="18" t="s">
        <v>236</v>
      </c>
      <c r="I1398" s="18" t="s">
        <v>373</v>
      </c>
      <c r="J1398" s="20">
        <v>16000</v>
      </c>
      <c r="K1398" s="20">
        <v>19610</v>
      </c>
      <c r="L1398" s="20">
        <v>287</v>
      </c>
      <c r="M1398" s="20">
        <v>0</v>
      </c>
      <c r="N1398" s="20">
        <v>6.3</v>
      </c>
      <c r="O1398" s="20">
        <v>105</v>
      </c>
      <c r="P1398" s="20">
        <v>106</v>
      </c>
      <c r="Q1398" s="3">
        <v>41482207</v>
      </c>
      <c r="R1398" s="3">
        <v>50000000</v>
      </c>
      <c r="S1398" s="3">
        <f t="shared" si="210"/>
        <v>-8517793</v>
      </c>
      <c r="T1398" s="4">
        <f t="shared" si="211"/>
        <v>-0.17035586</v>
      </c>
      <c r="U1398" s="5">
        <f t="shared" si="212"/>
        <v>25.131857655999998</v>
      </c>
      <c r="V1398" s="2">
        <f t="shared" si="213"/>
        <v>1990</v>
      </c>
      <c r="W1398" s="18" t="str">
        <f t="shared" si="214"/>
        <v>iyun</v>
      </c>
      <c r="X1398" s="18" t="str">
        <f t="shared" si="215"/>
        <v>Joe Dante</v>
      </c>
      <c r="Y1398" s="18" t="str">
        <f t="shared" si="216"/>
        <v>GREMLİNS 2: THE NEW BATCH</v>
      </c>
      <c r="Z1398" s="18" t="str">
        <f t="shared" si="217"/>
        <v>Normal</v>
      </c>
      <c r="AA1398" s="18" t="str">
        <f>VLOOKUP(D1398, lookups!$A$2:$B$18, 2, FALSE)</f>
        <v>Medium Budget</v>
      </c>
      <c r="AB1398" s="18" t="str">
        <f t="shared" si="218"/>
        <v>Not Recommended</v>
      </c>
      <c r="AC1398" s="18" t="str">
        <f t="shared" si="219"/>
        <v>Normal</v>
      </c>
    </row>
    <row r="1399" spans="1:29" x14ac:dyDescent="0.35">
      <c r="A1399" s="18" t="s">
        <v>3460</v>
      </c>
      <c r="B1399" s="19">
        <v>37725</v>
      </c>
      <c r="C1399" s="18" t="s">
        <v>50</v>
      </c>
      <c r="D1399" s="18" t="s">
        <v>38</v>
      </c>
      <c r="E1399" s="18" t="s">
        <v>21</v>
      </c>
      <c r="F1399" s="18" t="s">
        <v>22</v>
      </c>
      <c r="G1399" s="18" t="s">
        <v>102</v>
      </c>
      <c r="H1399" s="18" t="s">
        <v>1328</v>
      </c>
      <c r="I1399" s="18" t="s">
        <v>3461</v>
      </c>
      <c r="J1399" s="20">
        <v>3000</v>
      </c>
      <c r="K1399" s="20">
        <v>9638</v>
      </c>
      <c r="L1399" s="20">
        <v>23</v>
      </c>
      <c r="M1399" s="20">
        <v>0</v>
      </c>
      <c r="N1399" s="20">
        <v>7.6</v>
      </c>
      <c r="O1399" s="20">
        <v>82</v>
      </c>
      <c r="P1399" s="20">
        <v>111</v>
      </c>
      <c r="Q1399" s="3">
        <v>41407470</v>
      </c>
      <c r="R1399" s="3">
        <v>30000000</v>
      </c>
      <c r="S1399" s="3">
        <f t="shared" si="210"/>
        <v>11407470</v>
      </c>
      <c r="T1399" s="4">
        <f t="shared" si="211"/>
        <v>0.380249</v>
      </c>
      <c r="U1399" s="5">
        <f t="shared" si="212"/>
        <v>30.552099599999998</v>
      </c>
      <c r="V1399" s="2">
        <f t="shared" si="213"/>
        <v>2003</v>
      </c>
      <c r="W1399" s="18" t="str">
        <f t="shared" si="214"/>
        <v>aprel</v>
      </c>
      <c r="X1399" s="18" t="str">
        <f t="shared" si="215"/>
        <v>Tim McCanlies</v>
      </c>
      <c r="Y1399" s="18" t="str">
        <f t="shared" si="216"/>
        <v>SECONDHAND LİONS</v>
      </c>
      <c r="Z1399" s="18" t="str">
        <f t="shared" si="217"/>
        <v>Normal</v>
      </c>
      <c r="AA1399" s="18" t="str">
        <f>VLOOKUP(D1399, lookups!$A$2:$B$18, 2, FALSE)</f>
        <v>Medium Budget</v>
      </c>
      <c r="AB1399" s="18" t="str">
        <f t="shared" si="218"/>
        <v>Not Recommended</v>
      </c>
      <c r="AC1399" s="18" t="str">
        <f t="shared" si="219"/>
        <v>Normal</v>
      </c>
    </row>
    <row r="1400" spans="1:29" x14ac:dyDescent="0.35">
      <c r="A1400" s="18" t="s">
        <v>507</v>
      </c>
      <c r="B1400" s="19">
        <v>31069</v>
      </c>
      <c r="C1400" s="18" t="s">
        <v>50</v>
      </c>
      <c r="D1400" s="18" t="s">
        <v>163</v>
      </c>
      <c r="E1400" s="18" t="s">
        <v>21</v>
      </c>
      <c r="F1400" s="18" t="s">
        <v>22</v>
      </c>
      <c r="G1400" s="18" t="s">
        <v>110</v>
      </c>
      <c r="H1400" s="18" t="s">
        <v>132</v>
      </c>
      <c r="I1400" s="18" t="s">
        <v>132</v>
      </c>
      <c r="J1400" s="20">
        <v>16000</v>
      </c>
      <c r="K1400" s="20">
        <v>17209</v>
      </c>
      <c r="L1400" s="20">
        <v>16000</v>
      </c>
      <c r="M1400" s="20">
        <v>0</v>
      </c>
      <c r="N1400" s="20">
        <v>7.3</v>
      </c>
      <c r="O1400" s="20">
        <v>38</v>
      </c>
      <c r="P1400" s="20">
        <v>115</v>
      </c>
      <c r="Q1400" s="3">
        <v>41400000</v>
      </c>
      <c r="R1400" s="3">
        <v>6900000</v>
      </c>
      <c r="S1400" s="3">
        <f t="shared" si="210"/>
        <v>34500000</v>
      </c>
      <c r="T1400" s="4">
        <f t="shared" si="211"/>
        <v>5</v>
      </c>
      <c r="U1400" s="5">
        <f t="shared" si="212"/>
        <v>31.2</v>
      </c>
      <c r="V1400" s="2">
        <f t="shared" si="213"/>
        <v>1985</v>
      </c>
      <c r="W1400" s="18" t="str">
        <f t="shared" si="214"/>
        <v>yanvar</v>
      </c>
      <c r="X1400" s="18" t="str">
        <f t="shared" si="215"/>
        <v>Clint Eastwood</v>
      </c>
      <c r="Y1400" s="18" t="str">
        <f t="shared" si="216"/>
        <v>PALE RİDER</v>
      </c>
      <c r="Z1400" s="18" t="str">
        <f t="shared" si="217"/>
        <v>Normal</v>
      </c>
      <c r="AA1400" s="18" t="str">
        <f>VLOOKUP(D1400, lookups!$A$2:$B$18, 2, FALSE)</f>
        <v>Low Budget</v>
      </c>
      <c r="AB1400" s="18" t="str">
        <f t="shared" si="218"/>
        <v>Not Recommended</v>
      </c>
      <c r="AC1400" s="18" t="str">
        <f t="shared" si="219"/>
        <v>Normal</v>
      </c>
    </row>
    <row r="1401" spans="1:29" x14ac:dyDescent="0.35">
      <c r="A1401" s="18" t="s">
        <v>547</v>
      </c>
      <c r="B1401" s="19">
        <v>31746</v>
      </c>
      <c r="C1401" s="18" t="s">
        <v>50</v>
      </c>
      <c r="D1401" s="18" t="s">
        <v>38</v>
      </c>
      <c r="E1401" s="18" t="s">
        <v>21</v>
      </c>
      <c r="F1401" s="18" t="s">
        <v>22</v>
      </c>
      <c r="G1401" s="18" t="s">
        <v>150</v>
      </c>
      <c r="H1401" s="18" t="s">
        <v>480</v>
      </c>
      <c r="I1401" s="18" t="s">
        <v>215</v>
      </c>
      <c r="J1401" s="20">
        <v>12000</v>
      </c>
      <c r="K1401" s="20">
        <v>14672</v>
      </c>
      <c r="L1401" s="20">
        <v>0</v>
      </c>
      <c r="M1401" s="20">
        <v>0</v>
      </c>
      <c r="N1401" s="20">
        <v>6.3</v>
      </c>
      <c r="O1401" s="20">
        <v>44</v>
      </c>
      <c r="P1401" s="20">
        <v>103</v>
      </c>
      <c r="Q1401" s="3">
        <v>41382841</v>
      </c>
      <c r="R1401" s="3">
        <v>18000000</v>
      </c>
      <c r="S1401" s="3">
        <f t="shared" si="210"/>
        <v>23382841</v>
      </c>
      <c r="T1401" s="4">
        <f t="shared" si="211"/>
        <v>1.2990467222222222</v>
      </c>
      <c r="U1401" s="5">
        <f t="shared" si="212"/>
        <v>25.71961868888889</v>
      </c>
      <c r="V1401" s="2">
        <f t="shared" si="213"/>
        <v>1986</v>
      </c>
      <c r="W1401" s="18" t="str">
        <f t="shared" si="214"/>
        <v>noyabr</v>
      </c>
      <c r="X1401" s="18" t="str">
        <f t="shared" si="215"/>
        <v>Francis Ford Coppola</v>
      </c>
      <c r="Y1401" s="18" t="str">
        <f t="shared" si="216"/>
        <v>PEGGY SUE GOT MARRİED</v>
      </c>
      <c r="Z1401" s="18" t="str">
        <f t="shared" si="217"/>
        <v>Normal</v>
      </c>
      <c r="AA1401" s="18" t="str">
        <f>VLOOKUP(D1401, lookups!$A$2:$B$18, 2, FALSE)</f>
        <v>Medium Budget</v>
      </c>
      <c r="AB1401" s="18" t="str">
        <f t="shared" si="218"/>
        <v>Not Recommended</v>
      </c>
      <c r="AC1401" s="18" t="str">
        <f t="shared" si="219"/>
        <v>Normal</v>
      </c>
    </row>
    <row r="1402" spans="1:29" x14ac:dyDescent="0.35">
      <c r="A1402" s="18" t="s">
        <v>2703</v>
      </c>
      <c r="B1402" s="19">
        <v>37005</v>
      </c>
      <c r="C1402" s="18" t="s">
        <v>50</v>
      </c>
      <c r="D1402" s="18" t="s">
        <v>27</v>
      </c>
      <c r="E1402" s="18" t="s">
        <v>21</v>
      </c>
      <c r="F1402" s="18" t="s">
        <v>101</v>
      </c>
      <c r="G1402" s="18" t="s">
        <v>110</v>
      </c>
      <c r="H1402" s="18" t="s">
        <v>1097</v>
      </c>
      <c r="I1402" s="18" t="s">
        <v>1391</v>
      </c>
      <c r="J1402" s="20">
        <v>1000</v>
      </c>
      <c r="K1402" s="20">
        <v>3261</v>
      </c>
      <c r="L1402" s="20">
        <v>500</v>
      </c>
      <c r="M1402" s="20">
        <v>0</v>
      </c>
      <c r="N1402" s="20">
        <v>7.3</v>
      </c>
      <c r="O1402" s="20">
        <v>187</v>
      </c>
      <c r="P1402" s="20">
        <v>131</v>
      </c>
      <c r="Q1402" s="3">
        <v>41300105</v>
      </c>
      <c r="R1402" s="3">
        <v>19800000</v>
      </c>
      <c r="S1402" s="3">
        <f t="shared" si="210"/>
        <v>21500105</v>
      </c>
      <c r="T1402" s="4">
        <f t="shared" si="211"/>
        <v>1.085863888888889</v>
      </c>
      <c r="U1402" s="5">
        <f t="shared" si="212"/>
        <v>29.634345555555555</v>
      </c>
      <c r="V1402" s="2">
        <f t="shared" si="213"/>
        <v>2001</v>
      </c>
      <c r="W1402" s="18" t="str">
        <f t="shared" si="214"/>
        <v>aprel</v>
      </c>
      <c r="X1402" s="18" t="str">
        <f t="shared" si="215"/>
        <v>Robert Altman</v>
      </c>
      <c r="Y1402" s="18" t="str">
        <f t="shared" si="216"/>
        <v>GOSFORD PARK</v>
      </c>
      <c r="Z1402" s="18" t="str">
        <f t="shared" si="217"/>
        <v>Normal</v>
      </c>
      <c r="AA1402" s="18" t="str">
        <f>VLOOKUP(D1402, lookups!$A$2:$B$18, 2, FALSE)</f>
        <v>Medium Budget</v>
      </c>
      <c r="AB1402" s="18" t="str">
        <f t="shared" si="218"/>
        <v>Not Recommended</v>
      </c>
      <c r="AC1402" s="18" t="str">
        <f t="shared" si="219"/>
        <v>Normal</v>
      </c>
    </row>
    <row r="1403" spans="1:29" x14ac:dyDescent="0.35">
      <c r="A1403" s="18" t="s">
        <v>1681</v>
      </c>
      <c r="B1403" s="19">
        <v>35471</v>
      </c>
      <c r="C1403" s="18" t="s">
        <v>50</v>
      </c>
      <c r="D1403" s="18" t="s">
        <v>95</v>
      </c>
      <c r="E1403" s="18" t="s">
        <v>21</v>
      </c>
      <c r="F1403" s="18" t="s">
        <v>22</v>
      </c>
      <c r="G1403" s="18" t="s">
        <v>110</v>
      </c>
      <c r="H1403" s="18" t="s">
        <v>1682</v>
      </c>
      <c r="I1403" s="18" t="s">
        <v>1683</v>
      </c>
      <c r="J1403" s="20">
        <v>294</v>
      </c>
      <c r="K1403" s="20">
        <v>1289</v>
      </c>
      <c r="L1403" s="20">
        <v>75</v>
      </c>
      <c r="M1403" s="20">
        <v>0</v>
      </c>
      <c r="N1403" s="20">
        <v>5.9</v>
      </c>
      <c r="O1403" s="20">
        <v>93</v>
      </c>
      <c r="P1403" s="20">
        <v>124</v>
      </c>
      <c r="Q1403" s="3">
        <v>41256277</v>
      </c>
      <c r="R1403" s="3">
        <v>50000000</v>
      </c>
      <c r="S1403" s="3">
        <f t="shared" si="210"/>
        <v>-8743723</v>
      </c>
      <c r="T1403" s="4">
        <f t="shared" si="211"/>
        <v>-0.17487446000000001</v>
      </c>
      <c r="U1403" s="5">
        <f t="shared" si="212"/>
        <v>23.530050216000003</v>
      </c>
      <c r="V1403" s="2">
        <f t="shared" si="213"/>
        <v>1997</v>
      </c>
      <c r="W1403" s="18" t="str">
        <f t="shared" si="214"/>
        <v>fevral</v>
      </c>
      <c r="X1403" s="18" t="str">
        <f t="shared" si="215"/>
        <v>Mimi Leder</v>
      </c>
      <c r="Y1403" s="18" t="str">
        <f t="shared" si="216"/>
        <v>THE PEACEMAKER</v>
      </c>
      <c r="Z1403" s="18" t="str">
        <f t="shared" si="217"/>
        <v>Normal</v>
      </c>
      <c r="AA1403" s="18" t="str">
        <f>VLOOKUP(D1403, lookups!$A$2:$B$18, 2, FALSE)</f>
        <v>High Budget</v>
      </c>
      <c r="AB1403" s="18" t="str">
        <f t="shared" si="218"/>
        <v>Not Recommended</v>
      </c>
      <c r="AC1403" s="18" t="str">
        <f t="shared" si="219"/>
        <v>High Buzz Mismatch</v>
      </c>
    </row>
    <row r="1404" spans="1:29" x14ac:dyDescent="0.35">
      <c r="A1404" s="18" t="s">
        <v>1475</v>
      </c>
      <c r="B1404" s="19">
        <v>35414</v>
      </c>
      <c r="C1404" s="18" t="s">
        <v>50</v>
      </c>
      <c r="D1404" s="18" t="s">
        <v>38</v>
      </c>
      <c r="E1404" s="18" t="s">
        <v>21</v>
      </c>
      <c r="F1404" s="18" t="s">
        <v>22</v>
      </c>
      <c r="G1404" s="18" t="s">
        <v>150</v>
      </c>
      <c r="H1404" s="18" t="s">
        <v>316</v>
      </c>
      <c r="I1404" s="18" t="s">
        <v>442</v>
      </c>
      <c r="J1404" s="20">
        <v>12000</v>
      </c>
      <c r="K1404" s="20">
        <v>13716</v>
      </c>
      <c r="L1404" s="20">
        <v>0</v>
      </c>
      <c r="M1404" s="20">
        <v>0</v>
      </c>
      <c r="N1404" s="20">
        <v>6.5</v>
      </c>
      <c r="O1404" s="20">
        <v>27</v>
      </c>
      <c r="P1404" s="20">
        <v>122</v>
      </c>
      <c r="Q1404" s="3">
        <v>41252428</v>
      </c>
      <c r="R1404" s="3">
        <v>42000000</v>
      </c>
      <c r="S1404" s="3">
        <f t="shared" si="210"/>
        <v>-747572</v>
      </c>
      <c r="T1404" s="4">
        <f t="shared" si="211"/>
        <v>-1.7799333333333334E-2</v>
      </c>
      <c r="U1404" s="5">
        <f t="shared" si="212"/>
        <v>25.992880266666667</v>
      </c>
      <c r="V1404" s="2">
        <f t="shared" si="213"/>
        <v>1996</v>
      </c>
      <c r="W1404" s="18" t="str">
        <f t="shared" si="214"/>
        <v>dekabr</v>
      </c>
      <c r="X1404" s="18" t="str">
        <f t="shared" si="215"/>
        <v>Barbra Streisand</v>
      </c>
      <c r="Y1404" s="18" t="str">
        <f t="shared" si="216"/>
        <v>THE MİRROR HAS TWO FACES</v>
      </c>
      <c r="Z1404" s="18" t="str">
        <f t="shared" si="217"/>
        <v>Normal</v>
      </c>
      <c r="AA1404" s="18" t="str">
        <f>VLOOKUP(D1404, lookups!$A$2:$B$18, 2, FALSE)</f>
        <v>Medium Budget</v>
      </c>
      <c r="AB1404" s="18" t="str">
        <f t="shared" si="218"/>
        <v>Not Recommended</v>
      </c>
      <c r="AC1404" s="18" t="str">
        <f t="shared" si="219"/>
        <v>Normal</v>
      </c>
    </row>
    <row r="1405" spans="1:29" x14ac:dyDescent="0.35">
      <c r="A1405" s="18" t="s">
        <v>2952</v>
      </c>
      <c r="B1405" s="19">
        <v>37594</v>
      </c>
      <c r="C1405" s="18" t="s">
        <v>50</v>
      </c>
      <c r="D1405" s="18" t="s">
        <v>27</v>
      </c>
      <c r="E1405" s="18" t="s">
        <v>21</v>
      </c>
      <c r="F1405" s="18" t="s">
        <v>22</v>
      </c>
      <c r="G1405" s="18" t="s">
        <v>102</v>
      </c>
      <c r="H1405" s="18" t="s">
        <v>2953</v>
      </c>
      <c r="I1405" s="18" t="s">
        <v>2918</v>
      </c>
      <c r="J1405" s="20">
        <v>683</v>
      </c>
      <c r="K1405" s="20">
        <v>2436</v>
      </c>
      <c r="L1405" s="20">
        <v>163</v>
      </c>
      <c r="M1405" s="20">
        <v>19000</v>
      </c>
      <c r="N1405" s="20">
        <v>7.4</v>
      </c>
      <c r="O1405" s="20">
        <v>80</v>
      </c>
      <c r="P1405" s="20">
        <v>101</v>
      </c>
      <c r="Q1405" s="3">
        <v>41227069</v>
      </c>
      <c r="R1405" s="3">
        <v>11000000</v>
      </c>
      <c r="S1405" s="3">
        <f t="shared" si="210"/>
        <v>30227069</v>
      </c>
      <c r="T1405" s="4">
        <f t="shared" si="211"/>
        <v>2.7479153636363636</v>
      </c>
      <c r="U1405" s="5">
        <f t="shared" si="212"/>
        <v>32.599166145454546</v>
      </c>
      <c r="V1405" s="2">
        <f t="shared" si="213"/>
        <v>2002</v>
      </c>
      <c r="W1405" s="18" t="str">
        <f t="shared" si="214"/>
        <v>dekabr</v>
      </c>
      <c r="X1405" s="18" t="str">
        <f t="shared" si="215"/>
        <v>Adam Shankman</v>
      </c>
      <c r="Y1405" s="18" t="str">
        <f t="shared" si="216"/>
        <v>A WALK TO REMEMBER</v>
      </c>
      <c r="Z1405" s="18" t="str">
        <f t="shared" si="217"/>
        <v>Normal</v>
      </c>
      <c r="AA1405" s="18" t="str">
        <f>VLOOKUP(D1405, lookups!$A$2:$B$18, 2, FALSE)</f>
        <v>Medium Budget</v>
      </c>
      <c r="AB1405" s="18" t="str">
        <f t="shared" si="218"/>
        <v>Not Recommended</v>
      </c>
      <c r="AC1405" s="18" t="str">
        <f t="shared" si="219"/>
        <v>Normal</v>
      </c>
    </row>
    <row r="1406" spans="1:29" x14ac:dyDescent="0.35">
      <c r="A1406" s="18" t="s">
        <v>6321</v>
      </c>
      <c r="B1406" s="19">
        <v>40986</v>
      </c>
      <c r="C1406" s="18" t="s">
        <v>50</v>
      </c>
      <c r="D1406" s="18" t="s">
        <v>38</v>
      </c>
      <c r="E1406" s="18" t="s">
        <v>21</v>
      </c>
      <c r="F1406" s="18" t="s">
        <v>22</v>
      </c>
      <c r="G1406" s="18" t="s">
        <v>150</v>
      </c>
      <c r="H1406" s="18" t="s">
        <v>5654</v>
      </c>
      <c r="I1406" s="18" t="s">
        <v>1953</v>
      </c>
      <c r="J1406" s="20">
        <v>10000</v>
      </c>
      <c r="K1406" s="20">
        <v>13396</v>
      </c>
      <c r="L1406" s="20">
        <v>52</v>
      </c>
      <c r="M1406" s="20">
        <v>14000</v>
      </c>
      <c r="N1406" s="20">
        <v>5.7</v>
      </c>
      <c r="O1406" s="20">
        <v>170</v>
      </c>
      <c r="P1406" s="20">
        <v>110</v>
      </c>
      <c r="Q1406" s="3">
        <v>41102171</v>
      </c>
      <c r="R1406" s="3">
        <v>40000000</v>
      </c>
      <c r="S1406" s="3">
        <f t="shared" si="210"/>
        <v>1102171</v>
      </c>
      <c r="T1406" s="4">
        <f t="shared" si="211"/>
        <v>2.7554275E-2</v>
      </c>
      <c r="U1406" s="5">
        <f t="shared" si="212"/>
        <v>24.211021710000001</v>
      </c>
      <c r="V1406" s="2">
        <f t="shared" si="213"/>
        <v>2012</v>
      </c>
      <c r="W1406" s="18" t="str">
        <f t="shared" si="214"/>
        <v>mart</v>
      </c>
      <c r="X1406" s="18" t="str">
        <f t="shared" si="215"/>
        <v>Kirk Jones</v>
      </c>
      <c r="Y1406" s="18" t="str">
        <f t="shared" si="216"/>
        <v>WHAT TO EXPECT WHEN YOU'RE EXPECTİNG</v>
      </c>
      <c r="Z1406" s="18" t="str">
        <f t="shared" si="217"/>
        <v>Normal</v>
      </c>
      <c r="AA1406" s="18" t="str">
        <f>VLOOKUP(D1406, lookups!$A$2:$B$18, 2, FALSE)</f>
        <v>Medium Budget</v>
      </c>
      <c r="AB1406" s="18" t="str">
        <f t="shared" si="218"/>
        <v>Not Recommended</v>
      </c>
      <c r="AC1406" s="18" t="str">
        <f t="shared" si="219"/>
        <v>High Buzz Mismatch</v>
      </c>
    </row>
    <row r="1407" spans="1:29" x14ac:dyDescent="0.35">
      <c r="A1407" s="18" t="s">
        <v>1614</v>
      </c>
      <c r="B1407" s="19">
        <v>35502</v>
      </c>
      <c r="C1407" s="18" t="s">
        <v>50</v>
      </c>
      <c r="D1407" s="18" t="s">
        <v>95</v>
      </c>
      <c r="E1407" s="18" t="s">
        <v>21</v>
      </c>
      <c r="F1407" s="18" t="s">
        <v>22</v>
      </c>
      <c r="G1407" s="18" t="s">
        <v>110</v>
      </c>
      <c r="H1407" s="18" t="s">
        <v>458</v>
      </c>
      <c r="I1407" s="18" t="s">
        <v>1615</v>
      </c>
      <c r="J1407" s="20">
        <v>695</v>
      </c>
      <c r="K1407" s="20">
        <v>2530</v>
      </c>
      <c r="L1407" s="20">
        <v>420</v>
      </c>
      <c r="M1407" s="20">
        <v>666</v>
      </c>
      <c r="N1407" s="20">
        <v>6.1</v>
      </c>
      <c r="O1407" s="20">
        <v>29</v>
      </c>
      <c r="P1407" s="20">
        <v>97</v>
      </c>
      <c r="Q1407" s="3">
        <v>41067398</v>
      </c>
      <c r="R1407" s="3">
        <v>25000000</v>
      </c>
      <c r="S1407" s="3">
        <f t="shared" si="210"/>
        <v>16067398</v>
      </c>
      <c r="T1407" s="4">
        <f t="shared" si="211"/>
        <v>0.64269591999999998</v>
      </c>
      <c r="U1407" s="5">
        <f t="shared" si="212"/>
        <v>24.723678367999998</v>
      </c>
      <c r="V1407" s="2">
        <f t="shared" si="213"/>
        <v>1997</v>
      </c>
      <c r="W1407" s="18" t="str">
        <f t="shared" si="214"/>
        <v>mart</v>
      </c>
      <c r="X1407" s="18" t="str">
        <f t="shared" si="215"/>
        <v>Brett Ratner</v>
      </c>
      <c r="Y1407" s="18" t="str">
        <f t="shared" si="216"/>
        <v>MONEY TALKS</v>
      </c>
      <c r="Z1407" s="18" t="str">
        <f t="shared" si="217"/>
        <v>Normal</v>
      </c>
      <c r="AA1407" s="18" t="str">
        <f>VLOOKUP(D1407, lookups!$A$2:$B$18, 2, FALSE)</f>
        <v>High Budget</v>
      </c>
      <c r="AB1407" s="18" t="str">
        <f t="shared" si="218"/>
        <v>Not Recommended</v>
      </c>
      <c r="AC1407" s="18" t="str">
        <f t="shared" si="219"/>
        <v>Normal</v>
      </c>
    </row>
    <row r="1408" spans="1:29" x14ac:dyDescent="0.35">
      <c r="A1408" s="18" t="s">
        <v>5707</v>
      </c>
      <c r="B1408" s="19">
        <v>40497</v>
      </c>
      <c r="C1408" s="18" t="s">
        <v>50</v>
      </c>
      <c r="D1408" s="18" t="s">
        <v>27</v>
      </c>
      <c r="E1408" s="18" t="s">
        <v>21</v>
      </c>
      <c r="F1408" s="18" t="s">
        <v>179</v>
      </c>
      <c r="G1408" s="18" t="s">
        <v>150</v>
      </c>
      <c r="H1408" s="18" t="s">
        <v>5708</v>
      </c>
      <c r="I1408" s="18" t="s">
        <v>5709</v>
      </c>
      <c r="J1408" s="20">
        <v>463</v>
      </c>
      <c r="K1408" s="20">
        <v>1958</v>
      </c>
      <c r="L1408" s="20">
        <v>13</v>
      </c>
      <c r="M1408" s="20">
        <v>0</v>
      </c>
      <c r="N1408" s="20">
        <v>5.6</v>
      </c>
      <c r="O1408" s="20">
        <v>311</v>
      </c>
      <c r="P1408" s="20">
        <v>87</v>
      </c>
      <c r="Q1408" s="3">
        <v>40990055</v>
      </c>
      <c r="R1408" s="3">
        <v>1800000</v>
      </c>
      <c r="S1408" s="3">
        <f t="shared" si="210"/>
        <v>39190055</v>
      </c>
      <c r="T1408" s="4">
        <f t="shared" si="211"/>
        <v>21.772252777777776</v>
      </c>
      <c r="U1408" s="5">
        <f t="shared" si="212"/>
        <v>31.108901111111109</v>
      </c>
      <c r="V1408" s="2">
        <f t="shared" si="213"/>
        <v>2010</v>
      </c>
      <c r="W1408" s="18" t="str">
        <f t="shared" si="214"/>
        <v>noyabr</v>
      </c>
      <c r="X1408" s="18" t="str">
        <f t="shared" si="215"/>
        <v>Daniel Stamm</v>
      </c>
      <c r="Y1408" s="18" t="str">
        <f t="shared" si="216"/>
        <v>THE LAST EXORCİSM</v>
      </c>
      <c r="Z1408" s="18" t="str">
        <f t="shared" si="217"/>
        <v>Normal</v>
      </c>
      <c r="AA1408" s="18" t="str">
        <f>VLOOKUP(D1408, lookups!$A$2:$B$18, 2, FALSE)</f>
        <v>Medium Budget</v>
      </c>
      <c r="AB1408" s="18" t="str">
        <f t="shared" si="218"/>
        <v>Not Recommended</v>
      </c>
      <c r="AC1408" s="18" t="str">
        <f t="shared" si="219"/>
        <v>Normal</v>
      </c>
    </row>
    <row r="1409" spans="1:29" x14ac:dyDescent="0.35">
      <c r="A1409" s="18" t="s">
        <v>6112</v>
      </c>
      <c r="B1409" s="19">
        <v>40982</v>
      </c>
      <c r="C1409" s="18" t="s">
        <v>50</v>
      </c>
      <c r="D1409" s="18" t="s">
        <v>20</v>
      </c>
      <c r="E1409" s="18" t="s">
        <v>21</v>
      </c>
      <c r="F1409" s="18" t="s">
        <v>22</v>
      </c>
      <c r="G1409" s="18" t="s">
        <v>110</v>
      </c>
      <c r="H1409" s="18" t="s">
        <v>2650</v>
      </c>
      <c r="I1409" s="18" t="s">
        <v>4001</v>
      </c>
      <c r="J1409" s="20">
        <v>15000</v>
      </c>
      <c r="K1409" s="20">
        <v>27788</v>
      </c>
      <c r="L1409" s="20">
        <v>453</v>
      </c>
      <c r="M1409" s="20">
        <v>38000</v>
      </c>
      <c r="N1409" s="20">
        <v>7.7</v>
      </c>
      <c r="O1409" s="20">
        <v>355</v>
      </c>
      <c r="P1409" s="20">
        <v>109</v>
      </c>
      <c r="Q1409" s="3">
        <v>40983001</v>
      </c>
      <c r="R1409" s="3">
        <v>7000000</v>
      </c>
      <c r="S1409" s="3">
        <f t="shared" si="210"/>
        <v>33983001</v>
      </c>
      <c r="T1409" s="4">
        <f t="shared" si="211"/>
        <v>4.8547144285714285</v>
      </c>
      <c r="U1409" s="5">
        <f t="shared" si="212"/>
        <v>36.541885771428568</v>
      </c>
      <c r="V1409" s="2">
        <f t="shared" si="213"/>
        <v>2012</v>
      </c>
      <c r="W1409" s="18" t="str">
        <f t="shared" si="214"/>
        <v>mart</v>
      </c>
      <c r="X1409" s="18" t="str">
        <f t="shared" si="215"/>
        <v>David Ayer</v>
      </c>
      <c r="Y1409" s="18" t="str">
        <f t="shared" si="216"/>
        <v>END OF WATCH</v>
      </c>
      <c r="Z1409" s="18" t="str">
        <f t="shared" si="217"/>
        <v>Normal</v>
      </c>
      <c r="AA1409" s="18" t="str">
        <f>VLOOKUP(D1409, lookups!$A$2:$B$18, 2, FALSE)</f>
        <v>Medium Budget</v>
      </c>
      <c r="AB1409" s="18" t="str">
        <f t="shared" si="218"/>
        <v>Not Recommended</v>
      </c>
      <c r="AC1409" s="18" t="str">
        <f t="shared" si="219"/>
        <v>Normal</v>
      </c>
    </row>
    <row r="1410" spans="1:29" x14ac:dyDescent="0.35">
      <c r="A1410" s="18" t="s">
        <v>6003</v>
      </c>
      <c r="B1410" s="19">
        <v>40646</v>
      </c>
      <c r="C1410" s="18" t="s">
        <v>50</v>
      </c>
      <c r="D1410" s="18" t="s">
        <v>27</v>
      </c>
      <c r="E1410" s="18" t="s">
        <v>21</v>
      </c>
      <c r="F1410" s="18" t="s">
        <v>22</v>
      </c>
      <c r="G1410" s="18" t="s">
        <v>110</v>
      </c>
      <c r="H1410" s="18" t="s">
        <v>2470</v>
      </c>
      <c r="I1410" s="18" t="s">
        <v>3993</v>
      </c>
      <c r="J1410" s="20">
        <v>33000</v>
      </c>
      <c r="K1410" s="20">
        <v>57077</v>
      </c>
      <c r="L1410" s="20">
        <v>0</v>
      </c>
      <c r="M1410" s="20">
        <v>22000</v>
      </c>
      <c r="N1410" s="20">
        <v>7.1</v>
      </c>
      <c r="O1410" s="20">
        <v>421</v>
      </c>
      <c r="P1410" s="20">
        <v>101</v>
      </c>
      <c r="Q1410" s="3">
        <v>40962534</v>
      </c>
      <c r="R1410" s="3">
        <v>12500000</v>
      </c>
      <c r="S1410" s="3">
        <f t="shared" si="210"/>
        <v>28462534</v>
      </c>
      <c r="T1410" s="4">
        <f t="shared" si="211"/>
        <v>2.27700272</v>
      </c>
      <c r="U1410" s="5">
        <f t="shared" si="212"/>
        <v>31.510801087999997</v>
      </c>
      <c r="V1410" s="2">
        <f t="shared" si="213"/>
        <v>2011</v>
      </c>
      <c r="W1410" s="18" t="str">
        <f t="shared" si="214"/>
        <v>aprel</v>
      </c>
      <c r="X1410" s="18" t="str">
        <f t="shared" si="215"/>
        <v>George Clooney</v>
      </c>
      <c r="Y1410" s="18" t="str">
        <f t="shared" si="216"/>
        <v>THE IDES OF MARCH</v>
      </c>
      <c r="Z1410" s="18" t="str">
        <f t="shared" si="217"/>
        <v>Normal</v>
      </c>
      <c r="AA1410" s="18" t="str">
        <f>VLOOKUP(D1410, lookups!$A$2:$B$18, 2, FALSE)</f>
        <v>Medium Budget</v>
      </c>
      <c r="AB1410" s="18" t="str">
        <f t="shared" si="218"/>
        <v>Not Recommended</v>
      </c>
      <c r="AC1410" s="18" t="str">
        <f t="shared" si="219"/>
        <v>Normal</v>
      </c>
    </row>
    <row r="1411" spans="1:29" x14ac:dyDescent="0.35">
      <c r="A1411" s="18" t="s">
        <v>1934</v>
      </c>
      <c r="B1411" s="19">
        <v>36158</v>
      </c>
      <c r="C1411" s="18" t="s">
        <v>50</v>
      </c>
      <c r="D1411" s="18" t="s">
        <v>95</v>
      </c>
      <c r="E1411" s="18" t="s">
        <v>21</v>
      </c>
      <c r="F1411" s="18" t="s">
        <v>22</v>
      </c>
      <c r="G1411" s="18" t="s">
        <v>110</v>
      </c>
      <c r="H1411" s="18" t="s">
        <v>592</v>
      </c>
      <c r="I1411" s="18" t="s">
        <v>738</v>
      </c>
      <c r="J1411" s="20">
        <v>18000</v>
      </c>
      <c r="K1411" s="20">
        <v>32563</v>
      </c>
      <c r="L1411" s="20">
        <v>380</v>
      </c>
      <c r="M1411" s="20">
        <v>0</v>
      </c>
      <c r="N1411" s="20">
        <v>6.3</v>
      </c>
      <c r="O1411" s="20">
        <v>120</v>
      </c>
      <c r="P1411" s="20">
        <v>116</v>
      </c>
      <c r="Q1411" s="3">
        <v>40932372</v>
      </c>
      <c r="R1411" s="3">
        <v>70000000</v>
      </c>
      <c r="S1411" s="3">
        <f t="shared" ref="S1411:S1474" si="220">Q1411-R1411</f>
        <v>-29067628</v>
      </c>
      <c r="T1411" s="4">
        <f t="shared" ref="T1411:T1474" si="221">IF(R1411&gt;0, (Q1411-R1411)/R1411, 0)</f>
        <v>-0.41525182857142856</v>
      </c>
      <c r="U1411" s="5">
        <f t="shared" ref="U1411:U1474" si="222">(N1411*4) + (T1411*0.4) + (M1411/10000)</f>
        <v>25.033899268571428</v>
      </c>
      <c r="V1411" s="2">
        <f t="shared" ref="V1411:V1474" si="223">YEAR(B1411)</f>
        <v>1998</v>
      </c>
      <c r="W1411" s="18" t="str">
        <f t="shared" ref="W1411:W1474" si="224">TEXT(B1411, "mmmm")</f>
        <v>dekabr</v>
      </c>
      <c r="X1411" s="18" t="str">
        <f t="shared" ref="X1411:X1474" si="225">TRIM(I1411)</f>
        <v>Edward Zwick</v>
      </c>
      <c r="Y1411" s="18" t="str">
        <f t="shared" ref="Y1411:Y1474" si="226">UPPER(A1411)</f>
        <v>THE SİEGE</v>
      </c>
      <c r="Z1411" s="18" t="str">
        <f t="shared" ref="Z1411:Z1474" si="227">IF(AND(R1411&gt;50000000, S1411&lt;0), "Underperformer", IF(AND(R1411&lt;10000000, S1411&gt;50000000), "Overperformer", "Normal"))</f>
        <v>Underperformer</v>
      </c>
      <c r="AA1411" s="18" t="str">
        <f>VLOOKUP(D1411, lookups!$A$2:$B$18, 2, FALSE)</f>
        <v>High Budget</v>
      </c>
      <c r="AB1411" s="18" t="str">
        <f t="shared" ref="AB1411:AB1474" si="228">IF(AND(N1411&gt;7, T1411&gt;1, U1411&gt;70), "Recommended", "Not Recommended")</f>
        <v>Not Recommended</v>
      </c>
      <c r="AC1411" s="18" t="str">
        <f t="shared" ref="AC1411:AC1474" si="229">IF(N1411&gt;=8, "High Buzz / High Score", IF(AND(N1411&lt;6, T1411&lt;1), "High Buzz Mismatch", "Normal"))</f>
        <v>Normal</v>
      </c>
    </row>
    <row r="1412" spans="1:29" x14ac:dyDescent="0.35">
      <c r="A1412" s="18" t="s">
        <v>3287</v>
      </c>
      <c r="B1412" s="19">
        <v>37616</v>
      </c>
      <c r="C1412" s="18" t="s">
        <v>50</v>
      </c>
      <c r="D1412" s="18" t="s">
        <v>95</v>
      </c>
      <c r="E1412" s="18" t="s">
        <v>21</v>
      </c>
      <c r="F1412" s="18" t="s">
        <v>22</v>
      </c>
      <c r="G1412" s="18" t="s">
        <v>110</v>
      </c>
      <c r="H1412" s="18" t="s">
        <v>480</v>
      </c>
      <c r="I1412" s="18" t="s">
        <v>1336</v>
      </c>
      <c r="J1412" s="20">
        <v>12000</v>
      </c>
      <c r="K1412" s="20">
        <v>15046</v>
      </c>
      <c r="L1412" s="20">
        <v>610</v>
      </c>
      <c r="M1412" s="20">
        <v>0</v>
      </c>
      <c r="N1412" s="20">
        <v>6</v>
      </c>
      <c r="O1412" s="20">
        <v>152</v>
      </c>
      <c r="P1412" s="20">
        <v>153</v>
      </c>
      <c r="Q1412" s="3">
        <v>40911830</v>
      </c>
      <c r="R1412" s="3">
        <v>115000000</v>
      </c>
      <c r="S1412" s="3">
        <f t="shared" si="220"/>
        <v>-74088170</v>
      </c>
      <c r="T1412" s="4">
        <f t="shared" si="221"/>
        <v>-0.64424495652173908</v>
      </c>
      <c r="U1412" s="5">
        <f t="shared" si="222"/>
        <v>23.742302017391303</v>
      </c>
      <c r="V1412" s="2">
        <f t="shared" si="223"/>
        <v>2002</v>
      </c>
      <c r="W1412" s="18" t="str">
        <f t="shared" si="224"/>
        <v>dekabr</v>
      </c>
      <c r="X1412" s="18" t="str">
        <f t="shared" si="225"/>
        <v>John Woo</v>
      </c>
      <c r="Y1412" s="18" t="str">
        <f t="shared" si="226"/>
        <v>WİNDTALKERS</v>
      </c>
      <c r="Z1412" s="18" t="str">
        <f t="shared" si="227"/>
        <v>Underperformer</v>
      </c>
      <c r="AA1412" s="18" t="str">
        <f>VLOOKUP(D1412, lookups!$A$2:$B$18, 2, FALSE)</f>
        <v>High Budget</v>
      </c>
      <c r="AB1412" s="18" t="str">
        <f t="shared" si="228"/>
        <v>Not Recommended</v>
      </c>
      <c r="AC1412" s="18" t="str">
        <f t="shared" si="229"/>
        <v>Normal</v>
      </c>
    </row>
    <row r="1413" spans="1:29" x14ac:dyDescent="0.35">
      <c r="A1413" s="18" t="s">
        <v>3433</v>
      </c>
      <c r="B1413" s="19">
        <v>37872</v>
      </c>
      <c r="C1413" s="18" t="s">
        <v>50</v>
      </c>
      <c r="D1413" s="18" t="s">
        <v>20</v>
      </c>
      <c r="E1413" s="18" t="s">
        <v>21</v>
      </c>
      <c r="F1413" s="18" t="s">
        <v>22</v>
      </c>
      <c r="G1413" s="18" t="s">
        <v>110</v>
      </c>
      <c r="H1413" s="18" t="s">
        <v>592</v>
      </c>
      <c r="I1413" s="18" t="s">
        <v>1847</v>
      </c>
      <c r="J1413" s="20">
        <v>18000</v>
      </c>
      <c r="K1413" s="20">
        <v>19739</v>
      </c>
      <c r="L1413" s="20">
        <v>73</v>
      </c>
      <c r="M1413" s="20">
        <v>1000</v>
      </c>
      <c r="N1413" s="20">
        <v>6.5</v>
      </c>
      <c r="O1413" s="20">
        <v>124</v>
      </c>
      <c r="P1413" s="20">
        <v>114</v>
      </c>
      <c r="Q1413" s="3">
        <v>40905277</v>
      </c>
      <c r="R1413" s="3">
        <v>50000000</v>
      </c>
      <c r="S1413" s="3">
        <f t="shared" si="220"/>
        <v>-9094723</v>
      </c>
      <c r="T1413" s="4">
        <f t="shared" si="221"/>
        <v>-0.18189446000000001</v>
      </c>
      <c r="U1413" s="5">
        <f t="shared" si="222"/>
        <v>26.027242216000001</v>
      </c>
      <c r="V1413" s="2">
        <f t="shared" si="223"/>
        <v>2003</v>
      </c>
      <c r="W1413" s="18" t="str">
        <f t="shared" si="224"/>
        <v>sentyabr</v>
      </c>
      <c r="X1413" s="18" t="str">
        <f t="shared" si="225"/>
        <v>Carl Franklin</v>
      </c>
      <c r="Y1413" s="18" t="str">
        <f t="shared" si="226"/>
        <v>OUT OF TİME</v>
      </c>
      <c r="Z1413" s="18" t="str">
        <f t="shared" si="227"/>
        <v>Normal</v>
      </c>
      <c r="AA1413" s="18" t="str">
        <f>VLOOKUP(D1413, lookups!$A$2:$B$18, 2, FALSE)</f>
        <v>Medium Budget</v>
      </c>
      <c r="AB1413" s="18" t="str">
        <f t="shared" si="228"/>
        <v>Not Recommended</v>
      </c>
      <c r="AC1413" s="18" t="str">
        <f t="shared" si="229"/>
        <v>Normal</v>
      </c>
    </row>
    <row r="1414" spans="1:29" x14ac:dyDescent="0.35">
      <c r="A1414" s="18" t="s">
        <v>2094</v>
      </c>
      <c r="B1414" s="19">
        <v>36249</v>
      </c>
      <c r="C1414" s="18" t="s">
        <v>50</v>
      </c>
      <c r="D1414" s="18" t="s">
        <v>109</v>
      </c>
      <c r="E1414" s="18" t="s">
        <v>21</v>
      </c>
      <c r="F1414" s="18" t="s">
        <v>22</v>
      </c>
      <c r="G1414" s="18" t="s">
        <v>110</v>
      </c>
      <c r="H1414" s="18" t="s">
        <v>2095</v>
      </c>
      <c r="I1414" s="18" t="s">
        <v>2096</v>
      </c>
      <c r="J1414" s="20">
        <v>885</v>
      </c>
      <c r="K1414" s="20">
        <v>2872</v>
      </c>
      <c r="L1414" s="20">
        <v>37</v>
      </c>
      <c r="M1414" s="20">
        <v>0</v>
      </c>
      <c r="N1414" s="20">
        <v>5.6</v>
      </c>
      <c r="O1414" s="20">
        <v>147</v>
      </c>
      <c r="P1414" s="20">
        <v>93</v>
      </c>
      <c r="Q1414" s="3">
        <v>40846082</v>
      </c>
      <c r="R1414" s="3">
        <v>19000000</v>
      </c>
      <c r="S1414" s="3">
        <f t="shared" si="220"/>
        <v>21846082</v>
      </c>
      <c r="T1414" s="4">
        <f t="shared" si="221"/>
        <v>1.1497937894736843</v>
      </c>
      <c r="U1414" s="5">
        <f t="shared" si="222"/>
        <v>22.859917515789473</v>
      </c>
      <c r="V1414" s="2">
        <f t="shared" si="223"/>
        <v>1999</v>
      </c>
      <c r="W1414" s="18" t="str">
        <f t="shared" si="224"/>
        <v>mart</v>
      </c>
      <c r="X1414" s="18" t="str">
        <f t="shared" si="225"/>
        <v>William Malone</v>
      </c>
      <c r="Y1414" s="18" t="str">
        <f t="shared" si="226"/>
        <v>HOUSE ON HAUNTED HİLL</v>
      </c>
      <c r="Z1414" s="18" t="str">
        <f t="shared" si="227"/>
        <v>Normal</v>
      </c>
      <c r="AA1414" s="18" t="str">
        <f>VLOOKUP(D1414, lookups!$A$2:$B$18, 2, FALSE)</f>
        <v>Low Budget</v>
      </c>
      <c r="AB1414" s="18" t="str">
        <f t="shared" si="228"/>
        <v>Not Recommended</v>
      </c>
      <c r="AC1414" s="18" t="str">
        <f t="shared" si="229"/>
        <v>Normal</v>
      </c>
    </row>
    <row r="1415" spans="1:29" x14ac:dyDescent="0.35">
      <c r="A1415" s="18" t="s">
        <v>4969</v>
      </c>
      <c r="B1415" s="19">
        <v>39470</v>
      </c>
      <c r="C1415" s="18" t="s">
        <v>50</v>
      </c>
      <c r="D1415" s="18" t="s">
        <v>95</v>
      </c>
      <c r="E1415" s="18" t="s">
        <v>21</v>
      </c>
      <c r="F1415" s="18" t="s">
        <v>356</v>
      </c>
      <c r="G1415" s="18" t="s">
        <v>150</v>
      </c>
      <c r="H1415" s="18" t="s">
        <v>2695</v>
      </c>
      <c r="I1415" s="18" t="s">
        <v>2637</v>
      </c>
      <c r="J1415" s="20">
        <v>15000</v>
      </c>
      <c r="K1415" s="20">
        <v>16249</v>
      </c>
      <c r="L1415" s="20">
        <v>212</v>
      </c>
      <c r="M1415" s="20">
        <v>0</v>
      </c>
      <c r="N1415" s="20">
        <v>5.4</v>
      </c>
      <c r="O1415" s="20">
        <v>228</v>
      </c>
      <c r="P1415" s="20">
        <v>103</v>
      </c>
      <c r="Q1415" s="3">
        <v>40687294</v>
      </c>
      <c r="R1415" s="3">
        <v>35000000</v>
      </c>
      <c r="S1415" s="3">
        <f t="shared" si="220"/>
        <v>5687294</v>
      </c>
      <c r="T1415" s="4">
        <f t="shared" si="221"/>
        <v>0.16249411428571428</v>
      </c>
      <c r="U1415" s="5">
        <f t="shared" si="222"/>
        <v>21.664997645714287</v>
      </c>
      <c r="V1415" s="2">
        <f t="shared" si="223"/>
        <v>2008</v>
      </c>
      <c r="W1415" s="18" t="str">
        <f t="shared" si="224"/>
        <v>yanvar</v>
      </c>
      <c r="X1415" s="18" t="str">
        <f t="shared" si="225"/>
        <v>John Moore</v>
      </c>
      <c r="Y1415" s="18" t="str">
        <f t="shared" si="226"/>
        <v>MAX PAYNE</v>
      </c>
      <c r="Z1415" s="18" t="str">
        <f t="shared" si="227"/>
        <v>Normal</v>
      </c>
      <c r="AA1415" s="18" t="str">
        <f>VLOOKUP(D1415, lookups!$A$2:$B$18, 2, FALSE)</f>
        <v>High Budget</v>
      </c>
      <c r="AB1415" s="18" t="str">
        <f t="shared" si="228"/>
        <v>Not Recommended</v>
      </c>
      <c r="AC1415" s="18" t="str">
        <f t="shared" si="229"/>
        <v>High Buzz Mismatch</v>
      </c>
    </row>
    <row r="1416" spans="1:29" x14ac:dyDescent="0.35">
      <c r="A1416" s="18" t="s">
        <v>2957</v>
      </c>
      <c r="B1416" s="19">
        <v>37424</v>
      </c>
      <c r="C1416" s="18" t="s">
        <v>50</v>
      </c>
      <c r="D1416" s="18" t="s">
        <v>38</v>
      </c>
      <c r="E1416" s="18" t="s">
        <v>21</v>
      </c>
      <c r="F1416" s="18" t="s">
        <v>101</v>
      </c>
      <c r="G1416" s="18" t="s">
        <v>150</v>
      </c>
      <c r="H1416" s="18" t="s">
        <v>2958</v>
      </c>
      <c r="I1416" s="18" t="s">
        <v>2674</v>
      </c>
      <c r="J1416" s="20">
        <v>66</v>
      </c>
      <c r="K1416" s="20">
        <v>74</v>
      </c>
      <c r="L1416" s="20">
        <v>129</v>
      </c>
      <c r="M1416" s="20">
        <v>0</v>
      </c>
      <c r="N1416" s="20">
        <v>7.1</v>
      </c>
      <c r="O1416" s="20">
        <v>158</v>
      </c>
      <c r="P1416" s="20">
        <v>101</v>
      </c>
      <c r="Q1416" s="3">
        <v>40566655</v>
      </c>
      <c r="R1416" s="3">
        <v>30000000</v>
      </c>
      <c r="S1416" s="3">
        <f t="shared" si="220"/>
        <v>10566655</v>
      </c>
      <c r="T1416" s="4">
        <f t="shared" si="221"/>
        <v>0.35222183333333335</v>
      </c>
      <c r="U1416" s="5">
        <f t="shared" si="222"/>
        <v>28.540888733333333</v>
      </c>
      <c r="V1416" s="2">
        <f t="shared" si="223"/>
        <v>2002</v>
      </c>
      <c r="W1416" s="18" t="str">
        <f t="shared" si="224"/>
        <v>iyun</v>
      </c>
      <c r="X1416" s="18" t="str">
        <f t="shared" si="225"/>
        <v>Chris Weitz</v>
      </c>
      <c r="Y1416" s="18" t="str">
        <f t="shared" si="226"/>
        <v>ABOUT A BOY</v>
      </c>
      <c r="Z1416" s="18" t="str">
        <f t="shared" si="227"/>
        <v>Normal</v>
      </c>
      <c r="AA1416" s="18" t="str">
        <f>VLOOKUP(D1416, lookups!$A$2:$B$18, 2, FALSE)</f>
        <v>Medium Budget</v>
      </c>
      <c r="AB1416" s="18" t="str">
        <f t="shared" si="228"/>
        <v>Not Recommended</v>
      </c>
      <c r="AC1416" s="18" t="str">
        <f t="shared" si="229"/>
        <v>Normal</v>
      </c>
    </row>
    <row r="1417" spans="1:29" x14ac:dyDescent="0.35">
      <c r="A1417" s="18" t="s">
        <v>5260</v>
      </c>
      <c r="B1417" s="19">
        <v>39856</v>
      </c>
      <c r="C1417" s="18" t="s">
        <v>50</v>
      </c>
      <c r="D1417" s="18" t="s">
        <v>38</v>
      </c>
      <c r="E1417" s="18" t="s">
        <v>21</v>
      </c>
      <c r="F1417" s="18" t="s">
        <v>22</v>
      </c>
      <c r="G1417" s="18" t="s">
        <v>150</v>
      </c>
      <c r="H1417" s="18" t="s">
        <v>693</v>
      </c>
      <c r="I1417" s="18" t="s">
        <v>4707</v>
      </c>
      <c r="J1417" s="20">
        <v>8000</v>
      </c>
      <c r="K1417" s="20">
        <v>10623</v>
      </c>
      <c r="L1417" s="20">
        <v>209</v>
      </c>
      <c r="M1417" s="20">
        <v>0</v>
      </c>
      <c r="N1417" s="20">
        <v>6.2</v>
      </c>
      <c r="O1417" s="20">
        <v>211</v>
      </c>
      <c r="P1417" s="20">
        <v>125</v>
      </c>
      <c r="Q1417" s="3">
        <v>40559930</v>
      </c>
      <c r="R1417" s="3">
        <v>60000000</v>
      </c>
      <c r="S1417" s="3">
        <f t="shared" si="220"/>
        <v>-19440070</v>
      </c>
      <c r="T1417" s="4">
        <f t="shared" si="221"/>
        <v>-0.32400116666666667</v>
      </c>
      <c r="U1417" s="5">
        <f t="shared" si="222"/>
        <v>24.670399533333335</v>
      </c>
      <c r="V1417" s="2">
        <f t="shared" si="223"/>
        <v>2009</v>
      </c>
      <c r="W1417" s="18" t="str">
        <f t="shared" si="224"/>
        <v>fevral</v>
      </c>
      <c r="X1417" s="18" t="str">
        <f t="shared" si="225"/>
        <v>Tony Gilroy</v>
      </c>
      <c r="Y1417" s="18" t="str">
        <f t="shared" si="226"/>
        <v>DUPLİCİTY</v>
      </c>
      <c r="Z1417" s="18" t="str">
        <f t="shared" si="227"/>
        <v>Underperformer</v>
      </c>
      <c r="AA1417" s="18" t="str">
        <f>VLOOKUP(D1417, lookups!$A$2:$B$18, 2, FALSE)</f>
        <v>Medium Budget</v>
      </c>
      <c r="AB1417" s="18" t="str">
        <f t="shared" si="228"/>
        <v>Not Recommended</v>
      </c>
      <c r="AC1417" s="18" t="str">
        <f t="shared" si="229"/>
        <v>Normal</v>
      </c>
    </row>
    <row r="1418" spans="1:29" x14ac:dyDescent="0.35">
      <c r="A1418" s="18" t="s">
        <v>724</v>
      </c>
      <c r="B1418" s="19">
        <v>32587</v>
      </c>
      <c r="C1418" s="18" t="s">
        <v>50</v>
      </c>
      <c r="D1418" s="18" t="s">
        <v>58</v>
      </c>
      <c r="E1418" s="18" t="s">
        <v>21</v>
      </c>
      <c r="F1418" s="18" t="s">
        <v>22</v>
      </c>
      <c r="G1418" s="18" t="s">
        <v>102</v>
      </c>
      <c r="H1418" s="18" t="s">
        <v>551</v>
      </c>
      <c r="I1418" s="18" t="s">
        <v>725</v>
      </c>
      <c r="J1418" s="20">
        <v>18000</v>
      </c>
      <c r="K1418" s="20">
        <v>20795</v>
      </c>
      <c r="L1418" s="20">
        <v>65</v>
      </c>
      <c r="M1418" s="20">
        <v>0</v>
      </c>
      <c r="N1418" s="20">
        <v>6.9</v>
      </c>
      <c r="O1418" s="20">
        <v>81</v>
      </c>
      <c r="P1418" s="20">
        <v>90</v>
      </c>
      <c r="Q1418" s="3">
        <v>40485039</v>
      </c>
      <c r="R1418" s="3">
        <v>10000000</v>
      </c>
      <c r="S1418" s="3">
        <f t="shared" si="220"/>
        <v>30485039</v>
      </c>
      <c r="T1418" s="4">
        <f t="shared" si="221"/>
        <v>3.0485039</v>
      </c>
      <c r="U1418" s="5">
        <f t="shared" si="222"/>
        <v>28.819401560000003</v>
      </c>
      <c r="V1418" s="2">
        <f t="shared" si="223"/>
        <v>1989</v>
      </c>
      <c r="W1418" s="18" t="str">
        <f t="shared" si="224"/>
        <v>mart</v>
      </c>
      <c r="X1418" s="18" t="str">
        <f t="shared" si="225"/>
        <v>Stephen Herek</v>
      </c>
      <c r="Y1418" s="18" t="str">
        <f t="shared" si="226"/>
        <v>BİLL &amp; TED'S EXCELLENT ADVENTURE</v>
      </c>
      <c r="Z1418" s="18" t="str">
        <f t="shared" si="227"/>
        <v>Normal</v>
      </c>
      <c r="AA1418" s="18" t="str">
        <f>VLOOKUP(D1418, lookups!$A$2:$B$18, 2, FALSE)</f>
        <v>High Budget</v>
      </c>
      <c r="AB1418" s="18" t="str">
        <f t="shared" si="228"/>
        <v>Not Recommended</v>
      </c>
      <c r="AC1418" s="18" t="str">
        <f t="shared" si="229"/>
        <v>Normal</v>
      </c>
    </row>
    <row r="1419" spans="1:29" x14ac:dyDescent="0.35">
      <c r="A1419" s="18" t="s">
        <v>3224</v>
      </c>
      <c r="B1419" s="19">
        <v>37532</v>
      </c>
      <c r="C1419" s="18" t="s">
        <v>50</v>
      </c>
      <c r="D1419" s="18" t="s">
        <v>38</v>
      </c>
      <c r="E1419" s="18" t="s">
        <v>21</v>
      </c>
      <c r="F1419" s="18" t="s">
        <v>22</v>
      </c>
      <c r="G1419" s="18" t="s">
        <v>102</v>
      </c>
      <c r="H1419" s="18" t="s">
        <v>3225</v>
      </c>
      <c r="I1419" s="18" t="s">
        <v>3226</v>
      </c>
      <c r="J1419" s="20">
        <v>911</v>
      </c>
      <c r="K1419" s="20">
        <v>3058</v>
      </c>
      <c r="L1419" s="20">
        <v>11</v>
      </c>
      <c r="M1419" s="20">
        <v>1000</v>
      </c>
      <c r="N1419" s="20">
        <v>3.3</v>
      </c>
      <c r="O1419" s="20">
        <v>56</v>
      </c>
      <c r="P1419" s="20">
        <v>80</v>
      </c>
      <c r="Q1419" s="3">
        <v>40363530</v>
      </c>
      <c r="R1419" s="3">
        <v>16000000</v>
      </c>
      <c r="S1419" s="3">
        <f t="shared" si="220"/>
        <v>24363530</v>
      </c>
      <c r="T1419" s="4">
        <f t="shared" si="221"/>
        <v>1.522720625</v>
      </c>
      <c r="U1419" s="5">
        <f t="shared" si="222"/>
        <v>13.909088249999998</v>
      </c>
      <c r="V1419" s="2">
        <f t="shared" si="223"/>
        <v>2002</v>
      </c>
      <c r="W1419" s="18" t="str">
        <f t="shared" si="224"/>
        <v>oktyabr</v>
      </c>
      <c r="X1419" s="18" t="str">
        <f t="shared" si="225"/>
        <v>Perry Andelin Blake</v>
      </c>
      <c r="Y1419" s="18" t="str">
        <f t="shared" si="226"/>
        <v>THE MASTER OF DİSGUİSE</v>
      </c>
      <c r="Z1419" s="18" t="str">
        <f t="shared" si="227"/>
        <v>Normal</v>
      </c>
      <c r="AA1419" s="18" t="str">
        <f>VLOOKUP(D1419, lookups!$A$2:$B$18, 2, FALSE)</f>
        <v>Medium Budget</v>
      </c>
      <c r="AB1419" s="18" t="str">
        <f t="shared" si="228"/>
        <v>Not Recommended</v>
      </c>
      <c r="AC1419" s="18" t="str">
        <f t="shared" si="229"/>
        <v>Normal</v>
      </c>
    </row>
    <row r="1420" spans="1:29" x14ac:dyDescent="0.35">
      <c r="A1420" s="18" t="s">
        <v>2711</v>
      </c>
      <c r="B1420" s="19">
        <v>37120</v>
      </c>
      <c r="C1420" s="18" t="s">
        <v>50</v>
      </c>
      <c r="D1420" s="18" t="s">
        <v>38</v>
      </c>
      <c r="E1420" s="18" t="s">
        <v>21</v>
      </c>
      <c r="F1420" s="18" t="s">
        <v>22</v>
      </c>
      <c r="G1420" s="18" t="s">
        <v>150</v>
      </c>
      <c r="H1420" s="18" t="s">
        <v>1944</v>
      </c>
      <c r="I1420" s="18" t="s">
        <v>2712</v>
      </c>
      <c r="J1420" s="20">
        <v>931</v>
      </c>
      <c r="K1420" s="20">
        <v>2912</v>
      </c>
      <c r="L1420" s="20">
        <v>7</v>
      </c>
      <c r="M1420" s="20">
        <v>989</v>
      </c>
      <c r="N1420" s="20">
        <v>6.2</v>
      </c>
      <c r="O1420" s="20">
        <v>116</v>
      </c>
      <c r="P1420" s="20">
        <v>123</v>
      </c>
      <c r="Q1420" s="3">
        <v>40334024</v>
      </c>
      <c r="R1420" s="3">
        <v>35000000</v>
      </c>
      <c r="S1420" s="3">
        <f t="shared" si="220"/>
        <v>5334024</v>
      </c>
      <c r="T1420" s="4">
        <f t="shared" si="221"/>
        <v>0.15240068571428572</v>
      </c>
      <c r="U1420" s="5">
        <f t="shared" si="222"/>
        <v>24.959860274285717</v>
      </c>
      <c r="V1420" s="2">
        <f t="shared" si="223"/>
        <v>2001</v>
      </c>
      <c r="W1420" s="18" t="str">
        <f t="shared" si="224"/>
        <v>avgust</v>
      </c>
      <c r="X1420" s="18" t="str">
        <f t="shared" si="225"/>
        <v>David Mirkin</v>
      </c>
      <c r="Y1420" s="18" t="str">
        <f t="shared" si="226"/>
        <v>HEARTBREAKERS</v>
      </c>
      <c r="Z1420" s="18" t="str">
        <f t="shared" si="227"/>
        <v>Normal</v>
      </c>
      <c r="AA1420" s="18" t="str">
        <f>VLOOKUP(D1420, lookups!$A$2:$B$18, 2, FALSE)</f>
        <v>Medium Budget</v>
      </c>
      <c r="AB1420" s="18" t="str">
        <f t="shared" si="228"/>
        <v>Not Recommended</v>
      </c>
      <c r="AC1420" s="18" t="str">
        <f t="shared" si="229"/>
        <v>Normal</v>
      </c>
    </row>
    <row r="1421" spans="1:29" x14ac:dyDescent="0.35">
      <c r="A1421" s="18" t="s">
        <v>2720</v>
      </c>
      <c r="B1421" s="19">
        <v>37038</v>
      </c>
      <c r="C1421" s="18" t="s">
        <v>50</v>
      </c>
      <c r="D1421" s="18" t="s">
        <v>27</v>
      </c>
      <c r="E1421" s="18" t="s">
        <v>21</v>
      </c>
      <c r="F1421" s="18" t="s">
        <v>22</v>
      </c>
      <c r="G1421" s="18" t="s">
        <v>150</v>
      </c>
      <c r="H1421" s="18" t="s">
        <v>461</v>
      </c>
      <c r="I1421" s="18" t="s">
        <v>2721</v>
      </c>
      <c r="J1421" s="20">
        <v>967</v>
      </c>
      <c r="K1421" s="20">
        <v>3152</v>
      </c>
      <c r="L1421" s="20">
        <v>24</v>
      </c>
      <c r="M1421" s="20">
        <v>15000</v>
      </c>
      <c r="N1421" s="20">
        <v>7.6</v>
      </c>
      <c r="O1421" s="20">
        <v>129</v>
      </c>
      <c r="P1421" s="20">
        <v>132</v>
      </c>
      <c r="Q1421" s="3">
        <v>40270895</v>
      </c>
      <c r="R1421" s="3">
        <v>22000000</v>
      </c>
      <c r="S1421" s="3">
        <f t="shared" si="220"/>
        <v>18270895</v>
      </c>
      <c r="T1421" s="4">
        <f t="shared" si="221"/>
        <v>0.83049522727272729</v>
      </c>
      <c r="U1421" s="5">
        <f t="shared" si="222"/>
        <v>32.232198090909094</v>
      </c>
      <c r="V1421" s="2">
        <f t="shared" si="223"/>
        <v>2001</v>
      </c>
      <c r="W1421" s="18" t="str">
        <f t="shared" si="224"/>
        <v>may</v>
      </c>
      <c r="X1421" s="18" t="str">
        <f t="shared" si="225"/>
        <v>Jessie Nelson</v>
      </c>
      <c r="Y1421" s="18" t="str">
        <f t="shared" si="226"/>
        <v>I AM SAM</v>
      </c>
      <c r="Z1421" s="18" t="str">
        <f t="shared" si="227"/>
        <v>Normal</v>
      </c>
      <c r="AA1421" s="18" t="str">
        <f>VLOOKUP(D1421, lookups!$A$2:$B$18, 2, FALSE)</f>
        <v>Medium Budget</v>
      </c>
      <c r="AB1421" s="18" t="str">
        <f t="shared" si="228"/>
        <v>Not Recommended</v>
      </c>
      <c r="AC1421" s="18" t="str">
        <f t="shared" si="229"/>
        <v>Normal</v>
      </c>
    </row>
    <row r="1422" spans="1:29" x14ac:dyDescent="0.35">
      <c r="A1422" s="18" t="s">
        <v>5844</v>
      </c>
      <c r="B1422" s="19">
        <v>40707</v>
      </c>
      <c r="C1422" s="18" t="s">
        <v>50</v>
      </c>
      <c r="D1422" s="18" t="s">
        <v>95</v>
      </c>
      <c r="E1422" s="18" t="s">
        <v>21</v>
      </c>
      <c r="F1422" s="18" t="s">
        <v>22</v>
      </c>
      <c r="G1422" s="18" t="s">
        <v>150</v>
      </c>
      <c r="H1422" s="18" t="s">
        <v>5845</v>
      </c>
      <c r="I1422" s="18" t="s">
        <v>4087</v>
      </c>
      <c r="J1422" s="20">
        <v>157</v>
      </c>
      <c r="K1422" s="20">
        <v>257</v>
      </c>
      <c r="L1422" s="20">
        <v>456</v>
      </c>
      <c r="M1422" s="20">
        <v>38000</v>
      </c>
      <c r="N1422" s="20">
        <v>6.8</v>
      </c>
      <c r="O1422" s="20">
        <v>417</v>
      </c>
      <c r="P1422" s="20">
        <v>111</v>
      </c>
      <c r="Q1422" s="3">
        <v>40247512</v>
      </c>
      <c r="R1422" s="3">
        <v>30000000</v>
      </c>
      <c r="S1422" s="3">
        <f t="shared" si="220"/>
        <v>10247512</v>
      </c>
      <c r="T1422" s="4">
        <f t="shared" si="221"/>
        <v>0.34158373333333331</v>
      </c>
      <c r="U1422" s="5">
        <f t="shared" si="222"/>
        <v>31.136633493333335</v>
      </c>
      <c r="V1422" s="2">
        <f t="shared" si="223"/>
        <v>2011</v>
      </c>
      <c r="W1422" s="18" t="str">
        <f t="shared" si="224"/>
        <v>iyun</v>
      </c>
      <c r="X1422" s="18" t="str">
        <f t="shared" si="225"/>
        <v>Joe Wright</v>
      </c>
      <c r="Y1422" s="18" t="str">
        <f t="shared" si="226"/>
        <v>HANNA</v>
      </c>
      <c r="Z1422" s="18" t="str">
        <f t="shared" si="227"/>
        <v>Normal</v>
      </c>
      <c r="AA1422" s="18" t="str">
        <f>VLOOKUP(D1422, lookups!$A$2:$B$18, 2, FALSE)</f>
        <v>High Budget</v>
      </c>
      <c r="AB1422" s="18" t="str">
        <f t="shared" si="228"/>
        <v>Not Recommended</v>
      </c>
      <c r="AC1422" s="18" t="str">
        <f t="shared" si="229"/>
        <v>Normal</v>
      </c>
    </row>
    <row r="1423" spans="1:29" x14ac:dyDescent="0.35">
      <c r="A1423" s="18" t="s">
        <v>2704</v>
      </c>
      <c r="B1423" s="19">
        <v>36989</v>
      </c>
      <c r="C1423" s="18" t="s">
        <v>50</v>
      </c>
      <c r="D1423" s="18" t="s">
        <v>27</v>
      </c>
      <c r="E1423" s="18" t="s">
        <v>21</v>
      </c>
      <c r="F1423" s="18" t="s">
        <v>22</v>
      </c>
      <c r="G1423" s="18" t="s">
        <v>150</v>
      </c>
      <c r="H1423" s="18" t="s">
        <v>551</v>
      </c>
      <c r="I1423" s="18" t="s">
        <v>2277</v>
      </c>
      <c r="J1423" s="20">
        <v>18000</v>
      </c>
      <c r="K1423" s="20">
        <v>18630</v>
      </c>
      <c r="L1423" s="20">
        <v>48</v>
      </c>
      <c r="M1423" s="20">
        <v>0</v>
      </c>
      <c r="N1423" s="20">
        <v>6.3</v>
      </c>
      <c r="O1423" s="20">
        <v>85</v>
      </c>
      <c r="P1423" s="20">
        <v>106</v>
      </c>
      <c r="Q1423" s="3">
        <v>40219708</v>
      </c>
      <c r="R1423" s="3">
        <v>21000000</v>
      </c>
      <c r="S1423" s="3">
        <f t="shared" si="220"/>
        <v>19219708</v>
      </c>
      <c r="T1423" s="4">
        <f t="shared" si="221"/>
        <v>0.91522419047619052</v>
      </c>
      <c r="U1423" s="5">
        <f t="shared" si="222"/>
        <v>25.566089676190476</v>
      </c>
      <c r="V1423" s="2">
        <f t="shared" si="223"/>
        <v>2001</v>
      </c>
      <c r="W1423" s="18" t="str">
        <f t="shared" si="224"/>
        <v>aprel</v>
      </c>
      <c r="X1423" s="18" t="str">
        <f t="shared" si="225"/>
        <v>Brian Robbins</v>
      </c>
      <c r="Y1423" s="18" t="str">
        <f t="shared" si="226"/>
        <v>HARDBALL</v>
      </c>
      <c r="Z1423" s="18" t="str">
        <f t="shared" si="227"/>
        <v>Normal</v>
      </c>
      <c r="AA1423" s="18" t="str">
        <f>VLOOKUP(D1423, lookups!$A$2:$B$18, 2, FALSE)</f>
        <v>Medium Budget</v>
      </c>
      <c r="AB1423" s="18" t="str">
        <f t="shared" si="228"/>
        <v>Not Recommended</v>
      </c>
      <c r="AC1423" s="18" t="str">
        <f t="shared" si="229"/>
        <v>Normal</v>
      </c>
    </row>
    <row r="1424" spans="1:29" x14ac:dyDescent="0.35">
      <c r="A1424" s="18" t="s">
        <v>4825</v>
      </c>
      <c r="B1424" s="19">
        <v>39313</v>
      </c>
      <c r="C1424" s="18" t="s">
        <v>50</v>
      </c>
      <c r="D1424" s="18" t="s">
        <v>27</v>
      </c>
      <c r="E1424" s="18" t="s">
        <v>21</v>
      </c>
      <c r="F1424" s="18" t="s">
        <v>22</v>
      </c>
      <c r="G1424" s="18" t="s">
        <v>110</v>
      </c>
      <c r="H1424" s="18" t="s">
        <v>4826</v>
      </c>
      <c r="I1424" s="18" t="s">
        <v>1529</v>
      </c>
      <c r="J1424" s="20">
        <v>272</v>
      </c>
      <c r="K1424" s="20">
        <v>533</v>
      </c>
      <c r="L1424" s="20">
        <v>0</v>
      </c>
      <c r="M1424" s="20">
        <v>16000</v>
      </c>
      <c r="N1424" s="20">
        <v>8.1</v>
      </c>
      <c r="O1424" s="20">
        <v>398</v>
      </c>
      <c r="P1424" s="20">
        <v>158</v>
      </c>
      <c r="Q1424" s="3">
        <v>40218903</v>
      </c>
      <c r="R1424" s="3">
        <v>25000000</v>
      </c>
      <c r="S1424" s="3">
        <f t="shared" si="220"/>
        <v>15218903</v>
      </c>
      <c r="T1424" s="4">
        <f t="shared" si="221"/>
        <v>0.60875612000000001</v>
      </c>
      <c r="U1424" s="5">
        <f t="shared" si="222"/>
        <v>34.243502448000001</v>
      </c>
      <c r="V1424" s="2">
        <f t="shared" si="223"/>
        <v>2007</v>
      </c>
      <c r="W1424" s="18" t="str">
        <f t="shared" si="224"/>
        <v>avgust</v>
      </c>
      <c r="X1424" s="18" t="str">
        <f t="shared" si="225"/>
        <v>Paul Thomas Anderson</v>
      </c>
      <c r="Y1424" s="18" t="str">
        <f t="shared" si="226"/>
        <v>THERE WİLL BE BLOOD</v>
      </c>
      <c r="Z1424" s="18" t="str">
        <f t="shared" si="227"/>
        <v>Normal</v>
      </c>
      <c r="AA1424" s="18" t="str">
        <f>VLOOKUP(D1424, lookups!$A$2:$B$18, 2, FALSE)</f>
        <v>Medium Budget</v>
      </c>
      <c r="AB1424" s="18" t="str">
        <f t="shared" si="228"/>
        <v>Not Recommended</v>
      </c>
      <c r="AC1424" s="18" t="str">
        <f t="shared" si="229"/>
        <v>High Buzz / High Score</v>
      </c>
    </row>
    <row r="1425" spans="1:29" x14ac:dyDescent="0.35">
      <c r="A1425" s="18" t="s">
        <v>3606</v>
      </c>
      <c r="B1425" s="19">
        <v>38134</v>
      </c>
      <c r="C1425" s="18" t="s">
        <v>50</v>
      </c>
      <c r="D1425" s="18" t="s">
        <v>38</v>
      </c>
      <c r="E1425" s="18" t="s">
        <v>21</v>
      </c>
      <c r="F1425" s="18" t="s">
        <v>101</v>
      </c>
      <c r="G1425" s="18" t="s">
        <v>110</v>
      </c>
      <c r="H1425" s="18" t="s">
        <v>1454</v>
      </c>
      <c r="I1425" s="18" t="s">
        <v>3607</v>
      </c>
      <c r="J1425" s="20">
        <v>14000</v>
      </c>
      <c r="K1425" s="20">
        <v>15634</v>
      </c>
      <c r="L1425" s="20">
        <v>17</v>
      </c>
      <c r="M1425" s="20">
        <v>0</v>
      </c>
      <c r="N1425" s="20">
        <v>5.9</v>
      </c>
      <c r="O1425" s="20">
        <v>143</v>
      </c>
      <c r="P1425" s="20">
        <v>108</v>
      </c>
      <c r="Q1425" s="3">
        <v>40203020</v>
      </c>
      <c r="R1425" s="3">
        <v>40000000</v>
      </c>
      <c r="S1425" s="3">
        <f t="shared" si="220"/>
        <v>203020</v>
      </c>
      <c r="T1425" s="4">
        <f t="shared" si="221"/>
        <v>5.0755000000000002E-3</v>
      </c>
      <c r="U1425" s="5">
        <f t="shared" si="222"/>
        <v>23.602030200000002</v>
      </c>
      <c r="V1425" s="2">
        <f t="shared" si="223"/>
        <v>2004</v>
      </c>
      <c r="W1425" s="18" t="str">
        <f t="shared" si="224"/>
        <v>may</v>
      </c>
      <c r="X1425" s="18" t="str">
        <f t="shared" si="225"/>
        <v>Beeban Kidron</v>
      </c>
      <c r="Y1425" s="18" t="str">
        <f t="shared" si="226"/>
        <v>BRİDGET JONES: THE EDGE OF REASON</v>
      </c>
      <c r="Z1425" s="18" t="str">
        <f t="shared" si="227"/>
        <v>Normal</v>
      </c>
      <c r="AA1425" s="18" t="str">
        <f>VLOOKUP(D1425, lookups!$A$2:$B$18, 2, FALSE)</f>
        <v>Medium Budget</v>
      </c>
      <c r="AB1425" s="18" t="str">
        <f t="shared" si="228"/>
        <v>Not Recommended</v>
      </c>
      <c r="AC1425" s="18" t="str">
        <f t="shared" si="229"/>
        <v>High Buzz Mismatch</v>
      </c>
    </row>
    <row r="1426" spans="1:29" x14ac:dyDescent="0.35">
      <c r="A1426" s="18" t="s">
        <v>3610</v>
      </c>
      <c r="B1426" s="19">
        <v>38290</v>
      </c>
      <c r="C1426" s="18" t="s">
        <v>50</v>
      </c>
      <c r="D1426" s="18" t="s">
        <v>95</v>
      </c>
      <c r="E1426" s="18" t="s">
        <v>21</v>
      </c>
      <c r="F1426" s="18" t="s">
        <v>22</v>
      </c>
      <c r="G1426" s="18" t="s">
        <v>150</v>
      </c>
      <c r="H1426" s="18" t="s">
        <v>3611</v>
      </c>
      <c r="I1426" s="18" t="s">
        <v>3612</v>
      </c>
      <c r="J1426" s="20">
        <v>827</v>
      </c>
      <c r="K1426" s="20">
        <v>3144</v>
      </c>
      <c r="L1426" s="20">
        <v>26</v>
      </c>
      <c r="M1426" s="20">
        <v>0</v>
      </c>
      <c r="N1426" s="20">
        <v>3.3</v>
      </c>
      <c r="O1426" s="20">
        <v>212</v>
      </c>
      <c r="P1426" s="20">
        <v>87</v>
      </c>
      <c r="Q1426" s="3">
        <v>40198710</v>
      </c>
      <c r="R1426" s="3">
        <v>100000000</v>
      </c>
      <c r="S1426" s="3">
        <f t="shared" si="220"/>
        <v>-59801290</v>
      </c>
      <c r="T1426" s="4">
        <f t="shared" si="221"/>
        <v>-0.59801289999999996</v>
      </c>
      <c r="U1426" s="5">
        <f t="shared" si="222"/>
        <v>12.96079484</v>
      </c>
      <c r="V1426" s="2">
        <f t="shared" si="223"/>
        <v>2004</v>
      </c>
      <c r="W1426" s="18" t="str">
        <f t="shared" si="224"/>
        <v>oktyabr</v>
      </c>
      <c r="X1426" s="18" t="str">
        <f t="shared" si="225"/>
        <v>Pitof</v>
      </c>
      <c r="Y1426" s="18" t="str">
        <f t="shared" si="226"/>
        <v>CATWOMAN</v>
      </c>
      <c r="Z1426" s="18" t="str">
        <f t="shared" si="227"/>
        <v>Underperformer</v>
      </c>
      <c r="AA1426" s="18" t="str">
        <f>VLOOKUP(D1426, lookups!$A$2:$B$18, 2, FALSE)</f>
        <v>High Budget</v>
      </c>
      <c r="AB1426" s="18" t="str">
        <f t="shared" si="228"/>
        <v>Not Recommended</v>
      </c>
      <c r="AC1426" s="18" t="str">
        <f t="shared" si="229"/>
        <v>High Buzz Mismatch</v>
      </c>
    </row>
    <row r="1427" spans="1:29" x14ac:dyDescent="0.35">
      <c r="A1427" s="18" t="s">
        <v>5592</v>
      </c>
      <c r="B1427" s="19">
        <v>40428</v>
      </c>
      <c r="C1427" s="18" t="s">
        <v>50</v>
      </c>
      <c r="D1427" s="18" t="s">
        <v>95</v>
      </c>
      <c r="E1427" s="18" t="s">
        <v>21</v>
      </c>
      <c r="F1427" s="18" t="s">
        <v>22</v>
      </c>
      <c r="G1427" s="18" t="s">
        <v>110</v>
      </c>
      <c r="H1427" s="18" t="s">
        <v>433</v>
      </c>
      <c r="I1427" s="18" t="s">
        <v>5593</v>
      </c>
      <c r="J1427" s="20">
        <v>2000</v>
      </c>
      <c r="K1427" s="20">
        <v>3889</v>
      </c>
      <c r="L1427" s="20">
        <v>124</v>
      </c>
      <c r="M1427" s="20">
        <v>0</v>
      </c>
      <c r="N1427" s="20">
        <v>5.2</v>
      </c>
      <c r="O1427" s="20">
        <v>226</v>
      </c>
      <c r="P1427" s="20">
        <v>100</v>
      </c>
      <c r="Q1427" s="3">
        <v>40168080</v>
      </c>
      <c r="R1427" s="3">
        <v>26000000</v>
      </c>
      <c r="S1427" s="3">
        <f t="shared" si="220"/>
        <v>14168080</v>
      </c>
      <c r="T1427" s="4">
        <f t="shared" si="221"/>
        <v>0.54492615384615384</v>
      </c>
      <c r="U1427" s="5">
        <f t="shared" si="222"/>
        <v>21.017970461538461</v>
      </c>
      <c r="V1427" s="2">
        <f t="shared" si="223"/>
        <v>2010</v>
      </c>
      <c r="W1427" s="18" t="str">
        <f t="shared" si="224"/>
        <v>sentyabr</v>
      </c>
      <c r="X1427" s="18" t="str">
        <f t="shared" si="225"/>
        <v>Scott Stewart</v>
      </c>
      <c r="Y1427" s="18" t="str">
        <f t="shared" si="226"/>
        <v>LEGİON</v>
      </c>
      <c r="Z1427" s="18" t="str">
        <f t="shared" si="227"/>
        <v>Normal</v>
      </c>
      <c r="AA1427" s="18" t="str">
        <f>VLOOKUP(D1427, lookups!$A$2:$B$18, 2, FALSE)</f>
        <v>High Budget</v>
      </c>
      <c r="AB1427" s="18" t="str">
        <f t="shared" si="228"/>
        <v>Not Recommended</v>
      </c>
      <c r="AC1427" s="18" t="str">
        <f t="shared" si="229"/>
        <v>High Buzz Mismatch</v>
      </c>
    </row>
    <row r="1428" spans="1:29" x14ac:dyDescent="0.35">
      <c r="A1428" s="18" t="s">
        <v>1054</v>
      </c>
      <c r="B1428" s="19">
        <v>34240</v>
      </c>
      <c r="C1428" s="18" t="s">
        <v>50</v>
      </c>
      <c r="D1428" s="18" t="s">
        <v>27</v>
      </c>
      <c r="E1428" s="18" t="s">
        <v>21</v>
      </c>
      <c r="F1428" s="18" t="s">
        <v>1055</v>
      </c>
      <c r="G1428" s="18" t="s">
        <v>110</v>
      </c>
      <c r="H1428" s="18" t="s">
        <v>1056</v>
      </c>
      <c r="I1428" s="18" t="s">
        <v>1057</v>
      </c>
      <c r="J1428" s="20">
        <v>1000</v>
      </c>
      <c r="K1428" s="20">
        <v>1051</v>
      </c>
      <c r="L1428" s="20">
        <v>319</v>
      </c>
      <c r="M1428" s="20">
        <v>0</v>
      </c>
      <c r="N1428" s="20">
        <v>7.6</v>
      </c>
      <c r="O1428" s="20">
        <v>83</v>
      </c>
      <c r="P1428" s="20">
        <v>121</v>
      </c>
      <c r="Q1428" s="3">
        <v>40158000</v>
      </c>
      <c r="R1428" s="3">
        <v>7000000</v>
      </c>
      <c r="S1428" s="3">
        <f t="shared" si="220"/>
        <v>33158000</v>
      </c>
      <c r="T1428" s="4">
        <f t="shared" si="221"/>
        <v>4.7368571428571427</v>
      </c>
      <c r="U1428" s="5">
        <f t="shared" si="222"/>
        <v>32.294742857142857</v>
      </c>
      <c r="V1428" s="2">
        <f t="shared" si="223"/>
        <v>1993</v>
      </c>
      <c r="W1428" s="18" t="str">
        <f t="shared" si="224"/>
        <v>sentyabr</v>
      </c>
      <c r="X1428" s="18" t="str">
        <f t="shared" si="225"/>
        <v>Jane Campion</v>
      </c>
      <c r="Y1428" s="18" t="str">
        <f t="shared" si="226"/>
        <v>THE PİANO</v>
      </c>
      <c r="Z1428" s="18" t="str">
        <f t="shared" si="227"/>
        <v>Normal</v>
      </c>
      <c r="AA1428" s="18" t="str">
        <f>VLOOKUP(D1428, lookups!$A$2:$B$18, 2, FALSE)</f>
        <v>Medium Budget</v>
      </c>
      <c r="AB1428" s="18" t="str">
        <f t="shared" si="228"/>
        <v>Not Recommended</v>
      </c>
      <c r="AC1428" s="18" t="str">
        <f t="shared" si="229"/>
        <v>Normal</v>
      </c>
    </row>
    <row r="1429" spans="1:29" x14ac:dyDescent="0.35">
      <c r="A1429" s="18" t="s">
        <v>4488</v>
      </c>
      <c r="B1429" s="19">
        <v>38901</v>
      </c>
      <c r="C1429" s="18" t="s">
        <v>50</v>
      </c>
      <c r="D1429" s="18" t="s">
        <v>38</v>
      </c>
      <c r="E1429" s="18" t="s">
        <v>21</v>
      </c>
      <c r="F1429" s="18" t="s">
        <v>22</v>
      </c>
      <c r="G1429" s="18" t="s">
        <v>150</v>
      </c>
      <c r="H1429" s="18" t="s">
        <v>1524</v>
      </c>
      <c r="I1429" s="18" t="s">
        <v>2779</v>
      </c>
      <c r="J1429" s="20">
        <v>8000</v>
      </c>
      <c r="K1429" s="20">
        <v>8362</v>
      </c>
      <c r="L1429" s="20">
        <v>395</v>
      </c>
      <c r="M1429" s="20">
        <v>13000</v>
      </c>
      <c r="N1429" s="20">
        <v>7.6</v>
      </c>
      <c r="O1429" s="20">
        <v>253</v>
      </c>
      <c r="P1429" s="20">
        <v>113</v>
      </c>
      <c r="Q1429" s="3">
        <v>40137776</v>
      </c>
      <c r="R1429" s="3">
        <v>38000000</v>
      </c>
      <c r="S1429" s="3">
        <f t="shared" si="220"/>
        <v>2137776</v>
      </c>
      <c r="T1429" s="4">
        <f t="shared" si="221"/>
        <v>5.6257263157894734E-2</v>
      </c>
      <c r="U1429" s="5">
        <f t="shared" si="222"/>
        <v>31.722502905263156</v>
      </c>
      <c r="V1429" s="2">
        <f t="shared" si="223"/>
        <v>2006</v>
      </c>
      <c r="W1429" s="18" t="str">
        <f t="shared" si="224"/>
        <v>iyul</v>
      </c>
      <c r="X1429" s="18" t="str">
        <f t="shared" si="225"/>
        <v>Marc Forster</v>
      </c>
      <c r="Y1429" s="18" t="str">
        <f t="shared" si="226"/>
        <v>STRANGER THAN FİCTİON</v>
      </c>
      <c r="Z1429" s="18" t="str">
        <f t="shared" si="227"/>
        <v>Normal</v>
      </c>
      <c r="AA1429" s="18" t="str">
        <f>VLOOKUP(D1429, lookups!$A$2:$B$18, 2, FALSE)</f>
        <v>Medium Budget</v>
      </c>
      <c r="AB1429" s="18" t="str">
        <f t="shared" si="228"/>
        <v>Not Recommended</v>
      </c>
      <c r="AC1429" s="18" t="str">
        <f t="shared" si="229"/>
        <v>Normal</v>
      </c>
    </row>
    <row r="1430" spans="1:29" x14ac:dyDescent="0.35">
      <c r="A1430" s="18" t="s">
        <v>2997</v>
      </c>
      <c r="B1430" s="19">
        <v>37596</v>
      </c>
      <c r="C1430" s="18" t="s">
        <v>50</v>
      </c>
      <c r="D1430" s="18" t="s">
        <v>27</v>
      </c>
      <c r="E1430" s="18" t="s">
        <v>21</v>
      </c>
      <c r="F1430" s="18" t="s">
        <v>22</v>
      </c>
      <c r="G1430" s="18" t="s">
        <v>150</v>
      </c>
      <c r="H1430" s="18" t="s">
        <v>1316</v>
      </c>
      <c r="I1430" s="18" t="s">
        <v>2661</v>
      </c>
      <c r="J1430" s="20">
        <v>585</v>
      </c>
      <c r="K1430" s="20">
        <v>1165</v>
      </c>
      <c r="L1430" s="20">
        <v>134</v>
      </c>
      <c r="M1430" s="20">
        <v>0</v>
      </c>
      <c r="N1430" s="20">
        <v>5.6</v>
      </c>
      <c r="O1430" s="20">
        <v>69</v>
      </c>
      <c r="P1430" s="20">
        <v>104</v>
      </c>
      <c r="Q1430" s="3">
        <v>40118420</v>
      </c>
      <c r="R1430" s="3">
        <v>30000000</v>
      </c>
      <c r="S1430" s="3">
        <f t="shared" si="220"/>
        <v>10118420</v>
      </c>
      <c r="T1430" s="4">
        <f t="shared" si="221"/>
        <v>0.33728066666666667</v>
      </c>
      <c r="U1430" s="5">
        <f t="shared" si="222"/>
        <v>22.534912266666666</v>
      </c>
      <c r="V1430" s="2">
        <f t="shared" si="223"/>
        <v>2002</v>
      </c>
      <c r="W1430" s="18" t="str">
        <f t="shared" si="224"/>
        <v>dekabr</v>
      </c>
      <c r="X1430" s="18" t="str">
        <f t="shared" si="225"/>
        <v>John Stockwell</v>
      </c>
      <c r="Y1430" s="18" t="str">
        <f t="shared" si="226"/>
        <v>BLUE CRUSH</v>
      </c>
      <c r="Z1430" s="18" t="str">
        <f t="shared" si="227"/>
        <v>Normal</v>
      </c>
      <c r="AA1430" s="18" t="str">
        <f>VLOOKUP(D1430, lookups!$A$2:$B$18, 2, FALSE)</f>
        <v>Medium Budget</v>
      </c>
      <c r="AB1430" s="18" t="str">
        <f t="shared" si="228"/>
        <v>Not Recommended</v>
      </c>
      <c r="AC1430" s="18" t="str">
        <f t="shared" si="229"/>
        <v>High Buzz Mismatch</v>
      </c>
    </row>
    <row r="1431" spans="1:29" x14ac:dyDescent="0.35">
      <c r="A1431" s="18" t="s">
        <v>5016</v>
      </c>
      <c r="B1431" s="19">
        <v>39451</v>
      </c>
      <c r="C1431" s="18" t="s">
        <v>50</v>
      </c>
      <c r="D1431" s="18" t="s">
        <v>95</v>
      </c>
      <c r="E1431" s="18" t="s">
        <v>21</v>
      </c>
      <c r="F1431" s="18" t="s">
        <v>22</v>
      </c>
      <c r="G1431" s="18" t="s">
        <v>110</v>
      </c>
      <c r="H1431" s="18" t="s">
        <v>221</v>
      </c>
      <c r="I1431" s="18" t="s">
        <v>1490</v>
      </c>
      <c r="J1431" s="20">
        <v>22000</v>
      </c>
      <c r="K1431" s="20">
        <v>38809</v>
      </c>
      <c r="L1431" s="20">
        <v>50</v>
      </c>
      <c r="M1431" s="20">
        <v>0</v>
      </c>
      <c r="N1431" s="20">
        <v>6</v>
      </c>
      <c r="O1431" s="20">
        <v>198</v>
      </c>
      <c r="P1431" s="20">
        <v>101</v>
      </c>
      <c r="Q1431" s="3">
        <v>40076438</v>
      </c>
      <c r="R1431" s="3">
        <v>60000000</v>
      </c>
      <c r="S1431" s="3">
        <f t="shared" si="220"/>
        <v>-19923562</v>
      </c>
      <c r="T1431" s="4">
        <f t="shared" si="221"/>
        <v>-0.33205936666666669</v>
      </c>
      <c r="U1431" s="5">
        <f t="shared" si="222"/>
        <v>23.867176253333334</v>
      </c>
      <c r="V1431" s="2">
        <f t="shared" si="223"/>
        <v>2008</v>
      </c>
      <c r="W1431" s="18" t="str">
        <f t="shared" si="224"/>
        <v>yanvar</v>
      </c>
      <c r="X1431" s="18" t="str">
        <f t="shared" si="225"/>
        <v>Jon Avnet</v>
      </c>
      <c r="Y1431" s="18" t="str">
        <f t="shared" si="226"/>
        <v>RİGHTEOUS KİLL</v>
      </c>
      <c r="Z1431" s="18" t="str">
        <f t="shared" si="227"/>
        <v>Underperformer</v>
      </c>
      <c r="AA1431" s="18" t="str">
        <f>VLOOKUP(D1431, lookups!$A$2:$B$18, 2, FALSE)</f>
        <v>High Budget</v>
      </c>
      <c r="AB1431" s="18" t="str">
        <f t="shared" si="228"/>
        <v>Not Recommended</v>
      </c>
      <c r="AC1431" s="18" t="str">
        <f t="shared" si="229"/>
        <v>Normal</v>
      </c>
    </row>
    <row r="1432" spans="1:29" x14ac:dyDescent="0.35">
      <c r="A1432" s="18" t="s">
        <v>3888</v>
      </c>
      <c r="B1432" s="19">
        <v>38048</v>
      </c>
      <c r="C1432" s="18" t="s">
        <v>50</v>
      </c>
      <c r="D1432" s="18" t="s">
        <v>27</v>
      </c>
      <c r="E1432" s="18" t="s">
        <v>21</v>
      </c>
      <c r="F1432" s="18" t="s">
        <v>22</v>
      </c>
      <c r="G1432" s="18" t="s">
        <v>150</v>
      </c>
      <c r="H1432" s="18" t="s">
        <v>3889</v>
      </c>
      <c r="I1432" s="18" t="s">
        <v>3890</v>
      </c>
      <c r="J1432" s="20">
        <v>389</v>
      </c>
      <c r="K1432" s="20">
        <v>1792</v>
      </c>
      <c r="L1432" s="20">
        <v>548</v>
      </c>
      <c r="M1432" s="20">
        <v>0</v>
      </c>
      <c r="N1432" s="20">
        <v>3.5</v>
      </c>
      <c r="O1432" s="20">
        <v>58</v>
      </c>
      <c r="P1432" s="20">
        <v>95</v>
      </c>
      <c r="Q1432" s="3">
        <v>40066497</v>
      </c>
      <c r="R1432" s="3">
        <v>8000000</v>
      </c>
      <c r="S1432" s="3">
        <f t="shared" si="220"/>
        <v>32066497</v>
      </c>
      <c r="T1432" s="4">
        <f t="shared" si="221"/>
        <v>4.0083121249999998</v>
      </c>
      <c r="U1432" s="5">
        <f t="shared" si="222"/>
        <v>15.60332485</v>
      </c>
      <c r="V1432" s="2">
        <f t="shared" si="223"/>
        <v>2004</v>
      </c>
      <c r="W1432" s="18" t="str">
        <f t="shared" si="224"/>
        <v>mart</v>
      </c>
      <c r="X1432" s="18" t="str">
        <f t="shared" si="225"/>
        <v>Chris Stokes</v>
      </c>
      <c r="Y1432" s="18" t="str">
        <f t="shared" si="226"/>
        <v>YOU GOT SERVED</v>
      </c>
      <c r="Z1432" s="18" t="str">
        <f t="shared" si="227"/>
        <v>Normal</v>
      </c>
      <c r="AA1432" s="18" t="str">
        <f>VLOOKUP(D1432, lookups!$A$2:$B$18, 2, FALSE)</f>
        <v>Medium Budget</v>
      </c>
      <c r="AB1432" s="18" t="str">
        <f t="shared" si="228"/>
        <v>Not Recommended</v>
      </c>
      <c r="AC1432" s="18" t="str">
        <f t="shared" si="229"/>
        <v>Normal</v>
      </c>
    </row>
    <row r="1433" spans="1:29" x14ac:dyDescent="0.35">
      <c r="A1433" s="18" t="s">
        <v>1906</v>
      </c>
      <c r="B1433" s="19">
        <v>35905</v>
      </c>
      <c r="C1433" s="18" t="s">
        <v>50</v>
      </c>
      <c r="D1433" s="18" t="s">
        <v>109</v>
      </c>
      <c r="E1433" s="18" t="s">
        <v>21</v>
      </c>
      <c r="F1433" s="18" t="s">
        <v>22</v>
      </c>
      <c r="G1433" s="18" t="s">
        <v>110</v>
      </c>
      <c r="H1433" s="18" t="s">
        <v>1907</v>
      </c>
      <c r="I1433" s="18" t="s">
        <v>920</v>
      </c>
      <c r="J1433" s="20">
        <v>4000</v>
      </c>
      <c r="K1433" s="20">
        <v>12170</v>
      </c>
      <c r="L1433" s="20">
        <v>0</v>
      </c>
      <c r="M1433" s="20">
        <v>0</v>
      </c>
      <c r="N1433" s="20">
        <v>6.4</v>
      </c>
      <c r="O1433" s="20">
        <v>154</v>
      </c>
      <c r="P1433" s="20">
        <v>104</v>
      </c>
      <c r="Q1433" s="3">
        <v>40064955</v>
      </c>
      <c r="R1433" s="3">
        <v>15000000</v>
      </c>
      <c r="S1433" s="3">
        <f t="shared" si="220"/>
        <v>25064955</v>
      </c>
      <c r="T1433" s="4">
        <f t="shared" si="221"/>
        <v>1.6709970000000001</v>
      </c>
      <c r="U1433" s="5">
        <f t="shared" si="222"/>
        <v>26.2683988</v>
      </c>
      <c r="V1433" s="2">
        <f t="shared" si="223"/>
        <v>1998</v>
      </c>
      <c r="W1433" s="18" t="str">
        <f t="shared" si="224"/>
        <v>aprel</v>
      </c>
      <c r="X1433" s="18" t="str">
        <f t="shared" si="225"/>
        <v>Robert Rodriguez</v>
      </c>
      <c r="Y1433" s="18" t="str">
        <f t="shared" si="226"/>
        <v>THE FACULTY</v>
      </c>
      <c r="Z1433" s="18" t="str">
        <f t="shared" si="227"/>
        <v>Normal</v>
      </c>
      <c r="AA1433" s="18" t="str">
        <f>VLOOKUP(D1433, lookups!$A$2:$B$18, 2, FALSE)</f>
        <v>Low Budget</v>
      </c>
      <c r="AB1433" s="18" t="str">
        <f t="shared" si="228"/>
        <v>Not Recommended</v>
      </c>
      <c r="AC1433" s="18" t="str">
        <f t="shared" si="229"/>
        <v>Normal</v>
      </c>
    </row>
    <row r="1434" spans="1:29" x14ac:dyDescent="0.35">
      <c r="A1434" s="18" t="s">
        <v>3019</v>
      </c>
      <c r="B1434" s="19">
        <v>37502</v>
      </c>
      <c r="C1434" s="18" t="s">
        <v>50</v>
      </c>
      <c r="D1434" s="18" t="s">
        <v>95</v>
      </c>
      <c r="E1434" s="18" t="s">
        <v>21</v>
      </c>
      <c r="F1434" s="18" t="s">
        <v>22</v>
      </c>
      <c r="G1434" s="18" t="s">
        <v>110</v>
      </c>
      <c r="H1434" s="18" t="s">
        <v>3020</v>
      </c>
      <c r="I1434" s="18" t="s">
        <v>1048</v>
      </c>
      <c r="J1434" s="20">
        <v>672</v>
      </c>
      <c r="K1434" s="20">
        <v>1460</v>
      </c>
      <c r="L1434" s="20">
        <v>99</v>
      </c>
      <c r="M1434" s="20">
        <v>941</v>
      </c>
      <c r="N1434" s="20">
        <v>5.5</v>
      </c>
      <c r="O1434" s="20">
        <v>135</v>
      </c>
      <c r="P1434" s="20">
        <v>108</v>
      </c>
      <c r="Q1434" s="3">
        <v>40048332</v>
      </c>
      <c r="R1434" s="3">
        <v>85000000</v>
      </c>
      <c r="S1434" s="3">
        <f t="shared" si="220"/>
        <v>-44951668</v>
      </c>
      <c r="T1434" s="4">
        <f t="shared" si="221"/>
        <v>-0.52884315294117645</v>
      </c>
      <c r="U1434" s="5">
        <f t="shared" si="222"/>
        <v>21.88256273882353</v>
      </c>
      <c r="V1434" s="2">
        <f t="shared" si="223"/>
        <v>2002</v>
      </c>
      <c r="W1434" s="18" t="str">
        <f t="shared" si="224"/>
        <v>sentyabr</v>
      </c>
      <c r="X1434" s="18" t="str">
        <f t="shared" si="225"/>
        <v>Andrew Davis</v>
      </c>
      <c r="Y1434" s="18" t="str">
        <f t="shared" si="226"/>
        <v>COLLATERAL DAMAGE</v>
      </c>
      <c r="Z1434" s="18" t="str">
        <f t="shared" si="227"/>
        <v>Underperformer</v>
      </c>
      <c r="AA1434" s="18" t="str">
        <f>VLOOKUP(D1434, lookups!$A$2:$B$18, 2, FALSE)</f>
        <v>High Budget</v>
      </c>
      <c r="AB1434" s="18" t="str">
        <f t="shared" si="228"/>
        <v>Not Recommended</v>
      </c>
      <c r="AC1434" s="18" t="str">
        <f t="shared" si="229"/>
        <v>High Buzz Mismatch</v>
      </c>
    </row>
    <row r="1435" spans="1:29" x14ac:dyDescent="0.35">
      <c r="A1435" s="18" t="s">
        <v>6337</v>
      </c>
      <c r="B1435" s="19">
        <v>41366</v>
      </c>
      <c r="C1435" s="18" t="s">
        <v>50</v>
      </c>
      <c r="D1435" s="18" t="s">
        <v>38</v>
      </c>
      <c r="E1435" s="18" t="s">
        <v>21</v>
      </c>
      <c r="F1435" s="18" t="s">
        <v>22</v>
      </c>
      <c r="G1435" s="18" t="s">
        <v>110</v>
      </c>
      <c r="H1435" s="18" t="s">
        <v>6338</v>
      </c>
      <c r="I1435" s="18" t="s">
        <v>6339</v>
      </c>
      <c r="J1435" s="20">
        <v>713</v>
      </c>
      <c r="K1435" s="20">
        <v>3421</v>
      </c>
      <c r="L1435" s="20">
        <v>89</v>
      </c>
      <c r="M1435" s="20">
        <v>0</v>
      </c>
      <c r="N1435" s="20">
        <v>5.0999999999999996</v>
      </c>
      <c r="O1435" s="20">
        <v>129</v>
      </c>
      <c r="P1435" s="20">
        <v>86</v>
      </c>
      <c r="Q1435" s="3">
        <v>40041683</v>
      </c>
      <c r="R1435" s="3">
        <v>2500000</v>
      </c>
      <c r="S1435" s="3">
        <f t="shared" si="220"/>
        <v>37541683</v>
      </c>
      <c r="T1435" s="4">
        <f t="shared" si="221"/>
        <v>15.0166732</v>
      </c>
      <c r="U1435" s="5">
        <f t="shared" si="222"/>
        <v>26.406669279999999</v>
      </c>
      <c r="V1435" s="2">
        <f t="shared" si="223"/>
        <v>2013</v>
      </c>
      <c r="W1435" s="18" t="str">
        <f t="shared" si="224"/>
        <v>aprel</v>
      </c>
      <c r="X1435" s="18" t="str">
        <f t="shared" si="225"/>
        <v>Michael Tiddes</v>
      </c>
      <c r="Y1435" s="18" t="str">
        <f t="shared" si="226"/>
        <v>A HAUNTED HOUSE</v>
      </c>
      <c r="Z1435" s="18" t="str">
        <f t="shared" si="227"/>
        <v>Normal</v>
      </c>
      <c r="AA1435" s="18" t="str">
        <f>VLOOKUP(D1435, lookups!$A$2:$B$18, 2, FALSE)</f>
        <v>Medium Budget</v>
      </c>
      <c r="AB1435" s="18" t="str">
        <f t="shared" si="228"/>
        <v>Not Recommended</v>
      </c>
      <c r="AC1435" s="18" t="str">
        <f t="shared" si="229"/>
        <v>Normal</v>
      </c>
    </row>
    <row r="1436" spans="1:29" x14ac:dyDescent="0.35">
      <c r="A1436" s="18" t="s">
        <v>1813</v>
      </c>
      <c r="B1436" s="19">
        <v>35959</v>
      </c>
      <c r="C1436" s="18" t="s">
        <v>50</v>
      </c>
      <c r="D1436" s="18" t="s">
        <v>109</v>
      </c>
      <c r="E1436" s="18" t="s">
        <v>21</v>
      </c>
      <c r="F1436" s="18" t="s">
        <v>22</v>
      </c>
      <c r="G1436" s="18" t="s">
        <v>110</v>
      </c>
      <c r="H1436" s="18" t="s">
        <v>1181</v>
      </c>
      <c r="I1436" s="18" t="s">
        <v>1814</v>
      </c>
      <c r="J1436" s="20">
        <v>45000</v>
      </c>
      <c r="K1436" s="20">
        <v>49847</v>
      </c>
      <c r="L1436" s="20">
        <v>41</v>
      </c>
      <c r="M1436" s="20">
        <v>891</v>
      </c>
      <c r="N1436" s="20">
        <v>4.5999999999999996</v>
      </c>
      <c r="O1436" s="20">
        <v>125</v>
      </c>
      <c r="P1436" s="20">
        <v>100</v>
      </c>
      <c r="Q1436" s="3">
        <v>39989008</v>
      </c>
      <c r="R1436" s="3">
        <v>24000000</v>
      </c>
      <c r="S1436" s="3">
        <f t="shared" si="220"/>
        <v>15989008</v>
      </c>
      <c r="T1436" s="4">
        <f t="shared" si="221"/>
        <v>0.66620866666666667</v>
      </c>
      <c r="U1436" s="5">
        <f t="shared" si="222"/>
        <v>18.755583466666664</v>
      </c>
      <c r="V1436" s="2">
        <f t="shared" si="223"/>
        <v>1998</v>
      </c>
      <c r="W1436" s="18" t="str">
        <f t="shared" si="224"/>
        <v>iyun</v>
      </c>
      <c r="X1436" s="18" t="str">
        <f t="shared" si="225"/>
        <v>Danny Cannon</v>
      </c>
      <c r="Y1436" s="18" t="str">
        <f t="shared" si="226"/>
        <v>I STİLL KNOW WHAT YOU DİD LAST SUMMER</v>
      </c>
      <c r="Z1436" s="18" t="str">
        <f t="shared" si="227"/>
        <v>Normal</v>
      </c>
      <c r="AA1436" s="18" t="str">
        <f>VLOOKUP(D1436, lookups!$A$2:$B$18, 2, FALSE)</f>
        <v>Low Budget</v>
      </c>
      <c r="AB1436" s="18" t="str">
        <f t="shared" si="228"/>
        <v>Not Recommended</v>
      </c>
      <c r="AC1436" s="18" t="str">
        <f t="shared" si="229"/>
        <v>High Buzz Mismatch</v>
      </c>
    </row>
    <row r="1437" spans="1:29" x14ac:dyDescent="0.35">
      <c r="A1437" s="18" t="s">
        <v>3259</v>
      </c>
      <c r="B1437" s="19">
        <v>37588</v>
      </c>
      <c r="C1437" s="18" t="s">
        <v>50</v>
      </c>
      <c r="D1437" s="18" t="s">
        <v>58</v>
      </c>
      <c r="E1437" s="18" t="s">
        <v>21</v>
      </c>
      <c r="F1437" s="18" t="s">
        <v>22</v>
      </c>
      <c r="G1437" s="18" t="s">
        <v>102</v>
      </c>
      <c r="H1437" s="18" t="s">
        <v>1085</v>
      </c>
      <c r="I1437" s="18" t="s">
        <v>3260</v>
      </c>
      <c r="J1437" s="20">
        <v>1000</v>
      </c>
      <c r="K1437" s="20">
        <v>2908</v>
      </c>
      <c r="L1437" s="20">
        <v>0</v>
      </c>
      <c r="M1437" s="20">
        <v>187</v>
      </c>
      <c r="N1437" s="20">
        <v>5.2</v>
      </c>
      <c r="O1437" s="20">
        <v>38</v>
      </c>
      <c r="P1437" s="20">
        <v>85</v>
      </c>
      <c r="Q1437" s="3">
        <v>39880476</v>
      </c>
      <c r="R1437" s="3">
        <v>25000000</v>
      </c>
      <c r="S1437" s="3">
        <f t="shared" si="220"/>
        <v>14880476</v>
      </c>
      <c r="T1437" s="4">
        <f t="shared" si="221"/>
        <v>0.59521904000000003</v>
      </c>
      <c r="U1437" s="5">
        <f t="shared" si="222"/>
        <v>21.056787616000001</v>
      </c>
      <c r="V1437" s="2">
        <f t="shared" si="223"/>
        <v>2002</v>
      </c>
      <c r="W1437" s="18" t="str">
        <f t="shared" si="224"/>
        <v>noyabr</v>
      </c>
      <c r="X1437" s="18" t="str">
        <f t="shared" si="225"/>
        <v>Cathy Malkasian</v>
      </c>
      <c r="Y1437" s="18" t="str">
        <f t="shared" si="226"/>
        <v>THE WİLD THORNBERRYS MOVİE</v>
      </c>
      <c r="Z1437" s="18" t="str">
        <f t="shared" si="227"/>
        <v>Normal</v>
      </c>
      <c r="AA1437" s="18" t="str">
        <f>VLOOKUP(D1437, lookups!$A$2:$B$18, 2, FALSE)</f>
        <v>High Budget</v>
      </c>
      <c r="AB1437" s="18" t="str">
        <f t="shared" si="228"/>
        <v>Not Recommended</v>
      </c>
      <c r="AC1437" s="18" t="str">
        <f t="shared" si="229"/>
        <v>High Buzz Mismatch</v>
      </c>
    </row>
    <row r="1438" spans="1:29" x14ac:dyDescent="0.35">
      <c r="A1438" s="18" t="s">
        <v>4521</v>
      </c>
      <c r="B1438" s="19">
        <v>38741</v>
      </c>
      <c r="C1438" s="18" t="s">
        <v>50</v>
      </c>
      <c r="D1438" s="18" t="s">
        <v>27</v>
      </c>
      <c r="E1438" s="18" t="s">
        <v>21</v>
      </c>
      <c r="F1438" s="18" t="s">
        <v>22</v>
      </c>
      <c r="G1438" s="18" t="s">
        <v>150</v>
      </c>
      <c r="H1438" s="18" t="s">
        <v>1771</v>
      </c>
      <c r="I1438" s="18" t="s">
        <v>3084</v>
      </c>
      <c r="J1438" s="20">
        <v>3000</v>
      </c>
      <c r="K1438" s="20">
        <v>4210</v>
      </c>
      <c r="L1438" s="20">
        <v>168</v>
      </c>
      <c r="M1438" s="20">
        <v>15000</v>
      </c>
      <c r="N1438" s="20">
        <v>7.6</v>
      </c>
      <c r="O1438" s="20">
        <v>236</v>
      </c>
      <c r="P1438" s="20">
        <v>110</v>
      </c>
      <c r="Q1438" s="3">
        <v>39825798</v>
      </c>
      <c r="R1438" s="3">
        <v>16000000</v>
      </c>
      <c r="S1438" s="3">
        <f t="shared" si="220"/>
        <v>23825798</v>
      </c>
      <c r="T1438" s="4">
        <f t="shared" si="221"/>
        <v>1.4891123749999999</v>
      </c>
      <c r="U1438" s="5">
        <f t="shared" si="222"/>
        <v>32.495644949999999</v>
      </c>
      <c r="V1438" s="2">
        <f t="shared" si="223"/>
        <v>2006</v>
      </c>
      <c r="W1438" s="18" t="str">
        <f t="shared" si="224"/>
        <v>yanvar</v>
      </c>
      <c r="X1438" s="18" t="str">
        <f t="shared" si="225"/>
        <v>Neil Burger</v>
      </c>
      <c r="Y1438" s="18" t="str">
        <f t="shared" si="226"/>
        <v>THE ILLUSİONİST</v>
      </c>
      <c r="Z1438" s="18" t="str">
        <f t="shared" si="227"/>
        <v>Normal</v>
      </c>
      <c r="AA1438" s="18" t="str">
        <f>VLOOKUP(D1438, lookups!$A$2:$B$18, 2, FALSE)</f>
        <v>Medium Budget</v>
      </c>
      <c r="AB1438" s="18" t="str">
        <f t="shared" si="228"/>
        <v>Not Recommended</v>
      </c>
      <c r="AC1438" s="18" t="str">
        <f t="shared" si="229"/>
        <v>Normal</v>
      </c>
    </row>
    <row r="1439" spans="1:29" x14ac:dyDescent="0.35">
      <c r="A1439" s="18" t="s">
        <v>305</v>
      </c>
      <c r="B1439" s="19">
        <v>29507</v>
      </c>
      <c r="C1439" s="18" t="s">
        <v>50</v>
      </c>
      <c r="D1439" s="18" t="s">
        <v>38</v>
      </c>
      <c r="E1439" s="18" t="s">
        <v>21</v>
      </c>
      <c r="F1439" s="18" t="s">
        <v>22</v>
      </c>
      <c r="G1439" s="18" t="s">
        <v>110</v>
      </c>
      <c r="H1439" s="18" t="s">
        <v>306</v>
      </c>
      <c r="I1439" s="18" t="s">
        <v>307</v>
      </c>
      <c r="J1439" s="20">
        <v>13000</v>
      </c>
      <c r="K1439" s="20">
        <v>14921</v>
      </c>
      <c r="L1439" s="20">
        <v>11000</v>
      </c>
      <c r="M1439" s="20">
        <v>0</v>
      </c>
      <c r="N1439" s="20">
        <v>7.4</v>
      </c>
      <c r="O1439" s="20">
        <v>71</v>
      </c>
      <c r="P1439" s="20">
        <v>98</v>
      </c>
      <c r="Q1439" s="3">
        <v>39800000</v>
      </c>
      <c r="R1439" s="3">
        <v>6000000</v>
      </c>
      <c r="S1439" s="3">
        <f t="shared" si="220"/>
        <v>33800000</v>
      </c>
      <c r="T1439" s="4">
        <f t="shared" si="221"/>
        <v>5.6333333333333337</v>
      </c>
      <c r="U1439" s="5">
        <f t="shared" si="222"/>
        <v>31.853333333333335</v>
      </c>
      <c r="V1439" s="2">
        <f t="shared" si="223"/>
        <v>1980</v>
      </c>
      <c r="W1439" s="18" t="str">
        <f t="shared" si="224"/>
        <v>oktyabr</v>
      </c>
      <c r="X1439" s="18" t="str">
        <f t="shared" si="225"/>
        <v>Harold Ramis</v>
      </c>
      <c r="Y1439" s="18" t="str">
        <f t="shared" si="226"/>
        <v>CADDYSHACK</v>
      </c>
      <c r="Z1439" s="18" t="str">
        <f t="shared" si="227"/>
        <v>Normal</v>
      </c>
      <c r="AA1439" s="18" t="str">
        <f>VLOOKUP(D1439, lookups!$A$2:$B$18, 2, FALSE)</f>
        <v>Medium Budget</v>
      </c>
      <c r="AB1439" s="18" t="str">
        <f t="shared" si="228"/>
        <v>Not Recommended</v>
      </c>
      <c r="AC1439" s="18" t="str">
        <f t="shared" si="229"/>
        <v>Normal</v>
      </c>
    </row>
    <row r="1440" spans="1:29" x14ac:dyDescent="0.35">
      <c r="A1440" s="18" t="s">
        <v>2511</v>
      </c>
      <c r="B1440" s="19">
        <v>36595</v>
      </c>
      <c r="C1440" s="18" t="s">
        <v>50</v>
      </c>
      <c r="D1440" s="18" t="s">
        <v>58</v>
      </c>
      <c r="E1440" s="18" t="s">
        <v>21</v>
      </c>
      <c r="F1440" s="18" t="s">
        <v>22</v>
      </c>
      <c r="G1440" s="18" t="s">
        <v>110</v>
      </c>
      <c r="H1440" s="18" t="s">
        <v>1294</v>
      </c>
      <c r="I1440" s="18" t="s">
        <v>1485</v>
      </c>
      <c r="J1440" s="20">
        <v>29000</v>
      </c>
      <c r="K1440" s="20">
        <v>29461</v>
      </c>
      <c r="L1440" s="20">
        <v>0</v>
      </c>
      <c r="M1440" s="20">
        <v>0</v>
      </c>
      <c r="N1440" s="20">
        <v>6.6</v>
      </c>
      <c r="O1440" s="20">
        <v>118</v>
      </c>
      <c r="P1440" s="20">
        <v>119</v>
      </c>
      <c r="Q1440" s="3">
        <v>39778599</v>
      </c>
      <c r="R1440" s="3">
        <v>50000000</v>
      </c>
      <c r="S1440" s="3">
        <f t="shared" si="220"/>
        <v>-10221401</v>
      </c>
      <c r="T1440" s="4">
        <f t="shared" si="221"/>
        <v>-0.20442801999999999</v>
      </c>
      <c r="U1440" s="5">
        <f t="shared" si="222"/>
        <v>26.318228791999999</v>
      </c>
      <c r="V1440" s="2">
        <f t="shared" si="223"/>
        <v>2000</v>
      </c>
      <c r="W1440" s="18" t="str">
        <f t="shared" si="224"/>
        <v>mart</v>
      </c>
      <c r="X1440" s="18" t="str">
        <f t="shared" si="225"/>
        <v>Danny Boyle</v>
      </c>
      <c r="Y1440" s="18" t="str">
        <f t="shared" si="226"/>
        <v>THE BEACH</v>
      </c>
      <c r="Z1440" s="18" t="str">
        <f t="shared" si="227"/>
        <v>Normal</v>
      </c>
      <c r="AA1440" s="18" t="str">
        <f>VLOOKUP(D1440, lookups!$A$2:$B$18, 2, FALSE)</f>
        <v>High Budget</v>
      </c>
      <c r="AB1440" s="18" t="str">
        <f t="shared" si="228"/>
        <v>Not Recommended</v>
      </c>
      <c r="AC1440" s="18" t="str">
        <f t="shared" si="229"/>
        <v>Normal</v>
      </c>
    </row>
    <row r="1441" spans="1:29" x14ac:dyDescent="0.35">
      <c r="A1441" s="18" t="s">
        <v>4653</v>
      </c>
      <c r="B1441" s="19">
        <v>39362</v>
      </c>
      <c r="C1441" s="18" t="s">
        <v>50</v>
      </c>
      <c r="D1441" s="18" t="s">
        <v>58</v>
      </c>
      <c r="E1441" s="18" t="s">
        <v>21</v>
      </c>
      <c r="F1441" s="18" t="s">
        <v>22</v>
      </c>
      <c r="G1441" s="18" t="s">
        <v>150</v>
      </c>
      <c r="H1441" s="18" t="s">
        <v>418</v>
      </c>
      <c r="I1441" s="18" t="s">
        <v>4654</v>
      </c>
      <c r="J1441" s="20">
        <v>926</v>
      </c>
      <c r="K1441" s="20">
        <v>4293</v>
      </c>
      <c r="L1441" s="20">
        <v>82</v>
      </c>
      <c r="M1441" s="20">
        <v>0</v>
      </c>
      <c r="N1441" s="20">
        <v>2.2999999999999998</v>
      </c>
      <c r="O1441" s="20">
        <v>112</v>
      </c>
      <c r="P1441" s="20">
        <v>93</v>
      </c>
      <c r="Q1441" s="3">
        <v>39737645</v>
      </c>
      <c r="R1441" s="3">
        <v>20000000</v>
      </c>
      <c r="S1441" s="3">
        <f t="shared" si="220"/>
        <v>19737645</v>
      </c>
      <c r="T1441" s="4">
        <f t="shared" si="221"/>
        <v>0.98688224999999996</v>
      </c>
      <c r="U1441" s="5">
        <f t="shared" si="222"/>
        <v>9.5947528999999996</v>
      </c>
      <c r="V1441" s="2">
        <f t="shared" si="223"/>
        <v>2007</v>
      </c>
      <c r="W1441" s="18" t="str">
        <f t="shared" si="224"/>
        <v>oktyabr</v>
      </c>
      <c r="X1441" s="18" t="str">
        <f t="shared" si="225"/>
        <v>Jason Friedberg</v>
      </c>
      <c r="Y1441" s="18" t="str">
        <f t="shared" si="226"/>
        <v>EPİC MOVİE</v>
      </c>
      <c r="Z1441" s="18" t="str">
        <f t="shared" si="227"/>
        <v>Normal</v>
      </c>
      <c r="AA1441" s="18" t="str">
        <f>VLOOKUP(D1441, lookups!$A$2:$B$18, 2, FALSE)</f>
        <v>High Budget</v>
      </c>
      <c r="AB1441" s="18" t="str">
        <f t="shared" si="228"/>
        <v>Not Recommended</v>
      </c>
      <c r="AC1441" s="18" t="str">
        <f t="shared" si="229"/>
        <v>High Buzz Mismatch</v>
      </c>
    </row>
    <row r="1442" spans="1:29" x14ac:dyDescent="0.35">
      <c r="A1442" s="18" t="s">
        <v>3831</v>
      </c>
      <c r="B1442" s="19">
        <v>38084</v>
      </c>
      <c r="C1442" s="18" t="s">
        <v>50</v>
      </c>
      <c r="D1442" s="18" t="s">
        <v>38</v>
      </c>
      <c r="E1442" s="18" t="s">
        <v>21</v>
      </c>
      <c r="F1442" s="18" t="s">
        <v>22</v>
      </c>
      <c r="G1442" s="18" t="s">
        <v>110</v>
      </c>
      <c r="H1442" s="18" t="s">
        <v>1354</v>
      </c>
      <c r="I1442" s="18" t="s">
        <v>3832</v>
      </c>
      <c r="J1442" s="20">
        <v>24000</v>
      </c>
      <c r="K1442" s="20">
        <v>41701</v>
      </c>
      <c r="L1442" s="20">
        <v>1000</v>
      </c>
      <c r="M1442" s="20">
        <v>0</v>
      </c>
      <c r="N1442" s="20">
        <v>6.2</v>
      </c>
      <c r="O1442" s="20">
        <v>193</v>
      </c>
      <c r="P1442" s="20">
        <v>104</v>
      </c>
      <c r="Q1442" s="3">
        <v>39692139</v>
      </c>
      <c r="R1442" s="3">
        <v>35000000</v>
      </c>
      <c r="S1442" s="3">
        <f t="shared" si="220"/>
        <v>4692139</v>
      </c>
      <c r="T1442" s="4">
        <f t="shared" si="221"/>
        <v>0.13406111428571429</v>
      </c>
      <c r="U1442" s="5">
        <f t="shared" si="222"/>
        <v>24.853624445714285</v>
      </c>
      <c r="V1442" s="2">
        <f t="shared" si="223"/>
        <v>2004</v>
      </c>
      <c r="W1442" s="18" t="str">
        <f t="shared" si="224"/>
        <v>aprel</v>
      </c>
      <c r="X1442" s="18" t="str">
        <f t="shared" si="225"/>
        <v>Ethan Coen</v>
      </c>
      <c r="Y1442" s="18" t="str">
        <f t="shared" si="226"/>
        <v>THE LADYKİLLERS</v>
      </c>
      <c r="Z1442" s="18" t="str">
        <f t="shared" si="227"/>
        <v>Normal</v>
      </c>
      <c r="AA1442" s="18" t="str">
        <f>VLOOKUP(D1442, lookups!$A$2:$B$18, 2, FALSE)</f>
        <v>Medium Budget</v>
      </c>
      <c r="AB1442" s="18" t="str">
        <f t="shared" si="228"/>
        <v>Not Recommended</v>
      </c>
      <c r="AC1442" s="18" t="str">
        <f t="shared" si="229"/>
        <v>Normal</v>
      </c>
    </row>
    <row r="1443" spans="1:29" x14ac:dyDescent="0.35">
      <c r="A1443" s="18" t="s">
        <v>4674</v>
      </c>
      <c r="B1443" s="19">
        <v>39131</v>
      </c>
      <c r="C1443" s="18" t="s">
        <v>50</v>
      </c>
      <c r="D1443" s="18" t="s">
        <v>95</v>
      </c>
      <c r="E1443" s="18" t="s">
        <v>21</v>
      </c>
      <c r="F1443" s="18" t="s">
        <v>179</v>
      </c>
      <c r="G1443" s="18" t="s">
        <v>110</v>
      </c>
      <c r="H1443" s="18" t="s">
        <v>3534</v>
      </c>
      <c r="I1443" s="18" t="s">
        <v>4675</v>
      </c>
      <c r="J1443" s="20">
        <v>866</v>
      </c>
      <c r="K1443" s="20">
        <v>2124</v>
      </c>
      <c r="L1443" s="20">
        <v>87</v>
      </c>
      <c r="M1443" s="20">
        <v>0</v>
      </c>
      <c r="N1443" s="20">
        <v>6.3</v>
      </c>
      <c r="O1443" s="20">
        <v>193</v>
      </c>
      <c r="P1443" s="20">
        <v>94</v>
      </c>
      <c r="Q1443" s="3">
        <v>39687528</v>
      </c>
      <c r="R1443" s="3">
        <v>24000000</v>
      </c>
      <c r="S1443" s="3">
        <f t="shared" si="220"/>
        <v>15687528</v>
      </c>
      <c r="T1443" s="4">
        <f t="shared" si="221"/>
        <v>0.65364699999999998</v>
      </c>
      <c r="U1443" s="5">
        <f t="shared" si="222"/>
        <v>25.461458799999999</v>
      </c>
      <c r="V1443" s="2">
        <f t="shared" si="223"/>
        <v>2007</v>
      </c>
      <c r="W1443" s="18" t="str">
        <f t="shared" si="224"/>
        <v>fevral</v>
      </c>
      <c r="X1443" s="18" t="str">
        <f t="shared" si="225"/>
        <v>Xavier Gens</v>
      </c>
      <c r="Y1443" s="18" t="str">
        <f t="shared" si="226"/>
        <v>HİTMAN</v>
      </c>
      <c r="Z1443" s="18" t="str">
        <f t="shared" si="227"/>
        <v>Normal</v>
      </c>
      <c r="AA1443" s="18" t="str">
        <f>VLOOKUP(D1443, lookups!$A$2:$B$18, 2, FALSE)</f>
        <v>High Budget</v>
      </c>
      <c r="AB1443" s="18" t="str">
        <f t="shared" si="228"/>
        <v>Not Recommended</v>
      </c>
      <c r="AC1443" s="18" t="str">
        <f t="shared" si="229"/>
        <v>Normal</v>
      </c>
    </row>
    <row r="1444" spans="1:29" x14ac:dyDescent="0.35">
      <c r="A1444" s="18" t="s">
        <v>1599</v>
      </c>
      <c r="B1444" s="19">
        <v>35747</v>
      </c>
      <c r="C1444" s="18" t="s">
        <v>50</v>
      </c>
      <c r="D1444" s="18" t="s">
        <v>20</v>
      </c>
      <c r="E1444" s="18" t="s">
        <v>21</v>
      </c>
      <c r="F1444" s="18" t="s">
        <v>22</v>
      </c>
      <c r="G1444" s="18" t="s">
        <v>110</v>
      </c>
      <c r="H1444" s="18" t="s">
        <v>221</v>
      </c>
      <c r="I1444" s="18" t="s">
        <v>948</v>
      </c>
      <c r="J1444" s="20">
        <v>22000</v>
      </c>
      <c r="K1444" s="20">
        <v>25522</v>
      </c>
      <c r="L1444" s="20">
        <v>16000</v>
      </c>
      <c r="M1444" s="20">
        <v>0</v>
      </c>
      <c r="N1444" s="20">
        <v>7.5</v>
      </c>
      <c r="O1444" s="20">
        <v>140</v>
      </c>
      <c r="P1444" s="20">
        <v>154</v>
      </c>
      <c r="Q1444" s="3">
        <v>39647595</v>
      </c>
      <c r="R1444" s="3">
        <v>12000000</v>
      </c>
      <c r="S1444" s="3">
        <f t="shared" si="220"/>
        <v>27647595</v>
      </c>
      <c r="T1444" s="4">
        <f t="shared" si="221"/>
        <v>2.3039662500000002</v>
      </c>
      <c r="U1444" s="5">
        <f t="shared" si="222"/>
        <v>30.9215865</v>
      </c>
      <c r="V1444" s="2">
        <f t="shared" si="223"/>
        <v>1997</v>
      </c>
      <c r="W1444" s="18" t="str">
        <f t="shared" si="224"/>
        <v>noyabr</v>
      </c>
      <c r="X1444" s="18" t="str">
        <f t="shared" si="225"/>
        <v>Quentin Tarantino</v>
      </c>
      <c r="Y1444" s="18" t="str">
        <f t="shared" si="226"/>
        <v>JACKİE BROWN</v>
      </c>
      <c r="Z1444" s="18" t="str">
        <f t="shared" si="227"/>
        <v>Normal</v>
      </c>
      <c r="AA1444" s="18" t="str">
        <f>VLOOKUP(D1444, lookups!$A$2:$B$18, 2, FALSE)</f>
        <v>Medium Budget</v>
      </c>
      <c r="AB1444" s="18" t="str">
        <f t="shared" si="228"/>
        <v>Not Recommended</v>
      </c>
      <c r="AC1444" s="18" t="str">
        <f t="shared" si="229"/>
        <v>Normal</v>
      </c>
    </row>
    <row r="1445" spans="1:29" x14ac:dyDescent="0.35">
      <c r="A1445" s="18" t="s">
        <v>4580</v>
      </c>
      <c r="B1445" s="19">
        <v>39392</v>
      </c>
      <c r="C1445" s="18" t="s">
        <v>50</v>
      </c>
      <c r="D1445" s="18" t="s">
        <v>109</v>
      </c>
      <c r="E1445" s="18" t="s">
        <v>21</v>
      </c>
      <c r="F1445" s="18" t="s">
        <v>22</v>
      </c>
      <c r="G1445" s="18" t="s">
        <v>110</v>
      </c>
      <c r="H1445" s="18" t="s">
        <v>4581</v>
      </c>
      <c r="I1445" s="18" t="s">
        <v>3997</v>
      </c>
      <c r="J1445" s="20">
        <v>430</v>
      </c>
      <c r="K1445" s="20">
        <v>814</v>
      </c>
      <c r="L1445" s="20">
        <v>171</v>
      </c>
      <c r="M1445" s="20">
        <v>0</v>
      </c>
      <c r="N1445" s="20">
        <v>6.6</v>
      </c>
      <c r="O1445" s="20">
        <v>304</v>
      </c>
      <c r="P1445" s="20">
        <v>113</v>
      </c>
      <c r="Q1445" s="3">
        <v>39568996</v>
      </c>
      <c r="R1445" s="3">
        <v>32000000</v>
      </c>
      <c r="S1445" s="3">
        <f t="shared" si="220"/>
        <v>7568996</v>
      </c>
      <c r="T1445" s="4">
        <f t="shared" si="221"/>
        <v>0.23653112500000001</v>
      </c>
      <c r="U1445" s="5">
        <f t="shared" si="222"/>
        <v>26.494612449999998</v>
      </c>
      <c r="V1445" s="2">
        <f t="shared" si="223"/>
        <v>2007</v>
      </c>
      <c r="W1445" s="18" t="str">
        <f t="shared" si="224"/>
        <v>noyabr</v>
      </c>
      <c r="X1445" s="18" t="str">
        <f t="shared" si="225"/>
        <v>David Slade</v>
      </c>
      <c r="Y1445" s="18" t="str">
        <f t="shared" si="226"/>
        <v>30 DAYS OF NİGHT</v>
      </c>
      <c r="Z1445" s="18" t="str">
        <f t="shared" si="227"/>
        <v>Normal</v>
      </c>
      <c r="AA1445" s="18" t="str">
        <f>VLOOKUP(D1445, lookups!$A$2:$B$18, 2, FALSE)</f>
        <v>Low Budget</v>
      </c>
      <c r="AB1445" s="18" t="str">
        <f t="shared" si="228"/>
        <v>Not Recommended</v>
      </c>
      <c r="AC1445" s="18" t="str">
        <f t="shared" si="229"/>
        <v>Normal</v>
      </c>
    </row>
    <row r="1446" spans="1:29" x14ac:dyDescent="0.35">
      <c r="A1446" s="18" t="s">
        <v>228</v>
      </c>
      <c r="B1446" s="19">
        <v>27262</v>
      </c>
      <c r="C1446" s="18" t="s">
        <v>50</v>
      </c>
      <c r="D1446" s="18" t="s">
        <v>58</v>
      </c>
      <c r="E1446" s="18" t="s">
        <v>21</v>
      </c>
      <c r="F1446" s="18" t="s">
        <v>22</v>
      </c>
      <c r="G1446" s="18" t="s">
        <v>46</v>
      </c>
      <c r="H1446" s="18" t="s">
        <v>229</v>
      </c>
      <c r="I1446" s="18" t="s">
        <v>230</v>
      </c>
      <c r="J1446" s="20">
        <v>407</v>
      </c>
      <c r="K1446" s="20">
        <v>1090</v>
      </c>
      <c r="L1446" s="20">
        <v>24</v>
      </c>
      <c r="M1446" s="20">
        <v>816</v>
      </c>
      <c r="N1446" s="20">
        <v>6.1</v>
      </c>
      <c r="O1446" s="20">
        <v>5</v>
      </c>
      <c r="P1446" s="20">
        <v>86</v>
      </c>
      <c r="Q1446" s="3">
        <v>39552600</v>
      </c>
      <c r="R1446" s="3">
        <v>500000</v>
      </c>
      <c r="S1446" s="3">
        <f t="shared" si="220"/>
        <v>39052600</v>
      </c>
      <c r="T1446" s="4">
        <f t="shared" si="221"/>
        <v>78.105199999999996</v>
      </c>
      <c r="U1446" s="5">
        <f t="shared" si="222"/>
        <v>55.723680000000002</v>
      </c>
      <c r="V1446" s="2">
        <f t="shared" si="223"/>
        <v>1974</v>
      </c>
      <c r="W1446" s="18" t="str">
        <f t="shared" si="224"/>
        <v>avgust</v>
      </c>
      <c r="X1446" s="18" t="str">
        <f t="shared" si="225"/>
        <v>Joe Camp</v>
      </c>
      <c r="Y1446" s="18" t="str">
        <f t="shared" si="226"/>
        <v>BENJİ</v>
      </c>
      <c r="Z1446" s="18" t="str">
        <f t="shared" si="227"/>
        <v>Normal</v>
      </c>
      <c r="AA1446" s="18" t="str">
        <f>VLOOKUP(D1446, lookups!$A$2:$B$18, 2, FALSE)</f>
        <v>High Budget</v>
      </c>
      <c r="AB1446" s="18" t="str">
        <f t="shared" si="228"/>
        <v>Not Recommended</v>
      </c>
      <c r="AC1446" s="18" t="str">
        <f t="shared" si="229"/>
        <v>Normal</v>
      </c>
    </row>
    <row r="1447" spans="1:29" x14ac:dyDescent="0.35">
      <c r="A1447" s="18" t="s">
        <v>3152</v>
      </c>
      <c r="B1447" s="19">
        <v>37450</v>
      </c>
      <c r="C1447" s="18" t="s">
        <v>50</v>
      </c>
      <c r="D1447" s="18" t="s">
        <v>95</v>
      </c>
      <c r="E1447" s="18" t="s">
        <v>21</v>
      </c>
      <c r="F1447" s="18" t="s">
        <v>101</v>
      </c>
      <c r="G1447" s="18" t="s">
        <v>110</v>
      </c>
      <c r="H1447" s="18" t="s">
        <v>869</v>
      </c>
      <c r="I1447" s="18" t="s">
        <v>1248</v>
      </c>
      <c r="J1447" s="20">
        <v>14000</v>
      </c>
      <c r="K1447" s="20">
        <v>17902</v>
      </c>
      <c r="L1447" s="20">
        <v>545</v>
      </c>
      <c r="M1447" s="20">
        <v>0</v>
      </c>
      <c r="N1447" s="20">
        <v>6.7</v>
      </c>
      <c r="O1447" s="20">
        <v>226</v>
      </c>
      <c r="P1447" s="20">
        <v>100</v>
      </c>
      <c r="Q1447" s="3">
        <v>39532308</v>
      </c>
      <c r="R1447" s="3">
        <v>33000000</v>
      </c>
      <c r="S1447" s="3">
        <f t="shared" si="220"/>
        <v>6532308</v>
      </c>
      <c r="T1447" s="4">
        <f t="shared" si="221"/>
        <v>0.19794872727272728</v>
      </c>
      <c r="U1447" s="5">
        <f t="shared" si="222"/>
        <v>26.879179490909092</v>
      </c>
      <c r="V1447" s="2">
        <f t="shared" si="223"/>
        <v>2002</v>
      </c>
      <c r="W1447" s="18" t="str">
        <f t="shared" si="224"/>
        <v>iyul</v>
      </c>
      <c r="X1447" s="18" t="str">
        <f t="shared" si="225"/>
        <v>Paul W.S. Anderson</v>
      </c>
      <c r="Y1447" s="18" t="str">
        <f t="shared" si="226"/>
        <v>RESİDENT EVİL</v>
      </c>
      <c r="Z1447" s="18" t="str">
        <f t="shared" si="227"/>
        <v>Normal</v>
      </c>
      <c r="AA1447" s="18" t="str">
        <f>VLOOKUP(D1447, lookups!$A$2:$B$18, 2, FALSE)</f>
        <v>High Budget</v>
      </c>
      <c r="AB1447" s="18" t="str">
        <f t="shared" si="228"/>
        <v>Not Recommended</v>
      </c>
      <c r="AC1447" s="18" t="str">
        <f t="shared" si="229"/>
        <v>Normal</v>
      </c>
    </row>
    <row r="1448" spans="1:29" x14ac:dyDescent="0.35">
      <c r="A1448" s="18" t="s">
        <v>990</v>
      </c>
      <c r="B1448" s="19">
        <v>34139</v>
      </c>
      <c r="C1448" s="18" t="s">
        <v>50</v>
      </c>
      <c r="D1448" s="18" t="s">
        <v>38</v>
      </c>
      <c r="E1448" s="18" t="s">
        <v>21</v>
      </c>
      <c r="F1448" s="18" t="s">
        <v>22</v>
      </c>
      <c r="G1448" s="18" t="s">
        <v>102</v>
      </c>
      <c r="H1448" s="18" t="s">
        <v>991</v>
      </c>
      <c r="I1448" s="18" t="s">
        <v>992</v>
      </c>
      <c r="J1448" s="20">
        <v>580</v>
      </c>
      <c r="K1448" s="20">
        <v>1275</v>
      </c>
      <c r="L1448" s="20">
        <v>197</v>
      </c>
      <c r="M1448" s="20">
        <v>16000</v>
      </c>
      <c r="N1448" s="20">
        <v>6.7</v>
      </c>
      <c r="O1448" s="20">
        <v>36</v>
      </c>
      <c r="P1448" s="20">
        <v>96</v>
      </c>
      <c r="Q1448" s="3">
        <v>39514713</v>
      </c>
      <c r="R1448" s="3">
        <v>28000000</v>
      </c>
      <c r="S1448" s="3">
        <f t="shared" si="220"/>
        <v>11514713</v>
      </c>
      <c r="T1448" s="4">
        <f t="shared" si="221"/>
        <v>0.41123975000000002</v>
      </c>
      <c r="U1448" s="5">
        <f t="shared" si="222"/>
        <v>28.564495900000001</v>
      </c>
      <c r="V1448" s="2">
        <f t="shared" si="223"/>
        <v>1993</v>
      </c>
      <c r="W1448" s="18" t="str">
        <f t="shared" si="224"/>
        <v>iyun</v>
      </c>
      <c r="X1448" s="18" t="str">
        <f t="shared" si="225"/>
        <v>Kenny Ortega</v>
      </c>
      <c r="Y1448" s="18" t="str">
        <f t="shared" si="226"/>
        <v>HOCUS POCUS</v>
      </c>
      <c r="Z1448" s="18" t="str">
        <f t="shared" si="227"/>
        <v>Normal</v>
      </c>
      <c r="AA1448" s="18" t="str">
        <f>VLOOKUP(D1448, lookups!$A$2:$B$18, 2, FALSE)</f>
        <v>Medium Budget</v>
      </c>
      <c r="AB1448" s="18" t="str">
        <f t="shared" si="228"/>
        <v>Not Recommended</v>
      </c>
      <c r="AC1448" s="18" t="str">
        <f t="shared" si="229"/>
        <v>Normal</v>
      </c>
    </row>
    <row r="1449" spans="1:29" x14ac:dyDescent="0.35">
      <c r="A1449" s="18" t="s">
        <v>4544</v>
      </c>
      <c r="B1449" s="19">
        <v>38924</v>
      </c>
      <c r="C1449" s="18" t="s">
        <v>50</v>
      </c>
      <c r="D1449" s="18" t="s">
        <v>109</v>
      </c>
      <c r="E1449" s="18" t="s">
        <v>21</v>
      </c>
      <c r="F1449" s="18" t="s">
        <v>22</v>
      </c>
      <c r="G1449" s="18" t="s">
        <v>110</v>
      </c>
      <c r="H1449" s="18" t="s">
        <v>4545</v>
      </c>
      <c r="I1449" s="18" t="s">
        <v>3323</v>
      </c>
      <c r="J1449" s="20">
        <v>20000</v>
      </c>
      <c r="K1449" s="20">
        <v>26402</v>
      </c>
      <c r="L1449" s="20">
        <v>473</v>
      </c>
      <c r="M1449" s="20">
        <v>0</v>
      </c>
      <c r="N1449" s="20">
        <v>5.9</v>
      </c>
      <c r="O1449" s="20">
        <v>196</v>
      </c>
      <c r="P1449" s="20">
        <v>83</v>
      </c>
      <c r="Q1449" s="3">
        <v>39511038</v>
      </c>
      <c r="R1449" s="3">
        <v>16000000</v>
      </c>
      <c r="S1449" s="3">
        <f t="shared" si="220"/>
        <v>23511038</v>
      </c>
      <c r="T1449" s="4">
        <f t="shared" si="221"/>
        <v>1.469439875</v>
      </c>
      <c r="U1449" s="5">
        <f t="shared" si="222"/>
        <v>24.187775950000002</v>
      </c>
      <c r="V1449" s="2">
        <f t="shared" si="223"/>
        <v>2006</v>
      </c>
      <c r="W1449" s="18" t="str">
        <f t="shared" si="224"/>
        <v>iyul</v>
      </c>
      <c r="X1449" s="18" t="str">
        <f t="shared" si="225"/>
        <v>Jonathan Liebesman</v>
      </c>
      <c r="Y1449" s="18" t="str">
        <f t="shared" si="226"/>
        <v>THE TEXAS CHAİNSAW MASSACRE: THE BEGİNNİNG</v>
      </c>
      <c r="Z1449" s="18" t="str">
        <f t="shared" si="227"/>
        <v>Normal</v>
      </c>
      <c r="AA1449" s="18" t="str">
        <f>VLOOKUP(D1449, lookups!$A$2:$B$18, 2, FALSE)</f>
        <v>Low Budget</v>
      </c>
      <c r="AB1449" s="18" t="str">
        <f t="shared" si="228"/>
        <v>Not Recommended</v>
      </c>
      <c r="AC1449" s="18" t="str">
        <f t="shared" si="229"/>
        <v>Normal</v>
      </c>
    </row>
    <row r="1450" spans="1:29" x14ac:dyDescent="0.35">
      <c r="A1450" s="18" t="s">
        <v>5238</v>
      </c>
      <c r="B1450" s="19">
        <v>40029</v>
      </c>
      <c r="C1450" s="18" t="s">
        <v>50</v>
      </c>
      <c r="D1450" s="18" t="s">
        <v>27</v>
      </c>
      <c r="E1450" s="18" t="s">
        <v>21</v>
      </c>
      <c r="F1450" s="18" t="s">
        <v>22</v>
      </c>
      <c r="G1450" s="18" t="s">
        <v>110</v>
      </c>
      <c r="H1450" s="18" t="s">
        <v>316</v>
      </c>
      <c r="I1450" s="18" t="s">
        <v>5239</v>
      </c>
      <c r="J1450" s="20">
        <v>12000</v>
      </c>
      <c r="K1450" s="20">
        <v>13172</v>
      </c>
      <c r="L1450" s="20">
        <v>108</v>
      </c>
      <c r="M1450" s="20">
        <v>0</v>
      </c>
      <c r="N1450" s="20">
        <v>7.3</v>
      </c>
      <c r="O1450" s="20">
        <v>273</v>
      </c>
      <c r="P1450" s="20">
        <v>112</v>
      </c>
      <c r="Q1450" s="3">
        <v>39462438</v>
      </c>
      <c r="R1450" s="3">
        <v>7000000</v>
      </c>
      <c r="S1450" s="3">
        <f t="shared" si="220"/>
        <v>32462438</v>
      </c>
      <c r="T1450" s="4">
        <f t="shared" si="221"/>
        <v>4.6374911428571428</v>
      </c>
      <c r="U1450" s="5">
        <f t="shared" si="222"/>
        <v>31.054996457142856</v>
      </c>
      <c r="V1450" s="2">
        <f t="shared" si="223"/>
        <v>2009</v>
      </c>
      <c r="W1450" s="18" t="str">
        <f t="shared" si="224"/>
        <v>avgust</v>
      </c>
      <c r="X1450" s="18" t="str">
        <f t="shared" si="225"/>
        <v>Scott Cooper</v>
      </c>
      <c r="Y1450" s="18" t="str">
        <f t="shared" si="226"/>
        <v>CRAZY HEART</v>
      </c>
      <c r="Z1450" s="18" t="str">
        <f t="shared" si="227"/>
        <v>Normal</v>
      </c>
      <c r="AA1450" s="18" t="str">
        <f>VLOOKUP(D1450, lookups!$A$2:$B$18, 2, FALSE)</f>
        <v>Medium Budget</v>
      </c>
      <c r="AB1450" s="18" t="str">
        <f t="shared" si="228"/>
        <v>Not Recommended</v>
      </c>
      <c r="AC1450" s="18" t="str">
        <f t="shared" si="229"/>
        <v>Normal</v>
      </c>
    </row>
    <row r="1451" spans="1:29" x14ac:dyDescent="0.35">
      <c r="A1451" s="18" t="s">
        <v>2412</v>
      </c>
      <c r="B1451" s="19">
        <v>36597</v>
      </c>
      <c r="C1451" s="18" t="s">
        <v>50</v>
      </c>
      <c r="D1451" s="18" t="s">
        <v>38</v>
      </c>
      <c r="E1451" s="18" t="s">
        <v>21</v>
      </c>
      <c r="F1451" s="18" t="s">
        <v>22</v>
      </c>
      <c r="G1451" s="18" t="s">
        <v>150</v>
      </c>
      <c r="H1451" s="18" t="s">
        <v>1377</v>
      </c>
      <c r="I1451" s="18" t="s">
        <v>2413</v>
      </c>
      <c r="J1451" s="20">
        <v>11000</v>
      </c>
      <c r="K1451" s="20">
        <v>25190</v>
      </c>
      <c r="L1451" s="20">
        <v>65</v>
      </c>
      <c r="M1451" s="20">
        <v>0</v>
      </c>
      <c r="N1451" s="20">
        <v>5.3</v>
      </c>
      <c r="O1451" s="20">
        <v>87</v>
      </c>
      <c r="P1451" s="20">
        <v>90</v>
      </c>
      <c r="Q1451" s="3">
        <v>39442871</v>
      </c>
      <c r="R1451" s="3">
        <v>80000000</v>
      </c>
      <c r="S1451" s="3">
        <f t="shared" si="220"/>
        <v>-40557129</v>
      </c>
      <c r="T1451" s="4">
        <f t="shared" si="221"/>
        <v>-0.50696411249999995</v>
      </c>
      <c r="U1451" s="5">
        <f t="shared" si="222"/>
        <v>20.997214355000001</v>
      </c>
      <c r="V1451" s="2">
        <f t="shared" si="223"/>
        <v>2000</v>
      </c>
      <c r="W1451" s="18" t="str">
        <f t="shared" si="224"/>
        <v>mart</v>
      </c>
      <c r="X1451" s="18" t="str">
        <f t="shared" si="225"/>
        <v>Steven Brill</v>
      </c>
      <c r="Y1451" s="18" t="str">
        <f t="shared" si="226"/>
        <v>LİTTLE NİCKY</v>
      </c>
      <c r="Z1451" s="18" t="str">
        <f t="shared" si="227"/>
        <v>Underperformer</v>
      </c>
      <c r="AA1451" s="18" t="str">
        <f>VLOOKUP(D1451, lookups!$A$2:$B$18, 2, FALSE)</f>
        <v>Medium Budget</v>
      </c>
      <c r="AB1451" s="18" t="str">
        <f t="shared" si="228"/>
        <v>Not Recommended</v>
      </c>
      <c r="AC1451" s="18" t="str">
        <f t="shared" si="229"/>
        <v>High Buzz Mismatch</v>
      </c>
    </row>
    <row r="1452" spans="1:29" x14ac:dyDescent="0.35">
      <c r="A1452" s="18" t="s">
        <v>5507</v>
      </c>
      <c r="B1452" s="19">
        <v>40327</v>
      </c>
      <c r="C1452" s="18" t="s">
        <v>50</v>
      </c>
      <c r="D1452" s="18" t="s">
        <v>27</v>
      </c>
      <c r="E1452" s="18" t="s">
        <v>21</v>
      </c>
      <c r="F1452" s="18" t="s">
        <v>22</v>
      </c>
      <c r="G1452" s="18" t="s">
        <v>150</v>
      </c>
      <c r="H1452" s="18" t="s">
        <v>2200</v>
      </c>
      <c r="I1452" s="18" t="s">
        <v>5508</v>
      </c>
      <c r="J1452" s="20">
        <v>2000</v>
      </c>
      <c r="K1452" s="20">
        <v>4315</v>
      </c>
      <c r="L1452" s="20">
        <v>59</v>
      </c>
      <c r="M1452" s="20">
        <v>19000</v>
      </c>
      <c r="N1452" s="20">
        <v>6.4</v>
      </c>
      <c r="O1452" s="20">
        <v>197</v>
      </c>
      <c r="P1452" s="20">
        <v>119</v>
      </c>
      <c r="Q1452" s="3">
        <v>39440655</v>
      </c>
      <c r="R1452" s="3">
        <v>55000000</v>
      </c>
      <c r="S1452" s="3">
        <f t="shared" si="220"/>
        <v>-15559345</v>
      </c>
      <c r="T1452" s="4">
        <f t="shared" si="221"/>
        <v>-0.2828971818181818</v>
      </c>
      <c r="U1452" s="5">
        <f t="shared" si="222"/>
        <v>27.386841127272728</v>
      </c>
      <c r="V1452" s="2">
        <f t="shared" si="223"/>
        <v>2010</v>
      </c>
      <c r="W1452" s="18" t="str">
        <f t="shared" si="224"/>
        <v>may</v>
      </c>
      <c r="X1452" s="18" t="str">
        <f t="shared" si="225"/>
        <v>Steve Antin</v>
      </c>
      <c r="Y1452" s="18" t="str">
        <f t="shared" si="226"/>
        <v>BURLESQUE</v>
      </c>
      <c r="Z1452" s="18" t="str">
        <f t="shared" si="227"/>
        <v>Underperformer</v>
      </c>
      <c r="AA1452" s="18" t="str">
        <f>VLOOKUP(D1452, lookups!$A$2:$B$18, 2, FALSE)</f>
        <v>Medium Budget</v>
      </c>
      <c r="AB1452" s="18" t="str">
        <f t="shared" si="228"/>
        <v>Not Recommended</v>
      </c>
      <c r="AC1452" s="18" t="str">
        <f t="shared" si="229"/>
        <v>Normal</v>
      </c>
    </row>
    <row r="1453" spans="1:29" x14ac:dyDescent="0.35">
      <c r="A1453" s="18" t="s">
        <v>3446</v>
      </c>
      <c r="B1453" s="19">
        <v>37798</v>
      </c>
      <c r="C1453" s="18" t="s">
        <v>50</v>
      </c>
      <c r="D1453" s="18" t="s">
        <v>58</v>
      </c>
      <c r="E1453" s="18" t="s">
        <v>21</v>
      </c>
      <c r="F1453" s="18" t="s">
        <v>22</v>
      </c>
      <c r="G1453" s="18" t="s">
        <v>102</v>
      </c>
      <c r="H1453" s="18" t="s">
        <v>1932</v>
      </c>
      <c r="I1453" s="18" t="s">
        <v>3447</v>
      </c>
      <c r="J1453" s="20">
        <v>971</v>
      </c>
      <c r="K1453" s="20">
        <v>3017</v>
      </c>
      <c r="L1453" s="20">
        <v>0</v>
      </c>
      <c r="M1453" s="20">
        <v>329</v>
      </c>
      <c r="N1453" s="20">
        <v>5.6</v>
      </c>
      <c r="O1453" s="20">
        <v>45</v>
      </c>
      <c r="P1453" s="20">
        <v>80</v>
      </c>
      <c r="Q1453" s="3">
        <v>39399750</v>
      </c>
      <c r="R1453" s="3">
        <v>25000000</v>
      </c>
      <c r="S1453" s="3">
        <f t="shared" si="220"/>
        <v>14399750</v>
      </c>
      <c r="T1453" s="4">
        <f t="shared" si="221"/>
        <v>0.57599</v>
      </c>
      <c r="U1453" s="5">
        <f t="shared" si="222"/>
        <v>22.663295999999999</v>
      </c>
      <c r="V1453" s="2">
        <f t="shared" si="223"/>
        <v>2003</v>
      </c>
      <c r="W1453" s="18" t="str">
        <f t="shared" si="224"/>
        <v>iyun</v>
      </c>
      <c r="X1453" s="18" t="str">
        <f t="shared" si="225"/>
        <v>John Eng</v>
      </c>
      <c r="Y1453" s="18" t="str">
        <f t="shared" si="226"/>
        <v>RUGRATS GO WİLD</v>
      </c>
      <c r="Z1453" s="18" t="str">
        <f t="shared" si="227"/>
        <v>Normal</v>
      </c>
      <c r="AA1453" s="18" t="str">
        <f>VLOOKUP(D1453, lookups!$A$2:$B$18, 2, FALSE)</f>
        <v>High Budget</v>
      </c>
      <c r="AB1453" s="18" t="str">
        <f t="shared" si="228"/>
        <v>Not Recommended</v>
      </c>
      <c r="AC1453" s="18" t="str">
        <f t="shared" si="229"/>
        <v>High Buzz Mismatch</v>
      </c>
    </row>
    <row r="1454" spans="1:29" x14ac:dyDescent="0.35">
      <c r="A1454" s="18" t="s">
        <v>4867</v>
      </c>
      <c r="B1454" s="19">
        <v>39598</v>
      </c>
      <c r="C1454" s="18" t="s">
        <v>50</v>
      </c>
      <c r="D1454" s="18" t="s">
        <v>95</v>
      </c>
      <c r="E1454" s="18" t="s">
        <v>21</v>
      </c>
      <c r="F1454" s="18" t="s">
        <v>22</v>
      </c>
      <c r="G1454" s="18" t="s">
        <v>110</v>
      </c>
      <c r="H1454" s="18" t="s">
        <v>1294</v>
      </c>
      <c r="I1454" s="18" t="s">
        <v>292</v>
      </c>
      <c r="J1454" s="20">
        <v>29000</v>
      </c>
      <c r="K1454" s="20">
        <v>29824</v>
      </c>
      <c r="L1454" s="20">
        <v>0</v>
      </c>
      <c r="M1454" s="20">
        <v>0</v>
      </c>
      <c r="N1454" s="20">
        <v>7.1</v>
      </c>
      <c r="O1454" s="20">
        <v>238</v>
      </c>
      <c r="P1454" s="20">
        <v>128</v>
      </c>
      <c r="Q1454" s="3">
        <v>39380442</v>
      </c>
      <c r="R1454" s="3">
        <v>70000000</v>
      </c>
      <c r="S1454" s="3">
        <f t="shared" si="220"/>
        <v>-30619558</v>
      </c>
      <c r="T1454" s="4">
        <f t="shared" si="221"/>
        <v>-0.43742225714285715</v>
      </c>
      <c r="U1454" s="5">
        <f t="shared" si="222"/>
        <v>28.225031097142857</v>
      </c>
      <c r="V1454" s="2">
        <f t="shared" si="223"/>
        <v>2008</v>
      </c>
      <c r="W1454" s="18" t="str">
        <f t="shared" si="224"/>
        <v>may</v>
      </c>
      <c r="X1454" s="18" t="str">
        <f t="shared" si="225"/>
        <v>Ridley Scott</v>
      </c>
      <c r="Y1454" s="18" t="str">
        <f t="shared" si="226"/>
        <v>BODY OF LİES</v>
      </c>
      <c r="Z1454" s="18" t="str">
        <f t="shared" si="227"/>
        <v>Underperformer</v>
      </c>
      <c r="AA1454" s="18" t="str">
        <f>VLOOKUP(D1454, lookups!$A$2:$B$18, 2, FALSE)</f>
        <v>High Budget</v>
      </c>
      <c r="AB1454" s="18" t="str">
        <f t="shared" si="228"/>
        <v>Not Recommended</v>
      </c>
      <c r="AC1454" s="18" t="str">
        <f t="shared" si="229"/>
        <v>Normal</v>
      </c>
    </row>
    <row r="1455" spans="1:29" x14ac:dyDescent="0.35">
      <c r="A1455" s="18" t="s">
        <v>6771</v>
      </c>
      <c r="B1455" s="19">
        <v>41877</v>
      </c>
      <c r="C1455" s="18" t="s">
        <v>50</v>
      </c>
      <c r="D1455" s="18" t="s">
        <v>95</v>
      </c>
      <c r="E1455" s="18" t="s">
        <v>21</v>
      </c>
      <c r="F1455" s="18" t="s">
        <v>22</v>
      </c>
      <c r="G1455" s="18" t="s">
        <v>150</v>
      </c>
      <c r="H1455" s="18" t="s">
        <v>1829</v>
      </c>
      <c r="I1455" s="18" t="s">
        <v>6772</v>
      </c>
      <c r="J1455" s="20">
        <v>26000</v>
      </c>
      <c r="K1455" s="20">
        <v>52610</v>
      </c>
      <c r="L1455" s="20">
        <v>385</v>
      </c>
      <c r="M1455" s="20">
        <v>56000</v>
      </c>
      <c r="N1455" s="20">
        <v>6.1</v>
      </c>
      <c r="O1455" s="20">
        <v>320</v>
      </c>
      <c r="P1455" s="20">
        <v>131</v>
      </c>
      <c r="Q1455" s="3">
        <v>39292022</v>
      </c>
      <c r="R1455" s="3">
        <v>90000000</v>
      </c>
      <c r="S1455" s="3">
        <f t="shared" si="220"/>
        <v>-50707978</v>
      </c>
      <c r="T1455" s="4">
        <f t="shared" si="221"/>
        <v>-0.5634219777777778</v>
      </c>
      <c r="U1455" s="5">
        <f t="shared" si="222"/>
        <v>29.774631208888884</v>
      </c>
      <c r="V1455" s="2">
        <f t="shared" si="223"/>
        <v>2014</v>
      </c>
      <c r="W1455" s="18" t="str">
        <f t="shared" si="224"/>
        <v>avgust</v>
      </c>
      <c r="X1455" s="18" t="str">
        <f t="shared" si="225"/>
        <v>Patrick Hughes</v>
      </c>
      <c r="Y1455" s="18" t="str">
        <f t="shared" si="226"/>
        <v>THE EXPENDABLES 3</v>
      </c>
      <c r="Z1455" s="18" t="str">
        <f t="shared" si="227"/>
        <v>Underperformer</v>
      </c>
      <c r="AA1455" s="18" t="str">
        <f>VLOOKUP(D1455, lookups!$A$2:$B$18, 2, FALSE)</f>
        <v>High Budget</v>
      </c>
      <c r="AB1455" s="18" t="str">
        <f t="shared" si="228"/>
        <v>Not Recommended</v>
      </c>
      <c r="AC1455" s="18" t="str">
        <f t="shared" si="229"/>
        <v>Normal</v>
      </c>
    </row>
    <row r="1456" spans="1:29" x14ac:dyDescent="0.35">
      <c r="A1456" s="18" t="s">
        <v>4954</v>
      </c>
      <c r="B1456" s="19">
        <v>39542</v>
      </c>
      <c r="C1456" s="18" t="s">
        <v>50</v>
      </c>
      <c r="D1456" s="18" t="s">
        <v>20</v>
      </c>
      <c r="E1456" s="18" t="s">
        <v>21</v>
      </c>
      <c r="F1456" s="18" t="s">
        <v>22</v>
      </c>
      <c r="G1456" s="18" t="s">
        <v>150</v>
      </c>
      <c r="H1456" s="18" t="s">
        <v>4012</v>
      </c>
      <c r="I1456" s="18" t="s">
        <v>1598</v>
      </c>
      <c r="J1456" s="20">
        <v>1000</v>
      </c>
      <c r="K1456" s="20">
        <v>2382</v>
      </c>
      <c r="L1456" s="20">
        <v>119</v>
      </c>
      <c r="M1456" s="20">
        <v>0</v>
      </c>
      <c r="N1456" s="20">
        <v>6.1</v>
      </c>
      <c r="O1456" s="20">
        <v>165</v>
      </c>
      <c r="P1456" s="20">
        <v>110</v>
      </c>
      <c r="Q1456" s="3">
        <v>39263506</v>
      </c>
      <c r="R1456" s="3">
        <v>22000000</v>
      </c>
      <c r="S1456" s="3">
        <f t="shared" si="220"/>
        <v>17263506</v>
      </c>
      <c r="T1456" s="4">
        <f t="shared" si="221"/>
        <v>0.78470481818181814</v>
      </c>
      <c r="U1456" s="5">
        <f t="shared" si="222"/>
        <v>24.713881927272727</v>
      </c>
      <c r="V1456" s="2">
        <f t="shared" si="223"/>
        <v>2008</v>
      </c>
      <c r="W1456" s="18" t="str">
        <f t="shared" si="224"/>
        <v>aprel</v>
      </c>
      <c r="X1456" s="18" t="str">
        <f t="shared" si="225"/>
        <v>Neil LaBute</v>
      </c>
      <c r="Y1456" s="18" t="str">
        <f t="shared" si="226"/>
        <v>LAKEVİEW TERRACE</v>
      </c>
      <c r="Z1456" s="18" t="str">
        <f t="shared" si="227"/>
        <v>Normal</v>
      </c>
      <c r="AA1456" s="18" t="str">
        <f>VLOOKUP(D1456, lookups!$A$2:$B$18, 2, FALSE)</f>
        <v>Medium Budget</v>
      </c>
      <c r="AB1456" s="18" t="str">
        <f t="shared" si="228"/>
        <v>Not Recommended</v>
      </c>
      <c r="AC1456" s="18" t="str">
        <f t="shared" si="229"/>
        <v>Normal</v>
      </c>
    </row>
    <row r="1457" spans="1:29" x14ac:dyDescent="0.35">
      <c r="A1457" s="18" t="s">
        <v>1990</v>
      </c>
      <c r="B1457" s="19">
        <v>36174</v>
      </c>
      <c r="C1457" s="18" t="s">
        <v>50</v>
      </c>
      <c r="D1457" s="18" t="s">
        <v>27</v>
      </c>
      <c r="E1457" s="18" t="s">
        <v>21</v>
      </c>
      <c r="F1457" s="18" t="s">
        <v>22</v>
      </c>
      <c r="G1457" s="18" t="s">
        <v>150</v>
      </c>
      <c r="H1457" s="18" t="s">
        <v>1991</v>
      </c>
      <c r="I1457" s="18" t="s">
        <v>1791</v>
      </c>
      <c r="J1457" s="20">
        <v>582</v>
      </c>
      <c r="K1457" s="20">
        <v>804</v>
      </c>
      <c r="L1457" s="20">
        <v>72</v>
      </c>
      <c r="M1457" s="20">
        <v>0</v>
      </c>
      <c r="N1457" s="20">
        <v>6.7</v>
      </c>
      <c r="O1457" s="20">
        <v>91</v>
      </c>
      <c r="P1457" s="20">
        <v>148</v>
      </c>
      <c r="Q1457" s="3">
        <v>39251128</v>
      </c>
      <c r="R1457" s="3">
        <v>75000000</v>
      </c>
      <c r="S1457" s="3">
        <f t="shared" si="220"/>
        <v>-35748872</v>
      </c>
      <c r="T1457" s="4">
        <f t="shared" si="221"/>
        <v>-0.47665162666666666</v>
      </c>
      <c r="U1457" s="5">
        <f t="shared" si="222"/>
        <v>26.609339349333332</v>
      </c>
      <c r="V1457" s="2">
        <f t="shared" si="223"/>
        <v>1999</v>
      </c>
      <c r="W1457" s="18" t="str">
        <f t="shared" si="224"/>
        <v>yanvar</v>
      </c>
      <c r="X1457" s="18" t="str">
        <f t="shared" si="225"/>
        <v>Andy Tennant</v>
      </c>
      <c r="Y1457" s="18" t="str">
        <f t="shared" si="226"/>
        <v>ANNA AND THE KİNG</v>
      </c>
      <c r="Z1457" s="18" t="str">
        <f t="shared" si="227"/>
        <v>Underperformer</v>
      </c>
      <c r="AA1457" s="18" t="str">
        <f>VLOOKUP(D1457, lookups!$A$2:$B$18, 2, FALSE)</f>
        <v>Medium Budget</v>
      </c>
      <c r="AB1457" s="18" t="str">
        <f t="shared" si="228"/>
        <v>Not Recommended</v>
      </c>
      <c r="AC1457" s="18" t="str">
        <f t="shared" si="229"/>
        <v>Normal</v>
      </c>
    </row>
    <row r="1458" spans="1:29" x14ac:dyDescent="0.35">
      <c r="A1458" s="18" t="s">
        <v>2453</v>
      </c>
      <c r="B1458" s="19">
        <v>36746</v>
      </c>
      <c r="C1458" s="18" t="s">
        <v>50</v>
      </c>
      <c r="D1458" s="18" t="s">
        <v>109</v>
      </c>
      <c r="E1458" s="18" t="s">
        <v>21</v>
      </c>
      <c r="F1458" s="18" t="s">
        <v>22</v>
      </c>
      <c r="G1458" s="18" t="s">
        <v>110</v>
      </c>
      <c r="H1458" s="18" t="s">
        <v>2224</v>
      </c>
      <c r="I1458" s="18" t="s">
        <v>2454</v>
      </c>
      <c r="J1458" s="20">
        <v>14000</v>
      </c>
      <c r="K1458" s="20">
        <v>16196</v>
      </c>
      <c r="L1458" s="20">
        <v>123</v>
      </c>
      <c r="M1458" s="20">
        <v>5000</v>
      </c>
      <c r="N1458" s="20">
        <v>7.1</v>
      </c>
      <c r="O1458" s="20">
        <v>214</v>
      </c>
      <c r="P1458" s="20">
        <v>112</v>
      </c>
      <c r="Q1458" s="3">
        <v>39235088</v>
      </c>
      <c r="R1458" s="3">
        <v>23000000</v>
      </c>
      <c r="S1458" s="3">
        <f t="shared" si="220"/>
        <v>16235088</v>
      </c>
      <c r="T1458" s="4">
        <f t="shared" si="221"/>
        <v>0.70587339130434779</v>
      </c>
      <c r="U1458" s="5">
        <f t="shared" si="222"/>
        <v>29.182349356521737</v>
      </c>
      <c r="V1458" s="2">
        <f t="shared" si="223"/>
        <v>2000</v>
      </c>
      <c r="W1458" s="18" t="str">
        <f t="shared" si="224"/>
        <v>avgust</v>
      </c>
      <c r="X1458" s="18" t="str">
        <f t="shared" si="225"/>
        <v>David Twohy</v>
      </c>
      <c r="Y1458" s="18" t="str">
        <f t="shared" si="226"/>
        <v>PİTCH BLACK</v>
      </c>
      <c r="Z1458" s="18" t="str">
        <f t="shared" si="227"/>
        <v>Normal</v>
      </c>
      <c r="AA1458" s="18" t="str">
        <f>VLOOKUP(D1458, lookups!$A$2:$B$18, 2, FALSE)</f>
        <v>Low Budget</v>
      </c>
      <c r="AB1458" s="18" t="str">
        <f t="shared" si="228"/>
        <v>Not Recommended</v>
      </c>
      <c r="AC1458" s="18" t="str">
        <f t="shared" si="229"/>
        <v>Normal</v>
      </c>
    </row>
    <row r="1459" spans="1:29" x14ac:dyDescent="0.35">
      <c r="A1459" s="18" t="s">
        <v>259</v>
      </c>
      <c r="B1459" s="19">
        <v>28262</v>
      </c>
      <c r="C1459" s="18" t="s">
        <v>50</v>
      </c>
      <c r="D1459" s="18" t="s">
        <v>38</v>
      </c>
      <c r="E1459" s="18" t="s">
        <v>21</v>
      </c>
      <c r="F1459" s="18" t="s">
        <v>22</v>
      </c>
      <c r="G1459" s="18" t="s">
        <v>102</v>
      </c>
      <c r="H1459" s="18" t="s">
        <v>260</v>
      </c>
      <c r="I1459" s="18" t="s">
        <v>260</v>
      </c>
      <c r="J1459" s="20">
        <v>11000</v>
      </c>
      <c r="K1459" s="20">
        <v>12691</v>
      </c>
      <c r="L1459" s="20">
        <v>11000</v>
      </c>
      <c r="M1459" s="20">
        <v>0</v>
      </c>
      <c r="N1459" s="20">
        <v>8.1</v>
      </c>
      <c r="O1459" s="20">
        <v>154</v>
      </c>
      <c r="P1459" s="20">
        <v>93</v>
      </c>
      <c r="Q1459" s="3">
        <v>39200000</v>
      </c>
      <c r="R1459" s="3">
        <v>4000000</v>
      </c>
      <c r="S1459" s="3">
        <f t="shared" si="220"/>
        <v>35200000</v>
      </c>
      <c r="T1459" s="4">
        <f t="shared" si="221"/>
        <v>8.8000000000000007</v>
      </c>
      <c r="U1459" s="5">
        <f t="shared" si="222"/>
        <v>35.92</v>
      </c>
      <c r="V1459" s="2">
        <f t="shared" si="223"/>
        <v>1977</v>
      </c>
      <c r="W1459" s="18" t="str">
        <f t="shared" si="224"/>
        <v>may</v>
      </c>
      <c r="X1459" s="18" t="str">
        <f t="shared" si="225"/>
        <v>Woody Allen</v>
      </c>
      <c r="Y1459" s="18" t="str">
        <f t="shared" si="226"/>
        <v>ANNİE HALL</v>
      </c>
      <c r="Z1459" s="18" t="str">
        <f t="shared" si="227"/>
        <v>Normal</v>
      </c>
      <c r="AA1459" s="18" t="str">
        <f>VLOOKUP(D1459, lookups!$A$2:$B$18, 2, FALSE)</f>
        <v>Medium Budget</v>
      </c>
      <c r="AB1459" s="18" t="str">
        <f t="shared" si="228"/>
        <v>Not Recommended</v>
      </c>
      <c r="AC1459" s="18" t="str">
        <f t="shared" si="229"/>
        <v>High Buzz / High Score</v>
      </c>
    </row>
    <row r="1460" spans="1:29" x14ac:dyDescent="0.35">
      <c r="A1460" s="18" t="s">
        <v>4113</v>
      </c>
      <c r="B1460" s="19">
        <v>38546</v>
      </c>
      <c r="C1460" s="18" t="s">
        <v>50</v>
      </c>
      <c r="D1460" s="18" t="s">
        <v>95</v>
      </c>
      <c r="E1460" s="18" t="s">
        <v>21</v>
      </c>
      <c r="F1460" s="18" t="s">
        <v>22</v>
      </c>
      <c r="G1460" s="18" t="s">
        <v>102</v>
      </c>
      <c r="H1460" s="18" t="s">
        <v>3928</v>
      </c>
      <c r="I1460" s="18" t="s">
        <v>920</v>
      </c>
      <c r="J1460" s="20">
        <v>12000</v>
      </c>
      <c r="K1460" s="20">
        <v>14899</v>
      </c>
      <c r="L1460" s="20">
        <v>0</v>
      </c>
      <c r="M1460" s="20">
        <v>0</v>
      </c>
      <c r="N1460" s="20">
        <v>3.5</v>
      </c>
      <c r="O1460" s="20">
        <v>66</v>
      </c>
      <c r="P1460" s="20">
        <v>93</v>
      </c>
      <c r="Q1460" s="3">
        <v>39177541</v>
      </c>
      <c r="R1460" s="3">
        <v>50000000</v>
      </c>
      <c r="S1460" s="3">
        <f t="shared" si="220"/>
        <v>-10822459</v>
      </c>
      <c r="T1460" s="4">
        <f t="shared" si="221"/>
        <v>-0.21644917999999999</v>
      </c>
      <c r="U1460" s="5">
        <f t="shared" si="222"/>
        <v>13.913420328000001</v>
      </c>
      <c r="V1460" s="2">
        <f t="shared" si="223"/>
        <v>2005</v>
      </c>
      <c r="W1460" s="18" t="str">
        <f t="shared" si="224"/>
        <v>iyul</v>
      </c>
      <c r="X1460" s="18" t="str">
        <f t="shared" si="225"/>
        <v>Robert Rodriguez</v>
      </c>
      <c r="Y1460" s="18" t="str">
        <f t="shared" si="226"/>
        <v>THE ADVENTURES OF SHARKBOY AND LAVAGİRL 3-D</v>
      </c>
      <c r="Z1460" s="18" t="str">
        <f t="shared" si="227"/>
        <v>Normal</v>
      </c>
      <c r="AA1460" s="18" t="str">
        <f>VLOOKUP(D1460, lookups!$A$2:$B$18, 2, FALSE)</f>
        <v>High Budget</v>
      </c>
      <c r="AB1460" s="18" t="str">
        <f t="shared" si="228"/>
        <v>Not Recommended</v>
      </c>
      <c r="AC1460" s="18" t="str">
        <f t="shared" si="229"/>
        <v>High Buzz Mismatch</v>
      </c>
    </row>
    <row r="1461" spans="1:29" x14ac:dyDescent="0.35">
      <c r="A1461" s="18" t="s">
        <v>3046</v>
      </c>
      <c r="B1461" s="19">
        <v>37325</v>
      </c>
      <c r="C1461" s="18" t="s">
        <v>50</v>
      </c>
      <c r="D1461" s="18" t="s">
        <v>20</v>
      </c>
      <c r="E1461" s="18" t="s">
        <v>21</v>
      </c>
      <c r="F1461" s="18" t="s">
        <v>22</v>
      </c>
      <c r="G1461" s="18" t="s">
        <v>150</v>
      </c>
      <c r="H1461" s="18" t="s">
        <v>953</v>
      </c>
      <c r="I1461" s="18" t="s">
        <v>1355</v>
      </c>
      <c r="J1461" s="20">
        <v>970</v>
      </c>
      <c r="K1461" s="20">
        <v>3770</v>
      </c>
      <c r="L1461" s="20">
        <v>150</v>
      </c>
      <c r="M1461" s="20">
        <v>0</v>
      </c>
      <c r="N1461" s="20">
        <v>5.6</v>
      </c>
      <c r="O1461" s="20">
        <v>98</v>
      </c>
      <c r="P1461" s="20">
        <v>115</v>
      </c>
      <c r="Q1461" s="3">
        <v>39177215</v>
      </c>
      <c r="R1461" s="3">
        <v>38000000</v>
      </c>
      <c r="S1461" s="3">
        <f t="shared" si="220"/>
        <v>1177215</v>
      </c>
      <c r="T1461" s="4">
        <f t="shared" si="221"/>
        <v>3.0979342105263159E-2</v>
      </c>
      <c r="U1461" s="5">
        <f t="shared" si="222"/>
        <v>22.412391736842103</v>
      </c>
      <c r="V1461" s="2">
        <f t="shared" si="223"/>
        <v>2002</v>
      </c>
      <c r="W1461" s="18" t="str">
        <f t="shared" si="224"/>
        <v>mart</v>
      </c>
      <c r="X1461" s="18" t="str">
        <f t="shared" si="225"/>
        <v>Michael Apted</v>
      </c>
      <c r="Y1461" s="18" t="str">
        <f t="shared" si="226"/>
        <v>ENOUGH</v>
      </c>
      <c r="Z1461" s="18" t="str">
        <f t="shared" si="227"/>
        <v>Normal</v>
      </c>
      <c r="AA1461" s="18" t="str">
        <f>VLOOKUP(D1461, lookups!$A$2:$B$18, 2, FALSE)</f>
        <v>Medium Budget</v>
      </c>
      <c r="AB1461" s="18" t="str">
        <f t="shared" si="228"/>
        <v>Not Recommended</v>
      </c>
      <c r="AC1461" s="18" t="str">
        <f t="shared" si="229"/>
        <v>High Buzz Mismatch</v>
      </c>
    </row>
    <row r="1462" spans="1:29" x14ac:dyDescent="0.35">
      <c r="A1462" s="18" t="s">
        <v>4512</v>
      </c>
      <c r="B1462" s="19">
        <v>38725</v>
      </c>
      <c r="C1462" s="18" t="s">
        <v>50</v>
      </c>
      <c r="D1462" s="18" t="s">
        <v>109</v>
      </c>
      <c r="E1462" s="18" t="s">
        <v>21</v>
      </c>
      <c r="F1462" s="18" t="s">
        <v>22</v>
      </c>
      <c r="G1462" s="18" t="s">
        <v>150</v>
      </c>
      <c r="H1462" s="18" t="s">
        <v>2033</v>
      </c>
      <c r="I1462" s="18" t="s">
        <v>3827</v>
      </c>
      <c r="J1462" s="20">
        <v>4000</v>
      </c>
      <c r="K1462" s="20">
        <v>5746</v>
      </c>
      <c r="L1462" s="20">
        <v>70</v>
      </c>
      <c r="M1462" s="20">
        <v>930</v>
      </c>
      <c r="N1462" s="20">
        <v>5</v>
      </c>
      <c r="O1462" s="20">
        <v>131</v>
      </c>
      <c r="P1462" s="20">
        <v>137</v>
      </c>
      <c r="Q1462" s="3">
        <v>39143839</v>
      </c>
      <c r="R1462" s="3">
        <v>20000000</v>
      </c>
      <c r="S1462" s="3">
        <f t="shared" si="220"/>
        <v>19143839</v>
      </c>
      <c r="T1462" s="4">
        <f t="shared" si="221"/>
        <v>0.95719195000000001</v>
      </c>
      <c r="U1462" s="5">
        <f t="shared" si="222"/>
        <v>20.47587678</v>
      </c>
      <c r="V1462" s="2">
        <f t="shared" si="223"/>
        <v>2006</v>
      </c>
      <c r="W1462" s="18" t="str">
        <f t="shared" si="224"/>
        <v>yanvar</v>
      </c>
      <c r="X1462" s="18" t="str">
        <f t="shared" si="225"/>
        <v>Takashi Shimizu</v>
      </c>
      <c r="Y1462" s="18" t="str">
        <f t="shared" si="226"/>
        <v>THE GRUDGE 2</v>
      </c>
      <c r="Z1462" s="18" t="str">
        <f t="shared" si="227"/>
        <v>Normal</v>
      </c>
      <c r="AA1462" s="18" t="str">
        <f>VLOOKUP(D1462, lookups!$A$2:$B$18, 2, FALSE)</f>
        <v>Low Budget</v>
      </c>
      <c r="AB1462" s="18" t="str">
        <f t="shared" si="228"/>
        <v>Not Recommended</v>
      </c>
      <c r="AC1462" s="18" t="str">
        <f t="shared" si="229"/>
        <v>High Buzz Mismatch</v>
      </c>
    </row>
    <row r="1463" spans="1:29" x14ac:dyDescent="0.35">
      <c r="A1463" s="18" t="s">
        <v>5691</v>
      </c>
      <c r="B1463" s="19">
        <v>40250</v>
      </c>
      <c r="C1463" s="18" t="s">
        <v>50</v>
      </c>
      <c r="D1463" s="18" t="s">
        <v>109</v>
      </c>
      <c r="E1463" s="18" t="s">
        <v>21</v>
      </c>
      <c r="F1463" s="18" t="s">
        <v>22</v>
      </c>
      <c r="G1463" s="18" t="s">
        <v>110</v>
      </c>
      <c r="H1463" s="18" t="s">
        <v>1398</v>
      </c>
      <c r="I1463" s="18" t="s">
        <v>4093</v>
      </c>
      <c r="J1463" s="20">
        <v>991</v>
      </c>
      <c r="K1463" s="20">
        <v>2609</v>
      </c>
      <c r="L1463" s="20">
        <v>42</v>
      </c>
      <c r="M1463" s="20">
        <v>0</v>
      </c>
      <c r="N1463" s="20">
        <v>6.5</v>
      </c>
      <c r="O1463" s="20">
        <v>308</v>
      </c>
      <c r="P1463" s="20">
        <v>101</v>
      </c>
      <c r="Q1463" s="3">
        <v>39103378</v>
      </c>
      <c r="R1463" s="3">
        <v>20000000</v>
      </c>
      <c r="S1463" s="3">
        <f t="shared" si="220"/>
        <v>19103378</v>
      </c>
      <c r="T1463" s="4">
        <f t="shared" si="221"/>
        <v>0.95516889999999999</v>
      </c>
      <c r="U1463" s="5">
        <f t="shared" si="222"/>
        <v>26.382067559999999</v>
      </c>
      <c r="V1463" s="2">
        <f t="shared" si="223"/>
        <v>2010</v>
      </c>
      <c r="W1463" s="18" t="str">
        <f t="shared" si="224"/>
        <v>mart</v>
      </c>
      <c r="X1463" s="18" t="str">
        <f t="shared" si="225"/>
        <v>Breck Eisner</v>
      </c>
      <c r="Y1463" s="18" t="str">
        <f t="shared" si="226"/>
        <v>THE CRAZİES</v>
      </c>
      <c r="Z1463" s="18" t="str">
        <f t="shared" si="227"/>
        <v>Normal</v>
      </c>
      <c r="AA1463" s="18" t="str">
        <f>VLOOKUP(D1463, lookups!$A$2:$B$18, 2, FALSE)</f>
        <v>Low Budget</v>
      </c>
      <c r="AB1463" s="18" t="str">
        <f t="shared" si="228"/>
        <v>Not Recommended</v>
      </c>
      <c r="AC1463" s="18" t="str">
        <f t="shared" si="229"/>
        <v>Normal</v>
      </c>
    </row>
    <row r="1464" spans="1:29" x14ac:dyDescent="0.35">
      <c r="A1464" s="18" t="s">
        <v>5955</v>
      </c>
      <c r="B1464" s="19">
        <v>40661</v>
      </c>
      <c r="C1464" s="18" t="s">
        <v>50</v>
      </c>
      <c r="D1464" s="18" t="s">
        <v>38</v>
      </c>
      <c r="E1464" s="18" t="s">
        <v>21</v>
      </c>
      <c r="F1464" s="18" t="s">
        <v>22</v>
      </c>
      <c r="G1464" s="18" t="s">
        <v>150</v>
      </c>
      <c r="H1464" s="18" t="s">
        <v>5956</v>
      </c>
      <c r="I1464" s="18" t="s">
        <v>2867</v>
      </c>
      <c r="J1464" s="20">
        <v>969</v>
      </c>
      <c r="K1464" s="20">
        <v>2371</v>
      </c>
      <c r="L1464" s="20">
        <v>42</v>
      </c>
      <c r="M1464" s="20">
        <v>13000</v>
      </c>
      <c r="N1464" s="20">
        <v>5.9</v>
      </c>
      <c r="O1464" s="20">
        <v>128</v>
      </c>
      <c r="P1464" s="20">
        <v>112</v>
      </c>
      <c r="Q1464" s="3">
        <v>39026186</v>
      </c>
      <c r="R1464" s="3">
        <v>35000000</v>
      </c>
      <c r="S1464" s="3">
        <f t="shared" si="220"/>
        <v>4026186</v>
      </c>
      <c r="T1464" s="4">
        <f t="shared" si="221"/>
        <v>0.11503388571428572</v>
      </c>
      <c r="U1464" s="5">
        <f t="shared" si="222"/>
        <v>24.946013554285717</v>
      </c>
      <c r="V1464" s="2">
        <f t="shared" si="223"/>
        <v>2011</v>
      </c>
      <c r="W1464" s="18" t="str">
        <f t="shared" si="224"/>
        <v>aprel</v>
      </c>
      <c r="X1464" s="18" t="str">
        <f t="shared" si="225"/>
        <v>Luke Greenfield</v>
      </c>
      <c r="Y1464" s="18" t="str">
        <f t="shared" si="226"/>
        <v>SOMETHİNG BORROWED</v>
      </c>
      <c r="Z1464" s="18" t="str">
        <f t="shared" si="227"/>
        <v>Normal</v>
      </c>
      <c r="AA1464" s="18" t="str">
        <f>VLOOKUP(D1464, lookups!$A$2:$B$18, 2, FALSE)</f>
        <v>Medium Budget</v>
      </c>
      <c r="AB1464" s="18" t="str">
        <f t="shared" si="228"/>
        <v>Not Recommended</v>
      </c>
      <c r="AC1464" s="18" t="str">
        <f t="shared" si="229"/>
        <v>High Buzz Mismatch</v>
      </c>
    </row>
    <row r="1465" spans="1:29" x14ac:dyDescent="0.35">
      <c r="A1465" s="18" t="s">
        <v>1207</v>
      </c>
      <c r="B1465" s="19">
        <v>34962</v>
      </c>
      <c r="C1465" s="18" t="s">
        <v>50</v>
      </c>
      <c r="D1465" s="18" t="s">
        <v>20</v>
      </c>
      <c r="E1465" s="18" t="s">
        <v>21</v>
      </c>
      <c r="F1465" s="18" t="s">
        <v>101</v>
      </c>
      <c r="G1465" s="18" t="s">
        <v>110</v>
      </c>
      <c r="H1465" s="18" t="s">
        <v>1208</v>
      </c>
      <c r="I1465" s="18" t="s">
        <v>1209</v>
      </c>
      <c r="J1465" s="20">
        <v>276</v>
      </c>
      <c r="K1465" s="20">
        <v>903</v>
      </c>
      <c r="L1465" s="20">
        <v>0</v>
      </c>
      <c r="M1465" s="20">
        <v>0</v>
      </c>
      <c r="N1465" s="20">
        <v>7.6</v>
      </c>
      <c r="O1465" s="20">
        <v>77</v>
      </c>
      <c r="P1465" s="20">
        <v>122</v>
      </c>
      <c r="Q1465" s="3">
        <v>39025000</v>
      </c>
      <c r="R1465" s="3">
        <v>11000000</v>
      </c>
      <c r="S1465" s="3">
        <f t="shared" si="220"/>
        <v>28025000</v>
      </c>
      <c r="T1465" s="4">
        <f t="shared" si="221"/>
        <v>2.5477272727272728</v>
      </c>
      <c r="U1465" s="5">
        <f t="shared" si="222"/>
        <v>31.419090909090908</v>
      </c>
      <c r="V1465" s="2">
        <f t="shared" si="223"/>
        <v>1995</v>
      </c>
      <c r="W1465" s="18" t="str">
        <f t="shared" si="224"/>
        <v>sentyabr</v>
      </c>
      <c r="X1465" s="18" t="str">
        <f t="shared" si="225"/>
        <v>Tim Robbins</v>
      </c>
      <c r="Y1465" s="18" t="str">
        <f t="shared" si="226"/>
        <v>DEAD MAN WALKİNG</v>
      </c>
      <c r="Z1465" s="18" t="str">
        <f t="shared" si="227"/>
        <v>Normal</v>
      </c>
      <c r="AA1465" s="18" t="str">
        <f>VLOOKUP(D1465, lookups!$A$2:$B$18, 2, FALSE)</f>
        <v>Medium Budget</v>
      </c>
      <c r="AB1465" s="18" t="str">
        <f t="shared" si="228"/>
        <v>Not Recommended</v>
      </c>
      <c r="AC1465" s="18" t="str">
        <f t="shared" si="229"/>
        <v>Normal</v>
      </c>
    </row>
    <row r="1466" spans="1:29" x14ac:dyDescent="0.35">
      <c r="A1466" s="18" t="s">
        <v>4178</v>
      </c>
      <c r="B1466" s="19">
        <v>38458</v>
      </c>
      <c r="C1466" s="18" t="s">
        <v>50</v>
      </c>
      <c r="D1466" s="18" t="s">
        <v>38</v>
      </c>
      <c r="E1466" s="18" t="s">
        <v>21</v>
      </c>
      <c r="F1466" s="18" t="s">
        <v>22</v>
      </c>
      <c r="G1466" s="18" t="s">
        <v>102</v>
      </c>
      <c r="H1466" s="18" t="s">
        <v>4179</v>
      </c>
      <c r="I1466" s="18" t="s">
        <v>4180</v>
      </c>
      <c r="J1466" s="20">
        <v>2000</v>
      </c>
      <c r="K1466" s="20">
        <v>6862</v>
      </c>
      <c r="L1466" s="20">
        <v>42</v>
      </c>
      <c r="M1466" s="20">
        <v>0</v>
      </c>
      <c r="N1466" s="20">
        <v>6.6</v>
      </c>
      <c r="O1466" s="20">
        <v>88</v>
      </c>
      <c r="P1466" s="20">
        <v>119</v>
      </c>
      <c r="Q1466" s="3">
        <v>39008741</v>
      </c>
      <c r="R1466" s="3">
        <v>25000000</v>
      </c>
      <c r="S1466" s="3">
        <f t="shared" si="220"/>
        <v>14008741</v>
      </c>
      <c r="T1466" s="4">
        <f t="shared" si="221"/>
        <v>0.56034963999999998</v>
      </c>
      <c r="U1466" s="5">
        <f t="shared" si="222"/>
        <v>26.624139855999999</v>
      </c>
      <c r="V1466" s="2">
        <f t="shared" si="223"/>
        <v>2005</v>
      </c>
      <c r="W1466" s="18" t="str">
        <f t="shared" si="224"/>
        <v>aprel</v>
      </c>
      <c r="X1466" s="18" t="str">
        <f t="shared" si="225"/>
        <v>Ken Kwapis</v>
      </c>
      <c r="Y1466" s="18" t="str">
        <f t="shared" si="226"/>
        <v>THE SİSTERHOOD OF THE TRAVELİNG PANTS</v>
      </c>
      <c r="Z1466" s="18" t="str">
        <f t="shared" si="227"/>
        <v>Normal</v>
      </c>
      <c r="AA1466" s="18" t="str">
        <f>VLOOKUP(D1466, lookups!$A$2:$B$18, 2, FALSE)</f>
        <v>Medium Budget</v>
      </c>
      <c r="AB1466" s="18" t="str">
        <f t="shared" si="228"/>
        <v>Not Recommended</v>
      </c>
      <c r="AC1466" s="18" t="str">
        <f t="shared" si="229"/>
        <v>Normal</v>
      </c>
    </row>
    <row r="1467" spans="1:29" x14ac:dyDescent="0.35">
      <c r="A1467" s="18" t="s">
        <v>1856</v>
      </c>
      <c r="B1467" s="19">
        <v>36125</v>
      </c>
      <c r="C1467" s="18" t="s">
        <v>50</v>
      </c>
      <c r="D1467" s="18" t="s">
        <v>38</v>
      </c>
      <c r="E1467" s="18" t="s">
        <v>21</v>
      </c>
      <c r="F1467" s="18" t="s">
        <v>179</v>
      </c>
      <c r="G1467" s="18" t="s">
        <v>110</v>
      </c>
      <c r="H1467" s="18" t="s">
        <v>1605</v>
      </c>
      <c r="I1467" s="18" t="s">
        <v>1174</v>
      </c>
      <c r="J1467" s="20">
        <v>509</v>
      </c>
      <c r="K1467" s="20">
        <v>1409</v>
      </c>
      <c r="L1467" s="20">
        <v>0</v>
      </c>
      <c r="M1467" s="20">
        <v>688</v>
      </c>
      <c r="N1467" s="20">
        <v>6.7</v>
      </c>
      <c r="O1467" s="20">
        <v>117</v>
      </c>
      <c r="P1467" s="20">
        <v>143</v>
      </c>
      <c r="Q1467" s="3">
        <v>38966057</v>
      </c>
      <c r="R1467" s="3">
        <v>65000000</v>
      </c>
      <c r="S1467" s="3">
        <f t="shared" si="220"/>
        <v>-26033943</v>
      </c>
      <c r="T1467" s="4">
        <f t="shared" si="221"/>
        <v>-0.40052219999999999</v>
      </c>
      <c r="U1467" s="5">
        <f t="shared" si="222"/>
        <v>26.708591120000001</v>
      </c>
      <c r="V1467" s="2">
        <f t="shared" si="223"/>
        <v>1998</v>
      </c>
      <c r="W1467" s="18" t="str">
        <f t="shared" si="224"/>
        <v>noyabr</v>
      </c>
      <c r="X1467" s="18" t="str">
        <f t="shared" si="225"/>
        <v>Mike Nichols</v>
      </c>
      <c r="Y1467" s="18" t="str">
        <f t="shared" si="226"/>
        <v>PRİMARY COLORS</v>
      </c>
      <c r="Z1467" s="18" t="str">
        <f t="shared" si="227"/>
        <v>Underperformer</v>
      </c>
      <c r="AA1467" s="18" t="str">
        <f>VLOOKUP(D1467, lookups!$A$2:$B$18, 2, FALSE)</f>
        <v>Medium Budget</v>
      </c>
      <c r="AB1467" s="18" t="str">
        <f t="shared" si="228"/>
        <v>Not Recommended</v>
      </c>
      <c r="AC1467" s="18" t="str">
        <f t="shared" si="229"/>
        <v>Normal</v>
      </c>
    </row>
    <row r="1468" spans="1:29" x14ac:dyDescent="0.35">
      <c r="A1468" s="18" t="s">
        <v>6648</v>
      </c>
      <c r="B1468" s="19">
        <v>41777</v>
      </c>
      <c r="C1468" s="18" t="s">
        <v>50</v>
      </c>
      <c r="D1468" s="18" t="s">
        <v>58</v>
      </c>
      <c r="E1468" s="18" t="s">
        <v>21</v>
      </c>
      <c r="F1468" s="18" t="s">
        <v>22</v>
      </c>
      <c r="G1468" s="18" t="s">
        <v>102</v>
      </c>
      <c r="H1468" s="18" t="s">
        <v>6649</v>
      </c>
      <c r="I1468" s="18" t="s">
        <v>6650</v>
      </c>
      <c r="J1468" s="20">
        <v>803</v>
      </c>
      <c r="K1468" s="20">
        <v>1921</v>
      </c>
      <c r="L1468" s="20">
        <v>13</v>
      </c>
      <c r="M1468" s="20">
        <v>0</v>
      </c>
      <c r="N1468" s="20">
        <v>5.8</v>
      </c>
      <c r="O1468" s="20">
        <v>112</v>
      </c>
      <c r="P1468" s="20">
        <v>91</v>
      </c>
      <c r="Q1468" s="3">
        <v>38916903</v>
      </c>
      <c r="R1468" s="3">
        <v>13000000</v>
      </c>
      <c r="S1468" s="3">
        <f t="shared" si="220"/>
        <v>25916903</v>
      </c>
      <c r="T1468" s="4">
        <f t="shared" si="221"/>
        <v>1.993607923076923</v>
      </c>
      <c r="U1468" s="5">
        <f t="shared" si="222"/>
        <v>23.99744316923077</v>
      </c>
      <c r="V1468" s="2">
        <f t="shared" si="223"/>
        <v>2014</v>
      </c>
      <c r="W1468" s="18" t="str">
        <f t="shared" si="224"/>
        <v>may</v>
      </c>
      <c r="X1468" s="18" t="str">
        <f t="shared" si="225"/>
        <v>Dave Green</v>
      </c>
      <c r="Y1468" s="18" t="str">
        <f t="shared" si="226"/>
        <v>EARTH TO ECHO</v>
      </c>
      <c r="Z1468" s="18" t="str">
        <f t="shared" si="227"/>
        <v>Normal</v>
      </c>
      <c r="AA1468" s="18" t="str">
        <f>VLOOKUP(D1468, lookups!$A$2:$B$18, 2, FALSE)</f>
        <v>High Budget</v>
      </c>
      <c r="AB1468" s="18" t="str">
        <f t="shared" si="228"/>
        <v>Not Recommended</v>
      </c>
      <c r="AC1468" s="18" t="str">
        <f t="shared" si="229"/>
        <v>Normal</v>
      </c>
    </row>
    <row r="1469" spans="1:29" x14ac:dyDescent="0.35">
      <c r="A1469" s="18" t="s">
        <v>545</v>
      </c>
      <c r="B1469" s="19">
        <v>31472</v>
      </c>
      <c r="C1469" s="18" t="s">
        <v>50</v>
      </c>
      <c r="D1469" s="18" t="s">
        <v>38</v>
      </c>
      <c r="E1469" s="18" t="s">
        <v>21</v>
      </c>
      <c r="F1469" s="18" t="s">
        <v>22</v>
      </c>
      <c r="G1469" s="18" t="s">
        <v>150</v>
      </c>
      <c r="H1469" s="18" t="s">
        <v>306</v>
      </c>
      <c r="I1469" s="18" t="s">
        <v>546</v>
      </c>
      <c r="J1469" s="20">
        <v>13000</v>
      </c>
      <c r="K1469" s="20">
        <v>15308</v>
      </c>
      <c r="L1469" s="20">
        <v>0</v>
      </c>
      <c r="M1469" s="20">
        <v>0</v>
      </c>
      <c r="N1469" s="20">
        <v>6.9</v>
      </c>
      <c r="O1469" s="20">
        <v>63</v>
      </c>
      <c r="P1469" s="20">
        <v>102</v>
      </c>
      <c r="Q1469" s="3">
        <v>38747385</v>
      </c>
      <c r="R1469" s="3">
        <v>25000000</v>
      </c>
      <c r="S1469" s="3">
        <f t="shared" si="220"/>
        <v>13747385</v>
      </c>
      <c r="T1469" s="4">
        <f t="shared" si="221"/>
        <v>0.54989540000000003</v>
      </c>
      <c r="U1469" s="5">
        <f t="shared" si="222"/>
        <v>27.819958160000002</v>
      </c>
      <c r="V1469" s="2">
        <f t="shared" si="223"/>
        <v>1986</v>
      </c>
      <c r="W1469" s="18" t="str">
        <f t="shared" si="224"/>
        <v>mart</v>
      </c>
      <c r="X1469" s="18" t="str">
        <f t="shared" si="225"/>
        <v>Frank Oz</v>
      </c>
      <c r="Y1469" s="18" t="str">
        <f t="shared" si="226"/>
        <v>LİTTLE SHOP OF HORRORS</v>
      </c>
      <c r="Z1469" s="18" t="str">
        <f t="shared" si="227"/>
        <v>Normal</v>
      </c>
      <c r="AA1469" s="18" t="str">
        <f>VLOOKUP(D1469, lookups!$A$2:$B$18, 2, FALSE)</f>
        <v>Medium Budget</v>
      </c>
      <c r="AB1469" s="18" t="str">
        <f t="shared" si="228"/>
        <v>Not Recommended</v>
      </c>
      <c r="AC1469" s="18" t="str">
        <f t="shared" si="229"/>
        <v>Normal</v>
      </c>
    </row>
    <row r="1470" spans="1:29" x14ac:dyDescent="0.35">
      <c r="A1470" s="18" t="s">
        <v>1376</v>
      </c>
      <c r="B1470" s="19">
        <v>35303</v>
      </c>
      <c r="C1470" s="18" t="s">
        <v>50</v>
      </c>
      <c r="D1470" s="18" t="s">
        <v>38</v>
      </c>
      <c r="E1470" s="18" t="s">
        <v>21</v>
      </c>
      <c r="F1470" s="18" t="s">
        <v>22</v>
      </c>
      <c r="G1470" s="18" t="s">
        <v>150</v>
      </c>
      <c r="H1470" s="18" t="s">
        <v>1377</v>
      </c>
      <c r="I1470" s="18" t="s">
        <v>1378</v>
      </c>
      <c r="J1470" s="20">
        <v>11000</v>
      </c>
      <c r="K1470" s="20">
        <v>13162</v>
      </c>
      <c r="L1470" s="20">
        <v>221</v>
      </c>
      <c r="M1470" s="20">
        <v>0</v>
      </c>
      <c r="N1470" s="20">
        <v>7</v>
      </c>
      <c r="O1470" s="20">
        <v>77</v>
      </c>
      <c r="P1470" s="20">
        <v>92</v>
      </c>
      <c r="Q1470" s="3">
        <v>38624000</v>
      </c>
      <c r="R1470" s="3">
        <v>12000000</v>
      </c>
      <c r="S1470" s="3">
        <f t="shared" si="220"/>
        <v>26624000</v>
      </c>
      <c r="T1470" s="4">
        <f t="shared" si="221"/>
        <v>2.2186666666666666</v>
      </c>
      <c r="U1470" s="5">
        <f t="shared" si="222"/>
        <v>28.887466666666668</v>
      </c>
      <c r="V1470" s="2">
        <f t="shared" si="223"/>
        <v>1996</v>
      </c>
      <c r="W1470" s="18" t="str">
        <f t="shared" si="224"/>
        <v>avgust</v>
      </c>
      <c r="X1470" s="18" t="str">
        <f t="shared" si="225"/>
        <v>Dennis Dugan</v>
      </c>
      <c r="Y1470" s="18" t="str">
        <f t="shared" si="226"/>
        <v>HAPPY GİLMORE</v>
      </c>
      <c r="Z1470" s="18" t="str">
        <f t="shared" si="227"/>
        <v>Normal</v>
      </c>
      <c r="AA1470" s="18" t="str">
        <f>VLOOKUP(D1470, lookups!$A$2:$B$18, 2, FALSE)</f>
        <v>Medium Budget</v>
      </c>
      <c r="AB1470" s="18" t="str">
        <f t="shared" si="228"/>
        <v>Not Recommended</v>
      </c>
      <c r="AC1470" s="18" t="str">
        <f t="shared" si="229"/>
        <v>Normal</v>
      </c>
    </row>
    <row r="1471" spans="1:29" x14ac:dyDescent="0.35">
      <c r="A1471" s="18" t="s">
        <v>1115</v>
      </c>
      <c r="B1471" s="19">
        <v>34610</v>
      </c>
      <c r="C1471" s="18" t="s">
        <v>50</v>
      </c>
      <c r="D1471" s="18" t="s">
        <v>95</v>
      </c>
      <c r="E1471" s="18" t="s">
        <v>21</v>
      </c>
      <c r="F1471" s="18" t="s">
        <v>22</v>
      </c>
      <c r="G1471" s="18" t="s">
        <v>110</v>
      </c>
      <c r="H1471" s="18" t="s">
        <v>516</v>
      </c>
      <c r="I1471" s="18" t="s">
        <v>1116</v>
      </c>
      <c r="J1471" s="20">
        <v>854</v>
      </c>
      <c r="K1471" s="20">
        <v>1860</v>
      </c>
      <c r="L1471" s="20">
        <v>0</v>
      </c>
      <c r="M1471" s="20">
        <v>812</v>
      </c>
      <c r="N1471" s="20">
        <v>4.4000000000000004</v>
      </c>
      <c r="O1471" s="20">
        <v>47</v>
      </c>
      <c r="P1471" s="20">
        <v>101</v>
      </c>
      <c r="Q1471" s="3">
        <v>38590500</v>
      </c>
      <c r="R1471" s="3">
        <v>50000000</v>
      </c>
      <c r="S1471" s="3">
        <f t="shared" si="220"/>
        <v>-11409500</v>
      </c>
      <c r="T1471" s="4">
        <f t="shared" si="221"/>
        <v>-0.22819</v>
      </c>
      <c r="U1471" s="5">
        <f t="shared" si="222"/>
        <v>17.589924</v>
      </c>
      <c r="V1471" s="2">
        <f t="shared" si="223"/>
        <v>1994</v>
      </c>
      <c r="W1471" s="18" t="str">
        <f t="shared" si="224"/>
        <v>oktyabr</v>
      </c>
      <c r="X1471" s="18" t="str">
        <f t="shared" si="225"/>
        <v>Steven Seagal</v>
      </c>
      <c r="Y1471" s="18" t="str">
        <f t="shared" si="226"/>
        <v>ON DEADLY GROUND</v>
      </c>
      <c r="Z1471" s="18" t="str">
        <f t="shared" si="227"/>
        <v>Normal</v>
      </c>
      <c r="AA1471" s="18" t="str">
        <f>VLOOKUP(D1471, lookups!$A$2:$B$18, 2, FALSE)</f>
        <v>High Budget</v>
      </c>
      <c r="AB1471" s="18" t="str">
        <f t="shared" si="228"/>
        <v>Not Recommended</v>
      </c>
      <c r="AC1471" s="18" t="str">
        <f t="shared" si="229"/>
        <v>High Buzz Mismatch</v>
      </c>
    </row>
    <row r="1472" spans="1:29" x14ac:dyDescent="0.35">
      <c r="A1472" s="18" t="s">
        <v>1462</v>
      </c>
      <c r="B1472" s="19">
        <v>35232</v>
      </c>
      <c r="C1472" s="18" t="s">
        <v>50</v>
      </c>
      <c r="D1472" s="18" t="s">
        <v>58</v>
      </c>
      <c r="E1472" s="18" t="s">
        <v>21</v>
      </c>
      <c r="F1472" s="18" t="s">
        <v>22</v>
      </c>
      <c r="G1472" s="18" t="s">
        <v>110</v>
      </c>
      <c r="H1472" s="18" t="s">
        <v>1463</v>
      </c>
      <c r="I1472" s="18" t="s">
        <v>720</v>
      </c>
      <c r="J1472" s="20">
        <v>1000</v>
      </c>
      <c r="K1472" s="20">
        <v>1752</v>
      </c>
      <c r="L1472" s="20">
        <v>81</v>
      </c>
      <c r="M1472" s="20">
        <v>0</v>
      </c>
      <c r="N1472" s="20">
        <v>6.8</v>
      </c>
      <c r="O1472" s="20">
        <v>62</v>
      </c>
      <c r="P1472" s="20">
        <v>110</v>
      </c>
      <c r="Q1472" s="3">
        <v>38553833</v>
      </c>
      <c r="R1472" s="3">
        <v>55000000</v>
      </c>
      <c r="S1472" s="3">
        <f t="shared" si="220"/>
        <v>-16446167</v>
      </c>
      <c r="T1472" s="4">
        <f t="shared" si="221"/>
        <v>-0.2990212181818182</v>
      </c>
      <c r="U1472" s="5">
        <f t="shared" si="222"/>
        <v>27.080391512727271</v>
      </c>
      <c r="V1472" s="2">
        <f t="shared" si="223"/>
        <v>1996</v>
      </c>
      <c r="W1472" s="18" t="str">
        <f t="shared" si="224"/>
        <v>iyun</v>
      </c>
      <c r="X1472" s="18" t="str">
        <f t="shared" si="225"/>
        <v>Stephen Hopkins</v>
      </c>
      <c r="Y1472" s="18" t="str">
        <f t="shared" si="226"/>
        <v>THE GHOST AND THE DARKNESS</v>
      </c>
      <c r="Z1472" s="18" t="str">
        <f t="shared" si="227"/>
        <v>Underperformer</v>
      </c>
      <c r="AA1472" s="18" t="str">
        <f>VLOOKUP(D1472, lookups!$A$2:$B$18, 2, FALSE)</f>
        <v>High Budget</v>
      </c>
      <c r="AB1472" s="18" t="str">
        <f t="shared" si="228"/>
        <v>Not Recommended</v>
      </c>
      <c r="AC1472" s="18" t="str">
        <f t="shared" si="229"/>
        <v>Normal</v>
      </c>
    </row>
    <row r="1473" spans="1:29" x14ac:dyDescent="0.35">
      <c r="A1473" s="18" t="s">
        <v>6742</v>
      </c>
      <c r="B1473" s="19">
        <v>41756</v>
      </c>
      <c r="C1473" s="18" t="s">
        <v>50</v>
      </c>
      <c r="D1473" s="18" t="s">
        <v>38</v>
      </c>
      <c r="E1473" s="18" t="s">
        <v>21</v>
      </c>
      <c r="F1473" s="18" t="s">
        <v>22</v>
      </c>
      <c r="G1473" s="18" t="s">
        <v>110</v>
      </c>
      <c r="H1473" s="18" t="s">
        <v>6743</v>
      </c>
      <c r="I1473" s="18" t="s">
        <v>1968</v>
      </c>
      <c r="J1473" s="20">
        <v>683</v>
      </c>
      <c r="K1473" s="20">
        <v>1488</v>
      </c>
      <c r="L1473" s="20">
        <v>52</v>
      </c>
      <c r="M1473" s="20">
        <v>0</v>
      </c>
      <c r="N1473" s="20">
        <v>5.0999999999999996</v>
      </c>
      <c r="O1473" s="20">
        <v>201</v>
      </c>
      <c r="P1473" s="20">
        <v>94</v>
      </c>
      <c r="Q1473" s="3">
        <v>38543473</v>
      </c>
      <c r="R1473" s="3">
        <v>40000000</v>
      </c>
      <c r="S1473" s="3">
        <f t="shared" si="220"/>
        <v>-1456527</v>
      </c>
      <c r="T1473" s="4">
        <f t="shared" si="221"/>
        <v>-3.6413174999999999E-2</v>
      </c>
      <c r="U1473" s="5">
        <f t="shared" si="222"/>
        <v>20.38543473</v>
      </c>
      <c r="V1473" s="2">
        <f t="shared" si="223"/>
        <v>2014</v>
      </c>
      <c r="W1473" s="18" t="str">
        <f t="shared" si="224"/>
        <v>aprel</v>
      </c>
      <c r="X1473" s="18" t="str">
        <f t="shared" si="225"/>
        <v>Jake Kasdan</v>
      </c>
      <c r="Y1473" s="18" t="str">
        <f t="shared" si="226"/>
        <v>SEX TAPE</v>
      </c>
      <c r="Z1473" s="18" t="str">
        <f t="shared" si="227"/>
        <v>Normal</v>
      </c>
      <c r="AA1473" s="18" t="str">
        <f>VLOOKUP(D1473, lookups!$A$2:$B$18, 2, FALSE)</f>
        <v>Medium Budget</v>
      </c>
      <c r="AB1473" s="18" t="str">
        <f t="shared" si="228"/>
        <v>Not Recommended</v>
      </c>
      <c r="AC1473" s="18" t="str">
        <f t="shared" si="229"/>
        <v>High Buzz Mismatch</v>
      </c>
    </row>
    <row r="1474" spans="1:29" x14ac:dyDescent="0.35">
      <c r="A1474" s="18" t="s">
        <v>5383</v>
      </c>
      <c r="B1474" s="19">
        <v>40145</v>
      </c>
      <c r="C1474" s="18" t="s">
        <v>50</v>
      </c>
      <c r="D1474" s="18" t="s">
        <v>95</v>
      </c>
      <c r="E1474" s="18" t="s">
        <v>21</v>
      </c>
      <c r="F1474" s="18" t="s">
        <v>22</v>
      </c>
      <c r="G1474" s="18" t="s">
        <v>150</v>
      </c>
      <c r="H1474" s="18" t="s">
        <v>800</v>
      </c>
      <c r="I1474" s="18" t="s">
        <v>1532</v>
      </c>
      <c r="J1474" s="20">
        <v>13000</v>
      </c>
      <c r="K1474" s="20">
        <v>18132</v>
      </c>
      <c r="L1474" s="20">
        <v>84</v>
      </c>
      <c r="M1474" s="20">
        <v>0</v>
      </c>
      <c r="N1474" s="20">
        <v>6.3</v>
      </c>
      <c r="O1474" s="20">
        <v>258</v>
      </c>
      <c r="P1474" s="20">
        <v>89</v>
      </c>
      <c r="Q1474" s="3">
        <v>38542418</v>
      </c>
      <c r="R1474" s="3">
        <v>80000000</v>
      </c>
      <c r="S1474" s="3">
        <f t="shared" si="220"/>
        <v>-41457582</v>
      </c>
      <c r="T1474" s="4">
        <f t="shared" si="221"/>
        <v>-0.51821977500000005</v>
      </c>
      <c r="U1474" s="5">
        <f t="shared" si="222"/>
        <v>24.992712089999998</v>
      </c>
      <c r="V1474" s="2">
        <f t="shared" si="223"/>
        <v>2009</v>
      </c>
      <c r="W1474" s="18" t="str">
        <f t="shared" si="224"/>
        <v>noyabr</v>
      </c>
      <c r="X1474" s="18" t="str">
        <f t="shared" si="225"/>
        <v>Jonathan Mostow</v>
      </c>
      <c r="Y1474" s="18" t="str">
        <f t="shared" si="226"/>
        <v>SURROGATES</v>
      </c>
      <c r="Z1474" s="18" t="str">
        <f t="shared" si="227"/>
        <v>Underperformer</v>
      </c>
      <c r="AA1474" s="18" t="str">
        <f>VLOOKUP(D1474, lookups!$A$2:$B$18, 2, FALSE)</f>
        <v>High Budget</v>
      </c>
      <c r="AB1474" s="18" t="str">
        <f t="shared" si="228"/>
        <v>Not Recommended</v>
      </c>
      <c r="AC1474" s="18" t="str">
        <f t="shared" si="229"/>
        <v>Normal</v>
      </c>
    </row>
    <row r="1475" spans="1:29" x14ac:dyDescent="0.35">
      <c r="A1475" s="18" t="s">
        <v>5959</v>
      </c>
      <c r="B1475" s="19">
        <v>40877</v>
      </c>
      <c r="C1475" s="18" t="s">
        <v>50</v>
      </c>
      <c r="D1475" s="18" t="s">
        <v>95</v>
      </c>
      <c r="E1475" s="18" t="s">
        <v>21</v>
      </c>
      <c r="F1475" s="18" t="s">
        <v>22</v>
      </c>
      <c r="G1475" s="18" t="s">
        <v>102</v>
      </c>
      <c r="H1475" s="18" t="s">
        <v>1372</v>
      </c>
      <c r="I1475" s="18" t="s">
        <v>920</v>
      </c>
      <c r="J1475" s="20">
        <v>2000</v>
      </c>
      <c r="K1475" s="20">
        <v>4311</v>
      </c>
      <c r="L1475" s="20">
        <v>0</v>
      </c>
      <c r="M1475" s="20">
        <v>0</v>
      </c>
      <c r="N1475" s="20">
        <v>3.6</v>
      </c>
      <c r="O1475" s="20">
        <v>76</v>
      </c>
      <c r="P1475" s="20">
        <v>89</v>
      </c>
      <c r="Q1475" s="3">
        <v>38536376</v>
      </c>
      <c r="R1475" s="3">
        <v>27000000</v>
      </c>
      <c r="S1475" s="3">
        <f t="shared" ref="S1475:S1538" si="230">Q1475-R1475</f>
        <v>11536376</v>
      </c>
      <c r="T1475" s="4">
        <f t="shared" ref="T1475:T1538" si="231">IF(R1475&gt;0, (Q1475-R1475)/R1475, 0)</f>
        <v>0.4272731851851852</v>
      </c>
      <c r="U1475" s="5">
        <f t="shared" ref="U1475:U1538" si="232">(N1475*4) + (T1475*0.4) + (M1475/10000)</f>
        <v>14.570909274074074</v>
      </c>
      <c r="V1475" s="2">
        <f t="shared" ref="V1475:V1538" si="233">YEAR(B1475)</f>
        <v>2011</v>
      </c>
      <c r="W1475" s="18" t="str">
        <f t="shared" ref="W1475:W1538" si="234">TEXT(B1475, "mmmm")</f>
        <v>noyabr</v>
      </c>
      <c r="X1475" s="18" t="str">
        <f t="shared" ref="X1475:X1538" si="235">TRIM(I1475)</f>
        <v>Robert Rodriguez</v>
      </c>
      <c r="Y1475" s="18" t="str">
        <f t="shared" ref="Y1475:Y1538" si="236">UPPER(A1475)</f>
        <v>SPY KİDS: ALL THE TİME İN THE WORLD İN 4D</v>
      </c>
      <c r="Z1475" s="18" t="str">
        <f t="shared" ref="Z1475:Z1538" si="237">IF(AND(R1475&gt;50000000, S1475&lt;0), "Underperformer", IF(AND(R1475&lt;10000000, S1475&gt;50000000), "Overperformer", "Normal"))</f>
        <v>Normal</v>
      </c>
      <c r="AA1475" s="18" t="str">
        <f>VLOOKUP(D1475, lookups!$A$2:$B$18, 2, FALSE)</f>
        <v>High Budget</v>
      </c>
      <c r="AB1475" s="18" t="str">
        <f t="shared" ref="AB1475:AB1538" si="238">IF(AND(N1475&gt;7, T1475&gt;1, U1475&gt;70), "Recommended", "Not Recommended")</f>
        <v>Not Recommended</v>
      </c>
      <c r="AC1475" s="18" t="str">
        <f t="shared" ref="AC1475:AC1538" si="239">IF(N1475&gt;=8, "High Buzz / High Score", IF(AND(N1475&lt;6, T1475&lt;1), "High Buzz Mismatch", "Normal"))</f>
        <v>High Buzz Mismatch</v>
      </c>
    </row>
    <row r="1476" spans="1:29" x14ac:dyDescent="0.35">
      <c r="A1476" s="18" t="s">
        <v>6204</v>
      </c>
      <c r="B1476" s="19">
        <v>41065</v>
      </c>
      <c r="C1476" s="18" t="s">
        <v>50</v>
      </c>
      <c r="D1476" s="18" t="s">
        <v>38</v>
      </c>
      <c r="E1476" s="18" t="s">
        <v>21</v>
      </c>
      <c r="F1476" s="18" t="s">
        <v>22</v>
      </c>
      <c r="G1476" s="18" t="s">
        <v>150</v>
      </c>
      <c r="H1476" s="18" t="s">
        <v>6205</v>
      </c>
      <c r="I1476" s="18" t="s">
        <v>2918</v>
      </c>
      <c r="J1476" s="20">
        <v>394</v>
      </c>
      <c r="K1476" s="20">
        <v>712</v>
      </c>
      <c r="L1476" s="20">
        <v>163</v>
      </c>
      <c r="M1476" s="20">
        <v>33000</v>
      </c>
      <c r="N1476" s="20">
        <v>5.9</v>
      </c>
      <c r="O1476" s="20">
        <v>360</v>
      </c>
      <c r="P1476" s="20">
        <v>136</v>
      </c>
      <c r="Q1476" s="3">
        <v>38509342</v>
      </c>
      <c r="R1476" s="3">
        <v>75000000</v>
      </c>
      <c r="S1476" s="3">
        <f t="shared" si="230"/>
        <v>-36490658</v>
      </c>
      <c r="T1476" s="4">
        <f t="shared" si="231"/>
        <v>-0.48654210666666664</v>
      </c>
      <c r="U1476" s="5">
        <f t="shared" si="232"/>
        <v>26.705383157333337</v>
      </c>
      <c r="V1476" s="2">
        <f t="shared" si="233"/>
        <v>2012</v>
      </c>
      <c r="W1476" s="18" t="str">
        <f t="shared" si="234"/>
        <v>iyun</v>
      </c>
      <c r="X1476" s="18" t="str">
        <f t="shared" si="235"/>
        <v>Adam Shankman</v>
      </c>
      <c r="Y1476" s="18" t="str">
        <f t="shared" si="236"/>
        <v>ROCK OF AGES</v>
      </c>
      <c r="Z1476" s="18" t="str">
        <f t="shared" si="237"/>
        <v>Underperformer</v>
      </c>
      <c r="AA1476" s="18" t="str">
        <f>VLOOKUP(D1476, lookups!$A$2:$B$18, 2, FALSE)</f>
        <v>Medium Budget</v>
      </c>
      <c r="AB1476" s="18" t="str">
        <f t="shared" si="238"/>
        <v>Not Recommended</v>
      </c>
      <c r="AC1476" s="18" t="str">
        <f t="shared" si="239"/>
        <v>High Buzz Mismatch</v>
      </c>
    </row>
    <row r="1477" spans="1:29" x14ac:dyDescent="0.35">
      <c r="A1477" s="18" t="s">
        <v>4346</v>
      </c>
      <c r="B1477" s="19">
        <v>38964</v>
      </c>
      <c r="C1477" s="18" t="s">
        <v>50</v>
      </c>
      <c r="D1477" s="18" t="s">
        <v>20</v>
      </c>
      <c r="E1477" s="18" t="s">
        <v>21</v>
      </c>
      <c r="F1477" s="18" t="s">
        <v>22</v>
      </c>
      <c r="G1477" s="18" t="s">
        <v>150</v>
      </c>
      <c r="H1477" s="18" t="s">
        <v>2897</v>
      </c>
      <c r="I1477" s="18" t="s">
        <v>4347</v>
      </c>
      <c r="J1477" s="20">
        <v>12000</v>
      </c>
      <c r="K1477" s="20">
        <v>15811</v>
      </c>
      <c r="L1477" s="20">
        <v>21</v>
      </c>
      <c r="M1477" s="20">
        <v>0</v>
      </c>
      <c r="N1477" s="20">
        <v>6.9</v>
      </c>
      <c r="O1477" s="20">
        <v>85</v>
      </c>
      <c r="P1477" s="20">
        <v>125</v>
      </c>
      <c r="Q1477" s="3">
        <v>38432823</v>
      </c>
      <c r="R1477" s="3">
        <v>30000000</v>
      </c>
      <c r="S1477" s="3">
        <f t="shared" si="230"/>
        <v>8432823</v>
      </c>
      <c r="T1477" s="4">
        <f t="shared" si="231"/>
        <v>0.28109410000000001</v>
      </c>
      <c r="U1477" s="5">
        <f t="shared" si="232"/>
        <v>27.712437640000001</v>
      </c>
      <c r="V1477" s="2">
        <f t="shared" si="233"/>
        <v>2006</v>
      </c>
      <c r="W1477" s="18" t="str">
        <f t="shared" si="234"/>
        <v>sentyabr</v>
      </c>
      <c r="X1477" s="18" t="str">
        <f t="shared" si="235"/>
        <v>Phil Joanou</v>
      </c>
      <c r="Y1477" s="18" t="str">
        <f t="shared" si="236"/>
        <v>GRİDİRON GANG</v>
      </c>
      <c r="Z1477" s="18" t="str">
        <f t="shared" si="237"/>
        <v>Normal</v>
      </c>
      <c r="AA1477" s="18" t="str">
        <f>VLOOKUP(D1477, lookups!$A$2:$B$18, 2, FALSE)</f>
        <v>Medium Budget</v>
      </c>
      <c r="AB1477" s="18" t="str">
        <f t="shared" si="238"/>
        <v>Not Recommended</v>
      </c>
      <c r="AC1477" s="18" t="str">
        <f t="shared" si="239"/>
        <v>Normal</v>
      </c>
    </row>
    <row r="1478" spans="1:29" x14ac:dyDescent="0.35">
      <c r="A1478" s="18" t="s">
        <v>688</v>
      </c>
      <c r="B1478" s="19">
        <v>32354</v>
      </c>
      <c r="C1478" s="18" t="s">
        <v>50</v>
      </c>
      <c r="D1478" s="18" t="s">
        <v>95</v>
      </c>
      <c r="E1478" s="18" t="s">
        <v>21</v>
      </c>
      <c r="F1478" s="18" t="s">
        <v>22</v>
      </c>
      <c r="G1478" s="18" t="s">
        <v>110</v>
      </c>
      <c r="H1478" s="18" t="s">
        <v>221</v>
      </c>
      <c r="I1478" s="18" t="s">
        <v>452</v>
      </c>
      <c r="J1478" s="20">
        <v>22000</v>
      </c>
      <c r="K1478" s="20">
        <v>23866</v>
      </c>
      <c r="L1478" s="20">
        <v>102</v>
      </c>
      <c r="M1478" s="20">
        <v>0</v>
      </c>
      <c r="N1478" s="20">
        <v>7.6</v>
      </c>
      <c r="O1478" s="20">
        <v>77</v>
      </c>
      <c r="P1478" s="20">
        <v>126</v>
      </c>
      <c r="Q1478" s="3">
        <v>38413606</v>
      </c>
      <c r="R1478" s="3">
        <v>30000000</v>
      </c>
      <c r="S1478" s="3">
        <f t="shared" si="230"/>
        <v>8413606</v>
      </c>
      <c r="T1478" s="4">
        <f t="shared" si="231"/>
        <v>0.28045353333333334</v>
      </c>
      <c r="U1478" s="5">
        <f t="shared" si="232"/>
        <v>30.51218141333333</v>
      </c>
      <c r="V1478" s="2">
        <f t="shared" si="233"/>
        <v>1988</v>
      </c>
      <c r="W1478" s="18" t="str">
        <f t="shared" si="234"/>
        <v>iyul</v>
      </c>
      <c r="X1478" s="18" t="str">
        <f t="shared" si="235"/>
        <v>Martin Brest</v>
      </c>
      <c r="Y1478" s="18" t="str">
        <f t="shared" si="236"/>
        <v>MİDNİGHT RUN</v>
      </c>
      <c r="Z1478" s="18" t="str">
        <f t="shared" si="237"/>
        <v>Normal</v>
      </c>
      <c r="AA1478" s="18" t="str">
        <f>VLOOKUP(D1478, lookups!$A$2:$B$18, 2, FALSE)</f>
        <v>High Budget</v>
      </c>
      <c r="AB1478" s="18" t="str">
        <f t="shared" si="238"/>
        <v>Not Recommended</v>
      </c>
      <c r="AC1478" s="18" t="str">
        <f t="shared" si="239"/>
        <v>Normal</v>
      </c>
    </row>
    <row r="1479" spans="1:29" x14ac:dyDescent="0.35">
      <c r="A1479" s="18" t="s">
        <v>486</v>
      </c>
      <c r="B1479" s="19">
        <v>30932</v>
      </c>
      <c r="C1479" s="18" t="s">
        <v>50</v>
      </c>
      <c r="D1479" s="18" t="s">
        <v>95</v>
      </c>
      <c r="E1479" s="18" t="s">
        <v>21</v>
      </c>
      <c r="F1479" s="18" t="s">
        <v>101</v>
      </c>
      <c r="G1479" s="18" t="s">
        <v>110</v>
      </c>
      <c r="H1479" s="18" t="s">
        <v>487</v>
      </c>
      <c r="I1479" s="18" t="s">
        <v>488</v>
      </c>
      <c r="J1479" s="20">
        <v>2000</v>
      </c>
      <c r="K1479" s="20">
        <v>3582</v>
      </c>
      <c r="L1479" s="20">
        <v>0</v>
      </c>
      <c r="M1479" s="20">
        <v>13000</v>
      </c>
      <c r="N1479" s="20">
        <v>8.1</v>
      </c>
      <c r="O1479" s="20">
        <v>204</v>
      </c>
      <c r="P1479" s="20">
        <v>107</v>
      </c>
      <c r="Q1479" s="3">
        <v>38400000</v>
      </c>
      <c r="R1479" s="3">
        <v>6500000</v>
      </c>
      <c r="S1479" s="3">
        <f t="shared" si="230"/>
        <v>31900000</v>
      </c>
      <c r="T1479" s="4">
        <f t="shared" si="231"/>
        <v>4.907692307692308</v>
      </c>
      <c r="U1479" s="5">
        <f t="shared" si="232"/>
        <v>35.663076923076922</v>
      </c>
      <c r="V1479" s="2">
        <f t="shared" si="233"/>
        <v>1984</v>
      </c>
      <c r="W1479" s="18" t="str">
        <f t="shared" si="234"/>
        <v>sentyabr</v>
      </c>
      <c r="X1479" s="18" t="str">
        <f t="shared" si="235"/>
        <v>James Cameron</v>
      </c>
      <c r="Y1479" s="18" t="str">
        <f t="shared" si="236"/>
        <v>THE TERMİNATOR</v>
      </c>
      <c r="Z1479" s="18" t="str">
        <f t="shared" si="237"/>
        <v>Normal</v>
      </c>
      <c r="AA1479" s="18" t="str">
        <f>VLOOKUP(D1479, lookups!$A$2:$B$18, 2, FALSE)</f>
        <v>High Budget</v>
      </c>
      <c r="AB1479" s="18" t="str">
        <f t="shared" si="238"/>
        <v>Not Recommended</v>
      </c>
      <c r="AC1479" s="18" t="str">
        <f t="shared" si="239"/>
        <v>High Buzz / High Score</v>
      </c>
    </row>
    <row r="1480" spans="1:29" x14ac:dyDescent="0.35">
      <c r="A1480" s="18" t="s">
        <v>4085</v>
      </c>
      <c r="B1480" s="19">
        <v>38451</v>
      </c>
      <c r="C1480" s="18" t="s">
        <v>50</v>
      </c>
      <c r="D1480" s="18" t="s">
        <v>27</v>
      </c>
      <c r="E1480" s="18" t="s">
        <v>21</v>
      </c>
      <c r="F1480" s="18" t="s">
        <v>179</v>
      </c>
      <c r="G1480" s="18" t="s">
        <v>102</v>
      </c>
      <c r="H1480" s="18" t="s">
        <v>4086</v>
      </c>
      <c r="I1480" s="18" t="s">
        <v>4087</v>
      </c>
      <c r="J1480" s="20">
        <v>422</v>
      </c>
      <c r="K1480" s="20">
        <v>1083</v>
      </c>
      <c r="L1480" s="20">
        <v>456</v>
      </c>
      <c r="M1480" s="20">
        <v>17000</v>
      </c>
      <c r="N1480" s="20">
        <v>7.8</v>
      </c>
      <c r="O1480" s="20">
        <v>177</v>
      </c>
      <c r="P1480" s="20">
        <v>135</v>
      </c>
      <c r="Q1480" s="3">
        <v>38372662</v>
      </c>
      <c r="R1480" s="3">
        <v>28000000</v>
      </c>
      <c r="S1480" s="3">
        <f t="shared" si="230"/>
        <v>10372662</v>
      </c>
      <c r="T1480" s="4">
        <f t="shared" si="231"/>
        <v>0.37045221428571429</v>
      </c>
      <c r="U1480" s="5">
        <f t="shared" si="232"/>
        <v>33.048180885714288</v>
      </c>
      <c r="V1480" s="2">
        <f t="shared" si="233"/>
        <v>2005</v>
      </c>
      <c r="W1480" s="18" t="str">
        <f t="shared" si="234"/>
        <v>aprel</v>
      </c>
      <c r="X1480" s="18" t="str">
        <f t="shared" si="235"/>
        <v>Joe Wright</v>
      </c>
      <c r="Y1480" s="18" t="str">
        <f t="shared" si="236"/>
        <v>PRİDE &amp; PREJUDİCE</v>
      </c>
      <c r="Z1480" s="18" t="str">
        <f t="shared" si="237"/>
        <v>Normal</v>
      </c>
      <c r="AA1480" s="18" t="str">
        <f>VLOOKUP(D1480, lookups!$A$2:$B$18, 2, FALSE)</f>
        <v>Medium Budget</v>
      </c>
      <c r="AB1480" s="18" t="str">
        <f t="shared" si="238"/>
        <v>Not Recommended</v>
      </c>
      <c r="AC1480" s="18" t="str">
        <f t="shared" si="239"/>
        <v>Normal</v>
      </c>
    </row>
    <row r="1481" spans="1:29" x14ac:dyDescent="0.35">
      <c r="A1481" s="18" t="s">
        <v>4387</v>
      </c>
      <c r="B1481" s="19">
        <v>39039</v>
      </c>
      <c r="C1481" s="18" t="s">
        <v>50</v>
      </c>
      <c r="D1481" s="18" t="s">
        <v>58</v>
      </c>
      <c r="E1481" s="18" t="s">
        <v>21</v>
      </c>
      <c r="F1481" s="18" t="s">
        <v>22</v>
      </c>
      <c r="G1481" s="18" t="s">
        <v>150</v>
      </c>
      <c r="H1481" s="18" t="s">
        <v>1962</v>
      </c>
      <c r="I1481" s="18" t="s">
        <v>1994</v>
      </c>
      <c r="J1481" s="20">
        <v>1000</v>
      </c>
      <c r="K1481" s="20">
        <v>3757</v>
      </c>
      <c r="L1481" s="20">
        <v>61</v>
      </c>
      <c r="M1481" s="20">
        <v>0</v>
      </c>
      <c r="N1481" s="20">
        <v>6.4</v>
      </c>
      <c r="O1481" s="20">
        <v>99</v>
      </c>
      <c r="P1481" s="20">
        <v>112</v>
      </c>
      <c r="Q1481" s="3">
        <v>38360195</v>
      </c>
      <c r="R1481" s="3">
        <v>45000000</v>
      </c>
      <c r="S1481" s="3">
        <f t="shared" si="230"/>
        <v>-6639805</v>
      </c>
      <c r="T1481" s="4">
        <f t="shared" si="231"/>
        <v>-0.14755122222222222</v>
      </c>
      <c r="U1481" s="5">
        <f t="shared" si="232"/>
        <v>25.540979511111111</v>
      </c>
      <c r="V1481" s="2">
        <f t="shared" si="233"/>
        <v>2006</v>
      </c>
      <c r="W1481" s="18" t="str">
        <f t="shared" si="234"/>
        <v>noyabr</v>
      </c>
      <c r="X1481" s="18" t="str">
        <f t="shared" si="235"/>
        <v>Wayne Wang</v>
      </c>
      <c r="Y1481" s="18" t="str">
        <f t="shared" si="236"/>
        <v>LAST HOLİDAY</v>
      </c>
      <c r="Z1481" s="18" t="str">
        <f t="shared" si="237"/>
        <v>Normal</v>
      </c>
      <c r="AA1481" s="18" t="str">
        <f>VLOOKUP(D1481, lookups!$A$2:$B$18, 2, FALSE)</f>
        <v>High Budget</v>
      </c>
      <c r="AB1481" s="18" t="str">
        <f t="shared" si="238"/>
        <v>Not Recommended</v>
      </c>
      <c r="AC1481" s="18" t="str">
        <f t="shared" si="239"/>
        <v>Normal</v>
      </c>
    </row>
    <row r="1482" spans="1:29" x14ac:dyDescent="0.35">
      <c r="A1482" s="18" t="s">
        <v>4762</v>
      </c>
      <c r="B1482" s="19">
        <v>39387</v>
      </c>
      <c r="C1482" s="18" t="s">
        <v>50</v>
      </c>
      <c r="D1482" s="18" t="s">
        <v>58</v>
      </c>
      <c r="E1482" s="18" t="s">
        <v>21</v>
      </c>
      <c r="F1482" s="18" t="s">
        <v>101</v>
      </c>
      <c r="G1482" s="18" t="s">
        <v>150</v>
      </c>
      <c r="H1482" s="18" t="s">
        <v>3203</v>
      </c>
      <c r="I1482" s="18" t="s">
        <v>3708</v>
      </c>
      <c r="J1482" s="20">
        <v>15000</v>
      </c>
      <c r="K1482" s="20">
        <v>16034</v>
      </c>
      <c r="L1482" s="20">
        <v>905</v>
      </c>
      <c r="M1482" s="20">
        <v>15000</v>
      </c>
      <c r="N1482" s="20">
        <v>7.7</v>
      </c>
      <c r="O1482" s="20">
        <v>228</v>
      </c>
      <c r="P1482" s="20">
        <v>127</v>
      </c>
      <c r="Q1482" s="3">
        <v>38345403</v>
      </c>
      <c r="R1482" s="3">
        <v>70000000</v>
      </c>
      <c r="S1482" s="3">
        <f t="shared" si="230"/>
        <v>-31654597</v>
      </c>
      <c r="T1482" s="4">
        <f t="shared" si="231"/>
        <v>-0.45220852857142857</v>
      </c>
      <c r="U1482" s="5">
        <f t="shared" si="232"/>
        <v>32.11911658857143</v>
      </c>
      <c r="V1482" s="2">
        <f t="shared" si="233"/>
        <v>2007</v>
      </c>
      <c r="W1482" s="18" t="str">
        <f t="shared" si="234"/>
        <v>noyabr</v>
      </c>
      <c r="X1482" s="18" t="str">
        <f t="shared" si="235"/>
        <v>Matthew Vaughn</v>
      </c>
      <c r="Y1482" s="18" t="str">
        <f t="shared" si="236"/>
        <v>STARDUST</v>
      </c>
      <c r="Z1482" s="18" t="str">
        <f t="shared" si="237"/>
        <v>Underperformer</v>
      </c>
      <c r="AA1482" s="18" t="str">
        <f>VLOOKUP(D1482, lookups!$A$2:$B$18, 2, FALSE)</f>
        <v>High Budget</v>
      </c>
      <c r="AB1482" s="18" t="str">
        <f t="shared" si="238"/>
        <v>Not Recommended</v>
      </c>
      <c r="AC1482" s="18" t="str">
        <f t="shared" si="239"/>
        <v>Normal</v>
      </c>
    </row>
    <row r="1483" spans="1:29" x14ac:dyDescent="0.35">
      <c r="A1483" s="18" t="s">
        <v>6847</v>
      </c>
      <c r="B1483" s="19">
        <v>42164</v>
      </c>
      <c r="C1483" s="18" t="s">
        <v>50</v>
      </c>
      <c r="D1483" s="18" t="s">
        <v>27</v>
      </c>
      <c r="E1483" s="18" t="s">
        <v>21</v>
      </c>
      <c r="F1483" s="18" t="s">
        <v>101</v>
      </c>
      <c r="G1483" s="18" t="s">
        <v>150</v>
      </c>
      <c r="H1483" s="18" t="s">
        <v>2315</v>
      </c>
      <c r="I1483" s="18" t="s">
        <v>6848</v>
      </c>
      <c r="J1483" s="20">
        <v>838</v>
      </c>
      <c r="K1483" s="20">
        <v>995</v>
      </c>
      <c r="L1483" s="20">
        <v>34</v>
      </c>
      <c r="M1483" s="20">
        <v>36000</v>
      </c>
      <c r="N1483" s="20">
        <v>7.5</v>
      </c>
      <c r="O1483" s="20">
        <v>351</v>
      </c>
      <c r="P1483" s="20">
        <v>111</v>
      </c>
      <c r="Q1483" s="3">
        <v>38317535</v>
      </c>
      <c r="R1483" s="3">
        <v>11000000</v>
      </c>
      <c r="S1483" s="3">
        <f t="shared" si="230"/>
        <v>27317535</v>
      </c>
      <c r="T1483" s="4">
        <f t="shared" si="231"/>
        <v>2.4834122727272727</v>
      </c>
      <c r="U1483" s="5">
        <f t="shared" si="232"/>
        <v>34.593364909090909</v>
      </c>
      <c r="V1483" s="2">
        <f t="shared" si="233"/>
        <v>2015</v>
      </c>
      <c r="W1483" s="18" t="str">
        <f t="shared" si="234"/>
        <v>iyun</v>
      </c>
      <c r="X1483" s="18" t="str">
        <f t="shared" si="235"/>
        <v>John Crowley</v>
      </c>
      <c r="Y1483" s="18" t="str">
        <f t="shared" si="236"/>
        <v>BROOKLYN</v>
      </c>
      <c r="Z1483" s="18" t="str">
        <f t="shared" si="237"/>
        <v>Normal</v>
      </c>
      <c r="AA1483" s="18" t="str">
        <f>VLOOKUP(D1483, lookups!$A$2:$B$18, 2, FALSE)</f>
        <v>Medium Budget</v>
      </c>
      <c r="AB1483" s="18" t="str">
        <f t="shared" si="238"/>
        <v>Not Recommended</v>
      </c>
      <c r="AC1483" s="18" t="str">
        <f t="shared" si="239"/>
        <v>Normal</v>
      </c>
    </row>
    <row r="1484" spans="1:29" x14ac:dyDescent="0.35">
      <c r="A1484" s="18" t="s">
        <v>6334</v>
      </c>
      <c r="B1484" s="19">
        <v>41342</v>
      </c>
      <c r="C1484" s="18" t="s">
        <v>50</v>
      </c>
      <c r="D1484" s="18" t="s">
        <v>95</v>
      </c>
      <c r="E1484" s="18" t="s">
        <v>21</v>
      </c>
      <c r="F1484" s="18" t="s">
        <v>22</v>
      </c>
      <c r="G1484" s="18" t="s">
        <v>150</v>
      </c>
      <c r="H1484" s="18" t="s">
        <v>551</v>
      </c>
      <c r="I1484" s="18" t="s">
        <v>6335</v>
      </c>
      <c r="J1484" s="20">
        <v>18000</v>
      </c>
      <c r="K1484" s="20">
        <v>20965</v>
      </c>
      <c r="L1484" s="20">
        <v>47</v>
      </c>
      <c r="M1484" s="20">
        <v>35000</v>
      </c>
      <c r="N1484" s="20">
        <v>6.3</v>
      </c>
      <c r="O1484" s="20">
        <v>218</v>
      </c>
      <c r="P1484" s="20">
        <v>128</v>
      </c>
      <c r="Q1484" s="3">
        <v>38297305</v>
      </c>
      <c r="R1484" s="3">
        <v>175000000</v>
      </c>
      <c r="S1484" s="3">
        <f t="shared" si="230"/>
        <v>-136702695</v>
      </c>
      <c r="T1484" s="4">
        <f t="shared" si="231"/>
        <v>-0.78115825714285714</v>
      </c>
      <c r="U1484" s="5">
        <f t="shared" si="232"/>
        <v>28.387536697142856</v>
      </c>
      <c r="V1484" s="2">
        <f t="shared" si="233"/>
        <v>2013</v>
      </c>
      <c r="W1484" s="18" t="str">
        <f t="shared" si="234"/>
        <v>mart</v>
      </c>
      <c r="X1484" s="18" t="str">
        <f t="shared" si="235"/>
        <v>Carl Rinsch</v>
      </c>
      <c r="Y1484" s="18" t="str">
        <f t="shared" si="236"/>
        <v>47 RONİN</v>
      </c>
      <c r="Z1484" s="18" t="str">
        <f t="shared" si="237"/>
        <v>Underperformer</v>
      </c>
      <c r="AA1484" s="18" t="str">
        <f>VLOOKUP(D1484, lookups!$A$2:$B$18, 2, FALSE)</f>
        <v>High Budget</v>
      </c>
      <c r="AB1484" s="18" t="str">
        <f t="shared" si="238"/>
        <v>Not Recommended</v>
      </c>
      <c r="AC1484" s="18" t="str">
        <f t="shared" si="239"/>
        <v>Normal</v>
      </c>
    </row>
    <row r="1485" spans="1:29" x14ac:dyDescent="0.35">
      <c r="A1485" s="18" t="s">
        <v>4973</v>
      </c>
      <c r="B1485" s="19">
        <v>39577</v>
      </c>
      <c r="C1485" s="18" t="s">
        <v>50</v>
      </c>
      <c r="D1485" s="18" t="s">
        <v>38</v>
      </c>
      <c r="E1485" s="18" t="s">
        <v>21</v>
      </c>
      <c r="F1485" s="18" t="s">
        <v>22</v>
      </c>
      <c r="G1485" s="18" t="s">
        <v>150</v>
      </c>
      <c r="H1485" s="18" t="s">
        <v>3411</v>
      </c>
      <c r="I1485" s="18" t="s">
        <v>4654</v>
      </c>
      <c r="J1485" s="20">
        <v>869</v>
      </c>
      <c r="K1485" s="20">
        <v>3854</v>
      </c>
      <c r="L1485" s="20">
        <v>82</v>
      </c>
      <c r="M1485" s="20">
        <v>0</v>
      </c>
      <c r="N1485" s="20">
        <v>2.7</v>
      </c>
      <c r="O1485" s="20">
        <v>111</v>
      </c>
      <c r="P1485" s="20">
        <v>86</v>
      </c>
      <c r="Q1485" s="3">
        <v>38232624</v>
      </c>
      <c r="R1485" s="3">
        <v>30000000</v>
      </c>
      <c r="S1485" s="3">
        <f t="shared" si="230"/>
        <v>8232624</v>
      </c>
      <c r="T1485" s="4">
        <f t="shared" si="231"/>
        <v>0.27442080000000002</v>
      </c>
      <c r="U1485" s="5">
        <f t="shared" si="232"/>
        <v>10.909768320000001</v>
      </c>
      <c r="V1485" s="2">
        <f t="shared" si="233"/>
        <v>2008</v>
      </c>
      <c r="W1485" s="18" t="str">
        <f t="shared" si="234"/>
        <v>may</v>
      </c>
      <c r="X1485" s="18" t="str">
        <f t="shared" si="235"/>
        <v>Jason Friedberg</v>
      </c>
      <c r="Y1485" s="18" t="str">
        <f t="shared" si="236"/>
        <v>MEET THE SPARTANS</v>
      </c>
      <c r="Z1485" s="18" t="str">
        <f t="shared" si="237"/>
        <v>Normal</v>
      </c>
      <c r="AA1485" s="18" t="str">
        <f>VLOOKUP(D1485, lookups!$A$2:$B$18, 2, FALSE)</f>
        <v>Medium Budget</v>
      </c>
      <c r="AB1485" s="18" t="str">
        <f t="shared" si="238"/>
        <v>Not Recommended</v>
      </c>
      <c r="AC1485" s="18" t="str">
        <f t="shared" si="239"/>
        <v>High Buzz Mismatch</v>
      </c>
    </row>
    <row r="1486" spans="1:29" x14ac:dyDescent="0.35">
      <c r="A1486" s="18" t="s">
        <v>3271</v>
      </c>
      <c r="B1486" s="19">
        <v>37490</v>
      </c>
      <c r="C1486" s="18" t="s">
        <v>50</v>
      </c>
      <c r="D1486" s="18" t="s">
        <v>95</v>
      </c>
      <c r="E1486" s="18" t="s">
        <v>21</v>
      </c>
      <c r="F1486" s="18" t="s">
        <v>22</v>
      </c>
      <c r="G1486" s="18" t="s">
        <v>150</v>
      </c>
      <c r="H1486" s="18" t="s">
        <v>1796</v>
      </c>
      <c r="I1486" s="18" t="s">
        <v>2203</v>
      </c>
      <c r="J1486" s="20">
        <v>744</v>
      </c>
      <c r="K1486" s="20">
        <v>3001</v>
      </c>
      <c r="L1486" s="20">
        <v>92</v>
      </c>
      <c r="M1486" s="20">
        <v>0</v>
      </c>
      <c r="N1486" s="20">
        <v>5.8</v>
      </c>
      <c r="O1486" s="20">
        <v>81</v>
      </c>
      <c r="P1486" s="20">
        <v>86</v>
      </c>
      <c r="Q1486" s="3">
        <v>38230435</v>
      </c>
      <c r="R1486" s="3">
        <v>25000000</v>
      </c>
      <c r="S1486" s="3">
        <f t="shared" si="230"/>
        <v>13230435</v>
      </c>
      <c r="T1486" s="4">
        <f t="shared" si="231"/>
        <v>0.52921739999999995</v>
      </c>
      <c r="U1486" s="5">
        <f t="shared" si="232"/>
        <v>23.411686960000001</v>
      </c>
      <c r="V1486" s="2">
        <f t="shared" si="233"/>
        <v>2002</v>
      </c>
      <c r="W1486" s="18" t="str">
        <f t="shared" si="234"/>
        <v>avgust</v>
      </c>
      <c r="X1486" s="18" t="str">
        <f t="shared" si="235"/>
        <v>Malcolm D. Lee</v>
      </c>
      <c r="Y1486" s="18" t="str">
        <f t="shared" si="236"/>
        <v>UNDERCOVER BROTHER</v>
      </c>
      <c r="Z1486" s="18" t="str">
        <f t="shared" si="237"/>
        <v>Normal</v>
      </c>
      <c r="AA1486" s="18" t="str">
        <f>VLOOKUP(D1486, lookups!$A$2:$B$18, 2, FALSE)</f>
        <v>High Budget</v>
      </c>
      <c r="AB1486" s="18" t="str">
        <f t="shared" si="238"/>
        <v>Not Recommended</v>
      </c>
      <c r="AC1486" s="18" t="str">
        <f t="shared" si="239"/>
        <v>High Buzz Mismatch</v>
      </c>
    </row>
    <row r="1487" spans="1:29" x14ac:dyDescent="0.35">
      <c r="A1487" s="18" t="s">
        <v>2032</v>
      </c>
      <c r="B1487" s="19">
        <v>36213</v>
      </c>
      <c r="C1487" s="18" t="s">
        <v>50</v>
      </c>
      <c r="D1487" s="18" t="s">
        <v>27</v>
      </c>
      <c r="E1487" s="18" t="s">
        <v>21</v>
      </c>
      <c r="F1487" s="18" t="s">
        <v>22</v>
      </c>
      <c r="G1487" s="18" t="s">
        <v>110</v>
      </c>
      <c r="H1487" s="18" t="s">
        <v>2033</v>
      </c>
      <c r="I1487" s="18" t="s">
        <v>2034</v>
      </c>
      <c r="J1487" s="20">
        <v>4000</v>
      </c>
      <c r="K1487" s="20">
        <v>6223</v>
      </c>
      <c r="L1487" s="20">
        <v>16</v>
      </c>
      <c r="M1487" s="20">
        <v>0</v>
      </c>
      <c r="N1487" s="20">
        <v>6.9</v>
      </c>
      <c r="O1487" s="20">
        <v>101</v>
      </c>
      <c r="P1487" s="20">
        <v>97</v>
      </c>
      <c r="Q1487" s="3">
        <v>38201895</v>
      </c>
      <c r="R1487" s="3">
        <v>10500000</v>
      </c>
      <c r="S1487" s="3">
        <f t="shared" si="230"/>
        <v>27701895</v>
      </c>
      <c r="T1487" s="4">
        <f t="shared" si="231"/>
        <v>2.6382757142857143</v>
      </c>
      <c r="U1487" s="5">
        <f t="shared" si="232"/>
        <v>28.655310285714286</v>
      </c>
      <c r="V1487" s="2">
        <f t="shared" si="233"/>
        <v>1999</v>
      </c>
      <c r="W1487" s="18" t="str">
        <f t="shared" si="234"/>
        <v>fevral</v>
      </c>
      <c r="X1487" s="18" t="str">
        <f t="shared" si="235"/>
        <v>Roger Kumble</v>
      </c>
      <c r="Y1487" s="18" t="str">
        <f t="shared" si="236"/>
        <v>CRUEL INTENTİONS</v>
      </c>
      <c r="Z1487" s="18" t="str">
        <f t="shared" si="237"/>
        <v>Normal</v>
      </c>
      <c r="AA1487" s="18" t="str">
        <f>VLOOKUP(D1487, lookups!$A$2:$B$18, 2, FALSE)</f>
        <v>Medium Budget</v>
      </c>
      <c r="AB1487" s="18" t="str">
        <f t="shared" si="238"/>
        <v>Not Recommended</v>
      </c>
      <c r="AC1487" s="18" t="str">
        <f t="shared" si="239"/>
        <v>Normal</v>
      </c>
    </row>
    <row r="1488" spans="1:29" x14ac:dyDescent="0.35">
      <c r="A1488" s="18" t="s">
        <v>5942</v>
      </c>
      <c r="B1488" s="19">
        <v>40587</v>
      </c>
      <c r="C1488" s="18" t="s">
        <v>50</v>
      </c>
      <c r="D1488" s="18" t="s">
        <v>109</v>
      </c>
      <c r="E1488" s="18" t="s">
        <v>21</v>
      </c>
      <c r="F1488" s="18" t="s">
        <v>22</v>
      </c>
      <c r="G1488" s="18" t="s">
        <v>110</v>
      </c>
      <c r="H1488" s="18" t="s">
        <v>5943</v>
      </c>
      <c r="I1488" s="18" t="s">
        <v>445</v>
      </c>
      <c r="J1488" s="20">
        <v>2000</v>
      </c>
      <c r="K1488" s="20">
        <v>4486</v>
      </c>
      <c r="L1488" s="20">
        <v>0</v>
      </c>
      <c r="M1488" s="20">
        <v>26000</v>
      </c>
      <c r="N1488" s="20">
        <v>6.2</v>
      </c>
      <c r="O1488" s="20">
        <v>420</v>
      </c>
      <c r="P1488" s="20">
        <v>111</v>
      </c>
      <c r="Q1488" s="3">
        <v>38176892</v>
      </c>
      <c r="R1488" s="3">
        <v>40000000</v>
      </c>
      <c r="S1488" s="3">
        <f t="shared" si="230"/>
        <v>-1823108</v>
      </c>
      <c r="T1488" s="4">
        <f t="shared" si="231"/>
        <v>-4.5577699999999999E-2</v>
      </c>
      <c r="U1488" s="5">
        <f t="shared" si="232"/>
        <v>27.381768920000003</v>
      </c>
      <c r="V1488" s="2">
        <f t="shared" si="233"/>
        <v>2011</v>
      </c>
      <c r="W1488" s="18" t="str">
        <f t="shared" si="234"/>
        <v>fevral</v>
      </c>
      <c r="X1488" s="18" t="str">
        <f t="shared" si="235"/>
        <v>Wes Craven</v>
      </c>
      <c r="Y1488" s="18" t="str">
        <f t="shared" si="236"/>
        <v>SCREAM 4</v>
      </c>
      <c r="Z1488" s="18" t="str">
        <f t="shared" si="237"/>
        <v>Normal</v>
      </c>
      <c r="AA1488" s="18" t="str">
        <f>VLOOKUP(D1488, lookups!$A$2:$B$18, 2, FALSE)</f>
        <v>Low Budget</v>
      </c>
      <c r="AB1488" s="18" t="str">
        <f t="shared" si="238"/>
        <v>Not Recommended</v>
      </c>
      <c r="AC1488" s="18" t="str">
        <f t="shared" si="239"/>
        <v>Normal</v>
      </c>
    </row>
    <row r="1489" spans="1:29" x14ac:dyDescent="0.35">
      <c r="A1489" s="18" t="s">
        <v>1969</v>
      </c>
      <c r="B1489" s="19">
        <v>36245</v>
      </c>
      <c r="C1489" s="18" t="s">
        <v>50</v>
      </c>
      <c r="D1489" s="18" t="s">
        <v>38</v>
      </c>
      <c r="E1489" s="18" t="s">
        <v>21</v>
      </c>
      <c r="F1489" s="18" t="s">
        <v>22</v>
      </c>
      <c r="G1489" s="18" t="s">
        <v>150</v>
      </c>
      <c r="H1489" s="18" t="s">
        <v>1471</v>
      </c>
      <c r="I1489" s="18" t="s">
        <v>1970</v>
      </c>
      <c r="J1489" s="20">
        <v>23000</v>
      </c>
      <c r="K1489" s="20">
        <v>37907</v>
      </c>
      <c r="L1489" s="20">
        <v>19</v>
      </c>
      <c r="M1489" s="20">
        <v>10000</v>
      </c>
      <c r="N1489" s="20">
        <v>7.2</v>
      </c>
      <c r="O1489" s="20">
        <v>133</v>
      </c>
      <c r="P1489" s="20">
        <v>97</v>
      </c>
      <c r="Q1489" s="3">
        <v>38176108</v>
      </c>
      <c r="R1489" s="3">
        <v>16000000</v>
      </c>
      <c r="S1489" s="3">
        <f t="shared" si="230"/>
        <v>22176108</v>
      </c>
      <c r="T1489" s="4">
        <f t="shared" si="231"/>
        <v>1.38600675</v>
      </c>
      <c r="U1489" s="5">
        <f t="shared" si="232"/>
        <v>30.354402700000001</v>
      </c>
      <c r="V1489" s="2">
        <f t="shared" si="233"/>
        <v>1999</v>
      </c>
      <c r="W1489" s="18" t="str">
        <f t="shared" si="234"/>
        <v>mart</v>
      </c>
      <c r="X1489" s="18" t="str">
        <f t="shared" si="235"/>
        <v>Gil Junger</v>
      </c>
      <c r="Y1489" s="18" t="str">
        <f t="shared" si="236"/>
        <v>10 THİNGS I HATE ABOUT YOU</v>
      </c>
      <c r="Z1489" s="18" t="str">
        <f t="shared" si="237"/>
        <v>Normal</v>
      </c>
      <c r="AA1489" s="18" t="str">
        <f>VLOOKUP(D1489, lookups!$A$2:$B$18, 2, FALSE)</f>
        <v>Medium Budget</v>
      </c>
      <c r="AB1489" s="18" t="str">
        <f t="shared" si="238"/>
        <v>Not Recommended</v>
      </c>
      <c r="AC1489" s="18" t="str">
        <f t="shared" si="239"/>
        <v>Normal</v>
      </c>
    </row>
    <row r="1490" spans="1:29" x14ac:dyDescent="0.35">
      <c r="A1490" s="18" t="s">
        <v>2541</v>
      </c>
      <c r="B1490" s="19">
        <v>36825</v>
      </c>
      <c r="C1490" s="18" t="s">
        <v>50</v>
      </c>
      <c r="D1490" s="18" t="s">
        <v>38</v>
      </c>
      <c r="E1490" s="18" t="s">
        <v>21</v>
      </c>
      <c r="F1490" s="18" t="s">
        <v>22</v>
      </c>
      <c r="G1490" s="18" t="s">
        <v>110</v>
      </c>
      <c r="H1490" s="18" t="s">
        <v>1370</v>
      </c>
      <c r="I1490" s="18" t="s">
        <v>557</v>
      </c>
      <c r="J1490" s="20">
        <v>1000</v>
      </c>
      <c r="K1490" s="20">
        <v>1964</v>
      </c>
      <c r="L1490" s="20">
        <v>0</v>
      </c>
      <c r="M1490" s="20">
        <v>290</v>
      </c>
      <c r="N1490" s="20">
        <v>6.6</v>
      </c>
      <c r="O1490" s="20">
        <v>53</v>
      </c>
      <c r="P1490" s="20">
        <v>115</v>
      </c>
      <c r="Q1490" s="3">
        <v>38168022</v>
      </c>
      <c r="R1490" s="3">
        <v>3000000</v>
      </c>
      <c r="S1490" s="3">
        <f t="shared" si="230"/>
        <v>35168022</v>
      </c>
      <c r="T1490" s="4">
        <f t="shared" si="231"/>
        <v>11.722674</v>
      </c>
      <c r="U1490" s="5">
        <f t="shared" si="232"/>
        <v>31.118069599999998</v>
      </c>
      <c r="V1490" s="2">
        <f t="shared" si="233"/>
        <v>2000</v>
      </c>
      <c r="W1490" s="18" t="str">
        <f t="shared" si="234"/>
        <v>oktyabr</v>
      </c>
      <c r="X1490" s="18" t="str">
        <f t="shared" si="235"/>
        <v>Spike Lee</v>
      </c>
      <c r="Y1490" s="18" t="str">
        <f t="shared" si="236"/>
        <v>THE ORİGİNAL KİNGS OF COMEDY</v>
      </c>
      <c r="Z1490" s="18" t="str">
        <f t="shared" si="237"/>
        <v>Normal</v>
      </c>
      <c r="AA1490" s="18" t="str">
        <f>VLOOKUP(D1490, lookups!$A$2:$B$18, 2, FALSE)</f>
        <v>Medium Budget</v>
      </c>
      <c r="AB1490" s="18" t="str">
        <f t="shared" si="238"/>
        <v>Not Recommended</v>
      </c>
      <c r="AC1490" s="18" t="str">
        <f t="shared" si="239"/>
        <v>Normal</v>
      </c>
    </row>
    <row r="1491" spans="1:29" x14ac:dyDescent="0.35">
      <c r="A1491" s="18" t="s">
        <v>648</v>
      </c>
      <c r="B1491" s="19">
        <v>31865</v>
      </c>
      <c r="C1491" s="18" t="s">
        <v>50</v>
      </c>
      <c r="D1491" s="18" t="s">
        <v>95</v>
      </c>
      <c r="E1491" s="18" t="s">
        <v>21</v>
      </c>
      <c r="F1491" s="18" t="s">
        <v>22</v>
      </c>
      <c r="G1491" s="18" t="s">
        <v>110</v>
      </c>
      <c r="H1491" s="18" t="s">
        <v>147</v>
      </c>
      <c r="I1491" s="18" t="s">
        <v>649</v>
      </c>
      <c r="J1491" s="20">
        <v>581</v>
      </c>
      <c r="K1491" s="20">
        <v>2373</v>
      </c>
      <c r="L1491" s="20">
        <v>343</v>
      </c>
      <c r="M1491" s="20">
        <v>0</v>
      </c>
      <c r="N1491" s="20">
        <v>6.6</v>
      </c>
      <c r="O1491" s="20">
        <v>120</v>
      </c>
      <c r="P1491" s="20">
        <v>101</v>
      </c>
      <c r="Q1491" s="3">
        <v>38122105</v>
      </c>
      <c r="R1491" s="3">
        <v>27000000</v>
      </c>
      <c r="S1491" s="3">
        <f t="shared" si="230"/>
        <v>11122105</v>
      </c>
      <c r="T1491" s="4">
        <f t="shared" si="231"/>
        <v>0.41192981481481483</v>
      </c>
      <c r="U1491" s="5">
        <f t="shared" si="232"/>
        <v>26.564771925925925</v>
      </c>
      <c r="V1491" s="2">
        <f t="shared" si="233"/>
        <v>1987</v>
      </c>
      <c r="W1491" s="18" t="str">
        <f t="shared" si="234"/>
        <v>mart</v>
      </c>
      <c r="X1491" s="18" t="str">
        <f t="shared" si="235"/>
        <v>Paul Michael Glaser</v>
      </c>
      <c r="Y1491" s="18" t="str">
        <f t="shared" si="236"/>
        <v>THE RUNNİNG MAN</v>
      </c>
      <c r="Z1491" s="18" t="str">
        <f t="shared" si="237"/>
        <v>Normal</v>
      </c>
      <c r="AA1491" s="18" t="str">
        <f>VLOOKUP(D1491, lookups!$A$2:$B$18, 2, FALSE)</f>
        <v>High Budget</v>
      </c>
      <c r="AB1491" s="18" t="str">
        <f t="shared" si="238"/>
        <v>Not Recommended</v>
      </c>
      <c r="AC1491" s="18" t="str">
        <f t="shared" si="239"/>
        <v>Normal</v>
      </c>
    </row>
    <row r="1492" spans="1:29" x14ac:dyDescent="0.35">
      <c r="A1492" s="18" t="s">
        <v>3266</v>
      </c>
      <c r="B1492" s="19">
        <v>37431</v>
      </c>
      <c r="C1492" s="18" t="s">
        <v>50</v>
      </c>
      <c r="D1492" s="18" t="s">
        <v>58</v>
      </c>
      <c r="E1492" s="18" t="s">
        <v>21</v>
      </c>
      <c r="F1492" s="18" t="s">
        <v>22</v>
      </c>
      <c r="G1492" s="18" t="s">
        <v>102</v>
      </c>
      <c r="H1492" s="18" t="s">
        <v>1471</v>
      </c>
      <c r="I1492" s="18" t="s">
        <v>905</v>
      </c>
      <c r="J1492" s="20">
        <v>23000</v>
      </c>
      <c r="K1492" s="20">
        <v>26940</v>
      </c>
      <c r="L1492" s="20">
        <v>63</v>
      </c>
      <c r="M1492" s="20">
        <v>0</v>
      </c>
      <c r="N1492" s="20">
        <v>7.1</v>
      </c>
      <c r="O1492" s="20">
        <v>127</v>
      </c>
      <c r="P1492" s="20">
        <v>95</v>
      </c>
      <c r="Q1492" s="3">
        <v>38120554</v>
      </c>
      <c r="R1492" s="3">
        <v>140000000</v>
      </c>
      <c r="S1492" s="3">
        <f t="shared" si="230"/>
        <v>-101879446</v>
      </c>
      <c r="T1492" s="4">
        <f t="shared" si="231"/>
        <v>-0.72771032857142859</v>
      </c>
      <c r="U1492" s="5">
        <f t="shared" si="232"/>
        <v>28.108915868571426</v>
      </c>
      <c r="V1492" s="2">
        <f t="shared" si="233"/>
        <v>2002</v>
      </c>
      <c r="W1492" s="18" t="str">
        <f t="shared" si="234"/>
        <v>iyun</v>
      </c>
      <c r="X1492" s="18" t="str">
        <f t="shared" si="235"/>
        <v>Ron Clements</v>
      </c>
      <c r="Y1492" s="18" t="str">
        <f t="shared" si="236"/>
        <v>TREASURE PLANET</v>
      </c>
      <c r="Z1492" s="18" t="str">
        <f t="shared" si="237"/>
        <v>Underperformer</v>
      </c>
      <c r="AA1492" s="18" t="str">
        <f>VLOOKUP(D1492, lookups!$A$2:$B$18, 2, FALSE)</f>
        <v>High Budget</v>
      </c>
      <c r="AB1492" s="18" t="str">
        <f t="shared" si="238"/>
        <v>Not Recommended</v>
      </c>
      <c r="AC1492" s="18" t="str">
        <f t="shared" si="239"/>
        <v>Normal</v>
      </c>
    </row>
    <row r="1493" spans="1:29" x14ac:dyDescent="0.35">
      <c r="A1493" s="18" t="s">
        <v>629</v>
      </c>
      <c r="B1493" s="19">
        <v>32090</v>
      </c>
      <c r="C1493" s="18" t="s">
        <v>50</v>
      </c>
      <c r="D1493" s="18" t="s">
        <v>58</v>
      </c>
      <c r="E1493" s="18" t="s">
        <v>21</v>
      </c>
      <c r="F1493" s="18" t="s">
        <v>22</v>
      </c>
      <c r="G1493" s="18" t="s">
        <v>102</v>
      </c>
      <c r="H1493" s="18" t="s">
        <v>630</v>
      </c>
      <c r="I1493" s="18" t="s">
        <v>233</v>
      </c>
      <c r="J1493" s="20">
        <v>1000</v>
      </c>
      <c r="K1493" s="20">
        <v>2936</v>
      </c>
      <c r="L1493" s="20">
        <v>0</v>
      </c>
      <c r="M1493" s="20">
        <v>13000</v>
      </c>
      <c r="N1493" s="20">
        <v>7.1</v>
      </c>
      <c r="O1493" s="20">
        <v>103</v>
      </c>
      <c r="P1493" s="20">
        <v>96</v>
      </c>
      <c r="Q1493" s="3">
        <v>38119483</v>
      </c>
      <c r="R1493" s="3">
        <v>22700000</v>
      </c>
      <c r="S1493" s="3">
        <f t="shared" si="230"/>
        <v>15419483</v>
      </c>
      <c r="T1493" s="4">
        <f t="shared" si="231"/>
        <v>0.67927237885462555</v>
      </c>
      <c r="U1493" s="5">
        <f t="shared" si="232"/>
        <v>29.971708951541849</v>
      </c>
      <c r="V1493" s="2">
        <f t="shared" si="233"/>
        <v>1987</v>
      </c>
      <c r="W1493" s="18" t="str">
        <f t="shared" si="234"/>
        <v>noyabr</v>
      </c>
      <c r="X1493" s="18" t="str">
        <f t="shared" si="235"/>
        <v>Mel Brooks</v>
      </c>
      <c r="Y1493" s="18" t="str">
        <f t="shared" si="236"/>
        <v>SPACEBALLS</v>
      </c>
      <c r="Z1493" s="18" t="str">
        <f t="shared" si="237"/>
        <v>Normal</v>
      </c>
      <c r="AA1493" s="18" t="str">
        <f>VLOOKUP(D1493, lookups!$A$2:$B$18, 2, FALSE)</f>
        <v>High Budget</v>
      </c>
      <c r="AB1493" s="18" t="str">
        <f t="shared" si="238"/>
        <v>Not Recommended</v>
      </c>
      <c r="AC1493" s="18" t="str">
        <f t="shared" si="239"/>
        <v>Normal</v>
      </c>
    </row>
    <row r="1494" spans="1:29" x14ac:dyDescent="0.35">
      <c r="A1494" s="18" t="s">
        <v>5339</v>
      </c>
      <c r="B1494" s="19">
        <v>40121</v>
      </c>
      <c r="C1494" s="18" t="s">
        <v>50</v>
      </c>
      <c r="D1494" s="18" t="s">
        <v>95</v>
      </c>
      <c r="E1494" s="18" t="s">
        <v>21</v>
      </c>
      <c r="F1494" s="18" t="s">
        <v>22</v>
      </c>
      <c r="G1494" s="18" t="s">
        <v>110</v>
      </c>
      <c r="H1494" s="18" t="s">
        <v>5340</v>
      </c>
      <c r="I1494" s="18" t="s">
        <v>4219</v>
      </c>
      <c r="J1494" s="20">
        <v>330</v>
      </c>
      <c r="K1494" s="20">
        <v>701</v>
      </c>
      <c r="L1494" s="20">
        <v>160</v>
      </c>
      <c r="M1494" s="20">
        <v>0</v>
      </c>
      <c r="N1494" s="20">
        <v>6.4</v>
      </c>
      <c r="O1494" s="20">
        <v>235</v>
      </c>
      <c r="P1494" s="20">
        <v>99</v>
      </c>
      <c r="Q1494" s="3">
        <v>38105077</v>
      </c>
      <c r="R1494" s="3">
        <v>40000000</v>
      </c>
      <c r="S1494" s="3">
        <f t="shared" si="230"/>
        <v>-1894923</v>
      </c>
      <c r="T1494" s="4">
        <f t="shared" si="231"/>
        <v>-4.7373075000000001E-2</v>
      </c>
      <c r="U1494" s="5">
        <f t="shared" si="232"/>
        <v>25.581050770000001</v>
      </c>
      <c r="V1494" s="2">
        <f t="shared" si="233"/>
        <v>2009</v>
      </c>
      <c r="W1494" s="18" t="str">
        <f t="shared" si="234"/>
        <v>noyabr</v>
      </c>
      <c r="X1494" s="18" t="str">
        <f t="shared" si="235"/>
        <v>James McTeigue</v>
      </c>
      <c r="Y1494" s="18" t="str">
        <f t="shared" si="236"/>
        <v>NİNJA ASSASSİN</v>
      </c>
      <c r="Z1494" s="18" t="str">
        <f t="shared" si="237"/>
        <v>Normal</v>
      </c>
      <c r="AA1494" s="18" t="str">
        <f>VLOOKUP(D1494, lookups!$A$2:$B$18, 2, FALSE)</f>
        <v>High Budget</v>
      </c>
      <c r="AB1494" s="18" t="str">
        <f t="shared" si="238"/>
        <v>Not Recommended</v>
      </c>
      <c r="AC1494" s="18" t="str">
        <f t="shared" si="239"/>
        <v>Normal</v>
      </c>
    </row>
    <row r="1495" spans="1:29" x14ac:dyDescent="0.35">
      <c r="A1495" s="18" t="s">
        <v>1126</v>
      </c>
      <c r="B1495" s="19">
        <v>34666</v>
      </c>
      <c r="C1495" s="18" t="s">
        <v>50</v>
      </c>
      <c r="D1495" s="18" t="s">
        <v>38</v>
      </c>
      <c r="E1495" s="18" t="s">
        <v>21</v>
      </c>
      <c r="F1495" s="18" t="s">
        <v>22</v>
      </c>
      <c r="G1495" s="18" t="s">
        <v>102</v>
      </c>
      <c r="H1495" s="18" t="s">
        <v>810</v>
      </c>
      <c r="I1495" s="18" t="s">
        <v>694</v>
      </c>
      <c r="J1495" s="20">
        <v>3000</v>
      </c>
      <c r="K1495" s="20">
        <v>4634</v>
      </c>
      <c r="L1495" s="20">
        <v>80</v>
      </c>
      <c r="M1495" s="20">
        <v>0</v>
      </c>
      <c r="N1495" s="20">
        <v>5.2</v>
      </c>
      <c r="O1495" s="20">
        <v>19</v>
      </c>
      <c r="P1495" s="20">
        <v>95</v>
      </c>
      <c r="Q1495" s="3">
        <v>38087756</v>
      </c>
      <c r="R1495" s="3">
        <v>40000000</v>
      </c>
      <c r="S1495" s="3">
        <f t="shared" si="230"/>
        <v>-1912244</v>
      </c>
      <c r="T1495" s="4">
        <f t="shared" si="231"/>
        <v>-4.7806099999999997E-2</v>
      </c>
      <c r="U1495" s="5">
        <f t="shared" si="232"/>
        <v>20.78087756</v>
      </c>
      <c r="V1495" s="2">
        <f t="shared" si="233"/>
        <v>1994</v>
      </c>
      <c r="W1495" s="18" t="str">
        <f t="shared" si="234"/>
        <v>noyabr</v>
      </c>
      <c r="X1495" s="18" t="str">
        <f t="shared" si="235"/>
        <v>Donald Petrie</v>
      </c>
      <c r="Y1495" s="18" t="str">
        <f t="shared" si="236"/>
        <v>RİÂ¢HİE RİÂ¢H</v>
      </c>
      <c r="Z1495" s="18" t="str">
        <f t="shared" si="237"/>
        <v>Normal</v>
      </c>
      <c r="AA1495" s="18" t="str">
        <f>VLOOKUP(D1495, lookups!$A$2:$B$18, 2, FALSE)</f>
        <v>Medium Budget</v>
      </c>
      <c r="AB1495" s="18" t="str">
        <f t="shared" si="238"/>
        <v>Not Recommended</v>
      </c>
      <c r="AC1495" s="18" t="str">
        <f t="shared" si="239"/>
        <v>High Buzz Mismatch</v>
      </c>
    </row>
    <row r="1496" spans="1:29" x14ac:dyDescent="0.35">
      <c r="A1496" s="18" t="s">
        <v>4931</v>
      </c>
      <c r="B1496" s="19">
        <v>39812</v>
      </c>
      <c r="C1496" s="18" t="s">
        <v>50</v>
      </c>
      <c r="D1496" s="18" t="s">
        <v>58</v>
      </c>
      <c r="E1496" s="18" t="s">
        <v>21</v>
      </c>
      <c r="F1496" s="18" t="s">
        <v>22</v>
      </c>
      <c r="G1496" s="18" t="s">
        <v>110</v>
      </c>
      <c r="H1496" s="18" t="s">
        <v>4932</v>
      </c>
      <c r="I1496" s="18" t="s">
        <v>4933</v>
      </c>
      <c r="J1496" s="20">
        <v>1000</v>
      </c>
      <c r="K1496" s="20">
        <v>4065</v>
      </c>
      <c r="L1496" s="20">
        <v>22</v>
      </c>
      <c r="M1496" s="20">
        <v>0</v>
      </c>
      <c r="N1496" s="20">
        <v>6.6</v>
      </c>
      <c r="O1496" s="20">
        <v>153</v>
      </c>
      <c r="P1496" s="20">
        <v>102</v>
      </c>
      <c r="Q1496" s="3">
        <v>38087366</v>
      </c>
      <c r="R1496" s="3">
        <v>12000000</v>
      </c>
      <c r="S1496" s="3">
        <f t="shared" si="230"/>
        <v>26087366</v>
      </c>
      <c r="T1496" s="4">
        <f t="shared" si="231"/>
        <v>2.1739471666666668</v>
      </c>
      <c r="U1496" s="5">
        <f t="shared" si="232"/>
        <v>27.269578866666667</v>
      </c>
      <c r="V1496" s="2">
        <f t="shared" si="233"/>
        <v>2008</v>
      </c>
      <c r="W1496" s="18" t="str">
        <f t="shared" si="234"/>
        <v>dekabr</v>
      </c>
      <c r="X1496" s="18" t="str">
        <f t="shared" si="235"/>
        <v>Jon Hurwitz</v>
      </c>
      <c r="Y1496" s="18" t="str">
        <f t="shared" si="236"/>
        <v>HAROLD &amp; KUMAR ESCAPE FROM GUANTANAMO BAY</v>
      </c>
      <c r="Z1496" s="18" t="str">
        <f t="shared" si="237"/>
        <v>Normal</v>
      </c>
      <c r="AA1496" s="18" t="str">
        <f>VLOOKUP(D1496, lookups!$A$2:$B$18, 2, FALSE)</f>
        <v>High Budget</v>
      </c>
      <c r="AB1496" s="18" t="str">
        <f t="shared" si="238"/>
        <v>Not Recommended</v>
      </c>
      <c r="AC1496" s="18" t="str">
        <f t="shared" si="239"/>
        <v>Normal</v>
      </c>
    </row>
    <row r="1497" spans="1:29" x14ac:dyDescent="0.35">
      <c r="A1497" s="18" t="s">
        <v>1945</v>
      </c>
      <c r="B1497" s="19">
        <v>35815</v>
      </c>
      <c r="C1497" s="18" t="s">
        <v>50</v>
      </c>
      <c r="D1497" s="18" t="s">
        <v>109</v>
      </c>
      <c r="E1497" s="18" t="s">
        <v>21</v>
      </c>
      <c r="F1497" s="18" t="s">
        <v>22</v>
      </c>
      <c r="G1497" s="18" t="s">
        <v>110</v>
      </c>
      <c r="H1497" s="18" t="s">
        <v>1250</v>
      </c>
      <c r="I1497" s="18" t="s">
        <v>1946</v>
      </c>
      <c r="J1497" s="20">
        <v>975</v>
      </c>
      <c r="K1497" s="20">
        <v>3500</v>
      </c>
      <c r="L1497" s="20">
        <v>9</v>
      </c>
      <c r="M1497" s="20">
        <v>0</v>
      </c>
      <c r="N1497" s="20">
        <v>5.5</v>
      </c>
      <c r="O1497" s="20">
        <v>101</v>
      </c>
      <c r="P1497" s="20">
        <v>99</v>
      </c>
      <c r="Q1497" s="3">
        <v>38048637</v>
      </c>
      <c r="R1497" s="3">
        <v>14000000</v>
      </c>
      <c r="S1497" s="3">
        <f t="shared" si="230"/>
        <v>24048637</v>
      </c>
      <c r="T1497" s="4">
        <f t="shared" si="231"/>
        <v>1.7177597857142857</v>
      </c>
      <c r="U1497" s="5">
        <f t="shared" si="232"/>
        <v>22.687103914285714</v>
      </c>
      <c r="V1497" s="2">
        <f t="shared" si="233"/>
        <v>1998</v>
      </c>
      <c r="W1497" s="18" t="str">
        <f t="shared" si="234"/>
        <v>yanvar</v>
      </c>
      <c r="X1497" s="18" t="str">
        <f t="shared" si="235"/>
        <v>Jamie Blanks</v>
      </c>
      <c r="Y1497" s="18" t="str">
        <f t="shared" si="236"/>
        <v>URBAN LEGEND</v>
      </c>
      <c r="Z1497" s="18" t="str">
        <f t="shared" si="237"/>
        <v>Normal</v>
      </c>
      <c r="AA1497" s="18" t="str">
        <f>VLOOKUP(D1497, lookups!$A$2:$B$18, 2, FALSE)</f>
        <v>Low Budget</v>
      </c>
      <c r="AB1497" s="18" t="str">
        <f t="shared" si="238"/>
        <v>Not Recommended</v>
      </c>
      <c r="AC1497" s="18" t="str">
        <f t="shared" si="239"/>
        <v>Normal</v>
      </c>
    </row>
    <row r="1498" spans="1:29" x14ac:dyDescent="0.35">
      <c r="A1498" s="18" t="s">
        <v>843</v>
      </c>
      <c r="B1498" s="19">
        <v>33307</v>
      </c>
      <c r="C1498" s="18" t="s">
        <v>50</v>
      </c>
      <c r="D1498" s="18" t="s">
        <v>58</v>
      </c>
      <c r="E1498" s="18" t="s">
        <v>21</v>
      </c>
      <c r="F1498" s="18" t="s">
        <v>22</v>
      </c>
      <c r="G1498" s="18" t="s">
        <v>102</v>
      </c>
      <c r="H1498" s="18" t="s">
        <v>551</v>
      </c>
      <c r="I1498" s="18" t="s">
        <v>844</v>
      </c>
      <c r="J1498" s="20">
        <v>18000</v>
      </c>
      <c r="K1498" s="20">
        <v>20188</v>
      </c>
      <c r="L1498" s="20">
        <v>12</v>
      </c>
      <c r="M1498" s="20">
        <v>0</v>
      </c>
      <c r="N1498" s="20">
        <v>6.2</v>
      </c>
      <c r="O1498" s="20">
        <v>43</v>
      </c>
      <c r="P1498" s="20">
        <v>93</v>
      </c>
      <c r="Q1498" s="3">
        <v>38037513</v>
      </c>
      <c r="R1498" s="3">
        <v>20000000</v>
      </c>
      <c r="S1498" s="3">
        <f t="shared" si="230"/>
        <v>18037513</v>
      </c>
      <c r="T1498" s="4">
        <f t="shared" si="231"/>
        <v>0.90187565000000003</v>
      </c>
      <c r="U1498" s="5">
        <f t="shared" si="232"/>
        <v>25.16075026</v>
      </c>
      <c r="V1498" s="2">
        <f t="shared" si="233"/>
        <v>1991</v>
      </c>
      <c r="W1498" s="18" t="str">
        <f t="shared" si="234"/>
        <v>mart</v>
      </c>
      <c r="X1498" s="18" t="str">
        <f t="shared" si="235"/>
        <v>Peter Hewitt</v>
      </c>
      <c r="Y1498" s="18" t="str">
        <f t="shared" si="236"/>
        <v>BİLL &amp; TED'S BOGUS JOURNEY</v>
      </c>
      <c r="Z1498" s="18" t="str">
        <f t="shared" si="237"/>
        <v>Normal</v>
      </c>
      <c r="AA1498" s="18" t="str">
        <f>VLOOKUP(D1498, lookups!$A$2:$B$18, 2, FALSE)</f>
        <v>High Budget</v>
      </c>
      <c r="AB1498" s="18" t="str">
        <f t="shared" si="238"/>
        <v>Not Recommended</v>
      </c>
      <c r="AC1498" s="18" t="str">
        <f t="shared" si="239"/>
        <v>Normal</v>
      </c>
    </row>
    <row r="1499" spans="1:29" x14ac:dyDescent="0.35">
      <c r="A1499" s="18" t="s">
        <v>2947</v>
      </c>
      <c r="B1499" s="19">
        <v>37304</v>
      </c>
      <c r="C1499" s="18" t="s">
        <v>50</v>
      </c>
      <c r="D1499" s="18" t="s">
        <v>38</v>
      </c>
      <c r="E1499" s="18" t="s">
        <v>21</v>
      </c>
      <c r="F1499" s="18" t="s">
        <v>22</v>
      </c>
      <c r="G1499" s="18" t="s">
        <v>110</v>
      </c>
      <c r="H1499" s="18" t="s">
        <v>2948</v>
      </c>
      <c r="I1499" s="18" t="s">
        <v>862</v>
      </c>
      <c r="J1499" s="20">
        <v>1000</v>
      </c>
      <c r="K1499" s="20">
        <v>3294</v>
      </c>
      <c r="L1499" s="20">
        <v>36</v>
      </c>
      <c r="M1499" s="20">
        <v>2000</v>
      </c>
      <c r="N1499" s="20">
        <v>5.6</v>
      </c>
      <c r="O1499" s="20">
        <v>140</v>
      </c>
      <c r="P1499" s="20">
        <v>96</v>
      </c>
      <c r="Q1499" s="3">
        <v>37939782</v>
      </c>
      <c r="R1499" s="3">
        <v>17000000</v>
      </c>
      <c r="S1499" s="3">
        <f t="shared" si="230"/>
        <v>20939782</v>
      </c>
      <c r="T1499" s="4">
        <f t="shared" si="231"/>
        <v>1.2317518823529412</v>
      </c>
      <c r="U1499" s="5">
        <f t="shared" si="232"/>
        <v>23.092700752941173</v>
      </c>
      <c r="V1499" s="2">
        <f t="shared" si="233"/>
        <v>2002</v>
      </c>
      <c r="W1499" s="18" t="str">
        <f t="shared" si="234"/>
        <v>fevral</v>
      </c>
      <c r="X1499" s="18" t="str">
        <f t="shared" si="235"/>
        <v>Michael Lehmann</v>
      </c>
      <c r="Y1499" s="18" t="str">
        <f t="shared" si="236"/>
        <v>40 DAYS AND 40 NİGHTS</v>
      </c>
      <c r="Z1499" s="18" t="str">
        <f t="shared" si="237"/>
        <v>Normal</v>
      </c>
      <c r="AA1499" s="18" t="str">
        <f>VLOOKUP(D1499, lookups!$A$2:$B$18, 2, FALSE)</f>
        <v>Medium Budget</v>
      </c>
      <c r="AB1499" s="18" t="str">
        <f t="shared" si="238"/>
        <v>Not Recommended</v>
      </c>
      <c r="AC1499" s="18" t="str">
        <f t="shared" si="239"/>
        <v>Normal</v>
      </c>
    </row>
    <row r="1500" spans="1:29" x14ac:dyDescent="0.35">
      <c r="A1500" s="18" t="s">
        <v>5805</v>
      </c>
      <c r="B1500" s="19">
        <v>40752</v>
      </c>
      <c r="C1500" s="18" t="s">
        <v>50</v>
      </c>
      <c r="D1500" s="18" t="s">
        <v>95</v>
      </c>
      <c r="E1500" s="18" t="s">
        <v>21</v>
      </c>
      <c r="F1500" s="18" t="s">
        <v>22</v>
      </c>
      <c r="G1500" s="18" t="s">
        <v>150</v>
      </c>
      <c r="H1500" s="18" t="s">
        <v>5806</v>
      </c>
      <c r="I1500" s="18" t="s">
        <v>2835</v>
      </c>
      <c r="J1500" s="20">
        <v>918</v>
      </c>
      <c r="K1500" s="20">
        <v>3500</v>
      </c>
      <c r="L1500" s="20">
        <v>14</v>
      </c>
      <c r="M1500" s="20">
        <v>0</v>
      </c>
      <c r="N1500" s="20">
        <v>4.4000000000000004</v>
      </c>
      <c r="O1500" s="20">
        <v>88</v>
      </c>
      <c r="P1500" s="20">
        <v>113</v>
      </c>
      <c r="Q1500" s="3">
        <v>37911876</v>
      </c>
      <c r="R1500" s="3">
        <v>32000000</v>
      </c>
      <c r="S1500" s="3">
        <f t="shared" si="230"/>
        <v>5911876</v>
      </c>
      <c r="T1500" s="4">
        <f t="shared" si="231"/>
        <v>0.18474612500000001</v>
      </c>
      <c r="U1500" s="5">
        <f t="shared" si="232"/>
        <v>17.673898450000003</v>
      </c>
      <c r="V1500" s="2">
        <f t="shared" si="233"/>
        <v>2011</v>
      </c>
      <c r="W1500" s="18" t="str">
        <f t="shared" si="234"/>
        <v>iyul</v>
      </c>
      <c r="X1500" s="18" t="str">
        <f t="shared" si="235"/>
        <v>John Whitesell</v>
      </c>
      <c r="Y1500" s="18" t="str">
        <f t="shared" si="236"/>
        <v>BİG MOMMAS: LİKE FATHER, LİKE SON</v>
      </c>
      <c r="Z1500" s="18" t="str">
        <f t="shared" si="237"/>
        <v>Normal</v>
      </c>
      <c r="AA1500" s="18" t="str">
        <f>VLOOKUP(D1500, lookups!$A$2:$B$18, 2, FALSE)</f>
        <v>High Budget</v>
      </c>
      <c r="AB1500" s="18" t="str">
        <f t="shared" si="238"/>
        <v>Not Recommended</v>
      </c>
      <c r="AC1500" s="18" t="str">
        <f t="shared" si="239"/>
        <v>High Buzz Mismatch</v>
      </c>
    </row>
    <row r="1501" spans="1:29" x14ac:dyDescent="0.35">
      <c r="A1501" s="18" t="s">
        <v>1633</v>
      </c>
      <c r="B1501" s="19">
        <v>35585</v>
      </c>
      <c r="C1501" s="18" t="s">
        <v>50</v>
      </c>
      <c r="D1501" s="18" t="s">
        <v>58</v>
      </c>
      <c r="E1501" s="18" t="s">
        <v>21</v>
      </c>
      <c r="F1501" s="18" t="s">
        <v>22</v>
      </c>
      <c r="G1501" s="18" t="s">
        <v>150</v>
      </c>
      <c r="H1501" s="18" t="s">
        <v>1063</v>
      </c>
      <c r="I1501" s="18" t="s">
        <v>1634</v>
      </c>
      <c r="J1501" s="20">
        <v>11000</v>
      </c>
      <c r="K1501" s="20">
        <v>12226</v>
      </c>
      <c r="L1501" s="20">
        <v>218</v>
      </c>
      <c r="M1501" s="20">
        <v>0</v>
      </c>
      <c r="N1501" s="20">
        <v>7</v>
      </c>
      <c r="O1501" s="20">
        <v>76</v>
      </c>
      <c r="P1501" s="20">
        <v>136</v>
      </c>
      <c r="Q1501" s="3">
        <v>37901509</v>
      </c>
      <c r="R1501" s="3">
        <v>70000000</v>
      </c>
      <c r="S1501" s="3">
        <f t="shared" si="230"/>
        <v>-32098491</v>
      </c>
      <c r="T1501" s="4">
        <f t="shared" si="231"/>
        <v>-0.45854987142857145</v>
      </c>
      <c r="U1501" s="5">
        <f t="shared" si="232"/>
        <v>27.81658005142857</v>
      </c>
      <c r="V1501" s="2">
        <f t="shared" si="233"/>
        <v>1997</v>
      </c>
      <c r="W1501" s="18" t="str">
        <f t="shared" si="234"/>
        <v>iyun</v>
      </c>
      <c r="X1501" s="18" t="str">
        <f t="shared" si="235"/>
        <v>Jean-Jacques Annaud</v>
      </c>
      <c r="Y1501" s="18" t="str">
        <f t="shared" si="236"/>
        <v>SEVEN YEARS İN TİBET</v>
      </c>
      <c r="Z1501" s="18" t="str">
        <f t="shared" si="237"/>
        <v>Underperformer</v>
      </c>
      <c r="AA1501" s="18" t="str">
        <f>VLOOKUP(D1501, lookups!$A$2:$B$18, 2, FALSE)</f>
        <v>High Budget</v>
      </c>
      <c r="AB1501" s="18" t="str">
        <f t="shared" si="238"/>
        <v>Not Recommended</v>
      </c>
      <c r="AC1501" s="18" t="str">
        <f t="shared" si="239"/>
        <v>Normal</v>
      </c>
    </row>
    <row r="1502" spans="1:29" x14ac:dyDescent="0.35">
      <c r="A1502" s="18" t="s">
        <v>4119</v>
      </c>
      <c r="B1502" s="19">
        <v>38428</v>
      </c>
      <c r="C1502" s="18" t="s">
        <v>50</v>
      </c>
      <c r="D1502" s="18" t="s">
        <v>95</v>
      </c>
      <c r="E1502" s="18" t="s">
        <v>21</v>
      </c>
      <c r="F1502" s="18" t="s">
        <v>22</v>
      </c>
      <c r="G1502" s="18" t="s">
        <v>150</v>
      </c>
      <c r="H1502" s="18" t="s">
        <v>1541</v>
      </c>
      <c r="I1502" s="18" t="s">
        <v>246</v>
      </c>
      <c r="J1502" s="20">
        <v>13000</v>
      </c>
      <c r="K1502" s="20">
        <v>27114</v>
      </c>
      <c r="L1502" s="20">
        <v>0</v>
      </c>
      <c r="M1502" s="20">
        <v>0</v>
      </c>
      <c r="N1502" s="20">
        <v>5.9</v>
      </c>
      <c r="O1502" s="20">
        <v>233</v>
      </c>
      <c r="P1502" s="20">
        <v>118</v>
      </c>
      <c r="Q1502" s="3">
        <v>37899638</v>
      </c>
      <c r="R1502" s="3">
        <v>88000000</v>
      </c>
      <c r="S1502" s="3">
        <f t="shared" si="230"/>
        <v>-50100362</v>
      </c>
      <c r="T1502" s="4">
        <f t="shared" si="231"/>
        <v>-0.56932229545454549</v>
      </c>
      <c r="U1502" s="5">
        <f t="shared" si="232"/>
        <v>23.372271081818184</v>
      </c>
      <c r="V1502" s="2">
        <f t="shared" si="233"/>
        <v>2005</v>
      </c>
      <c r="W1502" s="18" t="str">
        <f t="shared" si="234"/>
        <v>mart</v>
      </c>
      <c r="X1502" s="18" t="str">
        <f t="shared" si="235"/>
        <v>Terry Gilliam</v>
      </c>
      <c r="Y1502" s="18" t="str">
        <f t="shared" si="236"/>
        <v>THE BROTHERS GRİMM</v>
      </c>
      <c r="Z1502" s="18" t="str">
        <f t="shared" si="237"/>
        <v>Underperformer</v>
      </c>
      <c r="AA1502" s="18" t="str">
        <f>VLOOKUP(D1502, lookups!$A$2:$B$18, 2, FALSE)</f>
        <v>High Budget</v>
      </c>
      <c r="AB1502" s="18" t="str">
        <f t="shared" si="238"/>
        <v>Not Recommended</v>
      </c>
      <c r="AC1502" s="18" t="str">
        <f t="shared" si="239"/>
        <v>High Buzz Mismatch</v>
      </c>
    </row>
    <row r="1503" spans="1:29" x14ac:dyDescent="0.35">
      <c r="A1503" s="18" t="s">
        <v>2787</v>
      </c>
      <c r="B1503" s="19">
        <v>36984</v>
      </c>
      <c r="C1503" s="18" t="s">
        <v>50</v>
      </c>
      <c r="D1503" s="18" t="s">
        <v>38</v>
      </c>
      <c r="E1503" s="18" t="s">
        <v>21</v>
      </c>
      <c r="F1503" s="18" t="s">
        <v>22</v>
      </c>
      <c r="G1503" s="18" t="s">
        <v>110</v>
      </c>
      <c r="H1503" s="18" t="s">
        <v>2788</v>
      </c>
      <c r="I1503" s="18" t="s">
        <v>2789</v>
      </c>
      <c r="J1503" s="20">
        <v>11000</v>
      </c>
      <c r="K1503" s="20">
        <v>15369</v>
      </c>
      <c r="L1503" s="20">
        <v>11</v>
      </c>
      <c r="M1503" s="20">
        <v>0</v>
      </c>
      <c r="N1503" s="20">
        <v>5.7</v>
      </c>
      <c r="O1503" s="20">
        <v>97</v>
      </c>
      <c r="P1503" s="20">
        <v>99</v>
      </c>
      <c r="Q1503" s="3">
        <v>37882551</v>
      </c>
      <c r="R1503" s="3">
        <v>16000000</v>
      </c>
      <c r="S1503" s="3">
        <f t="shared" si="230"/>
        <v>21882551</v>
      </c>
      <c r="T1503" s="4">
        <f t="shared" si="231"/>
        <v>1.3676594375</v>
      </c>
      <c r="U1503" s="5">
        <f t="shared" si="232"/>
        <v>23.347063775000002</v>
      </c>
      <c r="V1503" s="2">
        <f t="shared" si="233"/>
        <v>2001</v>
      </c>
      <c r="W1503" s="18" t="str">
        <f t="shared" si="234"/>
        <v>aprel</v>
      </c>
      <c r="X1503" s="18" t="str">
        <f t="shared" si="235"/>
        <v>Joel Gallen</v>
      </c>
      <c r="Y1503" s="18" t="str">
        <f t="shared" si="236"/>
        <v>NOT ANOTHER TEEN MOVİE</v>
      </c>
      <c r="Z1503" s="18" t="str">
        <f t="shared" si="237"/>
        <v>Normal</v>
      </c>
      <c r="AA1503" s="18" t="str">
        <f>VLOOKUP(D1503, lookups!$A$2:$B$18, 2, FALSE)</f>
        <v>Medium Budget</v>
      </c>
      <c r="AB1503" s="18" t="str">
        <f t="shared" si="238"/>
        <v>Not Recommended</v>
      </c>
      <c r="AC1503" s="18" t="str">
        <f t="shared" si="239"/>
        <v>Normal</v>
      </c>
    </row>
    <row r="1504" spans="1:29" x14ac:dyDescent="0.35">
      <c r="A1504" s="18" t="s">
        <v>2309</v>
      </c>
      <c r="B1504" s="19">
        <v>36656</v>
      </c>
      <c r="C1504" s="18" t="s">
        <v>50</v>
      </c>
      <c r="D1504" s="18" t="s">
        <v>38</v>
      </c>
      <c r="E1504" s="18" t="s">
        <v>21</v>
      </c>
      <c r="F1504" s="18" t="s">
        <v>22</v>
      </c>
      <c r="G1504" s="18" t="s">
        <v>150</v>
      </c>
      <c r="H1504" s="18" t="s">
        <v>1410</v>
      </c>
      <c r="I1504" s="18" t="s">
        <v>307</v>
      </c>
      <c r="J1504" s="20">
        <v>3000</v>
      </c>
      <c r="K1504" s="20">
        <v>5390</v>
      </c>
      <c r="L1504" s="20">
        <v>11000</v>
      </c>
      <c r="M1504" s="20">
        <v>0</v>
      </c>
      <c r="N1504" s="20">
        <v>6</v>
      </c>
      <c r="O1504" s="20">
        <v>125</v>
      </c>
      <c r="P1504" s="20">
        <v>93</v>
      </c>
      <c r="Q1504" s="3">
        <v>37879996</v>
      </c>
      <c r="R1504" s="3">
        <v>48000000</v>
      </c>
      <c r="S1504" s="3">
        <f t="shared" si="230"/>
        <v>-10120004</v>
      </c>
      <c r="T1504" s="4">
        <f t="shared" si="231"/>
        <v>-0.21083341666666666</v>
      </c>
      <c r="U1504" s="5">
        <f t="shared" si="232"/>
        <v>23.915666633333334</v>
      </c>
      <c r="V1504" s="2">
        <f t="shared" si="233"/>
        <v>2000</v>
      </c>
      <c r="W1504" s="18" t="str">
        <f t="shared" si="234"/>
        <v>may</v>
      </c>
      <c r="X1504" s="18" t="str">
        <f t="shared" si="235"/>
        <v>Harold Ramis</v>
      </c>
      <c r="Y1504" s="18" t="str">
        <f t="shared" si="236"/>
        <v>BEDAZZLED</v>
      </c>
      <c r="Z1504" s="18" t="str">
        <f t="shared" si="237"/>
        <v>Normal</v>
      </c>
      <c r="AA1504" s="18" t="str">
        <f>VLOOKUP(D1504, lookups!$A$2:$B$18, 2, FALSE)</f>
        <v>Medium Budget</v>
      </c>
      <c r="AB1504" s="18" t="str">
        <f t="shared" si="238"/>
        <v>Not Recommended</v>
      </c>
      <c r="AC1504" s="18" t="str">
        <f t="shared" si="239"/>
        <v>Normal</v>
      </c>
    </row>
    <row r="1505" spans="1:29" x14ac:dyDescent="0.35">
      <c r="A1505" s="18" t="s">
        <v>6822</v>
      </c>
      <c r="B1505" s="19">
        <v>41802</v>
      </c>
      <c r="C1505" s="18" t="s">
        <v>50</v>
      </c>
      <c r="D1505" s="18" t="s">
        <v>58</v>
      </c>
      <c r="E1505" s="18" t="s">
        <v>21</v>
      </c>
      <c r="F1505" s="18" t="s">
        <v>22</v>
      </c>
      <c r="G1505" s="18" t="s">
        <v>110</v>
      </c>
      <c r="H1505" s="18" t="s">
        <v>4272</v>
      </c>
      <c r="I1505" s="18" t="s">
        <v>5462</v>
      </c>
      <c r="J1505" s="20">
        <v>2000</v>
      </c>
      <c r="K1505" s="20">
        <v>4896</v>
      </c>
      <c r="L1505" s="20">
        <v>212</v>
      </c>
      <c r="M1505" s="20">
        <v>38000</v>
      </c>
      <c r="N1505" s="20">
        <v>7.1</v>
      </c>
      <c r="O1505" s="20">
        <v>349</v>
      </c>
      <c r="P1505" s="20">
        <v>115</v>
      </c>
      <c r="Q1505" s="3">
        <v>37877959</v>
      </c>
      <c r="R1505" s="3">
        <v>15000000</v>
      </c>
      <c r="S1505" s="3">
        <f t="shared" si="230"/>
        <v>22877959</v>
      </c>
      <c r="T1505" s="4">
        <f t="shared" si="231"/>
        <v>1.5251972666666667</v>
      </c>
      <c r="U1505" s="5">
        <f t="shared" si="232"/>
        <v>32.810078906666661</v>
      </c>
      <c r="V1505" s="2">
        <f t="shared" si="233"/>
        <v>2014</v>
      </c>
      <c r="W1505" s="18" t="str">
        <f t="shared" si="234"/>
        <v>iyun</v>
      </c>
      <c r="X1505" s="18" t="str">
        <f t="shared" si="235"/>
        <v>Jean-Marc VallÃ©e</v>
      </c>
      <c r="Y1505" s="18" t="str">
        <f t="shared" si="236"/>
        <v>WİLD</v>
      </c>
      <c r="Z1505" s="18" t="str">
        <f t="shared" si="237"/>
        <v>Normal</v>
      </c>
      <c r="AA1505" s="18" t="str">
        <f>VLOOKUP(D1505, lookups!$A$2:$B$18, 2, FALSE)</f>
        <v>High Budget</v>
      </c>
      <c r="AB1505" s="18" t="str">
        <f t="shared" si="238"/>
        <v>Not Recommended</v>
      </c>
      <c r="AC1505" s="18" t="str">
        <f t="shared" si="239"/>
        <v>Normal</v>
      </c>
    </row>
    <row r="1506" spans="1:29" x14ac:dyDescent="0.35">
      <c r="A1506" s="18" t="s">
        <v>3356</v>
      </c>
      <c r="B1506" s="19">
        <v>37851</v>
      </c>
      <c r="C1506" s="18" t="s">
        <v>50</v>
      </c>
      <c r="D1506" s="18" t="s">
        <v>38</v>
      </c>
      <c r="E1506" s="18" t="s">
        <v>21</v>
      </c>
      <c r="F1506" s="18" t="s">
        <v>22</v>
      </c>
      <c r="G1506" s="18" t="s">
        <v>150</v>
      </c>
      <c r="H1506" s="18" t="s">
        <v>1370</v>
      </c>
      <c r="I1506" s="18" t="s">
        <v>3357</v>
      </c>
      <c r="J1506" s="20">
        <v>1000</v>
      </c>
      <c r="K1506" s="20">
        <v>4537</v>
      </c>
      <c r="L1506" s="20">
        <v>0</v>
      </c>
      <c r="M1506" s="20">
        <v>638</v>
      </c>
      <c r="N1506" s="20">
        <v>5.4</v>
      </c>
      <c r="O1506" s="20">
        <v>44</v>
      </c>
      <c r="P1506" s="20">
        <v>95</v>
      </c>
      <c r="Q1506" s="3">
        <v>37788228</v>
      </c>
      <c r="R1506" s="3">
        <v>35200000</v>
      </c>
      <c r="S1506" s="3">
        <f t="shared" si="230"/>
        <v>2588228</v>
      </c>
      <c r="T1506" s="4">
        <f t="shared" si="231"/>
        <v>7.3529204545454543E-2</v>
      </c>
      <c r="U1506" s="5">
        <f t="shared" si="232"/>
        <v>21.693211681818184</v>
      </c>
      <c r="V1506" s="2">
        <f t="shared" si="233"/>
        <v>2003</v>
      </c>
      <c r="W1506" s="18" t="str">
        <f t="shared" si="234"/>
        <v>avgust</v>
      </c>
      <c r="X1506" s="18" t="str">
        <f t="shared" si="235"/>
        <v>Chris Rock</v>
      </c>
      <c r="Y1506" s="18" t="str">
        <f t="shared" si="236"/>
        <v>HEAD OF STATE</v>
      </c>
      <c r="Z1506" s="18" t="str">
        <f t="shared" si="237"/>
        <v>Normal</v>
      </c>
      <c r="AA1506" s="18" t="str">
        <f>VLOOKUP(D1506, lookups!$A$2:$B$18, 2, FALSE)</f>
        <v>Medium Budget</v>
      </c>
      <c r="AB1506" s="18" t="str">
        <f t="shared" si="238"/>
        <v>Not Recommended</v>
      </c>
      <c r="AC1506" s="18" t="str">
        <f t="shared" si="239"/>
        <v>High Buzz Mismatch</v>
      </c>
    </row>
    <row r="1507" spans="1:29" x14ac:dyDescent="0.35">
      <c r="A1507" s="18" t="s">
        <v>5110</v>
      </c>
      <c r="B1507" s="19">
        <v>39564</v>
      </c>
      <c r="C1507" s="18" t="s">
        <v>50</v>
      </c>
      <c r="D1507" s="18" t="s">
        <v>27</v>
      </c>
      <c r="E1507" s="18" t="s">
        <v>21</v>
      </c>
      <c r="F1507" s="18" t="s">
        <v>22</v>
      </c>
      <c r="G1507" s="18" t="s">
        <v>150</v>
      </c>
      <c r="H1507" s="18" t="s">
        <v>5111</v>
      </c>
      <c r="I1507" s="18" t="s">
        <v>2420</v>
      </c>
      <c r="J1507" s="20">
        <v>664</v>
      </c>
      <c r="K1507" s="20">
        <v>3376</v>
      </c>
      <c r="L1507" s="20">
        <v>107</v>
      </c>
      <c r="M1507" s="20">
        <v>0</v>
      </c>
      <c r="N1507" s="20">
        <v>7.3</v>
      </c>
      <c r="O1507" s="20">
        <v>109</v>
      </c>
      <c r="P1507" s="20">
        <v>110</v>
      </c>
      <c r="Q1507" s="3">
        <v>37766350</v>
      </c>
      <c r="R1507" s="3">
        <v>11000000</v>
      </c>
      <c r="S1507" s="3">
        <f t="shared" si="230"/>
        <v>26766350</v>
      </c>
      <c r="T1507" s="4">
        <f t="shared" si="231"/>
        <v>2.4333045454545457</v>
      </c>
      <c r="U1507" s="5">
        <f t="shared" si="232"/>
        <v>30.173321818181819</v>
      </c>
      <c r="V1507" s="2">
        <f t="shared" si="233"/>
        <v>2008</v>
      </c>
      <c r="W1507" s="18" t="str">
        <f t="shared" si="234"/>
        <v>aprel</v>
      </c>
      <c r="X1507" s="18" t="str">
        <f t="shared" si="235"/>
        <v>Gina Prince-Bythewood</v>
      </c>
      <c r="Y1507" s="18" t="str">
        <f t="shared" si="236"/>
        <v>THE SECRET LİFE OF BEES</v>
      </c>
      <c r="Z1507" s="18" t="str">
        <f t="shared" si="237"/>
        <v>Normal</v>
      </c>
      <c r="AA1507" s="18" t="str">
        <f>VLOOKUP(D1507, lookups!$A$2:$B$18, 2, FALSE)</f>
        <v>Medium Budget</v>
      </c>
      <c r="AB1507" s="18" t="str">
        <f t="shared" si="238"/>
        <v>Not Recommended</v>
      </c>
      <c r="AC1507" s="18" t="str">
        <f t="shared" si="239"/>
        <v>Normal</v>
      </c>
    </row>
    <row r="1508" spans="1:29" x14ac:dyDescent="0.35">
      <c r="A1508" s="18" t="s">
        <v>3782</v>
      </c>
      <c r="B1508" s="19">
        <v>38323</v>
      </c>
      <c r="C1508" s="18" t="s">
        <v>50</v>
      </c>
      <c r="D1508" s="18" t="s">
        <v>95</v>
      </c>
      <c r="E1508" s="18" t="s">
        <v>21</v>
      </c>
      <c r="F1508" s="18" t="s">
        <v>22</v>
      </c>
      <c r="G1508" s="18" t="s">
        <v>102</v>
      </c>
      <c r="H1508" s="18" t="s">
        <v>1225</v>
      </c>
      <c r="I1508" s="18" t="s">
        <v>3783</v>
      </c>
      <c r="J1508" s="20">
        <v>11000</v>
      </c>
      <c r="K1508" s="20">
        <v>12871</v>
      </c>
      <c r="L1508" s="20">
        <v>14</v>
      </c>
      <c r="M1508" s="20">
        <v>0</v>
      </c>
      <c r="N1508" s="20">
        <v>6.1</v>
      </c>
      <c r="O1508" s="20">
        <v>197</v>
      </c>
      <c r="P1508" s="20">
        <v>106</v>
      </c>
      <c r="Q1508" s="3">
        <v>37760080</v>
      </c>
      <c r="R1508" s="3">
        <v>70000000</v>
      </c>
      <c r="S1508" s="3">
        <f t="shared" si="230"/>
        <v>-32239920</v>
      </c>
      <c r="T1508" s="4">
        <f t="shared" si="231"/>
        <v>-0.46057028571428571</v>
      </c>
      <c r="U1508" s="5">
        <f t="shared" si="232"/>
        <v>24.215771885714283</v>
      </c>
      <c r="V1508" s="2">
        <f t="shared" si="233"/>
        <v>2004</v>
      </c>
      <c r="W1508" s="18" t="str">
        <f t="shared" si="234"/>
        <v>dekabr</v>
      </c>
      <c r="X1508" s="18" t="str">
        <f t="shared" si="235"/>
        <v>Kerry Conran</v>
      </c>
      <c r="Y1508" s="18" t="str">
        <f t="shared" si="236"/>
        <v>SKY CAPTAİN AND THE WORLD OF TOMORROW</v>
      </c>
      <c r="Z1508" s="18" t="str">
        <f t="shared" si="237"/>
        <v>Underperformer</v>
      </c>
      <c r="AA1508" s="18" t="str">
        <f>VLOOKUP(D1508, lookups!$A$2:$B$18, 2, FALSE)</f>
        <v>High Budget</v>
      </c>
      <c r="AB1508" s="18" t="str">
        <f t="shared" si="238"/>
        <v>Not Recommended</v>
      </c>
      <c r="AC1508" s="18" t="str">
        <f t="shared" si="239"/>
        <v>Normal</v>
      </c>
    </row>
    <row r="1509" spans="1:29" x14ac:dyDescent="0.35">
      <c r="A1509" s="18" t="s">
        <v>1400</v>
      </c>
      <c r="B1509" s="19">
        <v>35290</v>
      </c>
      <c r="C1509" s="18" t="s">
        <v>50</v>
      </c>
      <c r="D1509" s="18" t="s">
        <v>95</v>
      </c>
      <c r="E1509" s="18" t="s">
        <v>21</v>
      </c>
      <c r="F1509" s="18" t="s">
        <v>22</v>
      </c>
      <c r="G1509" s="18" t="s">
        <v>150</v>
      </c>
      <c r="H1509" s="18" t="s">
        <v>1401</v>
      </c>
      <c r="I1509" s="18" t="s">
        <v>663</v>
      </c>
      <c r="J1509" s="20">
        <v>20000</v>
      </c>
      <c r="K1509" s="20">
        <v>22590</v>
      </c>
      <c r="L1509" s="20">
        <v>13000</v>
      </c>
      <c r="M1509" s="20">
        <v>0</v>
      </c>
      <c r="N1509" s="20">
        <v>6.3</v>
      </c>
      <c r="O1509" s="20">
        <v>132</v>
      </c>
      <c r="P1509" s="20">
        <v>106</v>
      </c>
      <c r="Q1509" s="3">
        <v>37754208</v>
      </c>
      <c r="R1509" s="3">
        <v>70000000</v>
      </c>
      <c r="S1509" s="3">
        <f t="shared" si="230"/>
        <v>-32245792</v>
      </c>
      <c r="T1509" s="4">
        <f t="shared" si="231"/>
        <v>-0.4606541714285714</v>
      </c>
      <c r="U1509" s="5">
        <f t="shared" si="232"/>
        <v>25.015738331428572</v>
      </c>
      <c r="V1509" s="2">
        <f t="shared" si="233"/>
        <v>1996</v>
      </c>
      <c r="W1509" s="18" t="str">
        <f t="shared" si="234"/>
        <v>avgust</v>
      </c>
      <c r="X1509" s="18" t="str">
        <f t="shared" si="235"/>
        <v>Tim Burton</v>
      </c>
      <c r="Y1509" s="18" t="str">
        <f t="shared" si="236"/>
        <v>MARS ATTACKS!</v>
      </c>
      <c r="Z1509" s="18" t="str">
        <f t="shared" si="237"/>
        <v>Underperformer</v>
      </c>
      <c r="AA1509" s="18" t="str">
        <f>VLOOKUP(D1509, lookups!$A$2:$B$18, 2, FALSE)</f>
        <v>High Budget</v>
      </c>
      <c r="AB1509" s="18" t="str">
        <f t="shared" si="238"/>
        <v>Not Recommended</v>
      </c>
      <c r="AC1509" s="18" t="str">
        <f t="shared" si="239"/>
        <v>Normal</v>
      </c>
    </row>
    <row r="1510" spans="1:29" x14ac:dyDescent="0.35">
      <c r="A1510" s="18" t="s">
        <v>2303</v>
      </c>
      <c r="B1510" s="19">
        <v>36530</v>
      </c>
      <c r="C1510" s="18" t="s">
        <v>50</v>
      </c>
      <c r="D1510" s="18" t="s">
        <v>27</v>
      </c>
      <c r="E1510" s="18" t="s">
        <v>21</v>
      </c>
      <c r="F1510" s="18" t="s">
        <v>22</v>
      </c>
      <c r="G1510" s="18" t="s">
        <v>150</v>
      </c>
      <c r="H1510" s="18" t="s">
        <v>1354</v>
      </c>
      <c r="I1510" s="18" t="s">
        <v>2304</v>
      </c>
      <c r="J1510" s="20">
        <v>24000</v>
      </c>
      <c r="K1510" s="20">
        <v>26938</v>
      </c>
      <c r="L1510" s="20">
        <v>643</v>
      </c>
      <c r="M1510" s="20">
        <v>0</v>
      </c>
      <c r="N1510" s="20">
        <v>5.5</v>
      </c>
      <c r="O1510" s="20">
        <v>101</v>
      </c>
      <c r="P1510" s="20">
        <v>103</v>
      </c>
      <c r="Q1510" s="3">
        <v>37752931</v>
      </c>
      <c r="R1510" s="3">
        <v>40000000</v>
      </c>
      <c r="S1510" s="3">
        <f t="shared" si="230"/>
        <v>-2247069</v>
      </c>
      <c r="T1510" s="4">
        <f t="shared" si="231"/>
        <v>-5.6176724999999997E-2</v>
      </c>
      <c r="U1510" s="5">
        <f t="shared" si="232"/>
        <v>21.977529310000001</v>
      </c>
      <c r="V1510" s="2">
        <f t="shared" si="233"/>
        <v>2000</v>
      </c>
      <c r="W1510" s="18" t="str">
        <f t="shared" si="234"/>
        <v>yanvar</v>
      </c>
      <c r="X1510" s="18" t="str">
        <f t="shared" si="235"/>
        <v>Joan Chen</v>
      </c>
      <c r="Y1510" s="18" t="str">
        <f t="shared" si="236"/>
        <v>AUTUMN İN NEW YORK</v>
      </c>
      <c r="Z1510" s="18" t="str">
        <f t="shared" si="237"/>
        <v>Normal</v>
      </c>
      <c r="AA1510" s="18" t="str">
        <f>VLOOKUP(D1510, lookups!$A$2:$B$18, 2, FALSE)</f>
        <v>Medium Budget</v>
      </c>
      <c r="AB1510" s="18" t="str">
        <f t="shared" si="238"/>
        <v>Not Recommended</v>
      </c>
      <c r="AC1510" s="18" t="str">
        <f t="shared" si="239"/>
        <v>High Buzz Mismatch</v>
      </c>
    </row>
    <row r="1511" spans="1:29" x14ac:dyDescent="0.35">
      <c r="A1511" s="18" t="s">
        <v>6352</v>
      </c>
      <c r="B1511" s="19">
        <v>41409</v>
      </c>
      <c r="C1511" s="18" t="s">
        <v>50</v>
      </c>
      <c r="D1511" s="18" t="s">
        <v>27</v>
      </c>
      <c r="E1511" s="18" t="s">
        <v>21</v>
      </c>
      <c r="F1511" s="18" t="s">
        <v>22</v>
      </c>
      <c r="G1511" s="18" t="s">
        <v>110</v>
      </c>
      <c r="H1511" s="18" t="s">
        <v>4602</v>
      </c>
      <c r="I1511" s="18" t="s">
        <v>6353</v>
      </c>
      <c r="J1511" s="20">
        <v>19000</v>
      </c>
      <c r="K1511" s="20">
        <v>39690</v>
      </c>
      <c r="L1511" s="20">
        <v>53</v>
      </c>
      <c r="M1511" s="20">
        <v>30000</v>
      </c>
      <c r="N1511" s="20">
        <v>7.3</v>
      </c>
      <c r="O1511" s="20">
        <v>322</v>
      </c>
      <c r="P1511" s="20">
        <v>121</v>
      </c>
      <c r="Q1511" s="3">
        <v>37738400</v>
      </c>
      <c r="R1511" s="3">
        <v>25000000</v>
      </c>
      <c r="S1511" s="3">
        <f t="shared" si="230"/>
        <v>12738400</v>
      </c>
      <c r="T1511" s="4">
        <f t="shared" si="231"/>
        <v>0.50953599999999999</v>
      </c>
      <c r="U1511" s="5">
        <f t="shared" si="232"/>
        <v>32.403814400000002</v>
      </c>
      <c r="V1511" s="2">
        <f t="shared" si="233"/>
        <v>2013</v>
      </c>
      <c r="W1511" s="18" t="str">
        <f t="shared" si="234"/>
        <v>may</v>
      </c>
      <c r="X1511" s="18" t="str">
        <f t="shared" si="235"/>
        <v>John Wells</v>
      </c>
      <c r="Y1511" s="18" t="str">
        <f t="shared" si="236"/>
        <v>AUGUST: OSAGE COUNTY</v>
      </c>
      <c r="Z1511" s="18" t="str">
        <f t="shared" si="237"/>
        <v>Normal</v>
      </c>
      <c r="AA1511" s="18" t="str">
        <f>VLOOKUP(D1511, lookups!$A$2:$B$18, 2, FALSE)</f>
        <v>Medium Budget</v>
      </c>
      <c r="AB1511" s="18" t="str">
        <f t="shared" si="238"/>
        <v>Not Recommended</v>
      </c>
      <c r="AC1511" s="18" t="str">
        <f t="shared" si="239"/>
        <v>Normal</v>
      </c>
    </row>
    <row r="1512" spans="1:29" x14ac:dyDescent="0.35">
      <c r="A1512" s="18" t="s">
        <v>6480</v>
      </c>
      <c r="B1512" s="19">
        <v>41577</v>
      </c>
      <c r="C1512" s="18" t="s">
        <v>50</v>
      </c>
      <c r="D1512" s="18" t="s">
        <v>79</v>
      </c>
      <c r="E1512" s="18" t="s">
        <v>21</v>
      </c>
      <c r="F1512" s="18" t="s">
        <v>101</v>
      </c>
      <c r="G1512" s="18" t="s">
        <v>150</v>
      </c>
      <c r="H1512" s="18" t="s">
        <v>1285</v>
      </c>
      <c r="I1512" s="18" t="s">
        <v>677</v>
      </c>
      <c r="J1512" s="20">
        <v>1000</v>
      </c>
      <c r="K1512" s="20">
        <v>2376</v>
      </c>
      <c r="L1512" s="20">
        <v>350</v>
      </c>
      <c r="M1512" s="20">
        <v>37000</v>
      </c>
      <c r="N1512" s="20">
        <v>7.6</v>
      </c>
      <c r="O1512" s="20">
        <v>354</v>
      </c>
      <c r="P1512" s="20">
        <v>98</v>
      </c>
      <c r="Q1512" s="3">
        <v>37707719</v>
      </c>
      <c r="R1512" s="3">
        <v>12000000</v>
      </c>
      <c r="S1512" s="3">
        <f t="shared" si="230"/>
        <v>25707719</v>
      </c>
      <c r="T1512" s="4">
        <f t="shared" si="231"/>
        <v>2.1423099166666666</v>
      </c>
      <c r="U1512" s="5">
        <f t="shared" si="232"/>
        <v>34.956923966666665</v>
      </c>
      <c r="V1512" s="2">
        <f t="shared" si="233"/>
        <v>2013</v>
      </c>
      <c r="W1512" s="18" t="str">
        <f t="shared" si="234"/>
        <v>oktyabr</v>
      </c>
      <c r="X1512" s="18" t="str">
        <f t="shared" si="235"/>
        <v>Stephen Frears</v>
      </c>
      <c r="Y1512" s="18" t="str">
        <f t="shared" si="236"/>
        <v>PHİLOMENA</v>
      </c>
      <c r="Z1512" s="18" t="str">
        <f t="shared" si="237"/>
        <v>Normal</v>
      </c>
      <c r="AA1512" s="18" t="str">
        <f>VLOOKUP(D1512, lookups!$A$2:$B$18, 2, FALSE)</f>
        <v>Medium Budget</v>
      </c>
      <c r="AB1512" s="18" t="str">
        <f t="shared" si="238"/>
        <v>Not Recommended</v>
      </c>
      <c r="AC1512" s="18" t="str">
        <f t="shared" si="239"/>
        <v>Normal</v>
      </c>
    </row>
    <row r="1513" spans="1:29" x14ac:dyDescent="0.35">
      <c r="A1513" s="18" t="s">
        <v>1807</v>
      </c>
      <c r="B1513" s="19">
        <v>35992</v>
      </c>
      <c r="C1513" s="18" t="s">
        <v>50</v>
      </c>
      <c r="D1513" s="18" t="s">
        <v>38</v>
      </c>
      <c r="E1513" s="18" t="s">
        <v>21</v>
      </c>
      <c r="F1513" s="18" t="s">
        <v>22</v>
      </c>
      <c r="G1513" s="18" t="s">
        <v>110</v>
      </c>
      <c r="H1513" s="18" t="s">
        <v>1808</v>
      </c>
      <c r="I1513" s="18" t="s">
        <v>1809</v>
      </c>
      <c r="J1513" s="20">
        <v>508</v>
      </c>
      <c r="K1513" s="20">
        <v>1660</v>
      </c>
      <c r="L1513" s="20">
        <v>8</v>
      </c>
      <c r="M1513" s="20">
        <v>0</v>
      </c>
      <c r="N1513" s="20">
        <v>5.5</v>
      </c>
      <c r="O1513" s="20">
        <v>29</v>
      </c>
      <c r="P1513" s="20">
        <v>124</v>
      </c>
      <c r="Q1513" s="3">
        <v>37672350</v>
      </c>
      <c r="R1513" s="3">
        <v>20000000</v>
      </c>
      <c r="S1513" s="3">
        <f t="shared" si="230"/>
        <v>17672350</v>
      </c>
      <c r="T1513" s="4">
        <f t="shared" si="231"/>
        <v>0.88361749999999994</v>
      </c>
      <c r="U1513" s="5">
        <f t="shared" si="232"/>
        <v>22.353446999999999</v>
      </c>
      <c r="V1513" s="2">
        <f t="shared" si="233"/>
        <v>1998</v>
      </c>
      <c r="W1513" s="18" t="str">
        <f t="shared" si="234"/>
        <v>iyul</v>
      </c>
      <c r="X1513" s="18" t="str">
        <f t="shared" si="235"/>
        <v>Kevin Rodney Sullivan</v>
      </c>
      <c r="Y1513" s="18" t="str">
        <f t="shared" si="236"/>
        <v>HOW STELLA GOT HER GROOVE BACK</v>
      </c>
      <c r="Z1513" s="18" t="str">
        <f t="shared" si="237"/>
        <v>Normal</v>
      </c>
      <c r="AA1513" s="18" t="str">
        <f>VLOOKUP(D1513, lookups!$A$2:$B$18, 2, FALSE)</f>
        <v>Medium Budget</v>
      </c>
      <c r="AB1513" s="18" t="str">
        <f t="shared" si="238"/>
        <v>Not Recommended</v>
      </c>
      <c r="AC1513" s="18" t="str">
        <f t="shared" si="239"/>
        <v>High Buzz Mismatch</v>
      </c>
    </row>
    <row r="1514" spans="1:29" x14ac:dyDescent="0.35">
      <c r="A1514" s="18" t="s">
        <v>5930</v>
      </c>
      <c r="B1514" s="19">
        <v>40650</v>
      </c>
      <c r="C1514" s="18" t="s">
        <v>50</v>
      </c>
      <c r="D1514" s="18" t="s">
        <v>333</v>
      </c>
      <c r="E1514" s="18" t="s">
        <v>21</v>
      </c>
      <c r="F1514" s="18" t="s">
        <v>22</v>
      </c>
      <c r="G1514" s="18" t="s">
        <v>150</v>
      </c>
      <c r="H1514" s="18" t="s">
        <v>1026</v>
      </c>
      <c r="I1514" s="18" t="s">
        <v>3537</v>
      </c>
      <c r="J1514" s="20">
        <v>10000</v>
      </c>
      <c r="K1514" s="20">
        <v>15369</v>
      </c>
      <c r="L1514" s="20">
        <v>308</v>
      </c>
      <c r="M1514" s="20">
        <v>20000</v>
      </c>
      <c r="N1514" s="20">
        <v>5.4</v>
      </c>
      <c r="O1514" s="20">
        <v>291</v>
      </c>
      <c r="P1514" s="20">
        <v>100</v>
      </c>
      <c r="Q1514" s="3">
        <v>37652565</v>
      </c>
      <c r="R1514" s="3">
        <v>42000000</v>
      </c>
      <c r="S1514" s="3">
        <f t="shared" si="230"/>
        <v>-4347435</v>
      </c>
      <c r="T1514" s="4">
        <f t="shared" si="231"/>
        <v>-0.10351035714285714</v>
      </c>
      <c r="U1514" s="5">
        <f t="shared" si="232"/>
        <v>23.558595857142858</v>
      </c>
      <c r="V1514" s="2">
        <f t="shared" si="233"/>
        <v>2011</v>
      </c>
      <c r="W1514" s="18" t="str">
        <f t="shared" si="234"/>
        <v>aprel</v>
      </c>
      <c r="X1514" s="18" t="str">
        <f t="shared" si="235"/>
        <v>Catherine Hardwicke</v>
      </c>
      <c r="Y1514" s="18" t="str">
        <f t="shared" si="236"/>
        <v>RED RİDİNG HOOD</v>
      </c>
      <c r="Z1514" s="18" t="str">
        <f t="shared" si="237"/>
        <v>Normal</v>
      </c>
      <c r="AA1514" s="18" t="str">
        <f>VLOOKUP(D1514, lookups!$A$2:$B$18, 2, FALSE)</f>
        <v>Low Budget</v>
      </c>
      <c r="AB1514" s="18" t="str">
        <f t="shared" si="238"/>
        <v>Not Recommended</v>
      </c>
      <c r="AC1514" s="18" t="str">
        <f t="shared" si="239"/>
        <v>High Buzz Mismatch</v>
      </c>
    </row>
    <row r="1515" spans="1:29" x14ac:dyDescent="0.35">
      <c r="A1515" s="18" t="s">
        <v>4431</v>
      </c>
      <c r="B1515" s="19">
        <v>38834</v>
      </c>
      <c r="C1515" s="18" t="s">
        <v>50</v>
      </c>
      <c r="D1515" s="18" t="s">
        <v>27</v>
      </c>
      <c r="E1515" s="18" t="s">
        <v>918</v>
      </c>
      <c r="F1515" s="18" t="s">
        <v>1895</v>
      </c>
      <c r="G1515" s="18" t="s">
        <v>110</v>
      </c>
      <c r="H1515" s="18" t="s">
        <v>4432</v>
      </c>
      <c r="I1515" s="18" t="s">
        <v>2990</v>
      </c>
      <c r="J1515" s="20">
        <v>634</v>
      </c>
      <c r="K1515" s="20">
        <v>1322</v>
      </c>
      <c r="L1515" s="20">
        <v>0</v>
      </c>
      <c r="M1515" s="20">
        <v>27000</v>
      </c>
      <c r="N1515" s="20">
        <v>8.1999999999999993</v>
      </c>
      <c r="O1515" s="20">
        <v>406</v>
      </c>
      <c r="P1515" s="20">
        <v>112</v>
      </c>
      <c r="Q1515" s="3">
        <v>37623143</v>
      </c>
      <c r="R1515" s="3">
        <v>13500000</v>
      </c>
      <c r="S1515" s="3">
        <f t="shared" si="230"/>
        <v>24123143</v>
      </c>
      <c r="T1515" s="4">
        <f t="shared" si="231"/>
        <v>1.7868994814814816</v>
      </c>
      <c r="U1515" s="5">
        <f t="shared" si="232"/>
        <v>36.214759792592595</v>
      </c>
      <c r="V1515" s="2">
        <f t="shared" si="233"/>
        <v>2006</v>
      </c>
      <c r="W1515" s="18" t="str">
        <f t="shared" si="234"/>
        <v>aprel</v>
      </c>
      <c r="X1515" s="18" t="str">
        <f t="shared" si="235"/>
        <v>Guillermo del Toro</v>
      </c>
      <c r="Y1515" s="18" t="str">
        <f t="shared" si="236"/>
        <v>PAN'S LABYRİNTH</v>
      </c>
      <c r="Z1515" s="18" t="str">
        <f t="shared" si="237"/>
        <v>Normal</v>
      </c>
      <c r="AA1515" s="18" t="str">
        <f>VLOOKUP(D1515, lookups!$A$2:$B$18, 2, FALSE)</f>
        <v>Medium Budget</v>
      </c>
      <c r="AB1515" s="18" t="str">
        <f t="shared" si="238"/>
        <v>Not Recommended</v>
      </c>
      <c r="AC1515" s="18" t="str">
        <f t="shared" si="239"/>
        <v>High Buzz / High Score</v>
      </c>
    </row>
    <row r="1516" spans="1:29" x14ac:dyDescent="0.35">
      <c r="A1516" s="18" t="s">
        <v>4531</v>
      </c>
      <c r="B1516" s="19">
        <v>39029</v>
      </c>
      <c r="C1516" s="18" t="s">
        <v>50</v>
      </c>
      <c r="D1516" s="18" t="s">
        <v>27</v>
      </c>
      <c r="E1516" s="18" t="s">
        <v>21</v>
      </c>
      <c r="F1516" s="18" t="s">
        <v>22</v>
      </c>
      <c r="G1516" s="18" t="s">
        <v>102</v>
      </c>
      <c r="H1516" s="18" t="s">
        <v>3283</v>
      </c>
      <c r="I1516" s="18" t="s">
        <v>3537</v>
      </c>
      <c r="J1516" s="20">
        <v>446</v>
      </c>
      <c r="K1516" s="20">
        <v>966</v>
      </c>
      <c r="L1516" s="20">
        <v>308</v>
      </c>
      <c r="M1516" s="20">
        <v>0</v>
      </c>
      <c r="N1516" s="20">
        <v>6.8</v>
      </c>
      <c r="O1516" s="20">
        <v>122</v>
      </c>
      <c r="P1516" s="20">
        <v>101</v>
      </c>
      <c r="Q1516" s="3">
        <v>37617947</v>
      </c>
      <c r="R1516" s="3">
        <v>30000000</v>
      </c>
      <c r="S1516" s="3">
        <f t="shared" si="230"/>
        <v>7617947</v>
      </c>
      <c r="T1516" s="4">
        <f t="shared" si="231"/>
        <v>0.25393156666666666</v>
      </c>
      <c r="U1516" s="5">
        <f t="shared" si="232"/>
        <v>27.301572626666665</v>
      </c>
      <c r="V1516" s="2">
        <f t="shared" si="233"/>
        <v>2006</v>
      </c>
      <c r="W1516" s="18" t="str">
        <f t="shared" si="234"/>
        <v>noyabr</v>
      </c>
      <c r="X1516" s="18" t="str">
        <f t="shared" si="235"/>
        <v>Catherine Hardwicke</v>
      </c>
      <c r="Y1516" s="18" t="str">
        <f t="shared" si="236"/>
        <v>THE NATİVİTY STORY</v>
      </c>
      <c r="Z1516" s="18" t="str">
        <f t="shared" si="237"/>
        <v>Normal</v>
      </c>
      <c r="AA1516" s="18" t="str">
        <f>VLOOKUP(D1516, lookups!$A$2:$B$18, 2, FALSE)</f>
        <v>Medium Budget</v>
      </c>
      <c r="AB1516" s="18" t="str">
        <f t="shared" si="238"/>
        <v>Not Recommended</v>
      </c>
      <c r="AC1516" s="18" t="str">
        <f t="shared" si="239"/>
        <v>Normal</v>
      </c>
    </row>
    <row r="1517" spans="1:29" x14ac:dyDescent="0.35">
      <c r="A1517" s="18" t="s">
        <v>1212</v>
      </c>
      <c r="B1517" s="19">
        <v>34708</v>
      </c>
      <c r="C1517" s="18" t="s">
        <v>50</v>
      </c>
      <c r="D1517" s="18" t="s">
        <v>95</v>
      </c>
      <c r="E1517" s="18" t="s">
        <v>21</v>
      </c>
      <c r="F1517" s="18" t="s">
        <v>22</v>
      </c>
      <c r="G1517" s="18" t="s">
        <v>150</v>
      </c>
      <c r="H1517" s="18" t="s">
        <v>1213</v>
      </c>
      <c r="I1517" s="18" t="s">
        <v>806</v>
      </c>
      <c r="J1517" s="20">
        <v>919</v>
      </c>
      <c r="K1517" s="20">
        <v>1695</v>
      </c>
      <c r="L1517" s="20">
        <v>109</v>
      </c>
      <c r="M1517" s="20">
        <v>0</v>
      </c>
      <c r="N1517" s="20">
        <v>5.9</v>
      </c>
      <c r="O1517" s="20">
        <v>53</v>
      </c>
      <c r="P1517" s="20">
        <v>134</v>
      </c>
      <c r="Q1517" s="3">
        <v>37600435</v>
      </c>
      <c r="R1517" s="3">
        <v>55000000</v>
      </c>
      <c r="S1517" s="3">
        <f t="shared" si="230"/>
        <v>-17399565</v>
      </c>
      <c r="T1517" s="4">
        <f t="shared" si="231"/>
        <v>-0.31635572727272726</v>
      </c>
      <c r="U1517" s="5">
        <f t="shared" si="232"/>
        <v>23.473457709090912</v>
      </c>
      <c r="V1517" s="2">
        <f t="shared" si="233"/>
        <v>1995</v>
      </c>
      <c r="W1517" s="18" t="str">
        <f t="shared" si="234"/>
        <v>yanvar</v>
      </c>
      <c r="X1517" s="18" t="str">
        <f t="shared" si="235"/>
        <v>Jerry Zucker</v>
      </c>
      <c r="Y1517" s="18" t="str">
        <f t="shared" si="236"/>
        <v>FİRST KNİGHT</v>
      </c>
      <c r="Z1517" s="18" t="str">
        <f t="shared" si="237"/>
        <v>Underperformer</v>
      </c>
      <c r="AA1517" s="18" t="str">
        <f>VLOOKUP(D1517, lookups!$A$2:$B$18, 2, FALSE)</f>
        <v>High Budget</v>
      </c>
      <c r="AB1517" s="18" t="str">
        <f t="shared" si="238"/>
        <v>Not Recommended</v>
      </c>
      <c r="AC1517" s="18" t="str">
        <f t="shared" si="239"/>
        <v>High Buzz Mismatch</v>
      </c>
    </row>
    <row r="1518" spans="1:29" x14ac:dyDescent="0.35">
      <c r="A1518" s="18" t="s">
        <v>384</v>
      </c>
      <c r="B1518" s="19">
        <v>30175</v>
      </c>
      <c r="C1518" s="18" t="s">
        <v>50</v>
      </c>
      <c r="D1518" s="18" t="s">
        <v>58</v>
      </c>
      <c r="E1518" s="18" t="s">
        <v>21</v>
      </c>
      <c r="F1518" s="18" t="s">
        <v>22</v>
      </c>
      <c r="G1518" s="18" t="s">
        <v>110</v>
      </c>
      <c r="H1518" s="18" t="s">
        <v>385</v>
      </c>
      <c r="I1518" s="18" t="s">
        <v>386</v>
      </c>
      <c r="J1518" s="20">
        <v>919</v>
      </c>
      <c r="K1518" s="20">
        <v>2024</v>
      </c>
      <c r="L1518" s="20">
        <v>468</v>
      </c>
      <c r="M1518" s="20">
        <v>0</v>
      </c>
      <c r="N1518" s="20">
        <v>6.9</v>
      </c>
      <c r="O1518" s="20">
        <v>166</v>
      </c>
      <c r="P1518" s="20">
        <v>129</v>
      </c>
      <c r="Q1518" s="3">
        <v>37567440</v>
      </c>
      <c r="R1518" s="3">
        <v>20000000</v>
      </c>
      <c r="S1518" s="3">
        <f t="shared" si="230"/>
        <v>17567440</v>
      </c>
      <c r="T1518" s="4">
        <f t="shared" si="231"/>
        <v>0.87837200000000004</v>
      </c>
      <c r="U1518" s="5">
        <f t="shared" si="232"/>
        <v>27.951348800000002</v>
      </c>
      <c r="V1518" s="2">
        <f t="shared" si="233"/>
        <v>1982</v>
      </c>
      <c r="W1518" s="18" t="str">
        <f t="shared" si="234"/>
        <v>avgust</v>
      </c>
      <c r="X1518" s="18" t="str">
        <f t="shared" si="235"/>
        <v>John Milius</v>
      </c>
      <c r="Y1518" s="18" t="str">
        <f t="shared" si="236"/>
        <v>CONAN THE BARBARİAN</v>
      </c>
      <c r="Z1518" s="18" t="str">
        <f t="shared" si="237"/>
        <v>Normal</v>
      </c>
      <c r="AA1518" s="18" t="str">
        <f>VLOOKUP(D1518, lookups!$A$2:$B$18, 2, FALSE)</f>
        <v>High Budget</v>
      </c>
      <c r="AB1518" s="18" t="str">
        <f t="shared" si="238"/>
        <v>Not Recommended</v>
      </c>
      <c r="AC1518" s="18" t="str">
        <f t="shared" si="239"/>
        <v>Normal</v>
      </c>
    </row>
    <row r="1519" spans="1:29" x14ac:dyDescent="0.35">
      <c r="A1519" s="18" t="s">
        <v>3347</v>
      </c>
      <c r="B1519" s="19">
        <v>37936</v>
      </c>
      <c r="C1519" s="18" t="s">
        <v>50</v>
      </c>
      <c r="D1519" s="18" t="s">
        <v>38</v>
      </c>
      <c r="E1519" s="18" t="s">
        <v>21</v>
      </c>
      <c r="F1519" s="18" t="s">
        <v>22</v>
      </c>
      <c r="G1519" s="18" t="s">
        <v>102</v>
      </c>
      <c r="H1519" s="18" t="s">
        <v>1918</v>
      </c>
      <c r="I1519" s="18" t="s">
        <v>3348</v>
      </c>
      <c r="J1519" s="20">
        <v>818</v>
      </c>
      <c r="K1519" s="20">
        <v>2164</v>
      </c>
      <c r="L1519" s="20">
        <v>9</v>
      </c>
      <c r="M1519" s="20">
        <v>309</v>
      </c>
      <c r="N1519" s="20">
        <v>5.0999999999999996</v>
      </c>
      <c r="O1519" s="20">
        <v>52</v>
      </c>
      <c r="P1519" s="20">
        <v>87</v>
      </c>
      <c r="Q1519" s="3">
        <v>37566230</v>
      </c>
      <c r="R1519" s="3">
        <v>17000000</v>
      </c>
      <c r="S1519" s="3">
        <f t="shared" si="230"/>
        <v>20566230</v>
      </c>
      <c r="T1519" s="4">
        <f t="shared" si="231"/>
        <v>1.2097782352941175</v>
      </c>
      <c r="U1519" s="5">
        <f t="shared" si="232"/>
        <v>20.914811294117644</v>
      </c>
      <c r="V1519" s="2">
        <f t="shared" si="233"/>
        <v>2003</v>
      </c>
      <c r="W1519" s="18" t="str">
        <f t="shared" si="234"/>
        <v>noyabr</v>
      </c>
      <c r="X1519" s="18" t="str">
        <f t="shared" si="235"/>
        <v>John Hoffman</v>
      </c>
      <c r="Y1519" s="18" t="str">
        <f t="shared" si="236"/>
        <v>GOOD BOY!</v>
      </c>
      <c r="Z1519" s="18" t="str">
        <f t="shared" si="237"/>
        <v>Normal</v>
      </c>
      <c r="AA1519" s="18" t="str">
        <f>VLOOKUP(D1519, lookups!$A$2:$B$18, 2, FALSE)</f>
        <v>Medium Budget</v>
      </c>
      <c r="AB1519" s="18" t="str">
        <f t="shared" si="238"/>
        <v>Not Recommended</v>
      </c>
      <c r="AC1519" s="18" t="str">
        <f t="shared" si="239"/>
        <v>Normal</v>
      </c>
    </row>
    <row r="1520" spans="1:29" x14ac:dyDescent="0.35">
      <c r="A1520" s="18" t="s">
        <v>5865</v>
      </c>
      <c r="B1520" s="19">
        <v>40765</v>
      </c>
      <c r="C1520" s="18" t="s">
        <v>50</v>
      </c>
      <c r="D1520" s="18" t="s">
        <v>95</v>
      </c>
      <c r="E1520" s="18" t="s">
        <v>21</v>
      </c>
      <c r="F1520" s="18" t="s">
        <v>22</v>
      </c>
      <c r="G1520" s="18" t="s">
        <v>150</v>
      </c>
      <c r="H1520" s="18" t="s">
        <v>4545</v>
      </c>
      <c r="I1520" s="18" t="s">
        <v>1577</v>
      </c>
      <c r="J1520" s="20">
        <v>20000</v>
      </c>
      <c r="K1520" s="20">
        <v>34011</v>
      </c>
      <c r="L1520" s="20">
        <v>487</v>
      </c>
      <c r="M1520" s="20">
        <v>52000</v>
      </c>
      <c r="N1520" s="20">
        <v>6.7</v>
      </c>
      <c r="O1520" s="20">
        <v>360</v>
      </c>
      <c r="P1520" s="20">
        <v>109</v>
      </c>
      <c r="Q1520" s="3">
        <v>37553932</v>
      </c>
      <c r="R1520" s="3">
        <v>40000000</v>
      </c>
      <c r="S1520" s="3">
        <f t="shared" si="230"/>
        <v>-2446068</v>
      </c>
      <c r="T1520" s="4">
        <f t="shared" si="231"/>
        <v>-6.1151700000000003E-2</v>
      </c>
      <c r="U1520" s="5">
        <f t="shared" si="232"/>
        <v>31.975539319999999</v>
      </c>
      <c r="V1520" s="2">
        <f t="shared" si="233"/>
        <v>2011</v>
      </c>
      <c r="W1520" s="18" t="str">
        <f t="shared" si="234"/>
        <v>avgust</v>
      </c>
      <c r="X1520" s="18" t="str">
        <f t="shared" si="235"/>
        <v>Andrew Niccol</v>
      </c>
      <c r="Y1520" s="18" t="str">
        <f t="shared" si="236"/>
        <v>IN TİME</v>
      </c>
      <c r="Z1520" s="18" t="str">
        <f t="shared" si="237"/>
        <v>Normal</v>
      </c>
      <c r="AA1520" s="18" t="str">
        <f>VLOOKUP(D1520, lookups!$A$2:$B$18, 2, FALSE)</f>
        <v>High Budget</v>
      </c>
      <c r="AB1520" s="18" t="str">
        <f t="shared" si="238"/>
        <v>Not Recommended</v>
      </c>
      <c r="AC1520" s="18" t="str">
        <f t="shared" si="239"/>
        <v>Normal</v>
      </c>
    </row>
    <row r="1521" spans="1:29" x14ac:dyDescent="0.35">
      <c r="A1521" s="18" t="s">
        <v>6056</v>
      </c>
      <c r="B1521" s="19">
        <v>41168</v>
      </c>
      <c r="C1521" s="18" t="s">
        <v>50</v>
      </c>
      <c r="D1521" s="18" t="s">
        <v>95</v>
      </c>
      <c r="E1521" s="18" t="s">
        <v>21</v>
      </c>
      <c r="F1521" s="18" t="s">
        <v>22</v>
      </c>
      <c r="G1521" s="18" t="s">
        <v>110</v>
      </c>
      <c r="H1521" s="18" t="s">
        <v>1771</v>
      </c>
      <c r="I1521" s="18" t="s">
        <v>3740</v>
      </c>
      <c r="J1521" s="20">
        <v>3000</v>
      </c>
      <c r="K1521" s="20">
        <v>8281</v>
      </c>
      <c r="L1521" s="20">
        <v>335</v>
      </c>
      <c r="M1521" s="20">
        <v>98000</v>
      </c>
      <c r="N1521" s="20">
        <v>5.9</v>
      </c>
      <c r="O1521" s="20">
        <v>393</v>
      </c>
      <c r="P1521" s="20">
        <v>105</v>
      </c>
      <c r="Q1521" s="3">
        <v>37516013</v>
      </c>
      <c r="R1521" s="3">
        <v>69000000</v>
      </c>
      <c r="S1521" s="3">
        <f t="shared" si="230"/>
        <v>-31483987</v>
      </c>
      <c r="T1521" s="4">
        <f t="shared" si="231"/>
        <v>-0.45628966666666665</v>
      </c>
      <c r="U1521" s="5">
        <f t="shared" si="232"/>
        <v>33.217484133333336</v>
      </c>
      <c r="V1521" s="2">
        <f t="shared" si="233"/>
        <v>2012</v>
      </c>
      <c r="W1521" s="18" t="str">
        <f t="shared" si="234"/>
        <v>sentyabr</v>
      </c>
      <c r="X1521" s="18" t="str">
        <f t="shared" si="235"/>
        <v>Timur Bekmambetov</v>
      </c>
      <c r="Y1521" s="18" t="str">
        <f t="shared" si="236"/>
        <v>ABRAHAM LİNCOLN: VAMPİRE HUNTER</v>
      </c>
      <c r="Z1521" s="18" t="str">
        <f t="shared" si="237"/>
        <v>Underperformer</v>
      </c>
      <c r="AA1521" s="18" t="str">
        <f>VLOOKUP(D1521, lookups!$A$2:$B$18, 2, FALSE)</f>
        <v>High Budget</v>
      </c>
      <c r="AB1521" s="18" t="str">
        <f t="shared" si="238"/>
        <v>Not Recommended</v>
      </c>
      <c r="AC1521" s="18" t="str">
        <f t="shared" si="239"/>
        <v>High Buzz Mismatch</v>
      </c>
    </row>
    <row r="1522" spans="1:29" x14ac:dyDescent="0.35">
      <c r="A1522" s="18" t="s">
        <v>3752</v>
      </c>
      <c r="B1522" s="19">
        <v>38020</v>
      </c>
      <c r="C1522" s="18" t="s">
        <v>50</v>
      </c>
      <c r="D1522" s="18" t="s">
        <v>38</v>
      </c>
      <c r="E1522" s="18" t="s">
        <v>21</v>
      </c>
      <c r="F1522" s="18" t="s">
        <v>22</v>
      </c>
      <c r="G1522" s="18" t="s">
        <v>150</v>
      </c>
      <c r="H1522" s="18" t="s">
        <v>3753</v>
      </c>
      <c r="I1522" s="18" t="s">
        <v>823</v>
      </c>
      <c r="J1522" s="20">
        <v>627</v>
      </c>
      <c r="K1522" s="20">
        <v>2052</v>
      </c>
      <c r="L1522" s="20">
        <v>0</v>
      </c>
      <c r="M1522" s="20">
        <v>718</v>
      </c>
      <c r="N1522" s="20">
        <v>6</v>
      </c>
      <c r="O1522" s="20">
        <v>93</v>
      </c>
      <c r="P1522" s="20">
        <v>119</v>
      </c>
      <c r="Q1522" s="3">
        <v>37486138</v>
      </c>
      <c r="R1522" s="3">
        <v>50000000</v>
      </c>
      <c r="S1522" s="3">
        <f t="shared" si="230"/>
        <v>-12513862</v>
      </c>
      <c r="T1522" s="4">
        <f t="shared" si="231"/>
        <v>-0.25027724000000001</v>
      </c>
      <c r="U1522" s="5">
        <f t="shared" si="232"/>
        <v>23.971689103999999</v>
      </c>
      <c r="V1522" s="2">
        <f t="shared" si="233"/>
        <v>2004</v>
      </c>
      <c r="W1522" s="18" t="str">
        <f t="shared" si="234"/>
        <v>fevral</v>
      </c>
      <c r="X1522" s="18" t="str">
        <f t="shared" si="235"/>
        <v>Garry Marshall</v>
      </c>
      <c r="Y1522" s="18" t="str">
        <f t="shared" si="236"/>
        <v>RAİSİNG HELEN</v>
      </c>
      <c r="Z1522" s="18" t="str">
        <f t="shared" si="237"/>
        <v>Normal</v>
      </c>
      <c r="AA1522" s="18" t="str">
        <f>VLOOKUP(D1522, lookups!$A$2:$B$18, 2, FALSE)</f>
        <v>Medium Budget</v>
      </c>
      <c r="AB1522" s="18" t="str">
        <f t="shared" si="238"/>
        <v>Not Recommended</v>
      </c>
      <c r="AC1522" s="18" t="str">
        <f t="shared" si="239"/>
        <v>Normal</v>
      </c>
    </row>
    <row r="1523" spans="1:29" x14ac:dyDescent="0.35">
      <c r="A1523" s="18" t="s">
        <v>5685</v>
      </c>
      <c r="B1523" s="19">
        <v>40385</v>
      </c>
      <c r="C1523" s="18" t="s">
        <v>50</v>
      </c>
      <c r="D1523" s="18" t="s">
        <v>38</v>
      </c>
      <c r="E1523" s="18" t="s">
        <v>21</v>
      </c>
      <c r="F1523" s="18" t="s">
        <v>22</v>
      </c>
      <c r="G1523" s="18" t="s">
        <v>150</v>
      </c>
      <c r="H1523" s="18" t="s">
        <v>4932</v>
      </c>
      <c r="I1523" s="18" t="s">
        <v>5686</v>
      </c>
      <c r="J1523" s="20">
        <v>1000</v>
      </c>
      <c r="K1523" s="20">
        <v>3356</v>
      </c>
      <c r="L1523" s="20">
        <v>16</v>
      </c>
      <c r="M1523" s="20">
        <v>0</v>
      </c>
      <c r="N1523" s="20">
        <v>5.3</v>
      </c>
      <c r="O1523" s="20">
        <v>148</v>
      </c>
      <c r="P1523" s="20">
        <v>104</v>
      </c>
      <c r="Q1523" s="3">
        <v>37481242</v>
      </c>
      <c r="R1523" s="3">
        <v>35000000</v>
      </c>
      <c r="S1523" s="3">
        <f t="shared" si="230"/>
        <v>2481242</v>
      </c>
      <c r="T1523" s="4">
        <f t="shared" si="231"/>
        <v>7.089262857142857E-2</v>
      </c>
      <c r="U1523" s="5">
        <f t="shared" si="232"/>
        <v>21.228357051428571</v>
      </c>
      <c r="V1523" s="2">
        <f t="shared" si="233"/>
        <v>2010</v>
      </c>
      <c r="W1523" s="18" t="str">
        <f t="shared" si="234"/>
        <v>iyul</v>
      </c>
      <c r="X1523" s="18" t="str">
        <f t="shared" si="235"/>
        <v>Alan Poul</v>
      </c>
      <c r="Y1523" s="18" t="str">
        <f t="shared" si="236"/>
        <v>THE BACK-UP PLAN</v>
      </c>
      <c r="Z1523" s="18" t="str">
        <f t="shared" si="237"/>
        <v>Normal</v>
      </c>
      <c r="AA1523" s="18" t="str">
        <f>VLOOKUP(D1523, lookups!$A$2:$B$18, 2, FALSE)</f>
        <v>Medium Budget</v>
      </c>
      <c r="AB1523" s="18" t="str">
        <f t="shared" si="238"/>
        <v>Not Recommended</v>
      </c>
      <c r="AC1523" s="18" t="str">
        <f t="shared" si="239"/>
        <v>High Buzz Mismatch</v>
      </c>
    </row>
    <row r="1524" spans="1:29" x14ac:dyDescent="0.35">
      <c r="A1524" s="18" t="s">
        <v>5305</v>
      </c>
      <c r="B1524" s="19">
        <v>39892</v>
      </c>
      <c r="C1524" s="18" t="s">
        <v>50</v>
      </c>
      <c r="D1524" s="18" t="s">
        <v>79</v>
      </c>
      <c r="E1524" s="18" t="s">
        <v>21</v>
      </c>
      <c r="F1524" s="18" t="s">
        <v>22</v>
      </c>
      <c r="G1524" s="18" t="s">
        <v>150</v>
      </c>
      <c r="H1524" s="18" t="s">
        <v>1541</v>
      </c>
      <c r="I1524" s="18" t="s">
        <v>132</v>
      </c>
      <c r="J1524" s="20">
        <v>13000</v>
      </c>
      <c r="K1524" s="20">
        <v>24458</v>
      </c>
      <c r="L1524" s="20">
        <v>16000</v>
      </c>
      <c r="M1524" s="20">
        <v>23000</v>
      </c>
      <c r="N1524" s="20">
        <v>7.4</v>
      </c>
      <c r="O1524" s="20">
        <v>306</v>
      </c>
      <c r="P1524" s="20">
        <v>134</v>
      </c>
      <c r="Q1524" s="3">
        <v>37479778</v>
      </c>
      <c r="R1524" s="3">
        <v>60000000</v>
      </c>
      <c r="S1524" s="3">
        <f t="shared" si="230"/>
        <v>-22520222</v>
      </c>
      <c r="T1524" s="4">
        <f t="shared" si="231"/>
        <v>-0.37533703333333335</v>
      </c>
      <c r="U1524" s="5">
        <f t="shared" si="232"/>
        <v>31.749865186666668</v>
      </c>
      <c r="V1524" s="2">
        <f t="shared" si="233"/>
        <v>2009</v>
      </c>
      <c r="W1524" s="18" t="str">
        <f t="shared" si="234"/>
        <v>mart</v>
      </c>
      <c r="X1524" s="18" t="str">
        <f t="shared" si="235"/>
        <v>Clint Eastwood</v>
      </c>
      <c r="Y1524" s="18" t="str">
        <f t="shared" si="236"/>
        <v>INVİCTUS</v>
      </c>
      <c r="Z1524" s="18" t="str">
        <f t="shared" si="237"/>
        <v>Underperformer</v>
      </c>
      <c r="AA1524" s="18" t="str">
        <f>VLOOKUP(D1524, lookups!$A$2:$B$18, 2, FALSE)</f>
        <v>Medium Budget</v>
      </c>
      <c r="AB1524" s="18" t="str">
        <f t="shared" si="238"/>
        <v>Not Recommended</v>
      </c>
      <c r="AC1524" s="18" t="str">
        <f t="shared" si="239"/>
        <v>Normal</v>
      </c>
    </row>
    <row r="1525" spans="1:29" x14ac:dyDescent="0.35">
      <c r="A1525" s="18" t="s">
        <v>2731</v>
      </c>
      <c r="B1525" s="19">
        <v>37063</v>
      </c>
      <c r="C1525" s="18" t="s">
        <v>50</v>
      </c>
      <c r="D1525" s="18" t="s">
        <v>109</v>
      </c>
      <c r="E1525" s="18" t="s">
        <v>21</v>
      </c>
      <c r="F1525" s="18" t="s">
        <v>29</v>
      </c>
      <c r="G1525" s="18" t="s">
        <v>110</v>
      </c>
      <c r="H1525" s="18" t="s">
        <v>227</v>
      </c>
      <c r="I1525" s="18" t="s">
        <v>2732</v>
      </c>
      <c r="J1525" s="20">
        <v>1000</v>
      </c>
      <c r="K1525" s="20">
        <v>1982</v>
      </c>
      <c r="L1525" s="20">
        <v>108</v>
      </c>
      <c r="M1525" s="20">
        <v>0</v>
      </c>
      <c r="N1525" s="20">
        <v>6.1</v>
      </c>
      <c r="O1525" s="20">
        <v>190</v>
      </c>
      <c r="P1525" s="20">
        <v>90</v>
      </c>
      <c r="Q1525" s="3">
        <v>37470017</v>
      </c>
      <c r="R1525" s="3">
        <v>10000000</v>
      </c>
      <c r="S1525" s="3">
        <f t="shared" si="230"/>
        <v>27470017</v>
      </c>
      <c r="T1525" s="4">
        <f t="shared" si="231"/>
        <v>2.7470017000000002</v>
      </c>
      <c r="U1525" s="5">
        <f t="shared" si="232"/>
        <v>25.498800679999999</v>
      </c>
      <c r="V1525" s="2">
        <f t="shared" si="233"/>
        <v>2001</v>
      </c>
      <c r="W1525" s="18" t="str">
        <f t="shared" si="234"/>
        <v>iyun</v>
      </c>
      <c r="X1525" s="18" t="str">
        <f t="shared" si="235"/>
        <v>Victor Salva</v>
      </c>
      <c r="Y1525" s="18" t="str">
        <f t="shared" si="236"/>
        <v>JEEPERS CREEPERS</v>
      </c>
      <c r="Z1525" s="18" t="str">
        <f t="shared" si="237"/>
        <v>Normal</v>
      </c>
      <c r="AA1525" s="18" t="str">
        <f>VLOOKUP(D1525, lookups!$A$2:$B$18, 2, FALSE)</f>
        <v>Low Budget</v>
      </c>
      <c r="AB1525" s="18" t="str">
        <f t="shared" si="238"/>
        <v>Not Recommended</v>
      </c>
      <c r="AC1525" s="18" t="str">
        <f t="shared" si="239"/>
        <v>Normal</v>
      </c>
    </row>
    <row r="1526" spans="1:29" x14ac:dyDescent="0.35">
      <c r="A1526" s="18" t="s">
        <v>4400</v>
      </c>
      <c r="B1526" s="19">
        <v>38963</v>
      </c>
      <c r="C1526" s="18" t="s">
        <v>50</v>
      </c>
      <c r="D1526" s="18" t="s">
        <v>38</v>
      </c>
      <c r="E1526" s="18" t="s">
        <v>21</v>
      </c>
      <c r="F1526" s="18" t="s">
        <v>22</v>
      </c>
      <c r="G1526" s="18" t="s">
        <v>150</v>
      </c>
      <c r="H1526" s="18" t="s">
        <v>602</v>
      </c>
      <c r="I1526" s="18" t="s">
        <v>388</v>
      </c>
      <c r="J1526" s="20">
        <v>49000</v>
      </c>
      <c r="K1526" s="20">
        <v>52571</v>
      </c>
      <c r="L1526" s="20">
        <v>272</v>
      </c>
      <c r="M1526" s="20">
        <v>0</v>
      </c>
      <c r="N1526" s="20">
        <v>6.2</v>
      </c>
      <c r="O1526" s="20">
        <v>111</v>
      </c>
      <c r="P1526" s="20">
        <v>115</v>
      </c>
      <c r="Q1526" s="3">
        <v>37442180</v>
      </c>
      <c r="R1526" s="3">
        <v>20000000</v>
      </c>
      <c r="S1526" s="3">
        <f t="shared" si="230"/>
        <v>17442180</v>
      </c>
      <c r="T1526" s="4">
        <f t="shared" si="231"/>
        <v>0.87210900000000002</v>
      </c>
      <c r="U1526" s="5">
        <f t="shared" si="232"/>
        <v>25.148843599999999</v>
      </c>
      <c r="V1526" s="2">
        <f t="shared" si="233"/>
        <v>2006</v>
      </c>
      <c r="W1526" s="18" t="str">
        <f t="shared" si="234"/>
        <v>sentyabr</v>
      </c>
      <c r="X1526" s="18" t="str">
        <f t="shared" si="235"/>
        <v>Barry Levinson</v>
      </c>
      <c r="Y1526" s="18" t="str">
        <f t="shared" si="236"/>
        <v>MAN OF THE YEAR</v>
      </c>
      <c r="Z1526" s="18" t="str">
        <f t="shared" si="237"/>
        <v>Normal</v>
      </c>
      <c r="AA1526" s="18" t="str">
        <f>VLOOKUP(D1526, lookups!$A$2:$B$18, 2, FALSE)</f>
        <v>Medium Budget</v>
      </c>
      <c r="AB1526" s="18" t="str">
        <f t="shared" si="238"/>
        <v>Not Recommended</v>
      </c>
      <c r="AC1526" s="18" t="str">
        <f t="shared" si="239"/>
        <v>Normal</v>
      </c>
    </row>
    <row r="1527" spans="1:29" x14ac:dyDescent="0.35">
      <c r="A1527" s="18" t="s">
        <v>6997</v>
      </c>
      <c r="B1527" s="19">
        <v>42016</v>
      </c>
      <c r="C1527" s="18" t="s">
        <v>50</v>
      </c>
      <c r="D1527" s="18" t="s">
        <v>27</v>
      </c>
      <c r="E1527" s="18" t="s">
        <v>21</v>
      </c>
      <c r="F1527" s="18" t="s">
        <v>22</v>
      </c>
      <c r="G1527" s="18" t="s">
        <v>150</v>
      </c>
      <c r="H1527" s="18" t="s">
        <v>6998</v>
      </c>
      <c r="I1527" s="18" t="s">
        <v>1644</v>
      </c>
      <c r="J1527" s="20">
        <v>989</v>
      </c>
      <c r="K1527" s="20">
        <v>3386</v>
      </c>
      <c r="L1527" s="20">
        <v>88</v>
      </c>
      <c r="M1527" s="20">
        <v>23000</v>
      </c>
      <c r="N1527" s="20">
        <v>7.1</v>
      </c>
      <c r="O1527" s="20">
        <v>117</v>
      </c>
      <c r="P1527" s="20">
        <v>128</v>
      </c>
      <c r="Q1527" s="3">
        <v>37432299</v>
      </c>
      <c r="R1527" s="3">
        <v>34000000</v>
      </c>
      <c r="S1527" s="3">
        <f t="shared" si="230"/>
        <v>3432299</v>
      </c>
      <c r="T1527" s="4">
        <f t="shared" si="231"/>
        <v>0.10094997058823529</v>
      </c>
      <c r="U1527" s="5">
        <f t="shared" si="232"/>
        <v>30.740379988235293</v>
      </c>
      <c r="V1527" s="2">
        <f t="shared" si="233"/>
        <v>2015</v>
      </c>
      <c r="W1527" s="18" t="str">
        <f t="shared" si="234"/>
        <v>yanvar</v>
      </c>
      <c r="X1527" s="18" t="str">
        <f t="shared" si="235"/>
        <v>George Tillman Jr.</v>
      </c>
      <c r="Y1527" s="18" t="str">
        <f t="shared" si="236"/>
        <v>THE LONGEST RİDE</v>
      </c>
      <c r="Z1527" s="18" t="str">
        <f t="shared" si="237"/>
        <v>Normal</v>
      </c>
      <c r="AA1527" s="18" t="str">
        <f>VLOOKUP(D1527, lookups!$A$2:$B$18, 2, FALSE)</f>
        <v>Medium Budget</v>
      </c>
      <c r="AB1527" s="18" t="str">
        <f t="shared" si="238"/>
        <v>Not Recommended</v>
      </c>
      <c r="AC1527" s="18" t="str">
        <f t="shared" si="239"/>
        <v>Normal</v>
      </c>
    </row>
    <row r="1528" spans="1:29" x14ac:dyDescent="0.35">
      <c r="A1528" s="18" t="s">
        <v>5918</v>
      </c>
      <c r="B1528" s="19">
        <v>40559</v>
      </c>
      <c r="C1528" s="18" t="s">
        <v>50</v>
      </c>
      <c r="D1528" s="18" t="s">
        <v>58</v>
      </c>
      <c r="E1528" s="18" t="s">
        <v>21</v>
      </c>
      <c r="F1528" s="18" t="s">
        <v>22</v>
      </c>
      <c r="G1528" s="18" t="s">
        <v>110</v>
      </c>
      <c r="H1528" s="18" t="s">
        <v>5919</v>
      </c>
      <c r="I1528" s="18" t="s">
        <v>4769</v>
      </c>
      <c r="J1528" s="20">
        <v>176</v>
      </c>
      <c r="K1528" s="20">
        <v>390</v>
      </c>
      <c r="L1528" s="20">
        <v>99</v>
      </c>
      <c r="M1528" s="20">
        <v>42000</v>
      </c>
      <c r="N1528" s="20">
        <v>7</v>
      </c>
      <c r="O1528" s="20">
        <v>342</v>
      </c>
      <c r="P1528" s="20">
        <v>109</v>
      </c>
      <c r="Q1528" s="3">
        <v>37371385</v>
      </c>
      <c r="R1528" s="3">
        <v>40000000</v>
      </c>
      <c r="S1528" s="3">
        <f t="shared" si="230"/>
        <v>-2628615</v>
      </c>
      <c r="T1528" s="4">
        <f t="shared" si="231"/>
        <v>-6.5715375000000006E-2</v>
      </c>
      <c r="U1528" s="5">
        <f t="shared" si="232"/>
        <v>32.173713849999999</v>
      </c>
      <c r="V1528" s="2">
        <f t="shared" si="233"/>
        <v>2011</v>
      </c>
      <c r="W1528" s="18" t="str">
        <f t="shared" si="234"/>
        <v>yanvar</v>
      </c>
      <c r="X1528" s="18" t="str">
        <f t="shared" si="235"/>
        <v>Greg Mottola</v>
      </c>
      <c r="Y1528" s="18" t="str">
        <f t="shared" si="236"/>
        <v>PAUL</v>
      </c>
      <c r="Z1528" s="18" t="str">
        <f t="shared" si="237"/>
        <v>Normal</v>
      </c>
      <c r="AA1528" s="18" t="str">
        <f>VLOOKUP(D1528, lookups!$A$2:$B$18, 2, FALSE)</f>
        <v>High Budget</v>
      </c>
      <c r="AB1528" s="18" t="str">
        <f t="shared" si="238"/>
        <v>Not Recommended</v>
      </c>
      <c r="AC1528" s="18" t="str">
        <f t="shared" si="239"/>
        <v>Normal</v>
      </c>
    </row>
    <row r="1529" spans="1:29" x14ac:dyDescent="0.35">
      <c r="A1529" s="18" t="s">
        <v>1848</v>
      </c>
      <c r="B1529" s="19">
        <v>35884</v>
      </c>
      <c r="C1529" s="18" t="s">
        <v>50</v>
      </c>
      <c r="D1529" s="18" t="s">
        <v>20</v>
      </c>
      <c r="E1529" s="18" t="s">
        <v>21</v>
      </c>
      <c r="F1529" s="18" t="s">
        <v>22</v>
      </c>
      <c r="G1529" s="18" t="s">
        <v>110</v>
      </c>
      <c r="H1529" s="18" t="s">
        <v>1528</v>
      </c>
      <c r="I1529" s="18" t="s">
        <v>763</v>
      </c>
      <c r="J1529" s="20">
        <v>3000</v>
      </c>
      <c r="K1529" s="20">
        <v>3768</v>
      </c>
      <c r="L1529" s="20">
        <v>0</v>
      </c>
      <c r="M1529" s="20">
        <v>0</v>
      </c>
      <c r="N1529" s="20">
        <v>7</v>
      </c>
      <c r="O1529" s="20">
        <v>158</v>
      </c>
      <c r="P1529" s="20">
        <v>123</v>
      </c>
      <c r="Q1529" s="3">
        <v>37339525</v>
      </c>
      <c r="R1529" s="3">
        <v>48000000</v>
      </c>
      <c r="S1529" s="3">
        <f t="shared" si="230"/>
        <v>-10660475</v>
      </c>
      <c r="T1529" s="4">
        <f t="shared" si="231"/>
        <v>-0.22209322916666666</v>
      </c>
      <c r="U1529" s="5">
        <f t="shared" si="232"/>
        <v>27.911162708333332</v>
      </c>
      <c r="V1529" s="2">
        <f t="shared" si="233"/>
        <v>1998</v>
      </c>
      <c r="W1529" s="18" t="str">
        <f t="shared" si="234"/>
        <v>mart</v>
      </c>
      <c r="X1529" s="18" t="str">
        <f t="shared" si="235"/>
        <v>Steven Soderbergh</v>
      </c>
      <c r="Y1529" s="18" t="str">
        <f t="shared" si="236"/>
        <v>OUT OF SİGHT</v>
      </c>
      <c r="Z1529" s="18" t="str">
        <f t="shared" si="237"/>
        <v>Normal</v>
      </c>
      <c r="AA1529" s="18" t="str">
        <f>VLOOKUP(D1529, lookups!$A$2:$B$18, 2, FALSE)</f>
        <v>Medium Budget</v>
      </c>
      <c r="AB1529" s="18" t="str">
        <f t="shared" si="238"/>
        <v>Not Recommended</v>
      </c>
      <c r="AC1529" s="18" t="str">
        <f t="shared" si="239"/>
        <v>Normal</v>
      </c>
    </row>
    <row r="1530" spans="1:29" x14ac:dyDescent="0.35">
      <c r="A1530" s="18" t="s">
        <v>5866</v>
      </c>
      <c r="B1530" s="19">
        <v>40601</v>
      </c>
      <c r="C1530" s="18" t="s">
        <v>50</v>
      </c>
      <c r="D1530" s="18" t="s">
        <v>79</v>
      </c>
      <c r="E1530" s="18" t="s">
        <v>21</v>
      </c>
      <c r="F1530" s="18" t="s">
        <v>22</v>
      </c>
      <c r="G1530" s="18" t="s">
        <v>110</v>
      </c>
      <c r="H1530" s="18" t="s">
        <v>1294</v>
      </c>
      <c r="I1530" s="18" t="s">
        <v>132</v>
      </c>
      <c r="J1530" s="20">
        <v>29000</v>
      </c>
      <c r="K1530" s="20">
        <v>36258</v>
      </c>
      <c r="L1530" s="20">
        <v>16000</v>
      </c>
      <c r="M1530" s="20">
        <v>16000</v>
      </c>
      <c r="N1530" s="20">
        <v>6.6</v>
      </c>
      <c r="O1530" s="20">
        <v>392</v>
      </c>
      <c r="P1530" s="20">
        <v>137</v>
      </c>
      <c r="Q1530" s="3">
        <v>37304950</v>
      </c>
      <c r="R1530" s="3">
        <v>35000000</v>
      </c>
      <c r="S1530" s="3">
        <f t="shared" si="230"/>
        <v>2304950</v>
      </c>
      <c r="T1530" s="4">
        <f t="shared" si="231"/>
        <v>6.5855714285714281E-2</v>
      </c>
      <c r="U1530" s="5">
        <f t="shared" si="232"/>
        <v>28.026342285714286</v>
      </c>
      <c r="V1530" s="2">
        <f t="shared" si="233"/>
        <v>2011</v>
      </c>
      <c r="W1530" s="18" t="str">
        <f t="shared" si="234"/>
        <v>fevral</v>
      </c>
      <c r="X1530" s="18" t="str">
        <f t="shared" si="235"/>
        <v>Clint Eastwood</v>
      </c>
      <c r="Y1530" s="18" t="str">
        <f t="shared" si="236"/>
        <v>J. EDGAR</v>
      </c>
      <c r="Z1530" s="18" t="str">
        <f t="shared" si="237"/>
        <v>Normal</v>
      </c>
      <c r="AA1530" s="18" t="str">
        <f>VLOOKUP(D1530, lookups!$A$2:$B$18, 2, FALSE)</f>
        <v>Medium Budget</v>
      </c>
      <c r="AB1530" s="18" t="str">
        <f t="shared" si="238"/>
        <v>Not Recommended</v>
      </c>
      <c r="AC1530" s="18" t="str">
        <f t="shared" si="239"/>
        <v>Normal</v>
      </c>
    </row>
    <row r="1531" spans="1:29" x14ac:dyDescent="0.35">
      <c r="A1531" s="18" t="s">
        <v>6017</v>
      </c>
      <c r="B1531" s="19">
        <v>40545</v>
      </c>
      <c r="C1531" s="18" t="s">
        <v>50</v>
      </c>
      <c r="D1531" s="18" t="s">
        <v>27</v>
      </c>
      <c r="E1531" s="18" t="s">
        <v>21</v>
      </c>
      <c r="F1531" s="18" t="s">
        <v>22</v>
      </c>
      <c r="G1531" s="18" t="s">
        <v>150</v>
      </c>
      <c r="H1531" s="18" t="s">
        <v>5521</v>
      </c>
      <c r="I1531" s="18" t="s">
        <v>6018</v>
      </c>
      <c r="J1531" s="20">
        <v>3000</v>
      </c>
      <c r="K1531" s="20">
        <v>5349</v>
      </c>
      <c r="L1531" s="20">
        <v>26</v>
      </c>
      <c r="M1531" s="20">
        <v>0</v>
      </c>
      <c r="N1531" s="20">
        <v>4.8</v>
      </c>
      <c r="O1531" s="20">
        <v>138</v>
      </c>
      <c r="P1531" s="20">
        <v>91</v>
      </c>
      <c r="Q1531" s="3">
        <v>37300107</v>
      </c>
      <c r="R1531" s="3">
        <v>16000000</v>
      </c>
      <c r="S1531" s="3">
        <f t="shared" si="230"/>
        <v>21300107</v>
      </c>
      <c r="T1531" s="4">
        <f t="shared" si="231"/>
        <v>1.3312566875</v>
      </c>
      <c r="U1531" s="5">
        <f t="shared" si="232"/>
        <v>19.732502674999999</v>
      </c>
      <c r="V1531" s="2">
        <f t="shared" si="233"/>
        <v>2011</v>
      </c>
      <c r="W1531" s="18" t="str">
        <f t="shared" si="234"/>
        <v>yanvar</v>
      </c>
      <c r="X1531" s="18" t="str">
        <f t="shared" si="235"/>
        <v>Christian E. Christiansen</v>
      </c>
      <c r="Y1531" s="18" t="str">
        <f t="shared" si="236"/>
        <v>THE ROOMMATE</v>
      </c>
      <c r="Z1531" s="18" t="str">
        <f t="shared" si="237"/>
        <v>Normal</v>
      </c>
      <c r="AA1531" s="18" t="str">
        <f>VLOOKUP(D1531, lookups!$A$2:$B$18, 2, FALSE)</f>
        <v>Medium Budget</v>
      </c>
      <c r="AB1531" s="18" t="str">
        <f t="shared" si="238"/>
        <v>Not Recommended</v>
      </c>
      <c r="AC1531" s="18" t="str">
        <f t="shared" si="239"/>
        <v>Normal</v>
      </c>
    </row>
    <row r="1532" spans="1:29" x14ac:dyDescent="0.35">
      <c r="A1532" s="18" t="s">
        <v>5871</v>
      </c>
      <c r="B1532" s="19">
        <v>40838</v>
      </c>
      <c r="C1532" s="18" t="s">
        <v>50</v>
      </c>
      <c r="D1532" s="18" t="s">
        <v>38</v>
      </c>
      <c r="E1532" s="18" t="s">
        <v>21</v>
      </c>
      <c r="F1532" s="18" t="s">
        <v>22</v>
      </c>
      <c r="G1532" s="18" t="s">
        <v>150</v>
      </c>
      <c r="H1532" s="18" t="s">
        <v>1511</v>
      </c>
      <c r="I1532" s="18" t="s">
        <v>5872</v>
      </c>
      <c r="J1532" s="20">
        <v>1000</v>
      </c>
      <c r="K1532" s="20">
        <v>5959</v>
      </c>
      <c r="L1532" s="20">
        <v>70</v>
      </c>
      <c r="M1532" s="20">
        <v>0</v>
      </c>
      <c r="N1532" s="20">
        <v>5.7</v>
      </c>
      <c r="O1532" s="20">
        <v>52</v>
      </c>
      <c r="P1532" s="20">
        <v>112</v>
      </c>
      <c r="Q1532" s="3">
        <v>37295394</v>
      </c>
      <c r="R1532" s="3">
        <v>6600000</v>
      </c>
      <c r="S1532" s="3">
        <f t="shared" si="230"/>
        <v>30695394</v>
      </c>
      <c r="T1532" s="4">
        <f t="shared" si="231"/>
        <v>4.6508172727272727</v>
      </c>
      <c r="U1532" s="5">
        <f t="shared" si="232"/>
        <v>24.660326909090909</v>
      </c>
      <c r="V1532" s="2">
        <f t="shared" si="233"/>
        <v>2011</v>
      </c>
      <c r="W1532" s="18" t="str">
        <f t="shared" si="234"/>
        <v>oktyabr</v>
      </c>
      <c r="X1532" s="18" t="str">
        <f t="shared" si="235"/>
        <v>Salim Akil</v>
      </c>
      <c r="Y1532" s="18" t="str">
        <f t="shared" si="236"/>
        <v>JUMPİNG THE BROOM</v>
      </c>
      <c r="Z1532" s="18" t="str">
        <f t="shared" si="237"/>
        <v>Normal</v>
      </c>
      <c r="AA1532" s="18" t="str">
        <f>VLOOKUP(D1532, lookups!$A$2:$B$18, 2, FALSE)</f>
        <v>Medium Budget</v>
      </c>
      <c r="AB1532" s="18" t="str">
        <f t="shared" si="238"/>
        <v>Not Recommended</v>
      </c>
      <c r="AC1532" s="18" t="str">
        <f t="shared" si="239"/>
        <v>Normal</v>
      </c>
    </row>
    <row r="1533" spans="1:29" x14ac:dyDescent="0.35">
      <c r="A1533" s="18" t="s">
        <v>3021</v>
      </c>
      <c r="B1533" s="19">
        <v>37484</v>
      </c>
      <c r="C1533" s="18" t="s">
        <v>50</v>
      </c>
      <c r="D1533" s="18" t="s">
        <v>38</v>
      </c>
      <c r="E1533" s="18" t="s">
        <v>21</v>
      </c>
      <c r="F1533" s="18" t="s">
        <v>22</v>
      </c>
      <c r="G1533" s="18" t="s">
        <v>150</v>
      </c>
      <c r="H1533" s="18" t="s">
        <v>3022</v>
      </c>
      <c r="I1533" s="18" t="s">
        <v>1797</v>
      </c>
      <c r="J1533" s="20">
        <v>1000</v>
      </c>
      <c r="K1533" s="20">
        <v>1531</v>
      </c>
      <c r="L1533" s="20">
        <v>33</v>
      </c>
      <c r="M1533" s="20">
        <v>0</v>
      </c>
      <c r="N1533" s="20">
        <v>3.3</v>
      </c>
      <c r="O1533" s="20">
        <v>111</v>
      </c>
      <c r="P1533" s="20">
        <v>93</v>
      </c>
      <c r="Q1533" s="3">
        <v>37188667</v>
      </c>
      <c r="R1533" s="3">
        <v>12000000</v>
      </c>
      <c r="S1533" s="3">
        <f t="shared" si="230"/>
        <v>25188667</v>
      </c>
      <c r="T1533" s="4">
        <f t="shared" si="231"/>
        <v>2.0990555833333335</v>
      </c>
      <c r="U1533" s="5">
        <f t="shared" si="232"/>
        <v>14.039622233333333</v>
      </c>
      <c r="V1533" s="2">
        <f t="shared" si="233"/>
        <v>2002</v>
      </c>
      <c r="W1533" s="18" t="str">
        <f t="shared" si="234"/>
        <v>avgust</v>
      </c>
      <c r="X1533" s="18" t="str">
        <f t="shared" si="235"/>
        <v>Tamra Davis</v>
      </c>
      <c r="Y1533" s="18" t="str">
        <f t="shared" si="236"/>
        <v>CROSSROADS</v>
      </c>
      <c r="Z1533" s="18" t="str">
        <f t="shared" si="237"/>
        <v>Normal</v>
      </c>
      <c r="AA1533" s="18" t="str">
        <f>VLOOKUP(D1533, lookups!$A$2:$B$18, 2, FALSE)</f>
        <v>Medium Budget</v>
      </c>
      <c r="AB1533" s="18" t="str">
        <f t="shared" si="238"/>
        <v>Not Recommended</v>
      </c>
      <c r="AC1533" s="18" t="str">
        <f t="shared" si="239"/>
        <v>Normal</v>
      </c>
    </row>
    <row r="1534" spans="1:29" x14ac:dyDescent="0.35">
      <c r="A1534" s="18" t="s">
        <v>6263</v>
      </c>
      <c r="B1534" s="19">
        <v>41045</v>
      </c>
      <c r="C1534" s="18" t="s">
        <v>50</v>
      </c>
      <c r="D1534" s="18" t="s">
        <v>38</v>
      </c>
      <c r="E1534" s="18" t="s">
        <v>21</v>
      </c>
      <c r="F1534" s="18" t="s">
        <v>22</v>
      </c>
      <c r="G1534" s="18" t="s">
        <v>150</v>
      </c>
      <c r="H1534" s="18" t="s">
        <v>441</v>
      </c>
      <c r="I1534" s="18" t="s">
        <v>4487</v>
      </c>
      <c r="J1534" s="20">
        <v>405</v>
      </c>
      <c r="K1534" s="20">
        <v>1070</v>
      </c>
      <c r="L1534" s="20">
        <v>98</v>
      </c>
      <c r="M1534" s="20">
        <v>0</v>
      </c>
      <c r="N1534" s="20">
        <v>5.8</v>
      </c>
      <c r="O1534" s="20">
        <v>147</v>
      </c>
      <c r="P1534" s="20">
        <v>95</v>
      </c>
      <c r="Q1534" s="3">
        <v>37101011</v>
      </c>
      <c r="R1534" s="3">
        <v>40000000</v>
      </c>
      <c r="S1534" s="3">
        <f t="shared" si="230"/>
        <v>-2898989</v>
      </c>
      <c r="T1534" s="4">
        <f t="shared" si="231"/>
        <v>-7.2474725000000004E-2</v>
      </c>
      <c r="U1534" s="5">
        <f t="shared" si="232"/>
        <v>23.171010110000001</v>
      </c>
      <c r="V1534" s="2">
        <f t="shared" si="233"/>
        <v>2012</v>
      </c>
      <c r="W1534" s="18" t="str">
        <f t="shared" si="234"/>
        <v>may</v>
      </c>
      <c r="X1534" s="18" t="str">
        <f t="shared" si="235"/>
        <v>Anne Fletcher</v>
      </c>
      <c r="Y1534" s="18" t="str">
        <f t="shared" si="236"/>
        <v>THE GUİLT TRİP</v>
      </c>
      <c r="Z1534" s="18" t="str">
        <f t="shared" si="237"/>
        <v>Normal</v>
      </c>
      <c r="AA1534" s="18" t="str">
        <f>VLOOKUP(D1534, lookups!$A$2:$B$18, 2, FALSE)</f>
        <v>Medium Budget</v>
      </c>
      <c r="AB1534" s="18" t="str">
        <f t="shared" si="238"/>
        <v>Not Recommended</v>
      </c>
      <c r="AC1534" s="18" t="str">
        <f t="shared" si="239"/>
        <v>High Buzz Mismatch</v>
      </c>
    </row>
    <row r="1535" spans="1:29" x14ac:dyDescent="0.35">
      <c r="A1535" s="18" t="s">
        <v>5769</v>
      </c>
      <c r="B1535" s="19">
        <v>40817</v>
      </c>
      <c r="C1535" s="18" t="s">
        <v>50</v>
      </c>
      <c r="D1535" s="18" t="s">
        <v>95</v>
      </c>
      <c r="E1535" s="18" t="s">
        <v>21</v>
      </c>
      <c r="F1535" s="18" t="s">
        <v>29</v>
      </c>
      <c r="G1535" s="18" t="s">
        <v>110</v>
      </c>
      <c r="H1535" s="18" t="s">
        <v>5770</v>
      </c>
      <c r="I1535" s="18" t="s">
        <v>5486</v>
      </c>
      <c r="J1535" s="20">
        <v>731</v>
      </c>
      <c r="K1535" s="20">
        <v>1987</v>
      </c>
      <c r="L1535" s="20">
        <v>181</v>
      </c>
      <c r="M1535" s="20">
        <v>0</v>
      </c>
      <c r="N1535" s="20">
        <v>6.1</v>
      </c>
      <c r="O1535" s="20">
        <v>220</v>
      </c>
      <c r="P1535" s="20">
        <v>83</v>
      </c>
      <c r="Q1535" s="3">
        <v>37053924</v>
      </c>
      <c r="R1535" s="3">
        <v>28000000</v>
      </c>
      <c r="S1535" s="3">
        <f t="shared" si="230"/>
        <v>9053924</v>
      </c>
      <c r="T1535" s="4">
        <f t="shared" si="231"/>
        <v>0.3233544285714286</v>
      </c>
      <c r="U1535" s="5">
        <f t="shared" si="232"/>
        <v>24.52934177142857</v>
      </c>
      <c r="V1535" s="2">
        <f t="shared" si="233"/>
        <v>2011</v>
      </c>
      <c r="W1535" s="18" t="str">
        <f t="shared" si="234"/>
        <v>oktyabr</v>
      </c>
      <c r="X1535" s="18" t="str">
        <f t="shared" si="235"/>
        <v>Ruben Fleischer</v>
      </c>
      <c r="Y1535" s="18" t="str">
        <f t="shared" si="236"/>
        <v>30 MİNUTES OR LESS</v>
      </c>
      <c r="Z1535" s="18" t="str">
        <f t="shared" si="237"/>
        <v>Normal</v>
      </c>
      <c r="AA1535" s="18" t="str">
        <f>VLOOKUP(D1535, lookups!$A$2:$B$18, 2, FALSE)</f>
        <v>High Budget</v>
      </c>
      <c r="AB1535" s="18" t="str">
        <f t="shared" si="238"/>
        <v>Not Recommended</v>
      </c>
      <c r="AC1535" s="18" t="str">
        <f t="shared" si="239"/>
        <v>Normal</v>
      </c>
    </row>
    <row r="1536" spans="1:29" x14ac:dyDescent="0.35">
      <c r="A1536" s="18" t="s">
        <v>2409</v>
      </c>
      <c r="B1536" s="19">
        <v>36651</v>
      </c>
      <c r="C1536" s="18" t="s">
        <v>50</v>
      </c>
      <c r="D1536" s="18" t="s">
        <v>38</v>
      </c>
      <c r="E1536" s="18" t="s">
        <v>21</v>
      </c>
      <c r="F1536" s="18" t="s">
        <v>22</v>
      </c>
      <c r="G1536" s="18" t="s">
        <v>150</v>
      </c>
      <c r="H1536" s="18" t="s">
        <v>2410</v>
      </c>
      <c r="I1536" s="18" t="s">
        <v>2411</v>
      </c>
      <c r="J1536" s="20">
        <v>955</v>
      </c>
      <c r="K1536" s="20">
        <v>5404</v>
      </c>
      <c r="L1536" s="20">
        <v>0</v>
      </c>
      <c r="M1536" s="20">
        <v>0</v>
      </c>
      <c r="N1536" s="20">
        <v>6.4</v>
      </c>
      <c r="O1536" s="20">
        <v>148</v>
      </c>
      <c r="P1536" s="20">
        <v>128</v>
      </c>
      <c r="Q1536" s="3">
        <v>37036404</v>
      </c>
      <c r="R1536" s="3">
        <v>30000000</v>
      </c>
      <c r="S1536" s="3">
        <f t="shared" si="230"/>
        <v>7036404</v>
      </c>
      <c r="T1536" s="4">
        <f t="shared" si="231"/>
        <v>0.2345468</v>
      </c>
      <c r="U1536" s="5">
        <f t="shared" si="232"/>
        <v>25.693818720000003</v>
      </c>
      <c r="V1536" s="2">
        <f t="shared" si="233"/>
        <v>2000</v>
      </c>
      <c r="W1536" s="18" t="str">
        <f t="shared" si="234"/>
        <v>may</v>
      </c>
      <c r="X1536" s="18" t="str">
        <f t="shared" si="235"/>
        <v>Edward Norton</v>
      </c>
      <c r="Y1536" s="18" t="str">
        <f t="shared" si="236"/>
        <v>KEEPİNG THE FAİTH</v>
      </c>
      <c r="Z1536" s="18" t="str">
        <f t="shared" si="237"/>
        <v>Normal</v>
      </c>
      <c r="AA1536" s="18" t="str">
        <f>VLOOKUP(D1536, lookups!$A$2:$B$18, 2, FALSE)</f>
        <v>Medium Budget</v>
      </c>
      <c r="AB1536" s="18" t="str">
        <f t="shared" si="238"/>
        <v>Not Recommended</v>
      </c>
      <c r="AC1536" s="18" t="str">
        <f t="shared" si="239"/>
        <v>Normal</v>
      </c>
    </row>
    <row r="1537" spans="1:29" x14ac:dyDescent="0.35">
      <c r="A1537" s="18" t="s">
        <v>5978</v>
      </c>
      <c r="B1537" s="19">
        <v>40697</v>
      </c>
      <c r="C1537" s="18" t="s">
        <v>50</v>
      </c>
      <c r="D1537" s="18" t="s">
        <v>38</v>
      </c>
      <c r="E1537" s="18" t="s">
        <v>21</v>
      </c>
      <c r="F1537" s="18" t="s">
        <v>22</v>
      </c>
      <c r="G1537" s="18" t="s">
        <v>110</v>
      </c>
      <c r="H1537" s="18" t="s">
        <v>2045</v>
      </c>
      <c r="I1537" s="18" t="s">
        <v>1769</v>
      </c>
      <c r="J1537" s="20">
        <v>16000</v>
      </c>
      <c r="K1537" s="20">
        <v>28045</v>
      </c>
      <c r="L1537" s="20">
        <v>71</v>
      </c>
      <c r="M1537" s="20">
        <v>13000</v>
      </c>
      <c r="N1537" s="20">
        <v>6.4</v>
      </c>
      <c r="O1537" s="20">
        <v>215</v>
      </c>
      <c r="P1537" s="20">
        <v>118</v>
      </c>
      <c r="Q1537" s="3">
        <v>37035845</v>
      </c>
      <c r="R1537" s="3">
        <v>52000000</v>
      </c>
      <c r="S1537" s="3">
        <f t="shared" si="230"/>
        <v>-14964155</v>
      </c>
      <c r="T1537" s="4">
        <f t="shared" si="231"/>
        <v>-0.28777221153846155</v>
      </c>
      <c r="U1537" s="5">
        <f t="shared" si="232"/>
        <v>26.784891115384617</v>
      </c>
      <c r="V1537" s="2">
        <f t="shared" si="233"/>
        <v>2011</v>
      </c>
      <c r="W1537" s="18" t="str">
        <f t="shared" si="234"/>
        <v>iyun</v>
      </c>
      <c r="X1537" s="18" t="str">
        <f t="shared" si="235"/>
        <v>David Dobkin</v>
      </c>
      <c r="Y1537" s="18" t="str">
        <f t="shared" si="236"/>
        <v>THE CHANGE-UP</v>
      </c>
      <c r="Z1537" s="18" t="str">
        <f t="shared" si="237"/>
        <v>Underperformer</v>
      </c>
      <c r="AA1537" s="18" t="str">
        <f>VLOOKUP(D1537, lookups!$A$2:$B$18, 2, FALSE)</f>
        <v>Medium Budget</v>
      </c>
      <c r="AB1537" s="18" t="str">
        <f t="shared" si="238"/>
        <v>Not Recommended</v>
      </c>
      <c r="AC1537" s="18" t="str">
        <f t="shared" si="239"/>
        <v>Normal</v>
      </c>
    </row>
    <row r="1538" spans="1:29" x14ac:dyDescent="0.35">
      <c r="A1538" s="18" t="s">
        <v>2285</v>
      </c>
      <c r="B1538" s="19">
        <v>36730</v>
      </c>
      <c r="C1538" s="18" t="s">
        <v>50</v>
      </c>
      <c r="D1538" s="18" t="s">
        <v>38</v>
      </c>
      <c r="E1538" s="18" t="s">
        <v>21</v>
      </c>
      <c r="F1538" s="18" t="s">
        <v>22</v>
      </c>
      <c r="G1538" s="18" t="s">
        <v>150</v>
      </c>
      <c r="H1538" s="18" t="s">
        <v>1300</v>
      </c>
      <c r="I1538" s="18" t="s">
        <v>1785</v>
      </c>
      <c r="J1538" s="20">
        <v>12000</v>
      </c>
      <c r="K1538" s="20">
        <v>23864</v>
      </c>
      <c r="L1538" s="20">
        <v>84</v>
      </c>
      <c r="M1538" s="20">
        <v>0</v>
      </c>
      <c r="N1538" s="20">
        <v>6</v>
      </c>
      <c r="O1538" s="20">
        <v>116</v>
      </c>
      <c r="P1538" s="20">
        <v>103</v>
      </c>
      <c r="Q1538" s="3">
        <v>37035515</v>
      </c>
      <c r="R1538" s="3">
        <v>43000000</v>
      </c>
      <c r="S1538" s="3">
        <f t="shared" si="230"/>
        <v>-5964485</v>
      </c>
      <c r="T1538" s="4">
        <f t="shared" si="231"/>
        <v>-0.13870895348837209</v>
      </c>
      <c r="U1538" s="5">
        <f t="shared" si="232"/>
        <v>23.94451641860465</v>
      </c>
      <c r="V1538" s="2">
        <f t="shared" si="233"/>
        <v>2000</v>
      </c>
      <c r="W1538" s="18" t="str">
        <f t="shared" si="234"/>
        <v>iyul</v>
      </c>
      <c r="X1538" s="18" t="str">
        <f t="shared" si="235"/>
        <v>Betty Thomas</v>
      </c>
      <c r="Y1538" s="18" t="str">
        <f t="shared" si="236"/>
        <v>28 DAYS</v>
      </c>
      <c r="Z1538" s="18" t="str">
        <f t="shared" si="237"/>
        <v>Normal</v>
      </c>
      <c r="AA1538" s="18" t="str">
        <f>VLOOKUP(D1538, lookups!$A$2:$B$18, 2, FALSE)</f>
        <v>Medium Budget</v>
      </c>
      <c r="AB1538" s="18" t="str">
        <f t="shared" si="238"/>
        <v>Not Recommended</v>
      </c>
      <c r="AC1538" s="18" t="str">
        <f t="shared" si="239"/>
        <v>Normal</v>
      </c>
    </row>
    <row r="1539" spans="1:29" x14ac:dyDescent="0.35">
      <c r="A1539" s="18" t="s">
        <v>2076</v>
      </c>
      <c r="B1539" s="19">
        <v>36253</v>
      </c>
      <c r="C1539" s="18" t="s">
        <v>50</v>
      </c>
      <c r="D1539" s="18" t="s">
        <v>27</v>
      </c>
      <c r="E1539" s="18" t="s">
        <v>21</v>
      </c>
      <c r="F1539" s="18" t="s">
        <v>22</v>
      </c>
      <c r="G1539" s="18" t="s">
        <v>110</v>
      </c>
      <c r="H1539" s="18" t="s">
        <v>1063</v>
      </c>
      <c r="I1539" s="18" t="s">
        <v>908</v>
      </c>
      <c r="J1539" s="20">
        <v>11000</v>
      </c>
      <c r="K1539" s="20">
        <v>13209</v>
      </c>
      <c r="L1539" s="20">
        <v>21000</v>
      </c>
      <c r="M1539" s="20">
        <v>48000</v>
      </c>
      <c r="N1539" s="20">
        <v>8.8000000000000007</v>
      </c>
      <c r="O1539" s="20">
        <v>315</v>
      </c>
      <c r="P1539" s="20">
        <v>151</v>
      </c>
      <c r="Q1539" s="3">
        <v>37023395</v>
      </c>
      <c r="R1539" s="3">
        <v>63000000</v>
      </c>
      <c r="S1539" s="3">
        <f t="shared" ref="S1539:S1602" si="240">Q1539-R1539</f>
        <v>-25976605</v>
      </c>
      <c r="T1539" s="4">
        <f t="shared" ref="T1539:T1602" si="241">IF(R1539&gt;0, (Q1539-R1539)/R1539, 0)</f>
        <v>-0.41232706349206349</v>
      </c>
      <c r="U1539" s="5">
        <f t="shared" ref="U1539:U1602" si="242">(N1539*4) + (T1539*0.4) + (M1539/10000)</f>
        <v>39.835069174603177</v>
      </c>
      <c r="V1539" s="2">
        <f t="shared" ref="V1539:V1602" si="243">YEAR(B1539)</f>
        <v>1999</v>
      </c>
      <c r="W1539" s="18" t="str">
        <f t="shared" ref="W1539:W1602" si="244">TEXT(B1539, "mmmm")</f>
        <v>aprel</v>
      </c>
      <c r="X1539" s="18" t="str">
        <f t="shared" ref="X1539:X1602" si="245">TRIM(I1539)</f>
        <v>David Fincher</v>
      </c>
      <c r="Y1539" s="18" t="str">
        <f t="shared" ref="Y1539:Y1602" si="246">UPPER(A1539)</f>
        <v>FİGHT CLUB</v>
      </c>
      <c r="Z1539" s="18" t="str">
        <f t="shared" ref="Z1539:Z1602" si="247">IF(AND(R1539&gt;50000000, S1539&lt;0), "Underperformer", IF(AND(R1539&lt;10000000, S1539&gt;50000000), "Overperformer", "Normal"))</f>
        <v>Underperformer</v>
      </c>
      <c r="AA1539" s="18" t="str">
        <f>VLOOKUP(D1539, lookups!$A$2:$B$18, 2, FALSE)</f>
        <v>Medium Budget</v>
      </c>
      <c r="AB1539" s="18" t="str">
        <f t="shared" ref="AB1539:AB1602" si="248">IF(AND(N1539&gt;7, T1539&gt;1, U1539&gt;70), "Recommended", "Not Recommended")</f>
        <v>Not Recommended</v>
      </c>
      <c r="AC1539" s="18" t="str">
        <f t="shared" ref="AC1539:AC1602" si="249">IF(N1539&gt;=8, "High Buzz / High Score", IF(AND(N1539&lt;6, T1539&lt;1), "High Buzz Mismatch", "Normal"))</f>
        <v>High Buzz / High Score</v>
      </c>
    </row>
    <row r="1540" spans="1:29" x14ac:dyDescent="0.35">
      <c r="A1540" s="18" t="s">
        <v>3018</v>
      </c>
      <c r="B1540" s="19">
        <v>37306</v>
      </c>
      <c r="C1540" s="18" t="s">
        <v>50</v>
      </c>
      <c r="D1540" s="18" t="s">
        <v>95</v>
      </c>
      <c r="E1540" s="18" t="s">
        <v>21</v>
      </c>
      <c r="F1540" s="18" t="s">
        <v>22</v>
      </c>
      <c r="G1540" s="18" t="s">
        <v>102</v>
      </c>
      <c r="H1540" s="18" t="s">
        <v>487</v>
      </c>
      <c r="I1540" s="18" t="s">
        <v>1440</v>
      </c>
      <c r="J1540" s="20">
        <v>2000</v>
      </c>
      <c r="K1540" s="20">
        <v>3917</v>
      </c>
      <c r="L1540" s="20">
        <v>906</v>
      </c>
      <c r="M1540" s="20">
        <v>874</v>
      </c>
      <c r="N1540" s="20">
        <v>5.2</v>
      </c>
      <c r="O1540" s="20">
        <v>69</v>
      </c>
      <c r="P1540" s="20">
        <v>94</v>
      </c>
      <c r="Q1540" s="3">
        <v>36985501</v>
      </c>
      <c r="R1540" s="3">
        <v>26000000</v>
      </c>
      <c r="S1540" s="3">
        <f t="shared" si="240"/>
        <v>10985501</v>
      </c>
      <c r="T1540" s="4">
        <f t="shared" si="241"/>
        <v>0.42251926923076921</v>
      </c>
      <c r="U1540" s="5">
        <f t="shared" si="242"/>
        <v>21.056407707692308</v>
      </c>
      <c r="V1540" s="2">
        <f t="shared" si="243"/>
        <v>2002</v>
      </c>
      <c r="W1540" s="18" t="str">
        <f t="shared" si="244"/>
        <v>fevral</v>
      </c>
      <c r="X1540" s="18" t="str">
        <f t="shared" si="245"/>
        <v>Jonathan Frakes</v>
      </c>
      <c r="Y1540" s="18" t="str">
        <f t="shared" si="246"/>
        <v>CLOCKSTOPPERS</v>
      </c>
      <c r="Z1540" s="18" t="str">
        <f t="shared" si="247"/>
        <v>Normal</v>
      </c>
      <c r="AA1540" s="18" t="str">
        <f>VLOOKUP(D1540, lookups!$A$2:$B$18, 2, FALSE)</f>
        <v>High Budget</v>
      </c>
      <c r="AB1540" s="18" t="str">
        <f t="shared" si="248"/>
        <v>Not Recommended</v>
      </c>
      <c r="AC1540" s="18" t="str">
        <f t="shared" si="249"/>
        <v>High Buzz Mismatch</v>
      </c>
    </row>
    <row r="1541" spans="1:29" x14ac:dyDescent="0.35">
      <c r="A1541" s="18" t="s">
        <v>1890</v>
      </c>
      <c r="B1541" s="19">
        <v>36102</v>
      </c>
      <c r="C1541" s="18" t="s">
        <v>50</v>
      </c>
      <c r="D1541" s="18" t="s">
        <v>27</v>
      </c>
      <c r="E1541" s="18" t="s">
        <v>21</v>
      </c>
      <c r="F1541" s="18" t="s">
        <v>22</v>
      </c>
      <c r="G1541" s="18" t="s">
        <v>150</v>
      </c>
      <c r="H1541" s="18" t="s">
        <v>1891</v>
      </c>
      <c r="I1541" s="18" t="s">
        <v>388</v>
      </c>
      <c r="J1541" s="20">
        <v>548</v>
      </c>
      <c r="K1541" s="20">
        <v>1044</v>
      </c>
      <c r="L1541" s="20">
        <v>272</v>
      </c>
      <c r="M1541" s="20">
        <v>0</v>
      </c>
      <c r="N1541" s="20">
        <v>6</v>
      </c>
      <c r="O1541" s="20">
        <v>108</v>
      </c>
      <c r="P1541" s="20">
        <v>134</v>
      </c>
      <c r="Q1541" s="3">
        <v>36976367</v>
      </c>
      <c r="R1541" s="3">
        <v>75000000</v>
      </c>
      <c r="S1541" s="3">
        <f t="shared" si="240"/>
        <v>-38023633</v>
      </c>
      <c r="T1541" s="4">
        <f t="shared" si="241"/>
        <v>-0.50698177333333339</v>
      </c>
      <c r="U1541" s="5">
        <f t="shared" si="242"/>
        <v>23.797207290666666</v>
      </c>
      <c r="V1541" s="2">
        <f t="shared" si="243"/>
        <v>1998</v>
      </c>
      <c r="W1541" s="18" t="str">
        <f t="shared" si="244"/>
        <v>noyabr</v>
      </c>
      <c r="X1541" s="18" t="str">
        <f t="shared" si="245"/>
        <v>Barry Levinson</v>
      </c>
      <c r="Y1541" s="18" t="str">
        <f t="shared" si="246"/>
        <v>SPHERE</v>
      </c>
      <c r="Z1541" s="18" t="str">
        <f t="shared" si="247"/>
        <v>Underperformer</v>
      </c>
      <c r="AA1541" s="18" t="str">
        <f>VLOOKUP(D1541, lookups!$A$2:$B$18, 2, FALSE)</f>
        <v>Medium Budget</v>
      </c>
      <c r="AB1541" s="18" t="str">
        <f t="shared" si="248"/>
        <v>Not Recommended</v>
      </c>
      <c r="AC1541" s="18" t="str">
        <f t="shared" si="249"/>
        <v>Normal</v>
      </c>
    </row>
    <row r="1542" spans="1:29" x14ac:dyDescent="0.35">
      <c r="A1542" s="18" t="s">
        <v>6233</v>
      </c>
      <c r="B1542" s="19">
        <v>41045</v>
      </c>
      <c r="C1542" s="18" t="s">
        <v>50</v>
      </c>
      <c r="D1542" s="18" t="s">
        <v>38</v>
      </c>
      <c r="E1542" s="18" t="s">
        <v>21</v>
      </c>
      <c r="F1542" s="18" t="s">
        <v>22</v>
      </c>
      <c r="G1542" s="18" t="s">
        <v>110</v>
      </c>
      <c r="H1542" s="18" t="s">
        <v>1377</v>
      </c>
      <c r="I1542" s="18" t="s">
        <v>5026</v>
      </c>
      <c r="J1542" s="20">
        <v>11000</v>
      </c>
      <c r="K1542" s="20">
        <v>16484</v>
      </c>
      <c r="L1542" s="20">
        <v>51</v>
      </c>
      <c r="M1542" s="20">
        <v>12000</v>
      </c>
      <c r="N1542" s="20">
        <v>5.6</v>
      </c>
      <c r="O1542" s="20">
        <v>157</v>
      </c>
      <c r="P1542" s="20">
        <v>116</v>
      </c>
      <c r="Q1542" s="3">
        <v>36931089</v>
      </c>
      <c r="R1542" s="3">
        <v>70000000</v>
      </c>
      <c r="S1542" s="3">
        <f t="shared" si="240"/>
        <v>-33068911</v>
      </c>
      <c r="T1542" s="4">
        <f t="shared" si="241"/>
        <v>-0.47241301428571431</v>
      </c>
      <c r="U1542" s="5">
        <f t="shared" si="242"/>
        <v>23.411034794285712</v>
      </c>
      <c r="V1542" s="2">
        <f t="shared" si="243"/>
        <v>2012</v>
      </c>
      <c r="W1542" s="18" t="str">
        <f t="shared" si="244"/>
        <v>may</v>
      </c>
      <c r="X1542" s="18" t="str">
        <f t="shared" si="245"/>
        <v>Sean Anders</v>
      </c>
      <c r="Y1542" s="18" t="str">
        <f t="shared" si="246"/>
        <v>THAT'S MY BOY</v>
      </c>
      <c r="Z1542" s="18" t="str">
        <f t="shared" si="247"/>
        <v>Underperformer</v>
      </c>
      <c r="AA1542" s="18" t="str">
        <f>VLOOKUP(D1542, lookups!$A$2:$B$18, 2, FALSE)</f>
        <v>Medium Budget</v>
      </c>
      <c r="AB1542" s="18" t="str">
        <f t="shared" si="248"/>
        <v>Not Recommended</v>
      </c>
      <c r="AC1542" s="18" t="str">
        <f t="shared" si="249"/>
        <v>High Buzz Mismatch</v>
      </c>
    </row>
    <row r="1543" spans="1:29" x14ac:dyDescent="0.35">
      <c r="A1543" s="18" t="s">
        <v>4238</v>
      </c>
      <c r="B1543" s="19">
        <v>39029</v>
      </c>
      <c r="C1543" s="18" t="s">
        <v>50</v>
      </c>
      <c r="D1543" s="18" t="s">
        <v>95</v>
      </c>
      <c r="E1543" s="18" t="s">
        <v>21</v>
      </c>
      <c r="F1543" s="18" t="s">
        <v>29</v>
      </c>
      <c r="G1543" s="18" t="s">
        <v>150</v>
      </c>
      <c r="H1543" s="18" t="s">
        <v>800</v>
      </c>
      <c r="I1543" s="18" t="s">
        <v>286</v>
      </c>
      <c r="J1543" s="20">
        <v>13000</v>
      </c>
      <c r="K1543" s="20">
        <v>15053</v>
      </c>
      <c r="L1543" s="20">
        <v>503</v>
      </c>
      <c r="M1543" s="20">
        <v>0</v>
      </c>
      <c r="N1543" s="20">
        <v>6.6</v>
      </c>
      <c r="O1543" s="20">
        <v>199</v>
      </c>
      <c r="P1543" s="20">
        <v>102</v>
      </c>
      <c r="Q1543" s="3">
        <v>36883539</v>
      </c>
      <c r="R1543" s="3">
        <v>52000000</v>
      </c>
      <c r="S1543" s="3">
        <f t="shared" si="240"/>
        <v>-15116461</v>
      </c>
      <c r="T1543" s="4">
        <f t="shared" si="241"/>
        <v>-0.29070117307692306</v>
      </c>
      <c r="U1543" s="5">
        <f t="shared" si="242"/>
        <v>26.283719530769229</v>
      </c>
      <c r="V1543" s="2">
        <f t="shared" si="243"/>
        <v>2006</v>
      </c>
      <c r="W1543" s="18" t="str">
        <f t="shared" si="244"/>
        <v>noyabr</v>
      </c>
      <c r="X1543" s="18" t="str">
        <f t="shared" si="245"/>
        <v>Richard Donner</v>
      </c>
      <c r="Y1543" s="18" t="str">
        <f t="shared" si="246"/>
        <v>16 BLOCKS</v>
      </c>
      <c r="Z1543" s="18" t="str">
        <f t="shared" si="247"/>
        <v>Underperformer</v>
      </c>
      <c r="AA1543" s="18" t="str">
        <f>VLOOKUP(D1543, lookups!$A$2:$B$18, 2, FALSE)</f>
        <v>High Budget</v>
      </c>
      <c r="AB1543" s="18" t="str">
        <f t="shared" si="248"/>
        <v>Not Recommended</v>
      </c>
      <c r="AC1543" s="18" t="str">
        <f t="shared" si="249"/>
        <v>Normal</v>
      </c>
    </row>
    <row r="1544" spans="1:29" x14ac:dyDescent="0.35">
      <c r="A1544" s="18" t="s">
        <v>2747</v>
      </c>
      <c r="B1544" s="19">
        <v>37026</v>
      </c>
      <c r="C1544" s="18" t="s">
        <v>50</v>
      </c>
      <c r="D1544" s="18" t="s">
        <v>95</v>
      </c>
      <c r="E1544" s="18" t="s">
        <v>21</v>
      </c>
      <c r="F1544" s="18" t="s">
        <v>179</v>
      </c>
      <c r="G1544" s="18" t="s">
        <v>110</v>
      </c>
      <c r="H1544" s="18" t="s">
        <v>1825</v>
      </c>
      <c r="I1544" s="18" t="s">
        <v>2748</v>
      </c>
      <c r="J1544" s="20">
        <v>5000</v>
      </c>
      <c r="K1544" s="20">
        <v>7945</v>
      </c>
      <c r="L1544" s="20">
        <v>20</v>
      </c>
      <c r="M1544" s="20">
        <v>0</v>
      </c>
      <c r="N1544" s="20">
        <v>6.6</v>
      </c>
      <c r="O1544" s="20">
        <v>116</v>
      </c>
      <c r="P1544" s="20">
        <v>98</v>
      </c>
      <c r="Q1544" s="3">
        <v>36833473</v>
      </c>
      <c r="R1544" s="3">
        <v>25000000</v>
      </c>
      <c r="S1544" s="3">
        <f t="shared" si="240"/>
        <v>11833473</v>
      </c>
      <c r="T1544" s="4">
        <f t="shared" si="241"/>
        <v>0.47333892</v>
      </c>
      <c r="U1544" s="5">
        <f t="shared" si="242"/>
        <v>26.589335567999999</v>
      </c>
      <c r="V1544" s="2">
        <f t="shared" si="243"/>
        <v>2001</v>
      </c>
      <c r="W1544" s="18" t="str">
        <f t="shared" si="244"/>
        <v>may</v>
      </c>
      <c r="X1544" s="18" t="str">
        <f t="shared" si="245"/>
        <v>Chris Nahon</v>
      </c>
      <c r="Y1544" s="18" t="str">
        <f t="shared" si="246"/>
        <v>KİSS OF THE DRAGON</v>
      </c>
      <c r="Z1544" s="18" t="str">
        <f t="shared" si="247"/>
        <v>Normal</v>
      </c>
      <c r="AA1544" s="18" t="str">
        <f>VLOOKUP(D1544, lookups!$A$2:$B$18, 2, FALSE)</f>
        <v>High Budget</v>
      </c>
      <c r="AB1544" s="18" t="str">
        <f t="shared" si="248"/>
        <v>Not Recommended</v>
      </c>
      <c r="AC1544" s="18" t="str">
        <f t="shared" si="249"/>
        <v>Normal</v>
      </c>
    </row>
    <row r="1545" spans="1:29" x14ac:dyDescent="0.35">
      <c r="A1545" s="18" t="s">
        <v>2143</v>
      </c>
      <c r="B1545" s="19">
        <v>36228</v>
      </c>
      <c r="C1545" s="18" t="s">
        <v>50</v>
      </c>
      <c r="D1545" s="18" t="s">
        <v>38</v>
      </c>
      <c r="E1545" s="18" t="s">
        <v>21</v>
      </c>
      <c r="F1545" s="18" t="s">
        <v>22</v>
      </c>
      <c r="G1545" s="18" t="s">
        <v>102</v>
      </c>
      <c r="H1545" s="18" t="s">
        <v>2144</v>
      </c>
      <c r="I1545" s="18" t="s">
        <v>694</v>
      </c>
      <c r="J1545" s="20">
        <v>1000</v>
      </c>
      <c r="K1545" s="20">
        <v>2151</v>
      </c>
      <c r="L1545" s="20">
        <v>80</v>
      </c>
      <c r="M1545" s="20">
        <v>448</v>
      </c>
      <c r="N1545" s="20">
        <v>4.9000000000000004</v>
      </c>
      <c r="O1545" s="20">
        <v>49</v>
      </c>
      <c r="P1545" s="20">
        <v>94</v>
      </c>
      <c r="Q1545" s="3">
        <v>36830057</v>
      </c>
      <c r="R1545" s="3">
        <v>65000000</v>
      </c>
      <c r="S1545" s="3">
        <f t="shared" si="240"/>
        <v>-28169943</v>
      </c>
      <c r="T1545" s="4">
        <f t="shared" si="241"/>
        <v>-0.43338373846153844</v>
      </c>
      <c r="U1545" s="5">
        <f t="shared" si="242"/>
        <v>19.471446504615386</v>
      </c>
      <c r="V1545" s="2">
        <f t="shared" si="243"/>
        <v>1999</v>
      </c>
      <c r="W1545" s="18" t="str">
        <f t="shared" si="244"/>
        <v>mart</v>
      </c>
      <c r="X1545" s="18" t="str">
        <f t="shared" si="245"/>
        <v>Donald Petrie</v>
      </c>
      <c r="Y1545" s="18" t="str">
        <f t="shared" si="246"/>
        <v>MY FAVORİTE MARTİAN</v>
      </c>
      <c r="Z1545" s="18" t="str">
        <f t="shared" si="247"/>
        <v>Underperformer</v>
      </c>
      <c r="AA1545" s="18" t="str">
        <f>VLOOKUP(D1545, lookups!$A$2:$B$18, 2, FALSE)</f>
        <v>Medium Budget</v>
      </c>
      <c r="AB1545" s="18" t="str">
        <f t="shared" si="248"/>
        <v>Not Recommended</v>
      </c>
      <c r="AC1545" s="18" t="str">
        <f t="shared" si="249"/>
        <v>High Buzz Mismatch</v>
      </c>
    </row>
    <row r="1546" spans="1:29" x14ac:dyDescent="0.35">
      <c r="A1546" s="18" t="s">
        <v>974</v>
      </c>
      <c r="B1546" s="19">
        <v>34162</v>
      </c>
      <c r="C1546" s="18" t="s">
        <v>50</v>
      </c>
      <c r="D1546" s="18" t="s">
        <v>58</v>
      </c>
      <c r="E1546" s="18" t="s">
        <v>21</v>
      </c>
      <c r="F1546" s="18" t="s">
        <v>22</v>
      </c>
      <c r="G1546" s="18" t="s">
        <v>110</v>
      </c>
      <c r="H1546" s="18" t="s">
        <v>975</v>
      </c>
      <c r="I1546" s="18" t="s">
        <v>787</v>
      </c>
      <c r="J1546" s="20">
        <v>344</v>
      </c>
      <c r="K1546" s="20">
        <v>2054</v>
      </c>
      <c r="L1546" s="20">
        <v>155</v>
      </c>
      <c r="M1546" s="20">
        <v>0</v>
      </c>
      <c r="N1546" s="20">
        <v>7.1</v>
      </c>
      <c r="O1546" s="20">
        <v>43</v>
      </c>
      <c r="P1546" s="20">
        <v>120</v>
      </c>
      <c r="Q1546" s="3">
        <v>36733909</v>
      </c>
      <c r="R1546" s="3">
        <v>32000000</v>
      </c>
      <c r="S1546" s="3">
        <f t="shared" si="240"/>
        <v>4733909</v>
      </c>
      <c r="T1546" s="4">
        <f t="shared" si="241"/>
        <v>0.14793465624999999</v>
      </c>
      <c r="U1546" s="5">
        <f t="shared" si="242"/>
        <v>28.459173862499998</v>
      </c>
      <c r="V1546" s="2">
        <f t="shared" si="243"/>
        <v>1993</v>
      </c>
      <c r="W1546" s="18" t="str">
        <f t="shared" si="244"/>
        <v>iyul</v>
      </c>
      <c r="X1546" s="18" t="str">
        <f t="shared" si="245"/>
        <v>Frank Marshall</v>
      </c>
      <c r="Y1546" s="18" t="str">
        <f t="shared" si="246"/>
        <v>ALİVE</v>
      </c>
      <c r="Z1546" s="18" t="str">
        <f t="shared" si="247"/>
        <v>Normal</v>
      </c>
      <c r="AA1546" s="18" t="str">
        <f>VLOOKUP(D1546, lookups!$A$2:$B$18, 2, FALSE)</f>
        <v>High Budget</v>
      </c>
      <c r="AB1546" s="18" t="str">
        <f t="shared" si="248"/>
        <v>Not Recommended</v>
      </c>
      <c r="AC1546" s="18" t="str">
        <f t="shared" si="249"/>
        <v>Normal</v>
      </c>
    </row>
    <row r="1547" spans="1:29" x14ac:dyDescent="0.35">
      <c r="A1547" s="18" t="s">
        <v>2816</v>
      </c>
      <c r="B1547" s="19">
        <v>36905</v>
      </c>
      <c r="C1547" s="18" t="s">
        <v>50</v>
      </c>
      <c r="D1547" s="18" t="s">
        <v>51</v>
      </c>
      <c r="E1547" s="18" t="s">
        <v>21</v>
      </c>
      <c r="F1547" s="18" t="s">
        <v>22</v>
      </c>
      <c r="G1547" s="18" t="s">
        <v>46</v>
      </c>
      <c r="H1547" s="18" t="s">
        <v>2817</v>
      </c>
      <c r="I1547" s="18" t="s">
        <v>2818</v>
      </c>
      <c r="J1547" s="20">
        <v>759</v>
      </c>
      <c r="K1547" s="20">
        <v>2197</v>
      </c>
      <c r="L1547" s="20">
        <v>6</v>
      </c>
      <c r="M1547" s="20">
        <v>227</v>
      </c>
      <c r="N1547" s="20">
        <v>6.5</v>
      </c>
      <c r="O1547" s="20">
        <v>44</v>
      </c>
      <c r="P1547" s="20">
        <v>82</v>
      </c>
      <c r="Q1547" s="3">
        <v>36696761</v>
      </c>
      <c r="R1547" s="3">
        <v>23000000</v>
      </c>
      <c r="S1547" s="3">
        <f t="shared" si="240"/>
        <v>13696761</v>
      </c>
      <c r="T1547" s="4">
        <f t="shared" si="241"/>
        <v>0.59551134782608695</v>
      </c>
      <c r="U1547" s="5">
        <f t="shared" si="242"/>
        <v>26.260904539130436</v>
      </c>
      <c r="V1547" s="2">
        <f t="shared" si="243"/>
        <v>2001</v>
      </c>
      <c r="W1547" s="18" t="str">
        <f t="shared" si="244"/>
        <v>yanvar</v>
      </c>
      <c r="X1547" s="18" t="str">
        <f t="shared" si="245"/>
        <v>Chuck Sheetz</v>
      </c>
      <c r="Y1547" s="18" t="str">
        <f t="shared" si="246"/>
        <v>RECESS: SCHOOL'S OUT</v>
      </c>
      <c r="Z1547" s="18" t="str">
        <f t="shared" si="247"/>
        <v>Normal</v>
      </c>
      <c r="AA1547" s="18" t="str">
        <f>VLOOKUP(D1547, lookups!$A$2:$B$18, 2, FALSE)</f>
        <v>High Budget</v>
      </c>
      <c r="AB1547" s="18" t="str">
        <f t="shared" si="248"/>
        <v>Not Recommended</v>
      </c>
      <c r="AC1547" s="18" t="str">
        <f t="shared" si="249"/>
        <v>Normal</v>
      </c>
    </row>
    <row r="1548" spans="1:29" x14ac:dyDescent="0.35">
      <c r="A1548" s="18" t="s">
        <v>5813</v>
      </c>
      <c r="B1548" s="19">
        <v>40554</v>
      </c>
      <c r="C1548" s="18" t="s">
        <v>50</v>
      </c>
      <c r="D1548" s="18" t="s">
        <v>95</v>
      </c>
      <c r="E1548" s="18" t="s">
        <v>21</v>
      </c>
      <c r="F1548" s="18" t="s">
        <v>179</v>
      </c>
      <c r="G1548" s="18" t="s">
        <v>150</v>
      </c>
      <c r="H1548" s="18" t="s">
        <v>5814</v>
      </c>
      <c r="I1548" s="18" t="s">
        <v>5815</v>
      </c>
      <c r="J1548" s="20">
        <v>877</v>
      </c>
      <c r="K1548" s="20">
        <v>3432</v>
      </c>
      <c r="L1548" s="20">
        <v>118</v>
      </c>
      <c r="M1548" s="20">
        <v>15000</v>
      </c>
      <c r="N1548" s="20">
        <v>6.4</v>
      </c>
      <c r="O1548" s="20">
        <v>201</v>
      </c>
      <c r="P1548" s="20">
        <v>112</v>
      </c>
      <c r="Q1548" s="3">
        <v>36665854</v>
      </c>
      <c r="R1548" s="3">
        <v>40000000</v>
      </c>
      <c r="S1548" s="3">
        <f t="shared" si="240"/>
        <v>-3334146</v>
      </c>
      <c r="T1548" s="4">
        <f t="shared" si="241"/>
        <v>-8.3353650000000001E-2</v>
      </c>
      <c r="U1548" s="5">
        <f t="shared" si="242"/>
        <v>27.066658540000002</v>
      </c>
      <c r="V1548" s="2">
        <f t="shared" si="243"/>
        <v>2011</v>
      </c>
      <c r="W1548" s="18" t="str">
        <f t="shared" si="244"/>
        <v>yanvar</v>
      </c>
      <c r="X1548" s="18" t="str">
        <f t="shared" si="245"/>
        <v>Olivier Megaton</v>
      </c>
      <c r="Y1548" s="18" t="str">
        <f t="shared" si="246"/>
        <v>COLOMBİANA</v>
      </c>
      <c r="Z1548" s="18" t="str">
        <f t="shared" si="247"/>
        <v>Normal</v>
      </c>
      <c r="AA1548" s="18" t="str">
        <f>VLOOKUP(D1548, lookups!$A$2:$B$18, 2, FALSE)</f>
        <v>High Budget</v>
      </c>
      <c r="AB1548" s="18" t="str">
        <f t="shared" si="248"/>
        <v>Not Recommended</v>
      </c>
      <c r="AC1548" s="18" t="str">
        <f t="shared" si="249"/>
        <v>Normal</v>
      </c>
    </row>
    <row r="1549" spans="1:29" x14ac:dyDescent="0.35">
      <c r="A1549" s="18" t="s">
        <v>5755</v>
      </c>
      <c r="B1549" s="19">
        <v>40528</v>
      </c>
      <c r="C1549" s="18" t="s">
        <v>50</v>
      </c>
      <c r="D1549" s="18" t="s">
        <v>38</v>
      </c>
      <c r="E1549" s="18" t="s">
        <v>21</v>
      </c>
      <c r="F1549" s="18" t="s">
        <v>22</v>
      </c>
      <c r="G1549" s="18" t="s">
        <v>150</v>
      </c>
      <c r="H1549" s="18" t="s">
        <v>2817</v>
      </c>
      <c r="I1549" s="18" t="s">
        <v>4654</v>
      </c>
      <c r="J1549" s="20">
        <v>759</v>
      </c>
      <c r="K1549" s="20">
        <v>2898</v>
      </c>
      <c r="L1549" s="20">
        <v>82</v>
      </c>
      <c r="M1549" s="20">
        <v>16000</v>
      </c>
      <c r="N1549" s="20">
        <v>3.5</v>
      </c>
      <c r="O1549" s="20">
        <v>122</v>
      </c>
      <c r="P1549" s="20">
        <v>82</v>
      </c>
      <c r="Q1549" s="3">
        <v>36658108</v>
      </c>
      <c r="R1549" s="3">
        <v>20000000</v>
      </c>
      <c r="S1549" s="3">
        <f t="shared" si="240"/>
        <v>16658108</v>
      </c>
      <c r="T1549" s="4">
        <f t="shared" si="241"/>
        <v>0.83290540000000002</v>
      </c>
      <c r="U1549" s="5">
        <f t="shared" si="242"/>
        <v>15.93316216</v>
      </c>
      <c r="V1549" s="2">
        <f t="shared" si="243"/>
        <v>2010</v>
      </c>
      <c r="W1549" s="18" t="str">
        <f t="shared" si="244"/>
        <v>dekabr</v>
      </c>
      <c r="X1549" s="18" t="str">
        <f t="shared" si="245"/>
        <v>Jason Friedberg</v>
      </c>
      <c r="Y1549" s="18" t="str">
        <f t="shared" si="246"/>
        <v>VAMPİRES SUCK</v>
      </c>
      <c r="Z1549" s="18" t="str">
        <f t="shared" si="247"/>
        <v>Normal</v>
      </c>
      <c r="AA1549" s="18" t="str">
        <f>VLOOKUP(D1549, lookups!$A$2:$B$18, 2, FALSE)</f>
        <v>Medium Budget</v>
      </c>
      <c r="AB1549" s="18" t="str">
        <f t="shared" si="248"/>
        <v>Not Recommended</v>
      </c>
      <c r="AC1549" s="18" t="str">
        <f t="shared" si="249"/>
        <v>High Buzz Mismatch</v>
      </c>
    </row>
    <row r="1550" spans="1:29" x14ac:dyDescent="0.35">
      <c r="A1550" s="18" t="s">
        <v>4659</v>
      </c>
      <c r="B1550" s="19">
        <v>39391</v>
      </c>
      <c r="C1550" s="18" t="s">
        <v>50</v>
      </c>
      <c r="D1550" s="18" t="s">
        <v>79</v>
      </c>
      <c r="E1550" s="18" t="s">
        <v>21</v>
      </c>
      <c r="F1550" s="18" t="s">
        <v>29</v>
      </c>
      <c r="G1550" s="18" t="s">
        <v>150</v>
      </c>
      <c r="H1550" s="18" t="s">
        <v>3964</v>
      </c>
      <c r="I1550" s="18" t="s">
        <v>1827</v>
      </c>
      <c r="J1550" s="20">
        <v>2000</v>
      </c>
      <c r="K1550" s="20">
        <v>3994</v>
      </c>
      <c r="L1550" s="20">
        <v>98</v>
      </c>
      <c r="M1550" s="20">
        <v>10000</v>
      </c>
      <c r="N1550" s="20">
        <v>7.5</v>
      </c>
      <c r="O1550" s="20">
        <v>84</v>
      </c>
      <c r="P1550" s="20">
        <v>123</v>
      </c>
      <c r="Q1550" s="3">
        <v>36581633</v>
      </c>
      <c r="R1550" s="3">
        <v>21000000</v>
      </c>
      <c r="S1550" s="3">
        <f t="shared" si="240"/>
        <v>15581633</v>
      </c>
      <c r="T1550" s="4">
        <f t="shared" si="241"/>
        <v>0.74198252380952379</v>
      </c>
      <c r="U1550" s="5">
        <f t="shared" si="242"/>
        <v>31.29679300952381</v>
      </c>
      <c r="V1550" s="2">
        <f t="shared" si="243"/>
        <v>2007</v>
      </c>
      <c r="W1550" s="18" t="str">
        <f t="shared" si="244"/>
        <v>noyabr</v>
      </c>
      <c r="X1550" s="18" t="str">
        <f t="shared" si="245"/>
        <v>Richard LaGravenese</v>
      </c>
      <c r="Y1550" s="18" t="str">
        <f t="shared" si="246"/>
        <v>FREEDOM WRİTERS</v>
      </c>
      <c r="Z1550" s="18" t="str">
        <f t="shared" si="247"/>
        <v>Normal</v>
      </c>
      <c r="AA1550" s="18" t="str">
        <f>VLOOKUP(D1550, lookups!$A$2:$B$18, 2, FALSE)</f>
        <v>Medium Budget</v>
      </c>
      <c r="AB1550" s="18" t="str">
        <f t="shared" si="248"/>
        <v>Not Recommended</v>
      </c>
      <c r="AC1550" s="18" t="str">
        <f t="shared" si="249"/>
        <v>Normal</v>
      </c>
    </row>
    <row r="1551" spans="1:29" x14ac:dyDescent="0.35">
      <c r="A1551" s="18" t="s">
        <v>294</v>
      </c>
      <c r="B1551" s="19">
        <v>28980</v>
      </c>
      <c r="C1551" s="18" t="s">
        <v>50</v>
      </c>
      <c r="D1551" s="18" t="s">
        <v>79</v>
      </c>
      <c r="E1551" s="18" t="s">
        <v>21</v>
      </c>
      <c r="F1551" s="18" t="s">
        <v>22</v>
      </c>
      <c r="G1551" s="18" t="s">
        <v>102</v>
      </c>
      <c r="H1551" s="18" t="s">
        <v>132</v>
      </c>
      <c r="I1551" s="18" t="s">
        <v>295</v>
      </c>
      <c r="J1551" s="20">
        <v>16000</v>
      </c>
      <c r="K1551" s="20">
        <v>17568</v>
      </c>
      <c r="L1551" s="20">
        <v>152</v>
      </c>
      <c r="M1551" s="20">
        <v>0</v>
      </c>
      <c r="N1551" s="20">
        <v>7.6</v>
      </c>
      <c r="O1551" s="20">
        <v>53</v>
      </c>
      <c r="P1551" s="20">
        <v>112</v>
      </c>
      <c r="Q1551" s="3">
        <v>36500000</v>
      </c>
      <c r="R1551" s="3">
        <v>8000000</v>
      </c>
      <c r="S1551" s="3">
        <f t="shared" si="240"/>
        <v>28500000</v>
      </c>
      <c r="T1551" s="4">
        <f t="shared" si="241"/>
        <v>3.5625</v>
      </c>
      <c r="U1551" s="5">
        <f t="shared" si="242"/>
        <v>31.824999999999999</v>
      </c>
      <c r="V1551" s="2">
        <f t="shared" si="243"/>
        <v>1979</v>
      </c>
      <c r="W1551" s="18" t="str">
        <f t="shared" si="244"/>
        <v>may</v>
      </c>
      <c r="X1551" s="18" t="str">
        <f t="shared" si="245"/>
        <v>Don Siegel</v>
      </c>
      <c r="Y1551" s="18" t="str">
        <f t="shared" si="246"/>
        <v>ESCAPE FROM ALCATRAZ</v>
      </c>
      <c r="Z1551" s="18" t="str">
        <f t="shared" si="247"/>
        <v>Normal</v>
      </c>
      <c r="AA1551" s="18" t="str">
        <f>VLOOKUP(D1551, lookups!$A$2:$B$18, 2, FALSE)</f>
        <v>Medium Budget</v>
      </c>
      <c r="AB1551" s="18" t="str">
        <f t="shared" si="248"/>
        <v>Not Recommended</v>
      </c>
      <c r="AC1551" s="18" t="str">
        <f t="shared" si="249"/>
        <v>Normal</v>
      </c>
    </row>
    <row r="1552" spans="1:29" x14ac:dyDescent="0.35">
      <c r="A1552" s="18" t="s">
        <v>6701</v>
      </c>
      <c r="B1552" s="19">
        <v>41969</v>
      </c>
      <c r="C1552" s="18" t="s">
        <v>50</v>
      </c>
      <c r="D1552" s="18" t="s">
        <v>79</v>
      </c>
      <c r="E1552" s="18" t="s">
        <v>21</v>
      </c>
      <c r="F1552" s="18" t="s">
        <v>22</v>
      </c>
      <c r="G1552" s="18" t="s">
        <v>102</v>
      </c>
      <c r="H1552" s="18" t="s">
        <v>3279</v>
      </c>
      <c r="I1552" s="18" t="s">
        <v>4694</v>
      </c>
      <c r="J1552" s="20">
        <v>4000</v>
      </c>
      <c r="K1552" s="20">
        <v>6393</v>
      </c>
      <c r="L1552" s="20">
        <v>44</v>
      </c>
      <c r="M1552" s="20">
        <v>10000</v>
      </c>
      <c r="N1552" s="20">
        <v>7</v>
      </c>
      <c r="O1552" s="20">
        <v>151</v>
      </c>
      <c r="P1552" s="20">
        <v>124</v>
      </c>
      <c r="Q1552" s="3">
        <v>36447959</v>
      </c>
      <c r="R1552" s="3">
        <v>25000000</v>
      </c>
      <c r="S1552" s="3">
        <f t="shared" si="240"/>
        <v>11447959</v>
      </c>
      <c r="T1552" s="4">
        <f t="shared" si="241"/>
        <v>0.45791836000000002</v>
      </c>
      <c r="U1552" s="5">
        <f t="shared" si="242"/>
        <v>29.183167344000001</v>
      </c>
      <c r="V1552" s="2">
        <f t="shared" si="243"/>
        <v>2014</v>
      </c>
      <c r="W1552" s="18" t="str">
        <f t="shared" si="244"/>
        <v>noyabr</v>
      </c>
      <c r="X1552" s="18" t="str">
        <f t="shared" si="245"/>
        <v>Craig Gillespie</v>
      </c>
      <c r="Y1552" s="18" t="str">
        <f t="shared" si="246"/>
        <v>MİLLİON DOLLAR ARM</v>
      </c>
      <c r="Z1552" s="18" t="str">
        <f t="shared" si="247"/>
        <v>Normal</v>
      </c>
      <c r="AA1552" s="18" t="str">
        <f>VLOOKUP(D1552, lookups!$A$2:$B$18, 2, FALSE)</f>
        <v>Medium Budget</v>
      </c>
      <c r="AB1552" s="18" t="str">
        <f t="shared" si="248"/>
        <v>Not Recommended</v>
      </c>
      <c r="AC1552" s="18" t="str">
        <f t="shared" si="249"/>
        <v>Normal</v>
      </c>
    </row>
    <row r="1553" spans="1:29" x14ac:dyDescent="0.35">
      <c r="A1553" s="18" t="s">
        <v>1935</v>
      </c>
      <c r="B1553" s="19">
        <v>35796</v>
      </c>
      <c r="C1553" s="18" t="s">
        <v>50</v>
      </c>
      <c r="D1553" s="18" t="s">
        <v>27</v>
      </c>
      <c r="E1553" s="18" t="s">
        <v>21</v>
      </c>
      <c r="F1553" s="18" t="s">
        <v>22</v>
      </c>
      <c r="G1553" s="18" t="s">
        <v>110</v>
      </c>
      <c r="H1553" s="18" t="s">
        <v>1936</v>
      </c>
      <c r="I1553" s="18" t="s">
        <v>1937</v>
      </c>
      <c r="J1553" s="20">
        <v>648</v>
      </c>
      <c r="K1553" s="20">
        <v>1937</v>
      </c>
      <c r="L1553" s="20">
        <v>0</v>
      </c>
      <c r="M1553" s="20">
        <v>0</v>
      </c>
      <c r="N1553" s="20">
        <v>7.6</v>
      </c>
      <c r="O1553" s="20">
        <v>156</v>
      </c>
      <c r="P1553" s="20">
        <v>215</v>
      </c>
      <c r="Q1553" s="3">
        <v>36385763</v>
      </c>
      <c r="R1553" s="3">
        <v>52000000</v>
      </c>
      <c r="S1553" s="3">
        <f t="shared" si="240"/>
        <v>-15614237</v>
      </c>
      <c r="T1553" s="4">
        <f t="shared" si="241"/>
        <v>-0.30027378846153846</v>
      </c>
      <c r="U1553" s="5">
        <f t="shared" si="242"/>
        <v>30.279890484615382</v>
      </c>
      <c r="V1553" s="2">
        <f t="shared" si="243"/>
        <v>1998</v>
      </c>
      <c r="W1553" s="18" t="str">
        <f t="shared" si="244"/>
        <v>yanvar</v>
      </c>
      <c r="X1553" s="18" t="str">
        <f t="shared" si="245"/>
        <v>Terrence Malick</v>
      </c>
      <c r="Y1553" s="18" t="str">
        <f t="shared" si="246"/>
        <v>THE THİN RED LİNE</v>
      </c>
      <c r="Z1553" s="18" t="str">
        <f t="shared" si="247"/>
        <v>Underperformer</v>
      </c>
      <c r="AA1553" s="18" t="str">
        <f>VLOOKUP(D1553, lookups!$A$2:$B$18, 2, FALSE)</f>
        <v>Medium Budget</v>
      </c>
      <c r="AB1553" s="18" t="str">
        <f t="shared" si="248"/>
        <v>Not Recommended</v>
      </c>
      <c r="AC1553" s="18" t="str">
        <f t="shared" si="249"/>
        <v>Normal</v>
      </c>
    </row>
    <row r="1554" spans="1:29" x14ac:dyDescent="0.35">
      <c r="A1554" s="18" t="s">
        <v>5961</v>
      </c>
      <c r="B1554" s="19">
        <v>40616</v>
      </c>
      <c r="C1554" s="18" t="s">
        <v>50</v>
      </c>
      <c r="D1554" s="18" t="s">
        <v>95</v>
      </c>
      <c r="E1554" s="18" t="s">
        <v>21</v>
      </c>
      <c r="F1554" s="18" t="s">
        <v>22</v>
      </c>
      <c r="G1554" s="18" t="s">
        <v>150</v>
      </c>
      <c r="H1554" s="18" t="s">
        <v>3279</v>
      </c>
      <c r="I1554" s="18" t="s">
        <v>3635</v>
      </c>
      <c r="J1554" s="20">
        <v>4000</v>
      </c>
      <c r="K1554" s="20">
        <v>7067</v>
      </c>
      <c r="L1554" s="20">
        <v>0</v>
      </c>
      <c r="M1554" s="20">
        <v>42000</v>
      </c>
      <c r="N1554" s="20">
        <v>6.1</v>
      </c>
      <c r="O1554" s="20">
        <v>435</v>
      </c>
      <c r="P1554" s="20">
        <v>128</v>
      </c>
      <c r="Q1554" s="3">
        <v>36381716</v>
      </c>
      <c r="R1554" s="3">
        <v>82000000</v>
      </c>
      <c r="S1554" s="3">
        <f t="shared" si="240"/>
        <v>-45618284</v>
      </c>
      <c r="T1554" s="4">
        <f t="shared" si="241"/>
        <v>-0.55632053658536584</v>
      </c>
      <c r="U1554" s="5">
        <f t="shared" si="242"/>
        <v>28.377471785365852</v>
      </c>
      <c r="V1554" s="2">
        <f t="shared" si="243"/>
        <v>2011</v>
      </c>
      <c r="W1554" s="18" t="str">
        <f t="shared" si="244"/>
        <v>mart</v>
      </c>
      <c r="X1554" s="18" t="str">
        <f t="shared" si="245"/>
        <v>Zack Snyder</v>
      </c>
      <c r="Y1554" s="18" t="str">
        <f t="shared" si="246"/>
        <v>SUCKER PUNCH</v>
      </c>
      <c r="Z1554" s="18" t="str">
        <f t="shared" si="247"/>
        <v>Underperformer</v>
      </c>
      <c r="AA1554" s="18" t="str">
        <f>VLOOKUP(D1554, lookups!$A$2:$B$18, 2, FALSE)</f>
        <v>High Budget</v>
      </c>
      <c r="AB1554" s="18" t="str">
        <f t="shared" si="248"/>
        <v>Not Recommended</v>
      </c>
      <c r="AC1554" s="18" t="str">
        <f t="shared" si="249"/>
        <v>Normal</v>
      </c>
    </row>
    <row r="1555" spans="1:29" x14ac:dyDescent="0.35">
      <c r="A1555" s="18" t="s">
        <v>1973</v>
      </c>
      <c r="B1555" s="19">
        <v>36208</v>
      </c>
      <c r="C1555" s="18" t="s">
        <v>50</v>
      </c>
      <c r="D1555" s="18" t="s">
        <v>312</v>
      </c>
      <c r="E1555" s="18" t="s">
        <v>21</v>
      </c>
      <c r="F1555" s="18" t="s">
        <v>29</v>
      </c>
      <c r="G1555" s="18" t="s">
        <v>110</v>
      </c>
      <c r="H1555" s="18" t="s">
        <v>480</v>
      </c>
      <c r="I1555" s="18" t="s">
        <v>803</v>
      </c>
      <c r="J1555" s="20">
        <v>12000</v>
      </c>
      <c r="K1555" s="20">
        <v>12970</v>
      </c>
      <c r="L1555" s="20">
        <v>541</v>
      </c>
      <c r="M1555" s="20">
        <v>0</v>
      </c>
      <c r="N1555" s="20">
        <v>6.5</v>
      </c>
      <c r="O1555" s="20">
        <v>138</v>
      </c>
      <c r="P1555" s="20">
        <v>123</v>
      </c>
      <c r="Q1555" s="3">
        <v>36283504</v>
      </c>
      <c r="R1555" s="3">
        <v>40000000</v>
      </c>
      <c r="S1555" s="3">
        <f t="shared" si="240"/>
        <v>-3716496</v>
      </c>
      <c r="T1555" s="4">
        <f t="shared" si="241"/>
        <v>-9.2912400000000006E-2</v>
      </c>
      <c r="U1555" s="5">
        <f t="shared" si="242"/>
        <v>25.962835040000002</v>
      </c>
      <c r="V1555" s="2">
        <f t="shared" si="243"/>
        <v>1999</v>
      </c>
      <c r="W1555" s="18" t="str">
        <f t="shared" si="244"/>
        <v>fevral</v>
      </c>
      <c r="X1555" s="18" t="str">
        <f t="shared" si="245"/>
        <v>Joel Schumacher</v>
      </c>
      <c r="Y1555" s="18" t="str">
        <f t="shared" si="246"/>
        <v>8MM</v>
      </c>
      <c r="Z1555" s="18" t="str">
        <f t="shared" si="247"/>
        <v>Normal</v>
      </c>
      <c r="AA1555" s="18" t="str">
        <f>VLOOKUP(D1555, lookups!$A$2:$B$18, 2, FALSE)</f>
        <v>Medium Budget</v>
      </c>
      <c r="AB1555" s="18" t="str">
        <f t="shared" si="248"/>
        <v>Not Recommended</v>
      </c>
      <c r="AC1555" s="18" t="str">
        <f t="shared" si="249"/>
        <v>Normal</v>
      </c>
    </row>
    <row r="1556" spans="1:29" x14ac:dyDescent="0.35">
      <c r="A1556" s="18" t="s">
        <v>4541</v>
      </c>
      <c r="B1556" s="19">
        <v>38771</v>
      </c>
      <c r="C1556" s="18" t="s">
        <v>50</v>
      </c>
      <c r="D1556" s="18" t="s">
        <v>95</v>
      </c>
      <c r="E1556" s="18" t="s">
        <v>21</v>
      </c>
      <c r="F1556" s="18" t="s">
        <v>22</v>
      </c>
      <c r="G1556" s="18" t="s">
        <v>150</v>
      </c>
      <c r="H1556" s="18" t="s">
        <v>4542</v>
      </c>
      <c r="I1556" s="18" t="s">
        <v>3450</v>
      </c>
      <c r="J1556" s="20">
        <v>310</v>
      </c>
      <c r="K1556" s="20">
        <v>1352</v>
      </c>
      <c r="L1556" s="20">
        <v>69</v>
      </c>
      <c r="M1556" s="20">
        <v>690</v>
      </c>
      <c r="N1556" s="20">
        <v>6.1</v>
      </c>
      <c r="O1556" s="20">
        <v>161</v>
      </c>
      <c r="P1556" s="20">
        <v>107</v>
      </c>
      <c r="Q1556" s="3">
        <v>36279230</v>
      </c>
      <c r="R1556" s="3">
        <v>60000000</v>
      </c>
      <c r="S1556" s="3">
        <f t="shared" si="240"/>
        <v>-23720770</v>
      </c>
      <c r="T1556" s="4">
        <f t="shared" si="241"/>
        <v>-0.39534616666666667</v>
      </c>
      <c r="U1556" s="5">
        <f t="shared" si="242"/>
        <v>24.31086153333333</v>
      </c>
      <c r="V1556" s="2">
        <f t="shared" si="243"/>
        <v>2006</v>
      </c>
      <c r="W1556" s="18" t="str">
        <f t="shared" si="244"/>
        <v>fevral</v>
      </c>
      <c r="X1556" s="18" t="str">
        <f t="shared" si="245"/>
        <v>Clark Johnson</v>
      </c>
      <c r="Y1556" s="18" t="str">
        <f t="shared" si="246"/>
        <v>THE SENTİNEL</v>
      </c>
      <c r="Z1556" s="18" t="str">
        <f t="shared" si="247"/>
        <v>Underperformer</v>
      </c>
      <c r="AA1556" s="18" t="str">
        <f>VLOOKUP(D1556, lookups!$A$2:$B$18, 2, FALSE)</f>
        <v>High Budget</v>
      </c>
      <c r="AB1556" s="18" t="str">
        <f t="shared" si="248"/>
        <v>Not Recommended</v>
      </c>
      <c r="AC1556" s="18" t="str">
        <f t="shared" si="249"/>
        <v>Normal</v>
      </c>
    </row>
    <row r="1557" spans="1:29" x14ac:dyDescent="0.35">
      <c r="A1557" s="18" t="s">
        <v>393</v>
      </c>
      <c r="B1557" s="19">
        <v>29974</v>
      </c>
      <c r="C1557" s="18" t="s">
        <v>50</v>
      </c>
      <c r="D1557" s="18" t="s">
        <v>109</v>
      </c>
      <c r="E1557" s="18" t="s">
        <v>21</v>
      </c>
      <c r="F1557" s="18" t="s">
        <v>22</v>
      </c>
      <c r="G1557" s="18" t="s">
        <v>110</v>
      </c>
      <c r="H1557" s="18" t="s">
        <v>394</v>
      </c>
      <c r="I1557" s="18" t="s">
        <v>350</v>
      </c>
      <c r="J1557" s="20">
        <v>72</v>
      </c>
      <c r="K1557" s="20">
        <v>174</v>
      </c>
      <c r="L1557" s="20">
        <v>49</v>
      </c>
      <c r="M1557" s="20">
        <v>0</v>
      </c>
      <c r="N1557" s="20">
        <v>5.7</v>
      </c>
      <c r="O1557" s="20">
        <v>235</v>
      </c>
      <c r="P1557" s="20">
        <v>91</v>
      </c>
      <c r="Q1557" s="3">
        <v>36200000</v>
      </c>
      <c r="R1557" s="3">
        <v>4000000</v>
      </c>
      <c r="S1557" s="3">
        <f t="shared" si="240"/>
        <v>32200000</v>
      </c>
      <c r="T1557" s="4">
        <f t="shared" si="241"/>
        <v>8.0500000000000007</v>
      </c>
      <c r="U1557" s="5">
        <f t="shared" si="242"/>
        <v>26.020000000000003</v>
      </c>
      <c r="V1557" s="2">
        <f t="shared" si="243"/>
        <v>1982</v>
      </c>
      <c r="W1557" s="18" t="str">
        <f t="shared" si="244"/>
        <v>yanvar</v>
      </c>
      <c r="X1557" s="18" t="str">
        <f t="shared" si="245"/>
        <v>Steve Miner</v>
      </c>
      <c r="Y1557" s="18" t="str">
        <f t="shared" si="246"/>
        <v>FRİDAY THE 13TH PART III</v>
      </c>
      <c r="Z1557" s="18" t="str">
        <f t="shared" si="247"/>
        <v>Normal</v>
      </c>
      <c r="AA1557" s="18" t="str">
        <f>VLOOKUP(D1557, lookups!$A$2:$B$18, 2, FALSE)</f>
        <v>Low Budget</v>
      </c>
      <c r="AB1557" s="18" t="str">
        <f t="shared" si="248"/>
        <v>Not Recommended</v>
      </c>
      <c r="AC1557" s="18" t="str">
        <f t="shared" si="249"/>
        <v>Normal</v>
      </c>
    </row>
    <row r="1558" spans="1:29" x14ac:dyDescent="0.35">
      <c r="A1558" s="18" t="s">
        <v>503</v>
      </c>
      <c r="B1558" s="19">
        <v>31355</v>
      </c>
      <c r="C1558" s="18" t="s">
        <v>50</v>
      </c>
      <c r="D1558" s="18" t="s">
        <v>95</v>
      </c>
      <c r="E1558" s="18" t="s">
        <v>21</v>
      </c>
      <c r="F1558" s="18" t="s">
        <v>352</v>
      </c>
      <c r="G1558" s="18" t="s">
        <v>150</v>
      </c>
      <c r="H1558" s="18" t="s">
        <v>504</v>
      </c>
      <c r="I1558" s="18" t="s">
        <v>354</v>
      </c>
      <c r="J1558" s="20">
        <v>794</v>
      </c>
      <c r="K1558" s="20">
        <v>1529</v>
      </c>
      <c r="L1558" s="20">
        <v>750</v>
      </c>
      <c r="M1558" s="20">
        <v>0</v>
      </c>
      <c r="N1558" s="20">
        <v>6.2</v>
      </c>
      <c r="O1558" s="20">
        <v>117</v>
      </c>
      <c r="P1558" s="20">
        <v>107</v>
      </c>
      <c r="Q1558" s="3">
        <v>36200000</v>
      </c>
      <c r="R1558" s="3">
        <v>12305523</v>
      </c>
      <c r="S1558" s="3">
        <f t="shared" si="240"/>
        <v>23894477</v>
      </c>
      <c r="T1558" s="4">
        <f t="shared" si="241"/>
        <v>1.9417685050850744</v>
      </c>
      <c r="U1558" s="5">
        <f t="shared" si="242"/>
        <v>25.576707402034032</v>
      </c>
      <c r="V1558" s="2">
        <f t="shared" si="243"/>
        <v>1985</v>
      </c>
      <c r="W1558" s="18" t="str">
        <f t="shared" si="244"/>
        <v>noyabr</v>
      </c>
      <c r="X1558" s="18" t="str">
        <f t="shared" si="245"/>
        <v>George Miller</v>
      </c>
      <c r="Y1558" s="18" t="str">
        <f t="shared" si="246"/>
        <v>MAD MAX BEYOND THUNDERDOME</v>
      </c>
      <c r="Z1558" s="18" t="str">
        <f t="shared" si="247"/>
        <v>Normal</v>
      </c>
      <c r="AA1558" s="18" t="str">
        <f>VLOOKUP(D1558, lookups!$A$2:$B$18, 2, FALSE)</f>
        <v>High Budget</v>
      </c>
      <c r="AB1558" s="18" t="str">
        <f t="shared" si="248"/>
        <v>Not Recommended</v>
      </c>
      <c r="AC1558" s="18" t="str">
        <f t="shared" si="249"/>
        <v>Normal</v>
      </c>
    </row>
    <row r="1559" spans="1:29" x14ac:dyDescent="0.35">
      <c r="A1559" s="18" t="s">
        <v>6580</v>
      </c>
      <c r="B1559" s="19">
        <v>41584</v>
      </c>
      <c r="C1559" s="18" t="s">
        <v>50</v>
      </c>
      <c r="D1559" s="18" t="s">
        <v>58</v>
      </c>
      <c r="E1559" s="18" t="s">
        <v>21</v>
      </c>
      <c r="F1559" s="18" t="s">
        <v>22</v>
      </c>
      <c r="G1559" s="18" t="s">
        <v>102</v>
      </c>
      <c r="H1559" s="18" t="s">
        <v>6581</v>
      </c>
      <c r="I1559" s="18" t="s">
        <v>6582</v>
      </c>
      <c r="J1559" s="20">
        <v>882</v>
      </c>
      <c r="K1559" s="20">
        <v>1971</v>
      </c>
      <c r="L1559" s="20">
        <v>43</v>
      </c>
      <c r="M1559" s="20">
        <v>0</v>
      </c>
      <c r="N1559" s="20">
        <v>5.2</v>
      </c>
      <c r="O1559" s="20">
        <v>113</v>
      </c>
      <c r="P1559" s="20">
        <v>87</v>
      </c>
      <c r="Q1559" s="3">
        <v>36073232</v>
      </c>
      <c r="R1559" s="3">
        <v>80000000</v>
      </c>
      <c r="S1559" s="3">
        <f t="shared" si="240"/>
        <v>-43926768</v>
      </c>
      <c r="T1559" s="4">
        <f t="shared" si="241"/>
        <v>-0.54908460000000003</v>
      </c>
      <c r="U1559" s="5">
        <f t="shared" si="242"/>
        <v>20.580366160000001</v>
      </c>
      <c r="V1559" s="2">
        <f t="shared" si="243"/>
        <v>2013</v>
      </c>
      <c r="W1559" s="18" t="str">
        <f t="shared" si="244"/>
        <v>noyabr</v>
      </c>
      <c r="X1559" s="18" t="str">
        <f t="shared" si="245"/>
        <v>Barry Cook</v>
      </c>
      <c r="Y1559" s="18" t="str">
        <f t="shared" si="246"/>
        <v>WALKİNG WİTH DİNOSAURS 3D</v>
      </c>
      <c r="Z1559" s="18" t="str">
        <f t="shared" si="247"/>
        <v>Underperformer</v>
      </c>
      <c r="AA1559" s="18" t="str">
        <f>VLOOKUP(D1559, lookups!$A$2:$B$18, 2, FALSE)</f>
        <v>High Budget</v>
      </c>
      <c r="AB1559" s="18" t="str">
        <f t="shared" si="248"/>
        <v>Not Recommended</v>
      </c>
      <c r="AC1559" s="18" t="str">
        <f t="shared" si="249"/>
        <v>High Buzz Mismatch</v>
      </c>
    </row>
    <row r="1560" spans="1:29" x14ac:dyDescent="0.35">
      <c r="A1560" s="18" t="s">
        <v>4885</v>
      </c>
      <c r="B1560" s="19">
        <v>39792</v>
      </c>
      <c r="C1560" s="18" t="s">
        <v>50</v>
      </c>
      <c r="D1560" s="18" t="s">
        <v>95</v>
      </c>
      <c r="E1560" s="18" t="s">
        <v>21</v>
      </c>
      <c r="F1560" s="18" t="s">
        <v>22</v>
      </c>
      <c r="G1560" s="18" t="s">
        <v>110</v>
      </c>
      <c r="H1560" s="18" t="s">
        <v>1829</v>
      </c>
      <c r="I1560" s="18" t="s">
        <v>1248</v>
      </c>
      <c r="J1560" s="20">
        <v>26000</v>
      </c>
      <c r="K1560" s="20">
        <v>28643</v>
      </c>
      <c r="L1560" s="20">
        <v>545</v>
      </c>
      <c r="M1560" s="20">
        <v>0</v>
      </c>
      <c r="N1560" s="20">
        <v>6.4</v>
      </c>
      <c r="O1560" s="20">
        <v>230</v>
      </c>
      <c r="P1560" s="20">
        <v>111</v>
      </c>
      <c r="Q1560" s="3">
        <v>36064910</v>
      </c>
      <c r="R1560" s="3">
        <v>45000000</v>
      </c>
      <c r="S1560" s="3">
        <f t="shared" si="240"/>
        <v>-8935090</v>
      </c>
      <c r="T1560" s="4">
        <f t="shared" si="241"/>
        <v>-0.19855755555555554</v>
      </c>
      <c r="U1560" s="5">
        <f t="shared" si="242"/>
        <v>25.520576977777779</v>
      </c>
      <c r="V1560" s="2">
        <f t="shared" si="243"/>
        <v>2008</v>
      </c>
      <c r="W1560" s="18" t="str">
        <f t="shared" si="244"/>
        <v>dekabr</v>
      </c>
      <c r="X1560" s="18" t="str">
        <f t="shared" si="245"/>
        <v>Paul W.S. Anderson</v>
      </c>
      <c r="Y1560" s="18" t="str">
        <f t="shared" si="246"/>
        <v>DEATH RACE</v>
      </c>
      <c r="Z1560" s="18" t="str">
        <f t="shared" si="247"/>
        <v>Normal</v>
      </c>
      <c r="AA1560" s="18" t="str">
        <f>VLOOKUP(D1560, lookups!$A$2:$B$18, 2, FALSE)</f>
        <v>High Budget</v>
      </c>
      <c r="AB1560" s="18" t="str">
        <f t="shared" si="248"/>
        <v>Not Recommended</v>
      </c>
      <c r="AC1560" s="18" t="str">
        <f t="shared" si="249"/>
        <v>Normal</v>
      </c>
    </row>
    <row r="1561" spans="1:29" x14ac:dyDescent="0.35">
      <c r="A1561" s="18" t="s">
        <v>1422</v>
      </c>
      <c r="B1561" s="19">
        <v>35234</v>
      </c>
      <c r="C1561" s="18" t="s">
        <v>50</v>
      </c>
      <c r="D1561" s="18" t="s">
        <v>95</v>
      </c>
      <c r="E1561" s="18" t="s">
        <v>21</v>
      </c>
      <c r="F1561" s="18" t="s">
        <v>22</v>
      </c>
      <c r="G1561" s="18" t="s">
        <v>110</v>
      </c>
      <c r="H1561" s="18" t="s">
        <v>1423</v>
      </c>
      <c r="I1561" s="18" t="s">
        <v>1219</v>
      </c>
      <c r="J1561" s="20">
        <v>890</v>
      </c>
      <c r="K1561" s="20">
        <v>3661</v>
      </c>
      <c r="L1561" s="20">
        <v>473</v>
      </c>
      <c r="M1561" s="20">
        <v>0</v>
      </c>
      <c r="N1561" s="20">
        <v>6.8</v>
      </c>
      <c r="O1561" s="20">
        <v>29</v>
      </c>
      <c r="P1561" s="20">
        <v>123</v>
      </c>
      <c r="Q1561" s="3">
        <v>36049108</v>
      </c>
      <c r="R1561" s="3">
        <v>9000000</v>
      </c>
      <c r="S1561" s="3">
        <f t="shared" si="240"/>
        <v>27049108</v>
      </c>
      <c r="T1561" s="4">
        <f t="shared" si="241"/>
        <v>3.0054564444444445</v>
      </c>
      <c r="U1561" s="5">
        <f t="shared" si="242"/>
        <v>28.402182577777776</v>
      </c>
      <c r="V1561" s="2">
        <f t="shared" si="243"/>
        <v>1996</v>
      </c>
      <c r="W1561" s="18" t="str">
        <f t="shared" si="244"/>
        <v>iyun</v>
      </c>
      <c r="X1561" s="18" t="str">
        <f t="shared" si="245"/>
        <v>F. Gary Gray</v>
      </c>
      <c r="Y1561" s="18" t="str">
        <f t="shared" si="246"/>
        <v>SET IT OFF</v>
      </c>
      <c r="Z1561" s="18" t="str">
        <f t="shared" si="247"/>
        <v>Normal</v>
      </c>
      <c r="AA1561" s="18" t="str">
        <f>VLOOKUP(D1561, lookups!$A$2:$B$18, 2, FALSE)</f>
        <v>High Budget</v>
      </c>
      <c r="AB1561" s="18" t="str">
        <f t="shared" si="248"/>
        <v>Not Recommended</v>
      </c>
      <c r="AC1561" s="18" t="str">
        <f t="shared" si="249"/>
        <v>Normal</v>
      </c>
    </row>
    <row r="1562" spans="1:29" x14ac:dyDescent="0.35">
      <c r="A1562" s="18" t="s">
        <v>2395</v>
      </c>
      <c r="B1562" s="19">
        <v>36859</v>
      </c>
      <c r="C1562" s="18" t="s">
        <v>50</v>
      </c>
      <c r="D1562" s="18" t="s">
        <v>38</v>
      </c>
      <c r="E1562" s="18" t="s">
        <v>21</v>
      </c>
      <c r="F1562" s="18" t="s">
        <v>29</v>
      </c>
      <c r="G1562" s="18" t="s">
        <v>150</v>
      </c>
      <c r="H1562" s="18" t="s">
        <v>2396</v>
      </c>
      <c r="I1562" s="18" t="s">
        <v>2397</v>
      </c>
      <c r="J1562" s="20">
        <v>374</v>
      </c>
      <c r="K1562" s="20">
        <v>1238</v>
      </c>
      <c r="L1562" s="20">
        <v>0</v>
      </c>
      <c r="M1562" s="20">
        <v>390</v>
      </c>
      <c r="N1562" s="20">
        <v>4.7</v>
      </c>
      <c r="O1562" s="20">
        <v>82</v>
      </c>
      <c r="P1562" s="20">
        <v>94</v>
      </c>
      <c r="Q1562" s="3">
        <v>36037909</v>
      </c>
      <c r="R1562" s="3">
        <v>60000000</v>
      </c>
      <c r="S1562" s="3">
        <f t="shared" si="240"/>
        <v>-23962091</v>
      </c>
      <c r="T1562" s="4">
        <f t="shared" si="241"/>
        <v>-0.39936818333333335</v>
      </c>
      <c r="U1562" s="5">
        <f t="shared" si="242"/>
        <v>18.679252726666668</v>
      </c>
      <c r="V1562" s="2">
        <f t="shared" si="243"/>
        <v>2000</v>
      </c>
      <c r="W1562" s="18" t="str">
        <f t="shared" si="244"/>
        <v>noyabr</v>
      </c>
      <c r="X1562" s="18" t="str">
        <f t="shared" si="245"/>
        <v>Diane Keaton</v>
      </c>
      <c r="Y1562" s="18" t="str">
        <f t="shared" si="246"/>
        <v>HANGİNG UP</v>
      </c>
      <c r="Z1562" s="18" t="str">
        <f t="shared" si="247"/>
        <v>Underperformer</v>
      </c>
      <c r="AA1562" s="18" t="str">
        <f>VLOOKUP(D1562, lookups!$A$2:$B$18, 2, FALSE)</f>
        <v>Medium Budget</v>
      </c>
      <c r="AB1562" s="18" t="str">
        <f t="shared" si="248"/>
        <v>Not Recommended</v>
      </c>
      <c r="AC1562" s="18" t="str">
        <f t="shared" si="249"/>
        <v>High Buzz Mismatch</v>
      </c>
    </row>
    <row r="1563" spans="1:29" x14ac:dyDescent="0.35">
      <c r="A1563" s="18" t="s">
        <v>3948</v>
      </c>
      <c r="B1563" s="19">
        <v>38548</v>
      </c>
      <c r="C1563" s="18" t="s">
        <v>50</v>
      </c>
      <c r="D1563" s="18" t="s">
        <v>27</v>
      </c>
      <c r="E1563" s="18" t="s">
        <v>21</v>
      </c>
      <c r="F1563" s="18" t="s">
        <v>22</v>
      </c>
      <c r="G1563" s="18" t="s">
        <v>110</v>
      </c>
      <c r="H1563" s="18" t="s">
        <v>3949</v>
      </c>
      <c r="I1563" s="18" t="s">
        <v>3950</v>
      </c>
      <c r="J1563" s="20">
        <v>896</v>
      </c>
      <c r="K1563" s="20">
        <v>2019</v>
      </c>
      <c r="L1563" s="20">
        <v>101</v>
      </c>
      <c r="M1563" s="20">
        <v>0</v>
      </c>
      <c r="N1563" s="20">
        <v>6.6</v>
      </c>
      <c r="O1563" s="20">
        <v>116</v>
      </c>
      <c r="P1563" s="20">
        <v>112</v>
      </c>
      <c r="Q1563" s="3">
        <v>36020063</v>
      </c>
      <c r="R1563" s="3">
        <v>22000000</v>
      </c>
      <c r="S1563" s="3">
        <f t="shared" si="240"/>
        <v>14020063</v>
      </c>
      <c r="T1563" s="4">
        <f t="shared" si="241"/>
        <v>0.63727559090909092</v>
      </c>
      <c r="U1563" s="5">
        <f t="shared" si="242"/>
        <v>26.654910236363634</v>
      </c>
      <c r="V1563" s="2">
        <f t="shared" si="243"/>
        <v>2005</v>
      </c>
      <c r="W1563" s="18" t="str">
        <f t="shared" si="244"/>
        <v>iyul</v>
      </c>
      <c r="X1563" s="18" t="str">
        <f t="shared" si="245"/>
        <v>Mikael HÃ¥fstrÃ¶m</v>
      </c>
      <c r="Y1563" s="18" t="str">
        <f t="shared" si="246"/>
        <v>DERAİLED</v>
      </c>
      <c r="Z1563" s="18" t="str">
        <f t="shared" si="247"/>
        <v>Normal</v>
      </c>
      <c r="AA1563" s="18" t="str">
        <f>VLOOKUP(D1563, lookups!$A$2:$B$18, 2, FALSE)</f>
        <v>Medium Budget</v>
      </c>
      <c r="AB1563" s="18" t="str">
        <f t="shared" si="248"/>
        <v>Not Recommended</v>
      </c>
      <c r="AC1563" s="18" t="str">
        <f t="shared" si="249"/>
        <v>Normal</v>
      </c>
    </row>
    <row r="1564" spans="1:29" x14ac:dyDescent="0.35">
      <c r="A1564" s="18" t="s">
        <v>82</v>
      </c>
      <c r="B1564" s="19">
        <v>19290</v>
      </c>
      <c r="C1564" s="18" t="s">
        <v>50</v>
      </c>
      <c r="D1564" s="18" t="s">
        <v>27</v>
      </c>
      <c r="E1564" s="18" t="s">
        <v>21</v>
      </c>
      <c r="F1564" s="18" t="s">
        <v>22</v>
      </c>
      <c r="G1564" s="18" t="s">
        <v>23</v>
      </c>
      <c r="H1564" s="18" t="s">
        <v>83</v>
      </c>
      <c r="I1564" s="18" t="s">
        <v>84</v>
      </c>
      <c r="J1564" s="20">
        <v>232</v>
      </c>
      <c r="K1564" s="20">
        <v>825</v>
      </c>
      <c r="L1564" s="20">
        <v>309</v>
      </c>
      <c r="M1564" s="20">
        <v>625</v>
      </c>
      <c r="N1564" s="20">
        <v>6.7</v>
      </c>
      <c r="O1564" s="20">
        <v>44</v>
      </c>
      <c r="P1564" s="20">
        <v>152</v>
      </c>
      <c r="Q1564" s="3">
        <v>36000000</v>
      </c>
      <c r="R1564" s="3">
        <v>4000000</v>
      </c>
      <c r="S1564" s="3">
        <f t="shared" si="240"/>
        <v>32000000</v>
      </c>
      <c r="T1564" s="4">
        <f t="shared" si="241"/>
        <v>8</v>
      </c>
      <c r="U1564" s="5">
        <f t="shared" si="242"/>
        <v>30.0625</v>
      </c>
      <c r="V1564" s="2">
        <f t="shared" si="243"/>
        <v>1952</v>
      </c>
      <c r="W1564" s="18" t="str">
        <f t="shared" si="244"/>
        <v>oktyabr</v>
      </c>
      <c r="X1564" s="18" t="str">
        <f t="shared" si="245"/>
        <v>Cecil B. DeMille</v>
      </c>
      <c r="Y1564" s="18" t="str">
        <f t="shared" si="246"/>
        <v>THE GREATEST SHOW ON EARTH</v>
      </c>
      <c r="Z1564" s="18" t="str">
        <f t="shared" si="247"/>
        <v>Normal</v>
      </c>
      <c r="AA1564" s="18" t="str">
        <f>VLOOKUP(D1564, lookups!$A$2:$B$18, 2, FALSE)</f>
        <v>Medium Budget</v>
      </c>
      <c r="AB1564" s="18" t="str">
        <f t="shared" si="248"/>
        <v>Not Recommended</v>
      </c>
      <c r="AC1564" s="18" t="str">
        <f t="shared" si="249"/>
        <v>Normal</v>
      </c>
    </row>
    <row r="1565" spans="1:29" x14ac:dyDescent="0.35">
      <c r="A1565" s="18" t="s">
        <v>88</v>
      </c>
      <c r="B1565" s="19">
        <v>19494</v>
      </c>
      <c r="C1565" s="18" t="s">
        <v>50</v>
      </c>
      <c r="D1565" s="18" t="s">
        <v>27</v>
      </c>
      <c r="E1565" s="18" t="s">
        <v>21</v>
      </c>
      <c r="F1565" s="18" t="s">
        <v>22</v>
      </c>
      <c r="G1565" s="18" t="s">
        <v>39</v>
      </c>
      <c r="H1565" s="18" t="s">
        <v>89</v>
      </c>
      <c r="I1565" s="18" t="s">
        <v>90</v>
      </c>
      <c r="J1565" s="20">
        <v>726</v>
      </c>
      <c r="K1565" s="20">
        <v>1920</v>
      </c>
      <c r="L1565" s="20">
        <v>28</v>
      </c>
      <c r="M1565" s="20">
        <v>0</v>
      </c>
      <c r="N1565" s="20">
        <v>6.8</v>
      </c>
      <c r="O1565" s="20">
        <v>42</v>
      </c>
      <c r="P1565" s="20">
        <v>135</v>
      </c>
      <c r="Q1565" s="3">
        <v>36000000</v>
      </c>
      <c r="R1565" s="3">
        <v>5000000</v>
      </c>
      <c r="S1565" s="3">
        <f t="shared" si="240"/>
        <v>31000000</v>
      </c>
      <c r="T1565" s="4">
        <f t="shared" si="241"/>
        <v>6.2</v>
      </c>
      <c r="U1565" s="5">
        <f t="shared" si="242"/>
        <v>29.68</v>
      </c>
      <c r="V1565" s="2">
        <f t="shared" si="243"/>
        <v>1953</v>
      </c>
      <c r="W1565" s="18" t="str">
        <f t="shared" si="244"/>
        <v>may</v>
      </c>
      <c r="X1565" s="18" t="str">
        <f t="shared" si="245"/>
        <v>Henry Koster</v>
      </c>
      <c r="Y1565" s="18" t="str">
        <f t="shared" si="246"/>
        <v>THE ROBE</v>
      </c>
      <c r="Z1565" s="18" t="str">
        <f t="shared" si="247"/>
        <v>Normal</v>
      </c>
      <c r="AA1565" s="18" t="str">
        <f>VLOOKUP(D1565, lookups!$A$2:$B$18, 2, FALSE)</f>
        <v>Medium Budget</v>
      </c>
      <c r="AB1565" s="18" t="str">
        <f t="shared" si="248"/>
        <v>Not Recommended</v>
      </c>
      <c r="AC1565" s="18" t="str">
        <f t="shared" si="249"/>
        <v>Normal</v>
      </c>
    </row>
    <row r="1566" spans="1:29" x14ac:dyDescent="0.35">
      <c r="A1566" s="18" t="s">
        <v>3552</v>
      </c>
      <c r="B1566" s="19">
        <v>37881</v>
      </c>
      <c r="C1566" s="18" t="s">
        <v>50</v>
      </c>
      <c r="D1566" s="18" t="s">
        <v>38</v>
      </c>
      <c r="E1566" s="18" t="s">
        <v>21</v>
      </c>
      <c r="F1566" s="18" t="s">
        <v>22</v>
      </c>
      <c r="G1566" s="18" t="s">
        <v>102</v>
      </c>
      <c r="H1566" s="18" t="s">
        <v>1454</v>
      </c>
      <c r="I1566" s="18" t="s">
        <v>2737</v>
      </c>
      <c r="J1566" s="20">
        <v>14000</v>
      </c>
      <c r="K1566" s="20">
        <v>16400</v>
      </c>
      <c r="L1566" s="20">
        <v>29</v>
      </c>
      <c r="M1566" s="20">
        <v>0</v>
      </c>
      <c r="N1566" s="20">
        <v>5.8</v>
      </c>
      <c r="O1566" s="20">
        <v>66</v>
      </c>
      <c r="P1566" s="20">
        <v>105</v>
      </c>
      <c r="Q1566" s="3">
        <v>35990505</v>
      </c>
      <c r="R1566" s="3">
        <v>20000000</v>
      </c>
      <c r="S1566" s="3">
        <f t="shared" si="240"/>
        <v>15990505</v>
      </c>
      <c r="T1566" s="4">
        <f t="shared" si="241"/>
        <v>0.79952524999999997</v>
      </c>
      <c r="U1566" s="5">
        <f t="shared" si="242"/>
        <v>23.519810100000001</v>
      </c>
      <c r="V1566" s="2">
        <f t="shared" si="243"/>
        <v>2003</v>
      </c>
      <c r="W1566" s="18" t="str">
        <f t="shared" si="244"/>
        <v>sentyabr</v>
      </c>
      <c r="X1566" s="18" t="str">
        <f t="shared" si="245"/>
        <v>Dennie Gordon</v>
      </c>
      <c r="Y1566" s="18" t="str">
        <f t="shared" si="246"/>
        <v>WHAT A GİRL WANTS</v>
      </c>
      <c r="Z1566" s="18" t="str">
        <f t="shared" si="247"/>
        <v>Normal</v>
      </c>
      <c r="AA1566" s="18" t="str">
        <f>VLOOKUP(D1566, lookups!$A$2:$B$18, 2, FALSE)</f>
        <v>Medium Budget</v>
      </c>
      <c r="AB1566" s="18" t="str">
        <f t="shared" si="248"/>
        <v>Not Recommended</v>
      </c>
      <c r="AC1566" s="18" t="str">
        <f t="shared" si="249"/>
        <v>High Buzz Mismatch</v>
      </c>
    </row>
    <row r="1567" spans="1:29" x14ac:dyDescent="0.35">
      <c r="A1567" s="18" t="s">
        <v>1616</v>
      </c>
      <c r="B1567" s="19">
        <v>35450</v>
      </c>
      <c r="C1567" s="18" t="s">
        <v>50</v>
      </c>
      <c r="D1567" s="18" t="s">
        <v>95</v>
      </c>
      <c r="E1567" s="18" t="s">
        <v>21</v>
      </c>
      <c r="F1567" s="18" t="s">
        <v>22</v>
      </c>
      <c r="G1567" s="18" t="s">
        <v>150</v>
      </c>
      <c r="H1567" s="18" t="s">
        <v>1617</v>
      </c>
      <c r="I1567" s="18" t="s">
        <v>1618</v>
      </c>
      <c r="J1567" s="20">
        <v>663</v>
      </c>
      <c r="K1567" s="20">
        <v>2266</v>
      </c>
      <c r="L1567" s="20">
        <v>40</v>
      </c>
      <c r="M1567" s="20">
        <v>1000</v>
      </c>
      <c r="N1567" s="20">
        <v>3.7</v>
      </c>
      <c r="O1567" s="20">
        <v>59</v>
      </c>
      <c r="P1567" s="20">
        <v>95</v>
      </c>
      <c r="Q1567" s="3">
        <v>35927406</v>
      </c>
      <c r="R1567" s="3">
        <v>30000000</v>
      </c>
      <c r="S1567" s="3">
        <f t="shared" si="240"/>
        <v>5927406</v>
      </c>
      <c r="T1567" s="4">
        <f t="shared" si="241"/>
        <v>0.19758020000000001</v>
      </c>
      <c r="U1567" s="5">
        <f t="shared" si="242"/>
        <v>14.97903208</v>
      </c>
      <c r="V1567" s="2">
        <f t="shared" si="243"/>
        <v>1997</v>
      </c>
      <c r="W1567" s="18" t="str">
        <f t="shared" si="244"/>
        <v>yanvar</v>
      </c>
      <c r="X1567" s="18" t="str">
        <f t="shared" si="245"/>
        <v>John R. Leonetti</v>
      </c>
      <c r="Y1567" s="18" t="str">
        <f t="shared" si="246"/>
        <v>MORTAL KOMBAT: ANNİHİLATİON</v>
      </c>
      <c r="Z1567" s="18" t="str">
        <f t="shared" si="247"/>
        <v>Normal</v>
      </c>
      <c r="AA1567" s="18" t="str">
        <f>VLOOKUP(D1567, lookups!$A$2:$B$18, 2, FALSE)</f>
        <v>High Budget</v>
      </c>
      <c r="AB1567" s="18" t="str">
        <f t="shared" si="248"/>
        <v>Not Recommended</v>
      </c>
      <c r="AC1567" s="18" t="str">
        <f t="shared" si="249"/>
        <v>High Buzz Mismatch</v>
      </c>
    </row>
    <row r="1568" spans="1:29" x14ac:dyDescent="0.35">
      <c r="A1568" s="18" t="s">
        <v>2723</v>
      </c>
      <c r="B1568" s="19">
        <v>37171</v>
      </c>
      <c r="C1568" s="18" t="s">
        <v>50</v>
      </c>
      <c r="D1568" s="18" t="s">
        <v>20</v>
      </c>
      <c r="E1568" s="18" t="s">
        <v>21</v>
      </c>
      <c r="F1568" s="18" t="s">
        <v>22</v>
      </c>
      <c r="G1568" s="18" t="s">
        <v>110</v>
      </c>
      <c r="H1568" s="18" t="s">
        <v>1463</v>
      </c>
      <c r="I1568" s="18" t="s">
        <v>2724</v>
      </c>
      <c r="J1568" s="20">
        <v>1000</v>
      </c>
      <c r="K1568" s="20">
        <v>3970</v>
      </c>
      <c r="L1568" s="20">
        <v>143</v>
      </c>
      <c r="M1568" s="20">
        <v>951</v>
      </c>
      <c r="N1568" s="20">
        <v>7.5</v>
      </c>
      <c r="O1568" s="20">
        <v>179</v>
      </c>
      <c r="P1568" s="20">
        <v>138</v>
      </c>
      <c r="Q1568" s="3">
        <v>35918429</v>
      </c>
      <c r="R1568" s="3">
        <v>1700000</v>
      </c>
      <c r="S1568" s="3">
        <f t="shared" si="240"/>
        <v>34218429</v>
      </c>
      <c r="T1568" s="4">
        <f t="shared" si="241"/>
        <v>20.128487647058822</v>
      </c>
      <c r="U1568" s="5">
        <f t="shared" si="242"/>
        <v>38.146495058823533</v>
      </c>
      <c r="V1568" s="2">
        <f t="shared" si="243"/>
        <v>2001</v>
      </c>
      <c r="W1568" s="18" t="str">
        <f t="shared" si="244"/>
        <v>oktyabr</v>
      </c>
      <c r="X1568" s="18" t="str">
        <f t="shared" si="245"/>
        <v>Todd Field</v>
      </c>
      <c r="Y1568" s="18" t="str">
        <f t="shared" si="246"/>
        <v>IN THE BEDROOM</v>
      </c>
      <c r="Z1568" s="18" t="str">
        <f t="shared" si="247"/>
        <v>Normal</v>
      </c>
      <c r="AA1568" s="18" t="str">
        <f>VLOOKUP(D1568, lookups!$A$2:$B$18, 2, FALSE)</f>
        <v>Medium Budget</v>
      </c>
      <c r="AB1568" s="18" t="str">
        <f t="shared" si="248"/>
        <v>Not Recommended</v>
      </c>
      <c r="AC1568" s="18" t="str">
        <f t="shared" si="249"/>
        <v>Normal</v>
      </c>
    </row>
    <row r="1569" spans="1:29" x14ac:dyDescent="0.35">
      <c r="A1569" s="18" t="s">
        <v>6798</v>
      </c>
      <c r="B1569" s="19">
        <v>41662</v>
      </c>
      <c r="C1569" s="18" t="s">
        <v>50</v>
      </c>
      <c r="D1569" s="18" t="s">
        <v>79</v>
      </c>
      <c r="E1569" s="18" t="s">
        <v>21</v>
      </c>
      <c r="F1569" s="18" t="s">
        <v>101</v>
      </c>
      <c r="G1569" s="18" t="s">
        <v>150</v>
      </c>
      <c r="H1569" s="18" t="s">
        <v>4650</v>
      </c>
      <c r="I1569" s="18" t="s">
        <v>4967</v>
      </c>
      <c r="J1569" s="20">
        <v>13000</v>
      </c>
      <c r="K1569" s="20">
        <v>14100</v>
      </c>
      <c r="L1569" s="20">
        <v>120</v>
      </c>
      <c r="M1569" s="20">
        <v>90000</v>
      </c>
      <c r="N1569" s="20">
        <v>7.7</v>
      </c>
      <c r="O1569" s="20">
        <v>419</v>
      </c>
      <c r="P1569" s="20">
        <v>123</v>
      </c>
      <c r="Q1569" s="3">
        <v>35887263</v>
      </c>
      <c r="R1569" s="3">
        <v>15000000</v>
      </c>
      <c r="S1569" s="3">
        <f t="shared" si="240"/>
        <v>20887263</v>
      </c>
      <c r="T1569" s="4">
        <f t="shared" si="241"/>
        <v>1.3924841999999999</v>
      </c>
      <c r="U1569" s="5">
        <f t="shared" si="242"/>
        <v>40.356993680000002</v>
      </c>
      <c r="V1569" s="2">
        <f t="shared" si="243"/>
        <v>2014</v>
      </c>
      <c r="W1569" s="18" t="str">
        <f t="shared" si="244"/>
        <v>yanvar</v>
      </c>
      <c r="X1569" s="18" t="str">
        <f t="shared" si="245"/>
        <v>James Marsh</v>
      </c>
      <c r="Y1569" s="18" t="str">
        <f t="shared" si="246"/>
        <v>THE THEORY OF EVERYTHİNG</v>
      </c>
      <c r="Z1569" s="18" t="str">
        <f t="shared" si="247"/>
        <v>Normal</v>
      </c>
      <c r="AA1569" s="18" t="str">
        <f>VLOOKUP(D1569, lookups!$A$2:$B$18, 2, FALSE)</f>
        <v>Medium Budget</v>
      </c>
      <c r="AB1569" s="18" t="str">
        <f t="shared" si="248"/>
        <v>Not Recommended</v>
      </c>
      <c r="AC1569" s="18" t="str">
        <f t="shared" si="249"/>
        <v>Normal</v>
      </c>
    </row>
    <row r="1570" spans="1:29" x14ac:dyDescent="0.35">
      <c r="A1570" s="18" t="s">
        <v>1428</v>
      </c>
      <c r="B1570" s="19">
        <v>35284</v>
      </c>
      <c r="C1570" s="18" t="s">
        <v>50</v>
      </c>
      <c r="D1570" s="18" t="s">
        <v>79</v>
      </c>
      <c r="E1570" s="18" t="s">
        <v>21</v>
      </c>
      <c r="F1570" s="18" t="s">
        <v>352</v>
      </c>
      <c r="G1570" s="18" t="s">
        <v>150</v>
      </c>
      <c r="H1570" s="18" t="s">
        <v>1429</v>
      </c>
      <c r="I1570" s="18" t="s">
        <v>1430</v>
      </c>
      <c r="J1570" s="20">
        <v>509</v>
      </c>
      <c r="K1570" s="20">
        <v>888</v>
      </c>
      <c r="L1570" s="20">
        <v>96</v>
      </c>
      <c r="M1570" s="20">
        <v>0</v>
      </c>
      <c r="N1570" s="20">
        <v>7.7</v>
      </c>
      <c r="O1570" s="20">
        <v>71</v>
      </c>
      <c r="P1570" s="20">
        <v>105</v>
      </c>
      <c r="Q1570" s="3">
        <v>35811509</v>
      </c>
      <c r="R1570" s="3">
        <v>5500000</v>
      </c>
      <c r="S1570" s="3">
        <f t="shared" si="240"/>
        <v>30311509</v>
      </c>
      <c r="T1570" s="4">
        <f t="shared" si="241"/>
        <v>5.5111834545454546</v>
      </c>
      <c r="U1570" s="5">
        <f t="shared" si="242"/>
        <v>33.00447338181818</v>
      </c>
      <c r="V1570" s="2">
        <f t="shared" si="243"/>
        <v>1996</v>
      </c>
      <c r="W1570" s="18" t="str">
        <f t="shared" si="244"/>
        <v>avgust</v>
      </c>
      <c r="X1570" s="18" t="str">
        <f t="shared" si="245"/>
        <v>Scott Hicks</v>
      </c>
      <c r="Y1570" s="18" t="str">
        <f t="shared" si="246"/>
        <v>SHİNE</v>
      </c>
      <c r="Z1570" s="18" t="str">
        <f t="shared" si="247"/>
        <v>Normal</v>
      </c>
      <c r="AA1570" s="18" t="str">
        <f>VLOOKUP(D1570, lookups!$A$2:$B$18, 2, FALSE)</f>
        <v>Medium Budget</v>
      </c>
      <c r="AB1570" s="18" t="str">
        <f t="shared" si="248"/>
        <v>Not Recommended</v>
      </c>
      <c r="AC1570" s="18" t="str">
        <f t="shared" si="249"/>
        <v>Normal</v>
      </c>
    </row>
    <row r="1571" spans="1:29" x14ac:dyDescent="0.35">
      <c r="A1571" s="18" t="s">
        <v>4146</v>
      </c>
      <c r="B1571" s="19">
        <v>38375</v>
      </c>
      <c r="C1571" s="18" t="s">
        <v>50</v>
      </c>
      <c r="D1571" s="18" t="s">
        <v>95</v>
      </c>
      <c r="E1571" s="18" t="s">
        <v>21</v>
      </c>
      <c r="F1571" s="18" t="s">
        <v>22</v>
      </c>
      <c r="G1571" s="18" t="s">
        <v>150</v>
      </c>
      <c r="H1571" s="18" t="s">
        <v>1909</v>
      </c>
      <c r="I1571" s="18" t="s">
        <v>1186</v>
      </c>
      <c r="J1571" s="20">
        <v>19000</v>
      </c>
      <c r="K1571" s="20">
        <v>34839</v>
      </c>
      <c r="L1571" s="20">
        <v>0</v>
      </c>
      <c r="M1571" s="20">
        <v>0</v>
      </c>
      <c r="N1571" s="20">
        <v>6.9</v>
      </c>
      <c r="O1571" s="20">
        <v>257</v>
      </c>
      <c r="P1571" s="20">
        <v>136</v>
      </c>
      <c r="Q1571" s="3">
        <v>35799026</v>
      </c>
      <c r="R1571" s="3">
        <v>126000000</v>
      </c>
      <c r="S1571" s="3">
        <f t="shared" si="240"/>
        <v>-90200974</v>
      </c>
      <c r="T1571" s="4">
        <f t="shared" si="241"/>
        <v>-0.71588074603174601</v>
      </c>
      <c r="U1571" s="5">
        <f t="shared" si="242"/>
        <v>27.313647701587303</v>
      </c>
      <c r="V1571" s="2">
        <f t="shared" si="243"/>
        <v>2005</v>
      </c>
      <c r="W1571" s="18" t="str">
        <f t="shared" si="244"/>
        <v>yanvar</v>
      </c>
      <c r="X1571" s="18" t="str">
        <f t="shared" si="245"/>
        <v>Michael Bay</v>
      </c>
      <c r="Y1571" s="18" t="str">
        <f t="shared" si="246"/>
        <v>THE ISLAND</v>
      </c>
      <c r="Z1571" s="18" t="str">
        <f t="shared" si="247"/>
        <v>Underperformer</v>
      </c>
      <c r="AA1571" s="18" t="str">
        <f>VLOOKUP(D1571, lookups!$A$2:$B$18, 2, FALSE)</f>
        <v>High Budget</v>
      </c>
      <c r="AB1571" s="18" t="str">
        <f t="shared" si="248"/>
        <v>Not Recommended</v>
      </c>
      <c r="AC1571" s="18" t="str">
        <f t="shared" si="249"/>
        <v>Normal</v>
      </c>
    </row>
    <row r="1572" spans="1:29" x14ac:dyDescent="0.35">
      <c r="A1572" s="18" t="s">
        <v>4877</v>
      </c>
      <c r="B1572" s="19">
        <v>39496</v>
      </c>
      <c r="C1572" s="18" t="s">
        <v>50</v>
      </c>
      <c r="D1572" s="18" t="s">
        <v>20</v>
      </c>
      <c r="E1572" s="18" t="s">
        <v>21</v>
      </c>
      <c r="F1572" s="18" t="s">
        <v>22</v>
      </c>
      <c r="G1572" s="18" t="s">
        <v>110</v>
      </c>
      <c r="H1572" s="18" t="s">
        <v>1225</v>
      </c>
      <c r="I1572" s="18" t="s">
        <v>132</v>
      </c>
      <c r="J1572" s="20">
        <v>11000</v>
      </c>
      <c r="K1572" s="20">
        <v>12840</v>
      </c>
      <c r="L1572" s="20">
        <v>16000</v>
      </c>
      <c r="M1572" s="20">
        <v>14000</v>
      </c>
      <c r="N1572" s="20">
        <v>7.8</v>
      </c>
      <c r="O1572" s="20">
        <v>264</v>
      </c>
      <c r="P1572" s="20">
        <v>141</v>
      </c>
      <c r="Q1572" s="3">
        <v>35707327</v>
      </c>
      <c r="R1572" s="3">
        <v>55000000</v>
      </c>
      <c r="S1572" s="3">
        <f t="shared" si="240"/>
        <v>-19292673</v>
      </c>
      <c r="T1572" s="4">
        <f t="shared" si="241"/>
        <v>-0.35077587272727273</v>
      </c>
      <c r="U1572" s="5">
        <f t="shared" si="242"/>
        <v>32.459689650909091</v>
      </c>
      <c r="V1572" s="2">
        <f t="shared" si="243"/>
        <v>2008</v>
      </c>
      <c r="W1572" s="18" t="str">
        <f t="shared" si="244"/>
        <v>fevral</v>
      </c>
      <c r="X1572" s="18" t="str">
        <f t="shared" si="245"/>
        <v>Clint Eastwood</v>
      </c>
      <c r="Y1572" s="18" t="str">
        <f t="shared" si="246"/>
        <v>CHANGELİNG</v>
      </c>
      <c r="Z1572" s="18" t="str">
        <f t="shared" si="247"/>
        <v>Underperformer</v>
      </c>
      <c r="AA1572" s="18" t="str">
        <f>VLOOKUP(D1572, lookups!$A$2:$B$18, 2, FALSE)</f>
        <v>Medium Budget</v>
      </c>
      <c r="AB1572" s="18" t="str">
        <f t="shared" si="248"/>
        <v>Not Recommended</v>
      </c>
      <c r="AC1572" s="18" t="str">
        <f t="shared" si="249"/>
        <v>Normal</v>
      </c>
    </row>
    <row r="1573" spans="1:29" x14ac:dyDescent="0.35">
      <c r="A1573" s="18" t="s">
        <v>4478</v>
      </c>
      <c r="B1573" s="19">
        <v>38986</v>
      </c>
      <c r="C1573" s="18" t="s">
        <v>50</v>
      </c>
      <c r="D1573" s="18" t="s">
        <v>95</v>
      </c>
      <c r="E1573" s="18" t="s">
        <v>21</v>
      </c>
      <c r="F1573" s="18" t="s">
        <v>101</v>
      </c>
      <c r="G1573" s="18" t="s">
        <v>110</v>
      </c>
      <c r="H1573" s="18" t="s">
        <v>2045</v>
      </c>
      <c r="I1573" s="18" t="s">
        <v>3126</v>
      </c>
      <c r="J1573" s="20">
        <v>16000</v>
      </c>
      <c r="K1573" s="20">
        <v>19410</v>
      </c>
      <c r="L1573" s="20">
        <v>248</v>
      </c>
      <c r="M1573" s="20">
        <v>3000</v>
      </c>
      <c r="N1573" s="20">
        <v>6.7</v>
      </c>
      <c r="O1573" s="20">
        <v>186</v>
      </c>
      <c r="P1573" s="20">
        <v>109</v>
      </c>
      <c r="Q1573" s="3">
        <v>35635046</v>
      </c>
      <c r="R1573" s="3">
        <v>17000000</v>
      </c>
      <c r="S1573" s="3">
        <f t="shared" si="240"/>
        <v>18635046</v>
      </c>
      <c r="T1573" s="4">
        <f t="shared" si="241"/>
        <v>1.0961791764705882</v>
      </c>
      <c r="U1573" s="5">
        <f t="shared" si="242"/>
        <v>27.538471670588237</v>
      </c>
      <c r="V1573" s="2">
        <f t="shared" si="243"/>
        <v>2006</v>
      </c>
      <c r="W1573" s="18" t="str">
        <f t="shared" si="244"/>
        <v>sentyabr</v>
      </c>
      <c r="X1573" s="18" t="str">
        <f t="shared" si="245"/>
        <v>Joe Carnahan</v>
      </c>
      <c r="Y1573" s="18" t="str">
        <f t="shared" si="246"/>
        <v>SMOKİN' ACES</v>
      </c>
      <c r="Z1573" s="18" t="str">
        <f t="shared" si="247"/>
        <v>Normal</v>
      </c>
      <c r="AA1573" s="18" t="str">
        <f>VLOOKUP(D1573, lookups!$A$2:$B$18, 2, FALSE)</f>
        <v>High Budget</v>
      </c>
      <c r="AB1573" s="18" t="str">
        <f t="shared" si="248"/>
        <v>Not Recommended</v>
      </c>
      <c r="AC1573" s="18" t="str">
        <f t="shared" si="249"/>
        <v>Normal</v>
      </c>
    </row>
    <row r="1574" spans="1:29" x14ac:dyDescent="0.35">
      <c r="A1574" s="18" t="s">
        <v>1284</v>
      </c>
      <c r="B1574" s="19">
        <v>35051</v>
      </c>
      <c r="C1574" s="18" t="s">
        <v>50</v>
      </c>
      <c r="D1574" s="18" t="s">
        <v>27</v>
      </c>
      <c r="E1574" s="18" t="s">
        <v>21</v>
      </c>
      <c r="F1574" s="18" t="s">
        <v>22</v>
      </c>
      <c r="G1574" s="18" t="s">
        <v>102</v>
      </c>
      <c r="H1574" s="18" t="s">
        <v>1285</v>
      </c>
      <c r="I1574" s="18" t="s">
        <v>546</v>
      </c>
      <c r="J1574" s="20">
        <v>1000</v>
      </c>
      <c r="K1574" s="20">
        <v>2965</v>
      </c>
      <c r="L1574" s="20">
        <v>0</v>
      </c>
      <c r="M1574" s="20">
        <v>0</v>
      </c>
      <c r="N1574" s="20">
        <v>5.9</v>
      </c>
      <c r="O1574" s="20">
        <v>25</v>
      </c>
      <c r="P1574" s="20">
        <v>96</v>
      </c>
      <c r="Q1574" s="3">
        <v>35617599</v>
      </c>
      <c r="R1574" s="3">
        <v>45000000</v>
      </c>
      <c r="S1574" s="3">
        <f t="shared" si="240"/>
        <v>-9382401</v>
      </c>
      <c r="T1574" s="4">
        <f t="shared" si="241"/>
        <v>-0.20849780000000001</v>
      </c>
      <c r="U1574" s="5">
        <f t="shared" si="242"/>
        <v>23.516600880000002</v>
      </c>
      <c r="V1574" s="2">
        <f t="shared" si="243"/>
        <v>1995</v>
      </c>
      <c r="W1574" s="18" t="str">
        <f t="shared" si="244"/>
        <v>dekabr</v>
      </c>
      <c r="X1574" s="18" t="str">
        <f t="shared" si="245"/>
        <v>Frank Oz</v>
      </c>
      <c r="Y1574" s="18" t="str">
        <f t="shared" si="246"/>
        <v>THE INDİAN İN THE CUPBOARD</v>
      </c>
      <c r="Z1574" s="18" t="str">
        <f t="shared" si="247"/>
        <v>Normal</v>
      </c>
      <c r="AA1574" s="18" t="str">
        <f>VLOOKUP(D1574, lookups!$A$2:$B$18, 2, FALSE)</f>
        <v>Medium Budget</v>
      </c>
      <c r="AB1574" s="18" t="str">
        <f t="shared" si="248"/>
        <v>Not Recommended</v>
      </c>
      <c r="AC1574" s="18" t="str">
        <f t="shared" si="249"/>
        <v>High Buzz Mismatch</v>
      </c>
    </row>
    <row r="1575" spans="1:29" x14ac:dyDescent="0.35">
      <c r="A1575" s="18" t="s">
        <v>5683</v>
      </c>
      <c r="B1575" s="19">
        <v>40511</v>
      </c>
      <c r="C1575" s="18" t="s">
        <v>50</v>
      </c>
      <c r="D1575" s="18" t="s">
        <v>20</v>
      </c>
      <c r="E1575" s="18" t="s">
        <v>21</v>
      </c>
      <c r="F1575" s="18" t="s">
        <v>22</v>
      </c>
      <c r="G1575" s="18" t="s">
        <v>110</v>
      </c>
      <c r="H1575" s="18" t="s">
        <v>5684</v>
      </c>
      <c r="I1575" s="18" t="s">
        <v>4633</v>
      </c>
      <c r="J1575" s="20">
        <v>978</v>
      </c>
      <c r="K1575" s="20">
        <v>1454</v>
      </c>
      <c r="L1575" s="20">
        <v>210</v>
      </c>
      <c r="M1575" s="20">
        <v>10000</v>
      </c>
      <c r="N1575" s="20">
        <v>6.3</v>
      </c>
      <c r="O1575" s="20">
        <v>333</v>
      </c>
      <c r="P1575" s="20">
        <v>105</v>
      </c>
      <c r="Q1575" s="3">
        <v>35596227</v>
      </c>
      <c r="R1575" s="3">
        <v>20000000</v>
      </c>
      <c r="S1575" s="3">
        <f t="shared" si="240"/>
        <v>15596227</v>
      </c>
      <c r="T1575" s="4">
        <f t="shared" si="241"/>
        <v>0.77981135000000001</v>
      </c>
      <c r="U1575" s="5">
        <f t="shared" si="242"/>
        <v>26.511924539999999</v>
      </c>
      <c r="V1575" s="2">
        <f t="shared" si="243"/>
        <v>2010</v>
      </c>
      <c r="W1575" s="18" t="str">
        <f t="shared" si="244"/>
        <v>noyabr</v>
      </c>
      <c r="X1575" s="18" t="str">
        <f t="shared" si="245"/>
        <v>Anton Corbijn</v>
      </c>
      <c r="Y1575" s="18" t="str">
        <f t="shared" si="246"/>
        <v>THE AMERİCAN</v>
      </c>
      <c r="Z1575" s="18" t="str">
        <f t="shared" si="247"/>
        <v>Normal</v>
      </c>
      <c r="AA1575" s="18" t="str">
        <f>VLOOKUP(D1575, lookups!$A$2:$B$18, 2, FALSE)</f>
        <v>Medium Budget</v>
      </c>
      <c r="AB1575" s="18" t="str">
        <f t="shared" si="248"/>
        <v>Not Recommended</v>
      </c>
      <c r="AC1575" s="18" t="str">
        <f t="shared" si="249"/>
        <v>Normal</v>
      </c>
    </row>
    <row r="1576" spans="1:29" x14ac:dyDescent="0.35">
      <c r="A1576" s="18" t="s">
        <v>5886</v>
      </c>
      <c r="B1576" s="19">
        <v>40576</v>
      </c>
      <c r="C1576" s="18" t="s">
        <v>50</v>
      </c>
      <c r="D1576" s="18" t="s">
        <v>38</v>
      </c>
      <c r="E1576" s="18" t="s">
        <v>21</v>
      </c>
      <c r="F1576" s="18" t="s">
        <v>22</v>
      </c>
      <c r="G1576" s="18" t="s">
        <v>150</v>
      </c>
      <c r="H1576" s="18" t="s">
        <v>473</v>
      </c>
      <c r="I1576" s="18" t="s">
        <v>473</v>
      </c>
      <c r="J1576" s="20">
        <v>15000</v>
      </c>
      <c r="K1576" s="20">
        <v>16827</v>
      </c>
      <c r="L1576" s="20">
        <v>15000</v>
      </c>
      <c r="M1576" s="20">
        <v>0</v>
      </c>
      <c r="N1576" s="20">
        <v>6.1</v>
      </c>
      <c r="O1576" s="20">
        <v>218</v>
      </c>
      <c r="P1576" s="20">
        <v>98</v>
      </c>
      <c r="Q1576" s="3">
        <v>35565975</v>
      </c>
      <c r="R1576" s="3">
        <v>30000000</v>
      </c>
      <c r="S1576" s="3">
        <f t="shared" si="240"/>
        <v>5565975</v>
      </c>
      <c r="T1576" s="4">
        <f t="shared" si="241"/>
        <v>0.18553249999999999</v>
      </c>
      <c r="U1576" s="5">
        <f t="shared" si="242"/>
        <v>24.474212999999999</v>
      </c>
      <c r="V1576" s="2">
        <f t="shared" si="243"/>
        <v>2011</v>
      </c>
      <c r="W1576" s="18" t="str">
        <f t="shared" si="244"/>
        <v>fevral</v>
      </c>
      <c r="X1576" s="18" t="str">
        <f t="shared" si="245"/>
        <v>Tom Hanks</v>
      </c>
      <c r="Y1576" s="18" t="str">
        <f t="shared" si="246"/>
        <v>LARRY CROWNE</v>
      </c>
      <c r="Z1576" s="18" t="str">
        <f t="shared" si="247"/>
        <v>Normal</v>
      </c>
      <c r="AA1576" s="18" t="str">
        <f>VLOOKUP(D1576, lookups!$A$2:$B$18, 2, FALSE)</f>
        <v>Medium Budget</v>
      </c>
      <c r="AB1576" s="18" t="str">
        <f t="shared" si="248"/>
        <v>Not Recommended</v>
      </c>
      <c r="AC1576" s="18" t="str">
        <f t="shared" si="249"/>
        <v>Normal</v>
      </c>
    </row>
    <row r="1577" spans="1:29" x14ac:dyDescent="0.35">
      <c r="A1577" s="18" t="s">
        <v>1630</v>
      </c>
      <c r="B1577" s="19">
        <v>35647</v>
      </c>
      <c r="C1577" s="18" t="s">
        <v>50</v>
      </c>
      <c r="D1577" s="18" t="s">
        <v>79</v>
      </c>
      <c r="E1577" s="18" t="s">
        <v>21</v>
      </c>
      <c r="F1577" s="18" t="s">
        <v>22</v>
      </c>
      <c r="G1577" s="18" t="s">
        <v>102</v>
      </c>
      <c r="H1577" s="18" t="s">
        <v>1631</v>
      </c>
      <c r="I1577" s="18" t="s">
        <v>1632</v>
      </c>
      <c r="J1577" s="20">
        <v>565</v>
      </c>
      <c r="K1577" s="20">
        <v>1735</v>
      </c>
      <c r="L1577" s="20">
        <v>16</v>
      </c>
      <c r="M1577" s="20">
        <v>0</v>
      </c>
      <c r="N1577" s="20">
        <v>6.7</v>
      </c>
      <c r="O1577" s="20">
        <v>37</v>
      </c>
      <c r="P1577" s="20">
        <v>127</v>
      </c>
      <c r="Q1577" s="3">
        <v>35422828</v>
      </c>
      <c r="R1577" s="3">
        <v>20000000</v>
      </c>
      <c r="S1577" s="3">
        <f t="shared" si="240"/>
        <v>15422828</v>
      </c>
      <c r="T1577" s="4">
        <f t="shared" si="241"/>
        <v>0.77114139999999998</v>
      </c>
      <c r="U1577" s="5">
        <f t="shared" si="242"/>
        <v>27.10845656</v>
      </c>
      <c r="V1577" s="2">
        <f t="shared" si="243"/>
        <v>1997</v>
      </c>
      <c r="W1577" s="18" t="str">
        <f t="shared" si="244"/>
        <v>avgust</v>
      </c>
      <c r="X1577" s="18" t="str">
        <f t="shared" si="245"/>
        <v>Gregory Nava</v>
      </c>
      <c r="Y1577" s="18" t="str">
        <f t="shared" si="246"/>
        <v>SELENA</v>
      </c>
      <c r="Z1577" s="18" t="str">
        <f t="shared" si="247"/>
        <v>Normal</v>
      </c>
      <c r="AA1577" s="18" t="str">
        <f>VLOOKUP(D1577, lookups!$A$2:$B$18, 2, FALSE)</f>
        <v>Medium Budget</v>
      </c>
      <c r="AB1577" s="18" t="str">
        <f t="shared" si="248"/>
        <v>Not Recommended</v>
      </c>
      <c r="AC1577" s="18" t="str">
        <f t="shared" si="249"/>
        <v>Normal</v>
      </c>
    </row>
    <row r="1578" spans="1:29" x14ac:dyDescent="0.35">
      <c r="A1578" s="18" t="s">
        <v>219</v>
      </c>
      <c r="B1578" s="19">
        <v>26885</v>
      </c>
      <c r="C1578" s="18" t="s">
        <v>50</v>
      </c>
      <c r="D1578" s="18" t="s">
        <v>95</v>
      </c>
      <c r="E1578" s="18" t="s">
        <v>21</v>
      </c>
      <c r="F1578" s="18" t="s">
        <v>101</v>
      </c>
      <c r="G1578" s="18" t="s">
        <v>102</v>
      </c>
      <c r="H1578" s="18" t="s">
        <v>147</v>
      </c>
      <c r="I1578" s="18" t="s">
        <v>139</v>
      </c>
      <c r="J1578" s="20">
        <v>581</v>
      </c>
      <c r="K1578" s="20">
        <v>1865</v>
      </c>
      <c r="L1578" s="20">
        <v>82</v>
      </c>
      <c r="M1578" s="20">
        <v>0</v>
      </c>
      <c r="N1578" s="20">
        <v>6.8</v>
      </c>
      <c r="O1578" s="20">
        <v>136</v>
      </c>
      <c r="P1578" s="20">
        <v>121</v>
      </c>
      <c r="Q1578" s="3">
        <v>35400000</v>
      </c>
      <c r="R1578" s="3">
        <v>7000000</v>
      </c>
      <c r="S1578" s="3">
        <f t="shared" si="240"/>
        <v>28400000</v>
      </c>
      <c r="T1578" s="4">
        <f t="shared" si="241"/>
        <v>4.0571428571428569</v>
      </c>
      <c r="U1578" s="5">
        <f t="shared" si="242"/>
        <v>28.822857142857142</v>
      </c>
      <c r="V1578" s="2">
        <f t="shared" si="243"/>
        <v>1973</v>
      </c>
      <c r="W1578" s="18" t="str">
        <f t="shared" si="244"/>
        <v>avgust</v>
      </c>
      <c r="X1578" s="18" t="str">
        <f t="shared" si="245"/>
        <v>Guy Hamilton</v>
      </c>
      <c r="Y1578" s="18" t="str">
        <f t="shared" si="246"/>
        <v>LİVE AND LET DİE</v>
      </c>
      <c r="Z1578" s="18" t="str">
        <f t="shared" si="247"/>
        <v>Normal</v>
      </c>
      <c r="AA1578" s="18" t="str">
        <f>VLOOKUP(D1578, lookups!$A$2:$B$18, 2, FALSE)</f>
        <v>High Budget</v>
      </c>
      <c r="AB1578" s="18" t="str">
        <f t="shared" si="248"/>
        <v>Not Recommended</v>
      </c>
      <c r="AC1578" s="18" t="str">
        <f t="shared" si="249"/>
        <v>Normal</v>
      </c>
    </row>
    <row r="1579" spans="1:29" x14ac:dyDescent="0.35">
      <c r="A1579" s="18" t="s">
        <v>6978</v>
      </c>
      <c r="B1579" s="19">
        <v>42221</v>
      </c>
      <c r="C1579" s="18" t="s">
        <v>50</v>
      </c>
      <c r="D1579" s="18" t="s">
        <v>312</v>
      </c>
      <c r="E1579" s="18" t="s">
        <v>21</v>
      </c>
      <c r="F1579" s="18" t="s">
        <v>22</v>
      </c>
      <c r="G1579" s="18" t="s">
        <v>110</v>
      </c>
      <c r="H1579" s="18" t="s">
        <v>6228</v>
      </c>
      <c r="I1579" s="18" t="s">
        <v>1341</v>
      </c>
      <c r="J1579" s="20">
        <v>3000</v>
      </c>
      <c r="K1579" s="20">
        <v>4807</v>
      </c>
      <c r="L1579" s="20">
        <v>357</v>
      </c>
      <c r="M1579" s="20">
        <v>8000</v>
      </c>
      <c r="N1579" s="20">
        <v>4.5999999999999996</v>
      </c>
      <c r="O1579" s="20">
        <v>149</v>
      </c>
      <c r="P1579" s="20">
        <v>91</v>
      </c>
      <c r="Q1579" s="3">
        <v>35385560</v>
      </c>
      <c r="R1579" s="3">
        <v>4000000</v>
      </c>
      <c r="S1579" s="3">
        <f t="shared" si="240"/>
        <v>31385560</v>
      </c>
      <c r="T1579" s="4">
        <f t="shared" si="241"/>
        <v>7.8463900000000004</v>
      </c>
      <c r="U1579" s="5">
        <f t="shared" si="242"/>
        <v>22.338556000000001</v>
      </c>
      <c r="V1579" s="2">
        <f t="shared" si="243"/>
        <v>2015</v>
      </c>
      <c r="W1579" s="18" t="str">
        <f t="shared" si="244"/>
        <v>avgust</v>
      </c>
      <c r="X1579" s="18" t="str">
        <f t="shared" si="245"/>
        <v>Rob Cohen</v>
      </c>
      <c r="Y1579" s="18" t="str">
        <f t="shared" si="246"/>
        <v>THE BOY NEXT DOOR</v>
      </c>
      <c r="Z1579" s="18" t="str">
        <f t="shared" si="247"/>
        <v>Normal</v>
      </c>
      <c r="AA1579" s="18" t="str">
        <f>VLOOKUP(D1579, lookups!$A$2:$B$18, 2, FALSE)</f>
        <v>Medium Budget</v>
      </c>
      <c r="AB1579" s="18" t="str">
        <f t="shared" si="248"/>
        <v>Not Recommended</v>
      </c>
      <c r="AC1579" s="18" t="str">
        <f t="shared" si="249"/>
        <v>Normal</v>
      </c>
    </row>
    <row r="1580" spans="1:29" x14ac:dyDescent="0.35">
      <c r="A1580" s="18" t="s">
        <v>1244</v>
      </c>
      <c r="B1580" s="19">
        <v>34930</v>
      </c>
      <c r="C1580" s="18" t="s">
        <v>50</v>
      </c>
      <c r="D1580" s="18" t="s">
        <v>95</v>
      </c>
      <c r="E1580" s="18" t="s">
        <v>21</v>
      </c>
      <c r="F1580" s="18" t="s">
        <v>22</v>
      </c>
      <c r="G1580" s="18" t="s">
        <v>110</v>
      </c>
      <c r="H1580" s="18" t="s">
        <v>1245</v>
      </c>
      <c r="I1580" s="18" t="s">
        <v>1246</v>
      </c>
      <c r="J1580" s="20">
        <v>584</v>
      </c>
      <c r="K1580" s="20">
        <v>1132</v>
      </c>
      <c r="L1580" s="20">
        <v>29</v>
      </c>
      <c r="M1580" s="20">
        <v>617</v>
      </c>
      <c r="N1580" s="20">
        <v>5.6</v>
      </c>
      <c r="O1580" s="20">
        <v>40</v>
      </c>
      <c r="P1580" s="20">
        <v>105</v>
      </c>
      <c r="Q1580" s="3">
        <v>35324232</v>
      </c>
      <c r="R1580" s="3">
        <v>68000000</v>
      </c>
      <c r="S1580" s="3">
        <f t="shared" si="240"/>
        <v>-32675768</v>
      </c>
      <c r="T1580" s="4">
        <f t="shared" si="241"/>
        <v>-0.48052600000000001</v>
      </c>
      <c r="U1580" s="5">
        <f t="shared" si="242"/>
        <v>22.269489599999996</v>
      </c>
      <c r="V1580" s="2">
        <f t="shared" si="243"/>
        <v>1995</v>
      </c>
      <c r="W1580" s="18" t="str">
        <f t="shared" si="244"/>
        <v>avgust</v>
      </c>
      <c r="X1580" s="18" t="str">
        <f t="shared" si="245"/>
        <v>Joseph Ruben</v>
      </c>
      <c r="Y1580" s="18" t="str">
        <f t="shared" si="246"/>
        <v>MONEY TRAİN</v>
      </c>
      <c r="Z1580" s="18" t="str">
        <f t="shared" si="247"/>
        <v>Underperformer</v>
      </c>
      <c r="AA1580" s="18" t="str">
        <f>VLOOKUP(D1580, lookups!$A$2:$B$18, 2, FALSE)</f>
        <v>High Budget</v>
      </c>
      <c r="AB1580" s="18" t="str">
        <f t="shared" si="248"/>
        <v>Not Recommended</v>
      </c>
      <c r="AC1580" s="18" t="str">
        <f t="shared" si="249"/>
        <v>High Buzz Mismatch</v>
      </c>
    </row>
    <row r="1581" spans="1:29" x14ac:dyDescent="0.35">
      <c r="A1581" s="18" t="s">
        <v>6126</v>
      </c>
      <c r="B1581" s="19">
        <v>40926</v>
      </c>
      <c r="C1581" s="18" t="s">
        <v>19</v>
      </c>
      <c r="D1581" s="18" t="s">
        <v>51</v>
      </c>
      <c r="E1581" s="18" t="s">
        <v>21</v>
      </c>
      <c r="F1581" s="18" t="s">
        <v>22</v>
      </c>
      <c r="G1581" s="18" t="s">
        <v>102</v>
      </c>
      <c r="H1581" s="18" t="s">
        <v>122</v>
      </c>
      <c r="I1581" s="18" t="s">
        <v>663</v>
      </c>
      <c r="J1581" s="20">
        <v>940</v>
      </c>
      <c r="K1581" s="20">
        <v>4774</v>
      </c>
      <c r="L1581" s="20">
        <v>13000</v>
      </c>
      <c r="M1581" s="20">
        <v>25000</v>
      </c>
      <c r="N1581" s="20">
        <v>7</v>
      </c>
      <c r="O1581" s="20">
        <v>370</v>
      </c>
      <c r="P1581" s="20">
        <v>87</v>
      </c>
      <c r="Q1581" s="3">
        <v>35287788</v>
      </c>
      <c r="R1581" s="3">
        <v>39000000</v>
      </c>
      <c r="S1581" s="3">
        <f t="shared" si="240"/>
        <v>-3712212</v>
      </c>
      <c r="T1581" s="4">
        <f t="shared" si="241"/>
        <v>-9.5184923076923084E-2</v>
      </c>
      <c r="U1581" s="5">
        <f t="shared" si="242"/>
        <v>30.461926030769231</v>
      </c>
      <c r="V1581" s="2">
        <f t="shared" si="243"/>
        <v>2012</v>
      </c>
      <c r="W1581" s="18" t="str">
        <f t="shared" si="244"/>
        <v>yanvar</v>
      </c>
      <c r="X1581" s="18" t="str">
        <f t="shared" si="245"/>
        <v>Tim Burton</v>
      </c>
      <c r="Y1581" s="18" t="str">
        <f t="shared" si="246"/>
        <v>FRANKENWEENİE</v>
      </c>
      <c r="Z1581" s="18" t="str">
        <f t="shared" si="247"/>
        <v>Normal</v>
      </c>
      <c r="AA1581" s="18" t="str">
        <f>VLOOKUP(D1581, lookups!$A$2:$B$18, 2, FALSE)</f>
        <v>High Budget</v>
      </c>
      <c r="AB1581" s="18" t="str">
        <f t="shared" si="248"/>
        <v>Not Recommended</v>
      </c>
      <c r="AC1581" s="18" t="str">
        <f t="shared" si="249"/>
        <v>Normal</v>
      </c>
    </row>
    <row r="1582" spans="1:29" x14ac:dyDescent="0.35">
      <c r="A1582" s="18" t="s">
        <v>4288</v>
      </c>
      <c r="B1582" s="19">
        <v>38946</v>
      </c>
      <c r="C1582" s="18" t="s">
        <v>50</v>
      </c>
      <c r="D1582" s="18" t="s">
        <v>27</v>
      </c>
      <c r="E1582" s="18" t="s">
        <v>21</v>
      </c>
      <c r="F1582" s="18" t="s">
        <v>22</v>
      </c>
      <c r="G1582" s="18" t="s">
        <v>110</v>
      </c>
      <c r="H1582" s="18" t="s">
        <v>2955</v>
      </c>
      <c r="I1582" s="18" t="s">
        <v>2942</v>
      </c>
      <c r="J1582" s="20">
        <v>16000</v>
      </c>
      <c r="K1582" s="20">
        <v>16479</v>
      </c>
      <c r="L1582" s="20">
        <v>0</v>
      </c>
      <c r="M1582" s="20">
        <v>17000</v>
      </c>
      <c r="N1582" s="20">
        <v>7.9</v>
      </c>
      <c r="O1582" s="20">
        <v>372</v>
      </c>
      <c r="P1582" s="20">
        <v>109</v>
      </c>
      <c r="Q1582" s="3">
        <v>35286428</v>
      </c>
      <c r="R1582" s="3">
        <v>76000000</v>
      </c>
      <c r="S1582" s="3">
        <f t="shared" si="240"/>
        <v>-40713572</v>
      </c>
      <c r="T1582" s="4">
        <f t="shared" si="241"/>
        <v>-0.53570489473684213</v>
      </c>
      <c r="U1582" s="5">
        <f t="shared" si="242"/>
        <v>33.085718042105263</v>
      </c>
      <c r="V1582" s="2">
        <f t="shared" si="243"/>
        <v>2006</v>
      </c>
      <c r="W1582" s="18" t="str">
        <f t="shared" si="244"/>
        <v>avgust</v>
      </c>
      <c r="X1582" s="18" t="str">
        <f t="shared" si="245"/>
        <v>Alfonso CuarÃ³n</v>
      </c>
      <c r="Y1582" s="18" t="str">
        <f t="shared" si="246"/>
        <v>CHİLDREN OF MEN</v>
      </c>
      <c r="Z1582" s="18" t="str">
        <f t="shared" si="247"/>
        <v>Underperformer</v>
      </c>
      <c r="AA1582" s="18" t="str">
        <f>VLOOKUP(D1582, lookups!$A$2:$B$18, 2, FALSE)</f>
        <v>Medium Budget</v>
      </c>
      <c r="AB1582" s="18" t="str">
        <f t="shared" si="248"/>
        <v>Not Recommended</v>
      </c>
      <c r="AC1582" s="18" t="str">
        <f t="shared" si="249"/>
        <v>Normal</v>
      </c>
    </row>
    <row r="1583" spans="1:29" x14ac:dyDescent="0.35">
      <c r="A1583" s="18" t="s">
        <v>6382</v>
      </c>
      <c r="B1583" s="19">
        <v>41518</v>
      </c>
      <c r="C1583" s="18" t="s">
        <v>50</v>
      </c>
      <c r="D1583" s="18" t="s">
        <v>27</v>
      </c>
      <c r="E1583" s="18" t="s">
        <v>21</v>
      </c>
      <c r="F1583" s="18" t="s">
        <v>22</v>
      </c>
      <c r="G1583" s="18" t="s">
        <v>110</v>
      </c>
      <c r="H1583" s="18" t="s">
        <v>4270</v>
      </c>
      <c r="I1583" s="18" t="s">
        <v>2016</v>
      </c>
      <c r="J1583" s="20">
        <v>17000</v>
      </c>
      <c r="K1583" s="20">
        <v>20051</v>
      </c>
      <c r="L1583" s="20">
        <v>108</v>
      </c>
      <c r="M1583" s="20">
        <v>39000</v>
      </c>
      <c r="N1583" s="20">
        <v>5.9</v>
      </c>
      <c r="O1583" s="20">
        <v>359</v>
      </c>
      <c r="P1583" s="20">
        <v>100</v>
      </c>
      <c r="Q1583" s="3">
        <v>35266619</v>
      </c>
      <c r="R1583" s="3">
        <v>30000000</v>
      </c>
      <c r="S1583" s="3">
        <f t="shared" si="240"/>
        <v>5266619</v>
      </c>
      <c r="T1583" s="4">
        <f t="shared" si="241"/>
        <v>0.17555396666666667</v>
      </c>
      <c r="U1583" s="5">
        <f t="shared" si="242"/>
        <v>27.570221586666666</v>
      </c>
      <c r="V1583" s="2">
        <f t="shared" si="243"/>
        <v>2013</v>
      </c>
      <c r="W1583" s="18" t="str">
        <f t="shared" si="244"/>
        <v>sentyabr</v>
      </c>
      <c r="X1583" s="18" t="str">
        <f t="shared" si="245"/>
        <v>Kimberly Peirce</v>
      </c>
      <c r="Y1583" s="18" t="str">
        <f t="shared" si="246"/>
        <v>CARRİE</v>
      </c>
      <c r="Z1583" s="18" t="str">
        <f t="shared" si="247"/>
        <v>Normal</v>
      </c>
      <c r="AA1583" s="18" t="str">
        <f>VLOOKUP(D1583, lookups!$A$2:$B$18, 2, FALSE)</f>
        <v>Medium Budget</v>
      </c>
      <c r="AB1583" s="18" t="str">
        <f t="shared" si="248"/>
        <v>Not Recommended</v>
      </c>
      <c r="AC1583" s="18" t="str">
        <f t="shared" si="249"/>
        <v>High Buzz Mismatch</v>
      </c>
    </row>
    <row r="1584" spans="1:29" x14ac:dyDescent="0.35">
      <c r="A1584" s="18" t="s">
        <v>2529</v>
      </c>
      <c r="B1584" s="19">
        <v>36638</v>
      </c>
      <c r="C1584" s="18" t="s">
        <v>50</v>
      </c>
      <c r="D1584" s="18" t="s">
        <v>38</v>
      </c>
      <c r="E1584" s="18" t="s">
        <v>21</v>
      </c>
      <c r="F1584" s="18" t="s">
        <v>22</v>
      </c>
      <c r="G1584" s="18" t="s">
        <v>102</v>
      </c>
      <c r="H1584" s="18" t="s">
        <v>1764</v>
      </c>
      <c r="I1584" s="18" t="s">
        <v>1142</v>
      </c>
      <c r="J1584" s="20">
        <v>1000</v>
      </c>
      <c r="K1584" s="20">
        <v>6299</v>
      </c>
      <c r="L1584" s="20">
        <v>32</v>
      </c>
      <c r="M1584" s="20">
        <v>500</v>
      </c>
      <c r="N1584" s="20">
        <v>3.6</v>
      </c>
      <c r="O1584" s="20">
        <v>57</v>
      </c>
      <c r="P1584" s="20">
        <v>90</v>
      </c>
      <c r="Q1584" s="3">
        <v>35231365</v>
      </c>
      <c r="R1584" s="3">
        <v>60000000</v>
      </c>
      <c r="S1584" s="3">
        <f t="shared" si="240"/>
        <v>-24768635</v>
      </c>
      <c r="T1584" s="4">
        <f t="shared" si="241"/>
        <v>-0.41281058333333331</v>
      </c>
      <c r="U1584" s="5">
        <f t="shared" si="242"/>
        <v>14.284875766666667</v>
      </c>
      <c r="V1584" s="2">
        <f t="shared" si="243"/>
        <v>2000</v>
      </c>
      <c r="W1584" s="18" t="str">
        <f t="shared" si="244"/>
        <v>aprel</v>
      </c>
      <c r="X1584" s="18" t="str">
        <f t="shared" si="245"/>
        <v>Brian Levant</v>
      </c>
      <c r="Y1584" s="18" t="str">
        <f t="shared" si="246"/>
        <v>THE FLİNTSTONES İN VİVA ROCK VEGAS</v>
      </c>
      <c r="Z1584" s="18" t="str">
        <f t="shared" si="247"/>
        <v>Underperformer</v>
      </c>
      <c r="AA1584" s="18" t="str">
        <f>VLOOKUP(D1584, lookups!$A$2:$B$18, 2, FALSE)</f>
        <v>Medium Budget</v>
      </c>
      <c r="AB1584" s="18" t="str">
        <f t="shared" si="248"/>
        <v>Not Recommended</v>
      </c>
      <c r="AC1584" s="18" t="str">
        <f t="shared" si="249"/>
        <v>High Buzz Mismatch</v>
      </c>
    </row>
    <row r="1585" spans="1:29" x14ac:dyDescent="0.35">
      <c r="A1585" s="18" t="s">
        <v>3227</v>
      </c>
      <c r="B1585" s="19">
        <v>37434</v>
      </c>
      <c r="C1585" s="18" t="s">
        <v>50</v>
      </c>
      <c r="D1585" s="18" t="s">
        <v>27</v>
      </c>
      <c r="E1585" s="18" t="s">
        <v>21</v>
      </c>
      <c r="F1585" s="18" t="s">
        <v>22</v>
      </c>
      <c r="G1585" s="18" t="s">
        <v>150</v>
      </c>
      <c r="H1585" s="18" t="s">
        <v>3228</v>
      </c>
      <c r="I1585" s="18" t="s">
        <v>1996</v>
      </c>
      <c r="J1585" s="20">
        <v>650</v>
      </c>
      <c r="K1585" s="20">
        <v>1651</v>
      </c>
      <c r="L1585" s="20">
        <v>89</v>
      </c>
      <c r="M1585" s="20">
        <v>0</v>
      </c>
      <c r="N1585" s="20">
        <v>6.5</v>
      </c>
      <c r="O1585" s="20">
        <v>166</v>
      </c>
      <c r="P1585" s="20">
        <v>119</v>
      </c>
      <c r="Q1585" s="3">
        <v>35228696</v>
      </c>
      <c r="R1585" s="3">
        <v>32000000</v>
      </c>
      <c r="S1585" s="3">
        <f t="shared" si="240"/>
        <v>3228696</v>
      </c>
      <c r="T1585" s="4">
        <f t="shared" si="241"/>
        <v>0.10089674999999999</v>
      </c>
      <c r="U1585" s="5">
        <f t="shared" si="242"/>
        <v>26.040358699999999</v>
      </c>
      <c r="V1585" s="2">
        <f t="shared" si="243"/>
        <v>2002</v>
      </c>
      <c r="W1585" s="18" t="str">
        <f t="shared" si="244"/>
        <v>iyun</v>
      </c>
      <c r="X1585" s="18" t="str">
        <f t="shared" si="245"/>
        <v>Mark Pellington</v>
      </c>
      <c r="Y1585" s="18" t="str">
        <f t="shared" si="246"/>
        <v>THE MOTHMAN PROPHECİES</v>
      </c>
      <c r="Z1585" s="18" t="str">
        <f t="shared" si="247"/>
        <v>Normal</v>
      </c>
      <c r="AA1585" s="18" t="str">
        <f>VLOOKUP(D1585, lookups!$A$2:$B$18, 2, FALSE)</f>
        <v>Medium Budget</v>
      </c>
      <c r="AB1585" s="18" t="str">
        <f t="shared" si="248"/>
        <v>Not Recommended</v>
      </c>
      <c r="AC1585" s="18" t="str">
        <f t="shared" si="249"/>
        <v>Normal</v>
      </c>
    </row>
    <row r="1586" spans="1:29" x14ac:dyDescent="0.35">
      <c r="A1586" s="18" t="s">
        <v>891</v>
      </c>
      <c r="B1586" s="19">
        <v>33420</v>
      </c>
      <c r="C1586" s="18" t="s">
        <v>50</v>
      </c>
      <c r="D1586" s="18" t="s">
        <v>79</v>
      </c>
      <c r="E1586" s="18" t="s">
        <v>21</v>
      </c>
      <c r="F1586" s="18" t="s">
        <v>22</v>
      </c>
      <c r="G1586" s="18" t="s">
        <v>110</v>
      </c>
      <c r="H1586" s="18" t="s">
        <v>707</v>
      </c>
      <c r="I1586" s="18" t="s">
        <v>549</v>
      </c>
      <c r="J1586" s="20">
        <v>720</v>
      </c>
      <c r="K1586" s="20">
        <v>3044</v>
      </c>
      <c r="L1586" s="20">
        <v>0</v>
      </c>
      <c r="M1586" s="20">
        <v>0</v>
      </c>
      <c r="N1586" s="20">
        <v>7.2</v>
      </c>
      <c r="O1586" s="20">
        <v>82</v>
      </c>
      <c r="P1586" s="20">
        <v>140</v>
      </c>
      <c r="Q1586" s="3">
        <v>35183792</v>
      </c>
      <c r="R1586" s="3">
        <v>38000000</v>
      </c>
      <c r="S1586" s="3">
        <f t="shared" si="240"/>
        <v>-2816208</v>
      </c>
      <c r="T1586" s="4">
        <f t="shared" si="241"/>
        <v>-7.4110736842105257E-2</v>
      </c>
      <c r="U1586" s="5">
        <f t="shared" si="242"/>
        <v>28.77035570526316</v>
      </c>
      <c r="V1586" s="2">
        <f t="shared" si="243"/>
        <v>1991</v>
      </c>
      <c r="W1586" s="18" t="str">
        <f t="shared" si="244"/>
        <v>iyul</v>
      </c>
      <c r="X1586" s="18" t="str">
        <f t="shared" si="245"/>
        <v>Oliver Stone</v>
      </c>
      <c r="Y1586" s="18" t="str">
        <f t="shared" si="246"/>
        <v>THE DOORS</v>
      </c>
      <c r="Z1586" s="18" t="str">
        <f t="shared" si="247"/>
        <v>Normal</v>
      </c>
      <c r="AA1586" s="18" t="str">
        <f>VLOOKUP(D1586, lookups!$A$2:$B$18, 2, FALSE)</f>
        <v>Medium Budget</v>
      </c>
      <c r="AB1586" s="18" t="str">
        <f t="shared" si="248"/>
        <v>Not Recommended</v>
      </c>
      <c r="AC1586" s="18" t="str">
        <f t="shared" si="249"/>
        <v>Normal</v>
      </c>
    </row>
    <row r="1587" spans="1:29" x14ac:dyDescent="0.35">
      <c r="A1587" s="18" t="s">
        <v>3095</v>
      </c>
      <c r="B1587" s="19">
        <v>37300</v>
      </c>
      <c r="C1587" s="18" t="s">
        <v>50</v>
      </c>
      <c r="D1587" s="18" t="s">
        <v>27</v>
      </c>
      <c r="E1587" s="18" t="s">
        <v>21</v>
      </c>
      <c r="F1587" s="18" t="s">
        <v>101</v>
      </c>
      <c r="G1587" s="18" t="s">
        <v>150</v>
      </c>
      <c r="H1587" s="18" t="s">
        <v>477</v>
      </c>
      <c r="I1587" s="18" t="s">
        <v>3096</v>
      </c>
      <c r="J1587" s="20">
        <v>14000</v>
      </c>
      <c r="K1587" s="20">
        <v>15149</v>
      </c>
      <c r="L1587" s="20">
        <v>0</v>
      </c>
      <c r="M1587" s="20">
        <v>0</v>
      </c>
      <c r="N1587" s="20">
        <v>6.7</v>
      </c>
      <c r="O1587" s="20">
        <v>136</v>
      </c>
      <c r="P1587" s="20">
        <v>138</v>
      </c>
      <c r="Q1587" s="3">
        <v>35168677</v>
      </c>
      <c r="R1587" s="3">
        <v>100000000</v>
      </c>
      <c r="S1587" s="3">
        <f t="shared" si="240"/>
        <v>-64831323</v>
      </c>
      <c r="T1587" s="4">
        <f t="shared" si="241"/>
        <v>-0.64831322999999996</v>
      </c>
      <c r="U1587" s="5">
        <f t="shared" si="242"/>
        <v>26.540674708000001</v>
      </c>
      <c r="V1587" s="2">
        <f t="shared" si="243"/>
        <v>2002</v>
      </c>
      <c r="W1587" s="18" t="str">
        <f t="shared" si="244"/>
        <v>fevral</v>
      </c>
      <c r="X1587" s="18" t="str">
        <f t="shared" si="245"/>
        <v>Kathryn Bigelow</v>
      </c>
      <c r="Y1587" s="18" t="str">
        <f t="shared" si="246"/>
        <v>K-19: THE WİDOWMAKER</v>
      </c>
      <c r="Z1587" s="18" t="str">
        <f t="shared" si="247"/>
        <v>Underperformer</v>
      </c>
      <c r="AA1587" s="18" t="str">
        <f>VLOOKUP(D1587, lookups!$A$2:$B$18, 2, FALSE)</f>
        <v>Medium Budget</v>
      </c>
      <c r="AB1587" s="18" t="str">
        <f t="shared" si="248"/>
        <v>Not Recommended</v>
      </c>
      <c r="AC1587" s="18" t="str">
        <f t="shared" si="249"/>
        <v>Normal</v>
      </c>
    </row>
    <row r="1588" spans="1:29" x14ac:dyDescent="0.35">
      <c r="A1588" s="18" t="s">
        <v>2081</v>
      </c>
      <c r="B1588" s="19">
        <v>36187</v>
      </c>
      <c r="C1588" s="18" t="s">
        <v>50</v>
      </c>
      <c r="D1588" s="18" t="s">
        <v>27</v>
      </c>
      <c r="E1588" s="18" t="s">
        <v>21</v>
      </c>
      <c r="F1588" s="18" t="s">
        <v>22</v>
      </c>
      <c r="G1588" s="18" t="s">
        <v>150</v>
      </c>
      <c r="H1588" s="18" t="s">
        <v>1354</v>
      </c>
      <c r="I1588" s="18" t="s">
        <v>595</v>
      </c>
      <c r="J1588" s="20">
        <v>24000</v>
      </c>
      <c r="K1588" s="20">
        <v>25469</v>
      </c>
      <c r="L1588" s="20">
        <v>0</v>
      </c>
      <c r="M1588" s="20">
        <v>0</v>
      </c>
      <c r="N1588" s="20">
        <v>6.5</v>
      </c>
      <c r="O1588" s="20">
        <v>113</v>
      </c>
      <c r="P1588" s="20">
        <v>137</v>
      </c>
      <c r="Q1588" s="3">
        <v>35168395</v>
      </c>
      <c r="R1588" s="3">
        <v>50000000</v>
      </c>
      <c r="S1588" s="3">
        <f t="shared" si="240"/>
        <v>-14831605</v>
      </c>
      <c r="T1588" s="4">
        <f t="shared" si="241"/>
        <v>-0.29663210000000001</v>
      </c>
      <c r="U1588" s="5">
        <f t="shared" si="242"/>
        <v>25.881347160000001</v>
      </c>
      <c r="V1588" s="2">
        <f t="shared" si="243"/>
        <v>1999</v>
      </c>
      <c r="W1588" s="18" t="str">
        <f t="shared" si="244"/>
        <v>yanvar</v>
      </c>
      <c r="X1588" s="18" t="str">
        <f t="shared" si="245"/>
        <v>Sam Raimi</v>
      </c>
      <c r="Y1588" s="18" t="str">
        <f t="shared" si="246"/>
        <v>FOR LOVE OF THE GAME</v>
      </c>
      <c r="Z1588" s="18" t="str">
        <f t="shared" si="247"/>
        <v>Normal</v>
      </c>
      <c r="AA1588" s="18" t="str">
        <f>VLOOKUP(D1588, lookups!$A$2:$B$18, 2, FALSE)</f>
        <v>Medium Budget</v>
      </c>
      <c r="AB1588" s="18" t="str">
        <f t="shared" si="248"/>
        <v>Not Recommended</v>
      </c>
      <c r="AC1588" s="18" t="str">
        <f t="shared" si="249"/>
        <v>Normal</v>
      </c>
    </row>
    <row r="1589" spans="1:29" x14ac:dyDescent="0.35">
      <c r="A1589" s="18" t="s">
        <v>3382</v>
      </c>
      <c r="B1589" s="19">
        <v>37893</v>
      </c>
      <c r="C1589" s="18" t="s">
        <v>50</v>
      </c>
      <c r="D1589" s="18" t="s">
        <v>109</v>
      </c>
      <c r="E1589" s="18" t="s">
        <v>21</v>
      </c>
      <c r="F1589" s="18" t="s">
        <v>22</v>
      </c>
      <c r="G1589" s="18" t="s">
        <v>110</v>
      </c>
      <c r="H1589" s="18" t="s">
        <v>3383</v>
      </c>
      <c r="I1589" s="18" t="s">
        <v>2732</v>
      </c>
      <c r="J1589" s="20">
        <v>296</v>
      </c>
      <c r="K1589" s="20">
        <v>1340</v>
      </c>
      <c r="L1589" s="20">
        <v>108</v>
      </c>
      <c r="M1589" s="20">
        <v>0</v>
      </c>
      <c r="N1589" s="20">
        <v>5.6</v>
      </c>
      <c r="O1589" s="20">
        <v>167</v>
      </c>
      <c r="P1589" s="20">
        <v>104</v>
      </c>
      <c r="Q1589" s="3">
        <v>35143332</v>
      </c>
      <c r="R1589" s="3">
        <v>17000000</v>
      </c>
      <c r="S1589" s="3">
        <f t="shared" si="240"/>
        <v>18143332</v>
      </c>
      <c r="T1589" s="4">
        <f t="shared" si="241"/>
        <v>1.0672548235294117</v>
      </c>
      <c r="U1589" s="5">
        <f t="shared" si="242"/>
        <v>22.826901929411765</v>
      </c>
      <c r="V1589" s="2">
        <f t="shared" si="243"/>
        <v>2003</v>
      </c>
      <c r="W1589" s="18" t="str">
        <f t="shared" si="244"/>
        <v>sentyabr</v>
      </c>
      <c r="X1589" s="18" t="str">
        <f t="shared" si="245"/>
        <v>Victor Salva</v>
      </c>
      <c r="Y1589" s="18" t="str">
        <f t="shared" si="246"/>
        <v>JEEPERS CREEPERS II</v>
      </c>
      <c r="Z1589" s="18" t="str">
        <f t="shared" si="247"/>
        <v>Normal</v>
      </c>
      <c r="AA1589" s="18" t="str">
        <f>VLOOKUP(D1589, lookups!$A$2:$B$18, 2, FALSE)</f>
        <v>Low Budget</v>
      </c>
      <c r="AB1589" s="18" t="str">
        <f t="shared" si="248"/>
        <v>Not Recommended</v>
      </c>
      <c r="AC1589" s="18" t="str">
        <f t="shared" si="249"/>
        <v>Normal</v>
      </c>
    </row>
    <row r="1590" spans="1:29" x14ac:dyDescent="0.35">
      <c r="A1590" s="18" t="s">
        <v>3380</v>
      </c>
      <c r="B1590" s="19">
        <v>37748</v>
      </c>
      <c r="C1590" s="18" t="s">
        <v>50</v>
      </c>
      <c r="D1590" s="18" t="s">
        <v>38</v>
      </c>
      <c r="E1590" s="18" t="s">
        <v>21</v>
      </c>
      <c r="F1590" s="18" t="s">
        <v>22</v>
      </c>
      <c r="G1590" s="18" t="s">
        <v>150</v>
      </c>
      <c r="H1590" s="18" t="s">
        <v>3381</v>
      </c>
      <c r="I1590" s="18" t="s">
        <v>1145</v>
      </c>
      <c r="J1590" s="20">
        <v>436</v>
      </c>
      <c r="K1590" s="20">
        <v>1395</v>
      </c>
      <c r="L1590" s="20">
        <v>0</v>
      </c>
      <c r="M1590" s="20">
        <v>0</v>
      </c>
      <c r="N1590" s="20">
        <v>6.3</v>
      </c>
      <c r="O1590" s="20">
        <v>161</v>
      </c>
      <c r="P1590" s="20">
        <v>100</v>
      </c>
      <c r="Q1590" s="3">
        <v>35096190</v>
      </c>
      <c r="R1590" s="3">
        <v>60000000</v>
      </c>
      <c r="S1590" s="3">
        <f t="shared" si="240"/>
        <v>-24903810</v>
      </c>
      <c r="T1590" s="4">
        <f t="shared" si="241"/>
        <v>-0.41506349999999997</v>
      </c>
      <c r="U1590" s="5">
        <f t="shared" si="242"/>
        <v>25.033974600000001</v>
      </c>
      <c r="V1590" s="2">
        <f t="shared" si="243"/>
        <v>2003</v>
      </c>
      <c r="W1590" s="18" t="str">
        <f t="shared" si="244"/>
        <v>may</v>
      </c>
      <c r="X1590" s="18" t="str">
        <f t="shared" si="245"/>
        <v>Joel Coen</v>
      </c>
      <c r="Y1590" s="18" t="str">
        <f t="shared" si="246"/>
        <v>INTOLERABLE CRUELTY</v>
      </c>
      <c r="Z1590" s="18" t="str">
        <f t="shared" si="247"/>
        <v>Underperformer</v>
      </c>
      <c r="AA1590" s="18" t="str">
        <f>VLOOKUP(D1590, lookups!$A$2:$B$18, 2, FALSE)</f>
        <v>Medium Budget</v>
      </c>
      <c r="AB1590" s="18" t="str">
        <f t="shared" si="248"/>
        <v>Not Recommended</v>
      </c>
      <c r="AC1590" s="18" t="str">
        <f t="shared" si="249"/>
        <v>Normal</v>
      </c>
    </row>
    <row r="1591" spans="1:29" x14ac:dyDescent="0.35">
      <c r="A1591" s="18" t="s">
        <v>4814</v>
      </c>
      <c r="B1591" s="19">
        <v>39422</v>
      </c>
      <c r="C1591" s="18" t="s">
        <v>50</v>
      </c>
      <c r="D1591" s="18" t="s">
        <v>312</v>
      </c>
      <c r="E1591" s="18" t="s">
        <v>21</v>
      </c>
      <c r="F1591" s="18" t="s">
        <v>22</v>
      </c>
      <c r="G1591" s="18" t="s">
        <v>110</v>
      </c>
      <c r="H1591" s="18" t="s">
        <v>3817</v>
      </c>
      <c r="I1591" s="18" t="s">
        <v>803</v>
      </c>
      <c r="J1591" s="20">
        <v>8000</v>
      </c>
      <c r="K1591" s="20">
        <v>10938</v>
      </c>
      <c r="L1591" s="20">
        <v>541</v>
      </c>
      <c r="M1591" s="20">
        <v>10000</v>
      </c>
      <c r="N1591" s="20">
        <v>6.4</v>
      </c>
      <c r="O1591" s="20">
        <v>224</v>
      </c>
      <c r="P1591" s="20">
        <v>98</v>
      </c>
      <c r="Q1591" s="3">
        <v>35063732</v>
      </c>
      <c r="R1591" s="3">
        <v>32000000</v>
      </c>
      <c r="S1591" s="3">
        <f t="shared" si="240"/>
        <v>3063732</v>
      </c>
      <c r="T1591" s="4">
        <f t="shared" si="241"/>
        <v>9.5741624999999997E-2</v>
      </c>
      <c r="U1591" s="5">
        <f t="shared" si="242"/>
        <v>26.638296650000001</v>
      </c>
      <c r="V1591" s="2">
        <f t="shared" si="243"/>
        <v>2007</v>
      </c>
      <c r="W1591" s="18" t="str">
        <f t="shared" si="244"/>
        <v>dekabr</v>
      </c>
      <c r="X1591" s="18" t="str">
        <f t="shared" si="245"/>
        <v>Joel Schumacher</v>
      </c>
      <c r="Y1591" s="18" t="str">
        <f t="shared" si="246"/>
        <v>THE NUMBER 23</v>
      </c>
      <c r="Z1591" s="18" t="str">
        <f t="shared" si="247"/>
        <v>Normal</v>
      </c>
      <c r="AA1591" s="18" t="str">
        <f>VLOOKUP(D1591, lookups!$A$2:$B$18, 2, FALSE)</f>
        <v>Medium Budget</v>
      </c>
      <c r="AB1591" s="18" t="str">
        <f t="shared" si="248"/>
        <v>Not Recommended</v>
      </c>
      <c r="AC1591" s="18" t="str">
        <f t="shared" si="249"/>
        <v>Normal</v>
      </c>
    </row>
    <row r="1592" spans="1:29" x14ac:dyDescent="0.35">
      <c r="A1592" s="18" t="s">
        <v>6227</v>
      </c>
      <c r="B1592" s="19">
        <v>41101</v>
      </c>
      <c r="C1592" s="18" t="s">
        <v>50</v>
      </c>
      <c r="D1592" s="18" t="s">
        <v>27</v>
      </c>
      <c r="E1592" s="18" t="s">
        <v>21</v>
      </c>
      <c r="F1592" s="18" t="s">
        <v>22</v>
      </c>
      <c r="G1592" s="18" t="s">
        <v>150</v>
      </c>
      <c r="H1592" s="18" t="s">
        <v>6228</v>
      </c>
      <c r="I1592" s="18" t="s">
        <v>6229</v>
      </c>
      <c r="J1592" s="20">
        <v>3000</v>
      </c>
      <c r="K1592" s="20">
        <v>4863</v>
      </c>
      <c r="L1592" s="20">
        <v>35</v>
      </c>
      <c r="M1592" s="20">
        <v>19000</v>
      </c>
      <c r="N1592" s="20">
        <v>6.5</v>
      </c>
      <c r="O1592" s="20">
        <v>121</v>
      </c>
      <c r="P1592" s="20">
        <v>99</v>
      </c>
      <c r="Q1592" s="3">
        <v>35057332</v>
      </c>
      <c r="R1592" s="3">
        <v>33000000</v>
      </c>
      <c r="S1592" s="3">
        <f t="shared" si="240"/>
        <v>2057332</v>
      </c>
      <c r="T1592" s="4">
        <f t="shared" si="241"/>
        <v>6.2343393939393942E-2</v>
      </c>
      <c r="U1592" s="5">
        <f t="shared" si="242"/>
        <v>27.924937357575757</v>
      </c>
      <c r="V1592" s="2">
        <f t="shared" si="243"/>
        <v>2012</v>
      </c>
      <c r="W1592" s="18" t="str">
        <f t="shared" si="244"/>
        <v>iyul</v>
      </c>
      <c r="X1592" s="18" t="str">
        <f t="shared" si="245"/>
        <v>Scott Speer</v>
      </c>
      <c r="Y1592" s="18" t="str">
        <f t="shared" si="246"/>
        <v>STEP UP REVOLUTİON</v>
      </c>
      <c r="Z1592" s="18" t="str">
        <f t="shared" si="247"/>
        <v>Normal</v>
      </c>
      <c r="AA1592" s="18" t="str">
        <f>VLOOKUP(D1592, lookups!$A$2:$B$18, 2, FALSE)</f>
        <v>Medium Budget</v>
      </c>
      <c r="AB1592" s="18" t="str">
        <f t="shared" si="248"/>
        <v>Not Recommended</v>
      </c>
      <c r="AC1592" s="18" t="str">
        <f t="shared" si="249"/>
        <v>Normal</v>
      </c>
    </row>
    <row r="1593" spans="1:29" x14ac:dyDescent="0.35">
      <c r="A1593" s="18" t="s">
        <v>5823</v>
      </c>
      <c r="B1593" s="19">
        <v>40818</v>
      </c>
      <c r="C1593" s="18" t="s">
        <v>50</v>
      </c>
      <c r="D1593" s="18" t="s">
        <v>20</v>
      </c>
      <c r="E1593" s="18" t="s">
        <v>21</v>
      </c>
      <c r="F1593" s="18" t="s">
        <v>22</v>
      </c>
      <c r="G1593" s="18" t="s">
        <v>110</v>
      </c>
      <c r="H1593" s="18" t="s">
        <v>2470</v>
      </c>
      <c r="I1593" s="18" t="s">
        <v>5824</v>
      </c>
      <c r="J1593" s="20">
        <v>33000</v>
      </c>
      <c r="K1593" s="20">
        <v>34337</v>
      </c>
      <c r="L1593" s="20">
        <v>0</v>
      </c>
      <c r="M1593" s="20">
        <v>81000</v>
      </c>
      <c r="N1593" s="20">
        <v>7.8</v>
      </c>
      <c r="O1593" s="20">
        <v>676</v>
      </c>
      <c r="P1593" s="20">
        <v>100</v>
      </c>
      <c r="Q1593" s="3">
        <v>35054909</v>
      </c>
      <c r="R1593" s="3">
        <v>15000000</v>
      </c>
      <c r="S1593" s="3">
        <f t="shared" si="240"/>
        <v>20054909</v>
      </c>
      <c r="T1593" s="4">
        <f t="shared" si="241"/>
        <v>1.3369939333333334</v>
      </c>
      <c r="U1593" s="5">
        <f t="shared" si="242"/>
        <v>39.834797573333333</v>
      </c>
      <c r="V1593" s="2">
        <f t="shared" si="243"/>
        <v>2011</v>
      </c>
      <c r="W1593" s="18" t="str">
        <f t="shared" si="244"/>
        <v>oktyabr</v>
      </c>
      <c r="X1593" s="18" t="str">
        <f t="shared" si="245"/>
        <v>Nicolas Winding Refn</v>
      </c>
      <c r="Y1593" s="18" t="str">
        <f t="shared" si="246"/>
        <v>DRİVE</v>
      </c>
      <c r="Z1593" s="18" t="str">
        <f t="shared" si="247"/>
        <v>Normal</v>
      </c>
      <c r="AA1593" s="18" t="str">
        <f>VLOOKUP(D1593, lookups!$A$2:$B$18, 2, FALSE)</f>
        <v>Medium Budget</v>
      </c>
      <c r="AB1593" s="18" t="str">
        <f t="shared" si="248"/>
        <v>Not Recommended</v>
      </c>
      <c r="AC1593" s="18" t="str">
        <f t="shared" si="249"/>
        <v>Normal</v>
      </c>
    </row>
    <row r="1594" spans="1:29" x14ac:dyDescent="0.35">
      <c r="A1594" s="18" t="s">
        <v>5781</v>
      </c>
      <c r="B1594" s="19">
        <v>40557</v>
      </c>
      <c r="C1594" s="18" t="s">
        <v>50</v>
      </c>
      <c r="D1594" s="18" t="s">
        <v>58</v>
      </c>
      <c r="E1594" s="18" t="s">
        <v>21</v>
      </c>
      <c r="F1594" s="18" t="s">
        <v>22</v>
      </c>
      <c r="G1594" s="18" t="s">
        <v>110</v>
      </c>
      <c r="H1594" s="18" t="s">
        <v>2128</v>
      </c>
      <c r="I1594" s="18" t="s">
        <v>5782</v>
      </c>
      <c r="J1594" s="20">
        <v>786</v>
      </c>
      <c r="K1594" s="20">
        <v>2462</v>
      </c>
      <c r="L1594" s="20">
        <v>12</v>
      </c>
      <c r="M1594" s="20">
        <v>21000</v>
      </c>
      <c r="N1594" s="20">
        <v>6.3</v>
      </c>
      <c r="O1594" s="20">
        <v>161</v>
      </c>
      <c r="P1594" s="20">
        <v>90</v>
      </c>
      <c r="Q1594" s="3">
        <v>35033759</v>
      </c>
      <c r="R1594" s="3">
        <v>19000000</v>
      </c>
      <c r="S1594" s="3">
        <f t="shared" si="240"/>
        <v>16033759</v>
      </c>
      <c r="T1594" s="4">
        <f t="shared" si="241"/>
        <v>0.84388205263157889</v>
      </c>
      <c r="U1594" s="5">
        <f t="shared" si="242"/>
        <v>27.637552821052633</v>
      </c>
      <c r="V1594" s="2">
        <f t="shared" si="243"/>
        <v>2011</v>
      </c>
      <c r="W1594" s="18" t="str">
        <f t="shared" si="244"/>
        <v>yanvar</v>
      </c>
      <c r="X1594" s="18" t="str">
        <f t="shared" si="245"/>
        <v>Todd Strauss-Schulson</v>
      </c>
      <c r="Y1594" s="18" t="str">
        <f t="shared" si="246"/>
        <v>A VERY HAROLD &amp; KUMAR 3D CHRİSTMAS</v>
      </c>
      <c r="Z1594" s="18" t="str">
        <f t="shared" si="247"/>
        <v>Normal</v>
      </c>
      <c r="AA1594" s="18" t="str">
        <f>VLOOKUP(D1594, lookups!$A$2:$B$18, 2, FALSE)</f>
        <v>High Budget</v>
      </c>
      <c r="AB1594" s="18" t="str">
        <f t="shared" si="248"/>
        <v>Not Recommended</v>
      </c>
      <c r="AC1594" s="18" t="str">
        <f t="shared" si="249"/>
        <v>Normal</v>
      </c>
    </row>
    <row r="1595" spans="1:29" x14ac:dyDescent="0.35">
      <c r="A1595" s="18" t="s">
        <v>5555</v>
      </c>
      <c r="B1595" s="19">
        <v>40354</v>
      </c>
      <c r="C1595" s="18" t="s">
        <v>50</v>
      </c>
      <c r="D1595" s="18" t="s">
        <v>95</v>
      </c>
      <c r="E1595" s="18" t="s">
        <v>21</v>
      </c>
      <c r="F1595" s="18" t="s">
        <v>179</v>
      </c>
      <c r="G1595" s="18" t="s">
        <v>110</v>
      </c>
      <c r="H1595" s="18" t="s">
        <v>1541</v>
      </c>
      <c r="I1595" s="18" t="s">
        <v>2993</v>
      </c>
      <c r="J1595" s="20">
        <v>13000</v>
      </c>
      <c r="K1595" s="20">
        <v>13761</v>
      </c>
      <c r="L1595" s="20">
        <v>521</v>
      </c>
      <c r="M1595" s="20">
        <v>0</v>
      </c>
      <c r="N1595" s="20">
        <v>6.9</v>
      </c>
      <c r="O1595" s="20">
        <v>266</v>
      </c>
      <c r="P1595" s="20">
        <v>115</v>
      </c>
      <c r="Q1595" s="3">
        <v>35024475</v>
      </c>
      <c r="R1595" s="3">
        <v>100000000</v>
      </c>
      <c r="S1595" s="3">
        <f t="shared" si="240"/>
        <v>-64975525</v>
      </c>
      <c r="T1595" s="4">
        <f t="shared" si="241"/>
        <v>-0.64975525000000001</v>
      </c>
      <c r="U1595" s="5">
        <f t="shared" si="242"/>
        <v>27.3400979</v>
      </c>
      <c r="V1595" s="2">
        <f t="shared" si="243"/>
        <v>2010</v>
      </c>
      <c r="W1595" s="18" t="str">
        <f t="shared" si="244"/>
        <v>iyun</v>
      </c>
      <c r="X1595" s="18" t="str">
        <f t="shared" si="245"/>
        <v>Paul Greengrass</v>
      </c>
      <c r="Y1595" s="18" t="str">
        <f t="shared" si="246"/>
        <v>GREEN ZONE</v>
      </c>
      <c r="Z1595" s="18" t="str">
        <f t="shared" si="247"/>
        <v>Underperformer</v>
      </c>
      <c r="AA1595" s="18" t="str">
        <f>VLOOKUP(D1595, lookups!$A$2:$B$18, 2, FALSE)</f>
        <v>High Budget</v>
      </c>
      <c r="AB1595" s="18" t="str">
        <f t="shared" si="248"/>
        <v>Not Recommended</v>
      </c>
      <c r="AC1595" s="18" t="str">
        <f t="shared" si="249"/>
        <v>Normal</v>
      </c>
    </row>
    <row r="1596" spans="1:29" x14ac:dyDescent="0.35">
      <c r="A1596" s="18" t="s">
        <v>2550</v>
      </c>
      <c r="B1596" s="19">
        <v>36766</v>
      </c>
      <c r="C1596" s="18" t="s">
        <v>50</v>
      </c>
      <c r="D1596" s="18" t="s">
        <v>95</v>
      </c>
      <c r="E1596" s="18" t="s">
        <v>21</v>
      </c>
      <c r="F1596" s="18" t="s">
        <v>22</v>
      </c>
      <c r="G1596" s="18" t="s">
        <v>150</v>
      </c>
      <c r="H1596" s="18" t="s">
        <v>1834</v>
      </c>
      <c r="I1596" s="18" t="s">
        <v>1341</v>
      </c>
      <c r="J1596" s="20">
        <v>23000</v>
      </c>
      <c r="K1596" s="20">
        <v>26652</v>
      </c>
      <c r="L1596" s="20">
        <v>357</v>
      </c>
      <c r="M1596" s="20">
        <v>0</v>
      </c>
      <c r="N1596" s="20">
        <v>5.6</v>
      </c>
      <c r="O1596" s="20">
        <v>102</v>
      </c>
      <c r="P1596" s="20">
        <v>106</v>
      </c>
      <c r="Q1596" s="3">
        <v>35007180</v>
      </c>
      <c r="R1596" s="3">
        <v>15000000</v>
      </c>
      <c r="S1596" s="3">
        <f t="shared" si="240"/>
        <v>20007180</v>
      </c>
      <c r="T1596" s="4">
        <f t="shared" si="241"/>
        <v>1.333812</v>
      </c>
      <c r="U1596" s="5">
        <f t="shared" si="242"/>
        <v>22.933524799999997</v>
      </c>
      <c r="V1596" s="2">
        <f t="shared" si="243"/>
        <v>2000</v>
      </c>
      <c r="W1596" s="18" t="str">
        <f t="shared" si="244"/>
        <v>avgust</v>
      </c>
      <c r="X1596" s="18" t="str">
        <f t="shared" si="245"/>
        <v>Rob Cohen</v>
      </c>
      <c r="Y1596" s="18" t="str">
        <f t="shared" si="246"/>
        <v>THE SKULLS</v>
      </c>
      <c r="Z1596" s="18" t="str">
        <f t="shared" si="247"/>
        <v>Normal</v>
      </c>
      <c r="AA1596" s="18" t="str">
        <f>VLOOKUP(D1596, lookups!$A$2:$B$18, 2, FALSE)</f>
        <v>High Budget</v>
      </c>
      <c r="AB1596" s="18" t="str">
        <f t="shared" si="248"/>
        <v>Not Recommended</v>
      </c>
      <c r="AC1596" s="18" t="str">
        <f t="shared" si="249"/>
        <v>Normal</v>
      </c>
    </row>
    <row r="1597" spans="1:29" x14ac:dyDescent="0.35">
      <c r="A1597" s="18" t="s">
        <v>4664</v>
      </c>
      <c r="B1597" s="19">
        <v>39444</v>
      </c>
      <c r="C1597" s="18" t="s">
        <v>50</v>
      </c>
      <c r="D1597" s="18" t="s">
        <v>38</v>
      </c>
      <c r="E1597" s="18" t="s">
        <v>21</v>
      </c>
      <c r="F1597" s="18" t="s">
        <v>22</v>
      </c>
      <c r="G1597" s="18" t="s">
        <v>110</v>
      </c>
      <c r="H1597" s="18" t="s">
        <v>3861</v>
      </c>
      <c r="I1597" s="18" t="s">
        <v>4665</v>
      </c>
      <c r="J1597" s="20">
        <v>1000</v>
      </c>
      <c r="K1597" s="20">
        <v>2822</v>
      </c>
      <c r="L1597" s="20">
        <v>7</v>
      </c>
      <c r="M1597" s="20">
        <v>0</v>
      </c>
      <c r="N1597" s="20">
        <v>5.6</v>
      </c>
      <c r="O1597" s="20">
        <v>127</v>
      </c>
      <c r="P1597" s="20">
        <v>101</v>
      </c>
      <c r="Q1597" s="3">
        <v>35000629</v>
      </c>
      <c r="R1597" s="3">
        <v>25000000</v>
      </c>
      <c r="S1597" s="3">
        <f t="shared" si="240"/>
        <v>10000629</v>
      </c>
      <c r="T1597" s="4">
        <f t="shared" si="241"/>
        <v>0.40002515999999999</v>
      </c>
      <c r="U1597" s="5">
        <f t="shared" si="242"/>
        <v>22.560010064</v>
      </c>
      <c r="V1597" s="2">
        <f t="shared" si="243"/>
        <v>2007</v>
      </c>
      <c r="W1597" s="18" t="str">
        <f t="shared" si="244"/>
        <v>dekabr</v>
      </c>
      <c r="X1597" s="18" t="str">
        <f t="shared" si="245"/>
        <v>Mark Helfrich</v>
      </c>
      <c r="Y1597" s="18" t="str">
        <f t="shared" si="246"/>
        <v>GOOD LUCK CHUCK</v>
      </c>
      <c r="Z1597" s="18" t="str">
        <f t="shared" si="247"/>
        <v>Normal</v>
      </c>
      <c r="AA1597" s="18" t="str">
        <f>VLOOKUP(D1597, lookups!$A$2:$B$18, 2, FALSE)</f>
        <v>Medium Budget</v>
      </c>
      <c r="AB1597" s="18" t="str">
        <f t="shared" si="248"/>
        <v>Not Recommended</v>
      </c>
      <c r="AC1597" s="18" t="str">
        <f t="shared" si="249"/>
        <v>High Buzz Mismatch</v>
      </c>
    </row>
    <row r="1598" spans="1:29" x14ac:dyDescent="0.35">
      <c r="A1598" s="18" t="s">
        <v>6934</v>
      </c>
      <c r="B1598" s="19">
        <v>42055</v>
      </c>
      <c r="C1598" s="18" t="s">
        <v>50</v>
      </c>
      <c r="D1598" s="18" t="s">
        <v>58</v>
      </c>
      <c r="E1598" s="18" t="s">
        <v>21</v>
      </c>
      <c r="F1598" s="18" t="s">
        <v>22</v>
      </c>
      <c r="G1598" s="18" t="s">
        <v>102</v>
      </c>
      <c r="H1598" s="18" t="s">
        <v>2599</v>
      </c>
      <c r="I1598" s="18" t="s">
        <v>4087</v>
      </c>
      <c r="J1598" s="20">
        <v>20000</v>
      </c>
      <c r="K1598" s="20">
        <v>21393</v>
      </c>
      <c r="L1598" s="20">
        <v>456</v>
      </c>
      <c r="M1598" s="20">
        <v>24000</v>
      </c>
      <c r="N1598" s="20">
        <v>5.8</v>
      </c>
      <c r="O1598" s="20">
        <v>256</v>
      </c>
      <c r="P1598" s="20">
        <v>111</v>
      </c>
      <c r="Q1598" s="3">
        <v>34964818</v>
      </c>
      <c r="R1598" s="3">
        <v>150000000</v>
      </c>
      <c r="S1598" s="3">
        <f t="shared" si="240"/>
        <v>-115035182</v>
      </c>
      <c r="T1598" s="4">
        <f t="shared" si="241"/>
        <v>-0.76690121333333339</v>
      </c>
      <c r="U1598" s="5">
        <f t="shared" si="242"/>
        <v>25.293239514666663</v>
      </c>
      <c r="V1598" s="2">
        <f t="shared" si="243"/>
        <v>2015</v>
      </c>
      <c r="W1598" s="18" t="str">
        <f t="shared" si="244"/>
        <v>fevral</v>
      </c>
      <c r="X1598" s="18" t="str">
        <f t="shared" si="245"/>
        <v>Joe Wright</v>
      </c>
      <c r="Y1598" s="18" t="str">
        <f t="shared" si="246"/>
        <v>PAN</v>
      </c>
      <c r="Z1598" s="18" t="str">
        <f t="shared" si="247"/>
        <v>Underperformer</v>
      </c>
      <c r="AA1598" s="18" t="str">
        <f>VLOOKUP(D1598, lookups!$A$2:$B$18, 2, FALSE)</f>
        <v>High Budget</v>
      </c>
      <c r="AB1598" s="18" t="str">
        <f t="shared" si="248"/>
        <v>Not Recommended</v>
      </c>
      <c r="AC1598" s="18" t="str">
        <f t="shared" si="249"/>
        <v>High Buzz Mismatch</v>
      </c>
    </row>
    <row r="1599" spans="1:29" x14ac:dyDescent="0.35">
      <c r="A1599" s="18" t="s">
        <v>5774</v>
      </c>
      <c r="B1599" s="19">
        <v>40656</v>
      </c>
      <c r="C1599" s="18" t="s">
        <v>50</v>
      </c>
      <c r="D1599" s="18" t="s">
        <v>38</v>
      </c>
      <c r="E1599" s="18" t="s">
        <v>21</v>
      </c>
      <c r="F1599" s="18" t="s">
        <v>22</v>
      </c>
      <c r="G1599" s="18" t="s">
        <v>110</v>
      </c>
      <c r="H1599" s="18" t="s">
        <v>1471</v>
      </c>
      <c r="I1599" s="18" t="s">
        <v>5118</v>
      </c>
      <c r="J1599" s="20">
        <v>23000</v>
      </c>
      <c r="K1599" s="20">
        <v>39807</v>
      </c>
      <c r="L1599" s="20">
        <v>129</v>
      </c>
      <c r="M1599" s="20">
        <v>40000</v>
      </c>
      <c r="N1599" s="20">
        <v>7.7</v>
      </c>
      <c r="O1599" s="20">
        <v>327</v>
      </c>
      <c r="P1599" s="20">
        <v>100</v>
      </c>
      <c r="Q1599" s="3">
        <v>34963967</v>
      </c>
      <c r="R1599" s="3">
        <v>8000000</v>
      </c>
      <c r="S1599" s="3">
        <f t="shared" si="240"/>
        <v>26963967</v>
      </c>
      <c r="T1599" s="4">
        <f t="shared" si="241"/>
        <v>3.370495875</v>
      </c>
      <c r="U1599" s="5">
        <f t="shared" si="242"/>
        <v>36.148198350000001</v>
      </c>
      <c r="V1599" s="2">
        <f t="shared" si="243"/>
        <v>2011</v>
      </c>
      <c r="W1599" s="18" t="str">
        <f t="shared" si="244"/>
        <v>aprel</v>
      </c>
      <c r="X1599" s="18" t="str">
        <f t="shared" si="245"/>
        <v>Jonathan Levine</v>
      </c>
      <c r="Y1599" s="18" t="str">
        <f t="shared" si="246"/>
        <v>50/50</v>
      </c>
      <c r="Z1599" s="18" t="str">
        <f t="shared" si="247"/>
        <v>Normal</v>
      </c>
      <c r="AA1599" s="18" t="str">
        <f>VLOOKUP(D1599, lookups!$A$2:$B$18, 2, FALSE)</f>
        <v>Medium Budget</v>
      </c>
      <c r="AB1599" s="18" t="str">
        <f t="shared" si="248"/>
        <v>Not Recommended</v>
      </c>
      <c r="AC1599" s="18" t="str">
        <f t="shared" si="249"/>
        <v>Normal</v>
      </c>
    </row>
    <row r="1600" spans="1:29" x14ac:dyDescent="0.35">
      <c r="A1600" s="18" t="s">
        <v>853</v>
      </c>
      <c r="B1600" s="19">
        <v>33506</v>
      </c>
      <c r="C1600" s="18" t="s">
        <v>50</v>
      </c>
      <c r="D1600" s="18" t="s">
        <v>38</v>
      </c>
      <c r="E1600" s="18" t="s">
        <v>21</v>
      </c>
      <c r="F1600" s="18" t="s">
        <v>22</v>
      </c>
      <c r="G1600" s="18" t="s">
        <v>110</v>
      </c>
      <c r="H1600" s="18" t="s">
        <v>444</v>
      </c>
      <c r="I1600" s="18" t="s">
        <v>854</v>
      </c>
      <c r="J1600" s="20">
        <v>40000</v>
      </c>
      <c r="K1600" s="20">
        <v>42002</v>
      </c>
      <c r="L1600" s="20">
        <v>54</v>
      </c>
      <c r="M1600" s="20">
        <v>963</v>
      </c>
      <c r="N1600" s="20">
        <v>4.9000000000000004</v>
      </c>
      <c r="O1600" s="20">
        <v>91</v>
      </c>
      <c r="P1600" s="20">
        <v>93</v>
      </c>
      <c r="Q1600" s="3">
        <v>34872293</v>
      </c>
      <c r="R1600" s="3">
        <v>8500000</v>
      </c>
      <c r="S1600" s="3">
        <f t="shared" si="240"/>
        <v>26372293</v>
      </c>
      <c r="T1600" s="4">
        <f t="shared" si="241"/>
        <v>3.1026227058823528</v>
      </c>
      <c r="U1600" s="5">
        <f t="shared" si="242"/>
        <v>20.937349082352942</v>
      </c>
      <c r="V1600" s="2">
        <f t="shared" si="243"/>
        <v>1991</v>
      </c>
      <c r="W1600" s="18" t="str">
        <f t="shared" si="244"/>
        <v>sentyabr</v>
      </c>
      <c r="X1600" s="18" t="str">
        <f t="shared" si="245"/>
        <v>Rachel Talalay</v>
      </c>
      <c r="Y1600" s="18" t="str">
        <f t="shared" si="246"/>
        <v>FREDDY'S DEAD: THE FİNAL NİGHTMARE</v>
      </c>
      <c r="Z1600" s="18" t="str">
        <f t="shared" si="247"/>
        <v>Normal</v>
      </c>
      <c r="AA1600" s="18" t="str">
        <f>VLOOKUP(D1600, lookups!$A$2:$B$18, 2, FALSE)</f>
        <v>Medium Budget</v>
      </c>
      <c r="AB1600" s="18" t="str">
        <f t="shared" si="248"/>
        <v>Not Recommended</v>
      </c>
      <c r="AC1600" s="18" t="str">
        <f t="shared" si="249"/>
        <v>Normal</v>
      </c>
    </row>
    <row r="1601" spans="1:29" x14ac:dyDescent="0.35">
      <c r="A1601" s="18" t="s">
        <v>900</v>
      </c>
      <c r="B1601" s="19">
        <v>33440</v>
      </c>
      <c r="C1601" s="18" t="s">
        <v>50</v>
      </c>
      <c r="D1601" s="18" t="s">
        <v>58</v>
      </c>
      <c r="E1601" s="18" t="s">
        <v>21</v>
      </c>
      <c r="F1601" s="18" t="s">
        <v>22</v>
      </c>
      <c r="G1601" s="18" t="s">
        <v>102</v>
      </c>
      <c r="H1601" s="18" t="s">
        <v>901</v>
      </c>
      <c r="I1601" s="18" t="s">
        <v>279</v>
      </c>
      <c r="J1601" s="20">
        <v>327</v>
      </c>
      <c r="K1601" s="20">
        <v>552</v>
      </c>
      <c r="L1601" s="20">
        <v>116</v>
      </c>
      <c r="M1601" s="20">
        <v>0</v>
      </c>
      <c r="N1601" s="20">
        <v>6.7</v>
      </c>
      <c r="O1601" s="20">
        <v>10</v>
      </c>
      <c r="P1601" s="20">
        <v>107</v>
      </c>
      <c r="Q1601" s="3">
        <v>34793160</v>
      </c>
      <c r="R1601" s="3">
        <v>14000000</v>
      </c>
      <c r="S1601" s="3">
        <f t="shared" si="240"/>
        <v>20793160</v>
      </c>
      <c r="T1601" s="4">
        <f t="shared" si="241"/>
        <v>1.4852257142857144</v>
      </c>
      <c r="U1601" s="5">
        <f t="shared" si="242"/>
        <v>27.394090285714288</v>
      </c>
      <c r="V1601" s="2">
        <f t="shared" si="243"/>
        <v>1991</v>
      </c>
      <c r="W1601" s="18" t="str">
        <f t="shared" si="244"/>
        <v>iyul</v>
      </c>
      <c r="X1601" s="18" t="str">
        <f t="shared" si="245"/>
        <v>Randal Kleiser</v>
      </c>
      <c r="Y1601" s="18" t="str">
        <f t="shared" si="246"/>
        <v>WHİTE FANG</v>
      </c>
      <c r="Z1601" s="18" t="str">
        <f t="shared" si="247"/>
        <v>Normal</v>
      </c>
      <c r="AA1601" s="18" t="str">
        <f>VLOOKUP(D1601, lookups!$A$2:$B$18, 2, FALSE)</f>
        <v>High Budget</v>
      </c>
      <c r="AB1601" s="18" t="str">
        <f t="shared" si="248"/>
        <v>Not Recommended</v>
      </c>
      <c r="AC1601" s="18" t="str">
        <f t="shared" si="249"/>
        <v>Normal</v>
      </c>
    </row>
    <row r="1602" spans="1:29" x14ac:dyDescent="0.35">
      <c r="A1602" s="18" t="s">
        <v>1315</v>
      </c>
      <c r="B1602" s="19">
        <v>35240</v>
      </c>
      <c r="C1602" s="18" t="s">
        <v>50</v>
      </c>
      <c r="D1602" s="18" t="s">
        <v>38</v>
      </c>
      <c r="E1602" s="18" t="s">
        <v>21</v>
      </c>
      <c r="F1602" s="18" t="s">
        <v>22</v>
      </c>
      <c r="G1602" s="18" t="s">
        <v>110</v>
      </c>
      <c r="H1602" s="18" t="s">
        <v>1316</v>
      </c>
      <c r="I1602" s="18" t="s">
        <v>1317</v>
      </c>
      <c r="J1602" s="20">
        <v>585</v>
      </c>
      <c r="K1602" s="20">
        <v>3023</v>
      </c>
      <c r="L1602" s="20">
        <v>0</v>
      </c>
      <c r="M1602" s="20">
        <v>559</v>
      </c>
      <c r="N1602" s="20">
        <v>5.6</v>
      </c>
      <c r="O1602" s="20">
        <v>11</v>
      </c>
      <c r="P1602" s="20">
        <v>108</v>
      </c>
      <c r="Q1602" s="3">
        <v>34746109</v>
      </c>
      <c r="R1602" s="3">
        <v>8000000</v>
      </c>
      <c r="S1602" s="3">
        <f t="shared" si="240"/>
        <v>26746109</v>
      </c>
      <c r="T1602" s="4">
        <f t="shared" si="241"/>
        <v>3.3432636250000001</v>
      </c>
      <c r="U1602" s="5">
        <f t="shared" si="242"/>
        <v>23.793205449999999</v>
      </c>
      <c r="V1602" s="2">
        <f t="shared" si="243"/>
        <v>1996</v>
      </c>
      <c r="W1602" s="18" t="str">
        <f t="shared" si="244"/>
        <v>iyun</v>
      </c>
      <c r="X1602" s="18" t="str">
        <f t="shared" si="245"/>
        <v>Martin Lawrence</v>
      </c>
      <c r="Y1602" s="18" t="str">
        <f t="shared" si="246"/>
        <v>A THİN LİNE BETWEEN LOVE AND HATE</v>
      </c>
      <c r="Z1602" s="18" t="str">
        <f t="shared" si="247"/>
        <v>Normal</v>
      </c>
      <c r="AA1602" s="18" t="str">
        <f>VLOOKUP(D1602, lookups!$A$2:$B$18, 2, FALSE)</f>
        <v>Medium Budget</v>
      </c>
      <c r="AB1602" s="18" t="str">
        <f t="shared" si="248"/>
        <v>Not Recommended</v>
      </c>
      <c r="AC1602" s="18" t="str">
        <f t="shared" si="249"/>
        <v>Normal</v>
      </c>
    </row>
    <row r="1603" spans="1:29" x14ac:dyDescent="0.35">
      <c r="A1603" s="18" t="s">
        <v>4490</v>
      </c>
      <c r="B1603" s="19">
        <v>38762</v>
      </c>
      <c r="C1603" s="18" t="s">
        <v>50</v>
      </c>
      <c r="D1603" s="18" t="s">
        <v>27</v>
      </c>
      <c r="E1603" s="18" t="s">
        <v>21</v>
      </c>
      <c r="F1603" s="18" t="s">
        <v>22</v>
      </c>
      <c r="G1603" s="18" t="s">
        <v>150</v>
      </c>
      <c r="H1603" s="18" t="s">
        <v>1085</v>
      </c>
      <c r="I1603" s="18" t="s">
        <v>4491</v>
      </c>
      <c r="J1603" s="20">
        <v>1000</v>
      </c>
      <c r="K1603" s="20">
        <v>3797</v>
      </c>
      <c r="L1603" s="20">
        <v>3</v>
      </c>
      <c r="M1603" s="20">
        <v>0</v>
      </c>
      <c r="N1603" s="20">
        <v>6.7</v>
      </c>
      <c r="O1603" s="20">
        <v>101</v>
      </c>
      <c r="P1603" s="20">
        <v>118</v>
      </c>
      <c r="Q1603" s="3">
        <v>34703228</v>
      </c>
      <c r="R1603" s="3">
        <v>30000000</v>
      </c>
      <c r="S1603" s="3">
        <f t="shared" ref="S1603:S1666" si="250">Q1603-R1603</f>
        <v>4703228</v>
      </c>
      <c r="T1603" s="4">
        <f t="shared" ref="T1603:T1666" si="251">IF(R1603&gt;0, (Q1603-R1603)/R1603, 0)</f>
        <v>0.15677426666666666</v>
      </c>
      <c r="U1603" s="5">
        <f t="shared" ref="U1603:U1666" si="252">(N1603*4) + (T1603*0.4) + (M1603/10000)</f>
        <v>26.862709706666667</v>
      </c>
      <c r="V1603" s="2">
        <f t="shared" ref="V1603:V1666" si="253">YEAR(B1603)</f>
        <v>2006</v>
      </c>
      <c r="W1603" s="18" t="str">
        <f t="shared" ref="W1603:W1666" si="254">TEXT(B1603, "mmmm")</f>
        <v>fevral</v>
      </c>
      <c r="X1603" s="18" t="str">
        <f t="shared" ref="X1603:X1666" si="255">TRIM(I1603)</f>
        <v>Liz Friedlander</v>
      </c>
      <c r="Y1603" s="18" t="str">
        <f t="shared" ref="Y1603:Y1666" si="256">UPPER(A1603)</f>
        <v>TAKE THE LEAD</v>
      </c>
      <c r="Z1603" s="18" t="str">
        <f t="shared" ref="Z1603:Z1666" si="257">IF(AND(R1603&gt;50000000, S1603&lt;0), "Underperformer", IF(AND(R1603&lt;10000000, S1603&gt;50000000), "Overperformer", "Normal"))</f>
        <v>Normal</v>
      </c>
      <c r="AA1603" s="18" t="str">
        <f>VLOOKUP(D1603, lookups!$A$2:$B$18, 2, FALSE)</f>
        <v>Medium Budget</v>
      </c>
      <c r="AB1603" s="18" t="str">
        <f t="shared" ref="AB1603:AB1666" si="258">IF(AND(N1603&gt;7, T1603&gt;1, U1603&gt;70), "Recommended", "Not Recommended")</f>
        <v>Not Recommended</v>
      </c>
      <c r="AC1603" s="18" t="str">
        <f t="shared" ref="AC1603:AC1666" si="259">IF(N1603&gt;=8, "High Buzz / High Score", IF(AND(N1603&lt;6, T1603&lt;1), "High Buzz Mismatch", "Normal"))</f>
        <v>Normal</v>
      </c>
    </row>
    <row r="1604" spans="1:29" x14ac:dyDescent="0.35">
      <c r="A1604" s="18" t="s">
        <v>676</v>
      </c>
      <c r="B1604" s="19">
        <v>32172</v>
      </c>
      <c r="C1604" s="18" t="s">
        <v>50</v>
      </c>
      <c r="D1604" s="18" t="s">
        <v>27</v>
      </c>
      <c r="E1604" s="18" t="s">
        <v>21</v>
      </c>
      <c r="F1604" s="18" t="s">
        <v>22</v>
      </c>
      <c r="G1604" s="18" t="s">
        <v>110</v>
      </c>
      <c r="H1604" s="18" t="s">
        <v>551</v>
      </c>
      <c r="I1604" s="18" t="s">
        <v>677</v>
      </c>
      <c r="J1604" s="20">
        <v>18000</v>
      </c>
      <c r="K1604" s="20">
        <v>35501</v>
      </c>
      <c r="L1604" s="20">
        <v>350</v>
      </c>
      <c r="M1604" s="20">
        <v>0</v>
      </c>
      <c r="N1604" s="20">
        <v>7.7</v>
      </c>
      <c r="O1604" s="20">
        <v>51</v>
      </c>
      <c r="P1604" s="20">
        <v>119</v>
      </c>
      <c r="Q1604" s="3">
        <v>34700000</v>
      </c>
      <c r="R1604" s="3">
        <v>14000000</v>
      </c>
      <c r="S1604" s="3">
        <f t="shared" si="250"/>
        <v>20700000</v>
      </c>
      <c r="T1604" s="4">
        <f t="shared" si="251"/>
        <v>1.4785714285714286</v>
      </c>
      <c r="U1604" s="5">
        <f t="shared" si="252"/>
        <v>31.391428571428573</v>
      </c>
      <c r="V1604" s="2">
        <f t="shared" si="253"/>
        <v>1988</v>
      </c>
      <c r="W1604" s="18" t="str">
        <f t="shared" si="254"/>
        <v>yanvar</v>
      </c>
      <c r="X1604" s="18" t="str">
        <f t="shared" si="255"/>
        <v>Stephen Frears</v>
      </c>
      <c r="Y1604" s="18" t="str">
        <f t="shared" si="256"/>
        <v>DANGEROUS LİAİSONS</v>
      </c>
      <c r="Z1604" s="18" t="str">
        <f t="shared" si="257"/>
        <v>Normal</v>
      </c>
      <c r="AA1604" s="18" t="str">
        <f>VLOOKUP(D1604, lookups!$A$2:$B$18, 2, FALSE)</f>
        <v>Medium Budget</v>
      </c>
      <c r="AB1604" s="18" t="str">
        <f t="shared" si="258"/>
        <v>Not Recommended</v>
      </c>
      <c r="AC1604" s="18" t="str">
        <f t="shared" si="259"/>
        <v>Normal</v>
      </c>
    </row>
    <row r="1605" spans="1:29" x14ac:dyDescent="0.35">
      <c r="A1605" s="18" t="s">
        <v>745</v>
      </c>
      <c r="B1605" s="19">
        <v>32829</v>
      </c>
      <c r="C1605" s="18" t="s">
        <v>50</v>
      </c>
      <c r="D1605" s="18" t="s">
        <v>95</v>
      </c>
      <c r="E1605" s="18" t="s">
        <v>21</v>
      </c>
      <c r="F1605" s="18" t="s">
        <v>101</v>
      </c>
      <c r="G1605" s="18" t="s">
        <v>150</v>
      </c>
      <c r="H1605" s="18" t="s">
        <v>746</v>
      </c>
      <c r="I1605" s="18" t="s">
        <v>347</v>
      </c>
      <c r="J1605" s="20">
        <v>683</v>
      </c>
      <c r="K1605" s="20">
        <v>2371</v>
      </c>
      <c r="L1605" s="20">
        <v>46</v>
      </c>
      <c r="M1605" s="20">
        <v>0</v>
      </c>
      <c r="N1605" s="20">
        <v>6.6</v>
      </c>
      <c r="O1605" s="20">
        <v>117</v>
      </c>
      <c r="P1605" s="20">
        <v>133</v>
      </c>
      <c r="Q1605" s="3">
        <v>34667015</v>
      </c>
      <c r="R1605" s="3">
        <v>32000000</v>
      </c>
      <c r="S1605" s="3">
        <f t="shared" si="250"/>
        <v>2667015</v>
      </c>
      <c r="T1605" s="4">
        <f t="shared" si="251"/>
        <v>8.3344218750000004E-2</v>
      </c>
      <c r="U1605" s="5">
        <f t="shared" si="252"/>
        <v>26.4333376875</v>
      </c>
      <c r="V1605" s="2">
        <f t="shared" si="253"/>
        <v>1989</v>
      </c>
      <c r="W1605" s="18" t="str">
        <f t="shared" si="254"/>
        <v>noyabr</v>
      </c>
      <c r="X1605" s="18" t="str">
        <f t="shared" si="255"/>
        <v>John Glen</v>
      </c>
      <c r="Y1605" s="18" t="str">
        <f t="shared" si="256"/>
        <v>LİCENCE TO KİLL</v>
      </c>
      <c r="Z1605" s="18" t="str">
        <f t="shared" si="257"/>
        <v>Normal</v>
      </c>
      <c r="AA1605" s="18" t="str">
        <f>VLOOKUP(D1605, lookups!$A$2:$B$18, 2, FALSE)</f>
        <v>High Budget</v>
      </c>
      <c r="AB1605" s="18" t="str">
        <f t="shared" si="258"/>
        <v>Not Recommended</v>
      </c>
      <c r="AC1605" s="18" t="str">
        <f t="shared" si="259"/>
        <v>Normal</v>
      </c>
    </row>
    <row r="1606" spans="1:29" x14ac:dyDescent="0.35">
      <c r="A1606" s="18" t="s">
        <v>4008</v>
      </c>
      <c r="B1606" s="19">
        <v>38678</v>
      </c>
      <c r="C1606" s="18" t="s">
        <v>50</v>
      </c>
      <c r="D1606" s="18" t="s">
        <v>95</v>
      </c>
      <c r="E1606" s="18" t="s">
        <v>21</v>
      </c>
      <c r="F1606" s="18" t="s">
        <v>22</v>
      </c>
      <c r="G1606" s="18" t="s">
        <v>110</v>
      </c>
      <c r="H1606" s="18" t="s">
        <v>4009</v>
      </c>
      <c r="I1606" s="18" t="s">
        <v>4010</v>
      </c>
      <c r="J1606" s="20">
        <v>87000</v>
      </c>
      <c r="K1606" s="20">
        <v>103354</v>
      </c>
      <c r="L1606" s="20">
        <v>17</v>
      </c>
      <c r="M1606" s="20">
        <v>0</v>
      </c>
      <c r="N1606" s="20">
        <v>6.6</v>
      </c>
      <c r="O1606" s="20">
        <v>152</v>
      </c>
      <c r="P1606" s="20">
        <v>113</v>
      </c>
      <c r="Q1606" s="3">
        <v>34636443</v>
      </c>
      <c r="R1606" s="3">
        <v>52000000</v>
      </c>
      <c r="S1606" s="3">
        <f t="shared" si="250"/>
        <v>-17363557</v>
      </c>
      <c r="T1606" s="4">
        <f t="shared" si="251"/>
        <v>-0.33391455769230771</v>
      </c>
      <c r="U1606" s="5">
        <f t="shared" si="252"/>
        <v>26.266434176923074</v>
      </c>
      <c r="V1606" s="2">
        <f t="shared" si="253"/>
        <v>2005</v>
      </c>
      <c r="W1606" s="18" t="str">
        <f t="shared" si="254"/>
        <v>noyabr</v>
      </c>
      <c r="X1606" s="18" t="str">
        <f t="shared" si="255"/>
        <v>Florent-Emilio Siri</v>
      </c>
      <c r="Y1606" s="18" t="str">
        <f t="shared" si="256"/>
        <v>HOSTAGE</v>
      </c>
      <c r="Z1606" s="18" t="str">
        <f t="shared" si="257"/>
        <v>Underperformer</v>
      </c>
      <c r="AA1606" s="18" t="str">
        <f>VLOOKUP(D1606, lookups!$A$2:$B$18, 2, FALSE)</f>
        <v>High Budget</v>
      </c>
      <c r="AB1606" s="18" t="str">
        <f t="shared" si="258"/>
        <v>Not Recommended</v>
      </c>
      <c r="AC1606" s="18" t="str">
        <f t="shared" si="259"/>
        <v>Normal</v>
      </c>
    </row>
    <row r="1607" spans="1:29" x14ac:dyDescent="0.35">
      <c r="A1607" s="18" t="s">
        <v>3319</v>
      </c>
      <c r="B1607" s="19">
        <v>37865</v>
      </c>
      <c r="C1607" s="18" t="s">
        <v>50</v>
      </c>
      <c r="D1607" s="18" t="s">
        <v>95</v>
      </c>
      <c r="E1607" s="18" t="s">
        <v>21</v>
      </c>
      <c r="F1607" s="18" t="s">
        <v>22</v>
      </c>
      <c r="G1607" s="18" t="s">
        <v>110</v>
      </c>
      <c r="H1607" s="18" t="s">
        <v>1825</v>
      </c>
      <c r="I1607" s="18" t="s">
        <v>2478</v>
      </c>
      <c r="J1607" s="20">
        <v>5000</v>
      </c>
      <c r="K1607" s="20">
        <v>6867</v>
      </c>
      <c r="L1607" s="20">
        <v>43</v>
      </c>
      <c r="M1607" s="20">
        <v>1000</v>
      </c>
      <c r="N1607" s="20">
        <v>5.8</v>
      </c>
      <c r="O1607" s="20">
        <v>109</v>
      </c>
      <c r="P1607" s="20">
        <v>101</v>
      </c>
      <c r="Q1607" s="3">
        <v>34604054</v>
      </c>
      <c r="R1607" s="3">
        <v>30000000</v>
      </c>
      <c r="S1607" s="3">
        <f t="shared" si="250"/>
        <v>4604054</v>
      </c>
      <c r="T1607" s="4">
        <f t="shared" si="251"/>
        <v>0.15346846666666666</v>
      </c>
      <c r="U1607" s="5">
        <f t="shared" si="252"/>
        <v>23.361387386666667</v>
      </c>
      <c r="V1607" s="2">
        <f t="shared" si="253"/>
        <v>2003</v>
      </c>
      <c r="W1607" s="18" t="str">
        <f t="shared" si="254"/>
        <v>sentyabr</v>
      </c>
      <c r="X1607" s="18" t="str">
        <f t="shared" si="255"/>
        <v>Andrzej Bartkowiak</v>
      </c>
      <c r="Y1607" s="18" t="str">
        <f t="shared" si="256"/>
        <v>CRADLE 2 THE GRAVE</v>
      </c>
      <c r="Z1607" s="18" t="str">
        <f t="shared" si="257"/>
        <v>Normal</v>
      </c>
      <c r="AA1607" s="18" t="str">
        <f>VLOOKUP(D1607, lookups!$A$2:$B$18, 2, FALSE)</f>
        <v>High Budget</v>
      </c>
      <c r="AB1607" s="18" t="str">
        <f t="shared" si="258"/>
        <v>Not Recommended</v>
      </c>
      <c r="AC1607" s="18" t="str">
        <f t="shared" si="259"/>
        <v>High Buzz Mismatch</v>
      </c>
    </row>
    <row r="1608" spans="1:29" x14ac:dyDescent="0.35">
      <c r="A1608" s="18" t="s">
        <v>2129</v>
      </c>
      <c r="B1608" s="19">
        <v>36315</v>
      </c>
      <c r="C1608" s="18" t="s">
        <v>50</v>
      </c>
      <c r="D1608" s="18" t="s">
        <v>79</v>
      </c>
      <c r="E1608" s="18" t="s">
        <v>21</v>
      </c>
      <c r="F1608" s="18" t="s">
        <v>101</v>
      </c>
      <c r="G1608" s="18" t="s">
        <v>110</v>
      </c>
      <c r="H1608" s="18" t="s">
        <v>2130</v>
      </c>
      <c r="I1608" s="18" t="s">
        <v>249</v>
      </c>
      <c r="J1608" s="20">
        <v>134</v>
      </c>
      <c r="K1608" s="20">
        <v>209</v>
      </c>
      <c r="L1608" s="20">
        <v>869</v>
      </c>
      <c r="M1608" s="20">
        <v>0</v>
      </c>
      <c r="N1608" s="20">
        <v>7.4</v>
      </c>
      <c r="O1608" s="20">
        <v>140</v>
      </c>
      <c r="P1608" s="20">
        <v>118</v>
      </c>
      <c r="Q1608" s="3">
        <v>34580635</v>
      </c>
      <c r="R1608" s="3">
        <v>52000000</v>
      </c>
      <c r="S1608" s="3">
        <f t="shared" si="250"/>
        <v>-17419365</v>
      </c>
      <c r="T1608" s="4">
        <f t="shared" si="251"/>
        <v>-0.33498778846153848</v>
      </c>
      <c r="U1608" s="5">
        <f t="shared" si="252"/>
        <v>29.466004884615387</v>
      </c>
      <c r="V1608" s="2">
        <f t="shared" si="253"/>
        <v>1999</v>
      </c>
      <c r="W1608" s="18" t="str">
        <f t="shared" si="254"/>
        <v>iyun</v>
      </c>
      <c r="X1608" s="18" t="str">
        <f t="shared" si="255"/>
        <v>Milos Forman</v>
      </c>
      <c r="Y1608" s="18" t="str">
        <f t="shared" si="256"/>
        <v>MAN ON THE MOON</v>
      </c>
      <c r="Z1608" s="18" t="str">
        <f t="shared" si="257"/>
        <v>Underperformer</v>
      </c>
      <c r="AA1608" s="18" t="str">
        <f>VLOOKUP(D1608, lookups!$A$2:$B$18, 2, FALSE)</f>
        <v>Medium Budget</v>
      </c>
      <c r="AB1608" s="18" t="str">
        <f t="shared" si="258"/>
        <v>Not Recommended</v>
      </c>
      <c r="AC1608" s="18" t="str">
        <f t="shared" si="259"/>
        <v>Normal</v>
      </c>
    </row>
    <row r="1609" spans="1:29" x14ac:dyDescent="0.35">
      <c r="A1609" s="18" t="s">
        <v>2567</v>
      </c>
      <c r="B1609" s="19">
        <v>36832</v>
      </c>
      <c r="C1609" s="18" t="s">
        <v>50</v>
      </c>
      <c r="D1609" s="18" t="s">
        <v>27</v>
      </c>
      <c r="E1609" s="18" t="s">
        <v>21</v>
      </c>
      <c r="F1609" s="18" t="s">
        <v>22</v>
      </c>
      <c r="G1609" s="18" t="s">
        <v>150</v>
      </c>
      <c r="H1609" s="18" t="s">
        <v>1093</v>
      </c>
      <c r="I1609" s="18" t="s">
        <v>478</v>
      </c>
      <c r="J1609" s="20">
        <v>981</v>
      </c>
      <c r="K1609" s="20">
        <v>1825</v>
      </c>
      <c r="L1609" s="20">
        <v>79</v>
      </c>
      <c r="M1609" s="20">
        <v>0</v>
      </c>
      <c r="N1609" s="20">
        <v>7.3</v>
      </c>
      <c r="O1609" s="20">
        <v>162</v>
      </c>
      <c r="P1609" s="20">
        <v>145</v>
      </c>
      <c r="Q1609" s="3">
        <v>34566746</v>
      </c>
      <c r="R1609" s="3">
        <v>80000000</v>
      </c>
      <c r="S1609" s="3">
        <f t="shared" si="250"/>
        <v>-45433254</v>
      </c>
      <c r="T1609" s="4">
        <f t="shared" si="251"/>
        <v>-0.56791567499999995</v>
      </c>
      <c r="U1609" s="5">
        <f t="shared" si="252"/>
        <v>28.972833729999998</v>
      </c>
      <c r="V1609" s="2">
        <f t="shared" si="253"/>
        <v>2000</v>
      </c>
      <c r="W1609" s="18" t="str">
        <f t="shared" si="254"/>
        <v>noyabr</v>
      </c>
      <c r="X1609" s="18" t="str">
        <f t="shared" si="255"/>
        <v>Roger Donaldson</v>
      </c>
      <c r="Y1609" s="18" t="str">
        <f t="shared" si="256"/>
        <v>THİRTEEN DAYS</v>
      </c>
      <c r="Z1609" s="18" t="str">
        <f t="shared" si="257"/>
        <v>Underperformer</v>
      </c>
      <c r="AA1609" s="18" t="str">
        <f>VLOOKUP(D1609, lookups!$A$2:$B$18, 2, FALSE)</f>
        <v>Medium Budget</v>
      </c>
      <c r="AB1609" s="18" t="str">
        <f t="shared" si="258"/>
        <v>Not Recommended</v>
      </c>
      <c r="AC1609" s="18" t="str">
        <f t="shared" si="259"/>
        <v>Normal</v>
      </c>
    </row>
    <row r="1610" spans="1:29" x14ac:dyDescent="0.35">
      <c r="A1610" s="18" t="s">
        <v>2506</v>
      </c>
      <c r="B1610" s="19">
        <v>36607</v>
      </c>
      <c r="C1610" s="18" t="s">
        <v>50</v>
      </c>
      <c r="D1610" s="18" t="s">
        <v>95</v>
      </c>
      <c r="E1610" s="18" t="s">
        <v>21</v>
      </c>
      <c r="F1610" s="18" t="s">
        <v>22</v>
      </c>
      <c r="G1610" s="18" t="s">
        <v>150</v>
      </c>
      <c r="H1610" s="18" t="s">
        <v>1415</v>
      </c>
      <c r="I1610" s="18" t="s">
        <v>1703</v>
      </c>
      <c r="J1610" s="20">
        <v>3000</v>
      </c>
      <c r="K1610" s="20">
        <v>5839</v>
      </c>
      <c r="L1610" s="20">
        <v>55</v>
      </c>
      <c r="M1610" s="20">
        <v>0</v>
      </c>
      <c r="N1610" s="20">
        <v>5.9</v>
      </c>
      <c r="O1610" s="20">
        <v>170</v>
      </c>
      <c r="P1610" s="20">
        <v>123</v>
      </c>
      <c r="Q1610" s="3">
        <v>34543701</v>
      </c>
      <c r="R1610" s="3">
        <v>82000000</v>
      </c>
      <c r="S1610" s="3">
        <f t="shared" si="250"/>
        <v>-47456299</v>
      </c>
      <c r="T1610" s="4">
        <f t="shared" si="251"/>
        <v>-0.57873535365853657</v>
      </c>
      <c r="U1610" s="5">
        <f t="shared" si="252"/>
        <v>23.368505858536587</v>
      </c>
      <c r="V1610" s="2">
        <f t="shared" si="253"/>
        <v>2000</v>
      </c>
      <c r="W1610" s="18" t="str">
        <f t="shared" si="254"/>
        <v>mart</v>
      </c>
      <c r="X1610" s="18" t="str">
        <f t="shared" si="255"/>
        <v>Roger Spottiswoode</v>
      </c>
      <c r="Y1610" s="18" t="str">
        <f t="shared" si="256"/>
        <v>THE 6TH DAY</v>
      </c>
      <c r="Z1610" s="18" t="str">
        <f t="shared" si="257"/>
        <v>Underperformer</v>
      </c>
      <c r="AA1610" s="18" t="str">
        <f>VLOOKUP(D1610, lookups!$A$2:$B$18, 2, FALSE)</f>
        <v>High Budget</v>
      </c>
      <c r="AB1610" s="18" t="str">
        <f t="shared" si="258"/>
        <v>Not Recommended</v>
      </c>
      <c r="AC1610" s="18" t="str">
        <f t="shared" si="259"/>
        <v>High Buzz Mismatch</v>
      </c>
    </row>
    <row r="1611" spans="1:29" x14ac:dyDescent="0.35">
      <c r="A1611" s="18" t="s">
        <v>6861</v>
      </c>
      <c r="B1611" s="19">
        <v>42343</v>
      </c>
      <c r="C1611" s="18" t="s">
        <v>50</v>
      </c>
      <c r="D1611" s="18" t="s">
        <v>79</v>
      </c>
      <c r="E1611" s="18" t="s">
        <v>21</v>
      </c>
      <c r="F1611" s="18" t="s">
        <v>101</v>
      </c>
      <c r="G1611" s="18" t="s">
        <v>150</v>
      </c>
      <c r="H1611" s="18" t="s">
        <v>1185</v>
      </c>
      <c r="I1611" s="18" t="s">
        <v>6862</v>
      </c>
      <c r="J1611" s="20">
        <v>10000</v>
      </c>
      <c r="K1611" s="20">
        <v>13371</v>
      </c>
      <c r="L1611" s="20">
        <v>15</v>
      </c>
      <c r="M1611" s="20">
        <v>23000</v>
      </c>
      <c r="N1611" s="20">
        <v>7.1</v>
      </c>
      <c r="O1611" s="20">
        <v>219</v>
      </c>
      <c r="P1611" s="20">
        <v>123</v>
      </c>
      <c r="Q1611" s="3">
        <v>34531832</v>
      </c>
      <c r="R1611" s="3">
        <v>35000000</v>
      </c>
      <c r="S1611" s="3">
        <f t="shared" si="250"/>
        <v>-468168</v>
      </c>
      <c r="T1611" s="4">
        <f t="shared" si="251"/>
        <v>-1.3376228571428572E-2</v>
      </c>
      <c r="U1611" s="5">
        <f t="shared" si="252"/>
        <v>30.694649508571427</v>
      </c>
      <c r="V1611" s="2">
        <f t="shared" si="253"/>
        <v>2015</v>
      </c>
      <c r="W1611" s="18" t="str">
        <f t="shared" si="254"/>
        <v>dekabr</v>
      </c>
      <c r="X1611" s="18" t="str">
        <f t="shared" si="255"/>
        <v>Peter Landesman</v>
      </c>
      <c r="Y1611" s="18" t="str">
        <f t="shared" si="256"/>
        <v>CONCUSSİON</v>
      </c>
      <c r="Z1611" s="18" t="str">
        <f t="shared" si="257"/>
        <v>Normal</v>
      </c>
      <c r="AA1611" s="18" t="str">
        <f>VLOOKUP(D1611, lookups!$A$2:$B$18, 2, FALSE)</f>
        <v>Medium Budget</v>
      </c>
      <c r="AB1611" s="18" t="str">
        <f t="shared" si="258"/>
        <v>Not Recommended</v>
      </c>
      <c r="AC1611" s="18" t="str">
        <f t="shared" si="259"/>
        <v>Normal</v>
      </c>
    </row>
    <row r="1612" spans="1:29" x14ac:dyDescent="0.35">
      <c r="A1612" s="18" t="s">
        <v>5817</v>
      </c>
      <c r="B1612" s="19">
        <v>40705</v>
      </c>
      <c r="C1612" s="18" t="s">
        <v>50</v>
      </c>
      <c r="D1612" s="18" t="s">
        <v>27</v>
      </c>
      <c r="E1612" s="18" t="s">
        <v>21</v>
      </c>
      <c r="F1612" s="18" t="s">
        <v>22</v>
      </c>
      <c r="G1612" s="18" t="s">
        <v>150</v>
      </c>
      <c r="H1612" s="18" t="s">
        <v>5818</v>
      </c>
      <c r="I1612" s="18" t="s">
        <v>4323</v>
      </c>
      <c r="J1612" s="20">
        <v>690</v>
      </c>
      <c r="K1612" s="20">
        <v>2300</v>
      </c>
      <c r="L1612" s="20">
        <v>589</v>
      </c>
      <c r="M1612" s="20">
        <v>10000</v>
      </c>
      <c r="N1612" s="20">
        <v>7</v>
      </c>
      <c r="O1612" s="20">
        <v>34</v>
      </c>
      <c r="P1612" s="20">
        <v>129</v>
      </c>
      <c r="Q1612" s="3">
        <v>34522221</v>
      </c>
      <c r="R1612" s="3">
        <v>2000000</v>
      </c>
      <c r="S1612" s="3">
        <f t="shared" si="250"/>
        <v>32522221</v>
      </c>
      <c r="T1612" s="4">
        <f t="shared" si="251"/>
        <v>16.261110500000001</v>
      </c>
      <c r="U1612" s="5">
        <f t="shared" si="252"/>
        <v>35.504444200000002</v>
      </c>
      <c r="V1612" s="2">
        <f t="shared" si="253"/>
        <v>2011</v>
      </c>
      <c r="W1612" s="18" t="str">
        <f t="shared" si="254"/>
        <v>iyun</v>
      </c>
      <c r="X1612" s="18" t="str">
        <f t="shared" si="255"/>
        <v>Alex Kendrick</v>
      </c>
      <c r="Y1612" s="18" t="str">
        <f t="shared" si="256"/>
        <v>COURAGEOUS</v>
      </c>
      <c r="Z1612" s="18" t="str">
        <f t="shared" si="257"/>
        <v>Normal</v>
      </c>
      <c r="AA1612" s="18" t="str">
        <f>VLOOKUP(D1612, lookups!$A$2:$B$18, 2, FALSE)</f>
        <v>Medium Budget</v>
      </c>
      <c r="AB1612" s="18" t="str">
        <f t="shared" si="258"/>
        <v>Not Recommended</v>
      </c>
      <c r="AC1612" s="18" t="str">
        <f t="shared" si="259"/>
        <v>Normal</v>
      </c>
    </row>
    <row r="1613" spans="1:29" x14ac:dyDescent="0.35">
      <c r="A1613" s="18" t="s">
        <v>6896</v>
      </c>
      <c r="B1613" s="19">
        <v>42031</v>
      </c>
      <c r="C1613" s="18" t="s">
        <v>50</v>
      </c>
      <c r="D1613" s="18" t="s">
        <v>95</v>
      </c>
      <c r="E1613" s="18" t="s">
        <v>21</v>
      </c>
      <c r="F1613" s="18" t="s">
        <v>22</v>
      </c>
      <c r="G1613" s="18" t="s">
        <v>150</v>
      </c>
      <c r="H1613" s="18" t="s">
        <v>4811</v>
      </c>
      <c r="I1613" s="18" t="s">
        <v>4487</v>
      </c>
      <c r="J1613" s="20">
        <v>472</v>
      </c>
      <c r="K1613" s="20">
        <v>1679</v>
      </c>
      <c r="L1613" s="20">
        <v>98</v>
      </c>
      <c r="M1613" s="20">
        <v>0</v>
      </c>
      <c r="N1613" s="20">
        <v>5.0999999999999996</v>
      </c>
      <c r="O1613" s="20">
        <v>155</v>
      </c>
      <c r="P1613" s="20">
        <v>87</v>
      </c>
      <c r="Q1613" s="3">
        <v>34507079</v>
      </c>
      <c r="R1613" s="3">
        <v>35000000</v>
      </c>
      <c r="S1613" s="3">
        <f t="shared" si="250"/>
        <v>-492921</v>
      </c>
      <c r="T1613" s="4">
        <f t="shared" si="251"/>
        <v>-1.4083457142857143E-2</v>
      </c>
      <c r="U1613" s="5">
        <f t="shared" si="252"/>
        <v>20.394366617142857</v>
      </c>
      <c r="V1613" s="2">
        <f t="shared" si="253"/>
        <v>2015</v>
      </c>
      <c r="W1613" s="18" t="str">
        <f t="shared" si="254"/>
        <v>yanvar</v>
      </c>
      <c r="X1613" s="18" t="str">
        <f t="shared" si="255"/>
        <v>Anne Fletcher</v>
      </c>
      <c r="Y1613" s="18" t="str">
        <f t="shared" si="256"/>
        <v>HOT PURSUİT</v>
      </c>
      <c r="Z1613" s="18" t="str">
        <f t="shared" si="257"/>
        <v>Normal</v>
      </c>
      <c r="AA1613" s="18" t="str">
        <f>VLOOKUP(D1613, lookups!$A$2:$B$18, 2, FALSE)</f>
        <v>High Budget</v>
      </c>
      <c r="AB1613" s="18" t="str">
        <f t="shared" si="258"/>
        <v>Not Recommended</v>
      </c>
      <c r="AC1613" s="18" t="str">
        <f t="shared" si="259"/>
        <v>High Buzz Mismatch</v>
      </c>
    </row>
    <row r="1614" spans="1:29" x14ac:dyDescent="0.35">
      <c r="A1614" s="18" t="s">
        <v>3408</v>
      </c>
      <c r="B1614" s="19">
        <v>37724</v>
      </c>
      <c r="C1614" s="18" t="s">
        <v>50</v>
      </c>
      <c r="D1614" s="18" t="s">
        <v>79</v>
      </c>
      <c r="E1614" s="18" t="s">
        <v>21</v>
      </c>
      <c r="F1614" s="18" t="s">
        <v>22</v>
      </c>
      <c r="G1614" s="18" t="s">
        <v>110</v>
      </c>
      <c r="H1614" s="18" t="s">
        <v>1838</v>
      </c>
      <c r="I1614" s="18" t="s">
        <v>3409</v>
      </c>
      <c r="J1614" s="20">
        <v>9000</v>
      </c>
      <c r="K1614" s="20">
        <v>11736</v>
      </c>
      <c r="L1614" s="20">
        <v>260</v>
      </c>
      <c r="M1614" s="20">
        <v>0</v>
      </c>
      <c r="N1614" s="20">
        <v>7.3</v>
      </c>
      <c r="O1614" s="20">
        <v>185</v>
      </c>
      <c r="P1614" s="20">
        <v>109</v>
      </c>
      <c r="Q1614" s="3">
        <v>34468224</v>
      </c>
      <c r="R1614" s="3">
        <v>4500000</v>
      </c>
      <c r="S1614" s="3">
        <f t="shared" si="250"/>
        <v>29968224</v>
      </c>
      <c r="T1614" s="4">
        <f t="shared" si="251"/>
        <v>6.6596053333333334</v>
      </c>
      <c r="U1614" s="5">
        <f t="shared" si="252"/>
        <v>31.863842133333332</v>
      </c>
      <c r="V1614" s="2">
        <f t="shared" si="253"/>
        <v>2003</v>
      </c>
      <c r="W1614" s="18" t="str">
        <f t="shared" si="254"/>
        <v>aprel</v>
      </c>
      <c r="X1614" s="18" t="str">
        <f t="shared" si="255"/>
        <v>Patty Jenkins</v>
      </c>
      <c r="Y1614" s="18" t="str">
        <f t="shared" si="256"/>
        <v>MONSTER</v>
      </c>
      <c r="Z1614" s="18" t="str">
        <f t="shared" si="257"/>
        <v>Normal</v>
      </c>
      <c r="AA1614" s="18" t="str">
        <f>VLOOKUP(D1614, lookups!$A$2:$B$18, 2, FALSE)</f>
        <v>Medium Budget</v>
      </c>
      <c r="AB1614" s="18" t="str">
        <f t="shared" si="258"/>
        <v>Not Recommended</v>
      </c>
      <c r="AC1614" s="18" t="str">
        <f t="shared" si="259"/>
        <v>Normal</v>
      </c>
    </row>
    <row r="1615" spans="1:29" x14ac:dyDescent="0.35">
      <c r="A1615" s="18" t="s">
        <v>6302</v>
      </c>
      <c r="B1615" s="19">
        <v>41128</v>
      </c>
      <c r="C1615" s="18" t="s">
        <v>50</v>
      </c>
      <c r="D1615" s="18" t="s">
        <v>95</v>
      </c>
      <c r="E1615" s="18" t="s">
        <v>21</v>
      </c>
      <c r="F1615" s="18" t="s">
        <v>22</v>
      </c>
      <c r="G1615" s="18" t="s">
        <v>110</v>
      </c>
      <c r="H1615" s="18" t="s">
        <v>5228</v>
      </c>
      <c r="I1615" s="18" t="s">
        <v>6303</v>
      </c>
      <c r="J1615" s="20">
        <v>622</v>
      </c>
      <c r="K1615" s="20">
        <v>2488</v>
      </c>
      <c r="L1615" s="20">
        <v>82</v>
      </c>
      <c r="M1615" s="20">
        <v>15000</v>
      </c>
      <c r="N1615" s="20">
        <v>5.7</v>
      </c>
      <c r="O1615" s="20">
        <v>265</v>
      </c>
      <c r="P1615" s="20">
        <v>102</v>
      </c>
      <c r="Q1615" s="3">
        <v>34350553</v>
      </c>
      <c r="R1615" s="3">
        <v>68000000</v>
      </c>
      <c r="S1615" s="3">
        <f t="shared" si="250"/>
        <v>-33649447</v>
      </c>
      <c r="T1615" s="4">
        <f t="shared" si="251"/>
        <v>-0.49484480882352944</v>
      </c>
      <c r="U1615" s="5">
        <f t="shared" si="252"/>
        <v>24.102062076470588</v>
      </c>
      <c r="V1615" s="2">
        <f t="shared" si="253"/>
        <v>2012</v>
      </c>
      <c r="W1615" s="18" t="str">
        <f t="shared" si="254"/>
        <v>avgust</v>
      </c>
      <c r="X1615" s="18" t="str">
        <f t="shared" si="255"/>
        <v>Akiva Schaffer</v>
      </c>
      <c r="Y1615" s="18" t="str">
        <f t="shared" si="256"/>
        <v>THE WATCH</v>
      </c>
      <c r="Z1615" s="18" t="str">
        <f t="shared" si="257"/>
        <v>Underperformer</v>
      </c>
      <c r="AA1615" s="18" t="str">
        <f>VLOOKUP(D1615, lookups!$A$2:$B$18, 2, FALSE)</f>
        <v>High Budget</v>
      </c>
      <c r="AB1615" s="18" t="str">
        <f t="shared" si="258"/>
        <v>Not Recommended</v>
      </c>
      <c r="AC1615" s="18" t="str">
        <f t="shared" si="259"/>
        <v>High Buzz Mismatch</v>
      </c>
    </row>
    <row r="1616" spans="1:29" x14ac:dyDescent="0.35">
      <c r="A1616" s="18" t="s">
        <v>6501</v>
      </c>
      <c r="B1616" s="19">
        <v>41576</v>
      </c>
      <c r="C1616" s="18" t="s">
        <v>50</v>
      </c>
      <c r="D1616" s="18" t="s">
        <v>109</v>
      </c>
      <c r="E1616" s="18" t="s">
        <v>21</v>
      </c>
      <c r="F1616" s="18" t="s">
        <v>22</v>
      </c>
      <c r="G1616" s="18" t="s">
        <v>110</v>
      </c>
      <c r="H1616" s="18" t="s">
        <v>238</v>
      </c>
      <c r="I1616" s="18" t="s">
        <v>5677</v>
      </c>
      <c r="J1616" s="20">
        <v>383</v>
      </c>
      <c r="K1616" s="20">
        <v>1945</v>
      </c>
      <c r="L1616" s="20">
        <v>34</v>
      </c>
      <c r="M1616" s="20">
        <v>16000</v>
      </c>
      <c r="N1616" s="20">
        <v>4.8</v>
      </c>
      <c r="O1616" s="20">
        <v>282</v>
      </c>
      <c r="P1616" s="20">
        <v>92</v>
      </c>
      <c r="Q1616" s="3">
        <v>34334256</v>
      </c>
      <c r="R1616" s="3">
        <v>11000000</v>
      </c>
      <c r="S1616" s="3">
        <f t="shared" si="250"/>
        <v>23334256</v>
      </c>
      <c r="T1616" s="4">
        <f t="shared" si="251"/>
        <v>2.1212960000000001</v>
      </c>
      <c r="U1616" s="5">
        <f t="shared" si="252"/>
        <v>21.6485184</v>
      </c>
      <c r="V1616" s="2">
        <f t="shared" si="253"/>
        <v>2013</v>
      </c>
      <c r="W1616" s="18" t="str">
        <f t="shared" si="254"/>
        <v>oktyabr</v>
      </c>
      <c r="X1616" s="18" t="str">
        <f t="shared" si="255"/>
        <v>John Luessenhop</v>
      </c>
      <c r="Y1616" s="18" t="str">
        <f t="shared" si="256"/>
        <v>TEXAS CHAİNSAW 3D</v>
      </c>
      <c r="Z1616" s="18" t="str">
        <f t="shared" si="257"/>
        <v>Normal</v>
      </c>
      <c r="AA1616" s="18" t="str">
        <f>VLOOKUP(D1616, lookups!$A$2:$B$18, 2, FALSE)</f>
        <v>Low Budget</v>
      </c>
      <c r="AB1616" s="18" t="str">
        <f t="shared" si="258"/>
        <v>Not Recommended</v>
      </c>
      <c r="AC1616" s="18" t="str">
        <f t="shared" si="259"/>
        <v>Normal</v>
      </c>
    </row>
    <row r="1617" spans="1:29" x14ac:dyDescent="0.35">
      <c r="A1617" s="18" t="s">
        <v>3400</v>
      </c>
      <c r="B1617" s="19">
        <v>37919</v>
      </c>
      <c r="C1617" s="18" t="s">
        <v>50</v>
      </c>
      <c r="D1617" s="18" t="s">
        <v>38</v>
      </c>
      <c r="E1617" s="18" t="s">
        <v>21</v>
      </c>
      <c r="F1617" s="18" t="s">
        <v>22</v>
      </c>
      <c r="G1617" s="18" t="s">
        <v>150</v>
      </c>
      <c r="H1617" s="18" t="s">
        <v>2405</v>
      </c>
      <c r="I1617" s="18" t="s">
        <v>2835</v>
      </c>
      <c r="J1617" s="20">
        <v>833</v>
      </c>
      <c r="K1617" s="20">
        <v>4435</v>
      </c>
      <c r="L1617" s="20">
        <v>14</v>
      </c>
      <c r="M1617" s="20">
        <v>0</v>
      </c>
      <c r="N1617" s="20">
        <v>5.0999999999999996</v>
      </c>
      <c r="O1617" s="20">
        <v>37</v>
      </c>
      <c r="P1617" s="20">
        <v>86</v>
      </c>
      <c r="Q1617" s="3">
        <v>34308901</v>
      </c>
      <c r="R1617" s="3">
        <v>16000000</v>
      </c>
      <c r="S1617" s="3">
        <f t="shared" si="250"/>
        <v>18308901</v>
      </c>
      <c r="T1617" s="4">
        <f t="shared" si="251"/>
        <v>1.1443063124999999</v>
      </c>
      <c r="U1617" s="5">
        <f t="shared" si="252"/>
        <v>20.857722525</v>
      </c>
      <c r="V1617" s="2">
        <f t="shared" si="253"/>
        <v>2003</v>
      </c>
      <c r="W1617" s="18" t="str">
        <f t="shared" si="254"/>
        <v>oktyabr</v>
      </c>
      <c r="X1617" s="18" t="str">
        <f t="shared" si="255"/>
        <v>John Whitesell</v>
      </c>
      <c r="Y1617" s="18" t="str">
        <f t="shared" si="256"/>
        <v>MALİBU'S MOST WANTED</v>
      </c>
      <c r="Z1617" s="18" t="str">
        <f t="shared" si="257"/>
        <v>Normal</v>
      </c>
      <c r="AA1617" s="18" t="str">
        <f>VLOOKUP(D1617, lookups!$A$2:$B$18, 2, FALSE)</f>
        <v>Medium Budget</v>
      </c>
      <c r="AB1617" s="18" t="str">
        <f t="shared" si="258"/>
        <v>Not Recommended</v>
      </c>
      <c r="AC1617" s="18" t="str">
        <f t="shared" si="259"/>
        <v>Normal</v>
      </c>
    </row>
    <row r="1618" spans="1:29" x14ac:dyDescent="0.35">
      <c r="A1618" s="18" t="s">
        <v>4258</v>
      </c>
      <c r="B1618" s="19">
        <v>38804</v>
      </c>
      <c r="C1618" s="18" t="s">
        <v>50</v>
      </c>
      <c r="D1618" s="18" t="s">
        <v>27</v>
      </c>
      <c r="E1618" s="18" t="s">
        <v>21</v>
      </c>
      <c r="F1618" s="18" t="s">
        <v>179</v>
      </c>
      <c r="G1618" s="18" t="s">
        <v>110</v>
      </c>
      <c r="H1618" s="18" t="s">
        <v>1063</v>
      </c>
      <c r="I1618" s="18" t="s">
        <v>2297</v>
      </c>
      <c r="J1618" s="20">
        <v>11000</v>
      </c>
      <c r="K1618" s="20">
        <v>11248</v>
      </c>
      <c r="L1618" s="20">
        <v>0</v>
      </c>
      <c r="M1618" s="20">
        <v>0</v>
      </c>
      <c r="N1618" s="20">
        <v>7.5</v>
      </c>
      <c r="O1618" s="20">
        <v>285</v>
      </c>
      <c r="P1618" s="20">
        <v>143</v>
      </c>
      <c r="Q1618" s="3">
        <v>34300771</v>
      </c>
      <c r="R1618" s="3">
        <v>25000000</v>
      </c>
      <c r="S1618" s="3">
        <f t="shared" si="250"/>
        <v>9300771</v>
      </c>
      <c r="T1618" s="4">
        <f t="shared" si="251"/>
        <v>0.37203083999999997</v>
      </c>
      <c r="U1618" s="5">
        <f t="shared" si="252"/>
        <v>30.148812335999999</v>
      </c>
      <c r="V1618" s="2">
        <f t="shared" si="253"/>
        <v>2006</v>
      </c>
      <c r="W1618" s="18" t="str">
        <f t="shared" si="254"/>
        <v>mart</v>
      </c>
      <c r="X1618" s="18" t="str">
        <f t="shared" si="255"/>
        <v>Alejandro G. IÃ±Ã¡rritu</v>
      </c>
      <c r="Y1618" s="18" t="str">
        <f t="shared" si="256"/>
        <v>BABEL</v>
      </c>
      <c r="Z1618" s="18" t="str">
        <f t="shared" si="257"/>
        <v>Normal</v>
      </c>
      <c r="AA1618" s="18" t="str">
        <f>VLOOKUP(D1618, lookups!$A$2:$B$18, 2, FALSE)</f>
        <v>Medium Budget</v>
      </c>
      <c r="AB1618" s="18" t="str">
        <f t="shared" si="258"/>
        <v>Not Recommended</v>
      </c>
      <c r="AC1618" s="18" t="str">
        <f t="shared" si="259"/>
        <v>Normal</v>
      </c>
    </row>
    <row r="1619" spans="1:29" x14ac:dyDescent="0.35">
      <c r="A1619" s="18" t="s">
        <v>3577</v>
      </c>
      <c r="B1619" s="19">
        <v>38110</v>
      </c>
      <c r="C1619" s="18" t="s">
        <v>50</v>
      </c>
      <c r="D1619" s="18" t="s">
        <v>95</v>
      </c>
      <c r="E1619" s="18" t="s">
        <v>21</v>
      </c>
      <c r="F1619" s="18" t="s">
        <v>29</v>
      </c>
      <c r="G1619" s="18" t="s">
        <v>110</v>
      </c>
      <c r="H1619" s="18" t="s">
        <v>898</v>
      </c>
      <c r="I1619" s="18" t="s">
        <v>549</v>
      </c>
      <c r="J1619" s="20">
        <v>12000</v>
      </c>
      <c r="K1619" s="20">
        <v>24598</v>
      </c>
      <c r="L1619" s="20">
        <v>0</v>
      </c>
      <c r="M1619" s="20">
        <v>0</v>
      </c>
      <c r="N1619" s="20">
        <v>5.5</v>
      </c>
      <c r="O1619" s="20">
        <v>248</v>
      </c>
      <c r="P1619" s="20">
        <v>206</v>
      </c>
      <c r="Q1619" s="3">
        <v>34293771</v>
      </c>
      <c r="R1619" s="3">
        <v>155000000</v>
      </c>
      <c r="S1619" s="3">
        <f t="shared" si="250"/>
        <v>-120706229</v>
      </c>
      <c r="T1619" s="4">
        <f t="shared" si="251"/>
        <v>-0.77874986451612904</v>
      </c>
      <c r="U1619" s="5">
        <f t="shared" si="252"/>
        <v>21.688500054193547</v>
      </c>
      <c r="V1619" s="2">
        <f t="shared" si="253"/>
        <v>2004</v>
      </c>
      <c r="W1619" s="18" t="str">
        <f t="shared" si="254"/>
        <v>may</v>
      </c>
      <c r="X1619" s="18" t="str">
        <f t="shared" si="255"/>
        <v>Oliver Stone</v>
      </c>
      <c r="Y1619" s="18" t="str">
        <f t="shared" si="256"/>
        <v>ALEXANDER</v>
      </c>
      <c r="Z1619" s="18" t="str">
        <f t="shared" si="257"/>
        <v>Underperformer</v>
      </c>
      <c r="AA1619" s="18" t="str">
        <f>VLOOKUP(D1619, lookups!$A$2:$B$18, 2, FALSE)</f>
        <v>High Budget</v>
      </c>
      <c r="AB1619" s="18" t="str">
        <f t="shared" si="258"/>
        <v>Not Recommended</v>
      </c>
      <c r="AC1619" s="18" t="str">
        <f t="shared" si="259"/>
        <v>High Buzz Mismatch</v>
      </c>
    </row>
    <row r="1620" spans="1:29" x14ac:dyDescent="0.35">
      <c r="A1620" s="18" t="s">
        <v>6803</v>
      </c>
      <c r="B1620" s="19">
        <v>41883</v>
      </c>
      <c r="C1620" s="18" t="s">
        <v>50</v>
      </c>
      <c r="D1620" s="18" t="s">
        <v>38</v>
      </c>
      <c r="E1620" s="18" t="s">
        <v>21</v>
      </c>
      <c r="F1620" s="18" t="s">
        <v>22</v>
      </c>
      <c r="G1620" s="18" t="s">
        <v>110</v>
      </c>
      <c r="H1620" s="18" t="s">
        <v>3719</v>
      </c>
      <c r="I1620" s="18" t="s">
        <v>2987</v>
      </c>
      <c r="J1620" s="20">
        <v>2000</v>
      </c>
      <c r="K1620" s="20">
        <v>4662</v>
      </c>
      <c r="L1620" s="20">
        <v>189</v>
      </c>
      <c r="M1620" s="20">
        <v>14000</v>
      </c>
      <c r="N1620" s="20">
        <v>6.6</v>
      </c>
      <c r="O1620" s="20">
        <v>156</v>
      </c>
      <c r="P1620" s="20">
        <v>103</v>
      </c>
      <c r="Q1620" s="3">
        <v>34290142</v>
      </c>
      <c r="R1620" s="3">
        <v>19800000</v>
      </c>
      <c r="S1620" s="3">
        <f t="shared" si="250"/>
        <v>14490142</v>
      </c>
      <c r="T1620" s="4">
        <f t="shared" si="251"/>
        <v>0.7318253535353535</v>
      </c>
      <c r="U1620" s="5">
        <f t="shared" si="252"/>
        <v>28.092730141414137</v>
      </c>
      <c r="V1620" s="2">
        <f t="shared" si="253"/>
        <v>2014</v>
      </c>
      <c r="W1620" s="18" t="str">
        <f t="shared" si="254"/>
        <v>sentyabr</v>
      </c>
      <c r="X1620" s="18" t="str">
        <f t="shared" si="255"/>
        <v>Shawn Levy</v>
      </c>
      <c r="Y1620" s="18" t="str">
        <f t="shared" si="256"/>
        <v>THİS IS WHERE I LEAVE YOU</v>
      </c>
      <c r="Z1620" s="18" t="str">
        <f t="shared" si="257"/>
        <v>Normal</v>
      </c>
      <c r="AA1620" s="18" t="str">
        <f>VLOOKUP(D1620, lookups!$A$2:$B$18, 2, FALSE)</f>
        <v>Medium Budget</v>
      </c>
      <c r="AB1620" s="18" t="str">
        <f t="shared" si="258"/>
        <v>Not Recommended</v>
      </c>
      <c r="AC1620" s="18" t="str">
        <f t="shared" si="259"/>
        <v>Normal</v>
      </c>
    </row>
    <row r="1621" spans="1:29" x14ac:dyDescent="0.35">
      <c r="A1621" s="18" t="s">
        <v>3501</v>
      </c>
      <c r="B1621" s="19">
        <v>37703</v>
      </c>
      <c r="C1621" s="18" t="s">
        <v>50</v>
      </c>
      <c r="D1621" s="18" t="s">
        <v>95</v>
      </c>
      <c r="E1621" s="18" t="s">
        <v>21</v>
      </c>
      <c r="F1621" s="18" t="s">
        <v>22</v>
      </c>
      <c r="G1621" s="18" t="s">
        <v>110</v>
      </c>
      <c r="H1621" s="18" t="s">
        <v>1889</v>
      </c>
      <c r="I1621" s="18" t="s">
        <v>225</v>
      </c>
      <c r="J1621" s="20">
        <v>933</v>
      </c>
      <c r="K1621" s="20">
        <v>2248</v>
      </c>
      <c r="L1621" s="20">
        <v>607</v>
      </c>
      <c r="M1621" s="20">
        <v>0</v>
      </c>
      <c r="N1621" s="20">
        <v>6</v>
      </c>
      <c r="O1621" s="20">
        <v>135</v>
      </c>
      <c r="P1621" s="20">
        <v>94</v>
      </c>
      <c r="Q1621" s="3">
        <v>34238611</v>
      </c>
      <c r="R1621" s="3">
        <v>55000000</v>
      </c>
      <c r="S1621" s="3">
        <f t="shared" si="250"/>
        <v>-20761389</v>
      </c>
      <c r="T1621" s="4">
        <f t="shared" si="251"/>
        <v>-0.37747979999999998</v>
      </c>
      <c r="U1621" s="5">
        <f t="shared" si="252"/>
        <v>23.849008080000001</v>
      </c>
      <c r="V1621" s="2">
        <f t="shared" si="253"/>
        <v>2003</v>
      </c>
      <c r="W1621" s="18" t="str">
        <f t="shared" si="254"/>
        <v>mart</v>
      </c>
      <c r="X1621" s="18" t="str">
        <f t="shared" si="255"/>
        <v>William Friedkin</v>
      </c>
      <c r="Y1621" s="18" t="str">
        <f t="shared" si="256"/>
        <v>THE HUNTED</v>
      </c>
      <c r="Z1621" s="18" t="str">
        <f t="shared" si="257"/>
        <v>Underperformer</v>
      </c>
      <c r="AA1621" s="18" t="str">
        <f>VLOOKUP(D1621, lookups!$A$2:$B$18, 2, FALSE)</f>
        <v>High Budget</v>
      </c>
      <c r="AB1621" s="18" t="str">
        <f t="shared" si="258"/>
        <v>Not Recommended</v>
      </c>
      <c r="AC1621" s="18" t="str">
        <f t="shared" si="259"/>
        <v>Normal</v>
      </c>
    </row>
    <row r="1622" spans="1:29" x14ac:dyDescent="0.35">
      <c r="A1622" s="18" t="s">
        <v>5106</v>
      </c>
      <c r="B1622" s="19">
        <v>39693</v>
      </c>
      <c r="C1622" s="18" t="s">
        <v>50</v>
      </c>
      <c r="D1622" s="18" t="s">
        <v>27</v>
      </c>
      <c r="E1622" s="18" t="s">
        <v>21</v>
      </c>
      <c r="F1622" s="18" t="s">
        <v>22</v>
      </c>
      <c r="G1622" s="18" t="s">
        <v>110</v>
      </c>
      <c r="H1622" s="18" t="s">
        <v>1100</v>
      </c>
      <c r="I1622" s="18" t="s">
        <v>2316</v>
      </c>
      <c r="J1622" s="20">
        <v>14000</v>
      </c>
      <c r="K1622" s="20">
        <v>14504</v>
      </c>
      <c r="L1622" s="20">
        <v>335</v>
      </c>
      <c r="M1622" s="20">
        <v>15000</v>
      </c>
      <c r="N1622" s="20">
        <v>7.6</v>
      </c>
      <c r="O1622" s="20">
        <v>299</v>
      </c>
      <c r="P1622" s="20">
        <v>124</v>
      </c>
      <c r="Q1622" s="3">
        <v>34180954</v>
      </c>
      <c r="R1622" s="3">
        <v>32000000</v>
      </c>
      <c r="S1622" s="3">
        <f t="shared" si="250"/>
        <v>2180954</v>
      </c>
      <c r="T1622" s="4">
        <f t="shared" si="251"/>
        <v>6.8154812499999995E-2</v>
      </c>
      <c r="U1622" s="5">
        <f t="shared" si="252"/>
        <v>31.927261925</v>
      </c>
      <c r="V1622" s="2">
        <f t="shared" si="253"/>
        <v>2008</v>
      </c>
      <c r="W1622" s="18" t="str">
        <f t="shared" si="254"/>
        <v>sentyabr</v>
      </c>
      <c r="X1622" s="18" t="str">
        <f t="shared" si="255"/>
        <v>Stephen Daldry</v>
      </c>
      <c r="Y1622" s="18" t="str">
        <f t="shared" si="256"/>
        <v>THE READER</v>
      </c>
      <c r="Z1622" s="18" t="str">
        <f t="shared" si="257"/>
        <v>Normal</v>
      </c>
      <c r="AA1622" s="18" t="str">
        <f>VLOOKUP(D1622, lookups!$A$2:$B$18, 2, FALSE)</f>
        <v>Medium Budget</v>
      </c>
      <c r="AB1622" s="18" t="str">
        <f t="shared" si="258"/>
        <v>Not Recommended</v>
      </c>
      <c r="AC1622" s="18" t="str">
        <f t="shared" si="259"/>
        <v>Normal</v>
      </c>
    </row>
    <row r="1623" spans="1:29" x14ac:dyDescent="0.35">
      <c r="A1623" s="18" t="s">
        <v>3652</v>
      </c>
      <c r="B1623" s="19">
        <v>38273</v>
      </c>
      <c r="C1623" s="18" t="s">
        <v>50</v>
      </c>
      <c r="D1623" s="18" t="s">
        <v>27</v>
      </c>
      <c r="E1623" s="18" t="s">
        <v>21</v>
      </c>
      <c r="F1623" s="18" t="s">
        <v>22</v>
      </c>
      <c r="G1623" s="18" t="s">
        <v>110</v>
      </c>
      <c r="H1623" s="18" t="s">
        <v>1100</v>
      </c>
      <c r="I1623" s="18" t="s">
        <v>3653</v>
      </c>
      <c r="J1623" s="20">
        <v>14000</v>
      </c>
      <c r="K1623" s="20">
        <v>19364</v>
      </c>
      <c r="L1623" s="20">
        <v>1000</v>
      </c>
      <c r="M1623" s="20">
        <v>52000</v>
      </c>
      <c r="N1623" s="20">
        <v>8.3000000000000007</v>
      </c>
      <c r="O1623" s="20">
        <v>273</v>
      </c>
      <c r="P1623" s="20">
        <v>108</v>
      </c>
      <c r="Q1623" s="3">
        <v>34126138</v>
      </c>
      <c r="R1623" s="3">
        <v>20000000</v>
      </c>
      <c r="S1623" s="3">
        <f t="shared" si="250"/>
        <v>14126138</v>
      </c>
      <c r="T1623" s="4">
        <f t="shared" si="251"/>
        <v>0.70630689999999996</v>
      </c>
      <c r="U1623" s="5">
        <f t="shared" si="252"/>
        <v>38.682522760000005</v>
      </c>
      <c r="V1623" s="2">
        <f t="shared" si="253"/>
        <v>2004</v>
      </c>
      <c r="W1623" s="18" t="str">
        <f t="shared" si="254"/>
        <v>oktyabr</v>
      </c>
      <c r="X1623" s="18" t="str">
        <f t="shared" si="255"/>
        <v>Michel Gondry</v>
      </c>
      <c r="Y1623" s="18" t="str">
        <f t="shared" si="256"/>
        <v>ETERNAL SUNSHİNE OF THE SPOTLESS MİND</v>
      </c>
      <c r="Z1623" s="18" t="str">
        <f t="shared" si="257"/>
        <v>Normal</v>
      </c>
      <c r="AA1623" s="18" t="str">
        <f>VLOOKUP(D1623, lookups!$A$2:$B$18, 2, FALSE)</f>
        <v>Medium Budget</v>
      </c>
      <c r="AB1623" s="18" t="str">
        <f t="shared" si="258"/>
        <v>Not Recommended</v>
      </c>
      <c r="AC1623" s="18" t="str">
        <f t="shared" si="259"/>
        <v>High Buzz / High Score</v>
      </c>
    </row>
    <row r="1624" spans="1:29" x14ac:dyDescent="0.35">
      <c r="A1624" s="18" t="s">
        <v>2440</v>
      </c>
      <c r="B1624" s="19">
        <v>36711</v>
      </c>
      <c r="C1624" s="18" t="s">
        <v>50</v>
      </c>
      <c r="D1624" s="18" t="s">
        <v>27</v>
      </c>
      <c r="E1624" s="18" t="s">
        <v>21</v>
      </c>
      <c r="F1624" s="18" t="s">
        <v>22</v>
      </c>
      <c r="G1624" s="18" t="s">
        <v>102</v>
      </c>
      <c r="H1624" s="18" t="s">
        <v>571</v>
      </c>
      <c r="I1624" s="18" t="s">
        <v>2441</v>
      </c>
      <c r="J1624" s="20">
        <v>1000</v>
      </c>
      <c r="K1624" s="20">
        <v>2515</v>
      </c>
      <c r="L1624" s="20">
        <v>13</v>
      </c>
      <c r="M1624" s="20">
        <v>0</v>
      </c>
      <c r="N1624" s="20">
        <v>7</v>
      </c>
      <c r="O1624" s="20">
        <v>79</v>
      </c>
      <c r="P1624" s="20">
        <v>95</v>
      </c>
      <c r="Q1624" s="3">
        <v>34099640</v>
      </c>
      <c r="R1624" s="3">
        <v>5000000</v>
      </c>
      <c r="S1624" s="3">
        <f t="shared" si="250"/>
        <v>29099640</v>
      </c>
      <c r="T1624" s="4">
        <f t="shared" si="251"/>
        <v>5.819928</v>
      </c>
      <c r="U1624" s="5">
        <f t="shared" si="252"/>
        <v>30.3279712</v>
      </c>
      <c r="V1624" s="2">
        <f t="shared" si="253"/>
        <v>2000</v>
      </c>
      <c r="W1624" s="18" t="str">
        <f t="shared" si="254"/>
        <v>iyul</v>
      </c>
      <c r="X1624" s="18" t="str">
        <f t="shared" si="255"/>
        <v>Jay Russell</v>
      </c>
      <c r="Y1624" s="18" t="str">
        <f t="shared" si="256"/>
        <v>MY DOG SKİP</v>
      </c>
      <c r="Z1624" s="18" t="str">
        <f t="shared" si="257"/>
        <v>Normal</v>
      </c>
      <c r="AA1624" s="18" t="str">
        <f>VLOOKUP(D1624, lookups!$A$2:$B$18, 2, FALSE)</f>
        <v>Medium Budget</v>
      </c>
      <c r="AB1624" s="18" t="str">
        <f t="shared" si="258"/>
        <v>Not Recommended</v>
      </c>
      <c r="AC1624" s="18" t="str">
        <f t="shared" si="259"/>
        <v>Normal</v>
      </c>
    </row>
    <row r="1625" spans="1:29" x14ac:dyDescent="0.35">
      <c r="A1625" s="18" t="s">
        <v>2107</v>
      </c>
      <c r="B1625" s="19">
        <v>36246</v>
      </c>
      <c r="C1625" s="18" t="s">
        <v>50</v>
      </c>
      <c r="D1625" s="18" t="s">
        <v>27</v>
      </c>
      <c r="E1625" s="18" t="s">
        <v>21</v>
      </c>
      <c r="F1625" s="18" t="s">
        <v>22</v>
      </c>
      <c r="G1625" s="18" t="s">
        <v>110</v>
      </c>
      <c r="H1625" s="18" t="s">
        <v>898</v>
      </c>
      <c r="I1625" s="18" t="s">
        <v>981</v>
      </c>
      <c r="J1625" s="20">
        <v>12000</v>
      </c>
      <c r="K1625" s="20">
        <v>13406</v>
      </c>
      <c r="L1625" s="20">
        <v>226</v>
      </c>
      <c r="M1625" s="20">
        <v>0</v>
      </c>
      <c r="N1625" s="20">
        <v>6.5</v>
      </c>
      <c r="O1625" s="20">
        <v>100</v>
      </c>
      <c r="P1625" s="20">
        <v>126</v>
      </c>
      <c r="Q1625" s="3">
        <v>34098563</v>
      </c>
      <c r="R1625" s="3">
        <v>55000000</v>
      </c>
      <c r="S1625" s="3">
        <f t="shared" si="250"/>
        <v>-20901437</v>
      </c>
      <c r="T1625" s="4">
        <f t="shared" si="251"/>
        <v>-0.38002612727272728</v>
      </c>
      <c r="U1625" s="5">
        <f t="shared" si="252"/>
        <v>25.847989549090908</v>
      </c>
      <c r="V1625" s="2">
        <f t="shared" si="253"/>
        <v>1999</v>
      </c>
      <c r="W1625" s="18" t="str">
        <f t="shared" si="254"/>
        <v>mart</v>
      </c>
      <c r="X1625" s="18" t="str">
        <f t="shared" si="255"/>
        <v>Jon Turteltaub</v>
      </c>
      <c r="Y1625" s="18" t="str">
        <f t="shared" si="256"/>
        <v>INSTİNCT</v>
      </c>
      <c r="Z1625" s="18" t="str">
        <f t="shared" si="257"/>
        <v>Underperformer</v>
      </c>
      <c r="AA1625" s="18" t="str">
        <f>VLOOKUP(D1625, lookups!$A$2:$B$18, 2, FALSE)</f>
        <v>Medium Budget</v>
      </c>
      <c r="AB1625" s="18" t="str">
        <f t="shared" si="258"/>
        <v>Not Recommended</v>
      </c>
      <c r="AC1625" s="18" t="str">
        <f t="shared" si="259"/>
        <v>Normal</v>
      </c>
    </row>
    <row r="1626" spans="1:29" x14ac:dyDescent="0.35">
      <c r="A1626" s="18" t="s">
        <v>2202</v>
      </c>
      <c r="B1626" s="19">
        <v>36484</v>
      </c>
      <c r="C1626" s="18" t="s">
        <v>50</v>
      </c>
      <c r="D1626" s="18" t="s">
        <v>38</v>
      </c>
      <c r="E1626" s="18" t="s">
        <v>21</v>
      </c>
      <c r="F1626" s="18" t="s">
        <v>22</v>
      </c>
      <c r="G1626" s="18" t="s">
        <v>110</v>
      </c>
      <c r="H1626" s="18" t="s">
        <v>1325</v>
      </c>
      <c r="I1626" s="18" t="s">
        <v>2203</v>
      </c>
      <c r="J1626" s="20">
        <v>1000</v>
      </c>
      <c r="K1626" s="20">
        <v>5420</v>
      </c>
      <c r="L1626" s="20">
        <v>92</v>
      </c>
      <c r="M1626" s="20">
        <v>0</v>
      </c>
      <c r="N1626" s="20">
        <v>6.7</v>
      </c>
      <c r="O1626" s="20">
        <v>32</v>
      </c>
      <c r="P1626" s="20">
        <v>120</v>
      </c>
      <c r="Q1626" s="3">
        <v>34074895</v>
      </c>
      <c r="R1626" s="3">
        <v>9000000</v>
      </c>
      <c r="S1626" s="3">
        <f t="shared" si="250"/>
        <v>25074895</v>
      </c>
      <c r="T1626" s="4">
        <f t="shared" si="251"/>
        <v>2.7860994444444445</v>
      </c>
      <c r="U1626" s="5">
        <f t="shared" si="252"/>
        <v>27.91443977777778</v>
      </c>
      <c r="V1626" s="2">
        <f t="shared" si="253"/>
        <v>1999</v>
      </c>
      <c r="W1626" s="18" t="str">
        <f t="shared" si="254"/>
        <v>noyabr</v>
      </c>
      <c r="X1626" s="18" t="str">
        <f t="shared" si="255"/>
        <v>Malcolm D. Lee</v>
      </c>
      <c r="Y1626" s="18" t="str">
        <f t="shared" si="256"/>
        <v>THE BEST MAN</v>
      </c>
      <c r="Z1626" s="18" t="str">
        <f t="shared" si="257"/>
        <v>Normal</v>
      </c>
      <c r="AA1626" s="18" t="str">
        <f>VLOOKUP(D1626, lookups!$A$2:$B$18, 2, FALSE)</f>
        <v>Medium Budget</v>
      </c>
      <c r="AB1626" s="18" t="str">
        <f t="shared" si="258"/>
        <v>Not Recommended</v>
      </c>
      <c r="AC1626" s="18" t="str">
        <f t="shared" si="259"/>
        <v>Normal</v>
      </c>
    </row>
    <row r="1627" spans="1:29" x14ac:dyDescent="0.35">
      <c r="A1627" s="18" t="s">
        <v>6981</v>
      </c>
      <c r="B1627" s="19">
        <v>42367</v>
      </c>
      <c r="C1627" s="18" t="s">
        <v>50</v>
      </c>
      <c r="D1627" s="18" t="s">
        <v>38</v>
      </c>
      <c r="E1627" s="18" t="s">
        <v>21</v>
      </c>
      <c r="F1627" s="18" t="s">
        <v>22</v>
      </c>
      <c r="G1627" s="18" t="s">
        <v>150</v>
      </c>
      <c r="H1627" s="18" t="s">
        <v>6607</v>
      </c>
      <c r="I1627" s="18" t="s">
        <v>6982</v>
      </c>
      <c r="J1627" s="20">
        <v>35000</v>
      </c>
      <c r="K1627" s="20">
        <v>36892</v>
      </c>
      <c r="L1627" s="20">
        <v>17</v>
      </c>
      <c r="M1627" s="20">
        <v>8000</v>
      </c>
      <c r="N1627" s="20">
        <v>6.5</v>
      </c>
      <c r="O1627" s="20">
        <v>132</v>
      </c>
      <c r="P1627" s="20">
        <v>101</v>
      </c>
      <c r="Q1627" s="3">
        <v>34017854</v>
      </c>
      <c r="R1627" s="3">
        <v>8500000</v>
      </c>
      <c r="S1627" s="3">
        <f t="shared" si="250"/>
        <v>25517854</v>
      </c>
      <c r="T1627" s="4">
        <f t="shared" si="251"/>
        <v>3.0021004705882355</v>
      </c>
      <c r="U1627" s="5">
        <f t="shared" si="252"/>
        <v>28.000840188235294</v>
      </c>
      <c r="V1627" s="2">
        <f t="shared" si="253"/>
        <v>2015</v>
      </c>
      <c r="W1627" s="18" t="str">
        <f t="shared" si="254"/>
        <v>dekabr</v>
      </c>
      <c r="X1627" s="18" t="str">
        <f t="shared" si="255"/>
        <v>Ari Sandel</v>
      </c>
      <c r="Y1627" s="18" t="str">
        <f t="shared" si="256"/>
        <v>THE DUFF</v>
      </c>
      <c r="Z1627" s="18" t="str">
        <f t="shared" si="257"/>
        <v>Normal</v>
      </c>
      <c r="AA1627" s="18" t="str">
        <f>VLOOKUP(D1627, lookups!$A$2:$B$18, 2, FALSE)</f>
        <v>Medium Budget</v>
      </c>
      <c r="AB1627" s="18" t="str">
        <f t="shared" si="258"/>
        <v>Not Recommended</v>
      </c>
      <c r="AC1627" s="18" t="str">
        <f t="shared" si="259"/>
        <v>Normal</v>
      </c>
    </row>
    <row r="1628" spans="1:29" x14ac:dyDescent="0.35">
      <c r="A1628" s="18" t="s">
        <v>4479</v>
      </c>
      <c r="B1628" s="19">
        <v>38858</v>
      </c>
      <c r="C1628" s="18" t="s">
        <v>50</v>
      </c>
      <c r="D1628" s="18" t="s">
        <v>95</v>
      </c>
      <c r="E1628" s="18" t="s">
        <v>21</v>
      </c>
      <c r="F1628" s="18" t="s">
        <v>29</v>
      </c>
      <c r="G1628" s="18" t="s">
        <v>110</v>
      </c>
      <c r="H1628" s="18" t="s">
        <v>4480</v>
      </c>
      <c r="I1628" s="18" t="s">
        <v>3335</v>
      </c>
      <c r="J1628" s="20">
        <v>852</v>
      </c>
      <c r="K1628" s="20">
        <v>2604</v>
      </c>
      <c r="L1628" s="20">
        <v>160</v>
      </c>
      <c r="M1628" s="20">
        <v>4000</v>
      </c>
      <c r="N1628" s="20">
        <v>5.6</v>
      </c>
      <c r="O1628" s="20">
        <v>285</v>
      </c>
      <c r="P1628" s="20">
        <v>105</v>
      </c>
      <c r="Q1628" s="3">
        <v>34014398</v>
      </c>
      <c r="R1628" s="3">
        <v>33000000</v>
      </c>
      <c r="S1628" s="3">
        <f t="shared" si="250"/>
        <v>1014398</v>
      </c>
      <c r="T1628" s="4">
        <f t="shared" si="251"/>
        <v>3.0739333333333334E-2</v>
      </c>
      <c r="U1628" s="5">
        <f t="shared" si="252"/>
        <v>22.812295733333329</v>
      </c>
      <c r="V1628" s="2">
        <f t="shared" si="253"/>
        <v>2006</v>
      </c>
      <c r="W1628" s="18" t="str">
        <f t="shared" si="254"/>
        <v>may</v>
      </c>
      <c r="X1628" s="18" t="str">
        <f t="shared" si="255"/>
        <v>David R. Ellis</v>
      </c>
      <c r="Y1628" s="18" t="str">
        <f t="shared" si="256"/>
        <v>SNAKES ON A PLANE</v>
      </c>
      <c r="Z1628" s="18" t="str">
        <f t="shared" si="257"/>
        <v>Normal</v>
      </c>
      <c r="AA1628" s="18" t="str">
        <f>VLOOKUP(D1628, lookups!$A$2:$B$18, 2, FALSE)</f>
        <v>High Budget</v>
      </c>
      <c r="AB1628" s="18" t="str">
        <f t="shared" si="258"/>
        <v>Not Recommended</v>
      </c>
      <c r="AC1628" s="18" t="str">
        <f t="shared" si="259"/>
        <v>High Buzz Mismatch</v>
      </c>
    </row>
    <row r="1629" spans="1:29" x14ac:dyDescent="0.35">
      <c r="A1629" s="18" t="s">
        <v>3622</v>
      </c>
      <c r="B1629" s="19">
        <v>38261</v>
      </c>
      <c r="C1629" s="18" t="s">
        <v>50</v>
      </c>
      <c r="D1629" s="18" t="s">
        <v>27</v>
      </c>
      <c r="E1629" s="18" t="s">
        <v>21</v>
      </c>
      <c r="F1629" s="18" t="s">
        <v>22</v>
      </c>
      <c r="G1629" s="18" t="s">
        <v>110</v>
      </c>
      <c r="H1629" s="18" t="s">
        <v>1401</v>
      </c>
      <c r="I1629" s="18" t="s">
        <v>1174</v>
      </c>
      <c r="J1629" s="20">
        <v>20000</v>
      </c>
      <c r="K1629" s="20">
        <v>28027</v>
      </c>
      <c r="L1629" s="20">
        <v>0</v>
      </c>
      <c r="M1629" s="20">
        <v>12000</v>
      </c>
      <c r="N1629" s="20">
        <v>7.3</v>
      </c>
      <c r="O1629" s="20">
        <v>212</v>
      </c>
      <c r="P1629" s="20">
        <v>98</v>
      </c>
      <c r="Q1629" s="3">
        <v>33987757</v>
      </c>
      <c r="R1629" s="3">
        <v>27000000</v>
      </c>
      <c r="S1629" s="3">
        <f t="shared" si="250"/>
        <v>6987757</v>
      </c>
      <c r="T1629" s="4">
        <f t="shared" si="251"/>
        <v>0.25880581481481479</v>
      </c>
      <c r="U1629" s="5">
        <f t="shared" si="252"/>
        <v>30.503522325925925</v>
      </c>
      <c r="V1629" s="2">
        <f t="shared" si="253"/>
        <v>2004</v>
      </c>
      <c r="W1629" s="18" t="str">
        <f t="shared" si="254"/>
        <v>oktyabr</v>
      </c>
      <c r="X1629" s="18" t="str">
        <f t="shared" si="255"/>
        <v>Mike Nichols</v>
      </c>
      <c r="Y1629" s="18" t="str">
        <f t="shared" si="256"/>
        <v>CLOSER</v>
      </c>
      <c r="Z1629" s="18" t="str">
        <f t="shared" si="257"/>
        <v>Normal</v>
      </c>
      <c r="AA1629" s="18" t="str">
        <f>VLOOKUP(D1629, lookups!$A$2:$B$18, 2, FALSE)</f>
        <v>Medium Budget</v>
      </c>
      <c r="AB1629" s="18" t="str">
        <f t="shared" si="258"/>
        <v>Not Recommended</v>
      </c>
      <c r="AC1629" s="18" t="str">
        <f t="shared" si="259"/>
        <v>Normal</v>
      </c>
    </row>
    <row r="1630" spans="1:29" x14ac:dyDescent="0.35">
      <c r="A1630" s="18" t="s">
        <v>1687</v>
      </c>
      <c r="B1630" s="19">
        <v>35715</v>
      </c>
      <c r="C1630" s="18" t="s">
        <v>50</v>
      </c>
      <c r="D1630" s="18" t="s">
        <v>109</v>
      </c>
      <c r="E1630" s="18" t="s">
        <v>21</v>
      </c>
      <c r="F1630" s="18" t="s">
        <v>101</v>
      </c>
      <c r="G1630" s="18" t="s">
        <v>110</v>
      </c>
      <c r="H1630" s="18" t="s">
        <v>1688</v>
      </c>
      <c r="I1630" s="18" t="s">
        <v>1170</v>
      </c>
      <c r="J1630" s="20">
        <v>510</v>
      </c>
      <c r="K1630" s="20">
        <v>1976</v>
      </c>
      <c r="L1630" s="20">
        <v>0</v>
      </c>
      <c r="M1630" s="20">
        <v>956</v>
      </c>
      <c r="N1630" s="20">
        <v>5.7</v>
      </c>
      <c r="O1630" s="20">
        <v>95</v>
      </c>
      <c r="P1630" s="20">
        <v>110</v>
      </c>
      <c r="Q1630" s="3">
        <v>33927476</v>
      </c>
      <c r="R1630" s="3">
        <v>40000000</v>
      </c>
      <c r="S1630" s="3">
        <f t="shared" si="250"/>
        <v>-6072524</v>
      </c>
      <c r="T1630" s="4">
        <f t="shared" si="251"/>
        <v>-0.15181310000000001</v>
      </c>
      <c r="U1630" s="5">
        <f t="shared" si="252"/>
        <v>22.834874760000002</v>
      </c>
      <c r="V1630" s="2">
        <f t="shared" si="253"/>
        <v>1997</v>
      </c>
      <c r="W1630" s="18" t="str">
        <f t="shared" si="254"/>
        <v>oktyabr</v>
      </c>
      <c r="X1630" s="18" t="str">
        <f t="shared" si="255"/>
        <v>Peter Hyams</v>
      </c>
      <c r="Y1630" s="18" t="str">
        <f t="shared" si="256"/>
        <v>THE RELİC</v>
      </c>
      <c r="Z1630" s="18" t="str">
        <f t="shared" si="257"/>
        <v>Normal</v>
      </c>
      <c r="AA1630" s="18" t="str">
        <f>VLOOKUP(D1630, lookups!$A$2:$B$18, 2, FALSE)</f>
        <v>Low Budget</v>
      </c>
      <c r="AB1630" s="18" t="str">
        <f t="shared" si="258"/>
        <v>Not Recommended</v>
      </c>
      <c r="AC1630" s="18" t="str">
        <f t="shared" si="259"/>
        <v>High Buzz Mismatch</v>
      </c>
    </row>
    <row r="1631" spans="1:29" x14ac:dyDescent="0.35">
      <c r="A1631" s="18" t="s">
        <v>2133</v>
      </c>
      <c r="B1631" s="19">
        <v>36165</v>
      </c>
      <c r="C1631" s="18" t="s">
        <v>50</v>
      </c>
      <c r="D1631" s="18" t="s">
        <v>38</v>
      </c>
      <c r="E1631" s="18" t="s">
        <v>21</v>
      </c>
      <c r="F1631" s="18" t="s">
        <v>101</v>
      </c>
      <c r="G1631" s="18" t="s">
        <v>150</v>
      </c>
      <c r="H1631" s="18" t="s">
        <v>1311</v>
      </c>
      <c r="I1631" s="18" t="s">
        <v>2134</v>
      </c>
      <c r="J1631" s="20">
        <v>711</v>
      </c>
      <c r="K1631" s="20">
        <v>2913</v>
      </c>
      <c r="L1631" s="20">
        <v>6</v>
      </c>
      <c r="M1631" s="20">
        <v>445</v>
      </c>
      <c r="N1631" s="20">
        <v>5.8</v>
      </c>
      <c r="O1631" s="20">
        <v>90</v>
      </c>
      <c r="P1631" s="20">
        <v>102</v>
      </c>
      <c r="Q1631" s="3">
        <v>33864342</v>
      </c>
      <c r="R1631" s="3">
        <v>40000000</v>
      </c>
      <c r="S1631" s="3">
        <f t="shared" si="250"/>
        <v>-6135658</v>
      </c>
      <c r="T1631" s="4">
        <f t="shared" si="251"/>
        <v>-0.15339145000000001</v>
      </c>
      <c r="U1631" s="5">
        <f t="shared" si="252"/>
        <v>23.183143419999997</v>
      </c>
      <c r="V1631" s="2">
        <f t="shared" si="253"/>
        <v>1999</v>
      </c>
      <c r="W1631" s="18" t="str">
        <f t="shared" si="254"/>
        <v>yanvar</v>
      </c>
      <c r="X1631" s="18" t="str">
        <f t="shared" si="255"/>
        <v>Kelly Makin</v>
      </c>
      <c r="Y1631" s="18" t="str">
        <f t="shared" si="256"/>
        <v>MİCKEY BLUE EYES</v>
      </c>
      <c r="Z1631" s="18" t="str">
        <f t="shared" si="257"/>
        <v>Normal</v>
      </c>
      <c r="AA1631" s="18" t="str">
        <f>VLOOKUP(D1631, lookups!$A$2:$B$18, 2, FALSE)</f>
        <v>Medium Budget</v>
      </c>
      <c r="AB1631" s="18" t="str">
        <f t="shared" si="258"/>
        <v>Not Recommended</v>
      </c>
      <c r="AC1631" s="18" t="str">
        <f t="shared" si="259"/>
        <v>High Buzz Mismatch</v>
      </c>
    </row>
    <row r="1632" spans="1:29" x14ac:dyDescent="0.35">
      <c r="A1632" s="18" t="s">
        <v>5185</v>
      </c>
      <c r="B1632" s="19">
        <v>40034</v>
      </c>
      <c r="C1632" s="18" t="s">
        <v>50</v>
      </c>
      <c r="D1632" s="18" t="s">
        <v>38</v>
      </c>
      <c r="E1632" s="18" t="s">
        <v>21</v>
      </c>
      <c r="F1632" s="18" t="s">
        <v>22</v>
      </c>
      <c r="G1632" s="18" t="s">
        <v>150</v>
      </c>
      <c r="H1632" s="18" t="s">
        <v>4327</v>
      </c>
      <c r="I1632" s="18" t="s">
        <v>5186</v>
      </c>
      <c r="J1632" s="20">
        <v>14000</v>
      </c>
      <c r="K1632" s="20">
        <v>16461</v>
      </c>
      <c r="L1632" s="20">
        <v>3</v>
      </c>
      <c r="M1632" s="20">
        <v>0</v>
      </c>
      <c r="N1632" s="20">
        <v>4.8</v>
      </c>
      <c r="O1632" s="20">
        <v>128</v>
      </c>
      <c r="P1632" s="20">
        <v>99</v>
      </c>
      <c r="Q1632" s="3">
        <v>33860010</v>
      </c>
      <c r="R1632" s="3">
        <v>15000000</v>
      </c>
      <c r="S1632" s="3">
        <f t="shared" si="250"/>
        <v>18860010</v>
      </c>
      <c r="T1632" s="4">
        <f t="shared" si="251"/>
        <v>1.257334</v>
      </c>
      <c r="U1632" s="5">
        <f t="shared" si="252"/>
        <v>19.702933599999998</v>
      </c>
      <c r="V1632" s="2">
        <f t="shared" si="253"/>
        <v>2009</v>
      </c>
      <c r="W1632" s="18" t="str">
        <f t="shared" si="254"/>
        <v>avgust</v>
      </c>
      <c r="X1632" s="18" t="str">
        <f t="shared" si="255"/>
        <v>Phil Traill</v>
      </c>
      <c r="Y1632" s="18" t="str">
        <f t="shared" si="256"/>
        <v>ALL ABOUT STEVE</v>
      </c>
      <c r="Z1632" s="18" t="str">
        <f t="shared" si="257"/>
        <v>Normal</v>
      </c>
      <c r="AA1632" s="18" t="str">
        <f>VLOOKUP(D1632, lookups!$A$2:$B$18, 2, FALSE)</f>
        <v>Medium Budget</v>
      </c>
      <c r="AB1632" s="18" t="str">
        <f t="shared" si="258"/>
        <v>Not Recommended</v>
      </c>
      <c r="AC1632" s="18" t="str">
        <f t="shared" si="259"/>
        <v>Normal</v>
      </c>
    </row>
    <row r="1633" spans="1:29" x14ac:dyDescent="0.35">
      <c r="A1633" s="18" t="s">
        <v>3474</v>
      </c>
      <c r="B1633" s="19">
        <v>37877</v>
      </c>
      <c r="C1633" s="18" t="s">
        <v>50</v>
      </c>
      <c r="D1633" s="18" t="s">
        <v>38</v>
      </c>
      <c r="E1633" s="18" t="s">
        <v>21</v>
      </c>
      <c r="F1633" s="18" t="s">
        <v>22</v>
      </c>
      <c r="G1633" s="18" t="s">
        <v>150</v>
      </c>
      <c r="H1633" s="18" t="s">
        <v>1541</v>
      </c>
      <c r="I1633" s="18" t="s">
        <v>1393</v>
      </c>
      <c r="J1633" s="20">
        <v>13000</v>
      </c>
      <c r="K1633" s="20">
        <v>14036</v>
      </c>
      <c r="L1633" s="20">
        <v>101</v>
      </c>
      <c r="M1633" s="20">
        <v>0</v>
      </c>
      <c r="N1633" s="20">
        <v>5.8</v>
      </c>
      <c r="O1633" s="20">
        <v>123</v>
      </c>
      <c r="P1633" s="20">
        <v>118</v>
      </c>
      <c r="Q1633" s="3">
        <v>33828318</v>
      </c>
      <c r="R1633" s="3">
        <v>55000000</v>
      </c>
      <c r="S1633" s="3">
        <f t="shared" si="250"/>
        <v>-21171682</v>
      </c>
      <c r="T1633" s="4">
        <f t="shared" si="251"/>
        <v>-0.38493967272727275</v>
      </c>
      <c r="U1633" s="5">
        <f t="shared" si="252"/>
        <v>23.046024130909089</v>
      </c>
      <c r="V1633" s="2">
        <f t="shared" si="253"/>
        <v>2003</v>
      </c>
      <c r="W1633" s="18" t="str">
        <f t="shared" si="254"/>
        <v>sentyabr</v>
      </c>
      <c r="X1633" s="18" t="str">
        <f t="shared" si="255"/>
        <v>Bobby Farrelly</v>
      </c>
      <c r="Y1633" s="18" t="str">
        <f t="shared" si="256"/>
        <v>STUCK ON YOU</v>
      </c>
      <c r="Z1633" s="18" t="str">
        <f t="shared" si="257"/>
        <v>Underperformer</v>
      </c>
      <c r="AA1633" s="18" t="str">
        <f>VLOOKUP(D1633, lookups!$A$2:$B$18, 2, FALSE)</f>
        <v>Medium Budget</v>
      </c>
      <c r="AB1633" s="18" t="str">
        <f t="shared" si="258"/>
        <v>Not Recommended</v>
      </c>
      <c r="AC1633" s="18" t="str">
        <f t="shared" si="259"/>
        <v>High Buzz Mismatch</v>
      </c>
    </row>
    <row r="1634" spans="1:29" x14ac:dyDescent="0.35">
      <c r="A1634" s="18" t="s">
        <v>2590</v>
      </c>
      <c r="B1634" s="19">
        <v>36711</v>
      </c>
      <c r="C1634" s="18" t="s">
        <v>50</v>
      </c>
      <c r="D1634" s="18" t="s">
        <v>38</v>
      </c>
      <c r="E1634" s="18" t="s">
        <v>21</v>
      </c>
      <c r="F1634" s="18" t="s">
        <v>22</v>
      </c>
      <c r="G1634" s="18" t="s">
        <v>150</v>
      </c>
      <c r="H1634" s="18" t="s">
        <v>1401</v>
      </c>
      <c r="I1634" s="18" t="s">
        <v>2591</v>
      </c>
      <c r="J1634" s="20">
        <v>20000</v>
      </c>
      <c r="K1634" s="20">
        <v>22383</v>
      </c>
      <c r="L1634" s="20">
        <v>18</v>
      </c>
      <c r="M1634" s="20">
        <v>0</v>
      </c>
      <c r="N1634" s="20">
        <v>6.8</v>
      </c>
      <c r="O1634" s="20">
        <v>78</v>
      </c>
      <c r="P1634" s="20">
        <v>120</v>
      </c>
      <c r="Q1634" s="3">
        <v>33771174</v>
      </c>
      <c r="R1634" s="3">
        <v>15000000</v>
      </c>
      <c r="S1634" s="3">
        <f t="shared" si="250"/>
        <v>18771174</v>
      </c>
      <c r="T1634" s="4">
        <f t="shared" si="251"/>
        <v>1.2514116</v>
      </c>
      <c r="U1634" s="5">
        <f t="shared" si="252"/>
        <v>27.70056464</v>
      </c>
      <c r="V1634" s="2">
        <f t="shared" si="253"/>
        <v>2000</v>
      </c>
      <c r="W1634" s="18" t="str">
        <f t="shared" si="254"/>
        <v>iyul</v>
      </c>
      <c r="X1634" s="18" t="str">
        <f t="shared" si="255"/>
        <v>Matt Williams</v>
      </c>
      <c r="Y1634" s="18" t="str">
        <f t="shared" si="256"/>
        <v>WHERE THE HEART IS</v>
      </c>
      <c r="Z1634" s="18" t="str">
        <f t="shared" si="257"/>
        <v>Normal</v>
      </c>
      <c r="AA1634" s="18" t="str">
        <f>VLOOKUP(D1634, lookups!$A$2:$B$18, 2, FALSE)</f>
        <v>Medium Budget</v>
      </c>
      <c r="AB1634" s="18" t="str">
        <f t="shared" si="258"/>
        <v>Not Recommended</v>
      </c>
      <c r="AC1634" s="18" t="str">
        <f t="shared" si="259"/>
        <v>Normal</v>
      </c>
    </row>
    <row r="1635" spans="1:29" x14ac:dyDescent="0.35">
      <c r="A1635" s="18" t="s">
        <v>4469</v>
      </c>
      <c r="B1635" s="19">
        <v>39011</v>
      </c>
      <c r="C1635" s="18" t="s">
        <v>50</v>
      </c>
      <c r="D1635" s="18" t="s">
        <v>38</v>
      </c>
      <c r="E1635" s="18" t="s">
        <v>21</v>
      </c>
      <c r="F1635" s="18" t="s">
        <v>22</v>
      </c>
      <c r="G1635" s="18" t="s">
        <v>150</v>
      </c>
      <c r="H1635" s="18" t="s">
        <v>3935</v>
      </c>
      <c r="I1635" s="18" t="s">
        <v>4470</v>
      </c>
      <c r="J1635" s="20">
        <v>17000</v>
      </c>
      <c r="K1635" s="20">
        <v>20109</v>
      </c>
      <c r="L1635" s="20">
        <v>99</v>
      </c>
      <c r="M1635" s="20">
        <v>0</v>
      </c>
      <c r="N1635" s="20">
        <v>6.4</v>
      </c>
      <c r="O1635" s="20">
        <v>91</v>
      </c>
      <c r="P1635" s="20">
        <v>105</v>
      </c>
      <c r="Q1635" s="3">
        <v>33687630</v>
      </c>
      <c r="R1635" s="3">
        <v>20000000</v>
      </c>
      <c r="S1635" s="3">
        <f t="shared" si="250"/>
        <v>13687630</v>
      </c>
      <c r="T1635" s="4">
        <f t="shared" si="251"/>
        <v>0.68438149999999998</v>
      </c>
      <c r="U1635" s="5">
        <f t="shared" si="252"/>
        <v>25.873752600000003</v>
      </c>
      <c r="V1635" s="2">
        <f t="shared" si="253"/>
        <v>2006</v>
      </c>
      <c r="W1635" s="18" t="str">
        <f t="shared" si="254"/>
        <v>oktyabr</v>
      </c>
      <c r="X1635" s="18" t="str">
        <f t="shared" si="255"/>
        <v>Andy Fickman</v>
      </c>
      <c r="Y1635" s="18" t="str">
        <f t="shared" si="256"/>
        <v>SHE'S THE MAN</v>
      </c>
      <c r="Z1635" s="18" t="str">
        <f t="shared" si="257"/>
        <v>Normal</v>
      </c>
      <c r="AA1635" s="18" t="str">
        <f>VLOOKUP(D1635, lookups!$A$2:$B$18, 2, FALSE)</f>
        <v>Medium Budget</v>
      </c>
      <c r="AB1635" s="18" t="str">
        <f t="shared" si="258"/>
        <v>Not Recommended</v>
      </c>
      <c r="AC1635" s="18" t="str">
        <f t="shared" si="259"/>
        <v>Normal</v>
      </c>
    </row>
    <row r="1636" spans="1:29" x14ac:dyDescent="0.35">
      <c r="A1636" s="18" t="s">
        <v>3326</v>
      </c>
      <c r="B1636" s="19">
        <v>37707</v>
      </c>
      <c r="C1636" s="18" t="s">
        <v>50</v>
      </c>
      <c r="D1636" s="18" t="s">
        <v>27</v>
      </c>
      <c r="E1636" s="18" t="s">
        <v>21</v>
      </c>
      <c r="F1636" s="18" t="s">
        <v>22</v>
      </c>
      <c r="G1636" s="18" t="s">
        <v>110</v>
      </c>
      <c r="H1636" s="18" t="s">
        <v>733</v>
      </c>
      <c r="I1636" s="18" t="s">
        <v>512</v>
      </c>
      <c r="J1636" s="20">
        <v>11000</v>
      </c>
      <c r="K1636" s="20">
        <v>12194</v>
      </c>
      <c r="L1636" s="20">
        <v>759</v>
      </c>
      <c r="M1636" s="20">
        <v>4000</v>
      </c>
      <c r="N1636" s="20">
        <v>5.5</v>
      </c>
      <c r="O1636" s="20">
        <v>175</v>
      </c>
      <c r="P1636" s="20">
        <v>136</v>
      </c>
      <c r="Q1636" s="3">
        <v>33685268</v>
      </c>
      <c r="R1636" s="3">
        <v>68000000</v>
      </c>
      <c r="S1636" s="3">
        <f t="shared" si="250"/>
        <v>-34314732</v>
      </c>
      <c r="T1636" s="4">
        <f t="shared" si="251"/>
        <v>-0.50462841176470585</v>
      </c>
      <c r="U1636" s="5">
        <f t="shared" si="252"/>
        <v>22.198148635294118</v>
      </c>
      <c r="V1636" s="2">
        <f t="shared" si="253"/>
        <v>2003</v>
      </c>
      <c r="W1636" s="18" t="str">
        <f t="shared" si="254"/>
        <v>mart</v>
      </c>
      <c r="X1636" s="18" t="str">
        <f t="shared" si="255"/>
        <v>Lawrence Kasdan</v>
      </c>
      <c r="Y1636" s="18" t="str">
        <f t="shared" si="256"/>
        <v>DREAMCATCHER</v>
      </c>
      <c r="Z1636" s="18" t="str">
        <f t="shared" si="257"/>
        <v>Underperformer</v>
      </c>
      <c r="AA1636" s="18" t="str">
        <f>VLOOKUP(D1636, lookups!$A$2:$B$18, 2, FALSE)</f>
        <v>Medium Budget</v>
      </c>
      <c r="AB1636" s="18" t="str">
        <f t="shared" si="258"/>
        <v>Not Recommended</v>
      </c>
      <c r="AC1636" s="18" t="str">
        <f t="shared" si="259"/>
        <v>High Buzz Mismatch</v>
      </c>
    </row>
    <row r="1637" spans="1:29" x14ac:dyDescent="0.35">
      <c r="A1637" s="18" t="s">
        <v>3845</v>
      </c>
      <c r="B1637" s="19">
        <v>38254</v>
      </c>
      <c r="C1637" s="18" t="s">
        <v>50</v>
      </c>
      <c r="D1637" s="18" t="s">
        <v>95</v>
      </c>
      <c r="E1637" s="18" t="s">
        <v>21</v>
      </c>
      <c r="F1637" s="18" t="s">
        <v>22</v>
      </c>
      <c r="G1637" s="18" t="s">
        <v>110</v>
      </c>
      <c r="H1637" s="18" t="s">
        <v>3554</v>
      </c>
      <c r="I1637" s="18" t="s">
        <v>3846</v>
      </c>
      <c r="J1637" s="20">
        <v>669</v>
      </c>
      <c r="K1637" s="20">
        <v>2114</v>
      </c>
      <c r="L1637" s="20">
        <v>36</v>
      </c>
      <c r="M1637" s="20">
        <v>4000</v>
      </c>
      <c r="N1637" s="20">
        <v>6.5</v>
      </c>
      <c r="O1637" s="20">
        <v>192</v>
      </c>
      <c r="P1637" s="20">
        <v>140</v>
      </c>
      <c r="Q1637" s="3">
        <v>33682273</v>
      </c>
      <c r="R1637" s="3">
        <v>33000000</v>
      </c>
      <c r="S1637" s="3">
        <f t="shared" si="250"/>
        <v>682273</v>
      </c>
      <c r="T1637" s="4">
        <f t="shared" si="251"/>
        <v>2.0674939393939395E-2</v>
      </c>
      <c r="U1637" s="5">
        <f t="shared" si="252"/>
        <v>26.408269975757573</v>
      </c>
      <c r="V1637" s="2">
        <f t="shared" si="253"/>
        <v>2004</v>
      </c>
      <c r="W1637" s="18" t="str">
        <f t="shared" si="254"/>
        <v>sentyabr</v>
      </c>
      <c r="X1637" s="18" t="str">
        <f t="shared" si="255"/>
        <v>Jonathan Hensleigh</v>
      </c>
      <c r="Y1637" s="18" t="str">
        <f t="shared" si="256"/>
        <v>THE PUNİSHER</v>
      </c>
      <c r="Z1637" s="18" t="str">
        <f t="shared" si="257"/>
        <v>Normal</v>
      </c>
      <c r="AA1637" s="18" t="str">
        <f>VLOOKUP(D1637, lookups!$A$2:$B$18, 2, FALSE)</f>
        <v>High Budget</v>
      </c>
      <c r="AB1637" s="18" t="str">
        <f t="shared" si="258"/>
        <v>Not Recommended</v>
      </c>
      <c r="AC1637" s="18" t="str">
        <f t="shared" si="259"/>
        <v>Normal</v>
      </c>
    </row>
    <row r="1638" spans="1:29" x14ac:dyDescent="0.35">
      <c r="A1638" s="18" t="s">
        <v>5611</v>
      </c>
      <c r="B1638" s="19">
        <v>40331</v>
      </c>
      <c r="C1638" s="18" t="s">
        <v>50</v>
      </c>
      <c r="D1638" s="18" t="s">
        <v>38</v>
      </c>
      <c r="E1638" s="18" t="s">
        <v>21</v>
      </c>
      <c r="F1638" s="18" t="s">
        <v>22</v>
      </c>
      <c r="G1638" s="18" t="s">
        <v>102</v>
      </c>
      <c r="H1638" s="18" t="s">
        <v>4768</v>
      </c>
      <c r="I1638" s="18" t="s">
        <v>2491</v>
      </c>
      <c r="J1638" s="20">
        <v>15000</v>
      </c>
      <c r="K1638" s="20">
        <v>20061</v>
      </c>
      <c r="L1638" s="20">
        <v>9</v>
      </c>
      <c r="M1638" s="20">
        <v>0</v>
      </c>
      <c r="N1638" s="20">
        <v>4.2</v>
      </c>
      <c r="O1638" s="20">
        <v>98</v>
      </c>
      <c r="P1638" s="20">
        <v>87</v>
      </c>
      <c r="Q1638" s="3">
        <v>33643461</v>
      </c>
      <c r="R1638" s="3">
        <v>50000000</v>
      </c>
      <c r="S1638" s="3">
        <f t="shared" si="250"/>
        <v>-16356539</v>
      </c>
      <c r="T1638" s="4">
        <f t="shared" si="251"/>
        <v>-0.32713078000000001</v>
      </c>
      <c r="U1638" s="5">
        <f t="shared" si="252"/>
        <v>16.669147688000002</v>
      </c>
      <c r="V1638" s="2">
        <f t="shared" si="253"/>
        <v>2010</v>
      </c>
      <c r="W1638" s="18" t="str">
        <f t="shared" si="254"/>
        <v>iyun</v>
      </c>
      <c r="X1638" s="18" t="str">
        <f t="shared" si="255"/>
        <v>Tom Dey</v>
      </c>
      <c r="Y1638" s="18" t="str">
        <f t="shared" si="256"/>
        <v>MARMADUKE</v>
      </c>
      <c r="Z1638" s="18" t="str">
        <f t="shared" si="257"/>
        <v>Normal</v>
      </c>
      <c r="AA1638" s="18" t="str">
        <f>VLOOKUP(D1638, lookups!$A$2:$B$18, 2, FALSE)</f>
        <v>Medium Budget</v>
      </c>
      <c r="AB1638" s="18" t="str">
        <f t="shared" si="258"/>
        <v>Not Recommended</v>
      </c>
      <c r="AC1638" s="18" t="str">
        <f t="shared" si="259"/>
        <v>High Buzz Mismatch</v>
      </c>
    </row>
    <row r="1639" spans="1:29" x14ac:dyDescent="0.35">
      <c r="A1639" s="18" t="s">
        <v>6775</v>
      </c>
      <c r="B1639" s="19">
        <v>41949</v>
      </c>
      <c r="C1639" s="18" t="s">
        <v>50</v>
      </c>
      <c r="D1639" s="18" t="s">
        <v>20</v>
      </c>
      <c r="E1639" s="18" t="s">
        <v>21</v>
      </c>
      <c r="F1639" s="18" t="s">
        <v>22</v>
      </c>
      <c r="G1639" s="18" t="s">
        <v>110</v>
      </c>
      <c r="H1639" s="18" t="s">
        <v>589</v>
      </c>
      <c r="I1639" s="18" t="s">
        <v>5933</v>
      </c>
      <c r="J1639" s="20">
        <v>3000</v>
      </c>
      <c r="K1639" s="20">
        <v>3784</v>
      </c>
      <c r="L1639" s="20">
        <v>81</v>
      </c>
      <c r="M1639" s="20">
        <v>0</v>
      </c>
      <c r="N1639" s="20">
        <v>6</v>
      </c>
      <c r="O1639" s="20">
        <v>175</v>
      </c>
      <c r="P1639" s="20">
        <v>111</v>
      </c>
      <c r="Q1639" s="3">
        <v>33631221</v>
      </c>
      <c r="R1639" s="3">
        <v>25000000</v>
      </c>
      <c r="S1639" s="3">
        <f t="shared" si="250"/>
        <v>8631221</v>
      </c>
      <c r="T1639" s="4">
        <f t="shared" si="251"/>
        <v>0.34524884</v>
      </c>
      <c r="U1639" s="5">
        <f t="shared" si="252"/>
        <v>24.138099535999999</v>
      </c>
      <c r="V1639" s="2">
        <f t="shared" si="253"/>
        <v>2014</v>
      </c>
      <c r="W1639" s="18" t="str">
        <f t="shared" si="254"/>
        <v>noyabr</v>
      </c>
      <c r="X1639" s="18" t="str">
        <f t="shared" si="255"/>
        <v>Rupert Wyatt</v>
      </c>
      <c r="Y1639" s="18" t="str">
        <f t="shared" si="256"/>
        <v>THE GAMBLER</v>
      </c>
      <c r="Z1639" s="18" t="str">
        <f t="shared" si="257"/>
        <v>Normal</v>
      </c>
      <c r="AA1639" s="18" t="str">
        <f>VLOOKUP(D1639, lookups!$A$2:$B$18, 2, FALSE)</f>
        <v>Medium Budget</v>
      </c>
      <c r="AB1639" s="18" t="str">
        <f t="shared" si="258"/>
        <v>Not Recommended</v>
      </c>
      <c r="AC1639" s="18" t="str">
        <f t="shared" si="259"/>
        <v>Normal</v>
      </c>
    </row>
    <row r="1640" spans="1:29" x14ac:dyDescent="0.35">
      <c r="A1640" s="18" t="s">
        <v>6482</v>
      </c>
      <c r="B1640" s="19">
        <v>41362</v>
      </c>
      <c r="C1640" s="18" t="s">
        <v>50</v>
      </c>
      <c r="D1640" s="18" t="s">
        <v>95</v>
      </c>
      <c r="E1640" s="18" t="s">
        <v>21</v>
      </c>
      <c r="F1640" s="18" t="s">
        <v>22</v>
      </c>
      <c r="G1640" s="18" t="s">
        <v>150</v>
      </c>
      <c r="H1640" s="18" t="s">
        <v>2045</v>
      </c>
      <c r="I1640" s="18" t="s">
        <v>3985</v>
      </c>
      <c r="J1640" s="20">
        <v>16000</v>
      </c>
      <c r="K1640" s="20">
        <v>31549</v>
      </c>
      <c r="L1640" s="20">
        <v>124</v>
      </c>
      <c r="M1640" s="20">
        <v>20000</v>
      </c>
      <c r="N1640" s="20">
        <v>5.6</v>
      </c>
      <c r="O1640" s="20">
        <v>208</v>
      </c>
      <c r="P1640" s="20">
        <v>96</v>
      </c>
      <c r="Q1640" s="3">
        <v>33592415</v>
      </c>
      <c r="R1640" s="3">
        <v>130000000</v>
      </c>
      <c r="S1640" s="3">
        <f t="shared" si="250"/>
        <v>-96407585</v>
      </c>
      <c r="T1640" s="4">
        <f t="shared" si="251"/>
        <v>-0.74159680769230774</v>
      </c>
      <c r="U1640" s="5">
        <f t="shared" si="252"/>
        <v>24.103361276923074</v>
      </c>
      <c r="V1640" s="2">
        <f t="shared" si="253"/>
        <v>2013</v>
      </c>
      <c r="W1640" s="18" t="str">
        <f t="shared" si="254"/>
        <v>mart</v>
      </c>
      <c r="X1640" s="18" t="str">
        <f t="shared" si="255"/>
        <v>Robert Schwentke</v>
      </c>
      <c r="Y1640" s="18" t="str">
        <f t="shared" si="256"/>
        <v>R.I.P.D.</v>
      </c>
      <c r="Z1640" s="18" t="str">
        <f t="shared" si="257"/>
        <v>Underperformer</v>
      </c>
      <c r="AA1640" s="18" t="str">
        <f>VLOOKUP(D1640, lookups!$A$2:$B$18, 2, FALSE)</f>
        <v>High Budget</v>
      </c>
      <c r="AB1640" s="18" t="str">
        <f t="shared" si="258"/>
        <v>Not Recommended</v>
      </c>
      <c r="AC1640" s="18" t="str">
        <f t="shared" si="259"/>
        <v>High Buzz Mismatch</v>
      </c>
    </row>
    <row r="1641" spans="1:29" x14ac:dyDescent="0.35">
      <c r="A1641" s="18" t="s">
        <v>5528</v>
      </c>
      <c r="B1641" s="19">
        <v>40530</v>
      </c>
      <c r="C1641" s="18" t="s">
        <v>50</v>
      </c>
      <c r="D1641" s="18" t="s">
        <v>109</v>
      </c>
      <c r="E1641" s="18" t="s">
        <v>21</v>
      </c>
      <c r="F1641" s="18" t="s">
        <v>22</v>
      </c>
      <c r="G1641" s="18" t="s">
        <v>150</v>
      </c>
      <c r="H1641" s="18" t="s">
        <v>5257</v>
      </c>
      <c r="I1641" s="18" t="s">
        <v>5009</v>
      </c>
      <c r="J1641" s="20">
        <v>2000</v>
      </c>
      <c r="K1641" s="20">
        <v>5628</v>
      </c>
      <c r="L1641" s="20">
        <v>66</v>
      </c>
      <c r="M1641" s="20">
        <v>16000</v>
      </c>
      <c r="N1641" s="20">
        <v>6.3</v>
      </c>
      <c r="O1641" s="20">
        <v>273</v>
      </c>
      <c r="P1641" s="20">
        <v>80</v>
      </c>
      <c r="Q1641" s="3">
        <v>33583175</v>
      </c>
      <c r="R1641" s="3">
        <v>10000000</v>
      </c>
      <c r="S1641" s="3">
        <f t="shared" si="250"/>
        <v>23583175</v>
      </c>
      <c r="T1641" s="4">
        <f t="shared" si="251"/>
        <v>2.3583175000000001</v>
      </c>
      <c r="U1641" s="5">
        <f t="shared" si="252"/>
        <v>27.743327000000001</v>
      </c>
      <c r="V1641" s="2">
        <f t="shared" si="253"/>
        <v>2010</v>
      </c>
      <c r="W1641" s="18" t="str">
        <f t="shared" si="254"/>
        <v>dekabr</v>
      </c>
      <c r="X1641" s="18" t="str">
        <f t="shared" si="255"/>
        <v>John Erick Dowdle</v>
      </c>
      <c r="Y1641" s="18" t="str">
        <f t="shared" si="256"/>
        <v>DEVİL</v>
      </c>
      <c r="Z1641" s="18" t="str">
        <f t="shared" si="257"/>
        <v>Normal</v>
      </c>
      <c r="AA1641" s="18" t="str">
        <f>VLOOKUP(D1641, lookups!$A$2:$B$18, 2, FALSE)</f>
        <v>Low Budget</v>
      </c>
      <c r="AB1641" s="18" t="str">
        <f t="shared" si="258"/>
        <v>Not Recommended</v>
      </c>
      <c r="AC1641" s="18" t="str">
        <f t="shared" si="259"/>
        <v>Normal</v>
      </c>
    </row>
    <row r="1642" spans="1:29" x14ac:dyDescent="0.35">
      <c r="A1642" s="18" t="s">
        <v>4335</v>
      </c>
      <c r="B1642" s="19">
        <v>38846</v>
      </c>
      <c r="C1642" s="18" t="s">
        <v>50</v>
      </c>
      <c r="D1642" s="18" t="s">
        <v>27</v>
      </c>
      <c r="E1642" s="18" t="s">
        <v>21</v>
      </c>
      <c r="F1642" s="18" t="s">
        <v>22</v>
      </c>
      <c r="G1642" s="18" t="s">
        <v>110</v>
      </c>
      <c r="H1642" s="18" t="s">
        <v>1834</v>
      </c>
      <c r="I1642" s="18" t="s">
        <v>132</v>
      </c>
      <c r="J1642" s="20">
        <v>23000</v>
      </c>
      <c r="K1642" s="20">
        <v>24468</v>
      </c>
      <c r="L1642" s="20">
        <v>16000</v>
      </c>
      <c r="M1642" s="20">
        <v>0</v>
      </c>
      <c r="N1642" s="20">
        <v>7.1</v>
      </c>
      <c r="O1642" s="20">
        <v>279</v>
      </c>
      <c r="P1642" s="20">
        <v>135</v>
      </c>
      <c r="Q1642" s="3">
        <v>33574332</v>
      </c>
      <c r="R1642" s="3">
        <v>90000000</v>
      </c>
      <c r="S1642" s="3">
        <f t="shared" si="250"/>
        <v>-56425668</v>
      </c>
      <c r="T1642" s="4">
        <f t="shared" si="251"/>
        <v>-0.62695186666666669</v>
      </c>
      <c r="U1642" s="5">
        <f t="shared" si="252"/>
        <v>28.149219253333332</v>
      </c>
      <c r="V1642" s="2">
        <f t="shared" si="253"/>
        <v>2006</v>
      </c>
      <c r="W1642" s="18" t="str">
        <f t="shared" si="254"/>
        <v>may</v>
      </c>
      <c r="X1642" s="18" t="str">
        <f t="shared" si="255"/>
        <v>Clint Eastwood</v>
      </c>
      <c r="Y1642" s="18" t="str">
        <f t="shared" si="256"/>
        <v>FLAGS OF OUR FATHERS</v>
      </c>
      <c r="Z1642" s="18" t="str">
        <f t="shared" si="257"/>
        <v>Underperformer</v>
      </c>
      <c r="AA1642" s="18" t="str">
        <f>VLOOKUP(D1642, lookups!$A$2:$B$18, 2, FALSE)</f>
        <v>Medium Budget</v>
      </c>
      <c r="AB1642" s="18" t="str">
        <f t="shared" si="258"/>
        <v>Not Recommended</v>
      </c>
      <c r="AC1642" s="18" t="str">
        <f t="shared" si="259"/>
        <v>Normal</v>
      </c>
    </row>
    <row r="1643" spans="1:29" x14ac:dyDescent="0.35">
      <c r="A1643" s="18" t="s">
        <v>4125</v>
      </c>
      <c r="B1643" s="19">
        <v>38577</v>
      </c>
      <c r="C1643" s="18" t="s">
        <v>50</v>
      </c>
      <c r="D1643" s="18" t="s">
        <v>27</v>
      </c>
      <c r="E1643" s="18" t="s">
        <v>21</v>
      </c>
      <c r="F1643" s="18" t="s">
        <v>101</v>
      </c>
      <c r="G1643" s="18" t="s">
        <v>110</v>
      </c>
      <c r="H1643" s="18" t="s">
        <v>2060</v>
      </c>
      <c r="I1643" s="18" t="s">
        <v>3014</v>
      </c>
      <c r="J1643" s="20">
        <v>883</v>
      </c>
      <c r="K1643" s="20">
        <v>1565</v>
      </c>
      <c r="L1643" s="20">
        <v>353</v>
      </c>
      <c r="M1643" s="20">
        <v>0</v>
      </c>
      <c r="N1643" s="20">
        <v>7.5</v>
      </c>
      <c r="O1643" s="20">
        <v>226</v>
      </c>
      <c r="P1643" s="20">
        <v>129</v>
      </c>
      <c r="Q1643" s="3">
        <v>33565375</v>
      </c>
      <c r="R1643" s="3">
        <v>15000000</v>
      </c>
      <c r="S1643" s="3">
        <f t="shared" si="250"/>
        <v>18565375</v>
      </c>
      <c r="T1643" s="4">
        <f t="shared" si="251"/>
        <v>1.2376916666666666</v>
      </c>
      <c r="U1643" s="5">
        <f t="shared" si="252"/>
        <v>30.495076666666666</v>
      </c>
      <c r="V1643" s="2">
        <f t="shared" si="253"/>
        <v>2005</v>
      </c>
      <c r="W1643" s="18" t="str">
        <f t="shared" si="254"/>
        <v>avgust</v>
      </c>
      <c r="X1643" s="18" t="str">
        <f t="shared" si="255"/>
        <v>Fernando Meirelles</v>
      </c>
      <c r="Y1643" s="18" t="str">
        <f t="shared" si="256"/>
        <v>THE CONSTANT GARDENER</v>
      </c>
      <c r="Z1643" s="18" t="str">
        <f t="shared" si="257"/>
        <v>Normal</v>
      </c>
      <c r="AA1643" s="18" t="str">
        <f>VLOOKUP(D1643, lookups!$A$2:$B$18, 2, FALSE)</f>
        <v>Medium Budget</v>
      </c>
      <c r="AB1643" s="18" t="str">
        <f t="shared" si="258"/>
        <v>Not Recommended</v>
      </c>
      <c r="AC1643" s="18" t="str">
        <f t="shared" si="259"/>
        <v>Normal</v>
      </c>
    </row>
    <row r="1644" spans="1:29" x14ac:dyDescent="0.35">
      <c r="A1644" s="18" t="s">
        <v>2452</v>
      </c>
      <c r="B1644" s="19">
        <v>36586</v>
      </c>
      <c r="C1644" s="18" t="s">
        <v>50</v>
      </c>
      <c r="D1644" s="18" t="s">
        <v>27</v>
      </c>
      <c r="E1644" s="18" t="s">
        <v>21</v>
      </c>
      <c r="F1644" s="18" t="s">
        <v>22</v>
      </c>
      <c r="G1644" s="18" t="s">
        <v>150</v>
      </c>
      <c r="H1644" s="18" t="s">
        <v>924</v>
      </c>
      <c r="I1644" s="18" t="s">
        <v>1683</v>
      </c>
      <c r="J1644" s="20">
        <v>18000</v>
      </c>
      <c r="K1644" s="20">
        <v>23920</v>
      </c>
      <c r="L1644" s="20">
        <v>75</v>
      </c>
      <c r="M1644" s="20">
        <v>16000</v>
      </c>
      <c r="N1644" s="20">
        <v>7.2</v>
      </c>
      <c r="O1644" s="20">
        <v>157</v>
      </c>
      <c r="P1644" s="20">
        <v>123</v>
      </c>
      <c r="Q1644" s="3">
        <v>33508922</v>
      </c>
      <c r="R1644" s="3">
        <v>40000000</v>
      </c>
      <c r="S1644" s="3">
        <f t="shared" si="250"/>
        <v>-6491078</v>
      </c>
      <c r="T1644" s="4">
        <f t="shared" si="251"/>
        <v>-0.16227695</v>
      </c>
      <c r="U1644" s="5">
        <f t="shared" si="252"/>
        <v>30.33508922</v>
      </c>
      <c r="V1644" s="2">
        <f t="shared" si="253"/>
        <v>2000</v>
      </c>
      <c r="W1644" s="18" t="str">
        <f t="shared" si="254"/>
        <v>mart</v>
      </c>
      <c r="X1644" s="18" t="str">
        <f t="shared" si="255"/>
        <v>Mimi Leder</v>
      </c>
      <c r="Y1644" s="18" t="str">
        <f t="shared" si="256"/>
        <v>PAY IT FORWARD</v>
      </c>
      <c r="Z1644" s="18" t="str">
        <f t="shared" si="257"/>
        <v>Normal</v>
      </c>
      <c r="AA1644" s="18" t="str">
        <f>VLOOKUP(D1644, lookups!$A$2:$B$18, 2, FALSE)</f>
        <v>Medium Budget</v>
      </c>
      <c r="AB1644" s="18" t="str">
        <f t="shared" si="258"/>
        <v>Not Recommended</v>
      </c>
      <c r="AC1644" s="18" t="str">
        <f t="shared" si="259"/>
        <v>Normal</v>
      </c>
    </row>
    <row r="1645" spans="1:29" x14ac:dyDescent="0.35">
      <c r="A1645" s="18" t="s">
        <v>5021</v>
      </c>
      <c r="B1645" s="19">
        <v>39612</v>
      </c>
      <c r="C1645" s="18" t="s">
        <v>50</v>
      </c>
      <c r="D1645" s="18" t="s">
        <v>38</v>
      </c>
      <c r="E1645" s="18" t="s">
        <v>21</v>
      </c>
      <c r="F1645" s="18" t="s">
        <v>22</v>
      </c>
      <c r="G1645" s="18" t="s">
        <v>110</v>
      </c>
      <c r="H1645" s="18" t="s">
        <v>1524</v>
      </c>
      <c r="I1645" s="18" t="s">
        <v>5022</v>
      </c>
      <c r="J1645" s="20">
        <v>8000</v>
      </c>
      <c r="K1645" s="20">
        <v>10026</v>
      </c>
      <c r="L1645" s="20">
        <v>3</v>
      </c>
      <c r="M1645" s="20">
        <v>0</v>
      </c>
      <c r="N1645" s="20">
        <v>5.8</v>
      </c>
      <c r="O1645" s="20">
        <v>164</v>
      </c>
      <c r="P1645" s="20">
        <v>99</v>
      </c>
      <c r="Q1645" s="3">
        <v>33472850</v>
      </c>
      <c r="R1645" s="3">
        <v>55000000</v>
      </c>
      <c r="S1645" s="3">
        <f t="shared" si="250"/>
        <v>-21527150</v>
      </c>
      <c r="T1645" s="4">
        <f t="shared" si="251"/>
        <v>-0.39140272727272729</v>
      </c>
      <c r="U1645" s="5">
        <f t="shared" si="252"/>
        <v>23.043438909090909</v>
      </c>
      <c r="V1645" s="2">
        <f t="shared" si="253"/>
        <v>2008</v>
      </c>
      <c r="W1645" s="18" t="str">
        <f t="shared" si="254"/>
        <v>iyun</v>
      </c>
      <c r="X1645" s="18" t="str">
        <f t="shared" si="255"/>
        <v>Kent Alterman</v>
      </c>
      <c r="Y1645" s="18" t="str">
        <f t="shared" si="256"/>
        <v>SEMİ-PRO</v>
      </c>
      <c r="Z1645" s="18" t="str">
        <f t="shared" si="257"/>
        <v>Underperformer</v>
      </c>
      <c r="AA1645" s="18" t="str">
        <f>VLOOKUP(D1645, lookups!$A$2:$B$18, 2, FALSE)</f>
        <v>Medium Budget</v>
      </c>
      <c r="AB1645" s="18" t="str">
        <f t="shared" si="258"/>
        <v>Not Recommended</v>
      </c>
      <c r="AC1645" s="18" t="str">
        <f t="shared" si="259"/>
        <v>High Buzz Mismatch</v>
      </c>
    </row>
    <row r="1646" spans="1:29" x14ac:dyDescent="0.35">
      <c r="A1646" s="18" t="s">
        <v>4899</v>
      </c>
      <c r="B1646" s="19">
        <v>39587</v>
      </c>
      <c r="C1646" s="18" t="s">
        <v>50</v>
      </c>
      <c r="D1646" s="18" t="s">
        <v>27</v>
      </c>
      <c r="E1646" s="18" t="s">
        <v>21</v>
      </c>
      <c r="F1646" s="18" t="s">
        <v>22</v>
      </c>
      <c r="G1646" s="18" t="s">
        <v>102</v>
      </c>
      <c r="H1646" s="18" t="s">
        <v>4900</v>
      </c>
      <c r="I1646" s="18" t="s">
        <v>4323</v>
      </c>
      <c r="J1646" s="20">
        <v>848</v>
      </c>
      <c r="K1646" s="20">
        <v>1164</v>
      </c>
      <c r="L1646" s="20">
        <v>589</v>
      </c>
      <c r="M1646" s="20">
        <v>0</v>
      </c>
      <c r="N1646" s="20">
        <v>6.5</v>
      </c>
      <c r="O1646" s="20">
        <v>50</v>
      </c>
      <c r="P1646" s="20">
        <v>122</v>
      </c>
      <c r="Q1646" s="3">
        <v>33451479</v>
      </c>
      <c r="R1646" s="3">
        <v>500000</v>
      </c>
      <c r="S1646" s="3">
        <f t="shared" si="250"/>
        <v>32951479</v>
      </c>
      <c r="T1646" s="4">
        <f t="shared" si="251"/>
        <v>65.902957999999998</v>
      </c>
      <c r="U1646" s="5">
        <f t="shared" si="252"/>
        <v>52.361183199999999</v>
      </c>
      <c r="V1646" s="2">
        <f t="shared" si="253"/>
        <v>2008</v>
      </c>
      <c r="W1646" s="18" t="str">
        <f t="shared" si="254"/>
        <v>may</v>
      </c>
      <c r="X1646" s="18" t="str">
        <f t="shared" si="255"/>
        <v>Alex Kendrick</v>
      </c>
      <c r="Y1646" s="18" t="str">
        <f t="shared" si="256"/>
        <v>FİREPROOF</v>
      </c>
      <c r="Z1646" s="18" t="str">
        <f t="shared" si="257"/>
        <v>Normal</v>
      </c>
      <c r="AA1646" s="18" t="str">
        <f>VLOOKUP(D1646, lookups!$A$2:$B$18, 2, FALSE)</f>
        <v>Medium Budget</v>
      </c>
      <c r="AB1646" s="18" t="str">
        <f t="shared" si="258"/>
        <v>Not Recommended</v>
      </c>
      <c r="AC1646" s="18" t="str">
        <f t="shared" si="259"/>
        <v>Normal</v>
      </c>
    </row>
    <row r="1647" spans="1:29" x14ac:dyDescent="0.35">
      <c r="A1647" s="18" t="s">
        <v>1134</v>
      </c>
      <c r="B1647" s="19">
        <v>34359</v>
      </c>
      <c r="C1647" s="18" t="s">
        <v>50</v>
      </c>
      <c r="D1647" s="18" t="s">
        <v>95</v>
      </c>
      <c r="E1647" s="18" t="s">
        <v>21</v>
      </c>
      <c r="F1647" s="18" t="s">
        <v>97</v>
      </c>
      <c r="G1647" s="18" t="s">
        <v>150</v>
      </c>
      <c r="H1647" s="18" t="s">
        <v>1135</v>
      </c>
      <c r="I1647" s="18" t="s">
        <v>1136</v>
      </c>
      <c r="J1647" s="20">
        <v>2000</v>
      </c>
      <c r="K1647" s="20">
        <v>5443</v>
      </c>
      <c r="L1647" s="20">
        <v>133</v>
      </c>
      <c r="M1647" s="20">
        <v>0</v>
      </c>
      <c r="N1647" s="20">
        <v>3.8</v>
      </c>
      <c r="O1647" s="20">
        <v>63</v>
      </c>
      <c r="P1647" s="20">
        <v>102</v>
      </c>
      <c r="Q1647" s="3">
        <v>33423521</v>
      </c>
      <c r="R1647" s="3">
        <v>35000000</v>
      </c>
      <c r="S1647" s="3">
        <f t="shared" si="250"/>
        <v>-1576479</v>
      </c>
      <c r="T1647" s="4">
        <f t="shared" si="251"/>
        <v>-4.5042257142857145E-2</v>
      </c>
      <c r="U1647" s="5">
        <f t="shared" si="252"/>
        <v>15.181983097142856</v>
      </c>
      <c r="V1647" s="2">
        <f t="shared" si="253"/>
        <v>1994</v>
      </c>
      <c r="W1647" s="18" t="str">
        <f t="shared" si="254"/>
        <v>yanvar</v>
      </c>
      <c r="X1647" s="18" t="str">
        <f t="shared" si="255"/>
        <v>Steven E. de Souza</v>
      </c>
      <c r="Y1647" s="18" t="str">
        <f t="shared" si="256"/>
        <v>STREET FİGHTER</v>
      </c>
      <c r="Z1647" s="18" t="str">
        <f t="shared" si="257"/>
        <v>Normal</v>
      </c>
      <c r="AA1647" s="18" t="str">
        <f>VLOOKUP(D1647, lookups!$A$2:$B$18, 2, FALSE)</f>
        <v>High Budget</v>
      </c>
      <c r="AB1647" s="18" t="str">
        <f t="shared" si="258"/>
        <v>Not Recommended</v>
      </c>
      <c r="AC1647" s="18" t="str">
        <f t="shared" si="259"/>
        <v>High Buzz Mismatch</v>
      </c>
    </row>
    <row r="1648" spans="1:29" x14ac:dyDescent="0.35">
      <c r="A1648" s="18" t="s">
        <v>2642</v>
      </c>
      <c r="B1648" s="19">
        <v>37080</v>
      </c>
      <c r="C1648" s="18" t="s">
        <v>50</v>
      </c>
      <c r="D1648" s="18" t="s">
        <v>58</v>
      </c>
      <c r="E1648" s="18" t="s">
        <v>21</v>
      </c>
      <c r="F1648" s="18" t="s">
        <v>22</v>
      </c>
      <c r="G1648" s="18" t="s">
        <v>150</v>
      </c>
      <c r="H1648" s="18" t="s">
        <v>1463</v>
      </c>
      <c r="I1648" s="18" t="s">
        <v>1970</v>
      </c>
      <c r="J1648" s="20">
        <v>1000</v>
      </c>
      <c r="K1648" s="20">
        <v>2643</v>
      </c>
      <c r="L1648" s="20">
        <v>19</v>
      </c>
      <c r="M1648" s="20">
        <v>0</v>
      </c>
      <c r="N1648" s="20">
        <v>4.8</v>
      </c>
      <c r="O1648" s="20">
        <v>46</v>
      </c>
      <c r="P1648" s="20">
        <v>95</v>
      </c>
      <c r="Q1648" s="3">
        <v>33422806</v>
      </c>
      <c r="R1648" s="3">
        <v>50000000</v>
      </c>
      <c r="S1648" s="3">
        <f t="shared" si="250"/>
        <v>-16577194</v>
      </c>
      <c r="T1648" s="4">
        <f t="shared" si="251"/>
        <v>-0.33154388000000001</v>
      </c>
      <c r="U1648" s="5">
        <f t="shared" si="252"/>
        <v>19.067382448</v>
      </c>
      <c r="V1648" s="2">
        <f t="shared" si="253"/>
        <v>2001</v>
      </c>
      <c r="W1648" s="18" t="str">
        <f t="shared" si="254"/>
        <v>iyul</v>
      </c>
      <c r="X1648" s="18" t="str">
        <f t="shared" si="255"/>
        <v>Gil Junger</v>
      </c>
      <c r="Y1648" s="18" t="str">
        <f t="shared" si="256"/>
        <v>BLACK KNİGHT</v>
      </c>
      <c r="Z1648" s="18" t="str">
        <f t="shared" si="257"/>
        <v>Normal</v>
      </c>
      <c r="AA1648" s="18" t="str">
        <f>VLOOKUP(D1648, lookups!$A$2:$B$18, 2, FALSE)</f>
        <v>High Budget</v>
      </c>
      <c r="AB1648" s="18" t="str">
        <f t="shared" si="258"/>
        <v>Not Recommended</v>
      </c>
      <c r="AC1648" s="18" t="str">
        <f t="shared" si="259"/>
        <v>High Buzz Mismatch</v>
      </c>
    </row>
    <row r="1649" spans="1:29" x14ac:dyDescent="0.35">
      <c r="A1649" s="18" t="s">
        <v>4895</v>
      </c>
      <c r="B1649" s="19">
        <v>39479</v>
      </c>
      <c r="C1649" s="18" t="s">
        <v>50</v>
      </c>
      <c r="D1649" s="18" t="s">
        <v>27</v>
      </c>
      <c r="E1649" s="18" t="s">
        <v>21</v>
      </c>
      <c r="F1649" s="18" t="s">
        <v>22</v>
      </c>
      <c r="G1649" s="18" t="s">
        <v>150</v>
      </c>
      <c r="H1649" s="18" t="s">
        <v>1488</v>
      </c>
      <c r="I1649" s="18" t="s">
        <v>4896</v>
      </c>
      <c r="J1649" s="20">
        <v>22000</v>
      </c>
      <c r="K1649" s="20">
        <v>33903</v>
      </c>
      <c r="L1649" s="20">
        <v>53</v>
      </c>
      <c r="M1649" s="20">
        <v>0</v>
      </c>
      <c r="N1649" s="20">
        <v>7.5</v>
      </c>
      <c r="O1649" s="20">
        <v>293</v>
      </c>
      <c r="P1649" s="20">
        <v>104</v>
      </c>
      <c r="Q1649" s="3">
        <v>33422556</v>
      </c>
      <c r="R1649" s="3">
        <v>20000000</v>
      </c>
      <c r="S1649" s="3">
        <f t="shared" si="250"/>
        <v>13422556</v>
      </c>
      <c r="T1649" s="4">
        <f t="shared" si="251"/>
        <v>0.67112780000000005</v>
      </c>
      <c r="U1649" s="5">
        <f t="shared" si="252"/>
        <v>30.268451120000002</v>
      </c>
      <c r="V1649" s="2">
        <f t="shared" si="253"/>
        <v>2008</v>
      </c>
      <c r="W1649" s="18" t="str">
        <f t="shared" si="254"/>
        <v>fevral</v>
      </c>
      <c r="X1649" s="18" t="str">
        <f t="shared" si="255"/>
        <v>John Patrick Shanley</v>
      </c>
      <c r="Y1649" s="18" t="str">
        <f t="shared" si="256"/>
        <v>DOUBT</v>
      </c>
      <c r="Z1649" s="18" t="str">
        <f t="shared" si="257"/>
        <v>Normal</v>
      </c>
      <c r="AA1649" s="18" t="str">
        <f>VLOOKUP(D1649, lookups!$A$2:$B$18, 2, FALSE)</f>
        <v>Medium Budget</v>
      </c>
      <c r="AB1649" s="18" t="str">
        <f t="shared" si="258"/>
        <v>Not Recommended</v>
      </c>
      <c r="AC1649" s="18" t="str">
        <f t="shared" si="259"/>
        <v>Normal</v>
      </c>
    </row>
    <row r="1650" spans="1:29" x14ac:dyDescent="0.35">
      <c r="A1650" s="18" t="s">
        <v>6370</v>
      </c>
      <c r="B1650" s="19">
        <v>41514</v>
      </c>
      <c r="C1650" s="18" t="s">
        <v>50</v>
      </c>
      <c r="D1650" s="18" t="s">
        <v>27</v>
      </c>
      <c r="E1650" s="18" t="s">
        <v>21</v>
      </c>
      <c r="F1650" s="18" t="s">
        <v>22</v>
      </c>
      <c r="G1650" s="18" t="s">
        <v>150</v>
      </c>
      <c r="H1650" s="18" t="s">
        <v>6371</v>
      </c>
      <c r="I1650" s="18" t="s">
        <v>260</v>
      </c>
      <c r="J1650" s="20">
        <v>594</v>
      </c>
      <c r="K1650" s="20">
        <v>1353</v>
      </c>
      <c r="L1650" s="20">
        <v>11000</v>
      </c>
      <c r="M1650" s="20">
        <v>36000</v>
      </c>
      <c r="N1650" s="20">
        <v>7.3</v>
      </c>
      <c r="O1650" s="20">
        <v>415</v>
      </c>
      <c r="P1650" s="20">
        <v>98</v>
      </c>
      <c r="Q1650" s="3">
        <v>33404871</v>
      </c>
      <c r="R1650" s="3">
        <v>18000000</v>
      </c>
      <c r="S1650" s="3">
        <f t="shared" si="250"/>
        <v>15404871</v>
      </c>
      <c r="T1650" s="4">
        <f t="shared" si="251"/>
        <v>0.85582616666666667</v>
      </c>
      <c r="U1650" s="5">
        <f t="shared" si="252"/>
        <v>33.142330466666664</v>
      </c>
      <c r="V1650" s="2">
        <f t="shared" si="253"/>
        <v>2013</v>
      </c>
      <c r="W1650" s="18" t="str">
        <f t="shared" si="254"/>
        <v>avgust</v>
      </c>
      <c r="X1650" s="18" t="str">
        <f t="shared" si="255"/>
        <v>Woody Allen</v>
      </c>
      <c r="Y1650" s="18" t="str">
        <f t="shared" si="256"/>
        <v>BLUE JASMİNE</v>
      </c>
      <c r="Z1650" s="18" t="str">
        <f t="shared" si="257"/>
        <v>Normal</v>
      </c>
      <c r="AA1650" s="18" t="str">
        <f>VLOOKUP(D1650, lookups!$A$2:$B$18, 2, FALSE)</f>
        <v>Medium Budget</v>
      </c>
      <c r="AB1650" s="18" t="str">
        <f t="shared" si="258"/>
        <v>Not Recommended</v>
      </c>
      <c r="AC1650" s="18" t="str">
        <f t="shared" si="259"/>
        <v>Normal</v>
      </c>
    </row>
    <row r="1651" spans="1:29" x14ac:dyDescent="0.35">
      <c r="A1651" s="18" t="s">
        <v>5277</v>
      </c>
      <c r="B1651" s="19">
        <v>40063</v>
      </c>
      <c r="C1651" s="18" t="s">
        <v>50</v>
      </c>
      <c r="D1651" s="18" t="s">
        <v>109</v>
      </c>
      <c r="E1651" s="18" t="s">
        <v>21</v>
      </c>
      <c r="F1651" s="18" t="s">
        <v>22</v>
      </c>
      <c r="G1651" s="18" t="s">
        <v>110</v>
      </c>
      <c r="H1651" s="18" t="s">
        <v>5278</v>
      </c>
      <c r="I1651" s="18" t="s">
        <v>3368</v>
      </c>
      <c r="J1651" s="20">
        <v>908</v>
      </c>
      <c r="K1651" s="20">
        <v>3226</v>
      </c>
      <c r="L1651" s="20">
        <v>0</v>
      </c>
      <c r="M1651" s="20">
        <v>3000</v>
      </c>
      <c r="N1651" s="20">
        <v>4.9000000000000004</v>
      </c>
      <c r="O1651" s="20">
        <v>220</v>
      </c>
      <c r="P1651" s="20">
        <v>119</v>
      </c>
      <c r="Q1651" s="3">
        <v>33386128</v>
      </c>
      <c r="R1651" s="3">
        <v>15000000</v>
      </c>
      <c r="S1651" s="3">
        <f t="shared" si="250"/>
        <v>18386128</v>
      </c>
      <c r="T1651" s="4">
        <f t="shared" si="251"/>
        <v>1.2257418666666666</v>
      </c>
      <c r="U1651" s="5">
        <f t="shared" si="252"/>
        <v>20.390296746666667</v>
      </c>
      <c r="V1651" s="2">
        <f t="shared" si="253"/>
        <v>2009</v>
      </c>
      <c r="W1651" s="18" t="str">
        <f t="shared" si="254"/>
        <v>sentyabr</v>
      </c>
      <c r="X1651" s="18" t="str">
        <f t="shared" si="255"/>
        <v>Rob Zombie</v>
      </c>
      <c r="Y1651" s="18" t="str">
        <f t="shared" si="256"/>
        <v>HALLOWEEN II</v>
      </c>
      <c r="Z1651" s="18" t="str">
        <f t="shared" si="257"/>
        <v>Normal</v>
      </c>
      <c r="AA1651" s="18" t="str">
        <f>VLOOKUP(D1651, lookups!$A$2:$B$18, 2, FALSE)</f>
        <v>Low Budget</v>
      </c>
      <c r="AB1651" s="18" t="str">
        <f t="shared" si="258"/>
        <v>Not Recommended</v>
      </c>
      <c r="AC1651" s="18" t="str">
        <f t="shared" si="259"/>
        <v>Normal</v>
      </c>
    </row>
    <row r="1652" spans="1:29" x14ac:dyDescent="0.35">
      <c r="A1652" s="18" t="s">
        <v>2833</v>
      </c>
      <c r="B1652" s="19">
        <v>36961</v>
      </c>
      <c r="C1652" s="18" t="s">
        <v>50</v>
      </c>
      <c r="D1652" s="18" t="s">
        <v>95</v>
      </c>
      <c r="E1652" s="18" t="s">
        <v>21</v>
      </c>
      <c r="F1652" s="18" t="s">
        <v>22</v>
      </c>
      <c r="G1652" s="18" t="s">
        <v>102</v>
      </c>
      <c r="H1652" s="18" t="s">
        <v>2834</v>
      </c>
      <c r="I1652" s="18" t="s">
        <v>2835</v>
      </c>
      <c r="J1652" s="20">
        <v>1000</v>
      </c>
      <c r="K1652" s="20">
        <v>4194</v>
      </c>
      <c r="L1652" s="20">
        <v>14</v>
      </c>
      <c r="M1652" s="20">
        <v>393</v>
      </c>
      <c r="N1652" s="20">
        <v>5.4</v>
      </c>
      <c r="O1652" s="20">
        <v>51</v>
      </c>
      <c r="P1652" s="20">
        <v>94</v>
      </c>
      <c r="Q1652" s="3">
        <v>33357476</v>
      </c>
      <c r="R1652" s="3">
        <v>35000000</v>
      </c>
      <c r="S1652" s="3">
        <f t="shared" si="250"/>
        <v>-1642524</v>
      </c>
      <c r="T1652" s="4">
        <f t="shared" si="251"/>
        <v>-4.6929257142857145E-2</v>
      </c>
      <c r="U1652" s="5">
        <f t="shared" si="252"/>
        <v>21.620528297142858</v>
      </c>
      <c r="V1652" s="2">
        <f t="shared" si="253"/>
        <v>2001</v>
      </c>
      <c r="W1652" s="18" t="str">
        <f t="shared" si="254"/>
        <v>mart</v>
      </c>
      <c r="X1652" s="18" t="str">
        <f t="shared" si="255"/>
        <v>John Whitesell</v>
      </c>
      <c r="Y1652" s="18" t="str">
        <f t="shared" si="256"/>
        <v>SEE SPOT RUN</v>
      </c>
      <c r="Z1652" s="18" t="str">
        <f t="shared" si="257"/>
        <v>Normal</v>
      </c>
      <c r="AA1652" s="18" t="str">
        <f>VLOOKUP(D1652, lookups!$A$2:$B$18, 2, FALSE)</f>
        <v>High Budget</v>
      </c>
      <c r="AB1652" s="18" t="str">
        <f t="shared" si="258"/>
        <v>Not Recommended</v>
      </c>
      <c r="AC1652" s="18" t="str">
        <f t="shared" si="259"/>
        <v>High Buzz Mismatch</v>
      </c>
    </row>
    <row r="1653" spans="1:29" x14ac:dyDescent="0.35">
      <c r="A1653" s="18" t="s">
        <v>6051</v>
      </c>
      <c r="B1653" s="19">
        <v>41014</v>
      </c>
      <c r="C1653" s="18" t="s">
        <v>50</v>
      </c>
      <c r="D1653" s="18" t="s">
        <v>195</v>
      </c>
      <c r="E1653" s="18" t="s">
        <v>21</v>
      </c>
      <c r="F1653" s="18" t="s">
        <v>22</v>
      </c>
      <c r="G1653" s="18" t="s">
        <v>102</v>
      </c>
      <c r="H1653" s="18" t="s">
        <v>6052</v>
      </c>
      <c r="I1653" s="18" t="s">
        <v>6053</v>
      </c>
      <c r="J1653" s="20">
        <v>871</v>
      </c>
      <c r="K1653" s="20">
        <v>1111</v>
      </c>
      <c r="L1653" s="20">
        <v>67</v>
      </c>
      <c r="M1653" s="20">
        <v>0</v>
      </c>
      <c r="N1653" s="20">
        <v>5.0999999999999996</v>
      </c>
      <c r="O1653" s="20">
        <v>30</v>
      </c>
      <c r="P1653" s="20">
        <v>87</v>
      </c>
      <c r="Q1653" s="3">
        <v>33349949</v>
      </c>
      <c r="R1653" s="3">
        <v>2500000</v>
      </c>
      <c r="S1653" s="3">
        <f t="shared" si="250"/>
        <v>30849949</v>
      </c>
      <c r="T1653" s="4">
        <f t="shared" si="251"/>
        <v>12.339979599999999</v>
      </c>
      <c r="U1653" s="5">
        <f t="shared" si="252"/>
        <v>25.335991839999998</v>
      </c>
      <c r="V1653" s="2">
        <f t="shared" si="253"/>
        <v>2012</v>
      </c>
      <c r="W1653" s="18" t="str">
        <f t="shared" si="254"/>
        <v>aprel</v>
      </c>
      <c r="X1653" s="18" t="str">
        <f t="shared" si="255"/>
        <v>Dinesh D'Souza</v>
      </c>
      <c r="Y1653" s="18" t="str">
        <f t="shared" si="256"/>
        <v>2016: OBAMA'S AMERİCA</v>
      </c>
      <c r="Z1653" s="18" t="str">
        <f t="shared" si="257"/>
        <v>Normal</v>
      </c>
      <c r="AA1653" s="18" t="str">
        <f>VLOOKUP(D1653, lookups!$A$2:$B$18, 2, FALSE)</f>
        <v>Low Budget</v>
      </c>
      <c r="AB1653" s="18" t="str">
        <f t="shared" si="258"/>
        <v>Not Recommended</v>
      </c>
      <c r="AC1653" s="18" t="str">
        <f t="shared" si="259"/>
        <v>Normal</v>
      </c>
    </row>
    <row r="1654" spans="1:29" x14ac:dyDescent="0.35">
      <c r="A1654" s="18" t="s">
        <v>1473</v>
      </c>
      <c r="B1654" s="19">
        <v>35107</v>
      </c>
      <c r="C1654" s="18" t="s">
        <v>50</v>
      </c>
      <c r="D1654" s="18" t="s">
        <v>95</v>
      </c>
      <c r="E1654" s="18" t="s">
        <v>21</v>
      </c>
      <c r="F1654" s="18" t="s">
        <v>22</v>
      </c>
      <c r="G1654" s="18" t="s">
        <v>110</v>
      </c>
      <c r="H1654" s="18" t="s">
        <v>1474</v>
      </c>
      <c r="I1654" s="18" t="s">
        <v>627</v>
      </c>
      <c r="J1654" s="20">
        <v>394</v>
      </c>
      <c r="K1654" s="20">
        <v>1531</v>
      </c>
      <c r="L1654" s="20">
        <v>212</v>
      </c>
      <c r="M1654" s="20">
        <v>4000</v>
      </c>
      <c r="N1654" s="20">
        <v>6.7</v>
      </c>
      <c r="O1654" s="20">
        <v>94</v>
      </c>
      <c r="P1654" s="20">
        <v>121</v>
      </c>
      <c r="Q1654" s="3">
        <v>33328051</v>
      </c>
      <c r="R1654" s="3">
        <v>65000000</v>
      </c>
      <c r="S1654" s="3">
        <f t="shared" si="250"/>
        <v>-31671949</v>
      </c>
      <c r="T1654" s="4">
        <f t="shared" si="251"/>
        <v>-0.48726075384615386</v>
      </c>
      <c r="U1654" s="5">
        <f t="shared" si="252"/>
        <v>27.005095698461538</v>
      </c>
      <c r="V1654" s="2">
        <f t="shared" si="253"/>
        <v>1996</v>
      </c>
      <c r="W1654" s="18" t="str">
        <f t="shared" si="254"/>
        <v>fevral</v>
      </c>
      <c r="X1654" s="18" t="str">
        <f t="shared" si="255"/>
        <v>Renny Harlin</v>
      </c>
      <c r="Y1654" s="18" t="str">
        <f t="shared" si="256"/>
        <v>THE LONG KİSS GOODNİGHT</v>
      </c>
      <c r="Z1654" s="18" t="str">
        <f t="shared" si="257"/>
        <v>Underperformer</v>
      </c>
      <c r="AA1654" s="18" t="str">
        <f>VLOOKUP(D1654, lookups!$A$2:$B$18, 2, FALSE)</f>
        <v>High Budget</v>
      </c>
      <c r="AB1654" s="18" t="str">
        <f t="shared" si="258"/>
        <v>Not Recommended</v>
      </c>
      <c r="AC1654" s="18" t="str">
        <f t="shared" si="259"/>
        <v>Normal</v>
      </c>
    </row>
    <row r="1655" spans="1:29" x14ac:dyDescent="0.35">
      <c r="A1655" s="18" t="s">
        <v>5420</v>
      </c>
      <c r="B1655" s="19">
        <v>39861</v>
      </c>
      <c r="C1655" s="18" t="s">
        <v>50</v>
      </c>
      <c r="D1655" s="18" t="s">
        <v>38</v>
      </c>
      <c r="E1655" s="18" t="s">
        <v>21</v>
      </c>
      <c r="F1655" s="18" t="s">
        <v>22</v>
      </c>
      <c r="G1655" s="18" t="s">
        <v>110</v>
      </c>
      <c r="H1655" s="18" t="s">
        <v>1541</v>
      </c>
      <c r="I1655" s="18" t="s">
        <v>763</v>
      </c>
      <c r="J1655" s="20">
        <v>13000</v>
      </c>
      <c r="K1655" s="20">
        <v>16031</v>
      </c>
      <c r="L1655" s="20">
        <v>0</v>
      </c>
      <c r="M1655" s="20">
        <v>0</v>
      </c>
      <c r="N1655" s="20">
        <v>6.5</v>
      </c>
      <c r="O1655" s="20">
        <v>248</v>
      </c>
      <c r="P1655" s="20">
        <v>108</v>
      </c>
      <c r="Q1655" s="3">
        <v>33313582</v>
      </c>
      <c r="R1655" s="3">
        <v>21000000</v>
      </c>
      <c r="S1655" s="3">
        <f t="shared" si="250"/>
        <v>12313582</v>
      </c>
      <c r="T1655" s="4">
        <f t="shared" si="251"/>
        <v>0.58636104761904762</v>
      </c>
      <c r="U1655" s="5">
        <f t="shared" si="252"/>
        <v>26.234544419047619</v>
      </c>
      <c r="V1655" s="2">
        <f t="shared" si="253"/>
        <v>2009</v>
      </c>
      <c r="W1655" s="18" t="str">
        <f t="shared" si="254"/>
        <v>fevral</v>
      </c>
      <c r="X1655" s="18" t="str">
        <f t="shared" si="255"/>
        <v>Steven Soderbergh</v>
      </c>
      <c r="Y1655" s="18" t="str">
        <f t="shared" si="256"/>
        <v>THE INFORMANT!</v>
      </c>
      <c r="Z1655" s="18" t="str">
        <f t="shared" si="257"/>
        <v>Normal</v>
      </c>
      <c r="AA1655" s="18" t="str">
        <f>VLOOKUP(D1655, lookups!$A$2:$B$18, 2, FALSE)</f>
        <v>Medium Budget</v>
      </c>
      <c r="AB1655" s="18" t="str">
        <f t="shared" si="258"/>
        <v>Not Recommended</v>
      </c>
      <c r="AC1655" s="18" t="str">
        <f t="shared" si="259"/>
        <v>Normal</v>
      </c>
    </row>
    <row r="1656" spans="1:29" x14ac:dyDescent="0.35">
      <c r="A1656" s="18" t="s">
        <v>7033</v>
      </c>
      <c r="B1656" s="19">
        <v>42052</v>
      </c>
      <c r="C1656" s="18" t="s">
        <v>50</v>
      </c>
      <c r="D1656" s="18" t="s">
        <v>79</v>
      </c>
      <c r="E1656" s="18" t="s">
        <v>21</v>
      </c>
      <c r="F1656" s="18" t="s">
        <v>101</v>
      </c>
      <c r="G1656" s="18" t="s">
        <v>150</v>
      </c>
      <c r="H1656" s="18" t="s">
        <v>2045</v>
      </c>
      <c r="I1656" s="18" t="s">
        <v>5908</v>
      </c>
      <c r="J1656" s="20">
        <v>16000</v>
      </c>
      <c r="K1656" s="20">
        <v>17866</v>
      </c>
      <c r="L1656" s="20">
        <v>64</v>
      </c>
      <c r="M1656" s="20">
        <v>34000</v>
      </c>
      <c r="N1656" s="20">
        <v>7.3</v>
      </c>
      <c r="O1656" s="20">
        <v>203</v>
      </c>
      <c r="P1656" s="20">
        <v>109</v>
      </c>
      <c r="Q1656" s="3">
        <v>33305037</v>
      </c>
      <c r="R1656" s="3">
        <v>11000000</v>
      </c>
      <c r="S1656" s="3">
        <f t="shared" si="250"/>
        <v>22305037</v>
      </c>
      <c r="T1656" s="4">
        <f t="shared" si="251"/>
        <v>2.0277306363636365</v>
      </c>
      <c r="U1656" s="5">
        <f t="shared" si="252"/>
        <v>33.411092254545451</v>
      </c>
      <c r="V1656" s="2">
        <f t="shared" si="253"/>
        <v>2015</v>
      </c>
      <c r="W1656" s="18" t="str">
        <f t="shared" si="254"/>
        <v>fevral</v>
      </c>
      <c r="X1656" s="18" t="str">
        <f t="shared" si="255"/>
        <v>Simon Curtis</v>
      </c>
      <c r="Y1656" s="18" t="str">
        <f t="shared" si="256"/>
        <v>WOMAN İN GOLD</v>
      </c>
      <c r="Z1656" s="18" t="str">
        <f t="shared" si="257"/>
        <v>Normal</v>
      </c>
      <c r="AA1656" s="18" t="str">
        <f>VLOOKUP(D1656, lookups!$A$2:$B$18, 2, FALSE)</f>
        <v>Medium Budget</v>
      </c>
      <c r="AB1656" s="18" t="str">
        <f t="shared" si="258"/>
        <v>Not Recommended</v>
      </c>
      <c r="AC1656" s="18" t="str">
        <f t="shared" si="259"/>
        <v>Normal</v>
      </c>
    </row>
    <row r="1657" spans="1:29" x14ac:dyDescent="0.35">
      <c r="A1657" s="18" t="s">
        <v>7033</v>
      </c>
      <c r="B1657" s="19">
        <v>42052</v>
      </c>
      <c r="C1657" s="18" t="s">
        <v>50</v>
      </c>
      <c r="D1657" s="18" t="s">
        <v>79</v>
      </c>
      <c r="E1657" s="18" t="s">
        <v>21</v>
      </c>
      <c r="F1657" s="18" t="s">
        <v>101</v>
      </c>
      <c r="G1657" s="18" t="s">
        <v>150</v>
      </c>
      <c r="H1657" s="18" t="s">
        <v>2045</v>
      </c>
      <c r="I1657" s="18" t="s">
        <v>5908</v>
      </c>
      <c r="J1657" s="20">
        <v>16000</v>
      </c>
      <c r="K1657" s="20">
        <v>17866</v>
      </c>
      <c r="L1657" s="20">
        <v>64</v>
      </c>
      <c r="M1657" s="20">
        <v>34000</v>
      </c>
      <c r="N1657" s="20">
        <v>7.3</v>
      </c>
      <c r="O1657" s="20">
        <v>203</v>
      </c>
      <c r="P1657" s="20">
        <v>109</v>
      </c>
      <c r="Q1657" s="3">
        <v>33305037</v>
      </c>
      <c r="R1657" s="3">
        <v>11000000</v>
      </c>
      <c r="S1657" s="3">
        <f t="shared" si="250"/>
        <v>22305037</v>
      </c>
      <c r="T1657" s="4">
        <f t="shared" si="251"/>
        <v>2.0277306363636365</v>
      </c>
      <c r="U1657" s="5">
        <f t="shared" si="252"/>
        <v>33.411092254545451</v>
      </c>
      <c r="V1657" s="2">
        <f t="shared" si="253"/>
        <v>2015</v>
      </c>
      <c r="W1657" s="18" t="str">
        <f t="shared" si="254"/>
        <v>fevral</v>
      </c>
      <c r="X1657" s="18" t="str">
        <f t="shared" si="255"/>
        <v>Simon Curtis</v>
      </c>
      <c r="Y1657" s="18" t="str">
        <f t="shared" si="256"/>
        <v>WOMAN İN GOLD</v>
      </c>
      <c r="Z1657" s="18" t="str">
        <f t="shared" si="257"/>
        <v>Normal</v>
      </c>
      <c r="AA1657" s="18" t="str">
        <f>VLOOKUP(D1657, lookups!$A$2:$B$18, 2, FALSE)</f>
        <v>Medium Budget</v>
      </c>
      <c r="AB1657" s="18" t="str">
        <f t="shared" si="258"/>
        <v>Not Recommended</v>
      </c>
      <c r="AC1657" s="18" t="str">
        <f t="shared" si="259"/>
        <v>Normal</v>
      </c>
    </row>
    <row r="1658" spans="1:29" x14ac:dyDescent="0.35">
      <c r="A1658" s="18" t="s">
        <v>671</v>
      </c>
      <c r="B1658" s="19">
        <v>32304</v>
      </c>
      <c r="C1658" s="18" t="s">
        <v>50</v>
      </c>
      <c r="D1658" s="18" t="s">
        <v>333</v>
      </c>
      <c r="E1658" s="18" t="s">
        <v>21</v>
      </c>
      <c r="F1658" s="18" t="s">
        <v>22</v>
      </c>
      <c r="G1658" s="18" t="s">
        <v>110</v>
      </c>
      <c r="H1658" s="18" t="s">
        <v>672</v>
      </c>
      <c r="I1658" s="18" t="s">
        <v>673</v>
      </c>
      <c r="J1658" s="20">
        <v>311</v>
      </c>
      <c r="K1658" s="20">
        <v>760</v>
      </c>
      <c r="L1658" s="20">
        <v>85</v>
      </c>
      <c r="M1658" s="20">
        <v>0</v>
      </c>
      <c r="N1658" s="20">
        <v>6.5</v>
      </c>
      <c r="O1658" s="20">
        <v>142</v>
      </c>
      <c r="P1658" s="20">
        <v>87</v>
      </c>
      <c r="Q1658" s="3">
        <v>33244684</v>
      </c>
      <c r="R1658" s="3">
        <v>9000000</v>
      </c>
      <c r="S1658" s="3">
        <f t="shared" si="250"/>
        <v>24244684</v>
      </c>
      <c r="T1658" s="4">
        <f t="shared" si="251"/>
        <v>2.6938537777777776</v>
      </c>
      <c r="U1658" s="5">
        <f t="shared" si="252"/>
        <v>27.077541511111111</v>
      </c>
      <c r="V1658" s="2">
        <f t="shared" si="253"/>
        <v>1988</v>
      </c>
      <c r="W1658" s="18" t="str">
        <f t="shared" si="254"/>
        <v>iyun</v>
      </c>
      <c r="X1658" s="18" t="str">
        <f t="shared" si="255"/>
        <v>Tom Holland</v>
      </c>
      <c r="Y1658" s="18" t="str">
        <f t="shared" si="256"/>
        <v>CHİLD'S PLAY</v>
      </c>
      <c r="Z1658" s="18" t="str">
        <f t="shared" si="257"/>
        <v>Normal</v>
      </c>
      <c r="AA1658" s="18" t="str">
        <f>VLOOKUP(D1658, lookups!$A$2:$B$18, 2, FALSE)</f>
        <v>Low Budget</v>
      </c>
      <c r="AB1658" s="18" t="str">
        <f t="shared" si="258"/>
        <v>Not Recommended</v>
      </c>
      <c r="AC1658" s="18" t="str">
        <f t="shared" si="259"/>
        <v>Normal</v>
      </c>
    </row>
    <row r="1659" spans="1:29" x14ac:dyDescent="0.35">
      <c r="A1659" s="18" t="s">
        <v>2616</v>
      </c>
      <c r="B1659" s="19">
        <v>37190</v>
      </c>
      <c r="C1659" s="18" t="s">
        <v>19</v>
      </c>
      <c r="D1659" s="18" t="s">
        <v>38</v>
      </c>
      <c r="E1659" s="18" t="s">
        <v>178</v>
      </c>
      <c r="F1659" s="18" t="s">
        <v>179</v>
      </c>
      <c r="G1659" s="18" t="s">
        <v>110</v>
      </c>
      <c r="H1659" s="18" t="s">
        <v>2617</v>
      </c>
      <c r="I1659" s="18" t="s">
        <v>1512</v>
      </c>
      <c r="J1659" s="20">
        <v>326</v>
      </c>
      <c r="K1659" s="20">
        <v>809</v>
      </c>
      <c r="L1659" s="20">
        <v>0</v>
      </c>
      <c r="M1659" s="20">
        <v>39000</v>
      </c>
      <c r="N1659" s="20">
        <v>8.4</v>
      </c>
      <c r="O1659" s="20">
        <v>242</v>
      </c>
      <c r="P1659" s="20">
        <v>122</v>
      </c>
      <c r="Q1659" s="3">
        <v>33201661</v>
      </c>
      <c r="R1659" s="3">
        <v>77000000</v>
      </c>
      <c r="S1659" s="3">
        <f t="shared" si="250"/>
        <v>-43798339</v>
      </c>
      <c r="T1659" s="4">
        <f t="shared" si="251"/>
        <v>-0.5688095974025974</v>
      </c>
      <c r="U1659" s="5">
        <f t="shared" si="252"/>
        <v>37.272476161038959</v>
      </c>
      <c r="V1659" s="2">
        <f t="shared" si="253"/>
        <v>2001</v>
      </c>
      <c r="W1659" s="18" t="str">
        <f t="shared" si="254"/>
        <v>oktyabr</v>
      </c>
      <c r="X1659" s="18" t="str">
        <f t="shared" si="255"/>
        <v>Jean-Pierre Jeunet</v>
      </c>
      <c r="Y1659" s="18" t="str">
        <f t="shared" si="256"/>
        <v>AMÃ©LİE</v>
      </c>
      <c r="Z1659" s="18" t="str">
        <f t="shared" si="257"/>
        <v>Underperformer</v>
      </c>
      <c r="AA1659" s="18" t="str">
        <f>VLOOKUP(D1659, lookups!$A$2:$B$18, 2, FALSE)</f>
        <v>Medium Budget</v>
      </c>
      <c r="AB1659" s="18" t="str">
        <f t="shared" si="258"/>
        <v>Not Recommended</v>
      </c>
      <c r="AC1659" s="18" t="str">
        <f t="shared" si="259"/>
        <v>High Buzz / High Score</v>
      </c>
    </row>
    <row r="1660" spans="1:29" x14ac:dyDescent="0.35">
      <c r="A1660" s="18" t="s">
        <v>510</v>
      </c>
      <c r="B1660" s="19">
        <v>31399</v>
      </c>
      <c r="C1660" s="18" t="s">
        <v>50</v>
      </c>
      <c r="D1660" s="18" t="s">
        <v>95</v>
      </c>
      <c r="E1660" s="18" t="s">
        <v>21</v>
      </c>
      <c r="F1660" s="18" t="s">
        <v>22</v>
      </c>
      <c r="G1660" s="18" t="s">
        <v>150</v>
      </c>
      <c r="H1660" s="18" t="s">
        <v>511</v>
      </c>
      <c r="I1660" s="18" t="s">
        <v>512</v>
      </c>
      <c r="J1660" s="20">
        <v>826</v>
      </c>
      <c r="K1660" s="20">
        <v>1154</v>
      </c>
      <c r="L1660" s="20">
        <v>759</v>
      </c>
      <c r="M1660" s="20">
        <v>0</v>
      </c>
      <c r="N1660" s="20">
        <v>7.2</v>
      </c>
      <c r="O1660" s="20">
        <v>46</v>
      </c>
      <c r="P1660" s="20">
        <v>133</v>
      </c>
      <c r="Q1660" s="3">
        <v>33200000</v>
      </c>
      <c r="R1660" s="3">
        <v>26000000</v>
      </c>
      <c r="S1660" s="3">
        <f t="shared" si="250"/>
        <v>7200000</v>
      </c>
      <c r="T1660" s="4">
        <f t="shared" si="251"/>
        <v>0.27692307692307694</v>
      </c>
      <c r="U1660" s="5">
        <f t="shared" si="252"/>
        <v>28.910769230769233</v>
      </c>
      <c r="V1660" s="2">
        <f t="shared" si="253"/>
        <v>1985</v>
      </c>
      <c r="W1660" s="18" t="str">
        <f t="shared" si="254"/>
        <v>dekabr</v>
      </c>
      <c r="X1660" s="18" t="str">
        <f t="shared" si="255"/>
        <v>Lawrence Kasdan</v>
      </c>
      <c r="Y1660" s="18" t="str">
        <f t="shared" si="256"/>
        <v>SİLVERADO</v>
      </c>
      <c r="Z1660" s="18" t="str">
        <f t="shared" si="257"/>
        <v>Normal</v>
      </c>
      <c r="AA1660" s="18" t="str">
        <f>VLOOKUP(D1660, lookups!$A$2:$B$18, 2, FALSE)</f>
        <v>High Budget</v>
      </c>
      <c r="AB1660" s="18" t="str">
        <f t="shared" si="258"/>
        <v>Not Recommended</v>
      </c>
      <c r="AC1660" s="18" t="str">
        <f t="shared" si="259"/>
        <v>Normal</v>
      </c>
    </row>
    <row r="1661" spans="1:29" x14ac:dyDescent="0.35">
      <c r="A1661" s="18" t="s">
        <v>3076</v>
      </c>
      <c r="B1661" s="19">
        <v>37561</v>
      </c>
      <c r="C1661" s="18" t="s">
        <v>50</v>
      </c>
      <c r="D1661" s="18" t="s">
        <v>95</v>
      </c>
      <c r="E1661" s="18" t="s">
        <v>21</v>
      </c>
      <c r="F1661" s="18" t="s">
        <v>22</v>
      </c>
      <c r="G1661" s="18" t="s">
        <v>150</v>
      </c>
      <c r="H1661" s="18" t="s">
        <v>1729</v>
      </c>
      <c r="I1661" s="18" t="s">
        <v>1785</v>
      </c>
      <c r="J1661" s="20">
        <v>989</v>
      </c>
      <c r="K1661" s="20">
        <v>1576</v>
      </c>
      <c r="L1661" s="20">
        <v>84</v>
      </c>
      <c r="M1661" s="20">
        <v>531</v>
      </c>
      <c r="N1661" s="20">
        <v>5.4</v>
      </c>
      <c r="O1661" s="20">
        <v>105</v>
      </c>
      <c r="P1661" s="20">
        <v>97</v>
      </c>
      <c r="Q1661" s="3">
        <v>33105600</v>
      </c>
      <c r="R1661" s="3">
        <v>70000000</v>
      </c>
      <c r="S1661" s="3">
        <f t="shared" si="250"/>
        <v>-36894400</v>
      </c>
      <c r="T1661" s="4">
        <f t="shared" si="251"/>
        <v>-0.52706285714285717</v>
      </c>
      <c r="U1661" s="5">
        <f t="shared" si="252"/>
        <v>21.442274857142859</v>
      </c>
      <c r="V1661" s="2">
        <f t="shared" si="253"/>
        <v>2002</v>
      </c>
      <c r="W1661" s="18" t="str">
        <f t="shared" si="254"/>
        <v>noyabr</v>
      </c>
      <c r="X1661" s="18" t="str">
        <f t="shared" si="255"/>
        <v>Betty Thomas</v>
      </c>
      <c r="Y1661" s="18" t="str">
        <f t="shared" si="256"/>
        <v>I SPY</v>
      </c>
      <c r="Z1661" s="18" t="str">
        <f t="shared" si="257"/>
        <v>Underperformer</v>
      </c>
      <c r="AA1661" s="18" t="str">
        <f>VLOOKUP(D1661, lookups!$A$2:$B$18, 2, FALSE)</f>
        <v>High Budget</v>
      </c>
      <c r="AB1661" s="18" t="str">
        <f t="shared" si="258"/>
        <v>Not Recommended</v>
      </c>
      <c r="AC1661" s="18" t="str">
        <f t="shared" si="259"/>
        <v>High Buzz Mismatch</v>
      </c>
    </row>
    <row r="1662" spans="1:29" x14ac:dyDescent="0.35">
      <c r="A1662" s="18" t="s">
        <v>7005</v>
      </c>
      <c r="B1662" s="19">
        <v>42149</v>
      </c>
      <c r="C1662" s="18" t="s">
        <v>50</v>
      </c>
      <c r="D1662" s="18" t="s">
        <v>38</v>
      </c>
      <c r="E1662" s="18" t="s">
        <v>21</v>
      </c>
      <c r="F1662" s="18" t="s">
        <v>101</v>
      </c>
      <c r="G1662" s="18" t="s">
        <v>102</v>
      </c>
      <c r="H1662" s="18" t="s">
        <v>7006</v>
      </c>
      <c r="I1662" s="18" t="s">
        <v>1869</v>
      </c>
      <c r="J1662" s="20">
        <v>220</v>
      </c>
      <c r="K1662" s="20">
        <v>583</v>
      </c>
      <c r="L1662" s="20">
        <v>108</v>
      </c>
      <c r="M1662" s="20">
        <v>21000</v>
      </c>
      <c r="N1662" s="20">
        <v>6.6</v>
      </c>
      <c r="O1662" s="20">
        <v>158</v>
      </c>
      <c r="P1662" s="20">
        <v>122</v>
      </c>
      <c r="Q1662" s="3">
        <v>33071558</v>
      </c>
      <c r="R1662" s="3">
        <v>10000000</v>
      </c>
      <c r="S1662" s="3">
        <f t="shared" si="250"/>
        <v>23071558</v>
      </c>
      <c r="T1662" s="4">
        <f t="shared" si="251"/>
        <v>2.3071557999999999</v>
      </c>
      <c r="U1662" s="5">
        <f t="shared" si="252"/>
        <v>29.42286232</v>
      </c>
      <c r="V1662" s="2">
        <f t="shared" si="253"/>
        <v>2015</v>
      </c>
      <c r="W1662" s="18" t="str">
        <f t="shared" si="254"/>
        <v>may</v>
      </c>
      <c r="X1662" s="18" t="str">
        <f t="shared" si="255"/>
        <v>John Madden</v>
      </c>
      <c r="Y1662" s="18" t="str">
        <f t="shared" si="256"/>
        <v>THE SECOND BEST EXOTİC MARİGOLD HOTEL</v>
      </c>
      <c r="Z1662" s="18" t="str">
        <f t="shared" si="257"/>
        <v>Normal</v>
      </c>
      <c r="AA1662" s="18" t="str">
        <f>VLOOKUP(D1662, lookups!$A$2:$B$18, 2, FALSE)</f>
        <v>Medium Budget</v>
      </c>
      <c r="AB1662" s="18" t="str">
        <f t="shared" si="258"/>
        <v>Not Recommended</v>
      </c>
      <c r="AC1662" s="18" t="str">
        <f t="shared" si="259"/>
        <v>Normal</v>
      </c>
    </row>
    <row r="1663" spans="1:29" x14ac:dyDescent="0.35">
      <c r="A1663" s="18" t="s">
        <v>4851</v>
      </c>
      <c r="B1663" s="19">
        <v>39187</v>
      </c>
      <c r="C1663" s="18" t="s">
        <v>50</v>
      </c>
      <c r="D1663" s="18" t="s">
        <v>20</v>
      </c>
      <c r="E1663" s="18" t="s">
        <v>21</v>
      </c>
      <c r="F1663" s="18" t="s">
        <v>22</v>
      </c>
      <c r="G1663" s="18" t="s">
        <v>110</v>
      </c>
      <c r="H1663" s="18" t="s">
        <v>1230</v>
      </c>
      <c r="I1663" s="18" t="s">
        <v>908</v>
      </c>
      <c r="J1663" s="20">
        <v>21000</v>
      </c>
      <c r="K1663" s="20">
        <v>36928</v>
      </c>
      <c r="L1663" s="20">
        <v>21000</v>
      </c>
      <c r="M1663" s="20">
        <v>12000</v>
      </c>
      <c r="N1663" s="20">
        <v>7.7</v>
      </c>
      <c r="O1663" s="20">
        <v>377</v>
      </c>
      <c r="P1663" s="20">
        <v>162</v>
      </c>
      <c r="Q1663" s="3">
        <v>33048353</v>
      </c>
      <c r="R1663" s="3">
        <v>65000000</v>
      </c>
      <c r="S1663" s="3">
        <f t="shared" si="250"/>
        <v>-31951647</v>
      </c>
      <c r="T1663" s="4">
        <f t="shared" si="251"/>
        <v>-0.4915638</v>
      </c>
      <c r="U1663" s="5">
        <f t="shared" si="252"/>
        <v>31.803374479999999</v>
      </c>
      <c r="V1663" s="2">
        <f t="shared" si="253"/>
        <v>2007</v>
      </c>
      <c r="W1663" s="18" t="str">
        <f t="shared" si="254"/>
        <v>aprel</v>
      </c>
      <c r="X1663" s="18" t="str">
        <f t="shared" si="255"/>
        <v>David Fincher</v>
      </c>
      <c r="Y1663" s="18" t="str">
        <f t="shared" si="256"/>
        <v>ZODİAC</v>
      </c>
      <c r="Z1663" s="18" t="str">
        <f t="shared" si="257"/>
        <v>Underperformer</v>
      </c>
      <c r="AA1663" s="18" t="str">
        <f>VLOOKUP(D1663, lookups!$A$2:$B$18, 2, FALSE)</f>
        <v>Medium Budget</v>
      </c>
      <c r="AB1663" s="18" t="str">
        <f t="shared" si="258"/>
        <v>Not Recommended</v>
      </c>
      <c r="AC1663" s="18" t="str">
        <f t="shared" si="259"/>
        <v>Normal</v>
      </c>
    </row>
    <row r="1664" spans="1:29" x14ac:dyDescent="0.35">
      <c r="A1664" s="18" t="s">
        <v>6016</v>
      </c>
      <c r="B1664" s="19">
        <v>40720</v>
      </c>
      <c r="C1664" s="18" t="s">
        <v>50</v>
      </c>
      <c r="D1664" s="18" t="s">
        <v>27</v>
      </c>
      <c r="E1664" s="18" t="s">
        <v>21</v>
      </c>
      <c r="F1664" s="18" t="s">
        <v>22</v>
      </c>
      <c r="G1664" s="18" t="s">
        <v>150</v>
      </c>
      <c r="H1664" s="18" t="s">
        <v>898</v>
      </c>
      <c r="I1664" s="18" t="s">
        <v>3950</v>
      </c>
      <c r="J1664" s="20">
        <v>12000</v>
      </c>
      <c r="K1664" s="20">
        <v>19904</v>
      </c>
      <c r="L1664" s="20">
        <v>101</v>
      </c>
      <c r="M1664" s="20">
        <v>23000</v>
      </c>
      <c r="N1664" s="20">
        <v>6</v>
      </c>
      <c r="O1664" s="20">
        <v>267</v>
      </c>
      <c r="P1664" s="20">
        <v>114</v>
      </c>
      <c r="Q1664" s="3">
        <v>33037754</v>
      </c>
      <c r="R1664" s="3">
        <v>37000000</v>
      </c>
      <c r="S1664" s="3">
        <f t="shared" si="250"/>
        <v>-3962246</v>
      </c>
      <c r="T1664" s="4">
        <f t="shared" si="251"/>
        <v>-0.10708772972972973</v>
      </c>
      <c r="U1664" s="5">
        <f t="shared" si="252"/>
        <v>26.257164908108109</v>
      </c>
      <c r="V1664" s="2">
        <f t="shared" si="253"/>
        <v>2011</v>
      </c>
      <c r="W1664" s="18" t="str">
        <f t="shared" si="254"/>
        <v>iyun</v>
      </c>
      <c r="X1664" s="18" t="str">
        <f t="shared" si="255"/>
        <v>Mikael HÃ¥fstrÃ¶m</v>
      </c>
      <c r="Y1664" s="18" t="str">
        <f t="shared" si="256"/>
        <v>THE RİTE</v>
      </c>
      <c r="Z1664" s="18" t="str">
        <f t="shared" si="257"/>
        <v>Normal</v>
      </c>
      <c r="AA1664" s="18" t="str">
        <f>VLOOKUP(D1664, lookups!$A$2:$B$18, 2, FALSE)</f>
        <v>Medium Budget</v>
      </c>
      <c r="AB1664" s="18" t="str">
        <f t="shared" si="258"/>
        <v>Not Recommended</v>
      </c>
      <c r="AC1664" s="18" t="str">
        <f t="shared" si="259"/>
        <v>Normal</v>
      </c>
    </row>
    <row r="1665" spans="1:29" x14ac:dyDescent="0.35">
      <c r="A1665" s="18" t="s">
        <v>2357</v>
      </c>
      <c r="B1665" s="19">
        <v>36537</v>
      </c>
      <c r="C1665" s="18" t="s">
        <v>50</v>
      </c>
      <c r="D1665" s="18" t="s">
        <v>95</v>
      </c>
      <c r="E1665" s="18" t="s">
        <v>21</v>
      </c>
      <c r="F1665" s="18" t="s">
        <v>22</v>
      </c>
      <c r="G1665" s="18" t="s">
        <v>110</v>
      </c>
      <c r="H1665" s="18" t="s">
        <v>2358</v>
      </c>
      <c r="I1665" s="18" t="s">
        <v>2359</v>
      </c>
      <c r="J1665" s="20">
        <v>18000</v>
      </c>
      <c r="K1665" s="20">
        <v>23344</v>
      </c>
      <c r="L1665" s="20">
        <v>71</v>
      </c>
      <c r="M1665" s="20">
        <v>0</v>
      </c>
      <c r="N1665" s="20">
        <v>4.9000000000000004</v>
      </c>
      <c r="O1665" s="20">
        <v>122</v>
      </c>
      <c r="P1665" s="20">
        <v>99</v>
      </c>
      <c r="Q1665" s="3">
        <v>33000377</v>
      </c>
      <c r="R1665" s="3">
        <v>28000000</v>
      </c>
      <c r="S1665" s="3">
        <f t="shared" si="250"/>
        <v>5000377</v>
      </c>
      <c r="T1665" s="4">
        <f t="shared" si="251"/>
        <v>0.17858489285714285</v>
      </c>
      <c r="U1665" s="5">
        <f t="shared" si="252"/>
        <v>19.67143395714286</v>
      </c>
      <c r="V1665" s="2">
        <f t="shared" si="253"/>
        <v>2000</v>
      </c>
      <c r="W1665" s="18" t="str">
        <f t="shared" si="254"/>
        <v>yanvar</v>
      </c>
      <c r="X1665" s="18" t="str">
        <f t="shared" si="255"/>
        <v>Patrick Lussier</v>
      </c>
      <c r="Y1665" s="18" t="str">
        <f t="shared" si="256"/>
        <v>DRACULA 2000</v>
      </c>
      <c r="Z1665" s="18" t="str">
        <f t="shared" si="257"/>
        <v>Normal</v>
      </c>
      <c r="AA1665" s="18" t="str">
        <f>VLOOKUP(D1665, lookups!$A$2:$B$18, 2, FALSE)</f>
        <v>High Budget</v>
      </c>
      <c r="AB1665" s="18" t="str">
        <f t="shared" si="258"/>
        <v>Not Recommended</v>
      </c>
      <c r="AC1665" s="18" t="str">
        <f t="shared" si="259"/>
        <v>High Buzz Mismatch</v>
      </c>
    </row>
    <row r="1666" spans="1:29" x14ac:dyDescent="0.35">
      <c r="A1666" s="18" t="s">
        <v>515</v>
      </c>
      <c r="B1666" s="19">
        <v>31254</v>
      </c>
      <c r="C1666" s="18" t="s">
        <v>50</v>
      </c>
      <c r="D1666" s="18" t="s">
        <v>95</v>
      </c>
      <c r="E1666" s="18" t="s">
        <v>21</v>
      </c>
      <c r="F1666" s="18" t="s">
        <v>22</v>
      </c>
      <c r="G1666" s="18" t="s">
        <v>150</v>
      </c>
      <c r="H1666" s="18" t="s">
        <v>516</v>
      </c>
      <c r="I1666" s="18" t="s">
        <v>517</v>
      </c>
      <c r="J1666" s="20">
        <v>854</v>
      </c>
      <c r="K1666" s="20">
        <v>3394</v>
      </c>
      <c r="L1666" s="20">
        <v>78</v>
      </c>
      <c r="M1666" s="20">
        <v>0</v>
      </c>
      <c r="N1666" s="20">
        <v>6.9</v>
      </c>
      <c r="O1666" s="20">
        <v>55</v>
      </c>
      <c r="P1666" s="20">
        <v>109</v>
      </c>
      <c r="Q1666" s="3">
        <v>33000000</v>
      </c>
      <c r="R1666" s="3">
        <v>10000000</v>
      </c>
      <c r="S1666" s="3">
        <f t="shared" si="250"/>
        <v>23000000</v>
      </c>
      <c r="T1666" s="4">
        <f t="shared" si="251"/>
        <v>2.2999999999999998</v>
      </c>
      <c r="U1666" s="5">
        <f t="shared" si="252"/>
        <v>28.520000000000003</v>
      </c>
      <c r="V1666" s="2">
        <f t="shared" si="253"/>
        <v>1985</v>
      </c>
      <c r="W1666" s="18" t="str">
        <f t="shared" si="254"/>
        <v>iyul</v>
      </c>
      <c r="X1666" s="18" t="str">
        <f t="shared" si="255"/>
        <v>Michael Schultz</v>
      </c>
      <c r="Y1666" s="18" t="str">
        <f t="shared" si="256"/>
        <v>THE LAST DRAGON</v>
      </c>
      <c r="Z1666" s="18" t="str">
        <f t="shared" si="257"/>
        <v>Normal</v>
      </c>
      <c r="AA1666" s="18" t="str">
        <f>VLOOKUP(D1666, lookups!$A$2:$B$18, 2, FALSE)</f>
        <v>High Budget</v>
      </c>
      <c r="AB1666" s="18" t="str">
        <f t="shared" si="258"/>
        <v>Not Recommended</v>
      </c>
      <c r="AC1666" s="18" t="str">
        <f t="shared" si="259"/>
        <v>Normal</v>
      </c>
    </row>
    <row r="1667" spans="1:29" x14ac:dyDescent="0.35">
      <c r="A1667" s="18" t="s">
        <v>3056</v>
      </c>
      <c r="B1667" s="19">
        <v>37311</v>
      </c>
      <c r="C1667" s="18" t="s">
        <v>50</v>
      </c>
      <c r="D1667" s="18" t="s">
        <v>38</v>
      </c>
      <c r="E1667" s="18" t="s">
        <v>21</v>
      </c>
      <c r="F1667" s="18" t="s">
        <v>22</v>
      </c>
      <c r="G1667" s="18" t="s">
        <v>110</v>
      </c>
      <c r="H1667" s="18" t="s">
        <v>913</v>
      </c>
      <c r="I1667" s="18" t="s">
        <v>3057</v>
      </c>
      <c r="J1667" s="20">
        <v>723</v>
      </c>
      <c r="K1667" s="20">
        <v>3712</v>
      </c>
      <c r="L1667" s="20">
        <v>7</v>
      </c>
      <c r="M1667" s="20">
        <v>981</v>
      </c>
      <c r="N1667" s="20">
        <v>5.8</v>
      </c>
      <c r="O1667" s="20">
        <v>26</v>
      </c>
      <c r="P1667" s="20">
        <v>85</v>
      </c>
      <c r="Q1667" s="3">
        <v>32983713</v>
      </c>
      <c r="R1667" s="3">
        <v>20000000</v>
      </c>
      <c r="S1667" s="3">
        <f t="shared" ref="S1667:S1730" si="260">Q1667-R1667</f>
        <v>12983713</v>
      </c>
      <c r="T1667" s="4">
        <f t="shared" ref="T1667:T1730" si="261">IF(R1667&gt;0, (Q1667-R1667)/R1667, 0)</f>
        <v>0.64918564999999995</v>
      </c>
      <c r="U1667" s="5">
        <f t="shared" ref="U1667:U1730" si="262">(N1667*4) + (T1667*0.4) + (M1667/10000)</f>
        <v>23.557774259999999</v>
      </c>
      <c r="V1667" s="2">
        <f t="shared" ref="V1667:V1730" si="263">YEAR(B1667)</f>
        <v>2002</v>
      </c>
      <c r="W1667" s="18" t="str">
        <f t="shared" ref="W1667:W1730" si="264">TEXT(B1667, "mmmm")</f>
        <v>fevral</v>
      </c>
      <c r="X1667" s="18" t="str">
        <f t="shared" ref="X1667:X1730" si="265">TRIM(I1667)</f>
        <v>Marcus Raboy</v>
      </c>
      <c r="Y1667" s="18" t="str">
        <f t="shared" ref="Y1667:Y1730" si="266">UPPER(A1667)</f>
        <v>FRİDAY AFTER NEXT</v>
      </c>
      <c r="Z1667" s="18" t="str">
        <f t="shared" ref="Z1667:Z1730" si="267">IF(AND(R1667&gt;50000000, S1667&lt;0), "Underperformer", IF(AND(R1667&lt;10000000, S1667&gt;50000000), "Overperformer", "Normal"))</f>
        <v>Normal</v>
      </c>
      <c r="AA1667" s="18" t="str">
        <f>VLOOKUP(D1667, lookups!$A$2:$B$18, 2, FALSE)</f>
        <v>Medium Budget</v>
      </c>
      <c r="AB1667" s="18" t="str">
        <f t="shared" ref="AB1667:AB1730" si="268">IF(AND(N1667&gt;7, T1667&gt;1, U1667&gt;70), "Recommended", "Not Recommended")</f>
        <v>Not Recommended</v>
      </c>
      <c r="AC1667" s="18" t="str">
        <f t="shared" ref="AC1667:AC1730" si="269">IF(N1667&gt;=8, "High Buzz / High Score", IF(AND(N1667&lt;6, T1667&lt;1), "High Buzz Mismatch", "Normal"))</f>
        <v>High Buzz Mismatch</v>
      </c>
    </row>
    <row r="1668" spans="1:29" x14ac:dyDescent="0.35">
      <c r="A1668" s="18" t="s">
        <v>1836</v>
      </c>
      <c r="B1668" s="19">
        <v>35961</v>
      </c>
      <c r="C1668" s="18" t="s">
        <v>50</v>
      </c>
      <c r="D1668" s="18" t="s">
        <v>95</v>
      </c>
      <c r="E1668" s="18" t="s">
        <v>21</v>
      </c>
      <c r="F1668" s="18" t="s">
        <v>22</v>
      </c>
      <c r="G1668" s="18" t="s">
        <v>110</v>
      </c>
      <c r="H1668" s="18" t="s">
        <v>800</v>
      </c>
      <c r="I1668" s="18" t="s">
        <v>760</v>
      </c>
      <c r="J1668" s="20">
        <v>13000</v>
      </c>
      <c r="K1668" s="20">
        <v>16536</v>
      </c>
      <c r="L1668" s="20">
        <v>17</v>
      </c>
      <c r="M1668" s="20">
        <v>0</v>
      </c>
      <c r="N1668" s="20">
        <v>6.1</v>
      </c>
      <c r="O1668" s="20">
        <v>79</v>
      </c>
      <c r="P1668" s="20">
        <v>111</v>
      </c>
      <c r="Q1668" s="3">
        <v>32940507</v>
      </c>
      <c r="R1668" s="3">
        <v>60000000</v>
      </c>
      <c r="S1668" s="3">
        <f t="shared" si="260"/>
        <v>-27059493</v>
      </c>
      <c r="T1668" s="4">
        <f t="shared" si="261"/>
        <v>-0.45099155000000002</v>
      </c>
      <c r="U1668" s="5">
        <f t="shared" si="262"/>
        <v>24.219603379999999</v>
      </c>
      <c r="V1668" s="2">
        <f t="shared" si="263"/>
        <v>1998</v>
      </c>
      <c r="W1668" s="18" t="str">
        <f t="shared" si="264"/>
        <v>iyun</v>
      </c>
      <c r="X1668" s="18" t="str">
        <f t="shared" si="265"/>
        <v>Harold Becker</v>
      </c>
      <c r="Y1668" s="18" t="str">
        <f t="shared" si="266"/>
        <v>MERCURY RİSİNG</v>
      </c>
      <c r="Z1668" s="18" t="str">
        <f t="shared" si="267"/>
        <v>Underperformer</v>
      </c>
      <c r="AA1668" s="18" t="str">
        <f>VLOOKUP(D1668, lookups!$A$2:$B$18, 2, FALSE)</f>
        <v>High Budget</v>
      </c>
      <c r="AB1668" s="18" t="str">
        <f t="shared" si="268"/>
        <v>Not Recommended</v>
      </c>
      <c r="AC1668" s="18" t="str">
        <f t="shared" si="269"/>
        <v>Normal</v>
      </c>
    </row>
    <row r="1669" spans="1:29" x14ac:dyDescent="0.35">
      <c r="A1669" s="18" t="s">
        <v>1340</v>
      </c>
      <c r="B1669" s="19">
        <v>35170</v>
      </c>
      <c r="C1669" s="18" t="s">
        <v>50</v>
      </c>
      <c r="D1669" s="18" t="s">
        <v>95</v>
      </c>
      <c r="E1669" s="18" t="s">
        <v>21</v>
      </c>
      <c r="F1669" s="18" t="s">
        <v>22</v>
      </c>
      <c r="G1669" s="18" t="s">
        <v>150</v>
      </c>
      <c r="H1669" s="18" t="s">
        <v>254</v>
      </c>
      <c r="I1669" s="18" t="s">
        <v>1341</v>
      </c>
      <c r="J1669" s="20">
        <v>13000</v>
      </c>
      <c r="K1669" s="20">
        <v>25126</v>
      </c>
      <c r="L1669" s="20">
        <v>357</v>
      </c>
      <c r="M1669" s="20">
        <v>0</v>
      </c>
      <c r="N1669" s="20">
        <v>5.8</v>
      </c>
      <c r="O1669" s="20">
        <v>61</v>
      </c>
      <c r="P1669" s="20">
        <v>114</v>
      </c>
      <c r="Q1669" s="3">
        <v>32885565</v>
      </c>
      <c r="R1669" s="3">
        <v>80000000</v>
      </c>
      <c r="S1669" s="3">
        <f t="shared" si="260"/>
        <v>-47114435</v>
      </c>
      <c r="T1669" s="4">
        <f t="shared" si="261"/>
        <v>-0.58893043749999996</v>
      </c>
      <c r="U1669" s="5">
        <f t="shared" si="262"/>
        <v>22.964427824999998</v>
      </c>
      <c r="V1669" s="2">
        <f t="shared" si="263"/>
        <v>1996</v>
      </c>
      <c r="W1669" s="18" t="str">
        <f t="shared" si="264"/>
        <v>aprel</v>
      </c>
      <c r="X1669" s="18" t="str">
        <f t="shared" si="265"/>
        <v>Rob Cohen</v>
      </c>
      <c r="Y1669" s="18" t="str">
        <f t="shared" si="266"/>
        <v>DAYLİGHT</v>
      </c>
      <c r="Z1669" s="18" t="str">
        <f t="shared" si="267"/>
        <v>Underperformer</v>
      </c>
      <c r="AA1669" s="18" t="str">
        <f>VLOOKUP(D1669, lookups!$A$2:$B$18, 2, FALSE)</f>
        <v>High Budget</v>
      </c>
      <c r="AB1669" s="18" t="str">
        <f t="shared" si="268"/>
        <v>Not Recommended</v>
      </c>
      <c r="AC1669" s="18" t="str">
        <f t="shared" si="269"/>
        <v>High Buzz Mismatch</v>
      </c>
    </row>
    <row r="1670" spans="1:29" x14ac:dyDescent="0.35">
      <c r="A1670" s="18" t="s">
        <v>4897</v>
      </c>
      <c r="B1670" s="19">
        <v>39703</v>
      </c>
      <c r="C1670" s="18" t="s">
        <v>50</v>
      </c>
      <c r="D1670" s="18" t="s">
        <v>38</v>
      </c>
      <c r="E1670" s="18" t="s">
        <v>21</v>
      </c>
      <c r="F1670" s="18" t="s">
        <v>22</v>
      </c>
      <c r="G1670" s="18" t="s">
        <v>150</v>
      </c>
      <c r="H1670" s="18" t="s">
        <v>3771</v>
      </c>
      <c r="I1670" s="18" t="s">
        <v>2413</v>
      </c>
      <c r="J1670" s="20">
        <v>1000</v>
      </c>
      <c r="K1670" s="20">
        <v>3239</v>
      </c>
      <c r="L1670" s="20">
        <v>65</v>
      </c>
      <c r="M1670" s="20">
        <v>702</v>
      </c>
      <c r="N1670" s="20">
        <v>5.7</v>
      </c>
      <c r="O1670" s="20">
        <v>146</v>
      </c>
      <c r="P1670" s="20">
        <v>102</v>
      </c>
      <c r="Q1670" s="3">
        <v>32853640</v>
      </c>
      <c r="R1670" s="3">
        <v>40000000</v>
      </c>
      <c r="S1670" s="3">
        <f t="shared" si="260"/>
        <v>-7146360</v>
      </c>
      <c r="T1670" s="4">
        <f t="shared" si="261"/>
        <v>-0.17865900000000001</v>
      </c>
      <c r="U1670" s="5">
        <f t="shared" si="262"/>
        <v>22.798736399999999</v>
      </c>
      <c r="V1670" s="2">
        <f t="shared" si="263"/>
        <v>2008</v>
      </c>
      <c r="W1670" s="18" t="str">
        <f t="shared" si="264"/>
        <v>sentyabr</v>
      </c>
      <c r="X1670" s="18" t="str">
        <f t="shared" si="265"/>
        <v>Steven Brill</v>
      </c>
      <c r="Y1670" s="18" t="str">
        <f t="shared" si="266"/>
        <v>DRİLLBİT TAYLOR</v>
      </c>
      <c r="Z1670" s="18" t="str">
        <f t="shared" si="267"/>
        <v>Normal</v>
      </c>
      <c r="AA1670" s="18" t="str">
        <f>VLOOKUP(D1670, lookups!$A$2:$B$18, 2, FALSE)</f>
        <v>Medium Budget</v>
      </c>
      <c r="AB1670" s="18" t="str">
        <f t="shared" si="268"/>
        <v>Not Recommended</v>
      </c>
      <c r="AC1670" s="18" t="str">
        <f t="shared" si="269"/>
        <v>High Buzz Mismatch</v>
      </c>
    </row>
    <row r="1671" spans="1:29" x14ac:dyDescent="0.35">
      <c r="A1671" s="18" t="s">
        <v>1441</v>
      </c>
      <c r="B1671" s="19">
        <v>35192</v>
      </c>
      <c r="C1671" s="18" t="s">
        <v>50</v>
      </c>
      <c r="D1671" s="18" t="s">
        <v>38</v>
      </c>
      <c r="E1671" s="18" t="s">
        <v>21</v>
      </c>
      <c r="F1671" s="18" t="s">
        <v>22</v>
      </c>
      <c r="G1671" s="18" t="s">
        <v>110</v>
      </c>
      <c r="H1671" s="18" t="s">
        <v>805</v>
      </c>
      <c r="I1671" s="18" t="s">
        <v>1442</v>
      </c>
      <c r="J1671" s="20">
        <v>2000</v>
      </c>
      <c r="K1671" s="20">
        <v>3016</v>
      </c>
      <c r="L1671" s="20">
        <v>31</v>
      </c>
      <c r="M1671" s="20">
        <v>877</v>
      </c>
      <c r="N1671" s="20">
        <v>4.3</v>
      </c>
      <c r="O1671" s="20">
        <v>51</v>
      </c>
      <c r="P1671" s="20">
        <v>117</v>
      </c>
      <c r="Q1671" s="3">
        <v>32800000</v>
      </c>
      <c r="R1671" s="3">
        <v>40000000</v>
      </c>
      <c r="S1671" s="3">
        <f t="shared" si="260"/>
        <v>-7200000</v>
      </c>
      <c r="T1671" s="4">
        <f t="shared" si="261"/>
        <v>-0.18</v>
      </c>
      <c r="U1671" s="5">
        <f t="shared" si="262"/>
        <v>17.215700000000002</v>
      </c>
      <c r="V1671" s="2">
        <f t="shared" si="263"/>
        <v>1996</v>
      </c>
      <c r="W1671" s="18" t="str">
        <f t="shared" si="264"/>
        <v>may</v>
      </c>
      <c r="X1671" s="18" t="str">
        <f t="shared" si="265"/>
        <v>Andrew Bergman</v>
      </c>
      <c r="Y1671" s="18" t="str">
        <f t="shared" si="266"/>
        <v>STRİPTEASE</v>
      </c>
      <c r="Z1671" s="18" t="str">
        <f t="shared" si="267"/>
        <v>Normal</v>
      </c>
      <c r="AA1671" s="18" t="str">
        <f>VLOOKUP(D1671, lookups!$A$2:$B$18, 2, FALSE)</f>
        <v>Medium Budget</v>
      </c>
      <c r="AB1671" s="18" t="str">
        <f t="shared" si="268"/>
        <v>Not Recommended</v>
      </c>
      <c r="AC1671" s="18" t="str">
        <f t="shared" si="269"/>
        <v>High Buzz Mismatch</v>
      </c>
    </row>
    <row r="1672" spans="1:29" x14ac:dyDescent="0.35">
      <c r="A1672" s="18" t="s">
        <v>3808</v>
      </c>
      <c r="B1672" s="19">
        <v>38033</v>
      </c>
      <c r="C1672" s="18" t="s">
        <v>50</v>
      </c>
      <c r="D1672" s="18" t="s">
        <v>95</v>
      </c>
      <c r="E1672" s="18" t="s">
        <v>21</v>
      </c>
      <c r="F1672" s="18" t="s">
        <v>22</v>
      </c>
      <c r="G1672" s="18" t="s">
        <v>110</v>
      </c>
      <c r="H1672" s="18" t="s">
        <v>3809</v>
      </c>
      <c r="I1672" s="18" t="s">
        <v>1623</v>
      </c>
      <c r="J1672" s="20">
        <v>860</v>
      </c>
      <c r="K1672" s="20">
        <v>2609</v>
      </c>
      <c r="L1672" s="20">
        <v>406</v>
      </c>
      <c r="M1672" s="20">
        <v>0</v>
      </c>
      <c r="N1672" s="20">
        <v>7.2</v>
      </c>
      <c r="O1672" s="20">
        <v>233</v>
      </c>
      <c r="P1672" s="20">
        <v>98</v>
      </c>
      <c r="Q1672" s="3">
        <v>32774834</v>
      </c>
      <c r="R1672" s="3">
        <v>30000000</v>
      </c>
      <c r="S1672" s="3">
        <f t="shared" si="260"/>
        <v>2774834</v>
      </c>
      <c r="T1672" s="4">
        <f t="shared" si="261"/>
        <v>9.2494466666666664E-2</v>
      </c>
      <c r="U1672" s="5">
        <f t="shared" si="262"/>
        <v>28.836997786666668</v>
      </c>
      <c r="V1672" s="2">
        <f t="shared" si="263"/>
        <v>2004</v>
      </c>
      <c r="W1672" s="18" t="str">
        <f t="shared" si="264"/>
        <v>fevral</v>
      </c>
      <c r="X1672" s="18" t="str">
        <f t="shared" si="265"/>
        <v>Trey Parker</v>
      </c>
      <c r="Y1672" s="18" t="str">
        <f t="shared" si="266"/>
        <v>TEAM AMERİCA: WORLD POLİCE</v>
      </c>
      <c r="Z1672" s="18" t="str">
        <f t="shared" si="267"/>
        <v>Normal</v>
      </c>
      <c r="AA1672" s="18" t="str">
        <f>VLOOKUP(D1672, lookups!$A$2:$B$18, 2, FALSE)</f>
        <v>High Budget</v>
      </c>
      <c r="AB1672" s="18" t="str">
        <f t="shared" si="268"/>
        <v>Not Recommended</v>
      </c>
      <c r="AC1672" s="18" t="str">
        <f t="shared" si="269"/>
        <v>Normal</v>
      </c>
    </row>
    <row r="1673" spans="1:29" x14ac:dyDescent="0.35">
      <c r="A1673" s="18" t="s">
        <v>5558</v>
      </c>
      <c r="B1673" s="19">
        <v>40353</v>
      </c>
      <c r="C1673" s="18" t="s">
        <v>50</v>
      </c>
      <c r="D1673" s="18" t="s">
        <v>27</v>
      </c>
      <c r="E1673" s="18" t="s">
        <v>21</v>
      </c>
      <c r="F1673" s="18" t="s">
        <v>22</v>
      </c>
      <c r="G1673" s="18" t="s">
        <v>150</v>
      </c>
      <c r="H1673" s="18" t="s">
        <v>1541</v>
      </c>
      <c r="I1673" s="18" t="s">
        <v>132</v>
      </c>
      <c r="J1673" s="20">
        <v>13000</v>
      </c>
      <c r="K1673" s="20">
        <v>14344</v>
      </c>
      <c r="L1673" s="20">
        <v>16000</v>
      </c>
      <c r="M1673" s="20">
        <v>16000</v>
      </c>
      <c r="N1673" s="20">
        <v>6.5</v>
      </c>
      <c r="O1673" s="20">
        <v>315</v>
      </c>
      <c r="P1673" s="20">
        <v>129</v>
      </c>
      <c r="Q1673" s="3">
        <v>32741596</v>
      </c>
      <c r="R1673" s="3">
        <v>50000000</v>
      </c>
      <c r="S1673" s="3">
        <f t="shared" si="260"/>
        <v>-17258404</v>
      </c>
      <c r="T1673" s="4">
        <f t="shared" si="261"/>
        <v>-0.34516807999999999</v>
      </c>
      <c r="U1673" s="5">
        <f t="shared" si="262"/>
        <v>27.461932768</v>
      </c>
      <c r="V1673" s="2">
        <f t="shared" si="263"/>
        <v>2010</v>
      </c>
      <c r="W1673" s="18" t="str">
        <f t="shared" si="264"/>
        <v>iyun</v>
      </c>
      <c r="X1673" s="18" t="str">
        <f t="shared" si="265"/>
        <v>Clint Eastwood</v>
      </c>
      <c r="Y1673" s="18" t="str">
        <f t="shared" si="266"/>
        <v>HEREAFTER</v>
      </c>
      <c r="Z1673" s="18" t="str">
        <f t="shared" si="267"/>
        <v>Normal</v>
      </c>
      <c r="AA1673" s="18" t="str">
        <f>VLOOKUP(D1673, lookups!$A$2:$B$18, 2, FALSE)</f>
        <v>Medium Budget</v>
      </c>
      <c r="AB1673" s="18" t="str">
        <f t="shared" si="268"/>
        <v>Not Recommended</v>
      </c>
      <c r="AC1673" s="18" t="str">
        <f t="shared" si="269"/>
        <v>Normal</v>
      </c>
    </row>
    <row r="1674" spans="1:29" x14ac:dyDescent="0.35">
      <c r="A1674" s="18" t="s">
        <v>5426</v>
      </c>
      <c r="B1674" s="19">
        <v>39974</v>
      </c>
      <c r="C1674" s="18" t="s">
        <v>50</v>
      </c>
      <c r="D1674" s="18" t="s">
        <v>20</v>
      </c>
      <c r="E1674" s="18" t="s">
        <v>21</v>
      </c>
      <c r="F1674" s="18" t="s">
        <v>22</v>
      </c>
      <c r="G1674" s="18" t="s">
        <v>110</v>
      </c>
      <c r="H1674" s="18" t="s">
        <v>541</v>
      </c>
      <c r="I1674" s="18" t="s">
        <v>5427</v>
      </c>
      <c r="J1674" s="20">
        <v>956</v>
      </c>
      <c r="K1674" s="20">
        <v>3861</v>
      </c>
      <c r="L1674" s="20">
        <v>29</v>
      </c>
      <c r="M1674" s="20">
        <v>0</v>
      </c>
      <c r="N1674" s="20">
        <v>6.6</v>
      </c>
      <c r="O1674" s="20">
        <v>241</v>
      </c>
      <c r="P1674" s="20">
        <v>114</v>
      </c>
      <c r="Q1674" s="3">
        <v>32721635</v>
      </c>
      <c r="R1674" s="3">
        <v>15000000</v>
      </c>
      <c r="S1674" s="3">
        <f t="shared" si="260"/>
        <v>17721635</v>
      </c>
      <c r="T1674" s="4">
        <f t="shared" si="261"/>
        <v>1.1814423333333333</v>
      </c>
      <c r="U1674" s="5">
        <f t="shared" si="262"/>
        <v>26.872576933333331</v>
      </c>
      <c r="V1674" s="2">
        <f t="shared" si="263"/>
        <v>2009</v>
      </c>
      <c r="W1674" s="18" t="str">
        <f t="shared" si="264"/>
        <v>iyun</v>
      </c>
      <c r="X1674" s="18" t="str">
        <f t="shared" si="265"/>
        <v>Dennis Iliadis</v>
      </c>
      <c r="Y1674" s="18" t="str">
        <f t="shared" si="266"/>
        <v>THE LAST HOUSE ON THE LEFT</v>
      </c>
      <c r="Z1674" s="18" t="str">
        <f t="shared" si="267"/>
        <v>Normal</v>
      </c>
      <c r="AA1674" s="18" t="str">
        <f>VLOOKUP(D1674, lookups!$A$2:$B$18, 2, FALSE)</f>
        <v>Medium Budget</v>
      </c>
      <c r="AB1674" s="18" t="str">
        <f t="shared" si="268"/>
        <v>Not Recommended</v>
      </c>
      <c r="AC1674" s="18" t="str">
        <f t="shared" si="269"/>
        <v>Normal</v>
      </c>
    </row>
    <row r="1675" spans="1:29" x14ac:dyDescent="0.35">
      <c r="A1675" s="18" t="s">
        <v>3966</v>
      </c>
      <c r="B1675" s="19">
        <v>38540</v>
      </c>
      <c r="C1675" s="18" t="s">
        <v>50</v>
      </c>
      <c r="D1675" s="18" t="s">
        <v>27</v>
      </c>
      <c r="E1675" s="18" t="s">
        <v>21</v>
      </c>
      <c r="F1675" s="18" t="s">
        <v>22</v>
      </c>
      <c r="G1675" s="18" t="s">
        <v>102</v>
      </c>
      <c r="H1675" s="18" t="s">
        <v>1287</v>
      </c>
      <c r="I1675" s="18" t="s">
        <v>3967</v>
      </c>
      <c r="J1675" s="20">
        <v>649</v>
      </c>
      <c r="K1675" s="20">
        <v>1400</v>
      </c>
      <c r="L1675" s="20">
        <v>61</v>
      </c>
      <c r="M1675" s="20">
        <v>0</v>
      </c>
      <c r="N1675" s="20">
        <v>6.9</v>
      </c>
      <c r="O1675" s="20">
        <v>75</v>
      </c>
      <c r="P1675" s="20">
        <v>98</v>
      </c>
      <c r="Q1675" s="3">
        <v>32701088</v>
      </c>
      <c r="R1675" s="3">
        <v>32000000</v>
      </c>
      <c r="S1675" s="3">
        <f t="shared" si="260"/>
        <v>701088</v>
      </c>
      <c r="T1675" s="4">
        <f t="shared" si="261"/>
        <v>2.1909000000000001E-2</v>
      </c>
      <c r="U1675" s="5">
        <f t="shared" si="262"/>
        <v>27.608763600000003</v>
      </c>
      <c r="V1675" s="2">
        <f t="shared" si="263"/>
        <v>2005</v>
      </c>
      <c r="W1675" s="18" t="str">
        <f t="shared" si="264"/>
        <v>iyul</v>
      </c>
      <c r="X1675" s="18" t="str">
        <f t="shared" si="265"/>
        <v>John Gatins</v>
      </c>
      <c r="Y1675" s="18" t="str">
        <f t="shared" si="266"/>
        <v>DREAMER: INSPİRED BY A TRUE STORY</v>
      </c>
      <c r="Z1675" s="18" t="str">
        <f t="shared" si="267"/>
        <v>Normal</v>
      </c>
      <c r="AA1675" s="18" t="str">
        <f>VLOOKUP(D1675, lookups!$A$2:$B$18, 2, FALSE)</f>
        <v>Medium Budget</v>
      </c>
      <c r="AB1675" s="18" t="str">
        <f t="shared" si="268"/>
        <v>Not Recommended</v>
      </c>
      <c r="AC1675" s="18" t="str">
        <f t="shared" si="269"/>
        <v>Normal</v>
      </c>
    </row>
    <row r="1676" spans="1:29" x14ac:dyDescent="0.35">
      <c r="A1676" s="18" t="s">
        <v>2193</v>
      </c>
      <c r="B1676" s="19">
        <v>36209</v>
      </c>
      <c r="C1676" s="18" t="s">
        <v>50</v>
      </c>
      <c r="D1676" s="18" t="s">
        <v>95</v>
      </c>
      <c r="E1676" s="18" t="s">
        <v>21</v>
      </c>
      <c r="F1676" s="18" t="s">
        <v>22</v>
      </c>
      <c r="G1676" s="18" t="s">
        <v>110</v>
      </c>
      <c r="H1676" s="18" t="s">
        <v>2194</v>
      </c>
      <c r="I1676" s="18" t="s">
        <v>624</v>
      </c>
      <c r="J1676" s="20">
        <v>845</v>
      </c>
      <c r="K1676" s="20">
        <v>1815</v>
      </c>
      <c r="L1676" s="20">
        <v>323</v>
      </c>
      <c r="M1676" s="20">
        <v>0</v>
      </c>
      <c r="N1676" s="20">
        <v>6.6</v>
      </c>
      <c r="O1676" s="20">
        <v>85</v>
      </c>
      <c r="P1676" s="20">
        <v>102</v>
      </c>
      <c r="Q1676" s="3">
        <v>32694788</v>
      </c>
      <c r="R1676" s="3">
        <v>85000000</v>
      </c>
      <c r="S1676" s="3">
        <f t="shared" si="260"/>
        <v>-52305212</v>
      </c>
      <c r="T1676" s="4">
        <f t="shared" si="261"/>
        <v>-0.61535543529411763</v>
      </c>
      <c r="U1676" s="5">
        <f t="shared" si="262"/>
        <v>26.153857825882351</v>
      </c>
      <c r="V1676" s="2">
        <f t="shared" si="263"/>
        <v>1999</v>
      </c>
      <c r="W1676" s="18" t="str">
        <f t="shared" si="264"/>
        <v>fevral</v>
      </c>
      <c r="X1676" s="18" t="str">
        <f t="shared" si="265"/>
        <v>John McTiernan</v>
      </c>
      <c r="Y1676" s="18" t="str">
        <f t="shared" si="266"/>
        <v>THE 13TH WARRİOR</v>
      </c>
      <c r="Z1676" s="18" t="str">
        <f t="shared" si="267"/>
        <v>Underperformer</v>
      </c>
      <c r="AA1676" s="18" t="str">
        <f>VLOOKUP(D1676, lookups!$A$2:$B$18, 2, FALSE)</f>
        <v>High Budget</v>
      </c>
      <c r="AB1676" s="18" t="str">
        <f t="shared" si="268"/>
        <v>Not Recommended</v>
      </c>
      <c r="AC1676" s="18" t="str">
        <f t="shared" si="269"/>
        <v>Normal</v>
      </c>
    </row>
    <row r="1677" spans="1:29" x14ac:dyDescent="0.35">
      <c r="A1677" s="18" t="s">
        <v>2473</v>
      </c>
      <c r="B1677" s="19">
        <v>36719</v>
      </c>
      <c r="C1677" s="18" t="s">
        <v>50</v>
      </c>
      <c r="D1677" s="18" t="s">
        <v>38</v>
      </c>
      <c r="E1677" s="18" t="s">
        <v>21</v>
      </c>
      <c r="F1677" s="18" t="s">
        <v>22</v>
      </c>
      <c r="G1677" s="18" t="s">
        <v>102</v>
      </c>
      <c r="H1677" s="18" t="s">
        <v>1582</v>
      </c>
      <c r="I1677" s="18" t="s">
        <v>2474</v>
      </c>
      <c r="J1677" s="20">
        <v>893</v>
      </c>
      <c r="K1677" s="20">
        <v>3946</v>
      </c>
      <c r="L1677" s="20">
        <v>597</v>
      </c>
      <c r="M1677" s="20">
        <v>0</v>
      </c>
      <c r="N1677" s="20">
        <v>6.9</v>
      </c>
      <c r="O1677" s="20">
        <v>106</v>
      </c>
      <c r="P1677" s="20">
        <v>115</v>
      </c>
      <c r="Q1677" s="3">
        <v>32662299</v>
      </c>
      <c r="R1677" s="3">
        <v>24000000</v>
      </c>
      <c r="S1677" s="3">
        <f t="shared" si="260"/>
        <v>8662299</v>
      </c>
      <c r="T1677" s="4">
        <f t="shared" si="261"/>
        <v>0.36092912500000002</v>
      </c>
      <c r="U1677" s="5">
        <f t="shared" si="262"/>
        <v>27.744371650000001</v>
      </c>
      <c r="V1677" s="2">
        <f t="shared" si="263"/>
        <v>2000</v>
      </c>
      <c r="W1677" s="18" t="str">
        <f t="shared" si="264"/>
        <v>iyul</v>
      </c>
      <c r="X1677" s="18" t="str">
        <f t="shared" si="265"/>
        <v>Bonnie Hunt</v>
      </c>
      <c r="Y1677" s="18" t="str">
        <f t="shared" si="266"/>
        <v>RETURN TO ME</v>
      </c>
      <c r="Z1677" s="18" t="str">
        <f t="shared" si="267"/>
        <v>Normal</v>
      </c>
      <c r="AA1677" s="18" t="str">
        <f>VLOOKUP(D1677, lookups!$A$2:$B$18, 2, FALSE)</f>
        <v>Medium Budget</v>
      </c>
      <c r="AB1677" s="18" t="str">
        <f t="shared" si="268"/>
        <v>Not Recommended</v>
      </c>
      <c r="AC1677" s="18" t="str">
        <f t="shared" si="269"/>
        <v>Normal</v>
      </c>
    </row>
    <row r="1678" spans="1:29" x14ac:dyDescent="0.35">
      <c r="A1678" s="18" t="s">
        <v>3910</v>
      </c>
      <c r="B1678" s="19">
        <v>38621</v>
      </c>
      <c r="C1678" s="18" t="s">
        <v>50</v>
      </c>
      <c r="D1678" s="18" t="s">
        <v>38</v>
      </c>
      <c r="E1678" s="18" t="s">
        <v>21</v>
      </c>
      <c r="F1678" s="18" t="s">
        <v>22</v>
      </c>
      <c r="G1678" s="18" t="s">
        <v>102</v>
      </c>
      <c r="H1678" s="18" t="s">
        <v>3911</v>
      </c>
      <c r="I1678" s="18" t="s">
        <v>1994</v>
      </c>
      <c r="J1678" s="20">
        <v>907</v>
      </c>
      <c r="K1678" s="20">
        <v>3462</v>
      </c>
      <c r="L1678" s="20">
        <v>61</v>
      </c>
      <c r="M1678" s="20">
        <v>1000</v>
      </c>
      <c r="N1678" s="20">
        <v>6.4</v>
      </c>
      <c r="O1678" s="20">
        <v>96</v>
      </c>
      <c r="P1678" s="20">
        <v>106</v>
      </c>
      <c r="Q1678" s="3">
        <v>32645546</v>
      </c>
      <c r="R1678" s="3">
        <v>14000000</v>
      </c>
      <c r="S1678" s="3">
        <f t="shared" si="260"/>
        <v>18645546</v>
      </c>
      <c r="T1678" s="4">
        <f t="shared" si="261"/>
        <v>1.3318247142857143</v>
      </c>
      <c r="U1678" s="5">
        <f t="shared" si="262"/>
        <v>26.232729885714289</v>
      </c>
      <c r="V1678" s="2">
        <f t="shared" si="263"/>
        <v>2005</v>
      </c>
      <c r="W1678" s="18" t="str">
        <f t="shared" si="264"/>
        <v>sentyabr</v>
      </c>
      <c r="X1678" s="18" t="str">
        <f t="shared" si="265"/>
        <v>Wayne Wang</v>
      </c>
      <c r="Y1678" s="18" t="str">
        <f t="shared" si="266"/>
        <v>BECAUSE OF WİNN-DİXİE</v>
      </c>
      <c r="Z1678" s="18" t="str">
        <f t="shared" si="267"/>
        <v>Normal</v>
      </c>
      <c r="AA1678" s="18" t="str">
        <f>VLOOKUP(D1678, lookups!$A$2:$B$18, 2, FALSE)</f>
        <v>Medium Budget</v>
      </c>
      <c r="AB1678" s="18" t="str">
        <f t="shared" si="268"/>
        <v>Not Recommended</v>
      </c>
      <c r="AC1678" s="18" t="str">
        <f t="shared" si="269"/>
        <v>Normal</v>
      </c>
    </row>
    <row r="1679" spans="1:29" x14ac:dyDescent="0.35">
      <c r="A1679" s="18" t="s">
        <v>2677</v>
      </c>
      <c r="B1679" s="19">
        <v>37004</v>
      </c>
      <c r="C1679" s="18" t="s">
        <v>50</v>
      </c>
      <c r="D1679" s="18" t="s">
        <v>95</v>
      </c>
      <c r="E1679" s="18" t="s">
        <v>21</v>
      </c>
      <c r="F1679" s="18" t="s">
        <v>22</v>
      </c>
      <c r="G1679" s="18" t="s">
        <v>150</v>
      </c>
      <c r="H1679" s="18" t="s">
        <v>254</v>
      </c>
      <c r="I1679" s="18" t="s">
        <v>627</v>
      </c>
      <c r="J1679" s="20">
        <v>13000</v>
      </c>
      <c r="K1679" s="20">
        <v>14780</v>
      </c>
      <c r="L1679" s="20">
        <v>212</v>
      </c>
      <c r="M1679" s="20">
        <v>886</v>
      </c>
      <c r="N1679" s="20">
        <v>4.5</v>
      </c>
      <c r="O1679" s="20">
        <v>109</v>
      </c>
      <c r="P1679" s="20">
        <v>116</v>
      </c>
      <c r="Q1679" s="3">
        <v>32616869</v>
      </c>
      <c r="R1679" s="3">
        <v>72000000</v>
      </c>
      <c r="S1679" s="3">
        <f t="shared" si="260"/>
        <v>-39383131</v>
      </c>
      <c r="T1679" s="4">
        <f t="shared" si="261"/>
        <v>-0.5469879305555555</v>
      </c>
      <c r="U1679" s="5">
        <f t="shared" si="262"/>
        <v>17.869804827777777</v>
      </c>
      <c r="V1679" s="2">
        <f t="shared" si="263"/>
        <v>2001</v>
      </c>
      <c r="W1679" s="18" t="str">
        <f t="shared" si="264"/>
        <v>aprel</v>
      </c>
      <c r="X1679" s="18" t="str">
        <f t="shared" si="265"/>
        <v>Renny Harlin</v>
      </c>
      <c r="Y1679" s="18" t="str">
        <f t="shared" si="266"/>
        <v>DRİVEN</v>
      </c>
      <c r="Z1679" s="18" t="str">
        <f t="shared" si="267"/>
        <v>Underperformer</v>
      </c>
      <c r="AA1679" s="18" t="str">
        <f>VLOOKUP(D1679, lookups!$A$2:$B$18, 2, FALSE)</f>
        <v>High Budget</v>
      </c>
      <c r="AB1679" s="18" t="str">
        <f t="shared" si="268"/>
        <v>Not Recommended</v>
      </c>
      <c r="AC1679" s="18" t="str">
        <f t="shared" si="269"/>
        <v>High Buzz Mismatch</v>
      </c>
    </row>
    <row r="1680" spans="1:29" x14ac:dyDescent="0.35">
      <c r="A1680" s="18" t="s">
        <v>463</v>
      </c>
      <c r="B1680" s="19">
        <v>30733</v>
      </c>
      <c r="C1680" s="18" t="s">
        <v>50</v>
      </c>
      <c r="D1680" s="18" t="s">
        <v>109</v>
      </c>
      <c r="E1680" s="18" t="s">
        <v>21</v>
      </c>
      <c r="F1680" s="18" t="s">
        <v>22</v>
      </c>
      <c r="G1680" s="18" t="s">
        <v>110</v>
      </c>
      <c r="H1680" s="18" t="s">
        <v>464</v>
      </c>
      <c r="I1680" s="18" t="s">
        <v>465</v>
      </c>
      <c r="J1680" s="20">
        <v>158</v>
      </c>
      <c r="K1680" s="20">
        <v>467</v>
      </c>
      <c r="L1680" s="20">
        <v>17</v>
      </c>
      <c r="M1680" s="20">
        <v>0</v>
      </c>
      <c r="N1680" s="20">
        <v>5.9</v>
      </c>
      <c r="O1680" s="20">
        <v>166</v>
      </c>
      <c r="P1680" s="20">
        <v>97</v>
      </c>
      <c r="Q1680" s="3">
        <v>32600000</v>
      </c>
      <c r="R1680" s="3">
        <v>1800000</v>
      </c>
      <c r="S1680" s="3">
        <f t="shared" si="260"/>
        <v>30800000</v>
      </c>
      <c r="T1680" s="4">
        <f t="shared" si="261"/>
        <v>17.111111111111111</v>
      </c>
      <c r="U1680" s="5">
        <f t="shared" si="262"/>
        <v>30.444444444444446</v>
      </c>
      <c r="V1680" s="2">
        <f t="shared" si="263"/>
        <v>1984</v>
      </c>
      <c r="W1680" s="18" t="str">
        <f t="shared" si="264"/>
        <v>fevral</v>
      </c>
      <c r="X1680" s="18" t="str">
        <f t="shared" si="265"/>
        <v>Joseph Zito</v>
      </c>
      <c r="Y1680" s="18" t="str">
        <f t="shared" si="266"/>
        <v>FRİDAY THE 13TH: THE FİNAL CHAPTER</v>
      </c>
      <c r="Z1680" s="18" t="str">
        <f t="shared" si="267"/>
        <v>Normal</v>
      </c>
      <c r="AA1680" s="18" t="str">
        <f>VLOOKUP(D1680, lookups!$A$2:$B$18, 2, FALSE)</f>
        <v>Low Budget</v>
      </c>
      <c r="AB1680" s="18" t="str">
        <f t="shared" si="268"/>
        <v>Not Recommended</v>
      </c>
      <c r="AC1680" s="18" t="str">
        <f t="shared" si="269"/>
        <v>Normal</v>
      </c>
    </row>
    <row r="1681" spans="1:29" x14ac:dyDescent="0.35">
      <c r="A1681" s="18" t="s">
        <v>2458</v>
      </c>
      <c r="B1681" s="19">
        <v>36786</v>
      </c>
      <c r="C1681" s="18" t="s">
        <v>50</v>
      </c>
      <c r="D1681" s="18" t="s">
        <v>95</v>
      </c>
      <c r="E1681" s="18" t="s">
        <v>21</v>
      </c>
      <c r="F1681" s="18" t="s">
        <v>22</v>
      </c>
      <c r="G1681" s="18" t="s">
        <v>110</v>
      </c>
      <c r="H1681" s="18" t="s">
        <v>2459</v>
      </c>
      <c r="I1681" s="18" t="s">
        <v>977</v>
      </c>
      <c r="J1681" s="20">
        <v>324</v>
      </c>
      <c r="K1681" s="20">
        <v>1013</v>
      </c>
      <c r="L1681" s="20">
        <v>138</v>
      </c>
      <c r="M1681" s="20">
        <v>892</v>
      </c>
      <c r="N1681" s="20">
        <v>6.2</v>
      </c>
      <c r="O1681" s="20">
        <v>134</v>
      </c>
      <c r="P1681" s="20">
        <v>135</v>
      </c>
      <c r="Q1681" s="3">
        <v>32598931</v>
      </c>
      <c r="R1681" s="3">
        <v>65000000</v>
      </c>
      <c r="S1681" s="3">
        <f t="shared" si="260"/>
        <v>-32401069</v>
      </c>
      <c r="T1681" s="4">
        <f t="shared" si="261"/>
        <v>-0.49847798461538462</v>
      </c>
      <c r="U1681" s="5">
        <f t="shared" si="262"/>
        <v>24.689808806153849</v>
      </c>
      <c r="V1681" s="2">
        <f t="shared" si="263"/>
        <v>2000</v>
      </c>
      <c r="W1681" s="18" t="str">
        <f t="shared" si="264"/>
        <v>sentyabr</v>
      </c>
      <c r="X1681" s="18" t="str">
        <f t="shared" si="265"/>
        <v>Taylor Hackford</v>
      </c>
      <c r="Y1681" s="18" t="str">
        <f t="shared" si="266"/>
        <v>PROOF OF LİFE</v>
      </c>
      <c r="Z1681" s="18" t="str">
        <f t="shared" si="267"/>
        <v>Underperformer</v>
      </c>
      <c r="AA1681" s="18" t="str">
        <f>VLOOKUP(D1681, lookups!$A$2:$B$18, 2, FALSE)</f>
        <v>High Budget</v>
      </c>
      <c r="AB1681" s="18" t="str">
        <f t="shared" si="268"/>
        <v>Not Recommended</v>
      </c>
      <c r="AC1681" s="18" t="str">
        <f t="shared" si="269"/>
        <v>Normal</v>
      </c>
    </row>
    <row r="1682" spans="1:29" x14ac:dyDescent="0.35">
      <c r="A1682" s="18" t="s">
        <v>4713</v>
      </c>
      <c r="B1682" s="19">
        <v>39350</v>
      </c>
      <c r="C1682" s="18" t="s">
        <v>50</v>
      </c>
      <c r="D1682" s="18" t="s">
        <v>38</v>
      </c>
      <c r="E1682" s="18" t="s">
        <v>21</v>
      </c>
      <c r="F1682" s="18" t="s">
        <v>101</v>
      </c>
      <c r="G1682" s="18" t="s">
        <v>102</v>
      </c>
      <c r="H1682" s="18" t="s">
        <v>4714</v>
      </c>
      <c r="I1682" s="18" t="s">
        <v>4715</v>
      </c>
      <c r="J1682" s="20">
        <v>328</v>
      </c>
      <c r="K1682" s="20">
        <v>794</v>
      </c>
      <c r="L1682" s="20">
        <v>68</v>
      </c>
      <c r="M1682" s="20">
        <v>0</v>
      </c>
      <c r="N1682" s="20">
        <v>6.3</v>
      </c>
      <c r="O1682" s="20">
        <v>151</v>
      </c>
      <c r="P1682" s="20">
        <v>90</v>
      </c>
      <c r="Q1682" s="3">
        <v>32553210</v>
      </c>
      <c r="R1682" s="3">
        <v>25000000</v>
      </c>
      <c r="S1682" s="3">
        <f t="shared" si="260"/>
        <v>7553210</v>
      </c>
      <c r="T1682" s="4">
        <f t="shared" si="261"/>
        <v>0.30212840000000002</v>
      </c>
      <c r="U1682" s="5">
        <f t="shared" si="262"/>
        <v>25.320851359999999</v>
      </c>
      <c r="V1682" s="2">
        <f t="shared" si="263"/>
        <v>2007</v>
      </c>
      <c r="W1682" s="18" t="str">
        <f t="shared" si="264"/>
        <v>sentyabr</v>
      </c>
      <c r="X1682" s="18" t="str">
        <f t="shared" si="265"/>
        <v>Steve Bendelack</v>
      </c>
      <c r="Y1682" s="18" t="str">
        <f t="shared" si="266"/>
        <v>MR. BEAN'S HOLİDAY</v>
      </c>
      <c r="Z1682" s="18" t="str">
        <f t="shared" si="267"/>
        <v>Normal</v>
      </c>
      <c r="AA1682" s="18" t="str">
        <f>VLOOKUP(D1682, lookups!$A$2:$B$18, 2, FALSE)</f>
        <v>Medium Budget</v>
      </c>
      <c r="AB1682" s="18" t="str">
        <f t="shared" si="268"/>
        <v>Not Recommended</v>
      </c>
      <c r="AC1682" s="18" t="str">
        <f t="shared" si="269"/>
        <v>Normal</v>
      </c>
    </row>
    <row r="1683" spans="1:29" x14ac:dyDescent="0.35">
      <c r="A1683" s="18" t="s">
        <v>2980</v>
      </c>
      <c r="B1683" s="19">
        <v>37326</v>
      </c>
      <c r="C1683" s="18" t="s">
        <v>50</v>
      </c>
      <c r="D1683" s="18" t="s">
        <v>38</v>
      </c>
      <c r="E1683" s="18" t="s">
        <v>21</v>
      </c>
      <c r="F1683" s="18" t="s">
        <v>101</v>
      </c>
      <c r="G1683" s="18" t="s">
        <v>150</v>
      </c>
      <c r="H1683" s="18" t="s">
        <v>2060</v>
      </c>
      <c r="I1683" s="18" t="s">
        <v>2981</v>
      </c>
      <c r="J1683" s="20">
        <v>883</v>
      </c>
      <c r="K1683" s="20">
        <v>2201</v>
      </c>
      <c r="L1683" s="20">
        <v>98</v>
      </c>
      <c r="M1683" s="20">
        <v>0</v>
      </c>
      <c r="N1683" s="20">
        <v>6.7</v>
      </c>
      <c r="O1683" s="20">
        <v>161</v>
      </c>
      <c r="P1683" s="20">
        <v>112</v>
      </c>
      <c r="Q1683" s="3">
        <v>32541719</v>
      </c>
      <c r="R1683" s="3">
        <v>3500159</v>
      </c>
      <c r="S1683" s="3">
        <f t="shared" si="260"/>
        <v>29041560</v>
      </c>
      <c r="T1683" s="4">
        <f t="shared" si="261"/>
        <v>8.297211640956883</v>
      </c>
      <c r="U1683" s="5">
        <f t="shared" si="262"/>
        <v>30.118884656382754</v>
      </c>
      <c r="V1683" s="2">
        <f t="shared" si="263"/>
        <v>2002</v>
      </c>
      <c r="W1683" s="18" t="str">
        <f t="shared" si="264"/>
        <v>mart</v>
      </c>
      <c r="X1683" s="18" t="str">
        <f t="shared" si="265"/>
        <v>Gurinder Chadha</v>
      </c>
      <c r="Y1683" s="18" t="str">
        <f t="shared" si="266"/>
        <v>BEND IT LİKE BECKHAM</v>
      </c>
      <c r="Z1683" s="18" t="str">
        <f t="shared" si="267"/>
        <v>Normal</v>
      </c>
      <c r="AA1683" s="18" t="str">
        <f>VLOOKUP(D1683, lookups!$A$2:$B$18, 2, FALSE)</f>
        <v>Medium Budget</v>
      </c>
      <c r="AB1683" s="18" t="str">
        <f t="shared" si="268"/>
        <v>Not Recommended</v>
      </c>
      <c r="AC1683" s="18" t="str">
        <f t="shared" si="269"/>
        <v>Normal</v>
      </c>
    </row>
    <row r="1684" spans="1:29" x14ac:dyDescent="0.35">
      <c r="A1684" s="18" t="s">
        <v>2292</v>
      </c>
      <c r="B1684" s="19">
        <v>36683</v>
      </c>
      <c r="C1684" s="18" t="s">
        <v>50</v>
      </c>
      <c r="D1684" s="18" t="s">
        <v>58</v>
      </c>
      <c r="E1684" s="18" t="s">
        <v>21</v>
      </c>
      <c r="F1684" s="18" t="s">
        <v>22</v>
      </c>
      <c r="G1684" s="18" t="s">
        <v>110</v>
      </c>
      <c r="H1684" s="18" t="s">
        <v>1488</v>
      </c>
      <c r="I1684" s="18" t="s">
        <v>1385</v>
      </c>
      <c r="J1684" s="20">
        <v>22000</v>
      </c>
      <c r="K1684" s="20">
        <v>36897</v>
      </c>
      <c r="L1684" s="20">
        <v>488</v>
      </c>
      <c r="M1684" s="20">
        <v>15000</v>
      </c>
      <c r="N1684" s="20">
        <v>7.9</v>
      </c>
      <c r="O1684" s="20">
        <v>149</v>
      </c>
      <c r="P1684" s="20">
        <v>152</v>
      </c>
      <c r="Q1684" s="3">
        <v>32522352</v>
      </c>
      <c r="R1684" s="3">
        <v>60000000</v>
      </c>
      <c r="S1684" s="3">
        <f t="shared" si="260"/>
        <v>-27477648</v>
      </c>
      <c r="T1684" s="4">
        <f t="shared" si="261"/>
        <v>-0.4579608</v>
      </c>
      <c r="U1684" s="5">
        <f t="shared" si="262"/>
        <v>32.916815679999999</v>
      </c>
      <c r="V1684" s="2">
        <f t="shared" si="263"/>
        <v>2000</v>
      </c>
      <c r="W1684" s="18" t="str">
        <f t="shared" si="264"/>
        <v>iyun</v>
      </c>
      <c r="X1684" s="18" t="str">
        <f t="shared" si="265"/>
        <v>Cameron Crowe</v>
      </c>
      <c r="Y1684" s="18" t="str">
        <f t="shared" si="266"/>
        <v>ALMOST FAMOUS</v>
      </c>
      <c r="Z1684" s="18" t="str">
        <f t="shared" si="267"/>
        <v>Underperformer</v>
      </c>
      <c r="AA1684" s="18" t="str">
        <f>VLOOKUP(D1684, lookups!$A$2:$B$18, 2, FALSE)</f>
        <v>High Budget</v>
      </c>
      <c r="AB1684" s="18" t="str">
        <f t="shared" si="268"/>
        <v>Not Recommended</v>
      </c>
      <c r="AC1684" s="18" t="str">
        <f t="shared" si="269"/>
        <v>Normal</v>
      </c>
    </row>
    <row r="1685" spans="1:29" x14ac:dyDescent="0.35">
      <c r="A1685" s="18" t="s">
        <v>3231</v>
      </c>
      <c r="B1685" s="19">
        <v>37447</v>
      </c>
      <c r="C1685" s="18" t="s">
        <v>19</v>
      </c>
      <c r="D1685" s="18" t="s">
        <v>79</v>
      </c>
      <c r="E1685" s="18" t="s">
        <v>21</v>
      </c>
      <c r="F1685" s="18" t="s">
        <v>179</v>
      </c>
      <c r="G1685" s="18" t="s">
        <v>110</v>
      </c>
      <c r="H1685" s="18" t="s">
        <v>3232</v>
      </c>
      <c r="I1685" s="18" t="s">
        <v>2233</v>
      </c>
      <c r="J1685" s="20">
        <v>396</v>
      </c>
      <c r="K1685" s="20">
        <v>1075</v>
      </c>
      <c r="L1685" s="20">
        <v>2000</v>
      </c>
      <c r="M1685" s="20">
        <v>21000</v>
      </c>
      <c r="N1685" s="20">
        <v>8.5</v>
      </c>
      <c r="O1685" s="20">
        <v>193</v>
      </c>
      <c r="P1685" s="20">
        <v>150</v>
      </c>
      <c r="Q1685" s="3">
        <v>32519322</v>
      </c>
      <c r="R1685" s="3">
        <v>35000000</v>
      </c>
      <c r="S1685" s="3">
        <f t="shared" si="260"/>
        <v>-2480678</v>
      </c>
      <c r="T1685" s="4">
        <f t="shared" si="261"/>
        <v>-7.0876514285714287E-2</v>
      </c>
      <c r="U1685" s="5">
        <f t="shared" si="262"/>
        <v>36.071649394285714</v>
      </c>
      <c r="V1685" s="2">
        <f t="shared" si="263"/>
        <v>2002</v>
      </c>
      <c r="W1685" s="18" t="str">
        <f t="shared" si="264"/>
        <v>iyul</v>
      </c>
      <c r="X1685" s="18" t="str">
        <f t="shared" si="265"/>
        <v>Roman Polanski</v>
      </c>
      <c r="Y1685" s="18" t="str">
        <f t="shared" si="266"/>
        <v>THE PİANİST</v>
      </c>
      <c r="Z1685" s="18" t="str">
        <f t="shared" si="267"/>
        <v>Normal</v>
      </c>
      <c r="AA1685" s="18" t="str">
        <f>VLOOKUP(D1685, lookups!$A$2:$B$18, 2, FALSE)</f>
        <v>Medium Budget</v>
      </c>
      <c r="AB1685" s="18" t="str">
        <f t="shared" si="268"/>
        <v>Not Recommended</v>
      </c>
      <c r="AC1685" s="18" t="str">
        <f t="shared" si="269"/>
        <v>High Buzz / High Score</v>
      </c>
    </row>
    <row r="1686" spans="1:29" x14ac:dyDescent="0.35">
      <c r="A1686" s="18" t="s">
        <v>6724</v>
      </c>
      <c r="B1686" s="19">
        <v>41980</v>
      </c>
      <c r="C1686" s="18" t="s">
        <v>50</v>
      </c>
      <c r="D1686" s="18" t="s">
        <v>333</v>
      </c>
      <c r="E1686" s="18" t="s">
        <v>21</v>
      </c>
      <c r="F1686" s="18" t="s">
        <v>22</v>
      </c>
      <c r="G1686" s="18" t="s">
        <v>110</v>
      </c>
      <c r="H1686" s="18" t="s">
        <v>6725</v>
      </c>
      <c r="I1686" s="18" t="s">
        <v>6726</v>
      </c>
      <c r="J1686" s="20">
        <v>510</v>
      </c>
      <c r="K1686" s="20">
        <v>2161</v>
      </c>
      <c r="L1686" s="20">
        <v>52</v>
      </c>
      <c r="M1686" s="20">
        <v>10000</v>
      </c>
      <c r="N1686" s="20">
        <v>5</v>
      </c>
      <c r="O1686" s="20">
        <v>220</v>
      </c>
      <c r="P1686" s="20">
        <v>101</v>
      </c>
      <c r="Q1686" s="3">
        <v>32453345</v>
      </c>
      <c r="R1686" s="3">
        <v>5000000</v>
      </c>
      <c r="S1686" s="3">
        <f t="shared" si="260"/>
        <v>27453345</v>
      </c>
      <c r="T1686" s="4">
        <f t="shared" si="261"/>
        <v>5.4906689999999996</v>
      </c>
      <c r="U1686" s="5">
        <f t="shared" si="262"/>
        <v>23.196267599999999</v>
      </c>
      <c r="V1686" s="2">
        <f t="shared" si="263"/>
        <v>2014</v>
      </c>
      <c r="W1686" s="18" t="str">
        <f t="shared" si="264"/>
        <v>dekabr</v>
      </c>
      <c r="X1686" s="18" t="str">
        <f t="shared" si="265"/>
        <v>Christopher Landon</v>
      </c>
      <c r="Y1686" s="18" t="str">
        <f t="shared" si="266"/>
        <v>PARANORMAL ACTİVİTY: THE MARKED ONES</v>
      </c>
      <c r="Z1686" s="18" t="str">
        <f t="shared" si="267"/>
        <v>Normal</v>
      </c>
      <c r="AA1686" s="18" t="str">
        <f>VLOOKUP(D1686, lookups!$A$2:$B$18, 2, FALSE)</f>
        <v>Low Budget</v>
      </c>
      <c r="AB1686" s="18" t="str">
        <f t="shared" si="268"/>
        <v>Not Recommended</v>
      </c>
      <c r="AC1686" s="18" t="str">
        <f t="shared" si="269"/>
        <v>Normal</v>
      </c>
    </row>
    <row r="1687" spans="1:29" x14ac:dyDescent="0.35">
      <c r="A1687" s="18" t="s">
        <v>5431</v>
      </c>
      <c r="B1687" s="19">
        <v>39860</v>
      </c>
      <c r="C1687" s="18" t="s">
        <v>50</v>
      </c>
      <c r="D1687" s="18" t="s">
        <v>38</v>
      </c>
      <c r="E1687" s="18" t="s">
        <v>21</v>
      </c>
      <c r="F1687" s="18" t="s">
        <v>22</v>
      </c>
      <c r="G1687" s="18" t="s">
        <v>110</v>
      </c>
      <c r="H1687" s="18" t="s">
        <v>924</v>
      </c>
      <c r="I1687" s="18" t="s">
        <v>5432</v>
      </c>
      <c r="J1687" s="20">
        <v>18000</v>
      </c>
      <c r="K1687" s="20">
        <v>32474</v>
      </c>
      <c r="L1687" s="20">
        <v>293</v>
      </c>
      <c r="M1687" s="20">
        <v>15000</v>
      </c>
      <c r="N1687" s="20">
        <v>6.2</v>
      </c>
      <c r="O1687" s="20">
        <v>271</v>
      </c>
      <c r="P1687" s="20">
        <v>94</v>
      </c>
      <c r="Q1687" s="3">
        <v>32416109</v>
      </c>
      <c r="R1687" s="3">
        <v>25000000</v>
      </c>
      <c r="S1687" s="3">
        <f t="shared" si="260"/>
        <v>7416109</v>
      </c>
      <c r="T1687" s="4">
        <f t="shared" si="261"/>
        <v>0.29664436</v>
      </c>
      <c r="U1687" s="5">
        <f t="shared" si="262"/>
        <v>26.418657744000001</v>
      </c>
      <c r="V1687" s="2">
        <f t="shared" si="263"/>
        <v>2009</v>
      </c>
      <c r="W1687" s="18" t="str">
        <f t="shared" si="264"/>
        <v>fevral</v>
      </c>
      <c r="X1687" s="18" t="str">
        <f t="shared" si="265"/>
        <v>Grant Heslov</v>
      </c>
      <c r="Y1687" s="18" t="str">
        <f t="shared" si="266"/>
        <v>THE MEN WHO STARE AT GOATS</v>
      </c>
      <c r="Z1687" s="18" t="str">
        <f t="shared" si="267"/>
        <v>Normal</v>
      </c>
      <c r="AA1687" s="18" t="str">
        <f>VLOOKUP(D1687, lookups!$A$2:$B$18, 2, FALSE)</f>
        <v>Medium Budget</v>
      </c>
      <c r="AB1687" s="18" t="str">
        <f t="shared" si="268"/>
        <v>Not Recommended</v>
      </c>
      <c r="AC1687" s="18" t="str">
        <f t="shared" si="269"/>
        <v>Normal</v>
      </c>
    </row>
    <row r="1688" spans="1:29" x14ac:dyDescent="0.35">
      <c r="A1688" s="18" t="s">
        <v>5168</v>
      </c>
      <c r="B1688" s="19">
        <v>39838</v>
      </c>
      <c r="C1688" s="18" t="s">
        <v>50</v>
      </c>
      <c r="D1688" s="18" t="s">
        <v>38</v>
      </c>
      <c r="E1688" s="18" t="s">
        <v>21</v>
      </c>
      <c r="F1688" s="18" t="s">
        <v>22</v>
      </c>
      <c r="G1688" s="18" t="s">
        <v>150</v>
      </c>
      <c r="H1688" s="18" t="s">
        <v>1471</v>
      </c>
      <c r="I1688" s="18" t="s">
        <v>5169</v>
      </c>
      <c r="J1688" s="20">
        <v>23000</v>
      </c>
      <c r="K1688" s="20">
        <v>54075</v>
      </c>
      <c r="L1688" s="20">
        <v>464</v>
      </c>
      <c r="M1688" s="20">
        <v>40000</v>
      </c>
      <c r="N1688" s="20">
        <v>7.7</v>
      </c>
      <c r="O1688" s="20">
        <v>331</v>
      </c>
      <c r="P1688" s="20">
        <v>95</v>
      </c>
      <c r="Q1688" s="3">
        <v>32391374</v>
      </c>
      <c r="R1688" s="3">
        <v>7500000</v>
      </c>
      <c r="S1688" s="3">
        <f t="shared" si="260"/>
        <v>24891374</v>
      </c>
      <c r="T1688" s="4">
        <f t="shared" si="261"/>
        <v>3.3188498666666666</v>
      </c>
      <c r="U1688" s="5">
        <f t="shared" si="262"/>
        <v>36.127539946666666</v>
      </c>
      <c r="V1688" s="2">
        <f t="shared" si="263"/>
        <v>2009</v>
      </c>
      <c r="W1688" s="18" t="str">
        <f t="shared" si="264"/>
        <v>yanvar</v>
      </c>
      <c r="X1688" s="18" t="str">
        <f t="shared" si="265"/>
        <v>Marc Webb</v>
      </c>
      <c r="Y1688" s="18" t="str">
        <f t="shared" si="266"/>
        <v>500 DAYS OF SUMMER</v>
      </c>
      <c r="Z1688" s="18" t="str">
        <f t="shared" si="267"/>
        <v>Normal</v>
      </c>
      <c r="AA1688" s="18" t="str">
        <f>VLOOKUP(D1688, lookups!$A$2:$B$18, 2, FALSE)</f>
        <v>Medium Budget</v>
      </c>
      <c r="AB1688" s="18" t="str">
        <f t="shared" si="268"/>
        <v>Not Recommended</v>
      </c>
      <c r="AC1688" s="18" t="str">
        <f t="shared" si="269"/>
        <v>Normal</v>
      </c>
    </row>
    <row r="1689" spans="1:29" x14ac:dyDescent="0.35">
      <c r="A1689" s="18" t="s">
        <v>1747</v>
      </c>
      <c r="B1689" s="19">
        <v>35809</v>
      </c>
      <c r="C1689" s="18" t="s">
        <v>50</v>
      </c>
      <c r="D1689" s="18" t="s">
        <v>38</v>
      </c>
      <c r="E1689" s="18" t="s">
        <v>21</v>
      </c>
      <c r="F1689" s="18" t="s">
        <v>356</v>
      </c>
      <c r="G1689" s="18" t="s">
        <v>110</v>
      </c>
      <c r="H1689" s="18" t="s">
        <v>1748</v>
      </c>
      <c r="I1689" s="18" t="s">
        <v>1718</v>
      </c>
      <c r="J1689" s="20">
        <v>285</v>
      </c>
      <c r="K1689" s="20">
        <v>667</v>
      </c>
      <c r="L1689" s="20">
        <v>31</v>
      </c>
      <c r="M1689" s="20">
        <v>0</v>
      </c>
      <c r="N1689" s="20">
        <v>5.3</v>
      </c>
      <c r="O1689" s="20">
        <v>114</v>
      </c>
      <c r="P1689" s="20">
        <v>89</v>
      </c>
      <c r="Q1689" s="3">
        <v>32368960</v>
      </c>
      <c r="R1689" s="3">
        <v>25000000</v>
      </c>
      <c r="S1689" s="3">
        <f t="shared" si="260"/>
        <v>7368960</v>
      </c>
      <c r="T1689" s="4">
        <f t="shared" si="261"/>
        <v>0.29475839999999998</v>
      </c>
      <c r="U1689" s="5">
        <f t="shared" si="262"/>
        <v>21.317903359999999</v>
      </c>
      <c r="V1689" s="2">
        <f t="shared" si="263"/>
        <v>1998</v>
      </c>
      <c r="W1689" s="18" t="str">
        <f t="shared" si="264"/>
        <v>yanvar</v>
      </c>
      <c r="X1689" s="18" t="str">
        <f t="shared" si="265"/>
        <v>Ronny Yu</v>
      </c>
      <c r="Y1689" s="18" t="str">
        <f t="shared" si="266"/>
        <v>BRİDE OF CHUCKY</v>
      </c>
      <c r="Z1689" s="18" t="str">
        <f t="shared" si="267"/>
        <v>Normal</v>
      </c>
      <c r="AA1689" s="18" t="str">
        <f>VLOOKUP(D1689, lookups!$A$2:$B$18, 2, FALSE)</f>
        <v>Medium Budget</v>
      </c>
      <c r="AB1689" s="18" t="str">
        <f t="shared" si="268"/>
        <v>Not Recommended</v>
      </c>
      <c r="AC1689" s="18" t="str">
        <f t="shared" si="269"/>
        <v>High Buzz Mismatch</v>
      </c>
    </row>
    <row r="1690" spans="1:29" x14ac:dyDescent="0.35">
      <c r="A1690" s="18" t="s">
        <v>5603</v>
      </c>
      <c r="B1690" s="19">
        <v>40500</v>
      </c>
      <c r="C1690" s="18" t="s">
        <v>50</v>
      </c>
      <c r="D1690" s="18" t="s">
        <v>38</v>
      </c>
      <c r="E1690" s="18" t="s">
        <v>21</v>
      </c>
      <c r="F1690" s="18" t="s">
        <v>22</v>
      </c>
      <c r="G1690" s="18" t="s">
        <v>110</v>
      </c>
      <c r="H1690" s="18" t="s">
        <v>2650</v>
      </c>
      <c r="I1690" s="18" t="s">
        <v>738</v>
      </c>
      <c r="J1690" s="20">
        <v>15000</v>
      </c>
      <c r="K1690" s="20">
        <v>31278</v>
      </c>
      <c r="L1690" s="20">
        <v>380</v>
      </c>
      <c r="M1690" s="20">
        <v>24000</v>
      </c>
      <c r="N1690" s="20">
        <v>6.7</v>
      </c>
      <c r="O1690" s="20">
        <v>219</v>
      </c>
      <c r="P1690" s="20">
        <v>112</v>
      </c>
      <c r="Q1690" s="3">
        <v>32357532</v>
      </c>
      <c r="R1690" s="3">
        <v>30000000</v>
      </c>
      <c r="S1690" s="3">
        <f t="shared" si="260"/>
        <v>2357532</v>
      </c>
      <c r="T1690" s="4">
        <f t="shared" si="261"/>
        <v>7.8584399999999999E-2</v>
      </c>
      <c r="U1690" s="5">
        <f t="shared" si="262"/>
        <v>29.231433759999998</v>
      </c>
      <c r="V1690" s="2">
        <f t="shared" si="263"/>
        <v>2010</v>
      </c>
      <c r="W1690" s="18" t="str">
        <f t="shared" si="264"/>
        <v>noyabr</v>
      </c>
      <c r="X1690" s="18" t="str">
        <f t="shared" si="265"/>
        <v>Edward Zwick</v>
      </c>
      <c r="Y1690" s="18" t="str">
        <f t="shared" si="266"/>
        <v>LOVE &amp; OTHER DRUGS</v>
      </c>
      <c r="Z1690" s="18" t="str">
        <f t="shared" si="267"/>
        <v>Normal</v>
      </c>
      <c r="AA1690" s="18" t="str">
        <f>VLOOKUP(D1690, lookups!$A$2:$B$18, 2, FALSE)</f>
        <v>Medium Budget</v>
      </c>
      <c r="AB1690" s="18" t="str">
        <f t="shared" si="268"/>
        <v>Not Recommended</v>
      </c>
      <c r="AC1690" s="18" t="str">
        <f t="shared" si="269"/>
        <v>Normal</v>
      </c>
    </row>
    <row r="1691" spans="1:29" x14ac:dyDescent="0.35">
      <c r="A1691" s="18" t="s">
        <v>1259</v>
      </c>
      <c r="B1691" s="19">
        <v>35013</v>
      </c>
      <c r="C1691" s="18" t="s">
        <v>50</v>
      </c>
      <c r="D1691" s="18" t="s">
        <v>95</v>
      </c>
      <c r="E1691" s="18" t="s">
        <v>1147</v>
      </c>
      <c r="F1691" s="18" t="s">
        <v>1148</v>
      </c>
      <c r="G1691" s="18" t="s">
        <v>110</v>
      </c>
      <c r="H1691" s="18" t="s">
        <v>1260</v>
      </c>
      <c r="I1691" s="18" t="s">
        <v>1261</v>
      </c>
      <c r="J1691" s="20">
        <v>186</v>
      </c>
      <c r="K1691" s="20">
        <v>407</v>
      </c>
      <c r="L1691" s="20">
        <v>7</v>
      </c>
      <c r="M1691" s="20">
        <v>0</v>
      </c>
      <c r="N1691" s="20">
        <v>6.7</v>
      </c>
      <c r="O1691" s="20">
        <v>62</v>
      </c>
      <c r="P1691" s="20">
        <v>89</v>
      </c>
      <c r="Q1691" s="3">
        <v>32333860</v>
      </c>
      <c r="R1691" s="3">
        <v>7500000</v>
      </c>
      <c r="S1691" s="3">
        <f t="shared" si="260"/>
        <v>24833860</v>
      </c>
      <c r="T1691" s="4">
        <f t="shared" si="261"/>
        <v>3.3111813333333333</v>
      </c>
      <c r="U1691" s="5">
        <f t="shared" si="262"/>
        <v>28.124472533333336</v>
      </c>
      <c r="V1691" s="2">
        <f t="shared" si="263"/>
        <v>1995</v>
      </c>
      <c r="W1691" s="18" t="str">
        <f t="shared" si="264"/>
        <v>noyabr</v>
      </c>
      <c r="X1691" s="18" t="str">
        <f t="shared" si="265"/>
        <v>Stanley Tong</v>
      </c>
      <c r="Y1691" s="18" t="str">
        <f t="shared" si="266"/>
        <v>RUMBLE İN THE BRONX</v>
      </c>
      <c r="Z1691" s="18" t="str">
        <f t="shared" si="267"/>
        <v>Normal</v>
      </c>
      <c r="AA1691" s="18" t="str">
        <f>VLOOKUP(D1691, lookups!$A$2:$B$18, 2, FALSE)</f>
        <v>High Budget</v>
      </c>
      <c r="AB1691" s="18" t="str">
        <f t="shared" si="268"/>
        <v>Not Recommended</v>
      </c>
      <c r="AC1691" s="18" t="str">
        <f t="shared" si="269"/>
        <v>Normal</v>
      </c>
    </row>
    <row r="1692" spans="1:29" x14ac:dyDescent="0.35">
      <c r="A1692" s="18" t="s">
        <v>6713</v>
      </c>
      <c r="B1692" s="19">
        <v>41940</v>
      </c>
      <c r="C1692" s="18" t="s">
        <v>50</v>
      </c>
      <c r="D1692" s="18" t="s">
        <v>20</v>
      </c>
      <c r="E1692" s="18" t="s">
        <v>21</v>
      </c>
      <c r="F1692" s="18" t="s">
        <v>22</v>
      </c>
      <c r="G1692" s="18" t="s">
        <v>110</v>
      </c>
      <c r="H1692" s="18" t="s">
        <v>2650</v>
      </c>
      <c r="I1692" s="18" t="s">
        <v>6714</v>
      </c>
      <c r="J1692" s="20">
        <v>15000</v>
      </c>
      <c r="K1692" s="20">
        <v>15554</v>
      </c>
      <c r="L1692" s="20">
        <v>66</v>
      </c>
      <c r="M1692" s="20">
        <v>65000</v>
      </c>
      <c r="N1692" s="20">
        <v>7.9</v>
      </c>
      <c r="O1692" s="20">
        <v>534</v>
      </c>
      <c r="P1692" s="20">
        <v>117</v>
      </c>
      <c r="Q1692" s="3">
        <v>32279955</v>
      </c>
      <c r="R1692" s="3">
        <v>8500000</v>
      </c>
      <c r="S1692" s="3">
        <f t="shared" si="260"/>
        <v>23779955</v>
      </c>
      <c r="T1692" s="4">
        <f t="shared" si="261"/>
        <v>2.7976417647058822</v>
      </c>
      <c r="U1692" s="5">
        <f t="shared" si="262"/>
        <v>39.219056705882352</v>
      </c>
      <c r="V1692" s="2">
        <f t="shared" si="263"/>
        <v>2014</v>
      </c>
      <c r="W1692" s="18" t="str">
        <f t="shared" si="264"/>
        <v>oktyabr</v>
      </c>
      <c r="X1692" s="18" t="str">
        <f t="shared" si="265"/>
        <v>Dan Gilroy</v>
      </c>
      <c r="Y1692" s="18" t="str">
        <f t="shared" si="266"/>
        <v>NİGHTCRAWLER</v>
      </c>
      <c r="Z1692" s="18" t="str">
        <f t="shared" si="267"/>
        <v>Normal</v>
      </c>
      <c r="AA1692" s="18" t="str">
        <f>VLOOKUP(D1692, lookups!$A$2:$B$18, 2, FALSE)</f>
        <v>Medium Budget</v>
      </c>
      <c r="AB1692" s="18" t="str">
        <f t="shared" si="268"/>
        <v>Not Recommended</v>
      </c>
      <c r="AC1692" s="18" t="str">
        <f t="shared" si="269"/>
        <v>Normal</v>
      </c>
    </row>
    <row r="1693" spans="1:29" x14ac:dyDescent="0.35">
      <c r="A1693" s="18" t="s">
        <v>6438</v>
      </c>
      <c r="B1693" s="19">
        <v>41368</v>
      </c>
      <c r="C1693" s="18" t="s">
        <v>50</v>
      </c>
      <c r="D1693" s="18" t="s">
        <v>38</v>
      </c>
      <c r="E1693" s="18" t="s">
        <v>21</v>
      </c>
      <c r="F1693" s="18" t="s">
        <v>22</v>
      </c>
      <c r="G1693" s="18" t="s">
        <v>110</v>
      </c>
      <c r="H1693" s="18" t="s">
        <v>6439</v>
      </c>
      <c r="I1693" s="18" t="s">
        <v>6440</v>
      </c>
      <c r="J1693" s="20">
        <v>1000</v>
      </c>
      <c r="K1693" s="20">
        <v>1385</v>
      </c>
      <c r="L1693" s="20">
        <v>15</v>
      </c>
      <c r="M1693" s="20">
        <v>0</v>
      </c>
      <c r="N1693" s="20">
        <v>6.7</v>
      </c>
      <c r="O1693" s="20">
        <v>26</v>
      </c>
      <c r="P1693" s="20">
        <v>75</v>
      </c>
      <c r="Q1693" s="3">
        <v>32230907</v>
      </c>
      <c r="R1693" s="3">
        <v>2500000</v>
      </c>
      <c r="S1693" s="3">
        <f t="shared" si="260"/>
        <v>29730907</v>
      </c>
      <c r="T1693" s="4">
        <f t="shared" si="261"/>
        <v>11.892362800000001</v>
      </c>
      <c r="U1693" s="5">
        <f t="shared" si="262"/>
        <v>31.556945120000002</v>
      </c>
      <c r="V1693" s="2">
        <f t="shared" si="263"/>
        <v>2013</v>
      </c>
      <c r="W1693" s="18" t="str">
        <f t="shared" si="264"/>
        <v>aprel</v>
      </c>
      <c r="X1693" s="18" t="str">
        <f t="shared" si="265"/>
        <v>Leslie Small</v>
      </c>
      <c r="Y1693" s="18" t="str">
        <f t="shared" si="266"/>
        <v>KEVİN HART: LET ME EXPLAİN</v>
      </c>
      <c r="Z1693" s="18" t="str">
        <f t="shared" si="267"/>
        <v>Normal</v>
      </c>
      <c r="AA1693" s="18" t="str">
        <f>VLOOKUP(D1693, lookups!$A$2:$B$18, 2, FALSE)</f>
        <v>Medium Budget</v>
      </c>
      <c r="AB1693" s="18" t="str">
        <f t="shared" si="268"/>
        <v>Not Recommended</v>
      </c>
      <c r="AC1693" s="18" t="str">
        <f t="shared" si="269"/>
        <v>Normal</v>
      </c>
    </row>
    <row r="1694" spans="1:29" x14ac:dyDescent="0.35">
      <c r="A1694" s="18" t="s">
        <v>5091</v>
      </c>
      <c r="B1694" s="19">
        <v>39756</v>
      </c>
      <c r="C1694" s="18" t="s">
        <v>50</v>
      </c>
      <c r="D1694" s="18" t="s">
        <v>38</v>
      </c>
      <c r="E1694" s="18" t="s">
        <v>21</v>
      </c>
      <c r="F1694" s="18" t="s">
        <v>22</v>
      </c>
      <c r="G1694" s="18" t="s">
        <v>150</v>
      </c>
      <c r="H1694" s="18" t="s">
        <v>4275</v>
      </c>
      <c r="I1694" s="18" t="s">
        <v>5092</v>
      </c>
      <c r="J1694" s="20">
        <v>3000</v>
      </c>
      <c r="K1694" s="20">
        <v>6658</v>
      </c>
      <c r="L1694" s="20">
        <v>12</v>
      </c>
      <c r="M1694" s="20">
        <v>0</v>
      </c>
      <c r="N1694" s="20">
        <v>3.8</v>
      </c>
      <c r="O1694" s="20">
        <v>150</v>
      </c>
      <c r="P1694" s="20">
        <v>87</v>
      </c>
      <c r="Q1694" s="3">
        <v>32178777</v>
      </c>
      <c r="R1694" s="3">
        <v>62000000</v>
      </c>
      <c r="S1694" s="3">
        <f t="shared" si="260"/>
        <v>-29821223</v>
      </c>
      <c r="T1694" s="4">
        <f t="shared" si="261"/>
        <v>-0.48098746774193546</v>
      </c>
      <c r="U1694" s="5">
        <f t="shared" si="262"/>
        <v>15.007605012903225</v>
      </c>
      <c r="V1694" s="2">
        <f t="shared" si="263"/>
        <v>2008</v>
      </c>
      <c r="W1694" s="18" t="str">
        <f t="shared" si="264"/>
        <v>noyabr</v>
      </c>
      <c r="X1694" s="18" t="str">
        <f t="shared" si="265"/>
        <v>Marco Schnabel</v>
      </c>
      <c r="Y1694" s="18" t="str">
        <f t="shared" si="266"/>
        <v>THE LOVE GURU</v>
      </c>
      <c r="Z1694" s="18" t="str">
        <f t="shared" si="267"/>
        <v>Underperformer</v>
      </c>
      <c r="AA1694" s="18" t="str">
        <f>VLOOKUP(D1694, lookups!$A$2:$B$18, 2, FALSE)</f>
        <v>Medium Budget</v>
      </c>
      <c r="AB1694" s="18" t="str">
        <f t="shared" si="268"/>
        <v>Not Recommended</v>
      </c>
      <c r="AC1694" s="18" t="str">
        <f t="shared" si="269"/>
        <v>High Buzz Mismatch</v>
      </c>
    </row>
    <row r="1695" spans="1:29" x14ac:dyDescent="0.35">
      <c r="A1695" s="18" t="s">
        <v>6495</v>
      </c>
      <c r="B1695" s="19">
        <v>41365</v>
      </c>
      <c r="C1695" s="18" t="s">
        <v>50</v>
      </c>
      <c r="D1695" s="18" t="s">
        <v>20</v>
      </c>
      <c r="E1695" s="18" t="s">
        <v>21</v>
      </c>
      <c r="F1695" s="18" t="s">
        <v>22</v>
      </c>
      <c r="G1695" s="18" t="s">
        <v>110</v>
      </c>
      <c r="H1695" s="18" t="s">
        <v>3935</v>
      </c>
      <c r="I1695" s="18" t="s">
        <v>763</v>
      </c>
      <c r="J1695" s="20">
        <v>17000</v>
      </c>
      <c r="K1695" s="20">
        <v>18469</v>
      </c>
      <c r="L1695" s="20">
        <v>0</v>
      </c>
      <c r="M1695" s="20">
        <v>29000</v>
      </c>
      <c r="N1695" s="20">
        <v>7.1</v>
      </c>
      <c r="O1695" s="20">
        <v>450</v>
      </c>
      <c r="P1695" s="20">
        <v>106</v>
      </c>
      <c r="Q1695" s="3">
        <v>32154410</v>
      </c>
      <c r="R1695" s="3">
        <v>30000000</v>
      </c>
      <c r="S1695" s="3">
        <f t="shared" si="260"/>
        <v>2154410</v>
      </c>
      <c r="T1695" s="4">
        <f t="shared" si="261"/>
        <v>7.1813666666666665E-2</v>
      </c>
      <c r="U1695" s="5">
        <f t="shared" si="262"/>
        <v>31.328725466666665</v>
      </c>
      <c r="V1695" s="2">
        <f t="shared" si="263"/>
        <v>2013</v>
      </c>
      <c r="W1695" s="18" t="str">
        <f t="shared" si="264"/>
        <v>aprel</v>
      </c>
      <c r="X1695" s="18" t="str">
        <f t="shared" si="265"/>
        <v>Steven Soderbergh</v>
      </c>
      <c r="Y1695" s="18" t="str">
        <f t="shared" si="266"/>
        <v>SİDE EFFECTS</v>
      </c>
      <c r="Z1695" s="18" t="str">
        <f t="shared" si="267"/>
        <v>Normal</v>
      </c>
      <c r="AA1695" s="18" t="str">
        <f>VLOOKUP(D1695, lookups!$A$2:$B$18, 2, FALSE)</f>
        <v>Medium Budget</v>
      </c>
      <c r="AB1695" s="18" t="str">
        <f t="shared" si="268"/>
        <v>Not Recommended</v>
      </c>
      <c r="AC1695" s="18" t="str">
        <f t="shared" si="269"/>
        <v>Normal</v>
      </c>
    </row>
    <row r="1696" spans="1:29" x14ac:dyDescent="0.35">
      <c r="A1696" s="18" t="s">
        <v>2685</v>
      </c>
      <c r="B1696" s="19">
        <v>36965</v>
      </c>
      <c r="C1696" s="18" t="s">
        <v>50</v>
      </c>
      <c r="D1696" s="18" t="s">
        <v>95</v>
      </c>
      <c r="E1696" s="18" t="s">
        <v>21</v>
      </c>
      <c r="F1696" s="18" t="s">
        <v>22</v>
      </c>
      <c r="G1696" s="18" t="s">
        <v>150</v>
      </c>
      <c r="H1696" s="18" t="s">
        <v>1300</v>
      </c>
      <c r="I1696" s="18" t="s">
        <v>2686</v>
      </c>
      <c r="J1696" s="20">
        <v>12000</v>
      </c>
      <c r="K1696" s="20">
        <v>15015</v>
      </c>
      <c r="L1696" s="20">
        <v>6</v>
      </c>
      <c r="M1696" s="20">
        <v>0</v>
      </c>
      <c r="N1696" s="20">
        <v>6.4</v>
      </c>
      <c r="O1696" s="20">
        <v>166</v>
      </c>
      <c r="P1696" s="20">
        <v>106</v>
      </c>
      <c r="Q1696" s="3">
        <v>32131830</v>
      </c>
      <c r="R1696" s="3">
        <v>137000000</v>
      </c>
      <c r="S1696" s="3">
        <f t="shared" si="260"/>
        <v>-104868170</v>
      </c>
      <c r="T1696" s="4">
        <f t="shared" si="261"/>
        <v>-0.76546109489051095</v>
      </c>
      <c r="U1696" s="5">
        <f t="shared" si="262"/>
        <v>25.293815562043797</v>
      </c>
      <c r="V1696" s="2">
        <f t="shared" si="263"/>
        <v>2001</v>
      </c>
      <c r="W1696" s="18" t="str">
        <f t="shared" si="264"/>
        <v>mart</v>
      </c>
      <c r="X1696" s="18" t="str">
        <f t="shared" si="265"/>
        <v>Hironobu Sakaguchi</v>
      </c>
      <c r="Y1696" s="18" t="str">
        <f t="shared" si="266"/>
        <v>FİNAL FANTASY: THE SPİRİTS WİTHİN</v>
      </c>
      <c r="Z1696" s="18" t="str">
        <f t="shared" si="267"/>
        <v>Underperformer</v>
      </c>
      <c r="AA1696" s="18" t="str">
        <f>VLOOKUP(D1696, lookups!$A$2:$B$18, 2, FALSE)</f>
        <v>High Budget</v>
      </c>
      <c r="AB1696" s="18" t="str">
        <f t="shared" si="268"/>
        <v>Not Recommended</v>
      </c>
      <c r="AC1696" s="18" t="str">
        <f t="shared" si="269"/>
        <v>Normal</v>
      </c>
    </row>
    <row r="1697" spans="1:29" x14ac:dyDescent="0.35">
      <c r="A1697" s="18" t="s">
        <v>3321</v>
      </c>
      <c r="B1697" s="19">
        <v>37695</v>
      </c>
      <c r="C1697" s="18" t="s">
        <v>50</v>
      </c>
      <c r="D1697" s="18" t="s">
        <v>109</v>
      </c>
      <c r="E1697" s="18" t="s">
        <v>21</v>
      </c>
      <c r="F1697" s="18" t="s">
        <v>22</v>
      </c>
      <c r="G1697" s="18" t="s">
        <v>150</v>
      </c>
      <c r="H1697" s="18" t="s">
        <v>3322</v>
      </c>
      <c r="I1697" s="18" t="s">
        <v>3323</v>
      </c>
      <c r="J1697" s="20">
        <v>1000</v>
      </c>
      <c r="K1697" s="20">
        <v>2212</v>
      </c>
      <c r="L1697" s="20">
        <v>474</v>
      </c>
      <c r="M1697" s="20">
        <v>2000</v>
      </c>
      <c r="N1697" s="20">
        <v>4.9000000000000004</v>
      </c>
      <c r="O1697" s="20">
        <v>140</v>
      </c>
      <c r="P1697" s="20">
        <v>96</v>
      </c>
      <c r="Q1697" s="3">
        <v>32131483</v>
      </c>
      <c r="R1697" s="3">
        <v>11000000</v>
      </c>
      <c r="S1697" s="3">
        <f t="shared" si="260"/>
        <v>21131483</v>
      </c>
      <c r="T1697" s="4">
        <f t="shared" si="261"/>
        <v>1.9210439090909091</v>
      </c>
      <c r="U1697" s="5">
        <f t="shared" si="262"/>
        <v>20.568417563636363</v>
      </c>
      <c r="V1697" s="2">
        <f t="shared" si="263"/>
        <v>2003</v>
      </c>
      <c r="W1697" s="18" t="str">
        <f t="shared" si="264"/>
        <v>mart</v>
      </c>
      <c r="X1697" s="18" t="str">
        <f t="shared" si="265"/>
        <v>Jonathan Liebesman</v>
      </c>
      <c r="Y1697" s="18" t="str">
        <f t="shared" si="266"/>
        <v>DARKNESS FALLS</v>
      </c>
      <c r="Z1697" s="18" t="str">
        <f t="shared" si="267"/>
        <v>Normal</v>
      </c>
      <c r="AA1697" s="18" t="str">
        <f>VLOOKUP(D1697, lookups!$A$2:$B$18, 2, FALSE)</f>
        <v>Low Budget</v>
      </c>
      <c r="AB1697" s="18" t="str">
        <f t="shared" si="268"/>
        <v>Not Recommended</v>
      </c>
      <c r="AC1697" s="18" t="str">
        <f t="shared" si="269"/>
        <v>Normal</v>
      </c>
    </row>
    <row r="1698" spans="1:29" x14ac:dyDescent="0.35">
      <c r="A1698" s="18" t="s">
        <v>2969</v>
      </c>
      <c r="B1698" s="19">
        <v>37555</v>
      </c>
      <c r="C1698" s="18" t="s">
        <v>50</v>
      </c>
      <c r="D1698" s="18" t="s">
        <v>38</v>
      </c>
      <c r="E1698" s="18" t="s">
        <v>21</v>
      </c>
      <c r="F1698" s="18" t="s">
        <v>22</v>
      </c>
      <c r="G1698" s="18" t="s">
        <v>110</v>
      </c>
      <c r="H1698" s="18" t="s">
        <v>221</v>
      </c>
      <c r="I1698" s="18" t="s">
        <v>307</v>
      </c>
      <c r="J1698" s="20">
        <v>22000</v>
      </c>
      <c r="K1698" s="20">
        <v>22889</v>
      </c>
      <c r="L1698" s="20">
        <v>11000</v>
      </c>
      <c r="M1698" s="20">
        <v>846</v>
      </c>
      <c r="N1698" s="20">
        <v>5.9</v>
      </c>
      <c r="O1698" s="20">
        <v>105</v>
      </c>
      <c r="P1698" s="20">
        <v>96</v>
      </c>
      <c r="Q1698" s="3">
        <v>32122249</v>
      </c>
      <c r="R1698" s="3">
        <v>60000000</v>
      </c>
      <c r="S1698" s="3">
        <f t="shared" si="260"/>
        <v>-27877751</v>
      </c>
      <c r="T1698" s="4">
        <f t="shared" si="261"/>
        <v>-0.46462918333333331</v>
      </c>
      <c r="U1698" s="5">
        <f t="shared" si="262"/>
        <v>23.498748326666668</v>
      </c>
      <c r="V1698" s="2">
        <f t="shared" si="263"/>
        <v>2002</v>
      </c>
      <c r="W1698" s="18" t="str">
        <f t="shared" si="264"/>
        <v>oktyabr</v>
      </c>
      <c r="X1698" s="18" t="str">
        <f t="shared" si="265"/>
        <v>Harold Ramis</v>
      </c>
      <c r="Y1698" s="18" t="str">
        <f t="shared" si="266"/>
        <v>ANALYZE THAT</v>
      </c>
      <c r="Z1698" s="18" t="str">
        <f t="shared" si="267"/>
        <v>Underperformer</v>
      </c>
      <c r="AA1698" s="18" t="str">
        <f>VLOOKUP(D1698, lookups!$A$2:$B$18, 2, FALSE)</f>
        <v>Medium Budget</v>
      </c>
      <c r="AB1698" s="18" t="str">
        <f t="shared" si="268"/>
        <v>Not Recommended</v>
      </c>
      <c r="AC1698" s="18" t="str">
        <f t="shared" si="269"/>
        <v>High Buzz Mismatch</v>
      </c>
    </row>
    <row r="1699" spans="1:29" x14ac:dyDescent="0.35">
      <c r="A1699" s="18" t="s">
        <v>959</v>
      </c>
      <c r="B1699" s="19">
        <v>33752</v>
      </c>
      <c r="C1699" s="18" t="s">
        <v>50</v>
      </c>
      <c r="D1699" s="18" t="s">
        <v>109</v>
      </c>
      <c r="E1699" s="18" t="s">
        <v>21</v>
      </c>
      <c r="F1699" s="18" t="s">
        <v>101</v>
      </c>
      <c r="G1699" s="18" t="s">
        <v>110</v>
      </c>
      <c r="H1699" s="18" t="s">
        <v>960</v>
      </c>
      <c r="I1699" s="18" t="s">
        <v>961</v>
      </c>
      <c r="J1699" s="20">
        <v>535</v>
      </c>
      <c r="K1699" s="20">
        <v>1109</v>
      </c>
      <c r="L1699" s="20">
        <v>32</v>
      </c>
      <c r="M1699" s="20">
        <v>0</v>
      </c>
      <c r="N1699" s="20">
        <v>5.4</v>
      </c>
      <c r="O1699" s="20">
        <v>48</v>
      </c>
      <c r="P1699" s="20">
        <v>140</v>
      </c>
      <c r="Q1699" s="3">
        <v>32101000</v>
      </c>
      <c r="R1699" s="3">
        <v>10000000</v>
      </c>
      <c r="S1699" s="3">
        <f t="shared" si="260"/>
        <v>22101000</v>
      </c>
      <c r="T1699" s="4">
        <f t="shared" si="261"/>
        <v>2.2101000000000002</v>
      </c>
      <c r="U1699" s="5">
        <f t="shared" si="262"/>
        <v>22.48404</v>
      </c>
      <c r="V1699" s="2">
        <f t="shared" si="263"/>
        <v>1992</v>
      </c>
      <c r="W1699" s="18" t="str">
        <f t="shared" si="264"/>
        <v>may</v>
      </c>
      <c r="X1699" s="18" t="str">
        <f t="shared" si="265"/>
        <v>Brett Leonard</v>
      </c>
      <c r="Y1699" s="18" t="str">
        <f t="shared" si="266"/>
        <v>THE LAWNMOWER MAN</v>
      </c>
      <c r="Z1699" s="18" t="str">
        <f t="shared" si="267"/>
        <v>Normal</v>
      </c>
      <c r="AA1699" s="18" t="str">
        <f>VLOOKUP(D1699, lookups!$A$2:$B$18, 2, FALSE)</f>
        <v>Low Budget</v>
      </c>
      <c r="AB1699" s="18" t="str">
        <f t="shared" si="268"/>
        <v>Not Recommended</v>
      </c>
      <c r="AC1699" s="18" t="str">
        <f t="shared" si="269"/>
        <v>Normal</v>
      </c>
    </row>
    <row r="1700" spans="1:29" x14ac:dyDescent="0.35">
      <c r="A1700" s="18" t="s">
        <v>2937</v>
      </c>
      <c r="B1700" s="19">
        <v>37185</v>
      </c>
      <c r="C1700" s="18" t="s">
        <v>50</v>
      </c>
      <c r="D1700" s="18" t="s">
        <v>38</v>
      </c>
      <c r="E1700" s="18" t="s">
        <v>21</v>
      </c>
      <c r="F1700" s="18" t="s">
        <v>22</v>
      </c>
      <c r="G1700" s="18" t="s">
        <v>150</v>
      </c>
      <c r="H1700" s="18" t="s">
        <v>1370</v>
      </c>
      <c r="I1700" s="18" t="s">
        <v>1579</v>
      </c>
      <c r="J1700" s="20">
        <v>1000</v>
      </c>
      <c r="K1700" s="20">
        <v>3664</v>
      </c>
      <c r="L1700" s="20">
        <v>39</v>
      </c>
      <c r="M1700" s="20">
        <v>304</v>
      </c>
      <c r="N1700" s="20">
        <v>5.5</v>
      </c>
      <c r="O1700" s="20">
        <v>64</v>
      </c>
      <c r="P1700" s="20">
        <v>94</v>
      </c>
      <c r="Q1700" s="3">
        <v>32095318</v>
      </c>
      <c r="R1700" s="3">
        <v>45000000</v>
      </c>
      <c r="S1700" s="3">
        <f t="shared" si="260"/>
        <v>-12904682</v>
      </c>
      <c r="T1700" s="4">
        <f t="shared" si="261"/>
        <v>-0.28677071111111113</v>
      </c>
      <c r="U1700" s="5">
        <f t="shared" si="262"/>
        <v>21.915691715555557</v>
      </c>
      <c r="V1700" s="2">
        <f t="shared" si="263"/>
        <v>2001</v>
      </c>
      <c r="W1700" s="18" t="str">
        <f t="shared" si="264"/>
        <v>oktyabr</v>
      </c>
      <c r="X1700" s="18" t="str">
        <f t="shared" si="265"/>
        <v>Sam Weisman</v>
      </c>
      <c r="Y1700" s="18" t="str">
        <f t="shared" si="266"/>
        <v>WHAT'S THE WORST THAT COULD HAPPEN?</v>
      </c>
      <c r="Z1700" s="18" t="str">
        <f t="shared" si="267"/>
        <v>Normal</v>
      </c>
      <c r="AA1700" s="18" t="str">
        <f>VLOOKUP(D1700, lookups!$A$2:$B$18, 2, FALSE)</f>
        <v>Medium Budget</v>
      </c>
      <c r="AB1700" s="18" t="str">
        <f t="shared" si="268"/>
        <v>Not Recommended</v>
      </c>
      <c r="AC1700" s="18" t="str">
        <f t="shared" si="269"/>
        <v>High Buzz Mismatch</v>
      </c>
    </row>
    <row r="1701" spans="1:29" x14ac:dyDescent="0.35">
      <c r="A1701" s="18" t="s">
        <v>1159</v>
      </c>
      <c r="B1701" s="19">
        <v>34602</v>
      </c>
      <c r="C1701" s="18" t="s">
        <v>50</v>
      </c>
      <c r="D1701" s="18" t="s">
        <v>95</v>
      </c>
      <c r="E1701" s="18" t="s">
        <v>21</v>
      </c>
      <c r="F1701" s="18" t="s">
        <v>22</v>
      </c>
      <c r="G1701" s="18" t="s">
        <v>150</v>
      </c>
      <c r="H1701" s="18" t="s">
        <v>127</v>
      </c>
      <c r="I1701" s="18" t="s">
        <v>535</v>
      </c>
      <c r="J1701" s="20">
        <v>924</v>
      </c>
      <c r="K1701" s="20">
        <v>2711</v>
      </c>
      <c r="L1701" s="20">
        <v>85</v>
      </c>
      <c r="M1701" s="20">
        <v>0</v>
      </c>
      <c r="N1701" s="20">
        <v>6</v>
      </c>
      <c r="O1701" s="20">
        <v>70</v>
      </c>
      <c r="P1701" s="20">
        <v>93</v>
      </c>
      <c r="Q1701" s="3">
        <v>32055248</v>
      </c>
      <c r="R1701" s="3">
        <v>25000000</v>
      </c>
      <c r="S1701" s="3">
        <f t="shared" si="260"/>
        <v>7055248</v>
      </c>
      <c r="T1701" s="4">
        <f t="shared" si="261"/>
        <v>0.28220992</v>
      </c>
      <c r="U1701" s="5">
        <f t="shared" si="262"/>
        <v>24.112883967999998</v>
      </c>
      <c r="V1701" s="2">
        <f t="shared" si="263"/>
        <v>1994</v>
      </c>
      <c r="W1701" s="18" t="str">
        <f t="shared" si="264"/>
        <v>sentyabr</v>
      </c>
      <c r="X1701" s="18" t="str">
        <f t="shared" si="265"/>
        <v>Russell Mulcahy</v>
      </c>
      <c r="Y1701" s="18" t="str">
        <f t="shared" si="266"/>
        <v>THE SHADOW</v>
      </c>
      <c r="Z1701" s="18" t="str">
        <f t="shared" si="267"/>
        <v>Normal</v>
      </c>
      <c r="AA1701" s="18" t="str">
        <f>VLOOKUP(D1701, lookups!$A$2:$B$18, 2, FALSE)</f>
        <v>High Budget</v>
      </c>
      <c r="AB1701" s="18" t="str">
        <f t="shared" si="268"/>
        <v>Not Recommended</v>
      </c>
      <c r="AC1701" s="18" t="str">
        <f t="shared" si="269"/>
        <v>Normal</v>
      </c>
    </row>
    <row r="1702" spans="1:29" x14ac:dyDescent="0.35">
      <c r="A1702" s="18" t="s">
        <v>1201</v>
      </c>
      <c r="B1702" s="19">
        <v>35016</v>
      </c>
      <c r="C1702" s="18" t="s">
        <v>50</v>
      </c>
      <c r="D1702" s="18" t="s">
        <v>20</v>
      </c>
      <c r="E1702" s="18" t="s">
        <v>21</v>
      </c>
      <c r="F1702" s="18" t="s">
        <v>22</v>
      </c>
      <c r="G1702" s="18" t="s">
        <v>110</v>
      </c>
      <c r="H1702" s="18" t="s">
        <v>1202</v>
      </c>
      <c r="I1702" s="18" t="s">
        <v>1203</v>
      </c>
      <c r="J1702" s="20">
        <v>10000</v>
      </c>
      <c r="K1702" s="20">
        <v>12338</v>
      </c>
      <c r="L1702" s="20">
        <v>36</v>
      </c>
      <c r="M1702" s="20">
        <v>0</v>
      </c>
      <c r="N1702" s="20">
        <v>6.6</v>
      </c>
      <c r="O1702" s="20">
        <v>57</v>
      </c>
      <c r="P1702" s="20">
        <v>123</v>
      </c>
      <c r="Q1702" s="3">
        <v>32051917</v>
      </c>
      <c r="R1702" s="3">
        <v>20000000</v>
      </c>
      <c r="S1702" s="3">
        <f t="shared" si="260"/>
        <v>12051917</v>
      </c>
      <c r="T1702" s="4">
        <f t="shared" si="261"/>
        <v>0.60259585000000004</v>
      </c>
      <c r="U1702" s="5">
        <f t="shared" si="262"/>
        <v>26.641038339999998</v>
      </c>
      <c r="V1702" s="2">
        <f t="shared" si="263"/>
        <v>1995</v>
      </c>
      <c r="W1702" s="18" t="str">
        <f t="shared" si="264"/>
        <v>noyabr</v>
      </c>
      <c r="X1702" s="18" t="str">
        <f t="shared" si="265"/>
        <v>Jon Amiel</v>
      </c>
      <c r="Y1702" s="18" t="str">
        <f t="shared" si="266"/>
        <v>COPYCAT</v>
      </c>
      <c r="Z1702" s="18" t="str">
        <f t="shared" si="267"/>
        <v>Normal</v>
      </c>
      <c r="AA1702" s="18" t="str">
        <f>VLOOKUP(D1702, lookups!$A$2:$B$18, 2, FALSE)</f>
        <v>Medium Budget</v>
      </c>
      <c r="AB1702" s="18" t="str">
        <f t="shared" si="268"/>
        <v>Not Recommended</v>
      </c>
      <c r="AC1702" s="18" t="str">
        <f t="shared" si="269"/>
        <v>Normal</v>
      </c>
    </row>
    <row r="1703" spans="1:29" x14ac:dyDescent="0.35">
      <c r="A1703" s="18" t="s">
        <v>4014</v>
      </c>
      <c r="B1703" s="19">
        <v>38381</v>
      </c>
      <c r="C1703" s="18" t="s">
        <v>50</v>
      </c>
      <c r="D1703" s="18" t="s">
        <v>109</v>
      </c>
      <c r="E1703" s="18" t="s">
        <v>21</v>
      </c>
      <c r="F1703" s="18" t="s">
        <v>352</v>
      </c>
      <c r="G1703" s="18" t="s">
        <v>110</v>
      </c>
      <c r="H1703" s="18" t="s">
        <v>4015</v>
      </c>
      <c r="I1703" s="18" t="s">
        <v>4016</v>
      </c>
      <c r="J1703" s="20">
        <v>730</v>
      </c>
      <c r="K1703" s="20">
        <v>2178</v>
      </c>
      <c r="L1703" s="20">
        <v>174</v>
      </c>
      <c r="M1703" s="20">
        <v>0</v>
      </c>
      <c r="N1703" s="20">
        <v>5.3</v>
      </c>
      <c r="O1703" s="20">
        <v>228</v>
      </c>
      <c r="P1703" s="20">
        <v>108</v>
      </c>
      <c r="Q1703" s="3">
        <v>32048809</v>
      </c>
      <c r="R1703" s="3">
        <v>30000000</v>
      </c>
      <c r="S1703" s="3">
        <f t="shared" si="260"/>
        <v>2048809</v>
      </c>
      <c r="T1703" s="4">
        <f t="shared" si="261"/>
        <v>6.829363333333334E-2</v>
      </c>
      <c r="U1703" s="5">
        <f t="shared" si="262"/>
        <v>21.227317453333331</v>
      </c>
      <c r="V1703" s="2">
        <f t="shared" si="263"/>
        <v>2005</v>
      </c>
      <c r="W1703" s="18" t="str">
        <f t="shared" si="264"/>
        <v>yanvar</v>
      </c>
      <c r="X1703" s="18" t="str">
        <f t="shared" si="265"/>
        <v>Jaume Collet-Serra</v>
      </c>
      <c r="Y1703" s="18" t="str">
        <f t="shared" si="266"/>
        <v>HOUSE OF WAX</v>
      </c>
      <c r="Z1703" s="18" t="str">
        <f t="shared" si="267"/>
        <v>Normal</v>
      </c>
      <c r="AA1703" s="18" t="str">
        <f>VLOOKUP(D1703, lookups!$A$2:$B$18, 2, FALSE)</f>
        <v>Low Budget</v>
      </c>
      <c r="AB1703" s="18" t="str">
        <f t="shared" si="268"/>
        <v>Not Recommended</v>
      </c>
      <c r="AC1703" s="18" t="str">
        <f t="shared" si="269"/>
        <v>High Buzz Mismatch</v>
      </c>
    </row>
    <row r="1704" spans="1:29" x14ac:dyDescent="0.35">
      <c r="A1704" s="18" t="s">
        <v>6493</v>
      </c>
      <c r="B1704" s="19">
        <v>41636</v>
      </c>
      <c r="C1704" s="18" t="s">
        <v>50</v>
      </c>
      <c r="D1704" s="18" t="s">
        <v>38</v>
      </c>
      <c r="E1704" s="18" t="s">
        <v>21</v>
      </c>
      <c r="F1704" s="18" t="s">
        <v>22</v>
      </c>
      <c r="G1704" s="18" t="s">
        <v>150</v>
      </c>
      <c r="H1704" s="18" t="s">
        <v>6494</v>
      </c>
      <c r="I1704" s="18" t="s">
        <v>2203</v>
      </c>
      <c r="J1704" s="20">
        <v>31000</v>
      </c>
      <c r="K1704" s="20">
        <v>34319</v>
      </c>
      <c r="L1704" s="20">
        <v>92</v>
      </c>
      <c r="M1704" s="20">
        <v>13000</v>
      </c>
      <c r="N1704" s="20">
        <v>3.5</v>
      </c>
      <c r="O1704" s="20">
        <v>153</v>
      </c>
      <c r="P1704" s="20">
        <v>88</v>
      </c>
      <c r="Q1704" s="3">
        <v>32014289</v>
      </c>
      <c r="R1704" s="3">
        <v>20000000</v>
      </c>
      <c r="S1704" s="3">
        <f t="shared" si="260"/>
        <v>12014289</v>
      </c>
      <c r="T1704" s="4">
        <f t="shared" si="261"/>
        <v>0.60071445000000001</v>
      </c>
      <c r="U1704" s="5">
        <f t="shared" si="262"/>
        <v>15.540285780000001</v>
      </c>
      <c r="V1704" s="2">
        <f t="shared" si="263"/>
        <v>2013</v>
      </c>
      <c r="W1704" s="18" t="str">
        <f t="shared" si="264"/>
        <v>dekabr</v>
      </c>
      <c r="X1704" s="18" t="str">
        <f t="shared" si="265"/>
        <v>Malcolm D. Lee</v>
      </c>
      <c r="Y1704" s="18" t="str">
        <f t="shared" si="266"/>
        <v>SCARY MOVİE 5</v>
      </c>
      <c r="Z1704" s="18" t="str">
        <f t="shared" si="267"/>
        <v>Normal</v>
      </c>
      <c r="AA1704" s="18" t="str">
        <f>VLOOKUP(D1704, lookups!$A$2:$B$18, 2, FALSE)</f>
        <v>Medium Budget</v>
      </c>
      <c r="AB1704" s="18" t="str">
        <f t="shared" si="268"/>
        <v>Not Recommended</v>
      </c>
      <c r="AC1704" s="18" t="str">
        <f t="shared" si="269"/>
        <v>High Buzz Mismatch</v>
      </c>
    </row>
    <row r="1705" spans="1:29" x14ac:dyDescent="0.35">
      <c r="A1705" s="18" t="s">
        <v>3613</v>
      </c>
      <c r="B1705" s="19">
        <v>38083</v>
      </c>
      <c r="C1705" s="18" t="s">
        <v>50</v>
      </c>
      <c r="D1705" s="18" t="s">
        <v>95</v>
      </c>
      <c r="E1705" s="18" t="s">
        <v>21</v>
      </c>
      <c r="F1705" s="18" t="s">
        <v>22</v>
      </c>
      <c r="G1705" s="18" t="s">
        <v>150</v>
      </c>
      <c r="H1705" s="18" t="s">
        <v>3614</v>
      </c>
      <c r="I1705" s="18" t="s">
        <v>3335</v>
      </c>
      <c r="J1705" s="20">
        <v>550</v>
      </c>
      <c r="K1705" s="20">
        <v>1102</v>
      </c>
      <c r="L1705" s="20">
        <v>160</v>
      </c>
      <c r="M1705" s="20">
        <v>2000</v>
      </c>
      <c r="N1705" s="20">
        <v>6.5</v>
      </c>
      <c r="O1705" s="20">
        <v>127</v>
      </c>
      <c r="P1705" s="20">
        <v>94</v>
      </c>
      <c r="Q1705" s="3">
        <v>32003620</v>
      </c>
      <c r="R1705" s="3">
        <v>25000000</v>
      </c>
      <c r="S1705" s="3">
        <f t="shared" si="260"/>
        <v>7003620</v>
      </c>
      <c r="T1705" s="4">
        <f t="shared" si="261"/>
        <v>0.28014480000000003</v>
      </c>
      <c r="U1705" s="5">
        <f t="shared" si="262"/>
        <v>26.312057920000001</v>
      </c>
      <c r="V1705" s="2">
        <f t="shared" si="263"/>
        <v>2004</v>
      </c>
      <c r="W1705" s="18" t="str">
        <f t="shared" si="264"/>
        <v>aprel</v>
      </c>
      <c r="X1705" s="18" t="str">
        <f t="shared" si="265"/>
        <v>David R. Ellis</v>
      </c>
      <c r="Y1705" s="18" t="str">
        <f t="shared" si="266"/>
        <v>CELLULAR</v>
      </c>
      <c r="Z1705" s="18" t="str">
        <f t="shared" si="267"/>
        <v>Normal</v>
      </c>
      <c r="AA1705" s="18" t="str">
        <f>VLOOKUP(D1705, lookups!$A$2:$B$18, 2, FALSE)</f>
        <v>High Budget</v>
      </c>
      <c r="AB1705" s="18" t="str">
        <f t="shared" si="268"/>
        <v>Not Recommended</v>
      </c>
      <c r="AC1705" s="18" t="str">
        <f t="shared" si="269"/>
        <v>Normal</v>
      </c>
    </row>
    <row r="1706" spans="1:29" x14ac:dyDescent="0.35">
      <c r="A1706" s="18" t="s">
        <v>1044</v>
      </c>
      <c r="B1706" s="19">
        <v>34122</v>
      </c>
      <c r="C1706" s="18" t="s">
        <v>50</v>
      </c>
      <c r="D1706" s="18" t="s">
        <v>27</v>
      </c>
      <c r="E1706" s="18" t="s">
        <v>21</v>
      </c>
      <c r="F1706" s="18" t="s">
        <v>22</v>
      </c>
      <c r="G1706" s="18" t="s">
        <v>102</v>
      </c>
      <c r="H1706" s="18" t="s">
        <v>1045</v>
      </c>
      <c r="I1706" s="18" t="s">
        <v>222</v>
      </c>
      <c r="J1706" s="20">
        <v>554</v>
      </c>
      <c r="K1706" s="20">
        <v>1068</v>
      </c>
      <c r="L1706" s="20">
        <v>17000</v>
      </c>
      <c r="M1706" s="20">
        <v>0</v>
      </c>
      <c r="N1706" s="20">
        <v>7.2</v>
      </c>
      <c r="O1706" s="20">
        <v>56</v>
      </c>
      <c r="P1706" s="20">
        <v>139</v>
      </c>
      <c r="Q1706" s="3">
        <v>32000000</v>
      </c>
      <c r="R1706" s="3">
        <v>30000000</v>
      </c>
      <c r="S1706" s="3">
        <f t="shared" si="260"/>
        <v>2000000</v>
      </c>
      <c r="T1706" s="4">
        <f t="shared" si="261"/>
        <v>6.6666666666666666E-2</v>
      </c>
      <c r="U1706" s="5">
        <f t="shared" si="262"/>
        <v>28.826666666666668</v>
      </c>
      <c r="V1706" s="2">
        <f t="shared" si="263"/>
        <v>1993</v>
      </c>
      <c r="W1706" s="18" t="str">
        <f t="shared" si="264"/>
        <v>iyun</v>
      </c>
      <c r="X1706" s="18" t="str">
        <f t="shared" si="265"/>
        <v>Martin Scorsese</v>
      </c>
      <c r="Y1706" s="18" t="str">
        <f t="shared" si="266"/>
        <v>THE AGE OF INNOCENCE</v>
      </c>
      <c r="Z1706" s="18" t="str">
        <f t="shared" si="267"/>
        <v>Normal</v>
      </c>
      <c r="AA1706" s="18" t="str">
        <f>VLOOKUP(D1706, lookups!$A$2:$B$18, 2, FALSE)</f>
        <v>Medium Budget</v>
      </c>
      <c r="AB1706" s="18" t="str">
        <f t="shared" si="268"/>
        <v>Not Recommended</v>
      </c>
      <c r="AC1706" s="18" t="str">
        <f t="shared" si="269"/>
        <v>Normal</v>
      </c>
    </row>
    <row r="1707" spans="1:29" x14ac:dyDescent="0.35">
      <c r="A1707" s="18" t="s">
        <v>108</v>
      </c>
      <c r="B1707" s="19">
        <v>22224</v>
      </c>
      <c r="C1707" s="18" t="s">
        <v>19</v>
      </c>
      <c r="D1707" s="18" t="s">
        <v>109</v>
      </c>
      <c r="E1707" s="18" t="s">
        <v>21</v>
      </c>
      <c r="F1707" s="18" t="s">
        <v>22</v>
      </c>
      <c r="G1707" s="18" t="s">
        <v>110</v>
      </c>
      <c r="H1707" s="18" t="s">
        <v>111</v>
      </c>
      <c r="I1707" s="18" t="s">
        <v>112</v>
      </c>
      <c r="J1707" s="20">
        <v>606</v>
      </c>
      <c r="K1707" s="20">
        <v>1885</v>
      </c>
      <c r="L1707" s="20">
        <v>13000</v>
      </c>
      <c r="M1707" s="20">
        <v>18000</v>
      </c>
      <c r="N1707" s="20">
        <v>8.5</v>
      </c>
      <c r="O1707" s="20">
        <v>290</v>
      </c>
      <c r="P1707" s="20">
        <v>108</v>
      </c>
      <c r="Q1707" s="3">
        <v>32000000</v>
      </c>
      <c r="R1707" s="3">
        <v>806947</v>
      </c>
      <c r="S1707" s="3">
        <f t="shared" si="260"/>
        <v>31193053</v>
      </c>
      <c r="T1707" s="4">
        <f t="shared" si="261"/>
        <v>38.655640333256088</v>
      </c>
      <c r="U1707" s="5">
        <f t="shared" si="262"/>
        <v>51.262256133302429</v>
      </c>
      <c r="V1707" s="2">
        <f t="shared" si="263"/>
        <v>1960</v>
      </c>
      <c r="W1707" s="18" t="str">
        <f t="shared" si="264"/>
        <v>noyabr</v>
      </c>
      <c r="X1707" s="18" t="str">
        <f t="shared" si="265"/>
        <v>Alfred Hitchcock</v>
      </c>
      <c r="Y1707" s="18" t="str">
        <f t="shared" si="266"/>
        <v>PSYCHO</v>
      </c>
      <c r="Z1707" s="18" t="str">
        <f t="shared" si="267"/>
        <v>Normal</v>
      </c>
      <c r="AA1707" s="18" t="str">
        <f>VLOOKUP(D1707, lookups!$A$2:$B$18, 2, FALSE)</f>
        <v>Low Budget</v>
      </c>
      <c r="AB1707" s="18" t="str">
        <f t="shared" si="268"/>
        <v>Not Recommended</v>
      </c>
      <c r="AC1707" s="18" t="str">
        <f t="shared" si="269"/>
        <v>High Buzz / High Score</v>
      </c>
    </row>
    <row r="1708" spans="1:29" x14ac:dyDescent="0.35">
      <c r="A1708" s="18" t="s">
        <v>6935</v>
      </c>
      <c r="B1708" s="19">
        <v>42290</v>
      </c>
      <c r="C1708" s="18" t="s">
        <v>50</v>
      </c>
      <c r="D1708" s="18" t="s">
        <v>27</v>
      </c>
      <c r="E1708" s="18" t="s">
        <v>21</v>
      </c>
      <c r="F1708" s="18" t="s">
        <v>22</v>
      </c>
      <c r="G1708" s="18" t="s">
        <v>150</v>
      </c>
      <c r="H1708" s="18" t="s">
        <v>6936</v>
      </c>
      <c r="I1708" s="18" t="s">
        <v>6203</v>
      </c>
      <c r="J1708" s="20">
        <v>733</v>
      </c>
      <c r="K1708" s="20">
        <v>2753</v>
      </c>
      <c r="L1708" s="20">
        <v>14</v>
      </c>
      <c r="M1708" s="20">
        <v>0</v>
      </c>
      <c r="N1708" s="20">
        <v>6.4</v>
      </c>
      <c r="O1708" s="20">
        <v>191</v>
      </c>
      <c r="P1708" s="20">
        <v>109</v>
      </c>
      <c r="Q1708" s="3">
        <v>31990064</v>
      </c>
      <c r="R1708" s="3">
        <v>12000000</v>
      </c>
      <c r="S1708" s="3">
        <f t="shared" si="260"/>
        <v>19990064</v>
      </c>
      <c r="T1708" s="4">
        <f t="shared" si="261"/>
        <v>1.6658386666666667</v>
      </c>
      <c r="U1708" s="5">
        <f t="shared" si="262"/>
        <v>26.266335466666668</v>
      </c>
      <c r="V1708" s="2">
        <f t="shared" si="263"/>
        <v>2015</v>
      </c>
      <c r="W1708" s="18" t="str">
        <f t="shared" si="264"/>
        <v>oktyabr</v>
      </c>
      <c r="X1708" s="18" t="str">
        <f t="shared" si="265"/>
        <v>Jake Schreier</v>
      </c>
      <c r="Y1708" s="18" t="str">
        <f t="shared" si="266"/>
        <v>PAPER TOWNS</v>
      </c>
      <c r="Z1708" s="18" t="str">
        <f t="shared" si="267"/>
        <v>Normal</v>
      </c>
      <c r="AA1708" s="18" t="str">
        <f>VLOOKUP(D1708, lookups!$A$2:$B$18, 2, FALSE)</f>
        <v>Medium Budget</v>
      </c>
      <c r="AB1708" s="18" t="str">
        <f t="shared" si="268"/>
        <v>Not Recommended</v>
      </c>
      <c r="AC1708" s="18" t="str">
        <f t="shared" si="269"/>
        <v>Normal</v>
      </c>
    </row>
    <row r="1709" spans="1:29" x14ac:dyDescent="0.35">
      <c r="A1709" s="18" t="s">
        <v>1240</v>
      </c>
      <c r="B1709" s="19">
        <v>35059</v>
      </c>
      <c r="C1709" s="18" t="s">
        <v>50</v>
      </c>
      <c r="D1709" s="18" t="s">
        <v>27</v>
      </c>
      <c r="E1709" s="18" t="s">
        <v>21</v>
      </c>
      <c r="F1709" s="18" t="s">
        <v>22</v>
      </c>
      <c r="G1709" s="18" t="s">
        <v>110</v>
      </c>
      <c r="H1709" s="18" t="s">
        <v>480</v>
      </c>
      <c r="I1709" s="18" t="s">
        <v>1241</v>
      </c>
      <c r="J1709" s="20">
        <v>12000</v>
      </c>
      <c r="K1709" s="20">
        <v>14823</v>
      </c>
      <c r="L1709" s="20">
        <v>81</v>
      </c>
      <c r="M1709" s="20">
        <v>0</v>
      </c>
      <c r="N1709" s="20">
        <v>7.6</v>
      </c>
      <c r="O1709" s="20">
        <v>123</v>
      </c>
      <c r="P1709" s="20">
        <v>111</v>
      </c>
      <c r="Q1709" s="3">
        <v>31968347</v>
      </c>
      <c r="R1709" s="3">
        <v>3600000</v>
      </c>
      <c r="S1709" s="3">
        <f t="shared" si="260"/>
        <v>28368347</v>
      </c>
      <c r="T1709" s="4">
        <f t="shared" si="261"/>
        <v>7.8800963888888891</v>
      </c>
      <c r="U1709" s="5">
        <f t="shared" si="262"/>
        <v>33.552038555555555</v>
      </c>
      <c r="V1709" s="2">
        <f t="shared" si="263"/>
        <v>1995</v>
      </c>
      <c r="W1709" s="18" t="str">
        <f t="shared" si="264"/>
        <v>dekabr</v>
      </c>
      <c r="X1709" s="18" t="str">
        <f t="shared" si="265"/>
        <v>Mike Figgis</v>
      </c>
      <c r="Y1709" s="18" t="str">
        <f t="shared" si="266"/>
        <v>LEAVİNG LAS VEGAS</v>
      </c>
      <c r="Z1709" s="18" t="str">
        <f t="shared" si="267"/>
        <v>Normal</v>
      </c>
      <c r="AA1709" s="18" t="str">
        <f>VLOOKUP(D1709, lookups!$A$2:$B$18, 2, FALSE)</f>
        <v>Medium Budget</v>
      </c>
      <c r="AB1709" s="18" t="str">
        <f t="shared" si="268"/>
        <v>Not Recommended</v>
      </c>
      <c r="AC1709" s="18" t="str">
        <f t="shared" si="269"/>
        <v>Normal</v>
      </c>
    </row>
    <row r="1710" spans="1:29" x14ac:dyDescent="0.35">
      <c r="A1710" s="18" t="s">
        <v>311</v>
      </c>
      <c r="B1710" s="19">
        <v>29388</v>
      </c>
      <c r="C1710" s="18" t="s">
        <v>50</v>
      </c>
      <c r="D1710" s="18" t="s">
        <v>312</v>
      </c>
      <c r="E1710" s="18" t="s">
        <v>21</v>
      </c>
      <c r="F1710" s="18" t="s">
        <v>22</v>
      </c>
      <c r="G1710" s="18" t="s">
        <v>186</v>
      </c>
      <c r="H1710" s="18" t="s">
        <v>313</v>
      </c>
      <c r="I1710" s="18" t="s">
        <v>314</v>
      </c>
      <c r="J1710" s="20">
        <v>754</v>
      </c>
      <c r="K1710" s="20">
        <v>2442</v>
      </c>
      <c r="L1710" s="20">
        <v>0</v>
      </c>
      <c r="M1710" s="20">
        <v>0</v>
      </c>
      <c r="N1710" s="20">
        <v>7.1</v>
      </c>
      <c r="O1710" s="20">
        <v>121</v>
      </c>
      <c r="P1710" s="20">
        <v>104</v>
      </c>
      <c r="Q1710" s="3">
        <v>31899000</v>
      </c>
      <c r="R1710" s="3">
        <v>6500000</v>
      </c>
      <c r="S1710" s="3">
        <f t="shared" si="260"/>
        <v>25399000</v>
      </c>
      <c r="T1710" s="4">
        <f t="shared" si="261"/>
        <v>3.9075384615384614</v>
      </c>
      <c r="U1710" s="5">
        <f t="shared" si="262"/>
        <v>29.963015384615382</v>
      </c>
      <c r="V1710" s="2">
        <f t="shared" si="263"/>
        <v>1980</v>
      </c>
      <c r="W1710" s="18" t="str">
        <f t="shared" si="264"/>
        <v>iyun</v>
      </c>
      <c r="X1710" s="18" t="str">
        <f t="shared" si="265"/>
        <v>Brian De Palma</v>
      </c>
      <c r="Y1710" s="18" t="str">
        <f t="shared" si="266"/>
        <v>DRESSED TO KİLL</v>
      </c>
      <c r="Z1710" s="18" t="str">
        <f t="shared" si="267"/>
        <v>Normal</v>
      </c>
      <c r="AA1710" s="18" t="str">
        <f>VLOOKUP(D1710, lookups!$A$2:$B$18, 2, FALSE)</f>
        <v>Medium Budget</v>
      </c>
      <c r="AB1710" s="18" t="str">
        <f t="shared" si="268"/>
        <v>Not Recommended</v>
      </c>
      <c r="AC1710" s="18" t="str">
        <f t="shared" si="269"/>
        <v>Normal</v>
      </c>
    </row>
    <row r="1711" spans="1:29" x14ac:dyDescent="0.35">
      <c r="A1711" s="18" t="s">
        <v>3121</v>
      </c>
      <c r="B1711" s="19">
        <v>37296</v>
      </c>
      <c r="C1711" s="18" t="s">
        <v>50</v>
      </c>
      <c r="D1711" s="18" t="s">
        <v>20</v>
      </c>
      <c r="E1711" s="18" t="s">
        <v>21</v>
      </c>
      <c r="F1711" s="18" t="s">
        <v>22</v>
      </c>
      <c r="G1711" s="18" t="s">
        <v>110</v>
      </c>
      <c r="H1711" s="18" t="s">
        <v>2470</v>
      </c>
      <c r="I1711" s="18" t="s">
        <v>1239</v>
      </c>
      <c r="J1711" s="20">
        <v>33000</v>
      </c>
      <c r="K1711" s="20">
        <v>34606</v>
      </c>
      <c r="L1711" s="20">
        <v>58</v>
      </c>
      <c r="M1711" s="20">
        <v>0</v>
      </c>
      <c r="N1711" s="20">
        <v>6.1</v>
      </c>
      <c r="O1711" s="20">
        <v>136</v>
      </c>
      <c r="P1711" s="20">
        <v>115</v>
      </c>
      <c r="Q1711" s="3">
        <v>31874869</v>
      </c>
      <c r="R1711" s="3">
        <v>50000000</v>
      </c>
      <c r="S1711" s="3">
        <f t="shared" si="260"/>
        <v>-18125131</v>
      </c>
      <c r="T1711" s="4">
        <f t="shared" si="261"/>
        <v>-0.36250262</v>
      </c>
      <c r="U1711" s="5">
        <f t="shared" si="262"/>
        <v>24.254998951999998</v>
      </c>
      <c r="V1711" s="2">
        <f t="shared" si="263"/>
        <v>2002</v>
      </c>
      <c r="W1711" s="18" t="str">
        <f t="shared" si="264"/>
        <v>fevral</v>
      </c>
      <c r="X1711" s="18" t="str">
        <f t="shared" si="265"/>
        <v>Barbet Schroeder</v>
      </c>
      <c r="Y1711" s="18" t="str">
        <f t="shared" si="266"/>
        <v>MURDER BY NUMBERS</v>
      </c>
      <c r="Z1711" s="18" t="str">
        <f t="shared" si="267"/>
        <v>Normal</v>
      </c>
      <c r="AA1711" s="18" t="str">
        <f>VLOOKUP(D1711, lookups!$A$2:$B$18, 2, FALSE)</f>
        <v>Medium Budget</v>
      </c>
      <c r="AB1711" s="18" t="str">
        <f t="shared" si="268"/>
        <v>Not Recommended</v>
      </c>
      <c r="AC1711" s="18" t="str">
        <f t="shared" si="269"/>
        <v>Normal</v>
      </c>
    </row>
    <row r="1712" spans="1:29" x14ac:dyDescent="0.35">
      <c r="A1712" s="18" t="s">
        <v>4974</v>
      </c>
      <c r="B1712" s="19">
        <v>39548</v>
      </c>
      <c r="C1712" s="18" t="s">
        <v>50</v>
      </c>
      <c r="D1712" s="18" t="s">
        <v>79</v>
      </c>
      <c r="E1712" s="18" t="s">
        <v>21</v>
      </c>
      <c r="F1712" s="18" t="s">
        <v>22</v>
      </c>
      <c r="G1712" s="18" t="s">
        <v>110</v>
      </c>
      <c r="H1712" s="18" t="s">
        <v>2588</v>
      </c>
      <c r="I1712" s="18" t="s">
        <v>867</v>
      </c>
      <c r="J1712" s="20">
        <v>11000</v>
      </c>
      <c r="K1712" s="20">
        <v>13189</v>
      </c>
      <c r="L1712" s="20">
        <v>835</v>
      </c>
      <c r="M1712" s="20">
        <v>10000</v>
      </c>
      <c r="N1712" s="20">
        <v>7.6</v>
      </c>
      <c r="O1712" s="20">
        <v>324</v>
      </c>
      <c r="P1712" s="20">
        <v>128</v>
      </c>
      <c r="Q1712" s="3">
        <v>31838002</v>
      </c>
      <c r="R1712" s="3">
        <v>20000000</v>
      </c>
      <c r="S1712" s="3">
        <f t="shared" si="260"/>
        <v>11838002</v>
      </c>
      <c r="T1712" s="4">
        <f t="shared" si="261"/>
        <v>0.59190010000000004</v>
      </c>
      <c r="U1712" s="5">
        <f t="shared" si="262"/>
        <v>31.636760039999999</v>
      </c>
      <c r="V1712" s="2">
        <f t="shared" si="263"/>
        <v>2008</v>
      </c>
      <c r="W1712" s="18" t="str">
        <f t="shared" si="264"/>
        <v>aprel</v>
      </c>
      <c r="X1712" s="18" t="str">
        <f t="shared" si="265"/>
        <v>Gus Van Sant</v>
      </c>
      <c r="Y1712" s="18" t="str">
        <f t="shared" si="266"/>
        <v>MİLK</v>
      </c>
      <c r="Z1712" s="18" t="str">
        <f t="shared" si="267"/>
        <v>Normal</v>
      </c>
      <c r="AA1712" s="18" t="str">
        <f>VLOOKUP(D1712, lookups!$A$2:$B$18, 2, FALSE)</f>
        <v>Medium Budget</v>
      </c>
      <c r="AB1712" s="18" t="str">
        <f t="shared" si="268"/>
        <v>Not Recommended</v>
      </c>
      <c r="AC1712" s="18" t="str">
        <f t="shared" si="269"/>
        <v>Normal</v>
      </c>
    </row>
    <row r="1713" spans="1:29" x14ac:dyDescent="0.35">
      <c r="A1713" s="18" t="s">
        <v>5826</v>
      </c>
      <c r="B1713" s="19">
        <v>40751</v>
      </c>
      <c r="C1713" s="18" t="s">
        <v>50</v>
      </c>
      <c r="D1713" s="18" t="s">
        <v>58</v>
      </c>
      <c r="E1713" s="18" t="s">
        <v>21</v>
      </c>
      <c r="F1713" s="18" t="s">
        <v>22</v>
      </c>
      <c r="G1713" s="18" t="s">
        <v>150</v>
      </c>
      <c r="H1713" s="18" t="s">
        <v>473</v>
      </c>
      <c r="I1713" s="18" t="s">
        <v>2316</v>
      </c>
      <c r="J1713" s="20">
        <v>15000</v>
      </c>
      <c r="K1713" s="20">
        <v>15595</v>
      </c>
      <c r="L1713" s="20">
        <v>335</v>
      </c>
      <c r="M1713" s="20">
        <v>39000</v>
      </c>
      <c r="N1713" s="20">
        <v>6.9</v>
      </c>
      <c r="O1713" s="20">
        <v>283</v>
      </c>
      <c r="P1713" s="20">
        <v>129</v>
      </c>
      <c r="Q1713" s="3">
        <v>31836745</v>
      </c>
      <c r="R1713" s="3">
        <v>40000000</v>
      </c>
      <c r="S1713" s="3">
        <f t="shared" si="260"/>
        <v>-8163255</v>
      </c>
      <c r="T1713" s="4">
        <f t="shared" si="261"/>
        <v>-0.20408137500000001</v>
      </c>
      <c r="U1713" s="5">
        <f t="shared" si="262"/>
        <v>31.418367450000002</v>
      </c>
      <c r="V1713" s="2">
        <f t="shared" si="263"/>
        <v>2011</v>
      </c>
      <c r="W1713" s="18" t="str">
        <f t="shared" si="264"/>
        <v>iyul</v>
      </c>
      <c r="X1713" s="18" t="str">
        <f t="shared" si="265"/>
        <v>Stephen Daldry</v>
      </c>
      <c r="Y1713" s="18" t="str">
        <f t="shared" si="266"/>
        <v>EXTREMELY LOUD &amp; INCREDİBLY CLOSE</v>
      </c>
      <c r="Z1713" s="18" t="str">
        <f t="shared" si="267"/>
        <v>Normal</v>
      </c>
      <c r="AA1713" s="18" t="str">
        <f>VLOOKUP(D1713, lookups!$A$2:$B$18, 2, FALSE)</f>
        <v>High Budget</v>
      </c>
      <c r="AB1713" s="18" t="str">
        <f t="shared" si="268"/>
        <v>Not Recommended</v>
      </c>
      <c r="AC1713" s="18" t="str">
        <f t="shared" si="269"/>
        <v>Normal</v>
      </c>
    </row>
    <row r="1714" spans="1:29" x14ac:dyDescent="0.35">
      <c r="A1714" s="18" t="s">
        <v>2119</v>
      </c>
      <c r="B1714" s="19">
        <v>36520</v>
      </c>
      <c r="C1714" s="18" t="s">
        <v>50</v>
      </c>
      <c r="D1714" s="18" t="s">
        <v>95</v>
      </c>
      <c r="E1714" s="18" t="s">
        <v>21</v>
      </c>
      <c r="F1714" s="18" t="s">
        <v>22</v>
      </c>
      <c r="G1714" s="18" t="s">
        <v>110</v>
      </c>
      <c r="H1714" s="18" t="s">
        <v>1351</v>
      </c>
      <c r="I1714" s="18" t="s">
        <v>350</v>
      </c>
      <c r="J1714" s="20">
        <v>1000</v>
      </c>
      <c r="K1714" s="20">
        <v>3313</v>
      </c>
      <c r="L1714" s="20">
        <v>49</v>
      </c>
      <c r="M1714" s="20">
        <v>2000</v>
      </c>
      <c r="N1714" s="20">
        <v>5.6</v>
      </c>
      <c r="O1714" s="20">
        <v>152</v>
      </c>
      <c r="P1714" s="20">
        <v>82</v>
      </c>
      <c r="Q1714" s="3">
        <v>31768374</v>
      </c>
      <c r="R1714" s="3">
        <v>27000000</v>
      </c>
      <c r="S1714" s="3">
        <f t="shared" si="260"/>
        <v>4768374</v>
      </c>
      <c r="T1714" s="4">
        <f t="shared" si="261"/>
        <v>0.17660644444444445</v>
      </c>
      <c r="U1714" s="5">
        <f t="shared" si="262"/>
        <v>22.670642577777777</v>
      </c>
      <c r="V1714" s="2">
        <f t="shared" si="263"/>
        <v>1999</v>
      </c>
      <c r="W1714" s="18" t="str">
        <f t="shared" si="264"/>
        <v>dekabr</v>
      </c>
      <c r="X1714" s="18" t="str">
        <f t="shared" si="265"/>
        <v>Steve Miner</v>
      </c>
      <c r="Y1714" s="18" t="str">
        <f t="shared" si="266"/>
        <v>LAKE PLACİD</v>
      </c>
      <c r="Z1714" s="18" t="str">
        <f t="shared" si="267"/>
        <v>Normal</v>
      </c>
      <c r="AA1714" s="18" t="str">
        <f>VLOOKUP(D1714, lookups!$A$2:$B$18, 2, FALSE)</f>
        <v>High Budget</v>
      </c>
      <c r="AB1714" s="18" t="str">
        <f t="shared" si="268"/>
        <v>Not Recommended</v>
      </c>
      <c r="AC1714" s="18" t="str">
        <f t="shared" si="269"/>
        <v>High Buzz Mismatch</v>
      </c>
    </row>
    <row r="1715" spans="1:29" x14ac:dyDescent="0.35">
      <c r="A1715" s="18" t="s">
        <v>5170</v>
      </c>
      <c r="B1715" s="19">
        <v>39954</v>
      </c>
      <c r="C1715" s="18" t="s">
        <v>50</v>
      </c>
      <c r="D1715" s="18" t="s">
        <v>95</v>
      </c>
      <c r="E1715" s="18" t="s">
        <v>21</v>
      </c>
      <c r="F1715" s="18" t="s">
        <v>22</v>
      </c>
      <c r="G1715" s="18" t="s">
        <v>150</v>
      </c>
      <c r="H1715" s="18" t="s">
        <v>122</v>
      </c>
      <c r="I1715" s="18" t="s">
        <v>5171</v>
      </c>
      <c r="J1715" s="20">
        <v>940</v>
      </c>
      <c r="K1715" s="20">
        <v>1594</v>
      </c>
      <c r="L1715" s="20">
        <v>30</v>
      </c>
      <c r="M1715" s="20">
        <v>13000</v>
      </c>
      <c r="N1715" s="20">
        <v>7.1</v>
      </c>
      <c r="O1715" s="20">
        <v>263</v>
      </c>
      <c r="P1715" s="20">
        <v>79</v>
      </c>
      <c r="Q1715" s="3">
        <v>31743332</v>
      </c>
      <c r="R1715" s="3">
        <v>30000000</v>
      </c>
      <c r="S1715" s="3">
        <f t="shared" si="260"/>
        <v>1743332</v>
      </c>
      <c r="T1715" s="4">
        <f t="shared" si="261"/>
        <v>5.8111066666666669E-2</v>
      </c>
      <c r="U1715" s="5">
        <f t="shared" si="262"/>
        <v>29.723244426666668</v>
      </c>
      <c r="V1715" s="2">
        <f t="shared" si="263"/>
        <v>2009</v>
      </c>
      <c r="W1715" s="18" t="str">
        <f t="shared" si="264"/>
        <v>may</v>
      </c>
      <c r="X1715" s="18" t="str">
        <f t="shared" si="265"/>
        <v>Shane Acker</v>
      </c>
      <c r="Y1715" s="18" t="str">
        <f t="shared" si="266"/>
        <v>9</v>
      </c>
      <c r="Z1715" s="18" t="str">
        <f t="shared" si="267"/>
        <v>Normal</v>
      </c>
      <c r="AA1715" s="18" t="str">
        <f>VLOOKUP(D1715, lookups!$A$2:$B$18, 2, FALSE)</f>
        <v>High Budget</v>
      </c>
      <c r="AB1715" s="18" t="str">
        <f t="shared" si="268"/>
        <v>Not Recommended</v>
      </c>
      <c r="AC1715" s="18" t="str">
        <f t="shared" si="269"/>
        <v>Normal</v>
      </c>
    </row>
    <row r="1716" spans="1:29" x14ac:dyDescent="0.35">
      <c r="A1716" s="18" t="s">
        <v>4106</v>
      </c>
      <c r="B1716" s="19">
        <v>38419</v>
      </c>
      <c r="C1716" s="18" t="s">
        <v>50</v>
      </c>
      <c r="D1716" s="18" t="s">
        <v>95</v>
      </c>
      <c r="E1716" s="18" t="s">
        <v>21</v>
      </c>
      <c r="F1716" s="18" t="s">
        <v>22</v>
      </c>
      <c r="G1716" s="18" t="s">
        <v>150</v>
      </c>
      <c r="H1716" s="18" t="s">
        <v>4107</v>
      </c>
      <c r="I1716" s="18" t="s">
        <v>1341</v>
      </c>
      <c r="J1716" s="20">
        <v>820</v>
      </c>
      <c r="K1716" s="20">
        <v>2705</v>
      </c>
      <c r="L1716" s="20">
        <v>357</v>
      </c>
      <c r="M1716" s="20">
        <v>0</v>
      </c>
      <c r="N1716" s="20">
        <v>5</v>
      </c>
      <c r="O1716" s="20">
        <v>145</v>
      </c>
      <c r="P1716" s="20">
        <v>121</v>
      </c>
      <c r="Q1716" s="3">
        <v>31704416</v>
      </c>
      <c r="R1716" s="3">
        <v>135000000</v>
      </c>
      <c r="S1716" s="3">
        <f t="shared" si="260"/>
        <v>-103295584</v>
      </c>
      <c r="T1716" s="4">
        <f t="shared" si="261"/>
        <v>-0.76515247407407405</v>
      </c>
      <c r="U1716" s="5">
        <f t="shared" si="262"/>
        <v>19.693939010370372</v>
      </c>
      <c r="V1716" s="2">
        <f t="shared" si="263"/>
        <v>2005</v>
      </c>
      <c r="W1716" s="18" t="str">
        <f t="shared" si="264"/>
        <v>mart</v>
      </c>
      <c r="X1716" s="18" t="str">
        <f t="shared" si="265"/>
        <v>Rob Cohen</v>
      </c>
      <c r="Y1716" s="18" t="str">
        <f t="shared" si="266"/>
        <v>STEALTH</v>
      </c>
      <c r="Z1716" s="18" t="str">
        <f t="shared" si="267"/>
        <v>Underperformer</v>
      </c>
      <c r="AA1716" s="18" t="str">
        <f>VLOOKUP(D1716, lookups!$A$2:$B$18, 2, FALSE)</f>
        <v>High Budget</v>
      </c>
      <c r="AB1716" s="18" t="str">
        <f t="shared" si="268"/>
        <v>Not Recommended</v>
      </c>
      <c r="AC1716" s="18" t="str">
        <f t="shared" si="269"/>
        <v>High Buzz Mismatch</v>
      </c>
    </row>
    <row r="1717" spans="1:29" x14ac:dyDescent="0.35">
      <c r="A1717" s="18" t="s">
        <v>5007</v>
      </c>
      <c r="B1717" s="19">
        <v>39762</v>
      </c>
      <c r="C1717" s="18" t="s">
        <v>50</v>
      </c>
      <c r="D1717" s="18" t="s">
        <v>109</v>
      </c>
      <c r="E1717" s="18" t="s">
        <v>21</v>
      </c>
      <c r="F1717" s="18" t="s">
        <v>22</v>
      </c>
      <c r="G1717" s="18" t="s">
        <v>110</v>
      </c>
      <c r="H1717" s="18" t="s">
        <v>5008</v>
      </c>
      <c r="I1717" s="18" t="s">
        <v>5009</v>
      </c>
      <c r="J1717" s="20">
        <v>137000</v>
      </c>
      <c r="K1717" s="20">
        <v>140268</v>
      </c>
      <c r="L1717" s="20">
        <v>66</v>
      </c>
      <c r="M1717" s="20">
        <v>0</v>
      </c>
      <c r="N1717" s="20">
        <v>6</v>
      </c>
      <c r="O1717" s="20">
        <v>198</v>
      </c>
      <c r="P1717" s="20">
        <v>89</v>
      </c>
      <c r="Q1717" s="3">
        <v>31691811</v>
      </c>
      <c r="R1717" s="3">
        <v>12000000</v>
      </c>
      <c r="S1717" s="3">
        <f t="shared" si="260"/>
        <v>19691811</v>
      </c>
      <c r="T1717" s="4">
        <f t="shared" si="261"/>
        <v>1.64098425</v>
      </c>
      <c r="U1717" s="5">
        <f t="shared" si="262"/>
        <v>24.656393699999999</v>
      </c>
      <c r="V1717" s="2">
        <f t="shared" si="263"/>
        <v>2008</v>
      </c>
      <c r="W1717" s="18" t="str">
        <f t="shared" si="264"/>
        <v>noyabr</v>
      </c>
      <c r="X1717" s="18" t="str">
        <f t="shared" si="265"/>
        <v>John Erick Dowdle</v>
      </c>
      <c r="Y1717" s="18" t="str">
        <f t="shared" si="266"/>
        <v>QUARANTİNE</v>
      </c>
      <c r="Z1717" s="18" t="str">
        <f t="shared" si="267"/>
        <v>Normal</v>
      </c>
      <c r="AA1717" s="18" t="str">
        <f>VLOOKUP(D1717, lookups!$A$2:$B$18, 2, FALSE)</f>
        <v>Low Budget</v>
      </c>
      <c r="AB1717" s="18" t="str">
        <f t="shared" si="268"/>
        <v>Not Recommended</v>
      </c>
      <c r="AC1717" s="18" t="str">
        <f t="shared" si="269"/>
        <v>Normal</v>
      </c>
    </row>
    <row r="1718" spans="1:29" x14ac:dyDescent="0.35">
      <c r="A1718" s="18" t="s">
        <v>5452</v>
      </c>
      <c r="B1718" s="19">
        <v>39945</v>
      </c>
      <c r="C1718" s="18" t="s">
        <v>50</v>
      </c>
      <c r="D1718" s="18" t="s">
        <v>79</v>
      </c>
      <c r="E1718" s="18" t="s">
        <v>21</v>
      </c>
      <c r="F1718" s="18" t="s">
        <v>101</v>
      </c>
      <c r="G1718" s="18" t="s">
        <v>150</v>
      </c>
      <c r="H1718" s="18" t="s">
        <v>1230</v>
      </c>
      <c r="I1718" s="18" t="s">
        <v>4087</v>
      </c>
      <c r="J1718" s="20">
        <v>21000</v>
      </c>
      <c r="K1718" s="20">
        <v>23745</v>
      </c>
      <c r="L1718" s="20">
        <v>456</v>
      </c>
      <c r="M1718" s="20">
        <v>0</v>
      </c>
      <c r="N1718" s="20">
        <v>6.7</v>
      </c>
      <c r="O1718" s="20">
        <v>210</v>
      </c>
      <c r="P1718" s="20">
        <v>117</v>
      </c>
      <c r="Q1718" s="3">
        <v>31670931</v>
      </c>
      <c r="R1718" s="3">
        <v>60000000</v>
      </c>
      <c r="S1718" s="3">
        <f t="shared" si="260"/>
        <v>-28329069</v>
      </c>
      <c r="T1718" s="4">
        <f t="shared" si="261"/>
        <v>-0.47215115000000002</v>
      </c>
      <c r="U1718" s="5">
        <f t="shared" si="262"/>
        <v>26.61113954</v>
      </c>
      <c r="V1718" s="2">
        <f t="shared" si="263"/>
        <v>2009</v>
      </c>
      <c r="W1718" s="18" t="str">
        <f t="shared" si="264"/>
        <v>may</v>
      </c>
      <c r="X1718" s="18" t="str">
        <f t="shared" si="265"/>
        <v>Joe Wright</v>
      </c>
      <c r="Y1718" s="18" t="str">
        <f t="shared" si="266"/>
        <v>THE SOLOİST</v>
      </c>
      <c r="Z1718" s="18" t="str">
        <f t="shared" si="267"/>
        <v>Underperformer</v>
      </c>
      <c r="AA1718" s="18" t="str">
        <f>VLOOKUP(D1718, lookups!$A$2:$B$18, 2, FALSE)</f>
        <v>Medium Budget</v>
      </c>
      <c r="AB1718" s="18" t="str">
        <f t="shared" si="268"/>
        <v>Not Recommended</v>
      </c>
      <c r="AC1718" s="18" t="str">
        <f t="shared" si="269"/>
        <v>Normal</v>
      </c>
    </row>
    <row r="1719" spans="1:29" x14ac:dyDescent="0.35">
      <c r="A1719" s="18" t="s">
        <v>4603</v>
      </c>
      <c r="B1719" s="19">
        <v>39161</v>
      </c>
      <c r="C1719" s="18" t="s">
        <v>50</v>
      </c>
      <c r="D1719" s="18" t="s">
        <v>27</v>
      </c>
      <c r="E1719" s="18" t="s">
        <v>21</v>
      </c>
      <c r="F1719" s="18" t="s">
        <v>22</v>
      </c>
      <c r="G1719" s="18" t="s">
        <v>102</v>
      </c>
      <c r="H1719" s="18" t="s">
        <v>602</v>
      </c>
      <c r="I1719" s="18" t="s">
        <v>4604</v>
      </c>
      <c r="J1719" s="20">
        <v>49000</v>
      </c>
      <c r="K1719" s="20">
        <v>50927</v>
      </c>
      <c r="L1719" s="20">
        <v>59</v>
      </c>
      <c r="M1719" s="20">
        <v>18000</v>
      </c>
      <c r="N1719" s="20">
        <v>7.5</v>
      </c>
      <c r="O1719" s="20">
        <v>148</v>
      </c>
      <c r="P1719" s="20">
        <v>114</v>
      </c>
      <c r="Q1719" s="3">
        <v>31655091</v>
      </c>
      <c r="R1719" s="3">
        <v>30000000</v>
      </c>
      <c r="S1719" s="3">
        <f t="shared" si="260"/>
        <v>1655091</v>
      </c>
      <c r="T1719" s="4">
        <f t="shared" si="261"/>
        <v>5.5169700000000002E-2</v>
      </c>
      <c r="U1719" s="5">
        <f t="shared" si="262"/>
        <v>31.822067880000002</v>
      </c>
      <c r="V1719" s="2">
        <f t="shared" si="263"/>
        <v>2007</v>
      </c>
      <c r="W1719" s="18" t="str">
        <f t="shared" si="264"/>
        <v>mart</v>
      </c>
      <c r="X1719" s="18" t="str">
        <f t="shared" si="265"/>
        <v>Kirsten Sheridan</v>
      </c>
      <c r="Y1719" s="18" t="str">
        <f t="shared" si="266"/>
        <v>AUGUST RUSH</v>
      </c>
      <c r="Z1719" s="18" t="str">
        <f t="shared" si="267"/>
        <v>Normal</v>
      </c>
      <c r="AA1719" s="18" t="str">
        <f>VLOOKUP(D1719, lookups!$A$2:$B$18, 2, FALSE)</f>
        <v>Medium Budget</v>
      </c>
      <c r="AB1719" s="18" t="str">
        <f t="shared" si="268"/>
        <v>Not Recommended</v>
      </c>
      <c r="AC1719" s="18" t="str">
        <f t="shared" si="269"/>
        <v>Normal</v>
      </c>
    </row>
    <row r="1720" spans="1:29" x14ac:dyDescent="0.35">
      <c r="A1720" s="18" t="s">
        <v>6139</v>
      </c>
      <c r="B1720" s="19">
        <v>41146</v>
      </c>
      <c r="C1720" s="18" t="s">
        <v>50</v>
      </c>
      <c r="D1720" s="18" t="s">
        <v>27</v>
      </c>
      <c r="E1720" s="18" t="s">
        <v>21</v>
      </c>
      <c r="F1720" s="18" t="s">
        <v>356</v>
      </c>
      <c r="G1720" s="18" t="s">
        <v>150</v>
      </c>
      <c r="H1720" s="18" t="s">
        <v>5761</v>
      </c>
      <c r="I1720" s="18" t="s">
        <v>6140</v>
      </c>
      <c r="J1720" s="20">
        <v>34000</v>
      </c>
      <c r="K1720" s="20">
        <v>35717</v>
      </c>
      <c r="L1720" s="20">
        <v>13</v>
      </c>
      <c r="M1720" s="20">
        <v>10000</v>
      </c>
      <c r="N1720" s="20">
        <v>5.6</v>
      </c>
      <c r="O1720" s="20">
        <v>224</v>
      </c>
      <c r="P1720" s="20">
        <v>101</v>
      </c>
      <c r="Q1720" s="3">
        <v>31607598</v>
      </c>
      <c r="R1720" s="3">
        <v>6900000</v>
      </c>
      <c r="S1720" s="3">
        <f t="shared" si="260"/>
        <v>24707598</v>
      </c>
      <c r="T1720" s="4">
        <f t="shared" si="261"/>
        <v>3.5808113043478262</v>
      </c>
      <c r="U1720" s="5">
        <f t="shared" si="262"/>
        <v>24.832324521739128</v>
      </c>
      <c r="V1720" s="2">
        <f t="shared" si="263"/>
        <v>2012</v>
      </c>
      <c r="W1720" s="18" t="str">
        <f t="shared" si="264"/>
        <v>avgust</v>
      </c>
      <c r="X1720" s="18" t="str">
        <f t="shared" si="265"/>
        <v>Mark Tonderai</v>
      </c>
      <c r="Y1720" s="18" t="str">
        <f t="shared" si="266"/>
        <v>HOUSE AT THE END OF THE STREET</v>
      </c>
      <c r="Z1720" s="18" t="str">
        <f t="shared" si="267"/>
        <v>Normal</v>
      </c>
      <c r="AA1720" s="18" t="str">
        <f>VLOOKUP(D1720, lookups!$A$2:$B$18, 2, FALSE)</f>
        <v>Medium Budget</v>
      </c>
      <c r="AB1720" s="18" t="str">
        <f t="shared" si="268"/>
        <v>Not Recommended</v>
      </c>
      <c r="AC1720" s="18" t="str">
        <f t="shared" si="269"/>
        <v>Normal</v>
      </c>
    </row>
    <row r="1721" spans="1:29" x14ac:dyDescent="0.35">
      <c r="A1721" s="18" t="s">
        <v>1257</v>
      </c>
      <c r="B1721" s="19">
        <v>34891</v>
      </c>
      <c r="C1721" s="18" t="s">
        <v>50</v>
      </c>
      <c r="D1721" s="18" t="s">
        <v>58</v>
      </c>
      <c r="E1721" s="18" t="s">
        <v>21</v>
      </c>
      <c r="F1721" s="18" t="s">
        <v>22</v>
      </c>
      <c r="G1721" s="18" t="s">
        <v>110</v>
      </c>
      <c r="H1721" s="18" t="s">
        <v>477</v>
      </c>
      <c r="I1721" s="18" t="s">
        <v>1258</v>
      </c>
      <c r="J1721" s="20">
        <v>14000</v>
      </c>
      <c r="K1721" s="20">
        <v>16125</v>
      </c>
      <c r="L1721" s="20">
        <v>105</v>
      </c>
      <c r="M1721" s="20">
        <v>0</v>
      </c>
      <c r="N1721" s="20">
        <v>6.9</v>
      </c>
      <c r="O1721" s="20">
        <v>44</v>
      </c>
      <c r="P1721" s="20">
        <v>139</v>
      </c>
      <c r="Q1721" s="3">
        <v>31600000</v>
      </c>
      <c r="R1721" s="3">
        <v>28000000</v>
      </c>
      <c r="S1721" s="3">
        <f t="shared" si="260"/>
        <v>3600000</v>
      </c>
      <c r="T1721" s="4">
        <f t="shared" si="261"/>
        <v>0.12857142857142856</v>
      </c>
      <c r="U1721" s="5">
        <f t="shared" si="262"/>
        <v>27.651428571428571</v>
      </c>
      <c r="V1721" s="2">
        <f t="shared" si="263"/>
        <v>1995</v>
      </c>
      <c r="W1721" s="18" t="str">
        <f t="shared" si="264"/>
        <v>iyul</v>
      </c>
      <c r="X1721" s="18" t="str">
        <f t="shared" si="265"/>
        <v>Michael Caton-Jones</v>
      </c>
      <c r="Y1721" s="18" t="str">
        <f t="shared" si="266"/>
        <v>ROB ROY</v>
      </c>
      <c r="Z1721" s="18" t="str">
        <f t="shared" si="267"/>
        <v>Normal</v>
      </c>
      <c r="AA1721" s="18" t="str">
        <f>VLOOKUP(D1721, lookups!$A$2:$B$18, 2, FALSE)</f>
        <v>High Budget</v>
      </c>
      <c r="AB1721" s="18" t="str">
        <f t="shared" si="268"/>
        <v>Not Recommended</v>
      </c>
      <c r="AC1721" s="18" t="str">
        <f t="shared" si="269"/>
        <v>Normal</v>
      </c>
    </row>
    <row r="1722" spans="1:29" x14ac:dyDescent="0.35">
      <c r="A1722" s="18" t="s">
        <v>2693</v>
      </c>
      <c r="B1722" s="19">
        <v>37124</v>
      </c>
      <c r="C1722" s="18" t="s">
        <v>50</v>
      </c>
      <c r="D1722" s="18" t="s">
        <v>109</v>
      </c>
      <c r="E1722" s="18" t="s">
        <v>21</v>
      </c>
      <c r="F1722" s="18" t="s">
        <v>22</v>
      </c>
      <c r="G1722" s="18" t="s">
        <v>110</v>
      </c>
      <c r="H1722" s="18" t="s">
        <v>444</v>
      </c>
      <c r="I1722" s="18" t="s">
        <v>1011</v>
      </c>
      <c r="J1722" s="20">
        <v>40000</v>
      </c>
      <c r="K1722" s="20">
        <v>41636</v>
      </c>
      <c r="L1722" s="20">
        <v>117</v>
      </c>
      <c r="M1722" s="20">
        <v>0</v>
      </c>
      <c r="N1722" s="20">
        <v>6.8</v>
      </c>
      <c r="O1722" s="20">
        <v>208</v>
      </c>
      <c r="P1722" s="20">
        <v>122</v>
      </c>
      <c r="Q1722" s="3">
        <v>31598308</v>
      </c>
      <c r="R1722" s="3">
        <v>35000000</v>
      </c>
      <c r="S1722" s="3">
        <f t="shared" si="260"/>
        <v>-3401692</v>
      </c>
      <c r="T1722" s="4">
        <f t="shared" si="261"/>
        <v>-9.7191200000000005E-2</v>
      </c>
      <c r="U1722" s="5">
        <f t="shared" si="262"/>
        <v>27.16112352</v>
      </c>
      <c r="V1722" s="2">
        <f t="shared" si="263"/>
        <v>2001</v>
      </c>
      <c r="W1722" s="18" t="str">
        <f t="shared" si="264"/>
        <v>avgust</v>
      </c>
      <c r="X1722" s="18" t="str">
        <f t="shared" si="265"/>
        <v>Albert Hughes</v>
      </c>
      <c r="Y1722" s="18" t="str">
        <f t="shared" si="266"/>
        <v>FROM HELL</v>
      </c>
      <c r="Z1722" s="18" t="str">
        <f t="shared" si="267"/>
        <v>Normal</v>
      </c>
      <c r="AA1722" s="18" t="str">
        <f>VLOOKUP(D1722, lookups!$A$2:$B$18, 2, FALSE)</f>
        <v>Low Budget</v>
      </c>
      <c r="AB1722" s="18" t="str">
        <f t="shared" si="268"/>
        <v>Not Recommended</v>
      </c>
      <c r="AC1722" s="18" t="str">
        <f t="shared" si="269"/>
        <v>Normal</v>
      </c>
    </row>
    <row r="1723" spans="1:29" x14ac:dyDescent="0.35">
      <c r="A1723" s="18" t="s">
        <v>3129</v>
      </c>
      <c r="B1723" s="19">
        <v>37578</v>
      </c>
      <c r="C1723" s="18" t="s">
        <v>50</v>
      </c>
      <c r="D1723" s="18" t="s">
        <v>27</v>
      </c>
      <c r="E1723" s="18" t="s">
        <v>21</v>
      </c>
      <c r="F1723" s="18" t="s">
        <v>22</v>
      </c>
      <c r="G1723" s="18" t="s">
        <v>110</v>
      </c>
      <c r="H1723" s="18" t="s">
        <v>602</v>
      </c>
      <c r="I1723" s="18" t="s">
        <v>3130</v>
      </c>
      <c r="J1723" s="20">
        <v>49000</v>
      </c>
      <c r="K1723" s="20">
        <v>52138</v>
      </c>
      <c r="L1723" s="20">
        <v>132</v>
      </c>
      <c r="M1723" s="20">
        <v>0</v>
      </c>
      <c r="N1723" s="20">
        <v>6.8</v>
      </c>
      <c r="O1723" s="20">
        <v>207</v>
      </c>
      <c r="P1723" s="20">
        <v>96</v>
      </c>
      <c r="Q1723" s="3">
        <v>31597131</v>
      </c>
      <c r="R1723" s="3">
        <v>12000000</v>
      </c>
      <c r="S1723" s="3">
        <f t="shared" si="260"/>
        <v>19597131</v>
      </c>
      <c r="T1723" s="4">
        <f t="shared" si="261"/>
        <v>1.6330942500000001</v>
      </c>
      <c r="U1723" s="5">
        <f t="shared" si="262"/>
        <v>27.853237700000001</v>
      </c>
      <c r="V1723" s="2">
        <f t="shared" si="263"/>
        <v>2002</v>
      </c>
      <c r="W1723" s="18" t="str">
        <f t="shared" si="264"/>
        <v>noyabr</v>
      </c>
      <c r="X1723" s="18" t="str">
        <f t="shared" si="265"/>
        <v>Mark Romanek</v>
      </c>
      <c r="Y1723" s="18" t="str">
        <f t="shared" si="266"/>
        <v>ONE HOUR PHOTO</v>
      </c>
      <c r="Z1723" s="18" t="str">
        <f t="shared" si="267"/>
        <v>Normal</v>
      </c>
      <c r="AA1723" s="18" t="str">
        <f>VLOOKUP(D1723, lookups!$A$2:$B$18, 2, FALSE)</f>
        <v>Medium Budget</v>
      </c>
      <c r="AB1723" s="18" t="str">
        <f t="shared" si="268"/>
        <v>Not Recommended</v>
      </c>
      <c r="AC1723" s="18" t="str">
        <f t="shared" si="269"/>
        <v>Normal</v>
      </c>
    </row>
    <row r="1724" spans="1:29" x14ac:dyDescent="0.35">
      <c r="A1724" s="18" t="s">
        <v>4189</v>
      </c>
      <c r="B1724" s="19">
        <v>38512</v>
      </c>
      <c r="C1724" s="18" t="s">
        <v>50</v>
      </c>
      <c r="D1724" s="18" t="s">
        <v>38</v>
      </c>
      <c r="E1724" s="18" t="s">
        <v>21</v>
      </c>
      <c r="F1724" s="18" t="s">
        <v>22</v>
      </c>
      <c r="G1724" s="18" t="s">
        <v>150</v>
      </c>
      <c r="H1724" s="18" t="s">
        <v>4190</v>
      </c>
      <c r="I1724" s="18" t="s">
        <v>3372</v>
      </c>
      <c r="J1724" s="20">
        <v>1000</v>
      </c>
      <c r="K1724" s="20">
        <v>2666</v>
      </c>
      <c r="L1724" s="20">
        <v>6</v>
      </c>
      <c r="M1724" s="20">
        <v>0</v>
      </c>
      <c r="N1724" s="20">
        <v>6.1</v>
      </c>
      <c r="O1724" s="20">
        <v>103</v>
      </c>
      <c r="P1724" s="20">
        <v>90</v>
      </c>
      <c r="Q1724" s="3">
        <v>31585300</v>
      </c>
      <c r="R1724" s="3">
        <v>15000000</v>
      </c>
      <c r="S1724" s="3">
        <f t="shared" si="260"/>
        <v>16585300</v>
      </c>
      <c r="T1724" s="4">
        <f t="shared" si="261"/>
        <v>1.1056866666666667</v>
      </c>
      <c r="U1724" s="5">
        <f t="shared" si="262"/>
        <v>24.842274666666665</v>
      </c>
      <c r="V1724" s="2">
        <f t="shared" si="263"/>
        <v>2005</v>
      </c>
      <c r="W1724" s="18" t="str">
        <f t="shared" si="264"/>
        <v>iyun</v>
      </c>
      <c r="X1724" s="18" t="str">
        <f t="shared" si="265"/>
        <v>Clare Kilner</v>
      </c>
      <c r="Y1724" s="18" t="str">
        <f t="shared" si="266"/>
        <v>THE WEDDİNG DATE</v>
      </c>
      <c r="Z1724" s="18" t="str">
        <f t="shared" si="267"/>
        <v>Normal</v>
      </c>
      <c r="AA1724" s="18" t="str">
        <f>VLOOKUP(D1724, lookups!$A$2:$B$18, 2, FALSE)</f>
        <v>Medium Budget</v>
      </c>
      <c r="AB1724" s="18" t="str">
        <f t="shared" si="268"/>
        <v>Not Recommended</v>
      </c>
      <c r="AC1724" s="18" t="str">
        <f t="shared" si="269"/>
        <v>Normal</v>
      </c>
    </row>
    <row r="1725" spans="1:29" x14ac:dyDescent="0.35">
      <c r="A1725" s="18" t="s">
        <v>5661</v>
      </c>
      <c r="B1725" s="19">
        <v>40541</v>
      </c>
      <c r="C1725" s="18" t="s">
        <v>50</v>
      </c>
      <c r="D1725" s="18" t="s">
        <v>38</v>
      </c>
      <c r="E1725" s="18" t="s">
        <v>21</v>
      </c>
      <c r="F1725" s="18" t="s">
        <v>22</v>
      </c>
      <c r="G1725" s="18" t="s">
        <v>110</v>
      </c>
      <c r="H1725" s="18" t="s">
        <v>4179</v>
      </c>
      <c r="I1725" s="18" t="s">
        <v>5662</v>
      </c>
      <c r="J1725" s="20">
        <v>2000</v>
      </c>
      <c r="K1725" s="20">
        <v>5707</v>
      </c>
      <c r="L1725" s="20">
        <v>14</v>
      </c>
      <c r="M1725" s="20">
        <v>0</v>
      </c>
      <c r="N1725" s="20">
        <v>6.4</v>
      </c>
      <c r="O1725" s="20">
        <v>180</v>
      </c>
      <c r="P1725" s="20">
        <v>104</v>
      </c>
      <c r="Q1725" s="3">
        <v>31584722</v>
      </c>
      <c r="R1725" s="3">
        <v>20000000</v>
      </c>
      <c r="S1725" s="3">
        <f t="shared" si="260"/>
        <v>11584722</v>
      </c>
      <c r="T1725" s="4">
        <f t="shared" si="261"/>
        <v>0.57923610000000003</v>
      </c>
      <c r="U1725" s="5">
        <f t="shared" si="262"/>
        <v>25.83169444</v>
      </c>
      <c r="V1725" s="2">
        <f t="shared" si="263"/>
        <v>2010</v>
      </c>
      <c r="W1725" s="18" t="str">
        <f t="shared" si="264"/>
        <v>dekabr</v>
      </c>
      <c r="X1725" s="18" t="str">
        <f t="shared" si="265"/>
        <v>Jim Field Smith</v>
      </c>
      <c r="Y1725" s="18" t="str">
        <f t="shared" si="266"/>
        <v>SHE'S OUT OF MY LEAGUE</v>
      </c>
      <c r="Z1725" s="18" t="str">
        <f t="shared" si="267"/>
        <v>Normal</v>
      </c>
      <c r="AA1725" s="18" t="str">
        <f>VLOOKUP(D1725, lookups!$A$2:$B$18, 2, FALSE)</f>
        <v>Medium Budget</v>
      </c>
      <c r="AB1725" s="18" t="str">
        <f t="shared" si="268"/>
        <v>Not Recommended</v>
      </c>
      <c r="AC1725" s="18" t="str">
        <f t="shared" si="269"/>
        <v>Normal</v>
      </c>
    </row>
    <row r="1726" spans="1:29" x14ac:dyDescent="0.35">
      <c r="A1726" s="18" t="s">
        <v>6858</v>
      </c>
      <c r="B1726" s="19">
        <v>42254</v>
      </c>
      <c r="C1726" s="18" t="s">
        <v>50</v>
      </c>
      <c r="D1726" s="18" t="s">
        <v>95</v>
      </c>
      <c r="E1726" s="18" t="s">
        <v>21</v>
      </c>
      <c r="F1726" s="18" t="s">
        <v>22</v>
      </c>
      <c r="G1726" s="18" t="s">
        <v>110</v>
      </c>
      <c r="H1726" s="18" t="s">
        <v>2599</v>
      </c>
      <c r="I1726" s="18" t="s">
        <v>5255</v>
      </c>
      <c r="J1726" s="20">
        <v>20000</v>
      </c>
      <c r="K1726" s="20">
        <v>23051</v>
      </c>
      <c r="L1726" s="20">
        <v>662</v>
      </c>
      <c r="M1726" s="20">
        <v>67000</v>
      </c>
      <c r="N1726" s="20">
        <v>6.9</v>
      </c>
      <c r="O1726" s="20">
        <v>371</v>
      </c>
      <c r="P1726" s="20">
        <v>120</v>
      </c>
      <c r="Q1726" s="3">
        <v>31569268</v>
      </c>
      <c r="R1726" s="3">
        <v>49000000</v>
      </c>
      <c r="S1726" s="3">
        <f t="shared" si="260"/>
        <v>-17430732</v>
      </c>
      <c r="T1726" s="4">
        <f t="shared" si="261"/>
        <v>-0.35572922448979594</v>
      </c>
      <c r="U1726" s="5">
        <f t="shared" si="262"/>
        <v>34.157708310204086</v>
      </c>
      <c r="V1726" s="2">
        <f t="shared" si="263"/>
        <v>2015</v>
      </c>
      <c r="W1726" s="18" t="str">
        <f t="shared" si="264"/>
        <v>sentyabr</v>
      </c>
      <c r="X1726" s="18" t="str">
        <f t="shared" si="265"/>
        <v>Neill Blomkamp</v>
      </c>
      <c r="Y1726" s="18" t="str">
        <f t="shared" si="266"/>
        <v>CHAPPİE</v>
      </c>
      <c r="Z1726" s="18" t="str">
        <f t="shared" si="267"/>
        <v>Normal</v>
      </c>
      <c r="AA1726" s="18" t="str">
        <f>VLOOKUP(D1726, lookups!$A$2:$B$18, 2, FALSE)</f>
        <v>High Budget</v>
      </c>
      <c r="AB1726" s="18" t="str">
        <f t="shared" si="268"/>
        <v>Not Recommended</v>
      </c>
      <c r="AC1726" s="18" t="str">
        <f t="shared" si="269"/>
        <v>Normal</v>
      </c>
    </row>
    <row r="1727" spans="1:29" x14ac:dyDescent="0.35">
      <c r="A1727" s="18" t="s">
        <v>6814</v>
      </c>
      <c r="B1727" s="19">
        <v>41830</v>
      </c>
      <c r="C1727" s="18" t="s">
        <v>50</v>
      </c>
      <c r="D1727" s="18" t="s">
        <v>109</v>
      </c>
      <c r="E1727" s="18" t="s">
        <v>21</v>
      </c>
      <c r="F1727" s="18" t="s">
        <v>22</v>
      </c>
      <c r="G1727" s="18" t="s">
        <v>110</v>
      </c>
      <c r="H1727" s="18" t="s">
        <v>6815</v>
      </c>
      <c r="I1727" s="18" t="s">
        <v>6816</v>
      </c>
      <c r="J1727" s="20">
        <v>707</v>
      </c>
      <c r="K1727" s="20">
        <v>1565</v>
      </c>
      <c r="L1727" s="20">
        <v>6</v>
      </c>
      <c r="M1727" s="20">
        <v>13000</v>
      </c>
      <c r="N1727" s="20">
        <v>5.7</v>
      </c>
      <c r="O1727" s="20">
        <v>270</v>
      </c>
      <c r="P1727" s="20">
        <v>83</v>
      </c>
      <c r="Q1727" s="3">
        <v>31537320</v>
      </c>
      <c r="R1727" s="3">
        <v>1000000</v>
      </c>
      <c r="S1727" s="3">
        <f t="shared" si="260"/>
        <v>30537320</v>
      </c>
      <c r="T1727" s="4">
        <f t="shared" si="261"/>
        <v>30.537320000000001</v>
      </c>
      <c r="U1727" s="5">
        <f t="shared" si="262"/>
        <v>36.314927999999995</v>
      </c>
      <c r="V1727" s="2">
        <f t="shared" si="263"/>
        <v>2014</v>
      </c>
      <c r="W1727" s="18" t="str">
        <f t="shared" si="264"/>
        <v>iyul</v>
      </c>
      <c r="X1727" s="18" t="str">
        <f t="shared" si="265"/>
        <v>Levan Gabriadze</v>
      </c>
      <c r="Y1727" s="18" t="str">
        <f t="shared" si="266"/>
        <v>UNFRİENDED</v>
      </c>
      <c r="Z1727" s="18" t="str">
        <f t="shared" si="267"/>
        <v>Normal</v>
      </c>
      <c r="AA1727" s="18" t="str">
        <f>VLOOKUP(D1727, lookups!$A$2:$B$18, 2, FALSE)</f>
        <v>Low Budget</v>
      </c>
      <c r="AB1727" s="18" t="str">
        <f t="shared" si="268"/>
        <v>Not Recommended</v>
      </c>
      <c r="AC1727" s="18" t="str">
        <f t="shared" si="269"/>
        <v>Normal</v>
      </c>
    </row>
    <row r="1728" spans="1:29" x14ac:dyDescent="0.35">
      <c r="A1728" s="18" t="s">
        <v>3581</v>
      </c>
      <c r="B1728" s="19">
        <v>38282</v>
      </c>
      <c r="C1728" s="18" t="s">
        <v>50</v>
      </c>
      <c r="D1728" s="18" t="s">
        <v>95</v>
      </c>
      <c r="E1728" s="18" t="s">
        <v>21</v>
      </c>
      <c r="F1728" s="18" t="s">
        <v>22</v>
      </c>
      <c r="G1728" s="18" t="s">
        <v>150</v>
      </c>
      <c r="H1728" s="18" t="s">
        <v>3582</v>
      </c>
      <c r="I1728" s="18" t="s">
        <v>684</v>
      </c>
      <c r="J1728" s="20">
        <v>601</v>
      </c>
      <c r="K1728" s="20">
        <v>2730</v>
      </c>
      <c r="L1728" s="20">
        <v>27</v>
      </c>
      <c r="M1728" s="20">
        <v>686</v>
      </c>
      <c r="N1728" s="20">
        <v>4.5999999999999996</v>
      </c>
      <c r="O1728" s="20">
        <v>94</v>
      </c>
      <c r="P1728" s="20">
        <v>97</v>
      </c>
      <c r="Q1728" s="3">
        <v>31526393</v>
      </c>
      <c r="R1728" s="3">
        <v>25000000</v>
      </c>
      <c r="S1728" s="3">
        <f t="shared" si="260"/>
        <v>6526393</v>
      </c>
      <c r="T1728" s="4">
        <f t="shared" si="261"/>
        <v>0.26105571999999999</v>
      </c>
      <c r="U1728" s="5">
        <f t="shared" si="262"/>
        <v>18.573022287999997</v>
      </c>
      <c r="V1728" s="2">
        <f t="shared" si="263"/>
        <v>2004</v>
      </c>
      <c r="W1728" s="18" t="str">
        <f t="shared" si="264"/>
        <v>oktyabr</v>
      </c>
      <c r="X1728" s="18" t="str">
        <f t="shared" si="265"/>
        <v>Dwight H. Little</v>
      </c>
      <c r="Y1728" s="18" t="str">
        <f t="shared" si="266"/>
        <v>ANACONDAS: THE HUNT FOR THE BLOOD ORCHİD</v>
      </c>
      <c r="Z1728" s="18" t="str">
        <f t="shared" si="267"/>
        <v>Normal</v>
      </c>
      <c r="AA1728" s="18" t="str">
        <f>VLOOKUP(D1728, lookups!$A$2:$B$18, 2, FALSE)</f>
        <v>High Budget</v>
      </c>
      <c r="AB1728" s="18" t="str">
        <f t="shared" si="268"/>
        <v>Not Recommended</v>
      </c>
      <c r="AC1728" s="18" t="str">
        <f t="shared" si="269"/>
        <v>High Buzz Mismatch</v>
      </c>
    </row>
    <row r="1729" spans="1:29" x14ac:dyDescent="0.35">
      <c r="A1729" s="18" t="s">
        <v>3992</v>
      </c>
      <c r="B1729" s="19">
        <v>38679</v>
      </c>
      <c r="C1729" s="18" t="s">
        <v>19</v>
      </c>
      <c r="D1729" s="18" t="s">
        <v>79</v>
      </c>
      <c r="E1729" s="18" t="s">
        <v>21</v>
      </c>
      <c r="F1729" s="18" t="s">
        <v>22</v>
      </c>
      <c r="G1729" s="18" t="s">
        <v>102</v>
      </c>
      <c r="H1729" s="18" t="s">
        <v>1230</v>
      </c>
      <c r="I1729" s="18" t="s">
        <v>3993</v>
      </c>
      <c r="J1729" s="20">
        <v>21000</v>
      </c>
      <c r="K1729" s="20">
        <v>22745</v>
      </c>
      <c r="L1729" s="20">
        <v>0</v>
      </c>
      <c r="M1729" s="20">
        <v>0</v>
      </c>
      <c r="N1729" s="20">
        <v>7.5</v>
      </c>
      <c r="O1729" s="20">
        <v>351</v>
      </c>
      <c r="P1729" s="20">
        <v>93</v>
      </c>
      <c r="Q1729" s="3">
        <v>31501218</v>
      </c>
      <c r="R1729" s="3">
        <v>7500000</v>
      </c>
      <c r="S1729" s="3">
        <f t="shared" si="260"/>
        <v>24001218</v>
      </c>
      <c r="T1729" s="4">
        <f t="shared" si="261"/>
        <v>3.2001624</v>
      </c>
      <c r="U1729" s="5">
        <f t="shared" si="262"/>
        <v>31.280064960000001</v>
      </c>
      <c r="V1729" s="2">
        <f t="shared" si="263"/>
        <v>2005</v>
      </c>
      <c r="W1729" s="18" t="str">
        <f t="shared" si="264"/>
        <v>noyabr</v>
      </c>
      <c r="X1729" s="18" t="str">
        <f t="shared" si="265"/>
        <v>George Clooney</v>
      </c>
      <c r="Y1729" s="18" t="str">
        <f t="shared" si="266"/>
        <v>GOOD NİGHT, AND GOOD LUCK.</v>
      </c>
      <c r="Z1729" s="18" t="str">
        <f t="shared" si="267"/>
        <v>Normal</v>
      </c>
      <c r="AA1729" s="18" t="str">
        <f>VLOOKUP(D1729, lookups!$A$2:$B$18, 2, FALSE)</f>
        <v>Medium Budget</v>
      </c>
      <c r="AB1729" s="18" t="str">
        <f t="shared" si="268"/>
        <v>Not Recommended</v>
      </c>
      <c r="AC1729" s="18" t="str">
        <f t="shared" si="269"/>
        <v>Normal</v>
      </c>
    </row>
    <row r="1730" spans="1:29" x14ac:dyDescent="0.35">
      <c r="A1730" s="18" t="s">
        <v>5653</v>
      </c>
      <c r="B1730" s="19">
        <v>40389</v>
      </c>
      <c r="C1730" s="18" t="s">
        <v>50</v>
      </c>
      <c r="D1730" s="18" t="s">
        <v>95</v>
      </c>
      <c r="E1730" s="18" t="s">
        <v>21</v>
      </c>
      <c r="F1730" s="18" t="s">
        <v>22</v>
      </c>
      <c r="G1730" s="18" t="s">
        <v>150</v>
      </c>
      <c r="H1730" s="18" t="s">
        <v>5654</v>
      </c>
      <c r="I1730" s="18" t="s">
        <v>3775</v>
      </c>
      <c r="J1730" s="20">
        <v>10000</v>
      </c>
      <c r="K1730" s="20">
        <v>12687</v>
      </c>
      <c r="L1730" s="20">
        <v>1000</v>
      </c>
      <c r="M1730" s="20">
        <v>36000</v>
      </c>
      <c r="N1730" s="20">
        <v>7.5</v>
      </c>
      <c r="O1730" s="20">
        <v>393</v>
      </c>
      <c r="P1730" s="20">
        <v>112</v>
      </c>
      <c r="Q1730" s="3">
        <v>31494270</v>
      </c>
      <c r="R1730" s="3">
        <v>60000000</v>
      </c>
      <c r="S1730" s="3">
        <f t="shared" si="260"/>
        <v>-28505730</v>
      </c>
      <c r="T1730" s="4">
        <f t="shared" si="261"/>
        <v>-0.4750955</v>
      </c>
      <c r="U1730" s="5">
        <f t="shared" si="262"/>
        <v>33.409961799999998</v>
      </c>
      <c r="V1730" s="2">
        <f t="shared" si="263"/>
        <v>2010</v>
      </c>
      <c r="W1730" s="18" t="str">
        <f t="shared" si="264"/>
        <v>iyul</v>
      </c>
      <c r="X1730" s="18" t="str">
        <f t="shared" si="265"/>
        <v>Edgar Wright</v>
      </c>
      <c r="Y1730" s="18" t="str">
        <f t="shared" si="266"/>
        <v>SCOTT PİLGRİM VS. THE WORLD</v>
      </c>
      <c r="Z1730" s="18" t="str">
        <f t="shared" si="267"/>
        <v>Underperformer</v>
      </c>
      <c r="AA1730" s="18" t="str">
        <f>VLOOKUP(D1730, lookups!$A$2:$B$18, 2, FALSE)</f>
        <v>High Budget</v>
      </c>
      <c r="AB1730" s="18" t="str">
        <f t="shared" si="268"/>
        <v>Not Recommended</v>
      </c>
      <c r="AC1730" s="18" t="str">
        <f t="shared" si="269"/>
        <v>Normal</v>
      </c>
    </row>
    <row r="1731" spans="1:29" x14ac:dyDescent="0.35">
      <c r="A1731" s="18" t="s">
        <v>3891</v>
      </c>
      <c r="B1731" s="19">
        <v>38667</v>
      </c>
      <c r="C1731" s="18" t="s">
        <v>50</v>
      </c>
      <c r="D1731" s="18" t="s">
        <v>20</v>
      </c>
      <c r="E1731" s="18" t="s">
        <v>21</v>
      </c>
      <c r="F1731" s="18" t="s">
        <v>22</v>
      </c>
      <c r="G1731" s="18" t="s">
        <v>110</v>
      </c>
      <c r="H1731" s="18" t="s">
        <v>626</v>
      </c>
      <c r="I1731" s="18" t="s">
        <v>2069</v>
      </c>
      <c r="J1731" s="20">
        <v>10000</v>
      </c>
      <c r="K1731" s="20">
        <v>12754</v>
      </c>
      <c r="L1731" s="20">
        <v>0</v>
      </c>
      <c r="M1731" s="20">
        <v>0</v>
      </c>
      <c r="N1731" s="20">
        <v>7.5</v>
      </c>
      <c r="O1731" s="20">
        <v>441</v>
      </c>
      <c r="P1731" s="20">
        <v>96</v>
      </c>
      <c r="Q1731" s="3">
        <v>31493782</v>
      </c>
      <c r="R1731" s="3">
        <v>32000000</v>
      </c>
      <c r="S1731" s="3">
        <f t="shared" ref="S1731:S1794" si="270">Q1731-R1731</f>
        <v>-506218</v>
      </c>
      <c r="T1731" s="4">
        <f t="shared" ref="T1731:T1794" si="271">IF(R1731&gt;0, (Q1731-R1731)/R1731, 0)</f>
        <v>-1.5819312499999998E-2</v>
      </c>
      <c r="U1731" s="5">
        <f t="shared" ref="U1731:U1794" si="272">(N1731*4) + (T1731*0.4) + (M1731/10000)</f>
        <v>29.993672275000002</v>
      </c>
      <c r="V1731" s="2">
        <f t="shared" ref="V1731:V1794" si="273">YEAR(B1731)</f>
        <v>2005</v>
      </c>
      <c r="W1731" s="18" t="str">
        <f t="shared" ref="W1731:W1794" si="274">TEXT(B1731, "mmmm")</f>
        <v>noyabr</v>
      </c>
      <c r="X1731" s="18" t="str">
        <f t="shared" ref="X1731:X1794" si="275">TRIM(I1731)</f>
        <v>David Cronenberg</v>
      </c>
      <c r="Y1731" s="18" t="str">
        <f t="shared" ref="Y1731:Y1794" si="276">UPPER(A1731)</f>
        <v>A HİSTORY OF VİOLENCE</v>
      </c>
      <c r="Z1731" s="18" t="str">
        <f t="shared" ref="Z1731:Z1794" si="277">IF(AND(R1731&gt;50000000, S1731&lt;0), "Underperformer", IF(AND(R1731&lt;10000000, S1731&gt;50000000), "Overperformer", "Normal"))</f>
        <v>Normal</v>
      </c>
      <c r="AA1731" s="18" t="str">
        <f>VLOOKUP(D1731, lookups!$A$2:$B$18, 2, FALSE)</f>
        <v>Medium Budget</v>
      </c>
      <c r="AB1731" s="18" t="str">
        <f t="shared" ref="AB1731:AB1794" si="278">IF(AND(N1731&gt;7, T1731&gt;1, U1731&gt;70), "Recommended", "Not Recommended")</f>
        <v>Not Recommended</v>
      </c>
      <c r="AC1731" s="18" t="str">
        <f t="shared" ref="AC1731:AC1794" si="279">IF(N1731&gt;=8, "High Buzz / High Score", IF(AND(N1731&lt;6, T1731&lt;1), "High Buzz Mismatch", "Normal"))</f>
        <v>Normal</v>
      </c>
    </row>
    <row r="1732" spans="1:29" x14ac:dyDescent="0.35">
      <c r="A1732" s="18" t="s">
        <v>4979</v>
      </c>
      <c r="B1732" s="19">
        <v>39602</v>
      </c>
      <c r="C1732" s="18" t="s">
        <v>50</v>
      </c>
      <c r="D1732" s="18" t="s">
        <v>38</v>
      </c>
      <c r="E1732" s="18" t="s">
        <v>21</v>
      </c>
      <c r="F1732" s="18" t="s">
        <v>22</v>
      </c>
      <c r="G1732" s="18" t="s">
        <v>150</v>
      </c>
      <c r="H1732" s="18" t="s">
        <v>4980</v>
      </c>
      <c r="I1732" s="18" t="s">
        <v>3146</v>
      </c>
      <c r="J1732" s="20">
        <v>904</v>
      </c>
      <c r="K1732" s="20">
        <v>2807</v>
      </c>
      <c r="L1732" s="20">
        <v>6</v>
      </c>
      <c r="M1732" s="20">
        <v>0</v>
      </c>
      <c r="N1732" s="20">
        <v>6.7</v>
      </c>
      <c r="O1732" s="20">
        <v>166</v>
      </c>
      <c r="P1732" s="20">
        <v>90</v>
      </c>
      <c r="Q1732" s="3">
        <v>31487293</v>
      </c>
      <c r="R1732" s="3">
        <v>9000000</v>
      </c>
      <c r="S1732" s="3">
        <f t="shared" si="270"/>
        <v>22487293</v>
      </c>
      <c r="T1732" s="4">
        <f t="shared" si="271"/>
        <v>2.4985881111111112</v>
      </c>
      <c r="U1732" s="5">
        <f t="shared" si="272"/>
        <v>27.799435244444446</v>
      </c>
      <c r="V1732" s="2">
        <f t="shared" si="273"/>
        <v>2008</v>
      </c>
      <c r="W1732" s="18" t="str">
        <f t="shared" si="274"/>
        <v>iyun</v>
      </c>
      <c r="X1732" s="18" t="str">
        <f t="shared" si="275"/>
        <v>Peter Sollett</v>
      </c>
      <c r="Y1732" s="18" t="str">
        <f t="shared" si="276"/>
        <v>NİCK AND NORAH'S INFİNİTE PLAYLİST</v>
      </c>
      <c r="Z1732" s="18" t="str">
        <f t="shared" si="277"/>
        <v>Normal</v>
      </c>
      <c r="AA1732" s="18" t="str">
        <f>VLOOKUP(D1732, lookups!$A$2:$B$18, 2, FALSE)</f>
        <v>Medium Budget</v>
      </c>
      <c r="AB1732" s="18" t="str">
        <f t="shared" si="278"/>
        <v>Not Recommended</v>
      </c>
      <c r="AC1732" s="18" t="str">
        <f t="shared" si="279"/>
        <v>Normal</v>
      </c>
    </row>
    <row r="1733" spans="1:29" x14ac:dyDescent="0.35">
      <c r="A1733" s="18" t="s">
        <v>4559</v>
      </c>
      <c r="B1733" s="19">
        <v>39000</v>
      </c>
      <c r="C1733" s="18" t="s">
        <v>50</v>
      </c>
      <c r="D1733" s="18" t="s">
        <v>27</v>
      </c>
      <c r="E1733" s="18" t="s">
        <v>21</v>
      </c>
      <c r="F1733" s="18" t="s">
        <v>22</v>
      </c>
      <c r="G1733" s="18" t="s">
        <v>110</v>
      </c>
      <c r="H1733" s="18" t="s">
        <v>4560</v>
      </c>
      <c r="I1733" s="18" t="s">
        <v>2993</v>
      </c>
      <c r="J1733" s="20">
        <v>97</v>
      </c>
      <c r="K1733" s="20">
        <v>313</v>
      </c>
      <c r="L1733" s="20">
        <v>521</v>
      </c>
      <c r="M1733" s="20">
        <v>0</v>
      </c>
      <c r="N1733" s="20">
        <v>7.6</v>
      </c>
      <c r="O1733" s="20">
        <v>279</v>
      </c>
      <c r="P1733" s="20">
        <v>111</v>
      </c>
      <c r="Q1733" s="3">
        <v>31471430</v>
      </c>
      <c r="R1733" s="3">
        <v>15000000</v>
      </c>
      <c r="S1733" s="3">
        <f t="shared" si="270"/>
        <v>16471430</v>
      </c>
      <c r="T1733" s="4">
        <f t="shared" si="271"/>
        <v>1.0980953333333334</v>
      </c>
      <c r="U1733" s="5">
        <f t="shared" si="272"/>
        <v>30.839238133333332</v>
      </c>
      <c r="V1733" s="2">
        <f t="shared" si="273"/>
        <v>2006</v>
      </c>
      <c r="W1733" s="18" t="str">
        <f t="shared" si="274"/>
        <v>oktyabr</v>
      </c>
      <c r="X1733" s="18" t="str">
        <f t="shared" si="275"/>
        <v>Paul Greengrass</v>
      </c>
      <c r="Y1733" s="18" t="str">
        <f t="shared" si="276"/>
        <v>UNİTED 93</v>
      </c>
      <c r="Z1733" s="18" t="str">
        <f t="shared" si="277"/>
        <v>Normal</v>
      </c>
      <c r="AA1733" s="18" t="str">
        <f>VLOOKUP(D1733, lookups!$A$2:$B$18, 2, FALSE)</f>
        <v>Medium Budget</v>
      </c>
      <c r="AB1733" s="18" t="str">
        <f t="shared" si="278"/>
        <v>Not Recommended</v>
      </c>
      <c r="AC1733" s="18" t="str">
        <f t="shared" si="279"/>
        <v>Normal</v>
      </c>
    </row>
    <row r="1734" spans="1:29" x14ac:dyDescent="0.35">
      <c r="A1734" s="18" t="s">
        <v>5160</v>
      </c>
      <c r="B1734" s="19">
        <v>39573</v>
      </c>
      <c r="C1734" s="18" t="s">
        <v>50</v>
      </c>
      <c r="D1734" s="18" t="s">
        <v>38</v>
      </c>
      <c r="E1734" s="18" t="s">
        <v>21</v>
      </c>
      <c r="F1734" s="18" t="s">
        <v>22</v>
      </c>
      <c r="G1734" s="18" t="s">
        <v>110</v>
      </c>
      <c r="H1734" s="18" t="s">
        <v>5161</v>
      </c>
      <c r="I1734" s="18" t="s">
        <v>1083</v>
      </c>
      <c r="J1734" s="20">
        <v>218</v>
      </c>
      <c r="K1734" s="20">
        <v>638</v>
      </c>
      <c r="L1734" s="20">
        <v>0</v>
      </c>
      <c r="M1734" s="20">
        <v>0</v>
      </c>
      <c r="N1734" s="20">
        <v>6.6</v>
      </c>
      <c r="O1734" s="20">
        <v>247</v>
      </c>
      <c r="P1734" s="20">
        <v>101</v>
      </c>
      <c r="Q1734" s="3">
        <v>31452765</v>
      </c>
      <c r="R1734" s="3">
        <v>24000000</v>
      </c>
      <c r="S1734" s="3">
        <f t="shared" si="270"/>
        <v>7452765</v>
      </c>
      <c r="T1734" s="4">
        <f t="shared" si="271"/>
        <v>0.31053187500000001</v>
      </c>
      <c r="U1734" s="5">
        <f t="shared" si="272"/>
        <v>26.52421275</v>
      </c>
      <c r="V1734" s="2">
        <f t="shared" si="273"/>
        <v>2008</v>
      </c>
      <c r="W1734" s="18" t="str">
        <f t="shared" si="274"/>
        <v>may</v>
      </c>
      <c r="X1734" s="18" t="str">
        <f t="shared" si="275"/>
        <v>Kevin Smith</v>
      </c>
      <c r="Y1734" s="18" t="str">
        <f t="shared" si="276"/>
        <v>ZACK AND MİRİ MAKE A PORNO</v>
      </c>
      <c r="Z1734" s="18" t="str">
        <f t="shared" si="277"/>
        <v>Normal</v>
      </c>
      <c r="AA1734" s="18" t="str">
        <f>VLOOKUP(D1734, lookups!$A$2:$B$18, 2, FALSE)</f>
        <v>Medium Budget</v>
      </c>
      <c r="AB1734" s="18" t="str">
        <f t="shared" si="278"/>
        <v>Not Recommended</v>
      </c>
      <c r="AC1734" s="18" t="str">
        <f t="shared" si="279"/>
        <v>Normal</v>
      </c>
    </row>
    <row r="1735" spans="1:29" x14ac:dyDescent="0.35">
      <c r="A1735" s="18" t="s">
        <v>5075</v>
      </c>
      <c r="B1735" s="19">
        <v>39496</v>
      </c>
      <c r="C1735" s="18" t="s">
        <v>50</v>
      </c>
      <c r="D1735" s="18" t="s">
        <v>109</v>
      </c>
      <c r="E1735" s="18" t="s">
        <v>21</v>
      </c>
      <c r="F1735" s="18" t="s">
        <v>22</v>
      </c>
      <c r="G1735" s="18" t="s">
        <v>150</v>
      </c>
      <c r="H1735" s="18" t="s">
        <v>4270</v>
      </c>
      <c r="I1735" s="18" t="s">
        <v>5076</v>
      </c>
      <c r="J1735" s="20">
        <v>17000</v>
      </c>
      <c r="K1735" s="20">
        <v>18765</v>
      </c>
      <c r="L1735" s="20">
        <v>0</v>
      </c>
      <c r="M1735" s="20">
        <v>0</v>
      </c>
      <c r="N1735" s="20">
        <v>5.4</v>
      </c>
      <c r="O1735" s="20">
        <v>172</v>
      </c>
      <c r="P1735" s="20">
        <v>92</v>
      </c>
      <c r="Q1735" s="3">
        <v>31397498</v>
      </c>
      <c r="R1735" s="3">
        <v>12000000</v>
      </c>
      <c r="S1735" s="3">
        <f t="shared" si="270"/>
        <v>19397498</v>
      </c>
      <c r="T1735" s="4">
        <f t="shared" si="271"/>
        <v>1.6164581666666666</v>
      </c>
      <c r="U1735" s="5">
        <f t="shared" si="272"/>
        <v>22.246583266666669</v>
      </c>
      <c r="V1735" s="2">
        <f t="shared" si="273"/>
        <v>2008</v>
      </c>
      <c r="W1735" s="18" t="str">
        <f t="shared" si="274"/>
        <v>fevral</v>
      </c>
      <c r="X1735" s="18" t="str">
        <f t="shared" si="275"/>
        <v>David Moreau</v>
      </c>
      <c r="Y1735" s="18" t="str">
        <f t="shared" si="276"/>
        <v>THE EYE</v>
      </c>
      <c r="Z1735" s="18" t="str">
        <f t="shared" si="277"/>
        <v>Normal</v>
      </c>
      <c r="AA1735" s="18" t="str">
        <f>VLOOKUP(D1735, lookups!$A$2:$B$18, 2, FALSE)</f>
        <v>Low Budget</v>
      </c>
      <c r="AB1735" s="18" t="str">
        <f t="shared" si="278"/>
        <v>Not Recommended</v>
      </c>
      <c r="AC1735" s="18" t="str">
        <f t="shared" si="279"/>
        <v>Normal</v>
      </c>
    </row>
    <row r="1736" spans="1:29" x14ac:dyDescent="0.35">
      <c r="A1736" s="18" t="s">
        <v>2778</v>
      </c>
      <c r="B1736" s="19">
        <v>36903</v>
      </c>
      <c r="C1736" s="18" t="s">
        <v>50</v>
      </c>
      <c r="D1736" s="18" t="s">
        <v>27</v>
      </c>
      <c r="E1736" s="18" t="s">
        <v>21</v>
      </c>
      <c r="F1736" s="18" t="s">
        <v>22</v>
      </c>
      <c r="G1736" s="18" t="s">
        <v>110</v>
      </c>
      <c r="H1736" s="18" t="s">
        <v>2543</v>
      </c>
      <c r="I1736" s="18" t="s">
        <v>2779</v>
      </c>
      <c r="J1736" s="20">
        <v>13000</v>
      </c>
      <c r="K1736" s="20">
        <v>13707</v>
      </c>
      <c r="L1736" s="20">
        <v>395</v>
      </c>
      <c r="M1736" s="20">
        <v>0</v>
      </c>
      <c r="N1736" s="20">
        <v>7.1</v>
      </c>
      <c r="O1736" s="20">
        <v>153</v>
      </c>
      <c r="P1736" s="20">
        <v>112</v>
      </c>
      <c r="Q1736" s="3">
        <v>31252964</v>
      </c>
      <c r="R1736" s="3">
        <v>4000000</v>
      </c>
      <c r="S1736" s="3">
        <f t="shared" si="270"/>
        <v>27252964</v>
      </c>
      <c r="T1736" s="4">
        <f t="shared" si="271"/>
        <v>6.8132409999999997</v>
      </c>
      <c r="U1736" s="5">
        <f t="shared" si="272"/>
        <v>31.1252964</v>
      </c>
      <c r="V1736" s="2">
        <f t="shared" si="273"/>
        <v>2001</v>
      </c>
      <c r="W1736" s="18" t="str">
        <f t="shared" si="274"/>
        <v>yanvar</v>
      </c>
      <c r="X1736" s="18" t="str">
        <f t="shared" si="275"/>
        <v>Marc Forster</v>
      </c>
      <c r="Y1736" s="18" t="str">
        <f t="shared" si="276"/>
        <v>MONSTER'S BALL</v>
      </c>
      <c r="Z1736" s="18" t="str">
        <f t="shared" si="277"/>
        <v>Normal</v>
      </c>
      <c r="AA1736" s="18" t="str">
        <f>VLOOKUP(D1736, lookups!$A$2:$B$18, 2, FALSE)</f>
        <v>Medium Budget</v>
      </c>
      <c r="AB1736" s="18" t="str">
        <f t="shared" si="278"/>
        <v>Not Recommended</v>
      </c>
      <c r="AC1736" s="18" t="str">
        <f t="shared" si="279"/>
        <v>Normal</v>
      </c>
    </row>
    <row r="1737" spans="1:29" x14ac:dyDescent="0.35">
      <c r="A1737" s="18" t="s">
        <v>4955</v>
      </c>
      <c r="B1737" s="19">
        <v>39585</v>
      </c>
      <c r="C1737" s="18" t="s">
        <v>50</v>
      </c>
      <c r="D1737" s="18" t="s">
        <v>38</v>
      </c>
      <c r="E1737" s="18" t="s">
        <v>21</v>
      </c>
      <c r="F1737" s="18" t="s">
        <v>22</v>
      </c>
      <c r="G1737" s="18" t="s">
        <v>150</v>
      </c>
      <c r="H1737" s="18" t="s">
        <v>4956</v>
      </c>
      <c r="I1737" s="18" t="s">
        <v>3993</v>
      </c>
      <c r="J1737" s="20">
        <v>142</v>
      </c>
      <c r="K1737" s="20">
        <v>589</v>
      </c>
      <c r="L1737" s="20">
        <v>0</v>
      </c>
      <c r="M1737" s="20">
        <v>472</v>
      </c>
      <c r="N1737" s="20">
        <v>6</v>
      </c>
      <c r="O1737" s="20">
        <v>186</v>
      </c>
      <c r="P1737" s="20">
        <v>114</v>
      </c>
      <c r="Q1737" s="3">
        <v>31199215</v>
      </c>
      <c r="R1737" s="3">
        <v>58000000</v>
      </c>
      <c r="S1737" s="3">
        <f t="shared" si="270"/>
        <v>-26800785</v>
      </c>
      <c r="T1737" s="4">
        <f t="shared" si="271"/>
        <v>-0.46208250000000001</v>
      </c>
      <c r="U1737" s="5">
        <f t="shared" si="272"/>
        <v>23.862366999999999</v>
      </c>
      <c r="V1737" s="2">
        <f t="shared" si="273"/>
        <v>2008</v>
      </c>
      <c r="W1737" s="18" t="str">
        <f t="shared" si="274"/>
        <v>may</v>
      </c>
      <c r="X1737" s="18" t="str">
        <f t="shared" si="275"/>
        <v>George Clooney</v>
      </c>
      <c r="Y1737" s="18" t="str">
        <f t="shared" si="276"/>
        <v>LEATHERHEADS</v>
      </c>
      <c r="Z1737" s="18" t="str">
        <f t="shared" si="277"/>
        <v>Underperformer</v>
      </c>
      <c r="AA1737" s="18" t="str">
        <f>VLOOKUP(D1737, lookups!$A$2:$B$18, 2, FALSE)</f>
        <v>Medium Budget</v>
      </c>
      <c r="AB1737" s="18" t="str">
        <f t="shared" si="278"/>
        <v>Not Recommended</v>
      </c>
      <c r="AC1737" s="18" t="str">
        <f t="shared" si="279"/>
        <v>Normal</v>
      </c>
    </row>
    <row r="1738" spans="1:29" x14ac:dyDescent="0.35">
      <c r="A1738" s="18" t="s">
        <v>3699</v>
      </c>
      <c r="B1738" s="19">
        <v>38191</v>
      </c>
      <c r="C1738" s="18" t="s">
        <v>50</v>
      </c>
      <c r="D1738" s="18" t="s">
        <v>38</v>
      </c>
      <c r="E1738" s="18" t="s">
        <v>21</v>
      </c>
      <c r="F1738" s="18" t="s">
        <v>22</v>
      </c>
      <c r="G1738" s="18" t="s">
        <v>150</v>
      </c>
      <c r="H1738" s="18" t="s">
        <v>856</v>
      </c>
      <c r="I1738" s="18" t="s">
        <v>3700</v>
      </c>
      <c r="J1738" s="20">
        <v>1000</v>
      </c>
      <c r="K1738" s="20">
        <v>5006</v>
      </c>
      <c r="L1738" s="20">
        <v>4</v>
      </c>
      <c r="M1738" s="20">
        <v>243</v>
      </c>
      <c r="N1738" s="20">
        <v>4.3</v>
      </c>
      <c r="O1738" s="20">
        <v>45</v>
      </c>
      <c r="P1738" s="20">
        <v>97</v>
      </c>
      <c r="Q1738" s="3">
        <v>31179516</v>
      </c>
      <c r="R1738" s="3">
        <v>12000000</v>
      </c>
      <c r="S1738" s="3">
        <f t="shared" si="270"/>
        <v>19179516</v>
      </c>
      <c r="T1738" s="4">
        <f t="shared" si="271"/>
        <v>1.598293</v>
      </c>
      <c r="U1738" s="5">
        <f t="shared" si="272"/>
        <v>17.8636172</v>
      </c>
      <c r="V1738" s="2">
        <f t="shared" si="273"/>
        <v>2004</v>
      </c>
      <c r="W1738" s="18" t="str">
        <f t="shared" si="274"/>
        <v>iyul</v>
      </c>
      <c r="X1738" s="18" t="str">
        <f t="shared" si="275"/>
        <v>Christopher Erskin</v>
      </c>
      <c r="Y1738" s="18" t="str">
        <f t="shared" si="276"/>
        <v>JOHNSON FAMİLY VACATİON</v>
      </c>
      <c r="Z1738" s="18" t="str">
        <f t="shared" si="277"/>
        <v>Normal</v>
      </c>
      <c r="AA1738" s="18" t="str">
        <f>VLOOKUP(D1738, lookups!$A$2:$B$18, 2, FALSE)</f>
        <v>Medium Budget</v>
      </c>
      <c r="AB1738" s="18" t="str">
        <f t="shared" si="278"/>
        <v>Not Recommended</v>
      </c>
      <c r="AC1738" s="18" t="str">
        <f t="shared" si="279"/>
        <v>Normal</v>
      </c>
    </row>
    <row r="1739" spans="1:29" x14ac:dyDescent="0.35">
      <c r="A1739" s="18" t="s">
        <v>6550</v>
      </c>
      <c r="B1739" s="19">
        <v>41366</v>
      </c>
      <c r="C1739" s="18" t="s">
        <v>50</v>
      </c>
      <c r="D1739" s="18" t="s">
        <v>333</v>
      </c>
      <c r="E1739" s="18" t="s">
        <v>21</v>
      </c>
      <c r="F1739" s="18" t="s">
        <v>22</v>
      </c>
      <c r="G1739" s="18" t="s">
        <v>150</v>
      </c>
      <c r="H1739" s="18" t="s">
        <v>6265</v>
      </c>
      <c r="I1739" s="18" t="s">
        <v>3295</v>
      </c>
      <c r="J1739" s="20">
        <v>5000</v>
      </c>
      <c r="K1739" s="20">
        <v>10247</v>
      </c>
      <c r="L1739" s="20">
        <v>91</v>
      </c>
      <c r="M1739" s="20">
        <v>44000</v>
      </c>
      <c r="N1739" s="20">
        <v>6</v>
      </c>
      <c r="O1739" s="20">
        <v>212</v>
      </c>
      <c r="P1739" s="20">
        <v>130</v>
      </c>
      <c r="Q1739" s="3">
        <v>31165421</v>
      </c>
      <c r="R1739" s="3">
        <v>60000000</v>
      </c>
      <c r="S1739" s="3">
        <f t="shared" si="270"/>
        <v>-28834579</v>
      </c>
      <c r="T1739" s="4">
        <f t="shared" si="271"/>
        <v>-0.48057631666666667</v>
      </c>
      <c r="U1739" s="5">
        <f t="shared" si="272"/>
        <v>28.207769473333336</v>
      </c>
      <c r="V1739" s="2">
        <f t="shared" si="273"/>
        <v>2013</v>
      </c>
      <c r="W1739" s="18" t="str">
        <f t="shared" si="274"/>
        <v>aprel</v>
      </c>
      <c r="X1739" s="18" t="str">
        <f t="shared" si="275"/>
        <v>Harald Zwart</v>
      </c>
      <c r="Y1739" s="18" t="str">
        <f t="shared" si="276"/>
        <v>THE MORTAL INSTRUMENTS: CİTY OF BONES</v>
      </c>
      <c r="Z1739" s="18" t="str">
        <f t="shared" si="277"/>
        <v>Underperformer</v>
      </c>
      <c r="AA1739" s="18" t="str">
        <f>VLOOKUP(D1739, lookups!$A$2:$B$18, 2, FALSE)</f>
        <v>Low Budget</v>
      </c>
      <c r="AB1739" s="18" t="str">
        <f t="shared" si="278"/>
        <v>Not Recommended</v>
      </c>
      <c r="AC1739" s="18" t="str">
        <f t="shared" si="279"/>
        <v>Normal</v>
      </c>
    </row>
    <row r="1740" spans="1:29" x14ac:dyDescent="0.35">
      <c r="A1740" s="18" t="s">
        <v>2718</v>
      </c>
      <c r="B1740" s="19">
        <v>37067</v>
      </c>
      <c r="C1740" s="18" t="s">
        <v>50</v>
      </c>
      <c r="D1740" s="18" t="s">
        <v>38</v>
      </c>
      <c r="E1740" s="18" t="s">
        <v>21</v>
      </c>
      <c r="F1740" s="18" t="s">
        <v>22</v>
      </c>
      <c r="G1740" s="18" t="s">
        <v>110</v>
      </c>
      <c r="H1740" s="18" t="s">
        <v>1708</v>
      </c>
      <c r="I1740" s="18" t="s">
        <v>2719</v>
      </c>
      <c r="J1740" s="20">
        <v>995</v>
      </c>
      <c r="K1740" s="20">
        <v>6105</v>
      </c>
      <c r="L1740" s="20">
        <v>58</v>
      </c>
      <c r="M1740" s="20">
        <v>0</v>
      </c>
      <c r="N1740" s="20">
        <v>6.2</v>
      </c>
      <c r="O1740" s="20">
        <v>34</v>
      </c>
      <c r="P1740" s="20">
        <v>93</v>
      </c>
      <c r="Q1740" s="3">
        <v>31155435</v>
      </c>
      <c r="R1740" s="3">
        <v>12000000</v>
      </c>
      <c r="S1740" s="3">
        <f t="shared" si="270"/>
        <v>19155435</v>
      </c>
      <c r="T1740" s="4">
        <f t="shared" si="271"/>
        <v>1.5962862499999999</v>
      </c>
      <c r="U1740" s="5">
        <f t="shared" si="272"/>
        <v>25.4385145</v>
      </c>
      <c r="V1740" s="2">
        <f t="shared" si="273"/>
        <v>2001</v>
      </c>
      <c r="W1740" s="18" t="str">
        <f t="shared" si="274"/>
        <v>iyun</v>
      </c>
      <c r="X1740" s="18" t="str">
        <f t="shared" si="275"/>
        <v>Jesse Dylan</v>
      </c>
      <c r="Y1740" s="18" t="str">
        <f t="shared" si="276"/>
        <v>HOW HİGH</v>
      </c>
      <c r="Z1740" s="18" t="str">
        <f t="shared" si="277"/>
        <v>Normal</v>
      </c>
      <c r="AA1740" s="18" t="str">
        <f>VLOOKUP(D1740, lookups!$A$2:$B$18, 2, FALSE)</f>
        <v>Medium Budget</v>
      </c>
      <c r="AB1740" s="18" t="str">
        <f t="shared" si="278"/>
        <v>Not Recommended</v>
      </c>
      <c r="AC1740" s="18" t="str">
        <f t="shared" si="279"/>
        <v>Normal</v>
      </c>
    </row>
    <row r="1741" spans="1:29" x14ac:dyDescent="0.35">
      <c r="A1741" s="18" t="s">
        <v>5692</v>
      </c>
      <c r="B1741" s="19">
        <v>40542</v>
      </c>
      <c r="C1741" s="18" t="s">
        <v>50</v>
      </c>
      <c r="D1741" s="18" t="s">
        <v>27</v>
      </c>
      <c r="E1741" s="18" t="s">
        <v>21</v>
      </c>
      <c r="F1741" s="18" t="s">
        <v>22</v>
      </c>
      <c r="G1741" s="18" t="s">
        <v>110</v>
      </c>
      <c r="H1741" s="18" t="s">
        <v>1463</v>
      </c>
      <c r="I1741" s="18" t="s">
        <v>1869</v>
      </c>
      <c r="J1741" s="20">
        <v>1000</v>
      </c>
      <c r="K1741" s="20">
        <v>1136</v>
      </c>
      <c r="L1741" s="20">
        <v>108</v>
      </c>
      <c r="M1741" s="20">
        <v>0</v>
      </c>
      <c r="N1741" s="20">
        <v>6.9</v>
      </c>
      <c r="O1741" s="20">
        <v>258</v>
      </c>
      <c r="P1741" s="20">
        <v>113</v>
      </c>
      <c r="Q1741" s="3">
        <v>31146570</v>
      </c>
      <c r="R1741" s="3">
        <v>20000000</v>
      </c>
      <c r="S1741" s="3">
        <f t="shared" si="270"/>
        <v>11146570</v>
      </c>
      <c r="T1741" s="4">
        <f t="shared" si="271"/>
        <v>0.5573285</v>
      </c>
      <c r="U1741" s="5">
        <f t="shared" si="272"/>
        <v>27.822931400000002</v>
      </c>
      <c r="V1741" s="2">
        <f t="shared" si="273"/>
        <v>2010</v>
      </c>
      <c r="W1741" s="18" t="str">
        <f t="shared" si="274"/>
        <v>dekabr</v>
      </c>
      <c r="X1741" s="18" t="str">
        <f t="shared" si="275"/>
        <v>John Madden</v>
      </c>
      <c r="Y1741" s="18" t="str">
        <f t="shared" si="276"/>
        <v>THE DEBT</v>
      </c>
      <c r="Z1741" s="18" t="str">
        <f t="shared" si="277"/>
        <v>Normal</v>
      </c>
      <c r="AA1741" s="18" t="str">
        <f>VLOOKUP(D1741, lookups!$A$2:$B$18, 2, FALSE)</f>
        <v>Medium Budget</v>
      </c>
      <c r="AB1741" s="18" t="str">
        <f t="shared" si="278"/>
        <v>Not Recommended</v>
      </c>
      <c r="AC1741" s="18" t="str">
        <f t="shared" si="279"/>
        <v>Normal</v>
      </c>
    </row>
    <row r="1742" spans="1:29" x14ac:dyDescent="0.35">
      <c r="A1742" s="18" t="s">
        <v>5515</v>
      </c>
      <c r="B1742" s="19">
        <v>40541</v>
      </c>
      <c r="C1742" s="18" t="s">
        <v>50</v>
      </c>
      <c r="D1742" s="18" t="s">
        <v>27</v>
      </c>
      <c r="E1742" s="18" t="s">
        <v>21</v>
      </c>
      <c r="F1742" s="18" t="s">
        <v>22</v>
      </c>
      <c r="G1742" s="18" t="s">
        <v>150</v>
      </c>
      <c r="H1742" s="18" t="s">
        <v>5516</v>
      </c>
      <c r="I1742" s="18" t="s">
        <v>3080</v>
      </c>
      <c r="J1742" s="20">
        <v>405</v>
      </c>
      <c r="K1742" s="20">
        <v>1066</v>
      </c>
      <c r="L1742" s="20">
        <v>23</v>
      </c>
      <c r="M1742" s="20">
        <v>0</v>
      </c>
      <c r="N1742" s="20">
        <v>6.5</v>
      </c>
      <c r="O1742" s="20">
        <v>117</v>
      </c>
      <c r="P1742" s="20">
        <v>99</v>
      </c>
      <c r="Q1742" s="3">
        <v>31136950</v>
      </c>
      <c r="R1742" s="3">
        <v>44000000</v>
      </c>
      <c r="S1742" s="3">
        <f t="shared" si="270"/>
        <v>-12863050</v>
      </c>
      <c r="T1742" s="4">
        <f t="shared" si="271"/>
        <v>-0.29234204545454545</v>
      </c>
      <c r="U1742" s="5">
        <f t="shared" si="272"/>
        <v>25.883063181818184</v>
      </c>
      <c r="V1742" s="2">
        <f t="shared" si="273"/>
        <v>2010</v>
      </c>
      <c r="W1742" s="18" t="str">
        <f t="shared" si="274"/>
        <v>dekabr</v>
      </c>
      <c r="X1742" s="18" t="str">
        <f t="shared" si="275"/>
        <v>Burr Steers</v>
      </c>
      <c r="Y1742" s="18" t="str">
        <f t="shared" si="276"/>
        <v>CHARLİE ST. CLOUD</v>
      </c>
      <c r="Z1742" s="18" t="str">
        <f t="shared" si="277"/>
        <v>Normal</v>
      </c>
      <c r="AA1742" s="18" t="str">
        <f>VLOOKUP(D1742, lookups!$A$2:$B$18, 2, FALSE)</f>
        <v>Medium Budget</v>
      </c>
      <c r="AB1742" s="18" t="str">
        <f t="shared" si="278"/>
        <v>Not Recommended</v>
      </c>
      <c r="AC1742" s="18" t="str">
        <f t="shared" si="279"/>
        <v>Normal</v>
      </c>
    </row>
    <row r="1743" spans="1:29" x14ac:dyDescent="0.35">
      <c r="A1743" s="18" t="s">
        <v>3495</v>
      </c>
      <c r="B1743" s="19">
        <v>37765</v>
      </c>
      <c r="C1743" s="18" t="s">
        <v>50</v>
      </c>
      <c r="D1743" s="18" t="s">
        <v>95</v>
      </c>
      <c r="E1743" s="18" t="s">
        <v>21</v>
      </c>
      <c r="F1743" s="18" t="s">
        <v>22</v>
      </c>
      <c r="G1743" s="18" t="s">
        <v>150</v>
      </c>
      <c r="H1743" s="18" t="s">
        <v>3496</v>
      </c>
      <c r="I1743" s="18" t="s">
        <v>1203</v>
      </c>
      <c r="J1743" s="20">
        <v>894</v>
      </c>
      <c r="K1743" s="20">
        <v>1439</v>
      </c>
      <c r="L1743" s="20">
        <v>36</v>
      </c>
      <c r="M1743" s="20">
        <v>0</v>
      </c>
      <c r="N1743" s="20">
        <v>5.4</v>
      </c>
      <c r="O1743" s="20">
        <v>149</v>
      </c>
      <c r="P1743" s="20">
        <v>135</v>
      </c>
      <c r="Q1743" s="3">
        <v>31111260</v>
      </c>
      <c r="R1743" s="3">
        <v>60000000</v>
      </c>
      <c r="S1743" s="3">
        <f t="shared" si="270"/>
        <v>-28888740</v>
      </c>
      <c r="T1743" s="4">
        <f t="shared" si="271"/>
        <v>-0.48147899999999999</v>
      </c>
      <c r="U1743" s="5">
        <f t="shared" si="272"/>
        <v>21.407408400000001</v>
      </c>
      <c r="V1743" s="2">
        <f t="shared" si="273"/>
        <v>2003</v>
      </c>
      <c r="W1743" s="18" t="str">
        <f t="shared" si="274"/>
        <v>may</v>
      </c>
      <c r="X1743" s="18" t="str">
        <f t="shared" si="275"/>
        <v>Jon Amiel</v>
      </c>
      <c r="Y1743" s="18" t="str">
        <f t="shared" si="276"/>
        <v>THE CORE</v>
      </c>
      <c r="Z1743" s="18" t="str">
        <f t="shared" si="277"/>
        <v>Underperformer</v>
      </c>
      <c r="AA1743" s="18" t="str">
        <f>VLOOKUP(D1743, lookups!$A$2:$B$18, 2, FALSE)</f>
        <v>High Budget</v>
      </c>
      <c r="AB1743" s="18" t="str">
        <f t="shared" si="278"/>
        <v>Not Recommended</v>
      </c>
      <c r="AC1743" s="18" t="str">
        <f t="shared" si="279"/>
        <v>High Buzz Mismatch</v>
      </c>
    </row>
    <row r="1744" spans="1:29" x14ac:dyDescent="0.35">
      <c r="A1744" s="18" t="s">
        <v>2161</v>
      </c>
      <c r="B1744" s="19">
        <v>36439</v>
      </c>
      <c r="C1744" s="18" t="s">
        <v>50</v>
      </c>
      <c r="D1744" s="18" t="s">
        <v>27</v>
      </c>
      <c r="E1744" s="18" t="s">
        <v>21</v>
      </c>
      <c r="F1744" s="18" t="s">
        <v>22</v>
      </c>
      <c r="G1744" s="18" t="s">
        <v>110</v>
      </c>
      <c r="H1744" s="18" t="s">
        <v>217</v>
      </c>
      <c r="I1744" s="18" t="s">
        <v>413</v>
      </c>
      <c r="J1744" s="20">
        <v>11000</v>
      </c>
      <c r="K1744" s="20">
        <v>16710</v>
      </c>
      <c r="L1744" s="20">
        <v>521</v>
      </c>
      <c r="M1744" s="20">
        <v>295</v>
      </c>
      <c r="N1744" s="20">
        <v>5.0999999999999996</v>
      </c>
      <c r="O1744" s="20">
        <v>96</v>
      </c>
      <c r="P1744" s="20">
        <v>133</v>
      </c>
      <c r="Q1744" s="3">
        <v>31054924</v>
      </c>
      <c r="R1744" s="3">
        <v>64000000</v>
      </c>
      <c r="S1744" s="3">
        <f t="shared" si="270"/>
        <v>-32945076</v>
      </c>
      <c r="T1744" s="4">
        <f t="shared" si="271"/>
        <v>-0.5147668125</v>
      </c>
      <c r="U1744" s="5">
        <f t="shared" si="272"/>
        <v>20.223593274999999</v>
      </c>
      <c r="V1744" s="2">
        <f t="shared" si="273"/>
        <v>1999</v>
      </c>
      <c r="W1744" s="18" t="str">
        <f t="shared" si="274"/>
        <v>oktyabr</v>
      </c>
      <c r="X1744" s="18" t="str">
        <f t="shared" si="275"/>
        <v>Sydney Pollack</v>
      </c>
      <c r="Y1744" s="18" t="str">
        <f t="shared" si="276"/>
        <v>RANDOM HEARTS</v>
      </c>
      <c r="Z1744" s="18" t="str">
        <f t="shared" si="277"/>
        <v>Underperformer</v>
      </c>
      <c r="AA1744" s="18" t="str">
        <f>VLOOKUP(D1744, lookups!$A$2:$B$18, 2, FALSE)</f>
        <v>Medium Budget</v>
      </c>
      <c r="AB1744" s="18" t="str">
        <f t="shared" si="278"/>
        <v>Not Recommended</v>
      </c>
      <c r="AC1744" s="18" t="str">
        <f t="shared" si="279"/>
        <v>High Buzz Mismatch</v>
      </c>
    </row>
    <row r="1745" spans="1:29" x14ac:dyDescent="0.35">
      <c r="A1745" s="18" t="s">
        <v>6287</v>
      </c>
      <c r="B1745" s="19">
        <v>41094</v>
      </c>
      <c r="C1745" s="18" t="s">
        <v>50</v>
      </c>
      <c r="D1745" s="18" t="s">
        <v>58</v>
      </c>
      <c r="E1745" s="18" t="s">
        <v>21</v>
      </c>
      <c r="F1745" s="18" t="s">
        <v>101</v>
      </c>
      <c r="G1745" s="18" t="s">
        <v>102</v>
      </c>
      <c r="H1745" s="18" t="s">
        <v>1215</v>
      </c>
      <c r="I1745" s="18" t="s">
        <v>2336</v>
      </c>
      <c r="J1745" s="20">
        <v>4000</v>
      </c>
      <c r="K1745" s="20">
        <v>6254</v>
      </c>
      <c r="L1745" s="20">
        <v>91</v>
      </c>
      <c r="M1745" s="20">
        <v>0</v>
      </c>
      <c r="N1745" s="20">
        <v>6.7</v>
      </c>
      <c r="O1745" s="20">
        <v>238</v>
      </c>
      <c r="P1745" s="20">
        <v>88</v>
      </c>
      <c r="Q1745" s="3">
        <v>31051126</v>
      </c>
      <c r="R1745" s="3">
        <v>55000000</v>
      </c>
      <c r="S1745" s="3">
        <f t="shared" si="270"/>
        <v>-23948874</v>
      </c>
      <c r="T1745" s="4">
        <f t="shared" si="271"/>
        <v>-0.43543407272727275</v>
      </c>
      <c r="U1745" s="5">
        <f t="shared" si="272"/>
        <v>26.625826370909092</v>
      </c>
      <c r="V1745" s="2">
        <f t="shared" si="273"/>
        <v>2012</v>
      </c>
      <c r="W1745" s="18" t="str">
        <f t="shared" si="274"/>
        <v>iyul</v>
      </c>
      <c r="X1745" s="18" t="str">
        <f t="shared" si="275"/>
        <v>Peter Lord</v>
      </c>
      <c r="Y1745" s="18" t="str">
        <f t="shared" si="276"/>
        <v>THE PİRATES! BAND OF MİSFİTS</v>
      </c>
      <c r="Z1745" s="18" t="str">
        <f t="shared" si="277"/>
        <v>Underperformer</v>
      </c>
      <c r="AA1745" s="18" t="str">
        <f>VLOOKUP(D1745, lookups!$A$2:$B$18, 2, FALSE)</f>
        <v>High Budget</v>
      </c>
      <c r="AB1745" s="18" t="str">
        <f t="shared" si="278"/>
        <v>Not Recommended</v>
      </c>
      <c r="AC1745" s="18" t="str">
        <f t="shared" si="279"/>
        <v>Normal</v>
      </c>
    </row>
    <row r="1746" spans="1:29" x14ac:dyDescent="0.35">
      <c r="A1746" s="18" t="s">
        <v>5616</v>
      </c>
      <c r="B1746" s="19">
        <v>40499</v>
      </c>
      <c r="C1746" s="18" t="s">
        <v>50</v>
      </c>
      <c r="D1746" s="18" t="s">
        <v>38</v>
      </c>
      <c r="E1746" s="18" t="s">
        <v>21</v>
      </c>
      <c r="F1746" s="18" t="s">
        <v>22</v>
      </c>
      <c r="G1746" s="18" t="s">
        <v>150</v>
      </c>
      <c r="H1746" s="18" t="s">
        <v>5617</v>
      </c>
      <c r="I1746" s="18" t="s">
        <v>2150</v>
      </c>
      <c r="J1746" s="20">
        <v>293</v>
      </c>
      <c r="K1746" s="20">
        <v>621</v>
      </c>
      <c r="L1746" s="20">
        <v>50</v>
      </c>
      <c r="M1746" s="20">
        <v>0</v>
      </c>
      <c r="N1746" s="20">
        <v>6.5</v>
      </c>
      <c r="O1746" s="20">
        <v>212</v>
      </c>
      <c r="P1746" s="20">
        <v>107</v>
      </c>
      <c r="Q1746" s="3">
        <v>30993544</v>
      </c>
      <c r="R1746" s="3">
        <v>40000000</v>
      </c>
      <c r="S1746" s="3">
        <f t="shared" si="270"/>
        <v>-9006456</v>
      </c>
      <c r="T1746" s="4">
        <f t="shared" si="271"/>
        <v>-0.22516140000000001</v>
      </c>
      <c r="U1746" s="5">
        <f t="shared" si="272"/>
        <v>25.909935440000002</v>
      </c>
      <c r="V1746" s="2">
        <f t="shared" si="273"/>
        <v>2010</v>
      </c>
      <c r="W1746" s="18" t="str">
        <f t="shared" si="274"/>
        <v>noyabr</v>
      </c>
      <c r="X1746" s="18" t="str">
        <f t="shared" si="275"/>
        <v>Roger Michell</v>
      </c>
      <c r="Y1746" s="18" t="str">
        <f t="shared" si="276"/>
        <v>MORNİNG GLORY</v>
      </c>
      <c r="Z1746" s="18" t="str">
        <f t="shared" si="277"/>
        <v>Normal</v>
      </c>
      <c r="AA1746" s="18" t="str">
        <f>VLOOKUP(D1746, lookups!$A$2:$B$18, 2, FALSE)</f>
        <v>Medium Budget</v>
      </c>
      <c r="AB1746" s="18" t="str">
        <f t="shared" si="278"/>
        <v>Not Recommended</v>
      </c>
      <c r="AC1746" s="18" t="str">
        <f t="shared" si="279"/>
        <v>Normal</v>
      </c>
    </row>
    <row r="1747" spans="1:29" x14ac:dyDescent="0.35">
      <c r="A1747" s="18" t="s">
        <v>3988</v>
      </c>
      <c r="B1747" s="19">
        <v>38609</v>
      </c>
      <c r="C1747" s="18" t="s">
        <v>50</v>
      </c>
      <c r="D1747" s="18" t="s">
        <v>79</v>
      </c>
      <c r="E1747" s="18" t="s">
        <v>21</v>
      </c>
      <c r="F1747" s="18" t="s">
        <v>22</v>
      </c>
      <c r="G1747" s="18" t="s">
        <v>110</v>
      </c>
      <c r="H1747" s="18" t="s">
        <v>3989</v>
      </c>
      <c r="I1747" s="18" t="s">
        <v>3990</v>
      </c>
      <c r="J1747" s="20">
        <v>1000</v>
      </c>
      <c r="K1747" s="20">
        <v>3969</v>
      </c>
      <c r="L1747" s="20">
        <v>260</v>
      </c>
      <c r="M1747" s="20">
        <v>0</v>
      </c>
      <c r="N1747" s="20">
        <v>5</v>
      </c>
      <c r="O1747" s="20">
        <v>98</v>
      </c>
      <c r="P1747" s="20">
        <v>117</v>
      </c>
      <c r="Q1747" s="3">
        <v>30981850</v>
      </c>
      <c r="R1747" s="3">
        <v>40000000</v>
      </c>
      <c r="S1747" s="3">
        <f t="shared" si="270"/>
        <v>-9018150</v>
      </c>
      <c r="T1747" s="4">
        <f t="shared" si="271"/>
        <v>-0.22545375000000001</v>
      </c>
      <c r="U1747" s="5">
        <f t="shared" si="272"/>
        <v>19.9098185</v>
      </c>
      <c r="V1747" s="2">
        <f t="shared" si="273"/>
        <v>2005</v>
      </c>
      <c r="W1747" s="18" t="str">
        <f t="shared" si="274"/>
        <v>sentyabr</v>
      </c>
      <c r="X1747" s="18" t="str">
        <f t="shared" si="275"/>
        <v>Jim Sheridan</v>
      </c>
      <c r="Y1747" s="18" t="str">
        <f t="shared" si="276"/>
        <v>GET RİCH OR DİE TRYİN'</v>
      </c>
      <c r="Z1747" s="18" t="str">
        <f t="shared" si="277"/>
        <v>Normal</v>
      </c>
      <c r="AA1747" s="18" t="str">
        <f>VLOOKUP(D1747, lookups!$A$2:$B$18, 2, FALSE)</f>
        <v>Medium Budget</v>
      </c>
      <c r="AB1747" s="18" t="str">
        <f t="shared" si="278"/>
        <v>Not Recommended</v>
      </c>
      <c r="AC1747" s="18" t="str">
        <f t="shared" si="279"/>
        <v>High Buzz Mismatch</v>
      </c>
    </row>
    <row r="1748" spans="1:29" x14ac:dyDescent="0.35">
      <c r="A1748" s="18" t="s">
        <v>6151</v>
      </c>
      <c r="B1748" s="19">
        <v>41074</v>
      </c>
      <c r="C1748" s="18" t="s">
        <v>50</v>
      </c>
      <c r="D1748" s="18" t="s">
        <v>38</v>
      </c>
      <c r="E1748" s="18" t="s">
        <v>21</v>
      </c>
      <c r="F1748" s="18" t="s">
        <v>22</v>
      </c>
      <c r="G1748" s="18" t="s">
        <v>150</v>
      </c>
      <c r="H1748" s="18" t="s">
        <v>406</v>
      </c>
      <c r="I1748" s="18" t="s">
        <v>5198</v>
      </c>
      <c r="J1748" s="20">
        <v>1000</v>
      </c>
      <c r="K1748" s="20">
        <v>3389</v>
      </c>
      <c r="L1748" s="20">
        <v>650</v>
      </c>
      <c r="M1748" s="20">
        <v>0</v>
      </c>
      <c r="N1748" s="20">
        <v>5.7</v>
      </c>
      <c r="O1748" s="20">
        <v>98</v>
      </c>
      <c r="P1748" s="20">
        <v>118</v>
      </c>
      <c r="Q1748" s="3">
        <v>30920167</v>
      </c>
      <c r="R1748" s="3">
        <v>25000000</v>
      </c>
      <c r="S1748" s="3">
        <f t="shared" si="270"/>
        <v>5920167</v>
      </c>
      <c r="T1748" s="4">
        <f t="shared" si="271"/>
        <v>0.23680667999999999</v>
      </c>
      <c r="U1748" s="5">
        <f t="shared" si="272"/>
        <v>22.894722672</v>
      </c>
      <c r="V1748" s="2">
        <f t="shared" si="273"/>
        <v>2012</v>
      </c>
      <c r="W1748" s="18" t="str">
        <f t="shared" si="274"/>
        <v>iyun</v>
      </c>
      <c r="X1748" s="18" t="str">
        <f t="shared" si="275"/>
        <v>Todd Graff</v>
      </c>
      <c r="Y1748" s="18" t="str">
        <f t="shared" si="276"/>
        <v>JOYFUL NOİSE</v>
      </c>
      <c r="Z1748" s="18" t="str">
        <f t="shared" si="277"/>
        <v>Normal</v>
      </c>
      <c r="AA1748" s="18" t="str">
        <f>VLOOKUP(D1748, lookups!$A$2:$B$18, 2, FALSE)</f>
        <v>Medium Budget</v>
      </c>
      <c r="AB1748" s="18" t="str">
        <f t="shared" si="278"/>
        <v>Not Recommended</v>
      </c>
      <c r="AC1748" s="18" t="str">
        <f t="shared" si="279"/>
        <v>High Buzz Mismatch</v>
      </c>
    </row>
    <row r="1749" spans="1:29" x14ac:dyDescent="0.35">
      <c r="A1749" s="18" t="s">
        <v>237</v>
      </c>
      <c r="B1749" s="19">
        <v>27131</v>
      </c>
      <c r="C1749" s="18" t="s">
        <v>50</v>
      </c>
      <c r="D1749" s="18" t="s">
        <v>109</v>
      </c>
      <c r="E1749" s="18" t="s">
        <v>21</v>
      </c>
      <c r="F1749" s="18" t="s">
        <v>22</v>
      </c>
      <c r="G1749" s="18" t="s">
        <v>110</v>
      </c>
      <c r="H1749" s="18" t="s">
        <v>238</v>
      </c>
      <c r="I1749" s="18" t="s">
        <v>239</v>
      </c>
      <c r="J1749" s="20">
        <v>383</v>
      </c>
      <c r="K1749" s="20">
        <v>1094</v>
      </c>
      <c r="L1749" s="20">
        <v>365</v>
      </c>
      <c r="M1749" s="20">
        <v>0</v>
      </c>
      <c r="N1749" s="20">
        <v>7.5</v>
      </c>
      <c r="O1749" s="20">
        <v>277</v>
      </c>
      <c r="P1749" s="20">
        <v>88</v>
      </c>
      <c r="Q1749" s="3">
        <v>30859000</v>
      </c>
      <c r="R1749" s="3">
        <v>83532</v>
      </c>
      <c r="S1749" s="3">
        <f t="shared" si="270"/>
        <v>30775468</v>
      </c>
      <c r="T1749" s="4">
        <f t="shared" si="271"/>
        <v>368.42728535172148</v>
      </c>
      <c r="U1749" s="5">
        <f t="shared" si="272"/>
        <v>177.3709141406886</v>
      </c>
      <c r="V1749" s="2">
        <f t="shared" si="273"/>
        <v>1974</v>
      </c>
      <c r="W1749" s="18" t="str">
        <f t="shared" si="274"/>
        <v>aprel</v>
      </c>
      <c r="X1749" s="18" t="str">
        <f t="shared" si="275"/>
        <v>Tobe Hooper</v>
      </c>
      <c r="Y1749" s="18" t="str">
        <f t="shared" si="276"/>
        <v>THE TEXAS CHAİN SAW MASSACRE</v>
      </c>
      <c r="Z1749" s="18" t="str">
        <f t="shared" si="277"/>
        <v>Normal</v>
      </c>
      <c r="AA1749" s="18" t="str">
        <f>VLOOKUP(D1749, lookups!$A$2:$B$18, 2, FALSE)</f>
        <v>Low Budget</v>
      </c>
      <c r="AB1749" s="18" t="str">
        <f t="shared" si="278"/>
        <v>Recommended</v>
      </c>
      <c r="AC1749" s="18" t="str">
        <f t="shared" si="279"/>
        <v>Normal</v>
      </c>
    </row>
    <row r="1750" spans="1:29" x14ac:dyDescent="0.35">
      <c r="A1750" s="18" t="s">
        <v>646</v>
      </c>
      <c r="B1750" s="19">
        <v>31975</v>
      </c>
      <c r="C1750" s="18" t="s">
        <v>50</v>
      </c>
      <c r="D1750" s="18" t="s">
        <v>58</v>
      </c>
      <c r="E1750" s="18" t="s">
        <v>21</v>
      </c>
      <c r="F1750" s="18" t="s">
        <v>22</v>
      </c>
      <c r="G1750" s="18" t="s">
        <v>102</v>
      </c>
      <c r="H1750" s="18" t="s">
        <v>647</v>
      </c>
      <c r="I1750" s="18" t="s">
        <v>560</v>
      </c>
      <c r="J1750" s="20">
        <v>18000</v>
      </c>
      <c r="K1750" s="20">
        <v>20060</v>
      </c>
      <c r="L1750" s="20">
        <v>0</v>
      </c>
      <c r="M1750" s="20">
        <v>33000</v>
      </c>
      <c r="N1750" s="20">
        <v>8.1</v>
      </c>
      <c r="O1750" s="20">
        <v>185</v>
      </c>
      <c r="P1750" s="20">
        <v>98</v>
      </c>
      <c r="Q1750" s="3">
        <v>30857814</v>
      </c>
      <c r="R1750" s="3">
        <v>16000000</v>
      </c>
      <c r="S1750" s="3">
        <f t="shared" si="270"/>
        <v>14857814</v>
      </c>
      <c r="T1750" s="4">
        <f t="shared" si="271"/>
        <v>0.92861337499999996</v>
      </c>
      <c r="U1750" s="5">
        <f t="shared" si="272"/>
        <v>36.071445349999998</v>
      </c>
      <c r="V1750" s="2">
        <f t="shared" si="273"/>
        <v>1987</v>
      </c>
      <c r="W1750" s="18" t="str">
        <f t="shared" si="274"/>
        <v>iyul</v>
      </c>
      <c r="X1750" s="18" t="str">
        <f t="shared" si="275"/>
        <v>Rob Reiner</v>
      </c>
      <c r="Y1750" s="18" t="str">
        <f t="shared" si="276"/>
        <v>THE PRİNCESS BRİDE</v>
      </c>
      <c r="Z1750" s="18" t="str">
        <f t="shared" si="277"/>
        <v>Normal</v>
      </c>
      <c r="AA1750" s="18" t="str">
        <f>VLOOKUP(D1750, lookups!$A$2:$B$18, 2, FALSE)</f>
        <v>High Budget</v>
      </c>
      <c r="AB1750" s="18" t="str">
        <f t="shared" si="278"/>
        <v>Not Recommended</v>
      </c>
      <c r="AC1750" s="18" t="str">
        <f t="shared" si="279"/>
        <v>High Buzz / High Score</v>
      </c>
    </row>
    <row r="1751" spans="1:29" x14ac:dyDescent="0.35">
      <c r="A1751" s="18" t="s">
        <v>2536</v>
      </c>
      <c r="B1751" s="19">
        <v>36812</v>
      </c>
      <c r="C1751" s="18" t="s">
        <v>50</v>
      </c>
      <c r="D1751" s="18" t="s">
        <v>27</v>
      </c>
      <c r="E1751" s="18" t="s">
        <v>21</v>
      </c>
      <c r="F1751" s="18" t="s">
        <v>22</v>
      </c>
      <c r="G1751" s="18" t="s">
        <v>150</v>
      </c>
      <c r="H1751" s="18" t="s">
        <v>1541</v>
      </c>
      <c r="I1751" s="18" t="s">
        <v>320</v>
      </c>
      <c r="J1751" s="20">
        <v>13000</v>
      </c>
      <c r="K1751" s="20">
        <v>34774</v>
      </c>
      <c r="L1751" s="20">
        <v>0</v>
      </c>
      <c r="M1751" s="20">
        <v>0</v>
      </c>
      <c r="N1751" s="20">
        <v>6.7</v>
      </c>
      <c r="O1751" s="20">
        <v>125</v>
      </c>
      <c r="P1751" s="20">
        <v>126</v>
      </c>
      <c r="Q1751" s="3">
        <v>30695227</v>
      </c>
      <c r="R1751" s="3">
        <v>60000000</v>
      </c>
      <c r="S1751" s="3">
        <f t="shared" si="270"/>
        <v>-29304773</v>
      </c>
      <c r="T1751" s="4">
        <f t="shared" si="271"/>
        <v>-0.48841288333333333</v>
      </c>
      <c r="U1751" s="5">
        <f t="shared" si="272"/>
        <v>26.604634846666666</v>
      </c>
      <c r="V1751" s="2">
        <f t="shared" si="273"/>
        <v>2000</v>
      </c>
      <c r="W1751" s="18" t="str">
        <f t="shared" si="274"/>
        <v>oktyabr</v>
      </c>
      <c r="X1751" s="18" t="str">
        <f t="shared" si="275"/>
        <v>Robert Redford</v>
      </c>
      <c r="Y1751" s="18" t="str">
        <f t="shared" si="276"/>
        <v>THE LEGEND OF BAGGER VANCE</v>
      </c>
      <c r="Z1751" s="18" t="str">
        <f t="shared" si="277"/>
        <v>Underperformer</v>
      </c>
      <c r="AA1751" s="18" t="str">
        <f>VLOOKUP(D1751, lookups!$A$2:$B$18, 2, FALSE)</f>
        <v>Medium Budget</v>
      </c>
      <c r="AB1751" s="18" t="str">
        <f t="shared" si="278"/>
        <v>Not Recommended</v>
      </c>
      <c r="AC1751" s="18" t="str">
        <f t="shared" si="279"/>
        <v>Normal</v>
      </c>
    </row>
    <row r="1752" spans="1:29" x14ac:dyDescent="0.35">
      <c r="A1752" s="18" t="s">
        <v>4976</v>
      </c>
      <c r="B1752" s="19">
        <v>39659</v>
      </c>
      <c r="C1752" s="18" t="s">
        <v>50</v>
      </c>
      <c r="D1752" s="18" t="s">
        <v>109</v>
      </c>
      <c r="E1752" s="18" t="s">
        <v>21</v>
      </c>
      <c r="F1752" s="18" t="s">
        <v>22</v>
      </c>
      <c r="G1752" s="18" t="s">
        <v>110</v>
      </c>
      <c r="H1752" s="18" t="s">
        <v>1651</v>
      </c>
      <c r="I1752" s="18" t="s">
        <v>3360</v>
      </c>
      <c r="J1752" s="20">
        <v>1000</v>
      </c>
      <c r="K1752" s="20">
        <v>3185</v>
      </c>
      <c r="L1752" s="20">
        <v>192</v>
      </c>
      <c r="M1752" s="20">
        <v>5000</v>
      </c>
      <c r="N1752" s="20">
        <v>6.2</v>
      </c>
      <c r="O1752" s="20">
        <v>208</v>
      </c>
      <c r="P1752" s="20">
        <v>112</v>
      </c>
      <c r="Q1752" s="3">
        <v>30691439</v>
      </c>
      <c r="R1752" s="3">
        <v>35000000</v>
      </c>
      <c r="S1752" s="3">
        <f t="shared" si="270"/>
        <v>-4308561</v>
      </c>
      <c r="T1752" s="4">
        <f t="shared" si="271"/>
        <v>-0.12310174285714286</v>
      </c>
      <c r="U1752" s="5">
        <f t="shared" si="272"/>
        <v>25.250759302857144</v>
      </c>
      <c r="V1752" s="2">
        <f t="shared" si="273"/>
        <v>2008</v>
      </c>
      <c r="W1752" s="18" t="str">
        <f t="shared" si="274"/>
        <v>iyul</v>
      </c>
      <c r="X1752" s="18" t="str">
        <f t="shared" si="275"/>
        <v>Alexandre Aja</v>
      </c>
      <c r="Y1752" s="18" t="str">
        <f t="shared" si="276"/>
        <v>MİRRORS</v>
      </c>
      <c r="Z1752" s="18" t="str">
        <f t="shared" si="277"/>
        <v>Normal</v>
      </c>
      <c r="AA1752" s="18" t="str">
        <f>VLOOKUP(D1752, lookups!$A$2:$B$18, 2, FALSE)</f>
        <v>Low Budget</v>
      </c>
      <c r="AB1752" s="18" t="str">
        <f t="shared" si="278"/>
        <v>Not Recommended</v>
      </c>
      <c r="AC1752" s="18" t="str">
        <f t="shared" si="279"/>
        <v>Normal</v>
      </c>
    </row>
    <row r="1753" spans="1:29" x14ac:dyDescent="0.35">
      <c r="A1753" s="18" t="s">
        <v>6591</v>
      </c>
      <c r="B1753" s="19">
        <v>41815</v>
      </c>
      <c r="C1753" s="18" t="s">
        <v>50</v>
      </c>
      <c r="D1753" s="18" t="s">
        <v>95</v>
      </c>
      <c r="E1753" s="18" t="s">
        <v>21</v>
      </c>
      <c r="F1753" s="18" t="s">
        <v>22</v>
      </c>
      <c r="G1753" s="18" t="s">
        <v>150</v>
      </c>
      <c r="H1753" s="18" t="s">
        <v>1889</v>
      </c>
      <c r="I1753" s="18" t="s">
        <v>2333</v>
      </c>
      <c r="J1753" s="20">
        <v>933</v>
      </c>
      <c r="K1753" s="20">
        <v>1286</v>
      </c>
      <c r="L1753" s="20">
        <v>368</v>
      </c>
      <c r="M1753" s="20">
        <v>10000</v>
      </c>
      <c r="N1753" s="20">
        <v>6.2</v>
      </c>
      <c r="O1753" s="20">
        <v>211</v>
      </c>
      <c r="P1753" s="20">
        <v>123</v>
      </c>
      <c r="Q1753" s="3">
        <v>30688364</v>
      </c>
      <c r="R1753" s="3">
        <v>28000000</v>
      </c>
      <c r="S1753" s="3">
        <f t="shared" si="270"/>
        <v>2688364</v>
      </c>
      <c r="T1753" s="4">
        <f t="shared" si="271"/>
        <v>9.6013000000000001E-2</v>
      </c>
      <c r="U1753" s="5">
        <f t="shared" si="272"/>
        <v>25.8384052</v>
      </c>
      <c r="V1753" s="2">
        <f t="shared" si="273"/>
        <v>2014</v>
      </c>
      <c r="W1753" s="18" t="str">
        <f t="shared" si="274"/>
        <v>iyun</v>
      </c>
      <c r="X1753" s="18" t="str">
        <f t="shared" si="275"/>
        <v>McG</v>
      </c>
      <c r="Y1753" s="18" t="str">
        <f t="shared" si="276"/>
        <v>3 DAYS TO KİLL</v>
      </c>
      <c r="Z1753" s="18" t="str">
        <f t="shared" si="277"/>
        <v>Normal</v>
      </c>
      <c r="AA1753" s="18" t="str">
        <f>VLOOKUP(D1753, lookups!$A$2:$B$18, 2, FALSE)</f>
        <v>High Budget</v>
      </c>
      <c r="AB1753" s="18" t="str">
        <f t="shared" si="278"/>
        <v>Not Recommended</v>
      </c>
      <c r="AC1753" s="18" t="str">
        <f t="shared" si="279"/>
        <v>Normal</v>
      </c>
    </row>
    <row r="1754" spans="1:29" x14ac:dyDescent="0.35">
      <c r="A1754" s="18" t="s">
        <v>821</v>
      </c>
      <c r="B1754" s="19">
        <v>33062</v>
      </c>
      <c r="C1754" s="18" t="s">
        <v>50</v>
      </c>
      <c r="D1754" s="18" t="s">
        <v>95</v>
      </c>
      <c r="E1754" s="18" t="s">
        <v>21</v>
      </c>
      <c r="F1754" s="18" t="s">
        <v>22</v>
      </c>
      <c r="G1754" s="18" t="s">
        <v>110</v>
      </c>
      <c r="H1754" s="18" t="s">
        <v>319</v>
      </c>
      <c r="I1754" s="18" t="s">
        <v>720</v>
      </c>
      <c r="J1754" s="20">
        <v>2000</v>
      </c>
      <c r="K1754" s="20">
        <v>4722</v>
      </c>
      <c r="L1754" s="20">
        <v>81</v>
      </c>
      <c r="M1754" s="20">
        <v>0</v>
      </c>
      <c r="N1754" s="20">
        <v>6.2</v>
      </c>
      <c r="O1754" s="20">
        <v>119</v>
      </c>
      <c r="P1754" s="20">
        <v>103</v>
      </c>
      <c r="Q1754" s="3">
        <v>30669413</v>
      </c>
      <c r="R1754" s="3">
        <v>35000000</v>
      </c>
      <c r="S1754" s="3">
        <f t="shared" si="270"/>
        <v>-4330587</v>
      </c>
      <c r="T1754" s="4">
        <f t="shared" si="271"/>
        <v>-0.12373105714285715</v>
      </c>
      <c r="U1754" s="5">
        <f t="shared" si="272"/>
        <v>24.750507577142859</v>
      </c>
      <c r="V1754" s="2">
        <f t="shared" si="273"/>
        <v>1990</v>
      </c>
      <c r="W1754" s="18" t="str">
        <f t="shared" si="274"/>
        <v>iyul</v>
      </c>
      <c r="X1754" s="18" t="str">
        <f t="shared" si="275"/>
        <v>Stephen Hopkins</v>
      </c>
      <c r="Y1754" s="18" t="str">
        <f t="shared" si="276"/>
        <v>PREDATOR 2</v>
      </c>
      <c r="Z1754" s="18" t="str">
        <f t="shared" si="277"/>
        <v>Normal</v>
      </c>
      <c r="AA1754" s="18" t="str">
        <f>VLOOKUP(D1754, lookups!$A$2:$B$18, 2, FALSE)</f>
        <v>High Budget</v>
      </c>
      <c r="AB1754" s="18" t="str">
        <f t="shared" si="278"/>
        <v>Not Recommended</v>
      </c>
      <c r="AC1754" s="18" t="str">
        <f t="shared" si="279"/>
        <v>Normal</v>
      </c>
    </row>
    <row r="1755" spans="1:29" x14ac:dyDescent="0.35">
      <c r="A1755" s="18" t="s">
        <v>6394</v>
      </c>
      <c r="B1755" s="19">
        <v>41371</v>
      </c>
      <c r="C1755" s="18" t="s">
        <v>50</v>
      </c>
      <c r="D1755" s="18" t="s">
        <v>38</v>
      </c>
      <c r="E1755" s="18" t="s">
        <v>21</v>
      </c>
      <c r="F1755" s="18" t="s">
        <v>22</v>
      </c>
      <c r="G1755" s="18" t="s">
        <v>150</v>
      </c>
      <c r="H1755" s="18" t="s">
        <v>6395</v>
      </c>
      <c r="I1755" s="18" t="s">
        <v>6396</v>
      </c>
      <c r="J1755" s="20">
        <v>390</v>
      </c>
      <c r="K1755" s="20">
        <v>1006</v>
      </c>
      <c r="L1755" s="20">
        <v>31</v>
      </c>
      <c r="M1755" s="20">
        <v>0</v>
      </c>
      <c r="N1755" s="20">
        <v>6.4</v>
      </c>
      <c r="O1755" s="20">
        <v>168</v>
      </c>
      <c r="P1755" s="20">
        <v>105</v>
      </c>
      <c r="Q1755" s="3">
        <v>30659817</v>
      </c>
      <c r="R1755" s="3">
        <v>26000000</v>
      </c>
      <c r="S1755" s="3">
        <f t="shared" si="270"/>
        <v>4659817</v>
      </c>
      <c r="T1755" s="4">
        <f t="shared" si="271"/>
        <v>0.17922373076923076</v>
      </c>
      <c r="U1755" s="5">
        <f t="shared" si="272"/>
        <v>25.671689492307692</v>
      </c>
      <c r="V1755" s="2">
        <f t="shared" si="273"/>
        <v>2013</v>
      </c>
      <c r="W1755" s="18" t="str">
        <f t="shared" si="274"/>
        <v>aprel</v>
      </c>
      <c r="X1755" s="18" t="str">
        <f t="shared" si="275"/>
        <v>Ken Scott</v>
      </c>
      <c r="Y1755" s="18" t="str">
        <f t="shared" si="276"/>
        <v>DELİVERY MAN</v>
      </c>
      <c r="Z1755" s="18" t="str">
        <f t="shared" si="277"/>
        <v>Normal</v>
      </c>
      <c r="AA1755" s="18" t="str">
        <f>VLOOKUP(D1755, lookups!$A$2:$B$18, 2, FALSE)</f>
        <v>Medium Budget</v>
      </c>
      <c r="AB1755" s="18" t="str">
        <f t="shared" si="278"/>
        <v>Not Recommended</v>
      </c>
      <c r="AC1755" s="18" t="str">
        <f t="shared" si="279"/>
        <v>Normal</v>
      </c>
    </row>
    <row r="1756" spans="1:29" x14ac:dyDescent="0.35">
      <c r="A1756" s="18" t="s">
        <v>2046</v>
      </c>
      <c r="B1756" s="19">
        <v>36304</v>
      </c>
      <c r="C1756" s="18" t="s">
        <v>50</v>
      </c>
      <c r="D1756" s="18" t="s">
        <v>58</v>
      </c>
      <c r="E1756" s="18" t="s">
        <v>21</v>
      </c>
      <c r="F1756" s="18" t="s">
        <v>22</v>
      </c>
      <c r="G1756" s="18" t="s">
        <v>110</v>
      </c>
      <c r="H1756" s="18" t="s">
        <v>1541</v>
      </c>
      <c r="I1756" s="18" t="s">
        <v>1083</v>
      </c>
      <c r="J1756" s="20">
        <v>13000</v>
      </c>
      <c r="K1756" s="20">
        <v>16693</v>
      </c>
      <c r="L1756" s="20">
        <v>0</v>
      </c>
      <c r="M1756" s="20">
        <v>10000</v>
      </c>
      <c r="N1756" s="20">
        <v>7.4</v>
      </c>
      <c r="O1756" s="20">
        <v>206</v>
      </c>
      <c r="P1756" s="20">
        <v>130</v>
      </c>
      <c r="Q1756" s="3">
        <v>30651422</v>
      </c>
      <c r="R1756" s="3">
        <v>10000000</v>
      </c>
      <c r="S1756" s="3">
        <f t="shared" si="270"/>
        <v>20651422</v>
      </c>
      <c r="T1756" s="4">
        <f t="shared" si="271"/>
        <v>2.0651421999999999</v>
      </c>
      <c r="U1756" s="5">
        <f t="shared" si="272"/>
        <v>31.426056880000001</v>
      </c>
      <c r="V1756" s="2">
        <f t="shared" si="273"/>
        <v>1999</v>
      </c>
      <c r="W1756" s="18" t="str">
        <f t="shared" si="274"/>
        <v>may</v>
      </c>
      <c r="X1756" s="18" t="str">
        <f t="shared" si="275"/>
        <v>Kevin Smith</v>
      </c>
      <c r="Y1756" s="18" t="str">
        <f t="shared" si="276"/>
        <v>DOGMA</v>
      </c>
      <c r="Z1756" s="18" t="str">
        <f t="shared" si="277"/>
        <v>Normal</v>
      </c>
      <c r="AA1756" s="18" t="str">
        <f>VLOOKUP(D1756, lookups!$A$2:$B$18, 2, FALSE)</f>
        <v>High Budget</v>
      </c>
      <c r="AB1756" s="18" t="str">
        <f t="shared" si="278"/>
        <v>Not Recommended</v>
      </c>
      <c r="AC1756" s="18" t="str">
        <f t="shared" si="279"/>
        <v>Normal</v>
      </c>
    </row>
    <row r="1757" spans="1:29" x14ac:dyDescent="0.35">
      <c r="A1757" s="18" t="s">
        <v>2189</v>
      </c>
      <c r="B1757" s="19">
        <v>36433</v>
      </c>
      <c r="C1757" s="18" t="s">
        <v>50</v>
      </c>
      <c r="D1757" s="18" t="s">
        <v>38</v>
      </c>
      <c r="E1757" s="18" t="s">
        <v>21</v>
      </c>
      <c r="F1757" s="18" t="s">
        <v>22</v>
      </c>
      <c r="G1757" s="18" t="s">
        <v>150</v>
      </c>
      <c r="H1757" s="18" t="s">
        <v>1524</v>
      </c>
      <c r="I1757" s="18" t="s">
        <v>2190</v>
      </c>
      <c r="J1757" s="20">
        <v>8000</v>
      </c>
      <c r="K1757" s="20">
        <v>10792</v>
      </c>
      <c r="L1757" s="20">
        <v>54</v>
      </c>
      <c r="M1757" s="20">
        <v>2000</v>
      </c>
      <c r="N1757" s="20">
        <v>5</v>
      </c>
      <c r="O1757" s="20">
        <v>43</v>
      </c>
      <c r="P1757" s="20">
        <v>81</v>
      </c>
      <c r="Q1757" s="3">
        <v>30628981</v>
      </c>
      <c r="R1757" s="3">
        <v>14000000</v>
      </c>
      <c r="S1757" s="3">
        <f t="shared" si="270"/>
        <v>16628981</v>
      </c>
      <c r="T1757" s="4">
        <f t="shared" si="271"/>
        <v>1.1877843571428572</v>
      </c>
      <c r="U1757" s="5">
        <f t="shared" si="272"/>
        <v>20.675113742857143</v>
      </c>
      <c r="V1757" s="2">
        <f t="shared" si="273"/>
        <v>1999</v>
      </c>
      <c r="W1757" s="18" t="str">
        <f t="shared" si="274"/>
        <v>sentyabr</v>
      </c>
      <c r="X1757" s="18" t="str">
        <f t="shared" si="275"/>
        <v>Bruce McCulloch</v>
      </c>
      <c r="Y1757" s="18" t="str">
        <f t="shared" si="276"/>
        <v>SUPERSTAR</v>
      </c>
      <c r="Z1757" s="18" t="str">
        <f t="shared" si="277"/>
        <v>Normal</v>
      </c>
      <c r="AA1757" s="18" t="str">
        <f>VLOOKUP(D1757, lookups!$A$2:$B$18, 2, FALSE)</f>
        <v>Medium Budget</v>
      </c>
      <c r="AB1757" s="18" t="str">
        <f t="shared" si="278"/>
        <v>Not Recommended</v>
      </c>
      <c r="AC1757" s="18" t="str">
        <f t="shared" si="279"/>
        <v>Normal</v>
      </c>
    </row>
    <row r="1758" spans="1:29" x14ac:dyDescent="0.35">
      <c r="A1758" s="18" t="s">
        <v>6637</v>
      </c>
      <c r="B1758" s="19">
        <v>41668</v>
      </c>
      <c r="C1758" s="18" t="s">
        <v>50</v>
      </c>
      <c r="D1758" s="18" t="s">
        <v>109</v>
      </c>
      <c r="E1758" s="18" t="s">
        <v>21</v>
      </c>
      <c r="F1758" s="18" t="s">
        <v>22</v>
      </c>
      <c r="G1758" s="18" t="s">
        <v>110</v>
      </c>
      <c r="H1758" s="18" t="s">
        <v>5860</v>
      </c>
      <c r="I1758" s="18" t="s">
        <v>4135</v>
      </c>
      <c r="J1758" s="20">
        <v>2000</v>
      </c>
      <c r="K1758" s="20">
        <v>5697</v>
      </c>
      <c r="L1758" s="20">
        <v>301</v>
      </c>
      <c r="M1758" s="20">
        <v>18000</v>
      </c>
      <c r="N1758" s="20">
        <v>6.2</v>
      </c>
      <c r="O1758" s="20">
        <v>242</v>
      </c>
      <c r="P1758" s="20">
        <v>118</v>
      </c>
      <c r="Q1758" s="3">
        <v>30523568</v>
      </c>
      <c r="R1758" s="3">
        <v>30000000</v>
      </c>
      <c r="S1758" s="3">
        <f t="shared" si="270"/>
        <v>523568</v>
      </c>
      <c r="T1758" s="4">
        <f t="shared" si="271"/>
        <v>1.7452266666666667E-2</v>
      </c>
      <c r="U1758" s="5">
        <f t="shared" si="272"/>
        <v>26.606980906666667</v>
      </c>
      <c r="V1758" s="2">
        <f t="shared" si="273"/>
        <v>2014</v>
      </c>
      <c r="W1758" s="18" t="str">
        <f t="shared" si="274"/>
        <v>yanvar</v>
      </c>
      <c r="X1758" s="18" t="str">
        <f t="shared" si="275"/>
        <v>Scott Derrickson</v>
      </c>
      <c r="Y1758" s="18" t="str">
        <f t="shared" si="276"/>
        <v>DELİVER US FROM EVİL</v>
      </c>
      <c r="Z1758" s="18" t="str">
        <f t="shared" si="277"/>
        <v>Normal</v>
      </c>
      <c r="AA1758" s="18" t="str">
        <f>VLOOKUP(D1758, lookups!$A$2:$B$18, 2, FALSE)</f>
        <v>Low Budget</v>
      </c>
      <c r="AB1758" s="18" t="str">
        <f t="shared" si="278"/>
        <v>Not Recommended</v>
      </c>
      <c r="AC1758" s="18" t="str">
        <f t="shared" si="279"/>
        <v>Normal</v>
      </c>
    </row>
    <row r="1759" spans="1:29" x14ac:dyDescent="0.35">
      <c r="A1759" s="18" t="s">
        <v>6661</v>
      </c>
      <c r="B1759" s="19">
        <v>41746</v>
      </c>
      <c r="C1759" s="18" t="s">
        <v>50</v>
      </c>
      <c r="D1759" s="18" t="s">
        <v>79</v>
      </c>
      <c r="E1759" s="18" t="s">
        <v>21</v>
      </c>
      <c r="F1759" s="18" t="s">
        <v>22</v>
      </c>
      <c r="G1759" s="18" t="s">
        <v>150</v>
      </c>
      <c r="H1759" s="18" t="s">
        <v>6662</v>
      </c>
      <c r="I1759" s="18" t="s">
        <v>6002</v>
      </c>
      <c r="J1759" s="20">
        <v>521</v>
      </c>
      <c r="K1759" s="20">
        <v>2060</v>
      </c>
      <c r="L1759" s="20">
        <v>150</v>
      </c>
      <c r="M1759" s="20">
        <v>11000</v>
      </c>
      <c r="N1759" s="20">
        <v>6.9</v>
      </c>
      <c r="O1759" s="20">
        <v>165</v>
      </c>
      <c r="P1759" s="20">
        <v>139</v>
      </c>
      <c r="Q1759" s="3">
        <v>30513940</v>
      </c>
      <c r="R1759" s="3">
        <v>30000000</v>
      </c>
      <c r="S1759" s="3">
        <f t="shared" si="270"/>
        <v>513940</v>
      </c>
      <c r="T1759" s="4">
        <f t="shared" si="271"/>
        <v>1.7131333333333332E-2</v>
      </c>
      <c r="U1759" s="5">
        <f t="shared" si="272"/>
        <v>28.706852533333336</v>
      </c>
      <c r="V1759" s="2">
        <f t="shared" si="273"/>
        <v>2014</v>
      </c>
      <c r="W1759" s="18" t="str">
        <f t="shared" si="274"/>
        <v>aprel</v>
      </c>
      <c r="X1759" s="18" t="str">
        <f t="shared" si="275"/>
        <v>Tate Taylor</v>
      </c>
      <c r="Y1759" s="18" t="str">
        <f t="shared" si="276"/>
        <v>GET ON UP</v>
      </c>
      <c r="Z1759" s="18" t="str">
        <f t="shared" si="277"/>
        <v>Normal</v>
      </c>
      <c r="AA1759" s="18" t="str">
        <f>VLOOKUP(D1759, lookups!$A$2:$B$18, 2, FALSE)</f>
        <v>Medium Budget</v>
      </c>
      <c r="AB1759" s="18" t="str">
        <f t="shared" si="278"/>
        <v>Not Recommended</v>
      </c>
      <c r="AC1759" s="18" t="str">
        <f t="shared" si="279"/>
        <v>Normal</v>
      </c>
    </row>
    <row r="1760" spans="1:29" x14ac:dyDescent="0.35">
      <c r="A1760" s="18" t="s">
        <v>3425</v>
      </c>
      <c r="B1760" s="19">
        <v>37892</v>
      </c>
      <c r="C1760" s="18" t="s">
        <v>50</v>
      </c>
      <c r="D1760" s="18" t="s">
        <v>58</v>
      </c>
      <c r="E1760" s="18" t="s">
        <v>21</v>
      </c>
      <c r="F1760" s="18" t="s">
        <v>22</v>
      </c>
      <c r="G1760" s="18" t="s">
        <v>110</v>
      </c>
      <c r="H1760" s="18" t="s">
        <v>3426</v>
      </c>
      <c r="I1760" s="18" t="s">
        <v>3427</v>
      </c>
      <c r="J1760" s="20">
        <v>48</v>
      </c>
      <c r="K1760" s="20">
        <v>67</v>
      </c>
      <c r="L1760" s="20">
        <v>9</v>
      </c>
      <c r="M1760" s="20">
        <v>0</v>
      </c>
      <c r="N1760" s="20">
        <v>5.7</v>
      </c>
      <c r="O1760" s="20">
        <v>235</v>
      </c>
      <c r="P1760" s="20">
        <v>79</v>
      </c>
      <c r="Q1760" s="3">
        <v>30500882</v>
      </c>
      <c r="R1760" s="3">
        <v>500000</v>
      </c>
      <c r="S1760" s="3">
        <f t="shared" si="270"/>
        <v>30000882</v>
      </c>
      <c r="T1760" s="4">
        <f t="shared" si="271"/>
        <v>60.001764000000001</v>
      </c>
      <c r="U1760" s="5">
        <f t="shared" si="272"/>
        <v>46.800705600000001</v>
      </c>
      <c r="V1760" s="2">
        <f t="shared" si="273"/>
        <v>2003</v>
      </c>
      <c r="W1760" s="18" t="str">
        <f t="shared" si="274"/>
        <v>sentyabr</v>
      </c>
      <c r="X1760" s="18" t="str">
        <f t="shared" si="275"/>
        <v>Chris Kentis</v>
      </c>
      <c r="Y1760" s="18" t="str">
        <f t="shared" si="276"/>
        <v>OPEN WATER</v>
      </c>
      <c r="Z1760" s="18" t="str">
        <f t="shared" si="277"/>
        <v>Normal</v>
      </c>
      <c r="AA1760" s="18" t="str">
        <f>VLOOKUP(D1760, lookups!$A$2:$B$18, 2, FALSE)</f>
        <v>High Budget</v>
      </c>
      <c r="AB1760" s="18" t="str">
        <f t="shared" si="278"/>
        <v>Not Recommended</v>
      </c>
      <c r="AC1760" s="18" t="str">
        <f t="shared" si="279"/>
        <v>Normal</v>
      </c>
    </row>
    <row r="1761" spans="1:29" x14ac:dyDescent="0.35">
      <c r="A1761" s="18" t="s">
        <v>440</v>
      </c>
      <c r="B1761" s="19">
        <v>30619</v>
      </c>
      <c r="C1761" s="18" t="s">
        <v>50</v>
      </c>
      <c r="D1761" s="18" t="s">
        <v>27</v>
      </c>
      <c r="E1761" s="18" t="s">
        <v>21</v>
      </c>
      <c r="F1761" s="18" t="s">
        <v>101</v>
      </c>
      <c r="G1761" s="18" t="s">
        <v>102</v>
      </c>
      <c r="H1761" s="18" t="s">
        <v>441</v>
      </c>
      <c r="I1761" s="18" t="s">
        <v>442</v>
      </c>
      <c r="J1761" s="20">
        <v>405</v>
      </c>
      <c r="K1761" s="20">
        <v>914</v>
      </c>
      <c r="L1761" s="20">
        <v>0</v>
      </c>
      <c r="M1761" s="20">
        <v>0</v>
      </c>
      <c r="N1761" s="20">
        <v>6.6</v>
      </c>
      <c r="O1761" s="20">
        <v>16</v>
      </c>
      <c r="P1761" s="20">
        <v>132</v>
      </c>
      <c r="Q1761" s="3">
        <v>30400000</v>
      </c>
      <c r="R1761" s="3">
        <v>12000000</v>
      </c>
      <c r="S1761" s="3">
        <f t="shared" si="270"/>
        <v>18400000</v>
      </c>
      <c r="T1761" s="4">
        <f t="shared" si="271"/>
        <v>1.5333333333333334</v>
      </c>
      <c r="U1761" s="5">
        <f t="shared" si="272"/>
        <v>27.013333333333332</v>
      </c>
      <c r="V1761" s="2">
        <f t="shared" si="273"/>
        <v>1983</v>
      </c>
      <c r="W1761" s="18" t="str">
        <f t="shared" si="274"/>
        <v>oktyabr</v>
      </c>
      <c r="X1761" s="18" t="str">
        <f t="shared" si="275"/>
        <v>Barbra Streisand</v>
      </c>
      <c r="Y1761" s="18" t="str">
        <f t="shared" si="276"/>
        <v>YENTL</v>
      </c>
      <c r="Z1761" s="18" t="str">
        <f t="shared" si="277"/>
        <v>Normal</v>
      </c>
      <c r="AA1761" s="18" t="str">
        <f>VLOOKUP(D1761, lookups!$A$2:$B$18, 2, FALSE)</f>
        <v>Medium Budget</v>
      </c>
      <c r="AB1761" s="18" t="str">
        <f t="shared" si="278"/>
        <v>Not Recommended</v>
      </c>
      <c r="AC1761" s="18" t="str">
        <f t="shared" si="279"/>
        <v>Normal</v>
      </c>
    </row>
    <row r="1762" spans="1:29" x14ac:dyDescent="0.35">
      <c r="A1762" s="18" t="s">
        <v>1424</v>
      </c>
      <c r="B1762" s="19">
        <v>35346</v>
      </c>
      <c r="C1762" s="18" t="s">
        <v>50</v>
      </c>
      <c r="D1762" s="18" t="s">
        <v>38</v>
      </c>
      <c r="E1762" s="18" t="s">
        <v>21</v>
      </c>
      <c r="F1762" s="18" t="s">
        <v>22</v>
      </c>
      <c r="G1762" s="18" t="s">
        <v>102</v>
      </c>
      <c r="H1762" s="18" t="s">
        <v>1425</v>
      </c>
      <c r="I1762" s="18" t="s">
        <v>941</v>
      </c>
      <c r="J1762" s="20">
        <v>592</v>
      </c>
      <c r="K1762" s="20">
        <v>2176</v>
      </c>
      <c r="L1762" s="20">
        <v>36</v>
      </c>
      <c r="M1762" s="20">
        <v>478</v>
      </c>
      <c r="N1762" s="20">
        <v>5.7</v>
      </c>
      <c r="O1762" s="20">
        <v>23</v>
      </c>
      <c r="P1762" s="20">
        <v>93</v>
      </c>
      <c r="Q1762" s="3">
        <v>30400000</v>
      </c>
      <c r="R1762" s="3">
        <v>39000000</v>
      </c>
      <c r="S1762" s="3">
        <f t="shared" si="270"/>
        <v>-8600000</v>
      </c>
      <c r="T1762" s="4">
        <f t="shared" si="271"/>
        <v>-0.22051282051282051</v>
      </c>
      <c r="U1762" s="5">
        <f t="shared" si="272"/>
        <v>22.759594871794871</v>
      </c>
      <c r="V1762" s="2">
        <f t="shared" si="273"/>
        <v>1996</v>
      </c>
      <c r="W1762" s="18" t="str">
        <f t="shared" si="274"/>
        <v>oktyabr</v>
      </c>
      <c r="X1762" s="18" t="str">
        <f t="shared" si="275"/>
        <v>Jonathan Lynn</v>
      </c>
      <c r="Y1762" s="18" t="str">
        <f t="shared" si="276"/>
        <v>SGT. BİLKO</v>
      </c>
      <c r="Z1762" s="18" t="str">
        <f t="shared" si="277"/>
        <v>Normal</v>
      </c>
      <c r="AA1762" s="18" t="str">
        <f>VLOOKUP(D1762, lookups!$A$2:$B$18, 2, FALSE)</f>
        <v>Medium Budget</v>
      </c>
      <c r="AB1762" s="18" t="str">
        <f t="shared" si="278"/>
        <v>Not Recommended</v>
      </c>
      <c r="AC1762" s="18" t="str">
        <f t="shared" si="279"/>
        <v>High Buzz Mismatch</v>
      </c>
    </row>
    <row r="1763" spans="1:29" x14ac:dyDescent="0.35">
      <c r="A1763" s="18" t="s">
        <v>1726</v>
      </c>
      <c r="B1763" s="19">
        <v>35997</v>
      </c>
      <c r="C1763" s="18" t="s">
        <v>50</v>
      </c>
      <c r="D1763" s="18" t="s">
        <v>38</v>
      </c>
      <c r="E1763" s="18" t="s">
        <v>21</v>
      </c>
      <c r="F1763" s="18" t="s">
        <v>22</v>
      </c>
      <c r="G1763" s="18" t="s">
        <v>150</v>
      </c>
      <c r="H1763" s="18" t="s">
        <v>1524</v>
      </c>
      <c r="I1763" s="18" t="s">
        <v>1727</v>
      </c>
      <c r="J1763" s="20">
        <v>8000</v>
      </c>
      <c r="K1763" s="20">
        <v>9271</v>
      </c>
      <c r="L1763" s="20">
        <v>12</v>
      </c>
      <c r="M1763" s="20">
        <v>0</v>
      </c>
      <c r="N1763" s="20">
        <v>6.2</v>
      </c>
      <c r="O1763" s="20">
        <v>63</v>
      </c>
      <c r="P1763" s="20">
        <v>82</v>
      </c>
      <c r="Q1763" s="3">
        <v>30324946</v>
      </c>
      <c r="R1763" s="3">
        <v>17000000</v>
      </c>
      <c r="S1763" s="3">
        <f t="shared" si="270"/>
        <v>13324946</v>
      </c>
      <c r="T1763" s="4">
        <f t="shared" si="271"/>
        <v>0.78382035294117647</v>
      </c>
      <c r="U1763" s="5">
        <f t="shared" si="272"/>
        <v>25.11352814117647</v>
      </c>
      <c r="V1763" s="2">
        <f t="shared" si="273"/>
        <v>1998</v>
      </c>
      <c r="W1763" s="18" t="str">
        <f t="shared" si="274"/>
        <v>iyul</v>
      </c>
      <c r="X1763" s="18" t="str">
        <f t="shared" si="275"/>
        <v>John Fortenberry</v>
      </c>
      <c r="Y1763" s="18" t="str">
        <f t="shared" si="276"/>
        <v>A NİGHT AT THE ROXBURY</v>
      </c>
      <c r="Z1763" s="18" t="str">
        <f t="shared" si="277"/>
        <v>Normal</v>
      </c>
      <c r="AA1763" s="18" t="str">
        <f>VLOOKUP(D1763, lookups!$A$2:$B$18, 2, FALSE)</f>
        <v>Medium Budget</v>
      </c>
      <c r="AB1763" s="18" t="str">
        <f t="shared" si="278"/>
        <v>Not Recommended</v>
      </c>
      <c r="AC1763" s="18" t="str">
        <f t="shared" si="279"/>
        <v>Normal</v>
      </c>
    </row>
    <row r="1764" spans="1:29" x14ac:dyDescent="0.35">
      <c r="A1764" s="18" t="s">
        <v>3139</v>
      </c>
      <c r="B1764" s="19">
        <v>37405</v>
      </c>
      <c r="C1764" s="18" t="s">
        <v>50</v>
      </c>
      <c r="D1764" s="18" t="s">
        <v>27</v>
      </c>
      <c r="E1764" s="18" t="s">
        <v>21</v>
      </c>
      <c r="F1764" s="18" t="s">
        <v>22</v>
      </c>
      <c r="G1764" s="18" t="s">
        <v>110</v>
      </c>
      <c r="H1764" s="18" t="s">
        <v>3140</v>
      </c>
      <c r="I1764" s="18" t="s">
        <v>2104</v>
      </c>
      <c r="J1764" s="20">
        <v>775</v>
      </c>
      <c r="K1764" s="20">
        <v>3001</v>
      </c>
      <c r="L1764" s="20">
        <v>48</v>
      </c>
      <c r="M1764" s="20">
        <v>0</v>
      </c>
      <c r="N1764" s="20">
        <v>5.2</v>
      </c>
      <c r="O1764" s="20">
        <v>137</v>
      </c>
      <c r="P1764" s="20">
        <v>101</v>
      </c>
      <c r="Q1764" s="3">
        <v>30307804</v>
      </c>
      <c r="R1764" s="3">
        <v>35000000</v>
      </c>
      <c r="S1764" s="3">
        <f t="shared" si="270"/>
        <v>-4692196</v>
      </c>
      <c r="T1764" s="4">
        <f t="shared" si="271"/>
        <v>-0.13406274285714287</v>
      </c>
      <c r="U1764" s="5">
        <f t="shared" si="272"/>
        <v>20.746374902857145</v>
      </c>
      <c r="V1764" s="2">
        <f t="shared" si="273"/>
        <v>2002</v>
      </c>
      <c r="W1764" s="18" t="str">
        <f t="shared" si="274"/>
        <v>may</v>
      </c>
      <c r="X1764" s="18" t="str">
        <f t="shared" si="275"/>
        <v>Michael Rymer</v>
      </c>
      <c r="Y1764" s="18" t="str">
        <f t="shared" si="276"/>
        <v>QUEEN OF THE DAMNED</v>
      </c>
      <c r="Z1764" s="18" t="str">
        <f t="shared" si="277"/>
        <v>Normal</v>
      </c>
      <c r="AA1764" s="18" t="str">
        <f>VLOOKUP(D1764, lookups!$A$2:$B$18, 2, FALSE)</f>
        <v>Medium Budget</v>
      </c>
      <c r="AB1764" s="18" t="str">
        <f t="shared" si="278"/>
        <v>Not Recommended</v>
      </c>
      <c r="AC1764" s="18" t="str">
        <f t="shared" si="279"/>
        <v>High Buzz Mismatch</v>
      </c>
    </row>
    <row r="1765" spans="1:29" x14ac:dyDescent="0.35">
      <c r="A1765" s="18" t="s">
        <v>3196</v>
      </c>
      <c r="B1765" s="19">
        <v>37432</v>
      </c>
      <c r="C1765" s="18" t="s">
        <v>50</v>
      </c>
      <c r="D1765" s="18" t="s">
        <v>38</v>
      </c>
      <c r="E1765" s="18" t="s">
        <v>21</v>
      </c>
      <c r="F1765" s="18" t="s">
        <v>22</v>
      </c>
      <c r="G1765" s="18" t="s">
        <v>110</v>
      </c>
      <c r="H1765" s="18" t="s">
        <v>3193</v>
      </c>
      <c r="I1765" s="18" t="s">
        <v>3197</v>
      </c>
      <c r="J1765" s="20">
        <v>931</v>
      </c>
      <c r="K1765" s="20">
        <v>1917</v>
      </c>
      <c r="L1765" s="20">
        <v>7</v>
      </c>
      <c r="M1765" s="20">
        <v>744</v>
      </c>
      <c r="N1765" s="20">
        <v>5.6</v>
      </c>
      <c r="O1765" s="20">
        <v>92</v>
      </c>
      <c r="P1765" s="20">
        <v>98</v>
      </c>
      <c r="Q1765" s="3">
        <v>30306281</v>
      </c>
      <c r="R1765" s="3">
        <v>10000000</v>
      </c>
      <c r="S1765" s="3">
        <f t="shared" si="270"/>
        <v>20306281</v>
      </c>
      <c r="T1765" s="4">
        <f t="shared" si="271"/>
        <v>2.0306280999999999</v>
      </c>
      <c r="U1765" s="5">
        <f t="shared" si="272"/>
        <v>23.286651239999998</v>
      </c>
      <c r="V1765" s="2">
        <f t="shared" si="273"/>
        <v>2002</v>
      </c>
      <c r="W1765" s="18" t="str">
        <f t="shared" si="274"/>
        <v>iyun</v>
      </c>
      <c r="X1765" s="18" t="str">
        <f t="shared" si="275"/>
        <v>Bob Dolman</v>
      </c>
      <c r="Y1765" s="18" t="str">
        <f t="shared" si="276"/>
        <v>THE BANGER SİSTERS</v>
      </c>
      <c r="Z1765" s="18" t="str">
        <f t="shared" si="277"/>
        <v>Normal</v>
      </c>
      <c r="AA1765" s="18" t="str">
        <f>VLOOKUP(D1765, lookups!$A$2:$B$18, 2, FALSE)</f>
        <v>Medium Budget</v>
      </c>
      <c r="AB1765" s="18" t="str">
        <f t="shared" si="278"/>
        <v>Not Recommended</v>
      </c>
      <c r="AC1765" s="18" t="str">
        <f t="shared" si="279"/>
        <v>Normal</v>
      </c>
    </row>
    <row r="1766" spans="1:29" x14ac:dyDescent="0.35">
      <c r="A1766" s="18" t="s">
        <v>1180</v>
      </c>
      <c r="B1766" s="19">
        <v>34751</v>
      </c>
      <c r="C1766" s="18" t="s">
        <v>19</v>
      </c>
      <c r="D1766" s="18" t="s">
        <v>95</v>
      </c>
      <c r="E1766" s="18" t="s">
        <v>21</v>
      </c>
      <c r="F1766" s="18" t="s">
        <v>179</v>
      </c>
      <c r="G1766" s="18" t="s">
        <v>110</v>
      </c>
      <c r="H1766" s="18" t="s">
        <v>1181</v>
      </c>
      <c r="I1766" s="18" t="s">
        <v>286</v>
      </c>
      <c r="J1766" s="20">
        <v>45000</v>
      </c>
      <c r="K1766" s="20">
        <v>58528</v>
      </c>
      <c r="L1766" s="20">
        <v>503</v>
      </c>
      <c r="M1766" s="20">
        <v>0</v>
      </c>
      <c r="N1766" s="20">
        <v>6.3</v>
      </c>
      <c r="O1766" s="20">
        <v>61</v>
      </c>
      <c r="P1766" s="20">
        <v>132</v>
      </c>
      <c r="Q1766" s="3">
        <v>30306268</v>
      </c>
      <c r="R1766" s="3">
        <v>50000000</v>
      </c>
      <c r="S1766" s="3">
        <f t="shared" si="270"/>
        <v>-19693732</v>
      </c>
      <c r="T1766" s="4">
        <f t="shared" si="271"/>
        <v>-0.39387464</v>
      </c>
      <c r="U1766" s="5">
        <f t="shared" si="272"/>
        <v>25.042450144</v>
      </c>
      <c r="V1766" s="2">
        <f t="shared" si="273"/>
        <v>1995</v>
      </c>
      <c r="W1766" s="18" t="str">
        <f t="shared" si="274"/>
        <v>fevral</v>
      </c>
      <c r="X1766" s="18" t="str">
        <f t="shared" si="275"/>
        <v>Richard Donner</v>
      </c>
      <c r="Y1766" s="18" t="str">
        <f t="shared" si="276"/>
        <v>ASSASSİNS</v>
      </c>
      <c r="Z1766" s="18" t="str">
        <f t="shared" si="277"/>
        <v>Normal</v>
      </c>
      <c r="AA1766" s="18" t="str">
        <f>VLOOKUP(D1766, lookups!$A$2:$B$18, 2, FALSE)</f>
        <v>High Budget</v>
      </c>
      <c r="AB1766" s="18" t="str">
        <f t="shared" si="278"/>
        <v>Not Recommended</v>
      </c>
      <c r="AC1766" s="18" t="str">
        <f t="shared" si="279"/>
        <v>Normal</v>
      </c>
    </row>
    <row r="1767" spans="1:29" x14ac:dyDescent="0.35">
      <c r="A1767" s="18" t="s">
        <v>3066</v>
      </c>
      <c r="B1767" s="19">
        <v>37460</v>
      </c>
      <c r="C1767" s="18" t="s">
        <v>50</v>
      </c>
      <c r="D1767" s="18" t="s">
        <v>38</v>
      </c>
      <c r="E1767" s="18" t="s">
        <v>21</v>
      </c>
      <c r="F1767" s="18" t="s">
        <v>22</v>
      </c>
      <c r="G1767" s="18" t="s">
        <v>110</v>
      </c>
      <c r="H1767" s="18" t="s">
        <v>281</v>
      </c>
      <c r="I1767" s="18" t="s">
        <v>3067</v>
      </c>
      <c r="J1767" s="20">
        <v>2000</v>
      </c>
      <c r="K1767" s="20">
        <v>5440</v>
      </c>
      <c r="L1767" s="20">
        <v>28</v>
      </c>
      <c r="M1767" s="20">
        <v>0</v>
      </c>
      <c r="N1767" s="20">
        <v>4.0999999999999996</v>
      </c>
      <c r="O1767" s="20">
        <v>151</v>
      </c>
      <c r="P1767" s="20">
        <v>94</v>
      </c>
      <c r="Q1767" s="3">
        <v>30259652</v>
      </c>
      <c r="R1767" s="3">
        <v>15000000</v>
      </c>
      <c r="S1767" s="3">
        <f t="shared" si="270"/>
        <v>15259652</v>
      </c>
      <c r="T1767" s="4">
        <f t="shared" si="271"/>
        <v>1.0173101333333334</v>
      </c>
      <c r="U1767" s="5">
        <f t="shared" si="272"/>
        <v>16.806924053333333</v>
      </c>
      <c r="V1767" s="2">
        <f t="shared" si="273"/>
        <v>2002</v>
      </c>
      <c r="W1767" s="18" t="str">
        <f t="shared" si="274"/>
        <v>iyul</v>
      </c>
      <c r="X1767" s="18" t="str">
        <f t="shared" si="275"/>
        <v>Rick Rosenthal</v>
      </c>
      <c r="Y1767" s="18" t="str">
        <f t="shared" si="276"/>
        <v>HALLOWEEN: RESURRECTİON</v>
      </c>
      <c r="Z1767" s="18" t="str">
        <f t="shared" si="277"/>
        <v>Normal</v>
      </c>
      <c r="AA1767" s="18" t="str">
        <f>VLOOKUP(D1767, lookups!$A$2:$B$18, 2, FALSE)</f>
        <v>Medium Budget</v>
      </c>
      <c r="AB1767" s="18" t="str">
        <f t="shared" si="278"/>
        <v>Not Recommended</v>
      </c>
      <c r="AC1767" s="18" t="str">
        <f t="shared" si="279"/>
        <v>Normal</v>
      </c>
    </row>
    <row r="1768" spans="1:29" x14ac:dyDescent="0.35">
      <c r="A1768" s="18" t="s">
        <v>4790</v>
      </c>
      <c r="B1768" s="19">
        <v>39275</v>
      </c>
      <c r="C1768" s="18" t="s">
        <v>50</v>
      </c>
      <c r="D1768" s="18" t="s">
        <v>79</v>
      </c>
      <c r="E1768" s="18" t="s">
        <v>21</v>
      </c>
      <c r="F1768" s="18" t="s">
        <v>22</v>
      </c>
      <c r="G1768" s="18" t="s">
        <v>150</v>
      </c>
      <c r="H1768" s="18" t="s">
        <v>592</v>
      </c>
      <c r="I1768" s="18" t="s">
        <v>592</v>
      </c>
      <c r="J1768" s="20">
        <v>18000</v>
      </c>
      <c r="K1768" s="20">
        <v>22745</v>
      </c>
      <c r="L1768" s="20">
        <v>18000</v>
      </c>
      <c r="M1768" s="20">
        <v>0</v>
      </c>
      <c r="N1768" s="20">
        <v>7.6</v>
      </c>
      <c r="O1768" s="20">
        <v>112</v>
      </c>
      <c r="P1768" s="20">
        <v>126</v>
      </c>
      <c r="Q1768" s="3">
        <v>30226144</v>
      </c>
      <c r="R1768" s="3">
        <v>15000000</v>
      </c>
      <c r="S1768" s="3">
        <f t="shared" si="270"/>
        <v>15226144</v>
      </c>
      <c r="T1768" s="4">
        <f t="shared" si="271"/>
        <v>1.0150762666666666</v>
      </c>
      <c r="U1768" s="5">
        <f t="shared" si="272"/>
        <v>30.806030506666666</v>
      </c>
      <c r="V1768" s="2">
        <f t="shared" si="273"/>
        <v>2007</v>
      </c>
      <c r="W1768" s="18" t="str">
        <f t="shared" si="274"/>
        <v>iyul</v>
      </c>
      <c r="X1768" s="18" t="str">
        <f t="shared" si="275"/>
        <v>Denzel Washington</v>
      </c>
      <c r="Y1768" s="18" t="str">
        <f t="shared" si="276"/>
        <v>THE GREAT DEBATERS</v>
      </c>
      <c r="Z1768" s="18" t="str">
        <f t="shared" si="277"/>
        <v>Normal</v>
      </c>
      <c r="AA1768" s="18" t="str">
        <f>VLOOKUP(D1768, lookups!$A$2:$B$18, 2, FALSE)</f>
        <v>Medium Budget</v>
      </c>
      <c r="AB1768" s="18" t="str">
        <f t="shared" si="278"/>
        <v>Not Recommended</v>
      </c>
      <c r="AC1768" s="18" t="str">
        <f t="shared" si="279"/>
        <v>Normal</v>
      </c>
    </row>
    <row r="1769" spans="1:29" x14ac:dyDescent="0.35">
      <c r="A1769" s="18" t="s">
        <v>3363</v>
      </c>
      <c r="B1769" s="19">
        <v>37800</v>
      </c>
      <c r="C1769" s="18" t="s">
        <v>50</v>
      </c>
      <c r="D1769" s="18" t="s">
        <v>27</v>
      </c>
      <c r="E1769" s="18" t="s">
        <v>21</v>
      </c>
      <c r="F1769" s="18" t="s">
        <v>22</v>
      </c>
      <c r="G1769" s="18" t="s">
        <v>150</v>
      </c>
      <c r="H1769" s="18" t="s">
        <v>3364</v>
      </c>
      <c r="I1769" s="18" t="s">
        <v>3365</v>
      </c>
      <c r="J1769" s="20">
        <v>2000</v>
      </c>
      <c r="K1769" s="20">
        <v>4868</v>
      </c>
      <c r="L1769" s="20">
        <v>23</v>
      </c>
      <c r="M1769" s="20">
        <v>0</v>
      </c>
      <c r="N1769" s="20">
        <v>5.3</v>
      </c>
      <c r="O1769" s="20">
        <v>97</v>
      </c>
      <c r="P1769" s="20">
        <v>94</v>
      </c>
      <c r="Q1769" s="3">
        <v>30222640</v>
      </c>
      <c r="R1769" s="3">
        <v>25000000</v>
      </c>
      <c r="S1769" s="3">
        <f t="shared" si="270"/>
        <v>5222640</v>
      </c>
      <c r="T1769" s="4">
        <f t="shared" si="271"/>
        <v>0.2089056</v>
      </c>
      <c r="U1769" s="5">
        <f t="shared" si="272"/>
        <v>21.283562239999998</v>
      </c>
      <c r="V1769" s="2">
        <f t="shared" si="273"/>
        <v>2003</v>
      </c>
      <c r="W1769" s="18" t="str">
        <f t="shared" si="274"/>
        <v>iyun</v>
      </c>
      <c r="X1769" s="18" t="str">
        <f t="shared" si="275"/>
        <v>Bille Woodruff</v>
      </c>
      <c r="Y1769" s="18" t="str">
        <f t="shared" si="276"/>
        <v>HONEY</v>
      </c>
      <c r="Z1769" s="18" t="str">
        <f t="shared" si="277"/>
        <v>Normal</v>
      </c>
      <c r="AA1769" s="18" t="str">
        <f>VLOOKUP(D1769, lookups!$A$2:$B$18, 2, FALSE)</f>
        <v>Medium Budget</v>
      </c>
      <c r="AB1769" s="18" t="str">
        <f t="shared" si="278"/>
        <v>Not Recommended</v>
      </c>
      <c r="AC1769" s="18" t="str">
        <f t="shared" si="279"/>
        <v>High Buzz Mismatch</v>
      </c>
    </row>
    <row r="1770" spans="1:29" x14ac:dyDescent="0.35">
      <c r="A1770" s="18" t="s">
        <v>5563</v>
      </c>
      <c r="B1770" s="19">
        <v>40227</v>
      </c>
      <c r="C1770" s="18" t="s">
        <v>50</v>
      </c>
      <c r="D1770" s="18" t="s">
        <v>38</v>
      </c>
      <c r="E1770" s="18" t="s">
        <v>21</v>
      </c>
      <c r="F1770" s="18" t="s">
        <v>22</v>
      </c>
      <c r="G1770" s="18" t="s">
        <v>150</v>
      </c>
      <c r="H1770" s="18" t="s">
        <v>5564</v>
      </c>
      <c r="I1770" s="18" t="s">
        <v>1522</v>
      </c>
      <c r="J1770" s="20">
        <v>273</v>
      </c>
      <c r="K1770" s="20">
        <v>993</v>
      </c>
      <c r="L1770" s="20">
        <v>274</v>
      </c>
      <c r="M1770" s="20">
        <v>0</v>
      </c>
      <c r="N1770" s="20">
        <v>5.3</v>
      </c>
      <c r="O1770" s="20">
        <v>168</v>
      </c>
      <c r="P1770" s="20">
        <v>121</v>
      </c>
      <c r="Q1770" s="3">
        <v>30212620</v>
      </c>
      <c r="R1770" s="3">
        <v>120000000</v>
      </c>
      <c r="S1770" s="3">
        <f t="shared" si="270"/>
        <v>-89787380</v>
      </c>
      <c r="T1770" s="4">
        <f t="shared" si="271"/>
        <v>-0.74822816666666669</v>
      </c>
      <c r="U1770" s="5">
        <f t="shared" si="272"/>
        <v>20.900708733333332</v>
      </c>
      <c r="V1770" s="2">
        <f t="shared" si="273"/>
        <v>2010</v>
      </c>
      <c r="W1770" s="18" t="str">
        <f t="shared" si="274"/>
        <v>fevral</v>
      </c>
      <c r="X1770" s="18" t="str">
        <f t="shared" si="275"/>
        <v>James L. Brooks</v>
      </c>
      <c r="Y1770" s="18" t="str">
        <f t="shared" si="276"/>
        <v>HOW DO YOU KNOW</v>
      </c>
      <c r="Z1770" s="18" t="str">
        <f t="shared" si="277"/>
        <v>Underperformer</v>
      </c>
      <c r="AA1770" s="18" t="str">
        <f>VLOOKUP(D1770, lookups!$A$2:$B$18, 2, FALSE)</f>
        <v>Medium Budget</v>
      </c>
      <c r="AB1770" s="18" t="str">
        <f t="shared" si="278"/>
        <v>Not Recommended</v>
      </c>
      <c r="AC1770" s="18" t="str">
        <f t="shared" si="279"/>
        <v>High Buzz Mismatch</v>
      </c>
    </row>
    <row r="1771" spans="1:29" x14ac:dyDescent="0.35">
      <c r="A1771" s="18" t="s">
        <v>2509</v>
      </c>
      <c r="B1771" s="19">
        <v>36810</v>
      </c>
      <c r="C1771" s="18" t="s">
        <v>50</v>
      </c>
      <c r="D1771" s="18" t="s">
        <v>95</v>
      </c>
      <c r="E1771" s="18" t="s">
        <v>21</v>
      </c>
      <c r="F1771" s="18" t="s">
        <v>22</v>
      </c>
      <c r="G1771" s="18" t="s">
        <v>110</v>
      </c>
      <c r="H1771" s="18" t="s">
        <v>487</v>
      </c>
      <c r="I1771" s="18" t="s">
        <v>2510</v>
      </c>
      <c r="J1771" s="20">
        <v>2000</v>
      </c>
      <c r="K1771" s="20">
        <v>3753</v>
      </c>
      <c r="L1771" s="20">
        <v>18</v>
      </c>
      <c r="M1771" s="20">
        <v>470</v>
      </c>
      <c r="N1771" s="20">
        <v>5.7</v>
      </c>
      <c r="O1771" s="20">
        <v>110</v>
      </c>
      <c r="P1771" s="20">
        <v>116</v>
      </c>
      <c r="Q1771" s="3">
        <v>30199105</v>
      </c>
      <c r="R1771" s="3">
        <v>40000000</v>
      </c>
      <c r="S1771" s="3">
        <f t="shared" si="270"/>
        <v>-9800895</v>
      </c>
      <c r="T1771" s="4">
        <f t="shared" si="271"/>
        <v>-0.24502237499999999</v>
      </c>
      <c r="U1771" s="5">
        <f t="shared" si="272"/>
        <v>22.748991050000001</v>
      </c>
      <c r="V1771" s="2">
        <f t="shared" si="273"/>
        <v>2000</v>
      </c>
      <c r="W1771" s="18" t="str">
        <f t="shared" si="274"/>
        <v>oktyabr</v>
      </c>
      <c r="X1771" s="18" t="str">
        <f t="shared" si="275"/>
        <v>Christian Duguay</v>
      </c>
      <c r="Y1771" s="18" t="str">
        <f t="shared" si="276"/>
        <v>THE ART OF WAR</v>
      </c>
      <c r="Z1771" s="18" t="str">
        <f t="shared" si="277"/>
        <v>Normal</v>
      </c>
      <c r="AA1771" s="18" t="str">
        <f>VLOOKUP(D1771, lookups!$A$2:$B$18, 2, FALSE)</f>
        <v>High Budget</v>
      </c>
      <c r="AB1771" s="18" t="str">
        <f t="shared" si="278"/>
        <v>Not Recommended</v>
      </c>
      <c r="AC1771" s="18" t="str">
        <f t="shared" si="279"/>
        <v>High Buzz Mismatch</v>
      </c>
    </row>
    <row r="1772" spans="1:29" x14ac:dyDescent="0.35">
      <c r="A1772" s="18" t="s">
        <v>2974</v>
      </c>
      <c r="B1772" s="19">
        <v>37576</v>
      </c>
      <c r="C1772" s="18" t="s">
        <v>50</v>
      </c>
      <c r="D1772" s="18" t="s">
        <v>95</v>
      </c>
      <c r="E1772" s="18" t="s">
        <v>21</v>
      </c>
      <c r="F1772" s="18" t="s">
        <v>22</v>
      </c>
      <c r="G1772" s="18" t="s">
        <v>150</v>
      </c>
      <c r="H1772" s="18" t="s">
        <v>898</v>
      </c>
      <c r="I1772" s="18" t="s">
        <v>803</v>
      </c>
      <c r="J1772" s="20">
        <v>12000</v>
      </c>
      <c r="K1772" s="20">
        <v>12993</v>
      </c>
      <c r="L1772" s="20">
        <v>541</v>
      </c>
      <c r="M1772" s="20">
        <v>792</v>
      </c>
      <c r="N1772" s="20">
        <v>5.6</v>
      </c>
      <c r="O1772" s="20">
        <v>128</v>
      </c>
      <c r="P1772" s="20">
        <v>116</v>
      </c>
      <c r="Q1772" s="3">
        <v>30157016</v>
      </c>
      <c r="R1772" s="3">
        <v>70000000</v>
      </c>
      <c r="S1772" s="3">
        <f t="shared" si="270"/>
        <v>-39842984</v>
      </c>
      <c r="T1772" s="4">
        <f t="shared" si="271"/>
        <v>-0.56918548571428573</v>
      </c>
      <c r="U1772" s="5">
        <f t="shared" si="272"/>
        <v>22.251525805714284</v>
      </c>
      <c r="V1772" s="2">
        <f t="shared" si="273"/>
        <v>2002</v>
      </c>
      <c r="W1772" s="18" t="str">
        <f t="shared" si="274"/>
        <v>noyabr</v>
      </c>
      <c r="X1772" s="18" t="str">
        <f t="shared" si="275"/>
        <v>Joel Schumacher</v>
      </c>
      <c r="Y1772" s="18" t="str">
        <f t="shared" si="276"/>
        <v>BAD COMPANY</v>
      </c>
      <c r="Z1772" s="18" t="str">
        <f t="shared" si="277"/>
        <v>Underperformer</v>
      </c>
      <c r="AA1772" s="18" t="str">
        <f>VLOOKUP(D1772, lookups!$A$2:$B$18, 2, FALSE)</f>
        <v>High Budget</v>
      </c>
      <c r="AB1772" s="18" t="str">
        <f t="shared" si="278"/>
        <v>Not Recommended</v>
      </c>
      <c r="AC1772" s="18" t="str">
        <f t="shared" si="279"/>
        <v>High Buzz Mismatch</v>
      </c>
    </row>
    <row r="1773" spans="1:29" x14ac:dyDescent="0.35">
      <c r="A1773" s="18" t="s">
        <v>6817</v>
      </c>
      <c r="B1773" s="19">
        <v>41793</v>
      </c>
      <c r="C1773" s="18" t="s">
        <v>50</v>
      </c>
      <c r="D1773" s="18" t="s">
        <v>27</v>
      </c>
      <c r="E1773" s="18" t="s">
        <v>21</v>
      </c>
      <c r="F1773" s="18" t="s">
        <v>22</v>
      </c>
      <c r="G1773" s="18" t="s">
        <v>102</v>
      </c>
      <c r="H1773" s="18" t="s">
        <v>6818</v>
      </c>
      <c r="I1773" s="18" t="s">
        <v>2827</v>
      </c>
      <c r="J1773" s="20">
        <v>116</v>
      </c>
      <c r="K1773" s="20">
        <v>525</v>
      </c>
      <c r="L1773" s="20">
        <v>49</v>
      </c>
      <c r="M1773" s="20">
        <v>0</v>
      </c>
      <c r="N1773" s="20">
        <v>6.7</v>
      </c>
      <c r="O1773" s="20">
        <v>50</v>
      </c>
      <c r="P1773" s="20">
        <v>115</v>
      </c>
      <c r="Q1773" s="3">
        <v>30127963</v>
      </c>
      <c r="R1773" s="3">
        <v>15000000</v>
      </c>
      <c r="S1773" s="3">
        <f t="shared" si="270"/>
        <v>15127963</v>
      </c>
      <c r="T1773" s="4">
        <f t="shared" si="271"/>
        <v>1.0085308666666666</v>
      </c>
      <c r="U1773" s="5">
        <f t="shared" si="272"/>
        <v>27.203412346666667</v>
      </c>
      <c r="V1773" s="2">
        <f t="shared" si="273"/>
        <v>2014</v>
      </c>
      <c r="W1773" s="18" t="str">
        <f t="shared" si="274"/>
        <v>iyun</v>
      </c>
      <c r="X1773" s="18" t="str">
        <f t="shared" si="275"/>
        <v>Thomas Carter</v>
      </c>
      <c r="Y1773" s="18" t="str">
        <f t="shared" si="276"/>
        <v>WHEN THE GAME STANDS TALL</v>
      </c>
      <c r="Z1773" s="18" t="str">
        <f t="shared" si="277"/>
        <v>Normal</v>
      </c>
      <c r="AA1773" s="18" t="str">
        <f>VLOOKUP(D1773, lookups!$A$2:$B$18, 2, FALSE)</f>
        <v>Medium Budget</v>
      </c>
      <c r="AB1773" s="18" t="str">
        <f t="shared" si="278"/>
        <v>Not Recommended</v>
      </c>
      <c r="AC1773" s="18" t="str">
        <f t="shared" si="279"/>
        <v>Normal</v>
      </c>
    </row>
    <row r="1774" spans="1:29" x14ac:dyDescent="0.35">
      <c r="A1774" s="18" t="s">
        <v>5035</v>
      </c>
      <c r="B1774" s="19">
        <v>39670</v>
      </c>
      <c r="C1774" s="18" t="s">
        <v>50</v>
      </c>
      <c r="D1774" s="18" t="s">
        <v>58</v>
      </c>
      <c r="E1774" s="18" t="s">
        <v>21</v>
      </c>
      <c r="F1774" s="18" t="s">
        <v>22</v>
      </c>
      <c r="G1774" s="18" t="s">
        <v>46</v>
      </c>
      <c r="H1774" s="18" t="s">
        <v>5036</v>
      </c>
      <c r="I1774" s="18" t="s">
        <v>5037</v>
      </c>
      <c r="J1774" s="20">
        <v>541</v>
      </c>
      <c r="K1774" s="20">
        <v>2268</v>
      </c>
      <c r="L1774" s="20">
        <v>16</v>
      </c>
      <c r="M1774" s="20">
        <v>279</v>
      </c>
      <c r="N1774" s="20">
        <v>4.5</v>
      </c>
      <c r="O1774" s="20">
        <v>85</v>
      </c>
      <c r="P1774" s="20">
        <v>81</v>
      </c>
      <c r="Q1774" s="3">
        <v>30105968</v>
      </c>
      <c r="R1774" s="3">
        <v>37000000</v>
      </c>
      <c r="S1774" s="3">
        <f t="shared" si="270"/>
        <v>-6894032</v>
      </c>
      <c r="T1774" s="4">
        <f t="shared" si="271"/>
        <v>-0.18632518918918919</v>
      </c>
      <c r="U1774" s="5">
        <f t="shared" si="272"/>
        <v>17.953369924324324</v>
      </c>
      <c r="V1774" s="2">
        <f t="shared" si="273"/>
        <v>2008</v>
      </c>
      <c r="W1774" s="18" t="str">
        <f t="shared" si="274"/>
        <v>avgust</v>
      </c>
      <c r="X1774" s="18" t="str">
        <f t="shared" si="275"/>
        <v>Kirk De Micco</v>
      </c>
      <c r="Y1774" s="18" t="str">
        <f t="shared" si="276"/>
        <v>SPACE CHİMPS</v>
      </c>
      <c r="Z1774" s="18" t="str">
        <f t="shared" si="277"/>
        <v>Normal</v>
      </c>
      <c r="AA1774" s="18" t="str">
        <f>VLOOKUP(D1774, lookups!$A$2:$B$18, 2, FALSE)</f>
        <v>High Budget</v>
      </c>
      <c r="AB1774" s="18" t="str">
        <f t="shared" si="278"/>
        <v>Not Recommended</v>
      </c>
      <c r="AC1774" s="18" t="str">
        <f t="shared" si="279"/>
        <v>High Buzz Mismatch</v>
      </c>
    </row>
    <row r="1775" spans="1:29" x14ac:dyDescent="0.35">
      <c r="A1775" s="18" t="s">
        <v>849</v>
      </c>
      <c r="B1775" s="19">
        <v>33552</v>
      </c>
      <c r="C1775" s="18" t="s">
        <v>50</v>
      </c>
      <c r="D1775" s="18" t="s">
        <v>95</v>
      </c>
      <c r="E1775" s="18" t="s">
        <v>21</v>
      </c>
      <c r="F1775" s="18" t="s">
        <v>22</v>
      </c>
      <c r="G1775" s="18" t="s">
        <v>110</v>
      </c>
      <c r="H1775" s="18" t="s">
        <v>667</v>
      </c>
      <c r="I1775" s="18" t="s">
        <v>850</v>
      </c>
      <c r="J1775" s="20">
        <v>633</v>
      </c>
      <c r="K1775" s="20">
        <v>874</v>
      </c>
      <c r="L1775" s="20">
        <v>23</v>
      </c>
      <c r="M1775" s="20">
        <v>0</v>
      </c>
      <c r="N1775" s="20">
        <v>5.5</v>
      </c>
      <c r="O1775" s="20">
        <v>40</v>
      </c>
      <c r="P1775" s="20">
        <v>110</v>
      </c>
      <c r="Q1775" s="3">
        <v>30102717</v>
      </c>
      <c r="R1775" s="3">
        <v>15000000</v>
      </c>
      <c r="S1775" s="3">
        <f t="shared" si="270"/>
        <v>15102717</v>
      </c>
      <c r="T1775" s="4">
        <f t="shared" si="271"/>
        <v>1.0068478000000001</v>
      </c>
      <c r="U1775" s="5">
        <f t="shared" si="272"/>
        <v>22.40273912</v>
      </c>
      <c r="V1775" s="2">
        <f t="shared" si="273"/>
        <v>1991</v>
      </c>
      <c r="W1775" s="18" t="str">
        <f t="shared" si="274"/>
        <v>noyabr</v>
      </c>
      <c r="X1775" s="18" t="str">
        <f t="shared" si="275"/>
        <v>Sheldon Lettich</v>
      </c>
      <c r="Y1775" s="18" t="str">
        <f t="shared" si="276"/>
        <v>DOUBLE IMPACT</v>
      </c>
      <c r="Z1775" s="18" t="str">
        <f t="shared" si="277"/>
        <v>Normal</v>
      </c>
      <c r="AA1775" s="18" t="str">
        <f>VLOOKUP(D1775, lookups!$A$2:$B$18, 2, FALSE)</f>
        <v>High Budget</v>
      </c>
      <c r="AB1775" s="18" t="str">
        <f t="shared" si="278"/>
        <v>Not Recommended</v>
      </c>
      <c r="AC1775" s="18" t="str">
        <f t="shared" si="279"/>
        <v>Normal</v>
      </c>
    </row>
    <row r="1776" spans="1:29" x14ac:dyDescent="0.35">
      <c r="A1776" s="18" t="s">
        <v>2493</v>
      </c>
      <c r="B1776" s="19">
        <v>36692</v>
      </c>
      <c r="C1776" s="18" t="s">
        <v>50</v>
      </c>
      <c r="D1776" s="18" t="s">
        <v>38</v>
      </c>
      <c r="E1776" s="18" t="s">
        <v>21</v>
      </c>
      <c r="F1776" s="18" t="s">
        <v>101</v>
      </c>
      <c r="G1776" s="18" t="s">
        <v>110</v>
      </c>
      <c r="H1776" s="18" t="s">
        <v>1829</v>
      </c>
      <c r="I1776" s="18" t="s">
        <v>1830</v>
      </c>
      <c r="J1776" s="20">
        <v>26000</v>
      </c>
      <c r="K1776" s="20">
        <v>39175</v>
      </c>
      <c r="L1776" s="20">
        <v>0</v>
      </c>
      <c r="M1776" s="20">
        <v>27000</v>
      </c>
      <c r="N1776" s="20">
        <v>8.3000000000000007</v>
      </c>
      <c r="O1776" s="20">
        <v>151</v>
      </c>
      <c r="P1776" s="20">
        <v>104</v>
      </c>
      <c r="Q1776" s="3">
        <v>30093107</v>
      </c>
      <c r="R1776" s="3">
        <v>6000000</v>
      </c>
      <c r="S1776" s="3">
        <f t="shared" si="270"/>
        <v>24093107</v>
      </c>
      <c r="T1776" s="4">
        <f t="shared" si="271"/>
        <v>4.015517833333333</v>
      </c>
      <c r="U1776" s="5">
        <f t="shared" si="272"/>
        <v>37.506207133333341</v>
      </c>
      <c r="V1776" s="2">
        <f t="shared" si="273"/>
        <v>2000</v>
      </c>
      <c r="W1776" s="18" t="str">
        <f t="shared" si="274"/>
        <v>iyun</v>
      </c>
      <c r="X1776" s="18" t="str">
        <f t="shared" si="275"/>
        <v>Guy Ritchie</v>
      </c>
      <c r="Y1776" s="18" t="str">
        <f t="shared" si="276"/>
        <v>SNATCH</v>
      </c>
      <c r="Z1776" s="18" t="str">
        <f t="shared" si="277"/>
        <v>Normal</v>
      </c>
      <c r="AA1776" s="18" t="str">
        <f>VLOOKUP(D1776, lookups!$A$2:$B$18, 2, FALSE)</f>
        <v>Medium Budget</v>
      </c>
      <c r="AB1776" s="18" t="str">
        <f t="shared" si="278"/>
        <v>Not Recommended</v>
      </c>
      <c r="AC1776" s="18" t="str">
        <f t="shared" si="279"/>
        <v>High Buzz / High Score</v>
      </c>
    </row>
    <row r="1777" spans="1:29" x14ac:dyDescent="0.35">
      <c r="A1777" s="18" t="s">
        <v>3061</v>
      </c>
      <c r="B1777" s="19">
        <v>37441</v>
      </c>
      <c r="C1777" s="18" t="s">
        <v>50</v>
      </c>
      <c r="D1777" s="18" t="s">
        <v>109</v>
      </c>
      <c r="E1777" s="18" t="s">
        <v>21</v>
      </c>
      <c r="F1777" s="18" t="s">
        <v>22</v>
      </c>
      <c r="G1777" s="18" t="s">
        <v>110</v>
      </c>
      <c r="H1777" s="18" t="s">
        <v>3062</v>
      </c>
      <c r="I1777" s="18" t="s">
        <v>2921</v>
      </c>
      <c r="J1777" s="20">
        <v>534</v>
      </c>
      <c r="K1777" s="20">
        <v>1083</v>
      </c>
      <c r="L1777" s="20">
        <v>17</v>
      </c>
      <c r="M1777" s="20">
        <v>0</v>
      </c>
      <c r="N1777" s="20">
        <v>5.5</v>
      </c>
      <c r="O1777" s="20">
        <v>156</v>
      </c>
      <c r="P1777" s="20">
        <v>91</v>
      </c>
      <c r="Q1777" s="3">
        <v>30079316</v>
      </c>
      <c r="R1777" s="3">
        <v>35000000</v>
      </c>
      <c r="S1777" s="3">
        <f t="shared" si="270"/>
        <v>-4920684</v>
      </c>
      <c r="T1777" s="4">
        <f t="shared" si="271"/>
        <v>-0.14059097142857144</v>
      </c>
      <c r="U1777" s="5">
        <f t="shared" si="272"/>
        <v>21.943763611428572</v>
      </c>
      <c r="V1777" s="2">
        <f t="shared" si="273"/>
        <v>2002</v>
      </c>
      <c r="W1777" s="18" t="str">
        <f t="shared" si="274"/>
        <v>iyul</v>
      </c>
      <c r="X1777" s="18" t="str">
        <f t="shared" si="275"/>
        <v>Steve Beck</v>
      </c>
      <c r="Y1777" s="18" t="str">
        <f t="shared" si="276"/>
        <v>GHOST SHİP</v>
      </c>
      <c r="Z1777" s="18" t="str">
        <f t="shared" si="277"/>
        <v>Normal</v>
      </c>
      <c r="AA1777" s="18" t="str">
        <f>VLOOKUP(D1777, lookups!$A$2:$B$18, 2, FALSE)</f>
        <v>Low Budget</v>
      </c>
      <c r="AB1777" s="18" t="str">
        <f t="shared" si="278"/>
        <v>Not Recommended</v>
      </c>
      <c r="AC1777" s="18" t="str">
        <f t="shared" si="279"/>
        <v>High Buzz Mismatch</v>
      </c>
    </row>
    <row r="1778" spans="1:29" x14ac:dyDescent="0.35">
      <c r="A1778" s="18" t="s">
        <v>3038</v>
      </c>
      <c r="B1778" s="19">
        <v>37483</v>
      </c>
      <c r="C1778" s="18" t="s">
        <v>50</v>
      </c>
      <c r="D1778" s="18" t="s">
        <v>27</v>
      </c>
      <c r="E1778" s="18" t="s">
        <v>21</v>
      </c>
      <c r="F1778" s="18" t="s">
        <v>22</v>
      </c>
      <c r="G1778" s="18" t="s">
        <v>150</v>
      </c>
      <c r="H1778" s="18" t="s">
        <v>887</v>
      </c>
      <c r="I1778" s="18" t="s">
        <v>1074</v>
      </c>
      <c r="J1778" s="20">
        <v>780</v>
      </c>
      <c r="K1778" s="20">
        <v>2109</v>
      </c>
      <c r="L1778" s="20">
        <v>293</v>
      </c>
      <c r="M1778" s="20">
        <v>0</v>
      </c>
      <c r="N1778" s="20">
        <v>6.1</v>
      </c>
      <c r="O1778" s="20">
        <v>117</v>
      </c>
      <c r="P1778" s="20">
        <v>104</v>
      </c>
      <c r="Q1778" s="3">
        <v>30063805</v>
      </c>
      <c r="R1778" s="3">
        <v>60000000</v>
      </c>
      <c r="S1778" s="3">
        <f t="shared" si="270"/>
        <v>-29936195</v>
      </c>
      <c r="T1778" s="4">
        <f t="shared" si="271"/>
        <v>-0.49893658333333335</v>
      </c>
      <c r="U1778" s="5">
        <f t="shared" si="272"/>
        <v>24.200425366666664</v>
      </c>
      <c r="V1778" s="2">
        <f t="shared" si="273"/>
        <v>2002</v>
      </c>
      <c r="W1778" s="18" t="str">
        <f t="shared" si="274"/>
        <v>avgust</v>
      </c>
      <c r="X1778" s="18" t="str">
        <f t="shared" si="275"/>
        <v>Tom Shadyac</v>
      </c>
      <c r="Y1778" s="18" t="str">
        <f t="shared" si="276"/>
        <v>DRAGONFLY</v>
      </c>
      <c r="Z1778" s="18" t="str">
        <f t="shared" si="277"/>
        <v>Underperformer</v>
      </c>
      <c r="AA1778" s="18" t="str">
        <f>VLOOKUP(D1778, lookups!$A$2:$B$18, 2, FALSE)</f>
        <v>Medium Budget</v>
      </c>
      <c r="AB1778" s="18" t="str">
        <f t="shared" si="278"/>
        <v>Not Recommended</v>
      </c>
      <c r="AC1778" s="18" t="str">
        <f t="shared" si="279"/>
        <v>Normal</v>
      </c>
    </row>
    <row r="1779" spans="1:29" x14ac:dyDescent="0.35">
      <c r="A1779" s="18" t="s">
        <v>2730</v>
      </c>
      <c r="B1779" s="19">
        <v>37118</v>
      </c>
      <c r="C1779" s="18" t="s">
        <v>50</v>
      </c>
      <c r="D1779" s="18" t="s">
        <v>38</v>
      </c>
      <c r="E1779" s="18" t="s">
        <v>21</v>
      </c>
      <c r="F1779" s="18" t="s">
        <v>22</v>
      </c>
      <c r="G1779" s="18" t="s">
        <v>110</v>
      </c>
      <c r="H1779" s="18" t="s">
        <v>1524</v>
      </c>
      <c r="I1779" s="18" t="s">
        <v>1083</v>
      </c>
      <c r="J1779" s="20">
        <v>8000</v>
      </c>
      <c r="K1779" s="20">
        <v>11632</v>
      </c>
      <c r="L1779" s="20">
        <v>0</v>
      </c>
      <c r="M1779" s="20">
        <v>0</v>
      </c>
      <c r="N1779" s="20">
        <v>6.9</v>
      </c>
      <c r="O1779" s="20">
        <v>181</v>
      </c>
      <c r="P1779" s="20">
        <v>104</v>
      </c>
      <c r="Q1779" s="3">
        <v>30059386</v>
      </c>
      <c r="R1779" s="3">
        <v>22000000</v>
      </c>
      <c r="S1779" s="3">
        <f t="shared" si="270"/>
        <v>8059386</v>
      </c>
      <c r="T1779" s="4">
        <f t="shared" si="271"/>
        <v>0.36633572727272729</v>
      </c>
      <c r="U1779" s="5">
        <f t="shared" si="272"/>
        <v>27.746534290909093</v>
      </c>
      <c r="V1779" s="2">
        <f t="shared" si="273"/>
        <v>2001</v>
      </c>
      <c r="W1779" s="18" t="str">
        <f t="shared" si="274"/>
        <v>avgust</v>
      </c>
      <c r="X1779" s="18" t="str">
        <f t="shared" si="275"/>
        <v>Kevin Smith</v>
      </c>
      <c r="Y1779" s="18" t="str">
        <f t="shared" si="276"/>
        <v>JAY AND SİLENT BOB STRİKE BACK</v>
      </c>
      <c r="Z1779" s="18" t="str">
        <f t="shared" si="277"/>
        <v>Normal</v>
      </c>
      <c r="AA1779" s="18" t="str">
        <f>VLOOKUP(D1779, lookups!$A$2:$B$18, 2, FALSE)</f>
        <v>Medium Budget</v>
      </c>
      <c r="AB1779" s="18" t="str">
        <f t="shared" si="278"/>
        <v>Not Recommended</v>
      </c>
      <c r="AC1779" s="18" t="str">
        <f t="shared" si="279"/>
        <v>Normal</v>
      </c>
    </row>
    <row r="1780" spans="1:29" x14ac:dyDescent="0.35">
      <c r="A1780" s="18" t="s">
        <v>754</v>
      </c>
      <c r="B1780" s="19">
        <v>32752</v>
      </c>
      <c r="C1780" s="18" t="s">
        <v>50</v>
      </c>
      <c r="D1780" s="18" t="s">
        <v>95</v>
      </c>
      <c r="E1780" s="18" t="s">
        <v>21</v>
      </c>
      <c r="F1780" s="18" t="s">
        <v>22</v>
      </c>
      <c r="G1780" s="18" t="s">
        <v>110</v>
      </c>
      <c r="H1780" s="18" t="s">
        <v>755</v>
      </c>
      <c r="I1780" s="18" t="s">
        <v>756</v>
      </c>
      <c r="J1780" s="20">
        <v>623</v>
      </c>
      <c r="K1780" s="20">
        <v>2484</v>
      </c>
      <c r="L1780" s="20">
        <v>9</v>
      </c>
      <c r="M1780" s="20">
        <v>0</v>
      </c>
      <c r="N1780" s="20">
        <v>6.5</v>
      </c>
      <c r="O1780" s="20">
        <v>83</v>
      </c>
      <c r="P1780" s="20">
        <v>114</v>
      </c>
      <c r="Q1780" s="3">
        <v>30050028</v>
      </c>
      <c r="R1780" s="3">
        <v>17000000</v>
      </c>
      <c r="S1780" s="3">
        <f t="shared" si="270"/>
        <v>13050028</v>
      </c>
      <c r="T1780" s="4">
        <f t="shared" si="271"/>
        <v>0.7676487058823529</v>
      </c>
      <c r="U1780" s="5">
        <f t="shared" si="272"/>
        <v>26.30705948235294</v>
      </c>
      <c r="V1780" s="2">
        <f t="shared" si="273"/>
        <v>1989</v>
      </c>
      <c r="W1780" s="18" t="str">
        <f t="shared" si="274"/>
        <v>sentyabr</v>
      </c>
      <c r="X1780" s="18" t="str">
        <f t="shared" si="275"/>
        <v>Rowdy Herrington</v>
      </c>
      <c r="Y1780" s="18" t="str">
        <f t="shared" si="276"/>
        <v>ROAD HOUSE</v>
      </c>
      <c r="Z1780" s="18" t="str">
        <f t="shared" si="277"/>
        <v>Normal</v>
      </c>
      <c r="AA1780" s="18" t="str">
        <f>VLOOKUP(D1780, lookups!$A$2:$B$18, 2, FALSE)</f>
        <v>High Budget</v>
      </c>
      <c r="AB1780" s="18" t="str">
        <f t="shared" si="278"/>
        <v>Not Recommended</v>
      </c>
      <c r="AC1780" s="18" t="str">
        <f t="shared" si="279"/>
        <v>Normal</v>
      </c>
    </row>
    <row r="1781" spans="1:29" x14ac:dyDescent="0.35">
      <c r="A1781" s="18" t="s">
        <v>5060</v>
      </c>
      <c r="B1781" s="19">
        <v>39633</v>
      </c>
      <c r="C1781" s="18" t="s">
        <v>50</v>
      </c>
      <c r="D1781" s="18" t="s">
        <v>20</v>
      </c>
      <c r="E1781" s="18" t="s">
        <v>21</v>
      </c>
      <c r="F1781" s="18" t="s">
        <v>101</v>
      </c>
      <c r="G1781" s="18" t="s">
        <v>110</v>
      </c>
      <c r="H1781" s="18" t="s">
        <v>1829</v>
      </c>
      <c r="I1781" s="18" t="s">
        <v>478</v>
      </c>
      <c r="J1781" s="20">
        <v>26000</v>
      </c>
      <c r="K1781" s="20">
        <v>27755</v>
      </c>
      <c r="L1781" s="20">
        <v>79</v>
      </c>
      <c r="M1781" s="20">
        <v>0</v>
      </c>
      <c r="N1781" s="20">
        <v>7.3</v>
      </c>
      <c r="O1781" s="20">
        <v>222</v>
      </c>
      <c r="P1781" s="20">
        <v>111</v>
      </c>
      <c r="Q1781" s="3">
        <v>30028592</v>
      </c>
      <c r="R1781" s="3">
        <v>20000000</v>
      </c>
      <c r="S1781" s="3">
        <f t="shared" si="270"/>
        <v>10028592</v>
      </c>
      <c r="T1781" s="4">
        <f t="shared" si="271"/>
        <v>0.50142960000000003</v>
      </c>
      <c r="U1781" s="5">
        <f t="shared" si="272"/>
        <v>29.400571839999998</v>
      </c>
      <c r="V1781" s="2">
        <f t="shared" si="273"/>
        <v>2008</v>
      </c>
      <c r="W1781" s="18" t="str">
        <f t="shared" si="274"/>
        <v>iyul</v>
      </c>
      <c r="X1781" s="18" t="str">
        <f t="shared" si="275"/>
        <v>Roger Donaldson</v>
      </c>
      <c r="Y1781" s="18" t="str">
        <f t="shared" si="276"/>
        <v>THE BANK JOB</v>
      </c>
      <c r="Z1781" s="18" t="str">
        <f t="shared" si="277"/>
        <v>Normal</v>
      </c>
      <c r="AA1781" s="18" t="str">
        <f>VLOOKUP(D1781, lookups!$A$2:$B$18, 2, FALSE)</f>
        <v>Medium Budget</v>
      </c>
      <c r="AB1781" s="18" t="str">
        <f t="shared" si="278"/>
        <v>Not Recommended</v>
      </c>
      <c r="AC1781" s="18" t="str">
        <f t="shared" si="279"/>
        <v>Normal</v>
      </c>
    </row>
    <row r="1782" spans="1:29" x14ac:dyDescent="0.35">
      <c r="A1782" s="18" t="s">
        <v>3362</v>
      </c>
      <c r="B1782" s="19">
        <v>37699</v>
      </c>
      <c r="C1782" s="18" t="s">
        <v>50</v>
      </c>
      <c r="D1782" s="18" t="s">
        <v>95</v>
      </c>
      <c r="E1782" s="18" t="s">
        <v>21</v>
      </c>
      <c r="F1782" s="18" t="s">
        <v>22</v>
      </c>
      <c r="G1782" s="18" t="s">
        <v>150</v>
      </c>
      <c r="H1782" s="18" t="s">
        <v>217</v>
      </c>
      <c r="I1782" s="18" t="s">
        <v>1482</v>
      </c>
      <c r="J1782" s="20">
        <v>11000</v>
      </c>
      <c r="K1782" s="20">
        <v>14028</v>
      </c>
      <c r="L1782" s="20">
        <v>41</v>
      </c>
      <c r="M1782" s="20">
        <v>648</v>
      </c>
      <c r="N1782" s="20">
        <v>5.3</v>
      </c>
      <c r="O1782" s="20">
        <v>132</v>
      </c>
      <c r="P1782" s="20">
        <v>116</v>
      </c>
      <c r="Q1782" s="3">
        <v>30013346</v>
      </c>
      <c r="R1782" s="3">
        <v>75000000</v>
      </c>
      <c r="S1782" s="3">
        <f t="shared" si="270"/>
        <v>-44986654</v>
      </c>
      <c r="T1782" s="4">
        <f t="shared" si="271"/>
        <v>-0.59982205333333338</v>
      </c>
      <c r="U1782" s="5">
        <f t="shared" si="272"/>
        <v>21.024871178666668</v>
      </c>
      <c r="V1782" s="2">
        <f t="shared" si="273"/>
        <v>2003</v>
      </c>
      <c r="W1782" s="18" t="str">
        <f t="shared" si="274"/>
        <v>mart</v>
      </c>
      <c r="X1782" s="18" t="str">
        <f t="shared" si="275"/>
        <v>Ron Shelton</v>
      </c>
      <c r="Y1782" s="18" t="str">
        <f t="shared" si="276"/>
        <v>HOLLYWOOD HOMİCİDE</v>
      </c>
      <c r="Z1782" s="18" t="str">
        <f t="shared" si="277"/>
        <v>Underperformer</v>
      </c>
      <c r="AA1782" s="18" t="str">
        <f>VLOOKUP(D1782, lookups!$A$2:$B$18, 2, FALSE)</f>
        <v>High Budget</v>
      </c>
      <c r="AB1782" s="18" t="str">
        <f t="shared" si="278"/>
        <v>Not Recommended</v>
      </c>
      <c r="AC1782" s="18" t="str">
        <f t="shared" si="279"/>
        <v>High Buzz Mismatch</v>
      </c>
    </row>
    <row r="1783" spans="1:29" x14ac:dyDescent="0.35">
      <c r="A1783" s="18" t="s">
        <v>1786</v>
      </c>
      <c r="B1783" s="19">
        <v>35980</v>
      </c>
      <c r="C1783" s="18" t="s">
        <v>50</v>
      </c>
      <c r="D1783" s="18" t="s">
        <v>79</v>
      </c>
      <c r="E1783" s="18" t="s">
        <v>21</v>
      </c>
      <c r="F1783" s="18" t="s">
        <v>101</v>
      </c>
      <c r="G1783" s="18" t="s">
        <v>110</v>
      </c>
      <c r="H1783" s="18" t="s">
        <v>1787</v>
      </c>
      <c r="I1783" s="18" t="s">
        <v>1788</v>
      </c>
      <c r="J1783" s="20">
        <v>288</v>
      </c>
      <c r="K1783" s="20">
        <v>1006</v>
      </c>
      <c r="L1783" s="20">
        <v>159</v>
      </c>
      <c r="M1783" s="20">
        <v>0</v>
      </c>
      <c r="N1783" s="20">
        <v>7.5</v>
      </c>
      <c r="O1783" s="20">
        <v>141</v>
      </c>
      <c r="P1783" s="20">
        <v>124</v>
      </c>
      <c r="Q1783" s="3">
        <v>30012990</v>
      </c>
      <c r="R1783" s="3">
        <v>25000000</v>
      </c>
      <c r="S1783" s="3">
        <f t="shared" si="270"/>
        <v>5012990</v>
      </c>
      <c r="T1783" s="4">
        <f t="shared" si="271"/>
        <v>0.20051959999999999</v>
      </c>
      <c r="U1783" s="5">
        <f t="shared" si="272"/>
        <v>30.08020784</v>
      </c>
      <c r="V1783" s="2">
        <f t="shared" si="273"/>
        <v>1998</v>
      </c>
      <c r="W1783" s="18" t="str">
        <f t="shared" si="274"/>
        <v>iyul</v>
      </c>
      <c r="X1783" s="18" t="str">
        <f t="shared" si="275"/>
        <v>Shekhar Kapur</v>
      </c>
      <c r="Y1783" s="18" t="str">
        <f t="shared" si="276"/>
        <v>ELİZABETH</v>
      </c>
      <c r="Z1783" s="18" t="str">
        <f t="shared" si="277"/>
        <v>Normal</v>
      </c>
      <c r="AA1783" s="18" t="str">
        <f>VLOOKUP(D1783, lookups!$A$2:$B$18, 2, FALSE)</f>
        <v>Medium Budget</v>
      </c>
      <c r="AB1783" s="18" t="str">
        <f t="shared" si="278"/>
        <v>Not Recommended</v>
      </c>
      <c r="AC1783" s="18" t="str">
        <f t="shared" si="279"/>
        <v>Normal</v>
      </c>
    </row>
    <row r="1784" spans="1:29" x14ac:dyDescent="0.35">
      <c r="A1784" s="18" t="s">
        <v>489</v>
      </c>
      <c r="B1784" s="19">
        <v>31134</v>
      </c>
      <c r="C1784" s="18" t="s">
        <v>50</v>
      </c>
      <c r="D1784" s="18" t="s">
        <v>333</v>
      </c>
      <c r="E1784" s="18" t="s">
        <v>21</v>
      </c>
      <c r="F1784" s="18" t="s">
        <v>22</v>
      </c>
      <c r="G1784" s="18" t="s">
        <v>110</v>
      </c>
      <c r="H1784" s="18" t="s">
        <v>490</v>
      </c>
      <c r="I1784" s="18" t="s">
        <v>491</v>
      </c>
      <c r="J1784" s="20">
        <v>426</v>
      </c>
      <c r="K1784" s="20">
        <v>1472</v>
      </c>
      <c r="L1784" s="20">
        <v>28</v>
      </c>
      <c r="M1784" s="20">
        <v>0</v>
      </c>
      <c r="N1784" s="20">
        <v>5.4</v>
      </c>
      <c r="O1784" s="20">
        <v>138</v>
      </c>
      <c r="P1784" s="20">
        <v>87</v>
      </c>
      <c r="Q1784" s="3">
        <v>30000000</v>
      </c>
      <c r="R1784" s="3">
        <v>2200000</v>
      </c>
      <c r="S1784" s="3">
        <f t="shared" si="270"/>
        <v>27800000</v>
      </c>
      <c r="T1784" s="4">
        <f t="shared" si="271"/>
        <v>12.636363636363637</v>
      </c>
      <c r="U1784" s="5">
        <f t="shared" si="272"/>
        <v>26.654545454545456</v>
      </c>
      <c r="V1784" s="2">
        <f t="shared" si="273"/>
        <v>1985</v>
      </c>
      <c r="W1784" s="18" t="str">
        <f t="shared" si="274"/>
        <v>mart</v>
      </c>
      <c r="X1784" s="18" t="str">
        <f t="shared" si="275"/>
        <v>Jack Sholder</v>
      </c>
      <c r="Y1784" s="18" t="str">
        <f t="shared" si="276"/>
        <v>A NİGHTMARE ON ELM STREET 2: FREDDY'S REVENGE</v>
      </c>
      <c r="Z1784" s="18" t="str">
        <f t="shared" si="277"/>
        <v>Normal</v>
      </c>
      <c r="AA1784" s="18" t="str">
        <f>VLOOKUP(D1784, lookups!$A$2:$B$18, 2, FALSE)</f>
        <v>Low Budget</v>
      </c>
      <c r="AB1784" s="18" t="str">
        <f t="shared" si="278"/>
        <v>Not Recommended</v>
      </c>
      <c r="AC1784" s="18" t="str">
        <f t="shared" si="279"/>
        <v>Normal</v>
      </c>
    </row>
    <row r="1785" spans="1:29" x14ac:dyDescent="0.35">
      <c r="A1785" s="18" t="s">
        <v>5243</v>
      </c>
      <c r="B1785" s="19">
        <v>40162</v>
      </c>
      <c r="C1785" s="18" t="s">
        <v>50</v>
      </c>
      <c r="D1785" s="18" t="s">
        <v>95</v>
      </c>
      <c r="E1785" s="18" t="s">
        <v>21</v>
      </c>
      <c r="F1785" s="18" t="s">
        <v>352</v>
      </c>
      <c r="G1785" s="18" t="s">
        <v>110</v>
      </c>
      <c r="H1785" s="18" t="s">
        <v>5244</v>
      </c>
      <c r="I1785" s="18" t="s">
        <v>5245</v>
      </c>
      <c r="J1785" s="20">
        <v>125</v>
      </c>
      <c r="K1785" s="20">
        <v>189</v>
      </c>
      <c r="L1785" s="20">
        <v>35</v>
      </c>
      <c r="M1785" s="20">
        <v>0</v>
      </c>
      <c r="N1785" s="20">
        <v>6.5</v>
      </c>
      <c r="O1785" s="20">
        <v>292</v>
      </c>
      <c r="P1785" s="20">
        <v>98</v>
      </c>
      <c r="Q1785" s="3">
        <v>29975979</v>
      </c>
      <c r="R1785" s="3">
        <v>20000000</v>
      </c>
      <c r="S1785" s="3">
        <f t="shared" si="270"/>
        <v>9975979</v>
      </c>
      <c r="T1785" s="4">
        <f t="shared" si="271"/>
        <v>0.49879895000000002</v>
      </c>
      <c r="U1785" s="5">
        <f t="shared" si="272"/>
        <v>26.19951958</v>
      </c>
      <c r="V1785" s="2">
        <f t="shared" si="273"/>
        <v>2009</v>
      </c>
      <c r="W1785" s="18" t="str">
        <f t="shared" si="274"/>
        <v>dekabr</v>
      </c>
      <c r="X1785" s="18" t="str">
        <f t="shared" si="275"/>
        <v>Michael Spierig</v>
      </c>
      <c r="Y1785" s="18" t="str">
        <f t="shared" si="276"/>
        <v>DAYBREAKERS</v>
      </c>
      <c r="Z1785" s="18" t="str">
        <f t="shared" si="277"/>
        <v>Normal</v>
      </c>
      <c r="AA1785" s="18" t="str">
        <f>VLOOKUP(D1785, lookups!$A$2:$B$18, 2, FALSE)</f>
        <v>High Budget</v>
      </c>
      <c r="AB1785" s="18" t="str">
        <f t="shared" si="278"/>
        <v>Not Recommended</v>
      </c>
      <c r="AC1785" s="18" t="str">
        <f t="shared" si="279"/>
        <v>Normal</v>
      </c>
    </row>
    <row r="1786" spans="1:29" x14ac:dyDescent="0.35">
      <c r="A1786" s="18" t="s">
        <v>6005</v>
      </c>
      <c r="B1786" s="19">
        <v>40647</v>
      </c>
      <c r="C1786" s="18" t="s">
        <v>50</v>
      </c>
      <c r="D1786" s="18" t="s">
        <v>79</v>
      </c>
      <c r="E1786" s="18" t="s">
        <v>21</v>
      </c>
      <c r="F1786" s="18" t="s">
        <v>101</v>
      </c>
      <c r="G1786" s="18" t="s">
        <v>150</v>
      </c>
      <c r="H1786" s="18" t="s">
        <v>506</v>
      </c>
      <c r="I1786" s="18" t="s">
        <v>4964</v>
      </c>
      <c r="J1786" s="20">
        <v>11000</v>
      </c>
      <c r="K1786" s="20">
        <v>12894</v>
      </c>
      <c r="L1786" s="20">
        <v>58</v>
      </c>
      <c r="M1786" s="20">
        <v>18000</v>
      </c>
      <c r="N1786" s="20">
        <v>6.4</v>
      </c>
      <c r="O1786" s="20">
        <v>331</v>
      </c>
      <c r="P1786" s="20">
        <v>105</v>
      </c>
      <c r="Q1786" s="3">
        <v>29959436</v>
      </c>
      <c r="R1786" s="3">
        <v>13000000</v>
      </c>
      <c r="S1786" s="3">
        <f t="shared" si="270"/>
        <v>16959436</v>
      </c>
      <c r="T1786" s="4">
        <f t="shared" si="271"/>
        <v>1.3045720000000001</v>
      </c>
      <c r="U1786" s="5">
        <f t="shared" si="272"/>
        <v>27.921828800000004</v>
      </c>
      <c r="V1786" s="2">
        <f t="shared" si="273"/>
        <v>2011</v>
      </c>
      <c r="W1786" s="18" t="str">
        <f t="shared" si="274"/>
        <v>aprel</v>
      </c>
      <c r="X1786" s="18" t="str">
        <f t="shared" si="275"/>
        <v>Phyllida Lloyd</v>
      </c>
      <c r="Y1786" s="18" t="str">
        <f t="shared" si="276"/>
        <v>THE IRON LADY</v>
      </c>
      <c r="Z1786" s="18" t="str">
        <f t="shared" si="277"/>
        <v>Normal</v>
      </c>
      <c r="AA1786" s="18" t="str">
        <f>VLOOKUP(D1786, lookups!$A$2:$B$18, 2, FALSE)</f>
        <v>Medium Budget</v>
      </c>
      <c r="AB1786" s="18" t="str">
        <f t="shared" si="278"/>
        <v>Not Recommended</v>
      </c>
      <c r="AC1786" s="18" t="str">
        <f t="shared" si="279"/>
        <v>Normal</v>
      </c>
    </row>
    <row r="1787" spans="1:29" x14ac:dyDescent="0.35">
      <c r="A1787" s="18" t="s">
        <v>6424</v>
      </c>
      <c r="B1787" s="19">
        <v>41284</v>
      </c>
      <c r="C1787" s="18" t="s">
        <v>50</v>
      </c>
      <c r="D1787" s="18" t="s">
        <v>38</v>
      </c>
      <c r="E1787" s="18" t="s">
        <v>21</v>
      </c>
      <c r="F1787" s="18" t="s">
        <v>22</v>
      </c>
      <c r="G1787" s="18" t="s">
        <v>150</v>
      </c>
      <c r="H1787" s="18" t="s">
        <v>221</v>
      </c>
      <c r="I1787" s="18" t="s">
        <v>1113</v>
      </c>
      <c r="J1787" s="20">
        <v>22000</v>
      </c>
      <c r="K1787" s="20">
        <v>36009</v>
      </c>
      <c r="L1787" s="20">
        <v>88</v>
      </c>
      <c r="M1787" s="20">
        <v>12000</v>
      </c>
      <c r="N1787" s="20">
        <v>6.4</v>
      </c>
      <c r="O1787" s="20">
        <v>211</v>
      </c>
      <c r="P1787" s="20">
        <v>113</v>
      </c>
      <c r="Q1787" s="3">
        <v>29802761</v>
      </c>
      <c r="R1787" s="3">
        <v>40000000</v>
      </c>
      <c r="S1787" s="3">
        <f t="shared" si="270"/>
        <v>-10197239</v>
      </c>
      <c r="T1787" s="4">
        <f t="shared" si="271"/>
        <v>-0.254930975</v>
      </c>
      <c r="U1787" s="5">
        <f t="shared" si="272"/>
        <v>26.69802761</v>
      </c>
      <c r="V1787" s="2">
        <f t="shared" si="273"/>
        <v>2013</v>
      </c>
      <c r="W1787" s="18" t="str">
        <f t="shared" si="274"/>
        <v>yanvar</v>
      </c>
      <c r="X1787" s="18" t="str">
        <f t="shared" si="275"/>
        <v>Peter Segal</v>
      </c>
      <c r="Y1787" s="18" t="str">
        <f t="shared" si="276"/>
        <v>GRUDGE MATCH</v>
      </c>
      <c r="Z1787" s="18" t="str">
        <f t="shared" si="277"/>
        <v>Normal</v>
      </c>
      <c r="AA1787" s="18" t="str">
        <f>VLOOKUP(D1787, lookups!$A$2:$B$18, 2, FALSE)</f>
        <v>Medium Budget</v>
      </c>
      <c r="AB1787" s="18" t="str">
        <f t="shared" si="278"/>
        <v>Not Recommended</v>
      </c>
      <c r="AC1787" s="18" t="str">
        <f t="shared" si="279"/>
        <v>Normal</v>
      </c>
    </row>
    <row r="1788" spans="1:29" x14ac:dyDescent="0.35">
      <c r="A1788" s="18" t="s">
        <v>2819</v>
      </c>
      <c r="B1788" s="19">
        <v>37096</v>
      </c>
      <c r="C1788" s="18" t="s">
        <v>50</v>
      </c>
      <c r="D1788" s="18" t="s">
        <v>79</v>
      </c>
      <c r="E1788" s="18" t="s">
        <v>21</v>
      </c>
      <c r="F1788" s="18" t="s">
        <v>22</v>
      </c>
      <c r="G1788" s="18" t="s">
        <v>150</v>
      </c>
      <c r="H1788" s="18" t="s">
        <v>2820</v>
      </c>
      <c r="I1788" s="18" t="s">
        <v>665</v>
      </c>
      <c r="J1788" s="20">
        <v>919</v>
      </c>
      <c r="K1788" s="20">
        <v>4796</v>
      </c>
      <c r="L1788" s="20">
        <v>545</v>
      </c>
      <c r="M1788" s="20">
        <v>0</v>
      </c>
      <c r="N1788" s="20">
        <v>6.4</v>
      </c>
      <c r="O1788" s="20">
        <v>89</v>
      </c>
      <c r="P1788" s="20">
        <v>132</v>
      </c>
      <c r="Q1788" s="3">
        <v>29781453</v>
      </c>
      <c r="R1788" s="3">
        <v>48000000</v>
      </c>
      <c r="S1788" s="3">
        <f t="shared" si="270"/>
        <v>-18218547</v>
      </c>
      <c r="T1788" s="4">
        <f t="shared" si="271"/>
        <v>-0.37955306249999998</v>
      </c>
      <c r="U1788" s="5">
        <f t="shared" si="272"/>
        <v>25.448178775000002</v>
      </c>
      <c r="V1788" s="2">
        <f t="shared" si="273"/>
        <v>2001</v>
      </c>
      <c r="W1788" s="18" t="str">
        <f t="shared" si="274"/>
        <v>iyul</v>
      </c>
      <c r="X1788" s="18" t="str">
        <f t="shared" si="275"/>
        <v>Penny Marshall</v>
      </c>
      <c r="Y1788" s="18" t="str">
        <f t="shared" si="276"/>
        <v>RİDİNG İN CARS WİTH BOYS</v>
      </c>
      <c r="Z1788" s="18" t="str">
        <f t="shared" si="277"/>
        <v>Normal</v>
      </c>
      <c r="AA1788" s="18" t="str">
        <f>VLOOKUP(D1788, lookups!$A$2:$B$18, 2, FALSE)</f>
        <v>Medium Budget</v>
      </c>
      <c r="AB1788" s="18" t="str">
        <f t="shared" si="278"/>
        <v>Not Recommended</v>
      </c>
      <c r="AC1788" s="18" t="str">
        <f t="shared" si="279"/>
        <v>Normal</v>
      </c>
    </row>
    <row r="1789" spans="1:29" x14ac:dyDescent="0.35">
      <c r="A1789" s="18" t="s">
        <v>1956</v>
      </c>
      <c r="B1789" s="19">
        <v>35883</v>
      </c>
      <c r="C1789" s="18" t="s">
        <v>50</v>
      </c>
      <c r="D1789" s="18" t="s">
        <v>20</v>
      </c>
      <c r="E1789" s="18" t="s">
        <v>21</v>
      </c>
      <c r="F1789" s="18" t="s">
        <v>22</v>
      </c>
      <c r="G1789" s="18" t="s">
        <v>110</v>
      </c>
      <c r="H1789" s="18" t="s">
        <v>306</v>
      </c>
      <c r="I1789" s="18" t="s">
        <v>1957</v>
      </c>
      <c r="J1789" s="20">
        <v>13000</v>
      </c>
      <c r="K1789" s="20">
        <v>14275</v>
      </c>
      <c r="L1789" s="20">
        <v>39</v>
      </c>
      <c r="M1789" s="20">
        <v>0</v>
      </c>
      <c r="N1789" s="20">
        <v>6.5</v>
      </c>
      <c r="O1789" s="20">
        <v>69</v>
      </c>
      <c r="P1789" s="20">
        <v>115</v>
      </c>
      <c r="Q1789" s="3">
        <v>29753944</v>
      </c>
      <c r="R1789" s="3">
        <v>20000000</v>
      </c>
      <c r="S1789" s="3">
        <f t="shared" si="270"/>
        <v>9753944</v>
      </c>
      <c r="T1789" s="4">
        <f t="shared" si="271"/>
        <v>0.4876972</v>
      </c>
      <c r="U1789" s="5">
        <f t="shared" si="272"/>
        <v>26.195078880000001</v>
      </c>
      <c r="V1789" s="2">
        <f t="shared" si="273"/>
        <v>1998</v>
      </c>
      <c r="W1789" s="18" t="str">
        <f t="shared" si="274"/>
        <v>mart</v>
      </c>
      <c r="X1789" s="18" t="str">
        <f t="shared" si="275"/>
        <v>John McNaughton</v>
      </c>
      <c r="Y1789" s="18" t="str">
        <f t="shared" si="276"/>
        <v>WİLD THİNGS</v>
      </c>
      <c r="Z1789" s="18" t="str">
        <f t="shared" si="277"/>
        <v>Normal</v>
      </c>
      <c r="AA1789" s="18" t="str">
        <f>VLOOKUP(D1789, lookups!$A$2:$B$18, 2, FALSE)</f>
        <v>Medium Budget</v>
      </c>
      <c r="AB1789" s="18" t="str">
        <f t="shared" si="278"/>
        <v>Not Recommended</v>
      </c>
      <c r="AC1789" s="18" t="str">
        <f t="shared" si="279"/>
        <v>Normal</v>
      </c>
    </row>
    <row r="1790" spans="1:29" x14ac:dyDescent="0.35">
      <c r="A1790" s="18" t="s">
        <v>2145</v>
      </c>
      <c r="B1790" s="19">
        <v>36226</v>
      </c>
      <c r="C1790" s="18" t="s">
        <v>50</v>
      </c>
      <c r="D1790" s="18" t="s">
        <v>95</v>
      </c>
      <c r="E1790" s="18" t="s">
        <v>21</v>
      </c>
      <c r="F1790" s="18" t="s">
        <v>22</v>
      </c>
      <c r="G1790" s="18" t="s">
        <v>150</v>
      </c>
      <c r="H1790" s="18" t="s">
        <v>1768</v>
      </c>
      <c r="I1790" s="18" t="s">
        <v>2146</v>
      </c>
      <c r="J1790" s="20">
        <v>1000</v>
      </c>
      <c r="K1790" s="20">
        <v>3986</v>
      </c>
      <c r="L1790" s="20">
        <v>18</v>
      </c>
      <c r="M1790" s="20">
        <v>0</v>
      </c>
      <c r="N1790" s="20">
        <v>6</v>
      </c>
      <c r="O1790" s="20">
        <v>125</v>
      </c>
      <c r="P1790" s="20">
        <v>121</v>
      </c>
      <c r="Q1790" s="3">
        <v>29655590</v>
      </c>
      <c r="R1790" s="3">
        <v>65000000</v>
      </c>
      <c r="S1790" s="3">
        <f t="shared" si="270"/>
        <v>-35344410</v>
      </c>
      <c r="T1790" s="4">
        <f t="shared" si="271"/>
        <v>-0.54376015384615384</v>
      </c>
      <c r="U1790" s="5">
        <f t="shared" si="272"/>
        <v>23.782495938461537</v>
      </c>
      <c r="V1790" s="2">
        <f t="shared" si="273"/>
        <v>1999</v>
      </c>
      <c r="W1790" s="18" t="str">
        <f t="shared" si="274"/>
        <v>mart</v>
      </c>
      <c r="X1790" s="18" t="str">
        <f t="shared" si="275"/>
        <v>Kinka Usher</v>
      </c>
      <c r="Y1790" s="18" t="str">
        <f t="shared" si="276"/>
        <v>MYSTERY MEN</v>
      </c>
      <c r="Z1790" s="18" t="str">
        <f t="shared" si="277"/>
        <v>Underperformer</v>
      </c>
      <c r="AA1790" s="18" t="str">
        <f>VLOOKUP(D1790, lookups!$A$2:$B$18, 2, FALSE)</f>
        <v>High Budget</v>
      </c>
      <c r="AB1790" s="18" t="str">
        <f t="shared" si="278"/>
        <v>Not Recommended</v>
      </c>
      <c r="AC1790" s="18" t="str">
        <f t="shared" si="279"/>
        <v>Normal</v>
      </c>
    </row>
    <row r="1791" spans="1:29" x14ac:dyDescent="0.35">
      <c r="A1791" s="18" t="s">
        <v>5252</v>
      </c>
      <c r="B1791" s="19">
        <v>39960</v>
      </c>
      <c r="C1791" s="18" t="s">
        <v>50</v>
      </c>
      <c r="D1791" s="18" t="s">
        <v>38</v>
      </c>
      <c r="E1791" s="18" t="s">
        <v>21</v>
      </c>
      <c r="F1791" s="18" t="s">
        <v>22</v>
      </c>
      <c r="G1791" s="18" t="s">
        <v>150</v>
      </c>
      <c r="H1791" s="18" t="s">
        <v>5250</v>
      </c>
      <c r="I1791" s="18" t="s">
        <v>3270</v>
      </c>
      <c r="J1791" s="20">
        <v>963</v>
      </c>
      <c r="K1791" s="20">
        <v>3150</v>
      </c>
      <c r="L1791" s="20">
        <v>30</v>
      </c>
      <c r="M1791" s="20">
        <v>0</v>
      </c>
      <c r="N1791" s="20">
        <v>4.7</v>
      </c>
      <c r="O1791" s="20">
        <v>133</v>
      </c>
      <c r="P1791" s="20">
        <v>103</v>
      </c>
      <c r="Q1791" s="3">
        <v>29580087</v>
      </c>
      <c r="R1791" s="3">
        <v>58000000</v>
      </c>
      <c r="S1791" s="3">
        <f t="shared" si="270"/>
        <v>-28419913</v>
      </c>
      <c r="T1791" s="4">
        <f t="shared" si="271"/>
        <v>-0.4899985</v>
      </c>
      <c r="U1791" s="5">
        <f t="shared" si="272"/>
        <v>18.604000599999999</v>
      </c>
      <c r="V1791" s="2">
        <f t="shared" si="273"/>
        <v>2009</v>
      </c>
      <c r="W1791" s="18" t="str">
        <f t="shared" si="274"/>
        <v>may</v>
      </c>
      <c r="X1791" s="18" t="str">
        <f t="shared" si="275"/>
        <v>Marc Lawrence</v>
      </c>
      <c r="Y1791" s="18" t="str">
        <f t="shared" si="276"/>
        <v>DİD YOU HEAR ABOUT THE MORGANS?</v>
      </c>
      <c r="Z1791" s="18" t="str">
        <f t="shared" si="277"/>
        <v>Underperformer</v>
      </c>
      <c r="AA1791" s="18" t="str">
        <f>VLOOKUP(D1791, lookups!$A$2:$B$18, 2, FALSE)</f>
        <v>Medium Budget</v>
      </c>
      <c r="AB1791" s="18" t="str">
        <f t="shared" si="278"/>
        <v>Not Recommended</v>
      </c>
      <c r="AC1791" s="18" t="str">
        <f t="shared" si="279"/>
        <v>High Buzz Mismatch</v>
      </c>
    </row>
    <row r="1792" spans="1:29" x14ac:dyDescent="0.35">
      <c r="A1792" s="18" t="s">
        <v>435</v>
      </c>
      <c r="B1792" s="19">
        <v>30328</v>
      </c>
      <c r="C1792" s="18" t="s">
        <v>50</v>
      </c>
      <c r="D1792" s="18" t="s">
        <v>333</v>
      </c>
      <c r="E1792" s="18" t="s">
        <v>21</v>
      </c>
      <c r="F1792" s="18" t="s">
        <v>22</v>
      </c>
      <c r="G1792" s="18" t="s">
        <v>102</v>
      </c>
      <c r="H1792" s="18" t="s">
        <v>436</v>
      </c>
      <c r="I1792" s="18" t="s">
        <v>373</v>
      </c>
      <c r="J1792" s="20">
        <v>745</v>
      </c>
      <c r="K1792" s="20">
        <v>1954</v>
      </c>
      <c r="L1792" s="20">
        <v>287</v>
      </c>
      <c r="M1792" s="20">
        <v>0</v>
      </c>
      <c r="N1792" s="20">
        <v>6.5</v>
      </c>
      <c r="O1792" s="20">
        <v>78</v>
      </c>
      <c r="P1792" s="20">
        <v>101</v>
      </c>
      <c r="Q1792" s="3">
        <v>29500000</v>
      </c>
      <c r="R1792" s="3">
        <v>10000000</v>
      </c>
      <c r="S1792" s="3">
        <f t="shared" si="270"/>
        <v>19500000</v>
      </c>
      <c r="T1792" s="4">
        <f t="shared" si="271"/>
        <v>1.95</v>
      </c>
      <c r="U1792" s="5">
        <f t="shared" si="272"/>
        <v>26.78</v>
      </c>
      <c r="V1792" s="2">
        <f t="shared" si="273"/>
        <v>1983</v>
      </c>
      <c r="W1792" s="18" t="str">
        <f t="shared" si="274"/>
        <v>yanvar</v>
      </c>
      <c r="X1792" s="18" t="str">
        <f t="shared" si="275"/>
        <v>Joe Dante</v>
      </c>
      <c r="Y1792" s="18" t="str">
        <f t="shared" si="276"/>
        <v>TWİLİGHT ZONE: THE MOVİE</v>
      </c>
      <c r="Z1792" s="18" t="str">
        <f t="shared" si="277"/>
        <v>Normal</v>
      </c>
      <c r="AA1792" s="18" t="str">
        <f>VLOOKUP(D1792, lookups!$A$2:$B$18, 2, FALSE)</f>
        <v>Low Budget</v>
      </c>
      <c r="AB1792" s="18" t="str">
        <f t="shared" si="278"/>
        <v>Not Recommended</v>
      </c>
      <c r="AC1792" s="18" t="str">
        <f t="shared" si="279"/>
        <v>Normal</v>
      </c>
    </row>
    <row r="1793" spans="1:29" x14ac:dyDescent="0.35">
      <c r="A1793" s="18" t="s">
        <v>1070</v>
      </c>
      <c r="B1793" s="19">
        <v>34364</v>
      </c>
      <c r="C1793" s="18" t="s">
        <v>50</v>
      </c>
      <c r="D1793" s="18" t="s">
        <v>95</v>
      </c>
      <c r="E1793" s="18" t="s">
        <v>21</v>
      </c>
      <c r="F1793" s="18" t="s">
        <v>22</v>
      </c>
      <c r="G1793" s="18" t="s">
        <v>110</v>
      </c>
      <c r="H1793" s="18" t="s">
        <v>1010</v>
      </c>
      <c r="I1793" s="18" t="s">
        <v>1071</v>
      </c>
      <c r="J1793" s="20">
        <v>851</v>
      </c>
      <c r="K1793" s="20">
        <v>3190</v>
      </c>
      <c r="L1793" s="20">
        <v>322</v>
      </c>
      <c r="M1793" s="20">
        <v>368</v>
      </c>
      <c r="N1793" s="20">
        <v>5.8</v>
      </c>
      <c r="O1793" s="20">
        <v>8</v>
      </c>
      <c r="P1793" s="20">
        <v>100</v>
      </c>
      <c r="Q1793" s="3">
        <v>29392418</v>
      </c>
      <c r="R1793" s="3">
        <v>10000000</v>
      </c>
      <c r="S1793" s="3">
        <f t="shared" si="270"/>
        <v>19392418</v>
      </c>
      <c r="T1793" s="4">
        <f t="shared" si="271"/>
        <v>1.9392418</v>
      </c>
      <c r="U1793" s="5">
        <f t="shared" si="272"/>
        <v>24.012496719999998</v>
      </c>
      <c r="V1793" s="2">
        <f t="shared" si="273"/>
        <v>1994</v>
      </c>
      <c r="W1793" s="18" t="str">
        <f t="shared" si="274"/>
        <v>yanvar</v>
      </c>
      <c r="X1793" s="18" t="str">
        <f t="shared" si="275"/>
        <v>Keenen Ivory Wayans</v>
      </c>
      <c r="Y1793" s="18" t="str">
        <f t="shared" si="276"/>
        <v>A LOW DOWN DİRTY SHAME</v>
      </c>
      <c r="Z1793" s="18" t="str">
        <f t="shared" si="277"/>
        <v>Normal</v>
      </c>
      <c r="AA1793" s="18" t="str">
        <f>VLOOKUP(D1793, lookups!$A$2:$B$18, 2, FALSE)</f>
        <v>High Budget</v>
      </c>
      <c r="AB1793" s="18" t="str">
        <f t="shared" si="278"/>
        <v>Not Recommended</v>
      </c>
      <c r="AC1793" s="18" t="str">
        <f t="shared" si="279"/>
        <v>Normal</v>
      </c>
    </row>
    <row r="1794" spans="1:29" x14ac:dyDescent="0.35">
      <c r="A1794" s="18" t="s">
        <v>2317</v>
      </c>
      <c r="B1794" s="19">
        <v>36832</v>
      </c>
      <c r="C1794" s="18" t="s">
        <v>50</v>
      </c>
      <c r="D1794" s="18" t="s">
        <v>20</v>
      </c>
      <c r="E1794" s="18" t="s">
        <v>21</v>
      </c>
      <c r="F1794" s="18" t="s">
        <v>22</v>
      </c>
      <c r="G1794" s="18" t="s">
        <v>110</v>
      </c>
      <c r="H1794" s="18" t="s">
        <v>1771</v>
      </c>
      <c r="I1794" s="18" t="s">
        <v>582</v>
      </c>
      <c r="J1794" s="20">
        <v>3000</v>
      </c>
      <c r="K1794" s="20">
        <v>4565</v>
      </c>
      <c r="L1794" s="20">
        <v>55</v>
      </c>
      <c r="M1794" s="20">
        <v>394</v>
      </c>
      <c r="N1794" s="20">
        <v>5.0999999999999996</v>
      </c>
      <c r="O1794" s="20">
        <v>100</v>
      </c>
      <c r="P1794" s="20">
        <v>107</v>
      </c>
      <c r="Q1794" s="3">
        <v>29374178</v>
      </c>
      <c r="R1794" s="3">
        <v>40000000</v>
      </c>
      <c r="S1794" s="3">
        <f t="shared" si="270"/>
        <v>-10625822</v>
      </c>
      <c r="T1794" s="4">
        <f t="shared" si="271"/>
        <v>-0.26564555000000001</v>
      </c>
      <c r="U1794" s="5">
        <f t="shared" si="272"/>
        <v>20.333141779999998</v>
      </c>
      <c r="V1794" s="2">
        <f t="shared" si="273"/>
        <v>2000</v>
      </c>
      <c r="W1794" s="18" t="str">
        <f t="shared" si="274"/>
        <v>noyabr</v>
      </c>
      <c r="X1794" s="18" t="str">
        <f t="shared" si="275"/>
        <v>Chuck Russell</v>
      </c>
      <c r="Y1794" s="18" t="str">
        <f t="shared" si="276"/>
        <v>BLESS THE CHİLD</v>
      </c>
      <c r="Z1794" s="18" t="str">
        <f t="shared" si="277"/>
        <v>Normal</v>
      </c>
      <c r="AA1794" s="18" t="str">
        <f>VLOOKUP(D1794, lookups!$A$2:$B$18, 2, FALSE)</f>
        <v>Medium Budget</v>
      </c>
      <c r="AB1794" s="18" t="str">
        <f t="shared" si="278"/>
        <v>Not Recommended</v>
      </c>
      <c r="AC1794" s="18" t="str">
        <f t="shared" si="279"/>
        <v>High Buzz Mismatch</v>
      </c>
    </row>
    <row r="1795" spans="1:29" x14ac:dyDescent="0.35">
      <c r="A1795" s="18" t="s">
        <v>3625</v>
      </c>
      <c r="B1795" s="19">
        <v>38280</v>
      </c>
      <c r="C1795" s="18" t="s">
        <v>50</v>
      </c>
      <c r="D1795" s="18" t="s">
        <v>38</v>
      </c>
      <c r="E1795" s="18" t="s">
        <v>21</v>
      </c>
      <c r="F1795" s="18" t="s">
        <v>29</v>
      </c>
      <c r="G1795" s="18" t="s">
        <v>102</v>
      </c>
      <c r="H1795" s="18" t="s">
        <v>2342</v>
      </c>
      <c r="I1795" s="18" t="s">
        <v>3626</v>
      </c>
      <c r="J1795" s="20">
        <v>811</v>
      </c>
      <c r="K1795" s="20">
        <v>2167</v>
      </c>
      <c r="L1795" s="20">
        <v>10</v>
      </c>
      <c r="M1795" s="20">
        <v>810</v>
      </c>
      <c r="N1795" s="20">
        <v>4.5999999999999996</v>
      </c>
      <c r="O1795" s="20">
        <v>74</v>
      </c>
      <c r="P1795" s="20">
        <v>89</v>
      </c>
      <c r="Q1795" s="3">
        <v>29302097</v>
      </c>
      <c r="R1795" s="3">
        <v>15000000</v>
      </c>
      <c r="S1795" s="3">
        <f t="shared" ref="S1795:S1858" si="280">Q1795-R1795</f>
        <v>14302097</v>
      </c>
      <c r="T1795" s="4">
        <f t="shared" ref="T1795:T1858" si="281">IF(R1795&gt;0, (Q1795-R1795)/R1795, 0)</f>
        <v>0.95347313333333328</v>
      </c>
      <c r="U1795" s="5">
        <f t="shared" ref="U1795:U1858" si="282">(N1795*4) + (T1795*0.4) + (M1795/10000)</f>
        <v>18.86238925333333</v>
      </c>
      <c r="V1795" s="2">
        <f t="shared" ref="V1795:V1858" si="283">YEAR(B1795)</f>
        <v>2004</v>
      </c>
      <c r="W1795" s="18" t="str">
        <f t="shared" ref="W1795:W1858" si="284">TEXT(B1795, "mmmm")</f>
        <v>oktyabr</v>
      </c>
      <c r="X1795" s="18" t="str">
        <f t="shared" ref="X1795:X1858" si="285">TRIM(I1795)</f>
        <v>Sara Sugarman</v>
      </c>
      <c r="Y1795" s="18" t="str">
        <f t="shared" ref="Y1795:Y1858" si="286">UPPER(A1795)</f>
        <v>CONFESSİONS OF A TEENAGE DRAMA QUEEN</v>
      </c>
      <c r="Z1795" s="18" t="str">
        <f t="shared" ref="Z1795:Z1858" si="287">IF(AND(R1795&gt;50000000, S1795&lt;0), "Underperformer", IF(AND(R1795&lt;10000000, S1795&gt;50000000), "Overperformer", "Normal"))</f>
        <v>Normal</v>
      </c>
      <c r="AA1795" s="18" t="str">
        <f>VLOOKUP(D1795, lookups!$A$2:$B$18, 2, FALSE)</f>
        <v>Medium Budget</v>
      </c>
      <c r="AB1795" s="18" t="str">
        <f t="shared" ref="AB1795:AB1858" si="288">IF(AND(N1795&gt;7, T1795&gt;1, U1795&gt;70), "Recommended", "Not Recommended")</f>
        <v>Not Recommended</v>
      </c>
      <c r="AC1795" s="18" t="str">
        <f t="shared" ref="AC1795:AC1858" si="289">IF(N1795&gt;=8, "High Buzz / High Score", IF(AND(N1795&lt;6, T1795&lt;1), "High Buzz Mismatch", "Normal"))</f>
        <v>High Buzz Mismatch</v>
      </c>
    </row>
    <row r="1796" spans="1:29" x14ac:dyDescent="0.35">
      <c r="A1796" s="18" t="s">
        <v>1650</v>
      </c>
      <c r="B1796" s="19">
        <v>35445</v>
      </c>
      <c r="C1796" s="18" t="s">
        <v>50</v>
      </c>
      <c r="D1796" s="18" t="s">
        <v>38</v>
      </c>
      <c r="E1796" s="18" t="s">
        <v>21</v>
      </c>
      <c r="F1796" s="18" t="s">
        <v>101</v>
      </c>
      <c r="G1796" s="18" t="s">
        <v>102</v>
      </c>
      <c r="H1796" s="18" t="s">
        <v>1651</v>
      </c>
      <c r="I1796" s="18" t="s">
        <v>1652</v>
      </c>
      <c r="J1796" s="20">
        <v>1000</v>
      </c>
      <c r="K1796" s="20">
        <v>2176</v>
      </c>
      <c r="L1796" s="20">
        <v>14</v>
      </c>
      <c r="M1796" s="20">
        <v>0</v>
      </c>
      <c r="N1796" s="20">
        <v>3.3</v>
      </c>
      <c r="O1796" s="20">
        <v>33</v>
      </c>
      <c r="P1796" s="20">
        <v>93</v>
      </c>
      <c r="Q1796" s="3">
        <v>29247405</v>
      </c>
      <c r="R1796" s="3">
        <v>25000000</v>
      </c>
      <c r="S1796" s="3">
        <f t="shared" si="280"/>
        <v>4247405</v>
      </c>
      <c r="T1796" s="4">
        <f t="shared" si="281"/>
        <v>0.1698962</v>
      </c>
      <c r="U1796" s="5">
        <f t="shared" si="282"/>
        <v>13.267958479999999</v>
      </c>
      <c r="V1796" s="2">
        <f t="shared" si="283"/>
        <v>1997</v>
      </c>
      <c r="W1796" s="18" t="str">
        <f t="shared" si="284"/>
        <v>yanvar</v>
      </c>
      <c r="X1796" s="18" t="str">
        <f t="shared" si="285"/>
        <v>Bob Spiers</v>
      </c>
      <c r="Y1796" s="18" t="str">
        <f t="shared" si="286"/>
        <v>SPİCE WORLD</v>
      </c>
      <c r="Z1796" s="18" t="str">
        <f t="shared" si="287"/>
        <v>Normal</v>
      </c>
      <c r="AA1796" s="18" t="str">
        <f>VLOOKUP(D1796, lookups!$A$2:$B$18, 2, FALSE)</f>
        <v>Medium Budget</v>
      </c>
      <c r="AB1796" s="18" t="str">
        <f t="shared" si="288"/>
        <v>Not Recommended</v>
      </c>
      <c r="AC1796" s="18" t="str">
        <f t="shared" si="289"/>
        <v>High Buzz Mismatch</v>
      </c>
    </row>
    <row r="1797" spans="1:29" x14ac:dyDescent="0.35">
      <c r="A1797" s="18" t="s">
        <v>299</v>
      </c>
      <c r="B1797" s="19">
        <v>28983</v>
      </c>
      <c r="C1797" s="18" t="s">
        <v>50</v>
      </c>
      <c r="D1797" s="18" t="s">
        <v>27</v>
      </c>
      <c r="E1797" s="18" t="s">
        <v>21</v>
      </c>
      <c r="F1797" s="18" t="s">
        <v>22</v>
      </c>
      <c r="G1797" s="18" t="s">
        <v>110</v>
      </c>
      <c r="H1797" s="18" t="s">
        <v>300</v>
      </c>
      <c r="I1797" s="18" t="s">
        <v>301</v>
      </c>
      <c r="J1797" s="20">
        <v>563</v>
      </c>
      <c r="K1797" s="20">
        <v>1097</v>
      </c>
      <c r="L1797" s="20">
        <v>43</v>
      </c>
      <c r="M1797" s="20">
        <v>1000</v>
      </c>
      <c r="N1797" s="20">
        <v>6.9</v>
      </c>
      <c r="O1797" s="20">
        <v>32</v>
      </c>
      <c r="P1797" s="20">
        <v>125</v>
      </c>
      <c r="Q1797" s="3">
        <v>29200000</v>
      </c>
      <c r="R1797" s="3">
        <v>8500000</v>
      </c>
      <c r="S1797" s="3">
        <f t="shared" si="280"/>
        <v>20700000</v>
      </c>
      <c r="T1797" s="4">
        <f t="shared" si="281"/>
        <v>2.4352941176470586</v>
      </c>
      <c r="U1797" s="5">
        <f t="shared" si="282"/>
        <v>28.674117647058825</v>
      </c>
      <c r="V1797" s="2">
        <f t="shared" si="283"/>
        <v>1979</v>
      </c>
      <c r="W1797" s="18" t="str">
        <f t="shared" si="284"/>
        <v>may</v>
      </c>
      <c r="X1797" s="18" t="str">
        <f t="shared" si="285"/>
        <v>Mark Rydell</v>
      </c>
      <c r="Y1797" s="18" t="str">
        <f t="shared" si="286"/>
        <v>THE ROSE</v>
      </c>
      <c r="Z1797" s="18" t="str">
        <f t="shared" si="287"/>
        <v>Normal</v>
      </c>
      <c r="AA1797" s="18" t="str">
        <f>VLOOKUP(D1797, lookups!$A$2:$B$18, 2, FALSE)</f>
        <v>Medium Budget</v>
      </c>
      <c r="AB1797" s="18" t="str">
        <f t="shared" si="288"/>
        <v>Not Recommended</v>
      </c>
      <c r="AC1797" s="18" t="str">
        <f t="shared" si="289"/>
        <v>Normal</v>
      </c>
    </row>
    <row r="1798" spans="1:29" x14ac:dyDescent="0.35">
      <c r="A1798" s="18" t="s">
        <v>5923</v>
      </c>
      <c r="B1798" s="19">
        <v>40631</v>
      </c>
      <c r="C1798" s="18" t="s">
        <v>50</v>
      </c>
      <c r="D1798" s="18" t="s">
        <v>95</v>
      </c>
      <c r="E1798" s="18" t="s">
        <v>21</v>
      </c>
      <c r="F1798" s="18" t="s">
        <v>22</v>
      </c>
      <c r="G1798" s="18" t="s">
        <v>150</v>
      </c>
      <c r="H1798" s="18" t="s">
        <v>5924</v>
      </c>
      <c r="I1798" s="18" t="s">
        <v>5593</v>
      </c>
      <c r="J1798" s="20">
        <v>865</v>
      </c>
      <c r="K1798" s="20">
        <v>1417</v>
      </c>
      <c r="L1798" s="20">
        <v>124</v>
      </c>
      <c r="M1798" s="20">
        <v>20000</v>
      </c>
      <c r="N1798" s="20">
        <v>5.7</v>
      </c>
      <c r="O1798" s="20">
        <v>225</v>
      </c>
      <c r="P1798" s="20">
        <v>87</v>
      </c>
      <c r="Q1798" s="3">
        <v>29136626</v>
      </c>
      <c r="R1798" s="3">
        <v>60000000</v>
      </c>
      <c r="S1798" s="3">
        <f t="shared" si="280"/>
        <v>-30863374</v>
      </c>
      <c r="T1798" s="4">
        <f t="shared" si="281"/>
        <v>-0.51438956666666669</v>
      </c>
      <c r="U1798" s="5">
        <f t="shared" si="282"/>
        <v>24.594244173333333</v>
      </c>
      <c r="V1798" s="2">
        <f t="shared" si="283"/>
        <v>2011</v>
      </c>
      <c r="W1798" s="18" t="str">
        <f t="shared" si="284"/>
        <v>mart</v>
      </c>
      <c r="X1798" s="18" t="str">
        <f t="shared" si="285"/>
        <v>Scott Stewart</v>
      </c>
      <c r="Y1798" s="18" t="str">
        <f t="shared" si="286"/>
        <v>PRİEST</v>
      </c>
      <c r="Z1798" s="18" t="str">
        <f t="shared" si="287"/>
        <v>Underperformer</v>
      </c>
      <c r="AA1798" s="18" t="str">
        <f>VLOOKUP(D1798, lookups!$A$2:$B$18, 2, FALSE)</f>
        <v>High Budget</v>
      </c>
      <c r="AB1798" s="18" t="str">
        <f t="shared" si="288"/>
        <v>Not Recommended</v>
      </c>
      <c r="AC1798" s="18" t="str">
        <f t="shared" si="289"/>
        <v>High Buzz Mismatch</v>
      </c>
    </row>
    <row r="1799" spans="1:29" x14ac:dyDescent="0.35">
      <c r="A1799" s="18" t="s">
        <v>6008</v>
      </c>
      <c r="B1799" s="19">
        <v>40690</v>
      </c>
      <c r="C1799" s="18" t="s">
        <v>50</v>
      </c>
      <c r="D1799" s="18" t="s">
        <v>95</v>
      </c>
      <c r="E1799" s="18" t="s">
        <v>21</v>
      </c>
      <c r="F1799" s="18" t="s">
        <v>22</v>
      </c>
      <c r="G1799" s="18" t="s">
        <v>110</v>
      </c>
      <c r="H1799" s="18" t="s">
        <v>1829</v>
      </c>
      <c r="I1799" s="18" t="s">
        <v>1547</v>
      </c>
      <c r="J1799" s="20">
        <v>26000</v>
      </c>
      <c r="K1799" s="20">
        <v>27834</v>
      </c>
      <c r="L1799" s="20">
        <v>165</v>
      </c>
      <c r="M1799" s="20">
        <v>16000</v>
      </c>
      <c r="N1799" s="20">
        <v>6.6</v>
      </c>
      <c r="O1799" s="20">
        <v>252</v>
      </c>
      <c r="P1799" s="20">
        <v>93</v>
      </c>
      <c r="Q1799" s="3">
        <v>29113588</v>
      </c>
      <c r="R1799" s="3">
        <v>40000000</v>
      </c>
      <c r="S1799" s="3">
        <f t="shared" si="280"/>
        <v>-10886412</v>
      </c>
      <c r="T1799" s="4">
        <f t="shared" si="281"/>
        <v>-0.27216030000000002</v>
      </c>
      <c r="U1799" s="5">
        <f t="shared" si="282"/>
        <v>27.89113588</v>
      </c>
      <c r="V1799" s="2">
        <f t="shared" si="283"/>
        <v>2011</v>
      </c>
      <c r="W1799" s="18" t="str">
        <f t="shared" si="284"/>
        <v>may</v>
      </c>
      <c r="X1799" s="18" t="str">
        <f t="shared" si="285"/>
        <v>Simon West</v>
      </c>
      <c r="Y1799" s="18" t="str">
        <f t="shared" si="286"/>
        <v>THE MECHANİC</v>
      </c>
      <c r="Z1799" s="18" t="str">
        <f t="shared" si="287"/>
        <v>Normal</v>
      </c>
      <c r="AA1799" s="18" t="str">
        <f>VLOOKUP(D1799, lookups!$A$2:$B$18, 2, FALSE)</f>
        <v>High Budget</v>
      </c>
      <c r="AB1799" s="18" t="str">
        <f t="shared" si="288"/>
        <v>Not Recommended</v>
      </c>
      <c r="AC1799" s="18" t="str">
        <f t="shared" si="289"/>
        <v>Normal</v>
      </c>
    </row>
    <row r="1800" spans="1:29" x14ac:dyDescent="0.35">
      <c r="A1800" s="18" t="s">
        <v>1917</v>
      </c>
      <c r="B1800" s="19">
        <v>35925</v>
      </c>
      <c r="C1800" s="18" t="s">
        <v>50</v>
      </c>
      <c r="D1800" s="18" t="s">
        <v>38</v>
      </c>
      <c r="E1800" s="18" t="s">
        <v>21</v>
      </c>
      <c r="F1800" s="18" t="s">
        <v>22</v>
      </c>
      <c r="G1800" s="18" t="s">
        <v>110</v>
      </c>
      <c r="H1800" s="18" t="s">
        <v>1918</v>
      </c>
      <c r="I1800" s="18" t="s">
        <v>1919</v>
      </c>
      <c r="J1800" s="20">
        <v>818</v>
      </c>
      <c r="K1800" s="20">
        <v>1450</v>
      </c>
      <c r="L1800" s="20">
        <v>13</v>
      </c>
      <c r="M1800" s="20">
        <v>849</v>
      </c>
      <c r="N1800" s="20">
        <v>6</v>
      </c>
      <c r="O1800" s="20">
        <v>65</v>
      </c>
      <c r="P1800" s="20">
        <v>111</v>
      </c>
      <c r="Q1800" s="3">
        <v>29106737</v>
      </c>
      <c r="R1800" s="3">
        <v>15000000</v>
      </c>
      <c r="S1800" s="3">
        <f t="shared" si="280"/>
        <v>14106737</v>
      </c>
      <c r="T1800" s="4">
        <f t="shared" si="281"/>
        <v>0.94044913333333335</v>
      </c>
      <c r="U1800" s="5">
        <f t="shared" si="282"/>
        <v>24.461079653333336</v>
      </c>
      <c r="V1800" s="2">
        <f t="shared" si="283"/>
        <v>1998</v>
      </c>
      <c r="W1800" s="18" t="str">
        <f t="shared" si="284"/>
        <v>may</v>
      </c>
      <c r="X1800" s="18" t="str">
        <f t="shared" si="285"/>
        <v>Nicholas Hytner</v>
      </c>
      <c r="Y1800" s="18" t="str">
        <f t="shared" si="286"/>
        <v>THE OBJECT OF MY AFFECTİON</v>
      </c>
      <c r="Z1800" s="18" t="str">
        <f t="shared" si="287"/>
        <v>Normal</v>
      </c>
      <c r="AA1800" s="18" t="str">
        <f>VLOOKUP(D1800, lookups!$A$2:$B$18, 2, FALSE)</f>
        <v>Medium Budget</v>
      </c>
      <c r="AB1800" s="18" t="str">
        <f t="shared" si="288"/>
        <v>Not Recommended</v>
      </c>
      <c r="AC1800" s="18" t="str">
        <f t="shared" si="289"/>
        <v>Normal</v>
      </c>
    </row>
    <row r="1801" spans="1:29" x14ac:dyDescent="0.35">
      <c r="A1801" s="18" t="s">
        <v>4090</v>
      </c>
      <c r="B1801" s="19">
        <v>38615</v>
      </c>
      <c r="C1801" s="18" t="s">
        <v>50</v>
      </c>
      <c r="D1801" s="18" t="s">
        <v>27</v>
      </c>
      <c r="E1801" s="18" t="s">
        <v>21</v>
      </c>
      <c r="F1801" s="18" t="s">
        <v>22</v>
      </c>
      <c r="G1801" s="18" t="s">
        <v>150</v>
      </c>
      <c r="H1801" s="18" t="s">
        <v>1236</v>
      </c>
      <c r="I1801" s="18" t="s">
        <v>811</v>
      </c>
      <c r="J1801" s="20">
        <v>3000</v>
      </c>
      <c r="K1801" s="20">
        <v>5917</v>
      </c>
      <c r="L1801" s="20">
        <v>0</v>
      </c>
      <c r="M1801" s="20">
        <v>3000</v>
      </c>
      <c r="N1801" s="20">
        <v>7</v>
      </c>
      <c r="O1801" s="20">
        <v>146</v>
      </c>
      <c r="P1801" s="20">
        <v>135</v>
      </c>
      <c r="Q1801" s="3">
        <v>29077547</v>
      </c>
      <c r="R1801" s="3">
        <v>40000000</v>
      </c>
      <c r="S1801" s="3">
        <f t="shared" si="280"/>
        <v>-10922453</v>
      </c>
      <c r="T1801" s="4">
        <f t="shared" si="281"/>
        <v>-0.27306132500000002</v>
      </c>
      <c r="U1801" s="5">
        <f t="shared" si="282"/>
        <v>28.190775470000002</v>
      </c>
      <c r="V1801" s="2">
        <f t="shared" si="283"/>
        <v>2005</v>
      </c>
      <c r="W1801" s="18" t="str">
        <f t="shared" si="284"/>
        <v>sentyabr</v>
      </c>
      <c r="X1801" s="18" t="str">
        <f t="shared" si="285"/>
        <v>Chris Columbus</v>
      </c>
      <c r="Y1801" s="18" t="str">
        <f t="shared" si="286"/>
        <v>RENT</v>
      </c>
      <c r="Z1801" s="18" t="str">
        <f t="shared" si="287"/>
        <v>Normal</v>
      </c>
      <c r="AA1801" s="18" t="str">
        <f>VLOOKUP(D1801, lookups!$A$2:$B$18, 2, FALSE)</f>
        <v>Medium Budget</v>
      </c>
      <c r="AB1801" s="18" t="str">
        <f t="shared" si="288"/>
        <v>Not Recommended</v>
      </c>
      <c r="AC1801" s="18" t="str">
        <f t="shared" si="289"/>
        <v>Normal</v>
      </c>
    </row>
    <row r="1802" spans="1:29" x14ac:dyDescent="0.35">
      <c r="A1802" s="18" t="s">
        <v>5621</v>
      </c>
      <c r="B1802" s="19">
        <v>40541</v>
      </c>
      <c r="C1802" s="18" t="s">
        <v>50</v>
      </c>
      <c r="D1802" s="18" t="s">
        <v>38</v>
      </c>
      <c r="E1802" s="18" t="s">
        <v>21</v>
      </c>
      <c r="F1802" s="18" t="s">
        <v>101</v>
      </c>
      <c r="G1802" s="18" t="s">
        <v>102</v>
      </c>
      <c r="H1802" s="18" t="s">
        <v>5622</v>
      </c>
      <c r="I1802" s="18" t="s">
        <v>5623</v>
      </c>
      <c r="J1802" s="20">
        <v>287</v>
      </c>
      <c r="K1802" s="20">
        <v>855</v>
      </c>
      <c r="L1802" s="20">
        <v>24</v>
      </c>
      <c r="M1802" s="20">
        <v>0</v>
      </c>
      <c r="N1802" s="20">
        <v>6.1</v>
      </c>
      <c r="O1802" s="20">
        <v>97</v>
      </c>
      <c r="P1802" s="20">
        <v>109</v>
      </c>
      <c r="Q1802" s="3">
        <v>28995450</v>
      </c>
      <c r="R1802" s="3">
        <v>35000000</v>
      </c>
      <c r="S1802" s="3">
        <f t="shared" si="280"/>
        <v>-6004550</v>
      </c>
      <c r="T1802" s="4">
        <f t="shared" si="281"/>
        <v>-0.17155857142857142</v>
      </c>
      <c r="U1802" s="5">
        <f t="shared" si="282"/>
        <v>24.331376571428571</v>
      </c>
      <c r="V1802" s="2">
        <f t="shared" si="283"/>
        <v>2010</v>
      </c>
      <c r="W1802" s="18" t="str">
        <f t="shared" si="284"/>
        <v>dekabr</v>
      </c>
      <c r="X1802" s="18" t="str">
        <f t="shared" si="285"/>
        <v>Susanna White</v>
      </c>
      <c r="Y1802" s="18" t="str">
        <f t="shared" si="286"/>
        <v>NANNY MCPHEE RETURNS</v>
      </c>
      <c r="Z1802" s="18" t="str">
        <f t="shared" si="287"/>
        <v>Normal</v>
      </c>
      <c r="AA1802" s="18" t="str">
        <f>VLOOKUP(D1802, lookups!$A$2:$B$18, 2, FALSE)</f>
        <v>Medium Budget</v>
      </c>
      <c r="AB1802" s="18" t="str">
        <f t="shared" si="288"/>
        <v>Not Recommended</v>
      </c>
      <c r="AC1802" s="18" t="str">
        <f t="shared" si="289"/>
        <v>Normal</v>
      </c>
    </row>
    <row r="1803" spans="1:29" x14ac:dyDescent="0.35">
      <c r="A1803" s="18" t="s">
        <v>3229</v>
      </c>
      <c r="B1803" s="19">
        <v>37327</v>
      </c>
      <c r="C1803" s="18" t="s">
        <v>50</v>
      </c>
      <c r="D1803" s="18" t="s">
        <v>38</v>
      </c>
      <c r="E1803" s="18" t="s">
        <v>21</v>
      </c>
      <c r="F1803" s="18" t="s">
        <v>22</v>
      </c>
      <c r="G1803" s="18" t="s">
        <v>150</v>
      </c>
      <c r="H1803" s="18" t="s">
        <v>2139</v>
      </c>
      <c r="I1803" s="18" t="s">
        <v>3230</v>
      </c>
      <c r="J1803" s="20">
        <v>11000</v>
      </c>
      <c r="K1803" s="20">
        <v>12687</v>
      </c>
      <c r="L1803" s="20">
        <v>13</v>
      </c>
      <c r="M1803" s="20">
        <v>1000</v>
      </c>
      <c r="N1803" s="20">
        <v>5.9</v>
      </c>
      <c r="O1803" s="20">
        <v>49</v>
      </c>
      <c r="P1803" s="20">
        <v>92</v>
      </c>
      <c r="Q1803" s="3">
        <v>28972187</v>
      </c>
      <c r="R1803" s="3">
        <v>13000000</v>
      </c>
      <c r="S1803" s="3">
        <f t="shared" si="280"/>
        <v>15972187</v>
      </c>
      <c r="T1803" s="4">
        <f t="shared" si="281"/>
        <v>1.2286297692307693</v>
      </c>
      <c r="U1803" s="5">
        <f t="shared" si="282"/>
        <v>24.191451907692311</v>
      </c>
      <c r="V1803" s="2">
        <f t="shared" si="283"/>
        <v>2002</v>
      </c>
      <c r="W1803" s="18" t="str">
        <f t="shared" si="284"/>
        <v>mart</v>
      </c>
      <c r="X1803" s="18" t="str">
        <f t="shared" si="285"/>
        <v>Ed Decter</v>
      </c>
      <c r="Y1803" s="18" t="str">
        <f t="shared" si="286"/>
        <v>THE NEW GUY</v>
      </c>
      <c r="Z1803" s="18" t="str">
        <f t="shared" si="287"/>
        <v>Normal</v>
      </c>
      <c r="AA1803" s="18" t="str">
        <f>VLOOKUP(D1803, lookups!$A$2:$B$18, 2, FALSE)</f>
        <v>Medium Budget</v>
      </c>
      <c r="AB1803" s="18" t="str">
        <f t="shared" si="288"/>
        <v>Not Recommended</v>
      </c>
      <c r="AC1803" s="18" t="str">
        <f t="shared" si="289"/>
        <v>Normal</v>
      </c>
    </row>
    <row r="1804" spans="1:29" x14ac:dyDescent="0.35">
      <c r="A1804" s="18" t="s">
        <v>2222</v>
      </c>
      <c r="B1804" s="19">
        <v>36398</v>
      </c>
      <c r="C1804" s="18" t="s">
        <v>50</v>
      </c>
      <c r="D1804" s="18" t="s">
        <v>79</v>
      </c>
      <c r="E1804" s="18" t="s">
        <v>21</v>
      </c>
      <c r="F1804" s="18" t="s">
        <v>22</v>
      </c>
      <c r="G1804" s="18" t="s">
        <v>110</v>
      </c>
      <c r="H1804" s="18" t="s">
        <v>214</v>
      </c>
      <c r="I1804" s="18" t="s">
        <v>958</v>
      </c>
      <c r="J1804" s="20">
        <v>14000</v>
      </c>
      <c r="K1804" s="20">
        <v>18216</v>
      </c>
      <c r="L1804" s="20">
        <v>0</v>
      </c>
      <c r="M1804" s="20">
        <v>0</v>
      </c>
      <c r="N1804" s="20">
        <v>7.9</v>
      </c>
      <c r="O1804" s="20">
        <v>209</v>
      </c>
      <c r="P1804" s="20">
        <v>157</v>
      </c>
      <c r="Q1804" s="3">
        <v>28965197</v>
      </c>
      <c r="R1804" s="3">
        <v>68000000</v>
      </c>
      <c r="S1804" s="3">
        <f t="shared" si="280"/>
        <v>-39034803</v>
      </c>
      <c r="T1804" s="4">
        <f t="shared" si="281"/>
        <v>-0.57404122058823526</v>
      </c>
      <c r="U1804" s="5">
        <f t="shared" si="282"/>
        <v>31.370383511764707</v>
      </c>
      <c r="V1804" s="2">
        <f t="shared" si="283"/>
        <v>1999</v>
      </c>
      <c r="W1804" s="18" t="str">
        <f t="shared" si="284"/>
        <v>avgust</v>
      </c>
      <c r="X1804" s="18" t="str">
        <f t="shared" si="285"/>
        <v>Michael Mann</v>
      </c>
      <c r="Y1804" s="18" t="str">
        <f t="shared" si="286"/>
        <v>THE INSİDER</v>
      </c>
      <c r="Z1804" s="18" t="str">
        <f t="shared" si="287"/>
        <v>Underperformer</v>
      </c>
      <c r="AA1804" s="18" t="str">
        <f>VLOOKUP(D1804, lookups!$A$2:$B$18, 2, FALSE)</f>
        <v>Medium Budget</v>
      </c>
      <c r="AB1804" s="18" t="str">
        <f t="shared" si="288"/>
        <v>Not Recommended</v>
      </c>
      <c r="AC1804" s="18" t="str">
        <f t="shared" si="289"/>
        <v>Normal</v>
      </c>
    </row>
    <row r="1805" spans="1:29" x14ac:dyDescent="0.35">
      <c r="A1805" s="18" t="s">
        <v>2556</v>
      </c>
      <c r="B1805" s="19">
        <v>36819</v>
      </c>
      <c r="C1805" s="18" t="s">
        <v>50</v>
      </c>
      <c r="D1805" s="18" t="s">
        <v>20</v>
      </c>
      <c r="E1805" s="18" t="s">
        <v>21</v>
      </c>
      <c r="F1805" s="18" t="s">
        <v>22</v>
      </c>
      <c r="G1805" s="18" t="s">
        <v>110</v>
      </c>
      <c r="H1805" s="18" t="s">
        <v>551</v>
      </c>
      <c r="I1805" s="18" t="s">
        <v>2557</v>
      </c>
      <c r="J1805" s="20">
        <v>18000</v>
      </c>
      <c r="K1805" s="20">
        <v>18688</v>
      </c>
      <c r="L1805" s="20">
        <v>10</v>
      </c>
      <c r="M1805" s="20">
        <v>463</v>
      </c>
      <c r="N1805" s="20">
        <v>5.3</v>
      </c>
      <c r="O1805" s="20">
        <v>103</v>
      </c>
      <c r="P1805" s="20">
        <v>97</v>
      </c>
      <c r="Q1805" s="3">
        <v>28927720</v>
      </c>
      <c r="R1805" s="3">
        <v>33000000</v>
      </c>
      <c r="S1805" s="3">
        <f t="shared" si="280"/>
        <v>-4072280</v>
      </c>
      <c r="T1805" s="4">
        <f t="shared" si="281"/>
        <v>-0.12340242424242424</v>
      </c>
      <c r="U1805" s="5">
        <f t="shared" si="282"/>
        <v>21.196939030303028</v>
      </c>
      <c r="V1805" s="2">
        <f t="shared" si="283"/>
        <v>2000</v>
      </c>
      <c r="W1805" s="18" t="str">
        <f t="shared" si="284"/>
        <v>oktyabr</v>
      </c>
      <c r="X1805" s="18" t="str">
        <f t="shared" si="285"/>
        <v>Joe Charbanic</v>
      </c>
      <c r="Y1805" s="18" t="str">
        <f t="shared" si="286"/>
        <v>THE WATCHER</v>
      </c>
      <c r="Z1805" s="18" t="str">
        <f t="shared" si="287"/>
        <v>Normal</v>
      </c>
      <c r="AA1805" s="18" t="str">
        <f>VLOOKUP(D1805, lookups!$A$2:$B$18, 2, FALSE)</f>
        <v>Medium Budget</v>
      </c>
      <c r="AB1805" s="18" t="str">
        <f t="shared" si="288"/>
        <v>Not Recommended</v>
      </c>
      <c r="AC1805" s="18" t="str">
        <f t="shared" si="289"/>
        <v>High Buzz Mismatch</v>
      </c>
    </row>
    <row r="1806" spans="1:29" x14ac:dyDescent="0.35">
      <c r="A1806" s="18" t="s">
        <v>6468</v>
      </c>
      <c r="B1806" s="19">
        <v>41513</v>
      </c>
      <c r="C1806" s="18" t="s">
        <v>50</v>
      </c>
      <c r="D1806" s="18" t="s">
        <v>195</v>
      </c>
      <c r="E1806" s="18" t="s">
        <v>21</v>
      </c>
      <c r="F1806" s="18" t="s">
        <v>22</v>
      </c>
      <c r="G1806" s="18" t="s">
        <v>102</v>
      </c>
      <c r="H1806" s="18" t="s">
        <v>6469</v>
      </c>
      <c r="I1806" s="18" t="s">
        <v>3800</v>
      </c>
      <c r="J1806" s="20">
        <v>773</v>
      </c>
      <c r="K1806" s="20">
        <v>2787</v>
      </c>
      <c r="L1806" s="20">
        <v>293</v>
      </c>
      <c r="M1806" s="20">
        <v>0</v>
      </c>
      <c r="N1806" s="20">
        <v>4.0999999999999996</v>
      </c>
      <c r="O1806" s="20">
        <v>83</v>
      </c>
      <c r="P1806" s="20">
        <v>106</v>
      </c>
      <c r="Q1806" s="3">
        <v>28873374</v>
      </c>
      <c r="R1806" s="3">
        <v>10000000</v>
      </c>
      <c r="S1806" s="3">
        <f t="shared" si="280"/>
        <v>18873374</v>
      </c>
      <c r="T1806" s="4">
        <f t="shared" si="281"/>
        <v>1.8873374000000001</v>
      </c>
      <c r="U1806" s="5">
        <f t="shared" si="282"/>
        <v>17.154934959999999</v>
      </c>
      <c r="V1806" s="2">
        <f t="shared" si="283"/>
        <v>2013</v>
      </c>
      <c r="W1806" s="18" t="str">
        <f t="shared" si="284"/>
        <v>avgust</v>
      </c>
      <c r="X1806" s="18" t="str">
        <f t="shared" si="285"/>
        <v>Morgan Spurlock</v>
      </c>
      <c r="Y1806" s="18" t="str">
        <f t="shared" si="286"/>
        <v>ONE DİRECTİON: THİS IS US</v>
      </c>
      <c r="Z1806" s="18" t="str">
        <f t="shared" si="287"/>
        <v>Normal</v>
      </c>
      <c r="AA1806" s="18" t="str">
        <f>VLOOKUP(D1806, lookups!$A$2:$B$18, 2, FALSE)</f>
        <v>Low Budget</v>
      </c>
      <c r="AB1806" s="18" t="str">
        <f t="shared" si="288"/>
        <v>Not Recommended</v>
      </c>
      <c r="AC1806" s="18" t="str">
        <f t="shared" si="289"/>
        <v>Normal</v>
      </c>
    </row>
    <row r="1807" spans="1:29" x14ac:dyDescent="0.35">
      <c r="A1807" s="18" t="s">
        <v>2083</v>
      </c>
      <c r="B1807" s="19">
        <v>36343</v>
      </c>
      <c r="C1807" s="18" t="s">
        <v>50</v>
      </c>
      <c r="D1807" s="18" t="s">
        <v>79</v>
      </c>
      <c r="E1807" s="18" t="s">
        <v>21</v>
      </c>
      <c r="F1807" s="18" t="s">
        <v>22</v>
      </c>
      <c r="G1807" s="18" t="s">
        <v>110</v>
      </c>
      <c r="H1807" s="18" t="s">
        <v>1225</v>
      </c>
      <c r="I1807" s="18" t="s">
        <v>1551</v>
      </c>
      <c r="J1807" s="20">
        <v>11000</v>
      </c>
      <c r="K1807" s="20">
        <v>13433</v>
      </c>
      <c r="L1807" s="20">
        <v>446</v>
      </c>
      <c r="M1807" s="20">
        <v>0</v>
      </c>
      <c r="N1807" s="20">
        <v>7.3</v>
      </c>
      <c r="O1807" s="20">
        <v>133</v>
      </c>
      <c r="P1807" s="20">
        <v>127</v>
      </c>
      <c r="Q1807" s="3">
        <v>28871190</v>
      </c>
      <c r="R1807" s="3">
        <v>24000000</v>
      </c>
      <c r="S1807" s="3">
        <f t="shared" si="280"/>
        <v>4871190</v>
      </c>
      <c r="T1807" s="4">
        <f t="shared" si="281"/>
        <v>0.20296624999999999</v>
      </c>
      <c r="U1807" s="5">
        <f t="shared" si="282"/>
        <v>29.2811865</v>
      </c>
      <c r="V1807" s="2">
        <f t="shared" si="283"/>
        <v>1999</v>
      </c>
      <c r="W1807" s="18" t="str">
        <f t="shared" si="284"/>
        <v>iyul</v>
      </c>
      <c r="X1807" s="18" t="str">
        <f t="shared" si="285"/>
        <v>James Mangold</v>
      </c>
      <c r="Y1807" s="18" t="str">
        <f t="shared" si="286"/>
        <v>GİRL, INTERRUPTED</v>
      </c>
      <c r="Z1807" s="18" t="str">
        <f t="shared" si="287"/>
        <v>Normal</v>
      </c>
      <c r="AA1807" s="18" t="str">
        <f>VLOOKUP(D1807, lookups!$A$2:$B$18, 2, FALSE)</f>
        <v>Medium Budget</v>
      </c>
      <c r="AB1807" s="18" t="str">
        <f t="shared" si="288"/>
        <v>Not Recommended</v>
      </c>
      <c r="AC1807" s="18" t="str">
        <f t="shared" si="289"/>
        <v>Normal</v>
      </c>
    </row>
    <row r="1808" spans="1:29" x14ac:dyDescent="0.35">
      <c r="A1808" s="18" t="s">
        <v>6646</v>
      </c>
      <c r="B1808" s="19">
        <v>41703</v>
      </c>
      <c r="C1808" s="18" t="s">
        <v>50</v>
      </c>
      <c r="D1808" s="18" t="s">
        <v>27</v>
      </c>
      <c r="E1808" s="18" t="s">
        <v>21</v>
      </c>
      <c r="F1808" s="18" t="s">
        <v>22</v>
      </c>
      <c r="G1808" s="18" t="s">
        <v>110</v>
      </c>
      <c r="H1808" s="18" t="s">
        <v>2363</v>
      </c>
      <c r="I1808" s="18" t="s">
        <v>367</v>
      </c>
      <c r="J1808" s="20">
        <v>3000</v>
      </c>
      <c r="K1808" s="20">
        <v>3757</v>
      </c>
      <c r="L1808" s="20">
        <v>425</v>
      </c>
      <c r="M1808" s="20">
        <v>14000</v>
      </c>
      <c r="N1808" s="20">
        <v>6.8</v>
      </c>
      <c r="O1808" s="20">
        <v>159</v>
      </c>
      <c r="P1808" s="20">
        <v>110</v>
      </c>
      <c r="Q1808" s="3">
        <v>28831145</v>
      </c>
      <c r="R1808" s="3">
        <v>25000000</v>
      </c>
      <c r="S1808" s="3">
        <f t="shared" si="280"/>
        <v>3831145</v>
      </c>
      <c r="T1808" s="4">
        <f t="shared" si="281"/>
        <v>0.15324579999999999</v>
      </c>
      <c r="U1808" s="5">
        <f t="shared" si="282"/>
        <v>28.661298319999997</v>
      </c>
      <c r="V1808" s="2">
        <f t="shared" si="283"/>
        <v>2014</v>
      </c>
      <c r="W1808" s="18" t="str">
        <f t="shared" si="284"/>
        <v>mart</v>
      </c>
      <c r="X1808" s="18" t="str">
        <f t="shared" si="285"/>
        <v>Ivan Reitman</v>
      </c>
      <c r="Y1808" s="18" t="str">
        <f t="shared" si="286"/>
        <v>DRAFT DAY</v>
      </c>
      <c r="Z1808" s="18" t="str">
        <f t="shared" si="287"/>
        <v>Normal</v>
      </c>
      <c r="AA1808" s="18" t="str">
        <f>VLOOKUP(D1808, lookups!$A$2:$B$18, 2, FALSE)</f>
        <v>Medium Budget</v>
      </c>
      <c r="AB1808" s="18" t="str">
        <f t="shared" si="288"/>
        <v>Not Recommended</v>
      </c>
      <c r="AC1808" s="18" t="str">
        <f t="shared" si="289"/>
        <v>Normal</v>
      </c>
    </row>
    <row r="1809" spans="1:29" x14ac:dyDescent="0.35">
      <c r="A1809" s="18" t="s">
        <v>6941</v>
      </c>
      <c r="B1809" s="19">
        <v>42287</v>
      </c>
      <c r="C1809" s="18" t="s">
        <v>50</v>
      </c>
      <c r="D1809" s="18" t="s">
        <v>95</v>
      </c>
      <c r="E1809" s="18" t="s">
        <v>21</v>
      </c>
      <c r="F1809" s="18" t="s">
        <v>22</v>
      </c>
      <c r="G1809" s="18" t="s">
        <v>150</v>
      </c>
      <c r="H1809" s="18" t="s">
        <v>4167</v>
      </c>
      <c r="I1809" s="18" t="s">
        <v>6942</v>
      </c>
      <c r="J1809" s="20">
        <v>1000</v>
      </c>
      <c r="K1809" s="20">
        <v>3962</v>
      </c>
      <c r="L1809" s="20">
        <v>19</v>
      </c>
      <c r="M1809" s="20">
        <v>37000</v>
      </c>
      <c r="N1809" s="20">
        <v>5.3</v>
      </c>
      <c r="O1809" s="20">
        <v>163</v>
      </c>
      <c r="P1809" s="20">
        <v>114</v>
      </c>
      <c r="Q1809" s="3">
        <v>28772222</v>
      </c>
      <c r="R1809" s="3">
        <v>105000000</v>
      </c>
      <c r="S1809" s="3">
        <f t="shared" si="280"/>
        <v>-76227778</v>
      </c>
      <c r="T1809" s="4">
        <f t="shared" si="281"/>
        <v>-0.72597883809523811</v>
      </c>
      <c r="U1809" s="5">
        <f t="shared" si="282"/>
        <v>24.609608464761902</v>
      </c>
      <c r="V1809" s="2">
        <f t="shared" si="283"/>
        <v>2015</v>
      </c>
      <c r="W1809" s="18" t="str">
        <f t="shared" si="284"/>
        <v>oktyabr</v>
      </c>
      <c r="X1809" s="18" t="str">
        <f t="shared" si="285"/>
        <v>Ericson Core</v>
      </c>
      <c r="Y1809" s="18" t="str">
        <f t="shared" si="286"/>
        <v>POİNT BREAK</v>
      </c>
      <c r="Z1809" s="18" t="str">
        <f t="shared" si="287"/>
        <v>Underperformer</v>
      </c>
      <c r="AA1809" s="18" t="str">
        <f>VLOOKUP(D1809, lookups!$A$2:$B$18, 2, FALSE)</f>
        <v>High Budget</v>
      </c>
      <c r="AB1809" s="18" t="str">
        <f t="shared" si="288"/>
        <v>Not Recommended</v>
      </c>
      <c r="AC1809" s="18" t="str">
        <f t="shared" si="289"/>
        <v>High Buzz Mismatch</v>
      </c>
    </row>
    <row r="1810" spans="1:29" x14ac:dyDescent="0.35">
      <c r="A1810" s="18" t="s">
        <v>6441</v>
      </c>
      <c r="B1810" s="19">
        <v>41479</v>
      </c>
      <c r="C1810" s="18" t="s">
        <v>50</v>
      </c>
      <c r="D1810" s="18" t="s">
        <v>95</v>
      </c>
      <c r="E1810" s="18" t="s">
        <v>21</v>
      </c>
      <c r="F1810" s="18" t="s">
        <v>22</v>
      </c>
      <c r="G1810" s="18" t="s">
        <v>110</v>
      </c>
      <c r="H1810" s="18" t="s">
        <v>4270</v>
      </c>
      <c r="I1810" s="18" t="s">
        <v>3942</v>
      </c>
      <c r="J1810" s="20">
        <v>17000</v>
      </c>
      <c r="K1810" s="20">
        <v>19168</v>
      </c>
      <c r="L1810" s="20">
        <v>65</v>
      </c>
      <c r="M1810" s="20">
        <v>36000</v>
      </c>
      <c r="N1810" s="20">
        <v>6.6</v>
      </c>
      <c r="O1810" s="20">
        <v>350</v>
      </c>
      <c r="P1810" s="20">
        <v>103</v>
      </c>
      <c r="Q1810" s="3">
        <v>28751715</v>
      </c>
      <c r="R1810" s="3">
        <v>28000000</v>
      </c>
      <c r="S1810" s="3">
        <f t="shared" si="280"/>
        <v>751715</v>
      </c>
      <c r="T1810" s="4">
        <f t="shared" si="281"/>
        <v>2.6846964285714287E-2</v>
      </c>
      <c r="U1810" s="5">
        <f t="shared" si="282"/>
        <v>30.010738785714285</v>
      </c>
      <c r="V1810" s="2">
        <f t="shared" si="283"/>
        <v>2013</v>
      </c>
      <c r="W1810" s="18" t="str">
        <f t="shared" si="284"/>
        <v>iyul</v>
      </c>
      <c r="X1810" s="18" t="str">
        <f t="shared" si="285"/>
        <v>Jeff Wadlow</v>
      </c>
      <c r="Y1810" s="18" t="str">
        <f t="shared" si="286"/>
        <v>KİCK-ASS 2</v>
      </c>
      <c r="Z1810" s="18" t="str">
        <f t="shared" si="287"/>
        <v>Normal</v>
      </c>
      <c r="AA1810" s="18" t="str">
        <f>VLOOKUP(D1810, lookups!$A$2:$B$18, 2, FALSE)</f>
        <v>High Budget</v>
      </c>
      <c r="AB1810" s="18" t="str">
        <f t="shared" si="288"/>
        <v>Not Recommended</v>
      </c>
      <c r="AC1810" s="18" t="str">
        <f t="shared" si="289"/>
        <v>Normal</v>
      </c>
    </row>
    <row r="1811" spans="1:29" x14ac:dyDescent="0.35">
      <c r="A1811" s="18" t="s">
        <v>3919</v>
      </c>
      <c r="B1811" s="19">
        <v>38500</v>
      </c>
      <c r="C1811" s="18" t="s">
        <v>50</v>
      </c>
      <c r="D1811" s="18" t="s">
        <v>79</v>
      </c>
      <c r="E1811" s="18" t="s">
        <v>21</v>
      </c>
      <c r="F1811" s="18" t="s">
        <v>356</v>
      </c>
      <c r="G1811" s="18" t="s">
        <v>110</v>
      </c>
      <c r="H1811" s="18" t="s">
        <v>1488</v>
      </c>
      <c r="I1811" s="18" t="s">
        <v>3920</v>
      </c>
      <c r="J1811" s="20">
        <v>22000</v>
      </c>
      <c r="K1811" s="20">
        <v>22140</v>
      </c>
      <c r="L1811" s="20">
        <v>152</v>
      </c>
      <c r="M1811" s="20">
        <v>0</v>
      </c>
      <c r="N1811" s="20">
        <v>7.4</v>
      </c>
      <c r="O1811" s="20">
        <v>271</v>
      </c>
      <c r="P1811" s="20">
        <v>110</v>
      </c>
      <c r="Q1811" s="3">
        <v>28747570</v>
      </c>
      <c r="R1811" s="3">
        <v>7000000</v>
      </c>
      <c r="S1811" s="3">
        <f t="shared" si="280"/>
        <v>21747570</v>
      </c>
      <c r="T1811" s="4">
        <f t="shared" si="281"/>
        <v>3.1067957142857141</v>
      </c>
      <c r="U1811" s="5">
        <f t="shared" si="282"/>
        <v>30.842718285714287</v>
      </c>
      <c r="V1811" s="2">
        <f t="shared" si="283"/>
        <v>2005</v>
      </c>
      <c r="W1811" s="18" t="str">
        <f t="shared" si="284"/>
        <v>may</v>
      </c>
      <c r="X1811" s="18" t="str">
        <f t="shared" si="285"/>
        <v>Bennett Miller</v>
      </c>
      <c r="Y1811" s="18" t="str">
        <f t="shared" si="286"/>
        <v>CAPOTE</v>
      </c>
      <c r="Z1811" s="18" t="str">
        <f t="shared" si="287"/>
        <v>Normal</v>
      </c>
      <c r="AA1811" s="18" t="str">
        <f>VLOOKUP(D1811, lookups!$A$2:$B$18, 2, FALSE)</f>
        <v>Medium Budget</v>
      </c>
      <c r="AB1811" s="18" t="str">
        <f t="shared" si="288"/>
        <v>Not Recommended</v>
      </c>
      <c r="AC1811" s="18" t="str">
        <f t="shared" si="289"/>
        <v>Normal</v>
      </c>
    </row>
    <row r="1812" spans="1:29" x14ac:dyDescent="0.35">
      <c r="A1812" s="18" t="s">
        <v>2633</v>
      </c>
      <c r="B1812" s="19">
        <v>37100</v>
      </c>
      <c r="C1812" s="18" t="s">
        <v>19</v>
      </c>
      <c r="D1812" s="18" t="s">
        <v>20</v>
      </c>
      <c r="E1812" s="18" t="s">
        <v>21</v>
      </c>
      <c r="F1812" s="18" t="s">
        <v>22</v>
      </c>
      <c r="G1812" s="18" t="s">
        <v>110</v>
      </c>
      <c r="H1812" s="18" t="s">
        <v>2287</v>
      </c>
      <c r="I1812" s="18" t="s">
        <v>847</v>
      </c>
      <c r="J1812" s="20">
        <v>939</v>
      </c>
      <c r="K1812" s="20">
        <v>3107</v>
      </c>
      <c r="L1812" s="20">
        <v>309</v>
      </c>
      <c r="M1812" s="20">
        <v>1000</v>
      </c>
      <c r="N1812" s="20">
        <v>6.4</v>
      </c>
      <c r="O1812" s="20">
        <v>41</v>
      </c>
      <c r="P1812" s="20">
        <v>130</v>
      </c>
      <c r="Q1812" s="3">
        <v>28734552</v>
      </c>
      <c r="R1812" s="3">
        <v>16000000</v>
      </c>
      <c r="S1812" s="3">
        <f t="shared" si="280"/>
        <v>12734552</v>
      </c>
      <c r="T1812" s="4">
        <f t="shared" si="281"/>
        <v>0.79590950000000005</v>
      </c>
      <c r="U1812" s="5">
        <f t="shared" si="282"/>
        <v>26.018363800000003</v>
      </c>
      <c r="V1812" s="2">
        <f t="shared" si="283"/>
        <v>2001</v>
      </c>
      <c r="W1812" s="18" t="str">
        <f t="shared" si="284"/>
        <v>iyul</v>
      </c>
      <c r="X1812" s="18" t="str">
        <f t="shared" si="285"/>
        <v>John Singleton</v>
      </c>
      <c r="Y1812" s="18" t="str">
        <f t="shared" si="286"/>
        <v>BABY BOY</v>
      </c>
      <c r="Z1812" s="18" t="str">
        <f t="shared" si="287"/>
        <v>Normal</v>
      </c>
      <c r="AA1812" s="18" t="str">
        <f>VLOOKUP(D1812, lookups!$A$2:$B$18, 2, FALSE)</f>
        <v>Medium Budget</v>
      </c>
      <c r="AB1812" s="18" t="str">
        <f t="shared" si="288"/>
        <v>Not Recommended</v>
      </c>
      <c r="AC1812" s="18" t="str">
        <f t="shared" si="289"/>
        <v>Normal</v>
      </c>
    </row>
    <row r="1813" spans="1:29" x14ac:dyDescent="0.35">
      <c r="A1813" s="18" t="s">
        <v>5133</v>
      </c>
      <c r="B1813" s="19">
        <v>39565</v>
      </c>
      <c r="C1813" s="18" t="s">
        <v>50</v>
      </c>
      <c r="D1813" s="18" t="s">
        <v>20</v>
      </c>
      <c r="E1813" s="18" t="s">
        <v>21</v>
      </c>
      <c r="F1813" s="18" t="s">
        <v>22</v>
      </c>
      <c r="G1813" s="18" t="s">
        <v>110</v>
      </c>
      <c r="H1813" s="18" t="s">
        <v>1959</v>
      </c>
      <c r="I1813" s="18" t="s">
        <v>2379</v>
      </c>
      <c r="J1813" s="20">
        <v>2000</v>
      </c>
      <c r="K1813" s="20">
        <v>3612</v>
      </c>
      <c r="L1813" s="20">
        <v>40</v>
      </c>
      <c r="M1813" s="20">
        <v>0</v>
      </c>
      <c r="N1813" s="20">
        <v>6.2</v>
      </c>
      <c r="O1813" s="20">
        <v>195</v>
      </c>
      <c r="P1813" s="20">
        <v>101</v>
      </c>
      <c r="Q1813" s="3">
        <v>28687835</v>
      </c>
      <c r="R1813" s="3">
        <v>35000000</v>
      </c>
      <c r="S1813" s="3">
        <f t="shared" si="280"/>
        <v>-6312165</v>
      </c>
      <c r="T1813" s="4">
        <f t="shared" si="281"/>
        <v>-0.18034757142857144</v>
      </c>
      <c r="U1813" s="5">
        <f t="shared" si="282"/>
        <v>24.727860971428573</v>
      </c>
      <c r="V1813" s="2">
        <f t="shared" si="283"/>
        <v>2008</v>
      </c>
      <c r="W1813" s="18" t="str">
        <f t="shared" si="284"/>
        <v>aprel</v>
      </c>
      <c r="X1813" s="18" t="str">
        <f t="shared" si="285"/>
        <v>Gregory Hoblit</v>
      </c>
      <c r="Y1813" s="18" t="str">
        <f t="shared" si="286"/>
        <v>UNTRACEABLE</v>
      </c>
      <c r="Z1813" s="18" t="str">
        <f t="shared" si="287"/>
        <v>Normal</v>
      </c>
      <c r="AA1813" s="18" t="str">
        <f>VLOOKUP(D1813, lookups!$A$2:$B$18, 2, FALSE)</f>
        <v>Medium Budget</v>
      </c>
      <c r="AB1813" s="18" t="str">
        <f t="shared" si="288"/>
        <v>Not Recommended</v>
      </c>
      <c r="AC1813" s="18" t="str">
        <f t="shared" si="289"/>
        <v>Normal</v>
      </c>
    </row>
    <row r="1814" spans="1:29" x14ac:dyDescent="0.35">
      <c r="A1814" s="18" t="s">
        <v>6259</v>
      </c>
      <c r="B1814" s="19">
        <v>41123</v>
      </c>
      <c r="C1814" s="18" t="s">
        <v>50</v>
      </c>
      <c r="D1814" s="18" t="s">
        <v>38</v>
      </c>
      <c r="E1814" s="18" t="s">
        <v>21</v>
      </c>
      <c r="F1814" s="18" t="s">
        <v>22</v>
      </c>
      <c r="G1814" s="18" t="s">
        <v>110</v>
      </c>
      <c r="H1814" s="18" t="s">
        <v>5943</v>
      </c>
      <c r="I1814" s="18" t="s">
        <v>4909</v>
      </c>
      <c r="J1814" s="20">
        <v>2000</v>
      </c>
      <c r="K1814" s="20">
        <v>3479</v>
      </c>
      <c r="L1814" s="20">
        <v>89</v>
      </c>
      <c r="M1814" s="20">
        <v>11000</v>
      </c>
      <c r="N1814" s="20">
        <v>6.2</v>
      </c>
      <c r="O1814" s="20">
        <v>232</v>
      </c>
      <c r="P1814" s="20">
        <v>131</v>
      </c>
      <c r="Q1814" s="3">
        <v>28644770</v>
      </c>
      <c r="R1814" s="3">
        <v>30000000</v>
      </c>
      <c r="S1814" s="3">
        <f t="shared" si="280"/>
        <v>-1355230</v>
      </c>
      <c r="T1814" s="4">
        <f t="shared" si="281"/>
        <v>-4.517433333333333E-2</v>
      </c>
      <c r="U1814" s="5">
        <f t="shared" si="282"/>
        <v>25.881930266666668</v>
      </c>
      <c r="V1814" s="2">
        <f t="shared" si="283"/>
        <v>2012</v>
      </c>
      <c r="W1814" s="18" t="str">
        <f t="shared" si="284"/>
        <v>avgust</v>
      </c>
      <c r="X1814" s="18" t="str">
        <f t="shared" si="285"/>
        <v>Nicholas Stoller</v>
      </c>
      <c r="Y1814" s="18" t="str">
        <f t="shared" si="286"/>
        <v>THE FİVE-YEAR ENGAGEMENT</v>
      </c>
      <c r="Z1814" s="18" t="str">
        <f t="shared" si="287"/>
        <v>Normal</v>
      </c>
      <c r="AA1814" s="18" t="str">
        <f>VLOOKUP(D1814, lookups!$A$2:$B$18, 2, FALSE)</f>
        <v>Medium Budget</v>
      </c>
      <c r="AB1814" s="18" t="str">
        <f t="shared" si="288"/>
        <v>Not Recommended</v>
      </c>
      <c r="AC1814" s="18" t="str">
        <f t="shared" si="289"/>
        <v>Normal</v>
      </c>
    </row>
    <row r="1815" spans="1:29" x14ac:dyDescent="0.35">
      <c r="A1815" s="18" t="s">
        <v>4577</v>
      </c>
      <c r="B1815" s="19">
        <v>39356</v>
      </c>
      <c r="C1815" s="18" t="s">
        <v>50</v>
      </c>
      <c r="D1815" s="18" t="s">
        <v>27</v>
      </c>
      <c r="E1815" s="18" t="s">
        <v>21</v>
      </c>
      <c r="F1815" s="18" t="s">
        <v>101</v>
      </c>
      <c r="G1815" s="18" t="s">
        <v>110</v>
      </c>
      <c r="H1815" s="18" t="s">
        <v>3449</v>
      </c>
      <c r="I1815" s="18" t="s">
        <v>4578</v>
      </c>
      <c r="J1815" s="20">
        <v>10000</v>
      </c>
      <c r="K1815" s="20">
        <v>11471</v>
      </c>
      <c r="L1815" s="20">
        <v>35</v>
      </c>
      <c r="M1815" s="20">
        <v>0</v>
      </c>
      <c r="N1815" s="20">
        <v>7</v>
      </c>
      <c r="O1815" s="20">
        <v>274</v>
      </c>
      <c r="P1815" s="20">
        <v>100</v>
      </c>
      <c r="Q1815" s="3">
        <v>28637507</v>
      </c>
      <c r="R1815" s="3">
        <v>15000000</v>
      </c>
      <c r="S1815" s="3">
        <f t="shared" si="280"/>
        <v>13637507</v>
      </c>
      <c r="T1815" s="4">
        <f t="shared" si="281"/>
        <v>0.90916713333333332</v>
      </c>
      <c r="U1815" s="5">
        <f t="shared" si="282"/>
        <v>28.363666853333335</v>
      </c>
      <c r="V1815" s="2">
        <f t="shared" si="283"/>
        <v>2007</v>
      </c>
      <c r="W1815" s="18" t="str">
        <f t="shared" si="284"/>
        <v>oktyabr</v>
      </c>
      <c r="X1815" s="18" t="str">
        <f t="shared" si="285"/>
        <v>Juan Carlos Fresnadillo</v>
      </c>
      <c r="Y1815" s="18" t="str">
        <f t="shared" si="286"/>
        <v>28 WEEKS LATER</v>
      </c>
      <c r="Z1815" s="18" t="str">
        <f t="shared" si="287"/>
        <v>Normal</v>
      </c>
      <c r="AA1815" s="18" t="str">
        <f>VLOOKUP(D1815, lookups!$A$2:$B$18, 2, FALSE)</f>
        <v>Medium Budget</v>
      </c>
      <c r="AB1815" s="18" t="str">
        <f t="shared" si="288"/>
        <v>Not Recommended</v>
      </c>
      <c r="AC1815" s="18" t="str">
        <f t="shared" si="289"/>
        <v>Normal</v>
      </c>
    </row>
    <row r="1816" spans="1:29" x14ac:dyDescent="0.35">
      <c r="A1816" s="18" t="s">
        <v>3192</v>
      </c>
      <c r="B1816" s="19">
        <v>37606</v>
      </c>
      <c r="C1816" s="18" t="s">
        <v>50</v>
      </c>
      <c r="D1816" s="18" t="s">
        <v>27</v>
      </c>
      <c r="E1816" s="18" t="s">
        <v>21</v>
      </c>
      <c r="F1816" s="18" t="s">
        <v>22</v>
      </c>
      <c r="G1816" s="18" t="s">
        <v>150</v>
      </c>
      <c r="H1816" s="18" t="s">
        <v>3193</v>
      </c>
      <c r="I1816" s="18" t="s">
        <v>3194</v>
      </c>
      <c r="J1816" s="20">
        <v>931</v>
      </c>
      <c r="K1816" s="20">
        <v>3819</v>
      </c>
      <c r="L1816" s="20">
        <v>21</v>
      </c>
      <c r="M1816" s="20">
        <v>720</v>
      </c>
      <c r="N1816" s="20">
        <v>5</v>
      </c>
      <c r="O1816" s="20">
        <v>86</v>
      </c>
      <c r="P1816" s="20">
        <v>85</v>
      </c>
      <c r="Q1816" s="3">
        <v>28563926</v>
      </c>
      <c r="R1816" s="3">
        <v>8500000</v>
      </c>
      <c r="S1816" s="3">
        <f t="shared" si="280"/>
        <v>20063926</v>
      </c>
      <c r="T1816" s="4">
        <f t="shared" si="281"/>
        <v>2.3604618823529413</v>
      </c>
      <c r="U1816" s="5">
        <f t="shared" si="282"/>
        <v>21.016184752941175</v>
      </c>
      <c r="V1816" s="2">
        <f t="shared" si="283"/>
        <v>2002</v>
      </c>
      <c r="W1816" s="18" t="str">
        <f t="shared" si="284"/>
        <v>dekabr</v>
      </c>
      <c r="X1816" s="18" t="str">
        <f t="shared" si="285"/>
        <v>John Polson</v>
      </c>
      <c r="Y1816" s="18" t="str">
        <f t="shared" si="286"/>
        <v>SWİMFAN</v>
      </c>
      <c r="Z1816" s="18" t="str">
        <f t="shared" si="287"/>
        <v>Normal</v>
      </c>
      <c r="AA1816" s="18" t="str">
        <f>VLOOKUP(D1816, lookups!$A$2:$B$18, 2, FALSE)</f>
        <v>Medium Budget</v>
      </c>
      <c r="AB1816" s="18" t="str">
        <f t="shared" si="288"/>
        <v>Not Recommended</v>
      </c>
      <c r="AC1816" s="18" t="str">
        <f t="shared" si="289"/>
        <v>Normal</v>
      </c>
    </row>
    <row r="1817" spans="1:29" x14ac:dyDescent="0.35">
      <c r="A1817" s="18" t="s">
        <v>4845</v>
      </c>
      <c r="B1817" s="19">
        <v>39185</v>
      </c>
      <c r="C1817" s="18" t="s">
        <v>50</v>
      </c>
      <c r="D1817" s="18" t="s">
        <v>20</v>
      </c>
      <c r="E1817" s="18" t="s">
        <v>21</v>
      </c>
      <c r="F1817" s="18" t="s">
        <v>22</v>
      </c>
      <c r="G1817" s="18" t="s">
        <v>110</v>
      </c>
      <c r="H1817" s="18" t="s">
        <v>1415</v>
      </c>
      <c r="I1817" s="18" t="s">
        <v>2566</v>
      </c>
      <c r="J1817" s="20">
        <v>3000</v>
      </c>
      <c r="K1817" s="20">
        <v>3681</v>
      </c>
      <c r="L1817" s="20">
        <v>115</v>
      </c>
      <c r="M1817" s="20">
        <v>0</v>
      </c>
      <c r="N1817" s="20">
        <v>6.9</v>
      </c>
      <c r="O1817" s="20">
        <v>222</v>
      </c>
      <c r="P1817" s="20">
        <v>117</v>
      </c>
      <c r="Q1817" s="3">
        <v>28563179</v>
      </c>
      <c r="R1817" s="3">
        <v>21000000</v>
      </c>
      <c r="S1817" s="3">
        <f t="shared" si="280"/>
        <v>7563179</v>
      </c>
      <c r="T1817" s="4">
        <f t="shared" si="281"/>
        <v>0.36015138095238097</v>
      </c>
      <c r="U1817" s="5">
        <f t="shared" si="282"/>
        <v>27.744060552380954</v>
      </c>
      <c r="V1817" s="2">
        <f t="shared" si="283"/>
        <v>2007</v>
      </c>
      <c r="W1817" s="18" t="str">
        <f t="shared" si="284"/>
        <v>aprel</v>
      </c>
      <c r="X1817" s="18" t="str">
        <f t="shared" si="285"/>
        <v>James Gray</v>
      </c>
      <c r="Y1817" s="18" t="str">
        <f t="shared" si="286"/>
        <v>WE OWN THE NİGHT</v>
      </c>
      <c r="Z1817" s="18" t="str">
        <f t="shared" si="287"/>
        <v>Normal</v>
      </c>
      <c r="AA1817" s="18" t="str">
        <f>VLOOKUP(D1817, lookups!$A$2:$B$18, 2, FALSE)</f>
        <v>Medium Budget</v>
      </c>
      <c r="AB1817" s="18" t="str">
        <f t="shared" si="288"/>
        <v>Not Recommended</v>
      </c>
      <c r="AC1817" s="18" t="str">
        <f t="shared" si="289"/>
        <v>Normal</v>
      </c>
    </row>
    <row r="1818" spans="1:29" x14ac:dyDescent="0.35">
      <c r="A1818" s="18" t="s">
        <v>2237</v>
      </c>
      <c r="B1818" s="19">
        <v>36206</v>
      </c>
      <c r="C1818" s="18" t="s">
        <v>50</v>
      </c>
      <c r="D1818" s="18" t="s">
        <v>38</v>
      </c>
      <c r="E1818" s="18" t="s">
        <v>21</v>
      </c>
      <c r="F1818" s="18" t="s">
        <v>22</v>
      </c>
      <c r="G1818" s="18" t="s">
        <v>150</v>
      </c>
      <c r="H1818" s="18" t="s">
        <v>2238</v>
      </c>
      <c r="I1818" s="18" t="s">
        <v>1579</v>
      </c>
      <c r="J1818" s="20">
        <v>607</v>
      </c>
      <c r="K1818" s="20">
        <v>1335</v>
      </c>
      <c r="L1818" s="20">
        <v>39</v>
      </c>
      <c r="M1818" s="20">
        <v>279</v>
      </c>
      <c r="N1818" s="20">
        <v>5.3</v>
      </c>
      <c r="O1818" s="20">
        <v>62</v>
      </c>
      <c r="P1818" s="20">
        <v>90</v>
      </c>
      <c r="Q1818" s="3">
        <v>28535768</v>
      </c>
      <c r="R1818" s="3">
        <v>40000000</v>
      </c>
      <c r="S1818" s="3">
        <f t="shared" si="280"/>
        <v>-11464232</v>
      </c>
      <c r="T1818" s="4">
        <f t="shared" si="281"/>
        <v>-0.28660580000000002</v>
      </c>
      <c r="U1818" s="5">
        <f t="shared" si="282"/>
        <v>21.113257679999997</v>
      </c>
      <c r="V1818" s="2">
        <f t="shared" si="283"/>
        <v>1999</v>
      </c>
      <c r="W1818" s="18" t="str">
        <f t="shared" si="284"/>
        <v>fevral</v>
      </c>
      <c r="X1818" s="18" t="str">
        <f t="shared" si="285"/>
        <v>Sam Weisman</v>
      </c>
      <c r="Y1818" s="18" t="str">
        <f t="shared" si="286"/>
        <v>THE OUT-OF-TOWNERS</v>
      </c>
      <c r="Z1818" s="18" t="str">
        <f t="shared" si="287"/>
        <v>Normal</v>
      </c>
      <c r="AA1818" s="18" t="str">
        <f>VLOOKUP(D1818, lookups!$A$2:$B$18, 2, FALSE)</f>
        <v>Medium Budget</v>
      </c>
      <c r="AB1818" s="18" t="str">
        <f t="shared" si="288"/>
        <v>Not Recommended</v>
      </c>
      <c r="AC1818" s="18" t="str">
        <f t="shared" si="289"/>
        <v>High Buzz Mismatch</v>
      </c>
    </row>
    <row r="1819" spans="1:29" x14ac:dyDescent="0.35">
      <c r="A1819" s="18" t="s">
        <v>5211</v>
      </c>
      <c r="B1819" s="19">
        <v>39908</v>
      </c>
      <c r="C1819" s="18" t="s">
        <v>50</v>
      </c>
      <c r="D1819" s="18" t="s">
        <v>27</v>
      </c>
      <c r="E1819" s="18" t="s">
        <v>21</v>
      </c>
      <c r="F1819" s="18" t="s">
        <v>22</v>
      </c>
      <c r="G1819" s="18" t="s">
        <v>110</v>
      </c>
      <c r="H1819" s="18" t="s">
        <v>1401</v>
      </c>
      <c r="I1819" s="18" t="s">
        <v>3990</v>
      </c>
      <c r="J1819" s="20">
        <v>20000</v>
      </c>
      <c r="K1819" s="20">
        <v>42473</v>
      </c>
      <c r="L1819" s="20">
        <v>260</v>
      </c>
      <c r="M1819" s="20">
        <v>10000</v>
      </c>
      <c r="N1819" s="20">
        <v>7.1</v>
      </c>
      <c r="O1819" s="20">
        <v>217</v>
      </c>
      <c r="P1819" s="20">
        <v>105</v>
      </c>
      <c r="Q1819" s="3">
        <v>28501651</v>
      </c>
      <c r="R1819" s="3">
        <v>26000000</v>
      </c>
      <c r="S1819" s="3">
        <f t="shared" si="280"/>
        <v>2501651</v>
      </c>
      <c r="T1819" s="4">
        <f t="shared" si="281"/>
        <v>9.6217346153846153E-2</v>
      </c>
      <c r="U1819" s="5">
        <f t="shared" si="282"/>
        <v>29.438486938461537</v>
      </c>
      <c r="V1819" s="2">
        <f t="shared" si="283"/>
        <v>2009</v>
      </c>
      <c r="W1819" s="18" t="str">
        <f t="shared" si="284"/>
        <v>aprel</v>
      </c>
      <c r="X1819" s="18" t="str">
        <f t="shared" si="285"/>
        <v>Jim Sheridan</v>
      </c>
      <c r="Y1819" s="18" t="str">
        <f t="shared" si="286"/>
        <v>BROTHERS</v>
      </c>
      <c r="Z1819" s="18" t="str">
        <f t="shared" si="287"/>
        <v>Normal</v>
      </c>
      <c r="AA1819" s="18" t="str">
        <f>VLOOKUP(D1819, lookups!$A$2:$B$18, 2, FALSE)</f>
        <v>Medium Budget</v>
      </c>
      <c r="AB1819" s="18" t="str">
        <f t="shared" si="288"/>
        <v>Not Recommended</v>
      </c>
      <c r="AC1819" s="18" t="str">
        <f t="shared" si="289"/>
        <v>Normal</v>
      </c>
    </row>
    <row r="1820" spans="1:29" x14ac:dyDescent="0.35">
      <c r="A1820" s="18" t="s">
        <v>789</v>
      </c>
      <c r="B1820" s="19">
        <v>33089</v>
      </c>
      <c r="C1820" s="18" t="s">
        <v>50</v>
      </c>
      <c r="D1820" s="18" t="s">
        <v>333</v>
      </c>
      <c r="E1820" s="18" t="s">
        <v>21</v>
      </c>
      <c r="F1820" s="18" t="s">
        <v>22</v>
      </c>
      <c r="G1820" s="18" t="s">
        <v>110</v>
      </c>
      <c r="H1820" s="18" t="s">
        <v>790</v>
      </c>
      <c r="I1820" s="18" t="s">
        <v>791</v>
      </c>
      <c r="J1820" s="20">
        <v>659</v>
      </c>
      <c r="K1820" s="20">
        <v>2646</v>
      </c>
      <c r="L1820" s="20">
        <v>5</v>
      </c>
      <c r="M1820" s="20">
        <v>0</v>
      </c>
      <c r="N1820" s="20">
        <v>5.7</v>
      </c>
      <c r="O1820" s="20">
        <v>59</v>
      </c>
      <c r="P1820" s="20">
        <v>72</v>
      </c>
      <c r="Q1820" s="3">
        <v>28501605</v>
      </c>
      <c r="R1820" s="3">
        <v>13000000</v>
      </c>
      <c r="S1820" s="3">
        <f t="shared" si="280"/>
        <v>15501605</v>
      </c>
      <c r="T1820" s="4">
        <f t="shared" si="281"/>
        <v>1.1924311538461538</v>
      </c>
      <c r="U1820" s="5">
        <f t="shared" si="282"/>
        <v>23.276972461538463</v>
      </c>
      <c r="V1820" s="2">
        <f t="shared" si="283"/>
        <v>1990</v>
      </c>
      <c r="W1820" s="18" t="str">
        <f t="shared" si="284"/>
        <v>avgust</v>
      </c>
      <c r="X1820" s="18" t="str">
        <f t="shared" si="285"/>
        <v>John Lafia</v>
      </c>
      <c r="Y1820" s="18" t="str">
        <f t="shared" si="286"/>
        <v>CHİLD'S PLAY 2</v>
      </c>
      <c r="Z1820" s="18" t="str">
        <f t="shared" si="287"/>
        <v>Normal</v>
      </c>
      <c r="AA1820" s="18" t="str">
        <f>VLOOKUP(D1820, lookups!$A$2:$B$18, 2, FALSE)</f>
        <v>Low Budget</v>
      </c>
      <c r="AB1820" s="18" t="str">
        <f t="shared" si="288"/>
        <v>Not Recommended</v>
      </c>
      <c r="AC1820" s="18" t="str">
        <f t="shared" si="289"/>
        <v>Normal</v>
      </c>
    </row>
    <row r="1821" spans="1:29" x14ac:dyDescent="0.35">
      <c r="A1821" s="18" t="s">
        <v>4313</v>
      </c>
      <c r="B1821" s="19">
        <v>38853</v>
      </c>
      <c r="C1821" s="18" t="s">
        <v>50</v>
      </c>
      <c r="D1821" s="18" t="s">
        <v>38</v>
      </c>
      <c r="E1821" s="18" t="s">
        <v>21</v>
      </c>
      <c r="F1821" s="18" t="s">
        <v>22</v>
      </c>
      <c r="G1821" s="18" t="s">
        <v>150</v>
      </c>
      <c r="H1821" s="18" t="s">
        <v>3861</v>
      </c>
      <c r="I1821" s="18" t="s">
        <v>4314</v>
      </c>
      <c r="J1821" s="20">
        <v>1000</v>
      </c>
      <c r="K1821" s="20">
        <v>4441</v>
      </c>
      <c r="L1821" s="20">
        <v>27</v>
      </c>
      <c r="M1821" s="20">
        <v>0</v>
      </c>
      <c r="N1821" s="20">
        <v>5.5</v>
      </c>
      <c r="O1821" s="20">
        <v>85</v>
      </c>
      <c r="P1821" s="20">
        <v>103</v>
      </c>
      <c r="Q1821" s="3">
        <v>28435406</v>
      </c>
      <c r="R1821" s="3">
        <v>12000000</v>
      </c>
      <c r="S1821" s="3">
        <f t="shared" si="280"/>
        <v>16435406</v>
      </c>
      <c r="T1821" s="4">
        <f t="shared" si="281"/>
        <v>1.3696171666666668</v>
      </c>
      <c r="U1821" s="5">
        <f t="shared" si="282"/>
        <v>22.547846866666667</v>
      </c>
      <c r="V1821" s="2">
        <f t="shared" si="283"/>
        <v>2006</v>
      </c>
      <c r="W1821" s="18" t="str">
        <f t="shared" si="284"/>
        <v>may</v>
      </c>
      <c r="X1821" s="18" t="str">
        <f t="shared" si="285"/>
        <v>Greg Coolidge</v>
      </c>
      <c r="Y1821" s="18" t="str">
        <f t="shared" si="286"/>
        <v>EMPLOYEE OF THE MONTH</v>
      </c>
      <c r="Z1821" s="18" t="str">
        <f t="shared" si="287"/>
        <v>Normal</v>
      </c>
      <c r="AA1821" s="18" t="str">
        <f>VLOOKUP(D1821, lookups!$A$2:$B$18, 2, FALSE)</f>
        <v>Medium Budget</v>
      </c>
      <c r="AB1821" s="18" t="str">
        <f t="shared" si="288"/>
        <v>Not Recommended</v>
      </c>
      <c r="AC1821" s="18" t="str">
        <f t="shared" si="289"/>
        <v>Normal</v>
      </c>
    </row>
    <row r="1822" spans="1:29" x14ac:dyDescent="0.35">
      <c r="A1822" s="18" t="s">
        <v>3206</v>
      </c>
      <c r="B1822" s="19">
        <v>37355</v>
      </c>
      <c r="C1822" s="18" t="s">
        <v>50</v>
      </c>
      <c r="D1822" s="18" t="s">
        <v>95</v>
      </c>
      <c r="E1822" s="18" t="s">
        <v>21</v>
      </c>
      <c r="F1822" s="18" t="s">
        <v>352</v>
      </c>
      <c r="G1822" s="18" t="s">
        <v>102</v>
      </c>
      <c r="H1822" s="18" t="s">
        <v>3207</v>
      </c>
      <c r="I1822" s="18" t="s">
        <v>3208</v>
      </c>
      <c r="J1822" s="20">
        <v>477</v>
      </c>
      <c r="K1822" s="20">
        <v>1483</v>
      </c>
      <c r="L1822" s="20">
        <v>0</v>
      </c>
      <c r="M1822" s="20">
        <v>332</v>
      </c>
      <c r="N1822" s="20">
        <v>5.4</v>
      </c>
      <c r="O1822" s="20">
        <v>61</v>
      </c>
      <c r="P1822" s="20">
        <v>90</v>
      </c>
      <c r="Q1822" s="3">
        <v>28399192</v>
      </c>
      <c r="R1822" s="3">
        <v>13000000</v>
      </c>
      <c r="S1822" s="3">
        <f t="shared" si="280"/>
        <v>15399192</v>
      </c>
      <c r="T1822" s="4">
        <f t="shared" si="281"/>
        <v>1.1845532307692308</v>
      </c>
      <c r="U1822" s="5">
        <f t="shared" si="282"/>
        <v>22.107021292307696</v>
      </c>
      <c r="V1822" s="2">
        <f t="shared" si="283"/>
        <v>2002</v>
      </c>
      <c r="W1822" s="18" t="str">
        <f t="shared" si="284"/>
        <v>aprel</v>
      </c>
      <c r="X1822" s="18" t="str">
        <f t="shared" si="285"/>
        <v>John Stainton</v>
      </c>
      <c r="Y1822" s="18" t="str">
        <f t="shared" si="286"/>
        <v>THE CROCODİLE HUNTER: COLLİSİON COURSE</v>
      </c>
      <c r="Z1822" s="18" t="str">
        <f t="shared" si="287"/>
        <v>Normal</v>
      </c>
      <c r="AA1822" s="18" t="str">
        <f>VLOOKUP(D1822, lookups!$A$2:$B$18, 2, FALSE)</f>
        <v>High Budget</v>
      </c>
      <c r="AB1822" s="18" t="str">
        <f t="shared" si="288"/>
        <v>Not Recommended</v>
      </c>
      <c r="AC1822" s="18" t="str">
        <f t="shared" si="289"/>
        <v>Normal</v>
      </c>
    </row>
    <row r="1823" spans="1:29" x14ac:dyDescent="0.35">
      <c r="A1823" s="18" t="s">
        <v>1160</v>
      </c>
      <c r="B1823" s="19">
        <v>34427</v>
      </c>
      <c r="C1823" s="18" t="s">
        <v>50</v>
      </c>
      <c r="D1823" s="18" t="s">
        <v>20</v>
      </c>
      <c r="E1823" s="18" t="s">
        <v>21</v>
      </c>
      <c r="F1823" s="18" t="s">
        <v>22</v>
      </c>
      <c r="G1823" s="18" t="s">
        <v>110</v>
      </c>
      <c r="H1823" s="18" t="s">
        <v>733</v>
      </c>
      <c r="I1823" s="18" t="s">
        <v>1161</v>
      </c>
      <c r="J1823" s="20">
        <v>11000</v>
      </c>
      <c r="K1823" s="20">
        <v>13495</v>
      </c>
      <c r="L1823" s="20">
        <v>0</v>
      </c>
      <c r="M1823" s="20">
        <v>108000</v>
      </c>
      <c r="N1823" s="20">
        <v>9.3000000000000007</v>
      </c>
      <c r="O1823" s="20">
        <v>199</v>
      </c>
      <c r="P1823" s="20">
        <v>142</v>
      </c>
      <c r="Q1823" s="3">
        <v>28341469</v>
      </c>
      <c r="R1823" s="3">
        <v>25000000</v>
      </c>
      <c r="S1823" s="3">
        <f t="shared" si="280"/>
        <v>3341469</v>
      </c>
      <c r="T1823" s="4">
        <f t="shared" si="281"/>
        <v>0.13365875999999999</v>
      </c>
      <c r="U1823" s="5">
        <f t="shared" si="282"/>
        <v>48.053463504000007</v>
      </c>
      <c r="V1823" s="2">
        <f t="shared" si="283"/>
        <v>1994</v>
      </c>
      <c r="W1823" s="18" t="str">
        <f t="shared" si="284"/>
        <v>aprel</v>
      </c>
      <c r="X1823" s="18" t="str">
        <f t="shared" si="285"/>
        <v>Frank Darabont</v>
      </c>
      <c r="Y1823" s="18" t="str">
        <f t="shared" si="286"/>
        <v>THE SHAWSHANK REDEMPTİON</v>
      </c>
      <c r="Z1823" s="18" t="str">
        <f t="shared" si="287"/>
        <v>Normal</v>
      </c>
      <c r="AA1823" s="18" t="str">
        <f>VLOOKUP(D1823, lookups!$A$2:$B$18, 2, FALSE)</f>
        <v>Medium Budget</v>
      </c>
      <c r="AB1823" s="18" t="str">
        <f t="shared" si="288"/>
        <v>Not Recommended</v>
      </c>
      <c r="AC1823" s="18" t="str">
        <f t="shared" si="289"/>
        <v>High Buzz / High Score</v>
      </c>
    </row>
    <row r="1824" spans="1:29" x14ac:dyDescent="0.35">
      <c r="A1824" s="18" t="s">
        <v>3574</v>
      </c>
      <c r="B1824" s="19">
        <v>38218</v>
      </c>
      <c r="C1824" s="18" t="s">
        <v>50</v>
      </c>
      <c r="D1824" s="18" t="s">
        <v>95</v>
      </c>
      <c r="E1824" s="18" t="s">
        <v>21</v>
      </c>
      <c r="F1824" s="18" t="s">
        <v>22</v>
      </c>
      <c r="G1824" s="18" t="s">
        <v>150</v>
      </c>
      <c r="H1824" s="18" t="s">
        <v>1215</v>
      </c>
      <c r="I1824" s="18" t="s">
        <v>1615</v>
      </c>
      <c r="J1824" s="20">
        <v>4000</v>
      </c>
      <c r="K1824" s="20">
        <v>9814</v>
      </c>
      <c r="L1824" s="20">
        <v>420</v>
      </c>
      <c r="M1824" s="20">
        <v>782</v>
      </c>
      <c r="N1824" s="20">
        <v>6.3</v>
      </c>
      <c r="O1824" s="20">
        <v>117</v>
      </c>
      <c r="P1824" s="20">
        <v>97</v>
      </c>
      <c r="Q1824" s="3">
        <v>28328132</v>
      </c>
      <c r="R1824" s="3">
        <v>58000000</v>
      </c>
      <c r="S1824" s="3">
        <f t="shared" si="280"/>
        <v>-29671868</v>
      </c>
      <c r="T1824" s="4">
        <f t="shared" si="281"/>
        <v>-0.51158393103448274</v>
      </c>
      <c r="U1824" s="5">
        <f t="shared" si="282"/>
        <v>25.073566427586204</v>
      </c>
      <c r="V1824" s="2">
        <f t="shared" si="283"/>
        <v>2004</v>
      </c>
      <c r="W1824" s="18" t="str">
        <f t="shared" si="284"/>
        <v>avgust</v>
      </c>
      <c r="X1824" s="18" t="str">
        <f t="shared" si="285"/>
        <v>Brett Ratner</v>
      </c>
      <c r="Y1824" s="18" t="str">
        <f t="shared" si="286"/>
        <v>AFTER THE SUNSET</v>
      </c>
      <c r="Z1824" s="18" t="str">
        <f t="shared" si="287"/>
        <v>Underperformer</v>
      </c>
      <c r="AA1824" s="18" t="str">
        <f>VLOOKUP(D1824, lookups!$A$2:$B$18, 2, FALSE)</f>
        <v>High Budget</v>
      </c>
      <c r="AB1824" s="18" t="str">
        <f t="shared" si="288"/>
        <v>Not Recommended</v>
      </c>
      <c r="AC1824" s="18" t="str">
        <f t="shared" si="289"/>
        <v>Normal</v>
      </c>
    </row>
    <row r="1825" spans="1:29" x14ac:dyDescent="0.35">
      <c r="A1825" s="18" t="s">
        <v>4493</v>
      </c>
      <c r="B1825" s="19">
        <v>38816</v>
      </c>
      <c r="C1825" s="18" t="s">
        <v>50</v>
      </c>
      <c r="D1825" s="18" t="s">
        <v>58</v>
      </c>
      <c r="E1825" s="18" t="s">
        <v>21</v>
      </c>
      <c r="F1825" s="18" t="s">
        <v>22</v>
      </c>
      <c r="G1825" s="18" t="s">
        <v>102</v>
      </c>
      <c r="H1825" s="18" t="s">
        <v>480</v>
      </c>
      <c r="I1825" s="18" t="s">
        <v>2734</v>
      </c>
      <c r="J1825" s="20">
        <v>12000</v>
      </c>
      <c r="K1825" s="20">
        <v>33822</v>
      </c>
      <c r="L1825" s="20">
        <v>8</v>
      </c>
      <c r="M1825" s="20">
        <v>593</v>
      </c>
      <c r="N1825" s="20">
        <v>5.9</v>
      </c>
      <c r="O1825" s="20">
        <v>105</v>
      </c>
      <c r="P1825" s="20">
        <v>88</v>
      </c>
      <c r="Q1825" s="3">
        <v>28133159</v>
      </c>
      <c r="R1825" s="3">
        <v>50000000</v>
      </c>
      <c r="S1825" s="3">
        <f t="shared" si="280"/>
        <v>-21866841</v>
      </c>
      <c r="T1825" s="4">
        <f t="shared" si="281"/>
        <v>-0.43733682000000001</v>
      </c>
      <c r="U1825" s="5">
        <f t="shared" si="282"/>
        <v>23.484365272000002</v>
      </c>
      <c r="V1825" s="2">
        <f t="shared" si="283"/>
        <v>2006</v>
      </c>
      <c r="W1825" s="18" t="str">
        <f t="shared" si="284"/>
        <v>aprel</v>
      </c>
      <c r="X1825" s="18" t="str">
        <f t="shared" si="285"/>
        <v>John A. Davis</v>
      </c>
      <c r="Y1825" s="18" t="str">
        <f t="shared" si="286"/>
        <v>THE ANT BULLY</v>
      </c>
      <c r="Z1825" s="18" t="str">
        <f t="shared" si="287"/>
        <v>Normal</v>
      </c>
      <c r="AA1825" s="18" t="str">
        <f>VLOOKUP(D1825, lookups!$A$2:$B$18, 2, FALSE)</f>
        <v>High Budget</v>
      </c>
      <c r="AB1825" s="18" t="str">
        <f t="shared" si="288"/>
        <v>Not Recommended</v>
      </c>
      <c r="AC1825" s="18" t="str">
        <f t="shared" si="289"/>
        <v>High Buzz Mismatch</v>
      </c>
    </row>
    <row r="1826" spans="1:29" x14ac:dyDescent="0.35">
      <c r="A1826" s="18" t="s">
        <v>5783</v>
      </c>
      <c r="B1826" s="19">
        <v>40642</v>
      </c>
      <c r="C1826" s="18" t="s">
        <v>50</v>
      </c>
      <c r="D1826" s="18" t="s">
        <v>95</v>
      </c>
      <c r="E1826" s="18" t="s">
        <v>21</v>
      </c>
      <c r="F1826" s="18" t="s">
        <v>22</v>
      </c>
      <c r="G1826" s="18" t="s">
        <v>150</v>
      </c>
      <c r="H1826" s="18" t="s">
        <v>5784</v>
      </c>
      <c r="I1826" s="18" t="s">
        <v>847</v>
      </c>
      <c r="J1826" s="20">
        <v>327</v>
      </c>
      <c r="K1826" s="20">
        <v>561</v>
      </c>
      <c r="L1826" s="20">
        <v>309</v>
      </c>
      <c r="M1826" s="20">
        <v>13000</v>
      </c>
      <c r="N1826" s="20">
        <v>5</v>
      </c>
      <c r="O1826" s="20">
        <v>180</v>
      </c>
      <c r="P1826" s="20">
        <v>106</v>
      </c>
      <c r="Q1826" s="3">
        <v>28064226</v>
      </c>
      <c r="R1826" s="3">
        <v>35000000</v>
      </c>
      <c r="S1826" s="3">
        <f t="shared" si="280"/>
        <v>-6935774</v>
      </c>
      <c r="T1826" s="4">
        <f t="shared" si="281"/>
        <v>-0.19816497142857142</v>
      </c>
      <c r="U1826" s="5">
        <f t="shared" si="282"/>
        <v>21.220734011428572</v>
      </c>
      <c r="V1826" s="2">
        <f t="shared" si="283"/>
        <v>2011</v>
      </c>
      <c r="W1826" s="18" t="str">
        <f t="shared" si="284"/>
        <v>aprel</v>
      </c>
      <c r="X1826" s="18" t="str">
        <f t="shared" si="285"/>
        <v>John Singleton</v>
      </c>
      <c r="Y1826" s="18" t="str">
        <f t="shared" si="286"/>
        <v>ABDUCTİON</v>
      </c>
      <c r="Z1826" s="18" t="str">
        <f t="shared" si="287"/>
        <v>Normal</v>
      </c>
      <c r="AA1826" s="18" t="str">
        <f>VLOOKUP(D1826, lookups!$A$2:$B$18, 2, FALSE)</f>
        <v>High Budget</v>
      </c>
      <c r="AB1826" s="18" t="str">
        <f t="shared" si="288"/>
        <v>Not Recommended</v>
      </c>
      <c r="AC1826" s="18" t="str">
        <f t="shared" si="289"/>
        <v>High Buzz Mismatch</v>
      </c>
    </row>
    <row r="1827" spans="1:29" x14ac:dyDescent="0.35">
      <c r="A1827" s="18" t="s">
        <v>4235</v>
      </c>
      <c r="B1827" s="19">
        <v>38622</v>
      </c>
      <c r="C1827" s="18" t="s">
        <v>50</v>
      </c>
      <c r="D1827" s="18" t="s">
        <v>95</v>
      </c>
      <c r="E1827" s="18" t="s">
        <v>21</v>
      </c>
      <c r="F1827" s="18" t="s">
        <v>22</v>
      </c>
      <c r="G1827" s="18" t="s">
        <v>102</v>
      </c>
      <c r="H1827" s="18" t="s">
        <v>3132</v>
      </c>
      <c r="I1827" s="18" t="s">
        <v>1118</v>
      </c>
      <c r="J1827" s="20">
        <v>17000</v>
      </c>
      <c r="K1827" s="20">
        <v>32232</v>
      </c>
      <c r="L1827" s="20">
        <v>4000</v>
      </c>
      <c r="M1827" s="20">
        <v>0</v>
      </c>
      <c r="N1827" s="20">
        <v>6.1</v>
      </c>
      <c r="O1827" s="20">
        <v>136</v>
      </c>
      <c r="P1827" s="20">
        <v>101</v>
      </c>
      <c r="Q1827" s="3">
        <v>28045540</v>
      </c>
      <c r="R1827" s="3">
        <v>65000000</v>
      </c>
      <c r="S1827" s="3">
        <f t="shared" si="280"/>
        <v>-36954460</v>
      </c>
      <c r="T1827" s="4">
        <f t="shared" si="281"/>
        <v>-0.5685301538461538</v>
      </c>
      <c r="U1827" s="5">
        <f t="shared" si="282"/>
        <v>24.172587938461536</v>
      </c>
      <c r="V1827" s="2">
        <f t="shared" si="283"/>
        <v>2005</v>
      </c>
      <c r="W1827" s="18" t="str">
        <f t="shared" si="284"/>
        <v>sentyabr</v>
      </c>
      <c r="X1827" s="18" t="str">
        <f t="shared" si="285"/>
        <v>Jon Favreau</v>
      </c>
      <c r="Y1827" s="18" t="str">
        <f t="shared" si="286"/>
        <v>ZATHURA: A SPACE ADVENTURE</v>
      </c>
      <c r="Z1827" s="18" t="str">
        <f t="shared" si="287"/>
        <v>Underperformer</v>
      </c>
      <c r="AA1827" s="18" t="str">
        <f>VLOOKUP(D1827, lookups!$A$2:$B$18, 2, FALSE)</f>
        <v>High Budget</v>
      </c>
      <c r="AB1827" s="18" t="str">
        <f t="shared" si="288"/>
        <v>Not Recommended</v>
      </c>
      <c r="AC1827" s="18" t="str">
        <f t="shared" si="289"/>
        <v>Normal</v>
      </c>
    </row>
    <row r="1828" spans="1:29" x14ac:dyDescent="0.35">
      <c r="A1828" s="18" t="s">
        <v>3962</v>
      </c>
      <c r="B1828" s="19">
        <v>38547</v>
      </c>
      <c r="C1828" s="18" t="s">
        <v>50</v>
      </c>
      <c r="D1828" s="18" t="s">
        <v>95</v>
      </c>
      <c r="E1828" s="18" t="s">
        <v>21</v>
      </c>
      <c r="F1828" s="18" t="s">
        <v>101</v>
      </c>
      <c r="G1828" s="18" t="s">
        <v>110</v>
      </c>
      <c r="H1828" s="18" t="s">
        <v>2897</v>
      </c>
      <c r="I1828" s="18" t="s">
        <v>2478</v>
      </c>
      <c r="J1828" s="20">
        <v>12000</v>
      </c>
      <c r="K1828" s="20">
        <v>13517</v>
      </c>
      <c r="L1828" s="20">
        <v>43</v>
      </c>
      <c r="M1828" s="20">
        <v>0</v>
      </c>
      <c r="N1828" s="20">
        <v>5.2</v>
      </c>
      <c r="O1828" s="20">
        <v>237</v>
      </c>
      <c r="P1828" s="20">
        <v>113</v>
      </c>
      <c r="Q1828" s="3">
        <v>28031250</v>
      </c>
      <c r="R1828" s="3">
        <v>60000000</v>
      </c>
      <c r="S1828" s="3">
        <f t="shared" si="280"/>
        <v>-31968750</v>
      </c>
      <c r="T1828" s="4">
        <f t="shared" si="281"/>
        <v>-0.53281250000000002</v>
      </c>
      <c r="U1828" s="5">
        <f t="shared" si="282"/>
        <v>20.586874999999999</v>
      </c>
      <c r="V1828" s="2">
        <f t="shared" si="283"/>
        <v>2005</v>
      </c>
      <c r="W1828" s="18" t="str">
        <f t="shared" si="284"/>
        <v>iyul</v>
      </c>
      <c r="X1828" s="18" t="str">
        <f t="shared" si="285"/>
        <v>Andrzej Bartkowiak</v>
      </c>
      <c r="Y1828" s="18" t="str">
        <f t="shared" si="286"/>
        <v>DOOM</v>
      </c>
      <c r="Z1828" s="18" t="str">
        <f t="shared" si="287"/>
        <v>Underperformer</v>
      </c>
      <c r="AA1828" s="18" t="str">
        <f>VLOOKUP(D1828, lookups!$A$2:$B$18, 2, FALSE)</f>
        <v>High Budget</v>
      </c>
      <c r="AB1828" s="18" t="str">
        <f t="shared" si="288"/>
        <v>Not Recommended</v>
      </c>
      <c r="AC1828" s="18" t="str">
        <f t="shared" si="289"/>
        <v>High Buzz Mismatch</v>
      </c>
    </row>
    <row r="1829" spans="1:29" x14ac:dyDescent="0.35">
      <c r="A1829" s="18" t="s">
        <v>1581</v>
      </c>
      <c r="B1829" s="19">
        <v>35621</v>
      </c>
      <c r="C1829" s="18" t="s">
        <v>50</v>
      </c>
      <c r="D1829" s="18" t="s">
        <v>95</v>
      </c>
      <c r="E1829" s="18" t="s">
        <v>21</v>
      </c>
      <c r="F1829" s="18" t="s">
        <v>22</v>
      </c>
      <c r="G1829" s="18" t="s">
        <v>110</v>
      </c>
      <c r="H1829" s="18" t="s">
        <v>1582</v>
      </c>
      <c r="I1829" s="18" t="s">
        <v>1583</v>
      </c>
      <c r="J1829" s="20">
        <v>893</v>
      </c>
      <c r="K1829" s="20">
        <v>2044</v>
      </c>
      <c r="L1829" s="20">
        <v>5</v>
      </c>
      <c r="M1829" s="20">
        <v>0</v>
      </c>
      <c r="N1829" s="20">
        <v>7.4</v>
      </c>
      <c r="O1829" s="20">
        <v>111</v>
      </c>
      <c r="P1829" s="20">
        <v>107</v>
      </c>
      <c r="Q1829" s="3">
        <v>28014536</v>
      </c>
      <c r="R1829" s="3">
        <v>15000000</v>
      </c>
      <c r="S1829" s="3">
        <f t="shared" si="280"/>
        <v>13014536</v>
      </c>
      <c r="T1829" s="4">
        <f t="shared" si="281"/>
        <v>0.86763573333333333</v>
      </c>
      <c r="U1829" s="5">
        <f t="shared" si="282"/>
        <v>29.947054293333334</v>
      </c>
      <c r="V1829" s="2">
        <f t="shared" si="283"/>
        <v>1997</v>
      </c>
      <c r="W1829" s="18" t="str">
        <f t="shared" si="284"/>
        <v>iyul</v>
      </c>
      <c r="X1829" s="18" t="str">
        <f t="shared" si="285"/>
        <v>George Armitage</v>
      </c>
      <c r="Y1829" s="18" t="str">
        <f t="shared" si="286"/>
        <v>GROSSE POİNTE BLANK</v>
      </c>
      <c r="Z1829" s="18" t="str">
        <f t="shared" si="287"/>
        <v>Normal</v>
      </c>
      <c r="AA1829" s="18" t="str">
        <f>VLOOKUP(D1829, lookups!$A$2:$B$18, 2, FALSE)</f>
        <v>High Budget</v>
      </c>
      <c r="AB1829" s="18" t="str">
        <f t="shared" si="288"/>
        <v>Not Recommended</v>
      </c>
      <c r="AC1829" s="18" t="str">
        <f t="shared" si="289"/>
        <v>Normal</v>
      </c>
    </row>
    <row r="1830" spans="1:29" x14ac:dyDescent="0.35">
      <c r="A1830" s="18" t="s">
        <v>1005</v>
      </c>
      <c r="B1830" s="19">
        <v>34164</v>
      </c>
      <c r="C1830" s="18" t="s">
        <v>50</v>
      </c>
      <c r="D1830" s="18" t="s">
        <v>95</v>
      </c>
      <c r="E1830" s="18" t="s">
        <v>21</v>
      </c>
      <c r="F1830" s="18" t="s">
        <v>22</v>
      </c>
      <c r="G1830" s="18" t="s">
        <v>150</v>
      </c>
      <c r="H1830" s="18" t="s">
        <v>690</v>
      </c>
      <c r="I1830" s="18" t="s">
        <v>1006</v>
      </c>
      <c r="J1830" s="20">
        <v>11000</v>
      </c>
      <c r="K1830" s="20">
        <v>12322</v>
      </c>
      <c r="L1830" s="20">
        <v>0</v>
      </c>
      <c r="M1830" s="20">
        <v>0</v>
      </c>
      <c r="N1830" s="20">
        <v>6.1</v>
      </c>
      <c r="O1830" s="20">
        <v>19</v>
      </c>
      <c r="P1830" s="20">
        <v>84</v>
      </c>
      <c r="Q1830" s="3">
        <v>27979400</v>
      </c>
      <c r="R1830" s="3">
        <v>8200000</v>
      </c>
      <c r="S1830" s="3">
        <f t="shared" si="280"/>
        <v>19779400</v>
      </c>
      <c r="T1830" s="4">
        <f t="shared" si="281"/>
        <v>2.412121951219512</v>
      </c>
      <c r="U1830" s="5">
        <f t="shared" si="282"/>
        <v>25.364848780487804</v>
      </c>
      <c r="V1830" s="2">
        <f t="shared" si="283"/>
        <v>1993</v>
      </c>
      <c r="W1830" s="18" t="str">
        <f t="shared" si="284"/>
        <v>iyul</v>
      </c>
      <c r="X1830" s="18" t="str">
        <f t="shared" si="285"/>
        <v>Gene Quintano</v>
      </c>
      <c r="Y1830" s="18" t="str">
        <f t="shared" si="286"/>
        <v>LOADED WEAPON 1</v>
      </c>
      <c r="Z1830" s="18" t="str">
        <f t="shared" si="287"/>
        <v>Normal</v>
      </c>
      <c r="AA1830" s="18" t="str">
        <f>VLOOKUP(D1830, lookups!$A$2:$B$18, 2, FALSE)</f>
        <v>High Budget</v>
      </c>
      <c r="AB1830" s="18" t="str">
        <f t="shared" si="288"/>
        <v>Not Recommended</v>
      </c>
      <c r="AC1830" s="18" t="str">
        <f t="shared" si="289"/>
        <v>Normal</v>
      </c>
    </row>
    <row r="1831" spans="1:29" x14ac:dyDescent="0.35">
      <c r="A1831" s="18" t="s">
        <v>3384</v>
      </c>
      <c r="B1831" s="19">
        <v>37808</v>
      </c>
      <c r="C1831" s="18" t="s">
        <v>50</v>
      </c>
      <c r="D1831" s="18" t="s">
        <v>95</v>
      </c>
      <c r="E1831" s="18" t="s">
        <v>21</v>
      </c>
      <c r="F1831" s="18" t="s">
        <v>101</v>
      </c>
      <c r="G1831" s="18" t="s">
        <v>102</v>
      </c>
      <c r="H1831" s="18" t="s">
        <v>3385</v>
      </c>
      <c r="I1831" s="18" t="s">
        <v>1880</v>
      </c>
      <c r="J1831" s="20">
        <v>427</v>
      </c>
      <c r="K1831" s="20">
        <v>1461</v>
      </c>
      <c r="L1831" s="20">
        <v>29</v>
      </c>
      <c r="M1831" s="20">
        <v>2000</v>
      </c>
      <c r="N1831" s="20">
        <v>6.1</v>
      </c>
      <c r="O1831" s="20">
        <v>122</v>
      </c>
      <c r="P1831" s="20">
        <v>87</v>
      </c>
      <c r="Q1831" s="3">
        <v>27972410</v>
      </c>
      <c r="R1831" s="3">
        <v>35000000</v>
      </c>
      <c r="S1831" s="3">
        <f t="shared" si="280"/>
        <v>-7027590</v>
      </c>
      <c r="T1831" s="4">
        <f t="shared" si="281"/>
        <v>-0.20078828571428572</v>
      </c>
      <c r="U1831" s="5">
        <f t="shared" si="282"/>
        <v>24.519684685714285</v>
      </c>
      <c r="V1831" s="2">
        <f t="shared" si="283"/>
        <v>2003</v>
      </c>
      <c r="W1831" s="18" t="str">
        <f t="shared" si="284"/>
        <v>iyul</v>
      </c>
      <c r="X1831" s="18" t="str">
        <f t="shared" si="285"/>
        <v>Peter Howitt</v>
      </c>
      <c r="Y1831" s="18" t="str">
        <f t="shared" si="286"/>
        <v>JOHNNY ENGLİSH</v>
      </c>
      <c r="Z1831" s="18" t="str">
        <f t="shared" si="287"/>
        <v>Normal</v>
      </c>
      <c r="AA1831" s="18" t="str">
        <f>VLOOKUP(D1831, lookups!$A$2:$B$18, 2, FALSE)</f>
        <v>High Budget</v>
      </c>
      <c r="AB1831" s="18" t="str">
        <f t="shared" si="288"/>
        <v>Not Recommended</v>
      </c>
      <c r="AC1831" s="18" t="str">
        <f t="shared" si="289"/>
        <v>Normal</v>
      </c>
    </row>
    <row r="1832" spans="1:29" x14ac:dyDescent="0.35">
      <c r="A1832" s="18" t="s">
        <v>1217</v>
      </c>
      <c r="B1832" s="19">
        <v>34898</v>
      </c>
      <c r="C1832" s="18" t="s">
        <v>19</v>
      </c>
      <c r="D1832" s="18" t="s">
        <v>38</v>
      </c>
      <c r="E1832" s="18" t="s">
        <v>21</v>
      </c>
      <c r="F1832" s="18" t="s">
        <v>22</v>
      </c>
      <c r="G1832" s="18" t="s">
        <v>110</v>
      </c>
      <c r="H1832" s="18" t="s">
        <v>1218</v>
      </c>
      <c r="I1832" s="18" t="s">
        <v>1219</v>
      </c>
      <c r="J1832" s="20">
        <v>826</v>
      </c>
      <c r="K1832" s="20">
        <v>3455</v>
      </c>
      <c r="L1832" s="20">
        <v>473</v>
      </c>
      <c r="M1832" s="20">
        <v>8000</v>
      </c>
      <c r="N1832" s="20">
        <v>7.3</v>
      </c>
      <c r="O1832" s="20">
        <v>20</v>
      </c>
      <c r="P1832" s="20">
        <v>97</v>
      </c>
      <c r="Q1832" s="3">
        <v>27900000</v>
      </c>
      <c r="R1832" s="3">
        <v>3500000</v>
      </c>
      <c r="S1832" s="3">
        <f t="shared" si="280"/>
        <v>24400000</v>
      </c>
      <c r="T1832" s="4">
        <f t="shared" si="281"/>
        <v>6.9714285714285715</v>
      </c>
      <c r="U1832" s="5">
        <f t="shared" si="282"/>
        <v>32.78857142857143</v>
      </c>
      <c r="V1832" s="2">
        <f t="shared" si="283"/>
        <v>1995</v>
      </c>
      <c r="W1832" s="18" t="str">
        <f t="shared" si="284"/>
        <v>iyul</v>
      </c>
      <c r="X1832" s="18" t="str">
        <f t="shared" si="285"/>
        <v>F. Gary Gray</v>
      </c>
      <c r="Y1832" s="18" t="str">
        <f t="shared" si="286"/>
        <v>FRİDAY</v>
      </c>
      <c r="Z1832" s="18" t="str">
        <f t="shared" si="287"/>
        <v>Normal</v>
      </c>
      <c r="AA1832" s="18" t="str">
        <f>VLOOKUP(D1832, lookups!$A$2:$B$18, 2, FALSE)</f>
        <v>Medium Budget</v>
      </c>
      <c r="AB1832" s="18" t="str">
        <f t="shared" si="288"/>
        <v>Not Recommended</v>
      </c>
      <c r="AC1832" s="18" t="str">
        <f t="shared" si="289"/>
        <v>Normal</v>
      </c>
    </row>
    <row r="1833" spans="1:29" x14ac:dyDescent="0.35">
      <c r="A1833" s="18" t="s">
        <v>1009</v>
      </c>
      <c r="B1833" s="19">
        <v>34195</v>
      </c>
      <c r="C1833" s="18" t="s">
        <v>50</v>
      </c>
      <c r="D1833" s="18" t="s">
        <v>20</v>
      </c>
      <c r="E1833" s="18" t="s">
        <v>21</v>
      </c>
      <c r="F1833" s="18" t="s">
        <v>22</v>
      </c>
      <c r="G1833" s="18" t="s">
        <v>110</v>
      </c>
      <c r="H1833" s="18" t="s">
        <v>1010</v>
      </c>
      <c r="I1833" s="18" t="s">
        <v>1011</v>
      </c>
      <c r="J1833" s="20">
        <v>851</v>
      </c>
      <c r="K1833" s="20">
        <v>3036</v>
      </c>
      <c r="L1833" s="20">
        <v>117</v>
      </c>
      <c r="M1833" s="20">
        <v>0</v>
      </c>
      <c r="N1833" s="20">
        <v>7.5</v>
      </c>
      <c r="O1833" s="20">
        <v>28</v>
      </c>
      <c r="P1833" s="20">
        <v>97</v>
      </c>
      <c r="Q1833" s="3">
        <v>27900000</v>
      </c>
      <c r="R1833" s="3">
        <v>3500000</v>
      </c>
      <c r="S1833" s="3">
        <f t="shared" si="280"/>
        <v>24400000</v>
      </c>
      <c r="T1833" s="4">
        <f t="shared" si="281"/>
        <v>6.9714285714285715</v>
      </c>
      <c r="U1833" s="5">
        <f t="shared" si="282"/>
        <v>32.78857142857143</v>
      </c>
      <c r="V1833" s="2">
        <f t="shared" si="283"/>
        <v>1993</v>
      </c>
      <c r="W1833" s="18" t="str">
        <f t="shared" si="284"/>
        <v>avgust</v>
      </c>
      <c r="X1833" s="18" t="str">
        <f t="shared" si="285"/>
        <v>Albert Hughes</v>
      </c>
      <c r="Y1833" s="18" t="str">
        <f t="shared" si="286"/>
        <v>MENACE II SOCİETY</v>
      </c>
      <c r="Z1833" s="18" t="str">
        <f t="shared" si="287"/>
        <v>Normal</v>
      </c>
      <c r="AA1833" s="18" t="str">
        <f>VLOOKUP(D1833, lookups!$A$2:$B$18, 2, FALSE)</f>
        <v>Medium Budget</v>
      </c>
      <c r="AB1833" s="18" t="str">
        <f t="shared" si="288"/>
        <v>Not Recommended</v>
      </c>
      <c r="AC1833" s="18" t="str">
        <f t="shared" si="289"/>
        <v>Normal</v>
      </c>
    </row>
    <row r="1834" spans="1:29" x14ac:dyDescent="0.35">
      <c r="A1834" s="18" t="s">
        <v>5802</v>
      </c>
      <c r="B1834" s="19">
        <v>40608</v>
      </c>
      <c r="C1834" s="18" t="s">
        <v>50</v>
      </c>
      <c r="D1834" s="18" t="s">
        <v>27</v>
      </c>
      <c r="E1834" s="18" t="s">
        <v>21</v>
      </c>
      <c r="F1834" s="18" t="s">
        <v>22</v>
      </c>
      <c r="G1834" s="18" t="s">
        <v>150</v>
      </c>
      <c r="H1834" s="18" t="s">
        <v>4244</v>
      </c>
      <c r="I1834" s="18" t="s">
        <v>5803</v>
      </c>
      <c r="J1834" s="20">
        <v>15000</v>
      </c>
      <c r="K1834" s="20">
        <v>17396</v>
      </c>
      <c r="L1834" s="20">
        <v>33</v>
      </c>
      <c r="M1834" s="20">
        <v>16000</v>
      </c>
      <c r="N1834" s="20">
        <v>5.6</v>
      </c>
      <c r="O1834" s="20">
        <v>148</v>
      </c>
      <c r="P1834" s="20">
        <v>86</v>
      </c>
      <c r="Q1834" s="3">
        <v>27854896</v>
      </c>
      <c r="R1834" s="3">
        <v>17000000</v>
      </c>
      <c r="S1834" s="3">
        <f t="shared" si="280"/>
        <v>10854896</v>
      </c>
      <c r="T1834" s="4">
        <f t="shared" si="281"/>
        <v>0.63852329411764708</v>
      </c>
      <c r="U1834" s="5">
        <f t="shared" si="282"/>
        <v>24.255409317647057</v>
      </c>
      <c r="V1834" s="2">
        <f t="shared" si="283"/>
        <v>2011</v>
      </c>
      <c r="W1834" s="18" t="str">
        <f t="shared" si="284"/>
        <v>mart</v>
      </c>
      <c r="X1834" s="18" t="str">
        <f t="shared" si="285"/>
        <v>Daniel Barnz</v>
      </c>
      <c r="Y1834" s="18" t="str">
        <f t="shared" si="286"/>
        <v>BEASTLY</v>
      </c>
      <c r="Z1834" s="18" t="str">
        <f t="shared" si="287"/>
        <v>Normal</v>
      </c>
      <c r="AA1834" s="18" t="str">
        <f>VLOOKUP(D1834, lookups!$A$2:$B$18, 2, FALSE)</f>
        <v>Medium Budget</v>
      </c>
      <c r="AB1834" s="18" t="str">
        <f t="shared" si="288"/>
        <v>Not Recommended</v>
      </c>
      <c r="AC1834" s="18" t="str">
        <f t="shared" si="289"/>
        <v>High Buzz Mismatch</v>
      </c>
    </row>
    <row r="1835" spans="1:29" x14ac:dyDescent="0.35">
      <c r="A1835" s="18" t="s">
        <v>4296</v>
      </c>
      <c r="B1835" s="19">
        <v>39079</v>
      </c>
      <c r="C1835" s="18" t="s">
        <v>50</v>
      </c>
      <c r="D1835" s="18" t="s">
        <v>95</v>
      </c>
      <c r="E1835" s="18" t="s">
        <v>21</v>
      </c>
      <c r="F1835" s="18" t="s">
        <v>22</v>
      </c>
      <c r="G1835" s="18" t="s">
        <v>110</v>
      </c>
      <c r="H1835" s="18" t="s">
        <v>1829</v>
      </c>
      <c r="I1835" s="18" t="s">
        <v>4297</v>
      </c>
      <c r="J1835" s="20">
        <v>26000</v>
      </c>
      <c r="K1835" s="20">
        <v>28767</v>
      </c>
      <c r="L1835" s="20">
        <v>83</v>
      </c>
      <c r="M1835" s="20">
        <v>0</v>
      </c>
      <c r="N1835" s="20">
        <v>7</v>
      </c>
      <c r="O1835" s="20">
        <v>170</v>
      </c>
      <c r="P1835" s="20">
        <v>93</v>
      </c>
      <c r="Q1835" s="3">
        <v>27829874</v>
      </c>
      <c r="R1835" s="3">
        <v>12000000</v>
      </c>
      <c r="S1835" s="3">
        <f t="shared" si="280"/>
        <v>15829874</v>
      </c>
      <c r="T1835" s="4">
        <f t="shared" si="281"/>
        <v>1.3191561666666667</v>
      </c>
      <c r="U1835" s="5">
        <f t="shared" si="282"/>
        <v>28.527662466666666</v>
      </c>
      <c r="V1835" s="2">
        <f t="shared" si="283"/>
        <v>2006</v>
      </c>
      <c r="W1835" s="18" t="str">
        <f t="shared" si="284"/>
        <v>dekabr</v>
      </c>
      <c r="X1835" s="18" t="str">
        <f t="shared" si="285"/>
        <v>Mark Neveldine</v>
      </c>
      <c r="Y1835" s="18" t="str">
        <f t="shared" si="286"/>
        <v>CRANK</v>
      </c>
      <c r="Z1835" s="18" t="str">
        <f t="shared" si="287"/>
        <v>Normal</v>
      </c>
      <c r="AA1835" s="18" t="str">
        <f>VLOOKUP(D1835, lookups!$A$2:$B$18, 2, FALSE)</f>
        <v>High Budget</v>
      </c>
      <c r="AB1835" s="18" t="str">
        <f t="shared" si="288"/>
        <v>Not Recommended</v>
      </c>
      <c r="AC1835" s="18" t="str">
        <f t="shared" si="289"/>
        <v>Normal</v>
      </c>
    </row>
    <row r="1836" spans="1:29" x14ac:dyDescent="0.35">
      <c r="A1836" s="18" t="s">
        <v>2893</v>
      </c>
      <c r="B1836" s="19">
        <v>37225</v>
      </c>
      <c r="C1836" s="18" t="s">
        <v>50</v>
      </c>
      <c r="D1836" s="18" t="s">
        <v>27</v>
      </c>
      <c r="E1836" s="18" t="s">
        <v>21</v>
      </c>
      <c r="F1836" s="18" t="s">
        <v>22</v>
      </c>
      <c r="G1836" s="18" t="s">
        <v>102</v>
      </c>
      <c r="H1836" s="18" t="s">
        <v>122</v>
      </c>
      <c r="I1836" s="18" t="s">
        <v>1161</v>
      </c>
      <c r="J1836" s="20">
        <v>940</v>
      </c>
      <c r="K1836" s="20">
        <v>4310</v>
      </c>
      <c r="L1836" s="20">
        <v>0</v>
      </c>
      <c r="M1836" s="20">
        <v>0</v>
      </c>
      <c r="N1836" s="20">
        <v>6.9</v>
      </c>
      <c r="O1836" s="20">
        <v>128</v>
      </c>
      <c r="P1836" s="20">
        <v>152</v>
      </c>
      <c r="Q1836" s="3">
        <v>27796042</v>
      </c>
      <c r="R1836" s="3">
        <v>72000000</v>
      </c>
      <c r="S1836" s="3">
        <f t="shared" si="280"/>
        <v>-44203958</v>
      </c>
      <c r="T1836" s="4">
        <f t="shared" si="281"/>
        <v>-0.6139438611111111</v>
      </c>
      <c r="U1836" s="5">
        <f t="shared" si="282"/>
        <v>27.354422455555557</v>
      </c>
      <c r="V1836" s="2">
        <f t="shared" si="283"/>
        <v>2001</v>
      </c>
      <c r="W1836" s="18" t="str">
        <f t="shared" si="284"/>
        <v>noyabr</v>
      </c>
      <c r="X1836" s="18" t="str">
        <f t="shared" si="285"/>
        <v>Frank Darabont</v>
      </c>
      <c r="Y1836" s="18" t="str">
        <f t="shared" si="286"/>
        <v>THE MAJESTİC</v>
      </c>
      <c r="Z1836" s="18" t="str">
        <f t="shared" si="287"/>
        <v>Underperformer</v>
      </c>
      <c r="AA1836" s="18" t="str">
        <f>VLOOKUP(D1836, lookups!$A$2:$B$18, 2, FALSE)</f>
        <v>Medium Budget</v>
      </c>
      <c r="AB1836" s="18" t="str">
        <f t="shared" si="288"/>
        <v>Not Recommended</v>
      </c>
      <c r="AC1836" s="18" t="str">
        <f t="shared" si="289"/>
        <v>Normal</v>
      </c>
    </row>
    <row r="1837" spans="1:29" x14ac:dyDescent="0.35">
      <c r="A1837" s="18" t="s">
        <v>5727</v>
      </c>
      <c r="B1837" s="19">
        <v>40331</v>
      </c>
      <c r="C1837" s="18" t="s">
        <v>50</v>
      </c>
      <c r="D1837" s="18" t="s">
        <v>38</v>
      </c>
      <c r="E1837" s="18" t="s">
        <v>21</v>
      </c>
      <c r="F1837" s="18" t="s">
        <v>22</v>
      </c>
      <c r="G1837" s="18" t="s">
        <v>150</v>
      </c>
      <c r="H1837" s="18" t="s">
        <v>5728</v>
      </c>
      <c r="I1837" s="18" t="s">
        <v>4613</v>
      </c>
      <c r="J1837" s="20">
        <v>544</v>
      </c>
      <c r="K1837" s="20">
        <v>1292</v>
      </c>
      <c r="L1837" s="20">
        <v>8</v>
      </c>
      <c r="M1837" s="20">
        <v>0</v>
      </c>
      <c r="N1837" s="20">
        <v>6.1</v>
      </c>
      <c r="O1837" s="20">
        <v>181</v>
      </c>
      <c r="P1837" s="20">
        <v>101</v>
      </c>
      <c r="Q1837" s="3">
        <v>27758465</v>
      </c>
      <c r="R1837" s="3">
        <v>19000000</v>
      </c>
      <c r="S1837" s="3">
        <f t="shared" si="280"/>
        <v>8758465</v>
      </c>
      <c r="T1837" s="4">
        <f t="shared" si="281"/>
        <v>0.46097184210526315</v>
      </c>
      <c r="U1837" s="5">
        <f t="shared" si="282"/>
        <v>24.584388736842104</v>
      </c>
      <c r="V1837" s="2">
        <f t="shared" si="283"/>
        <v>2010</v>
      </c>
      <c r="W1837" s="18" t="str">
        <f t="shared" si="284"/>
        <v>iyun</v>
      </c>
      <c r="X1837" s="18" t="str">
        <f t="shared" si="285"/>
        <v>Josh Gordon</v>
      </c>
      <c r="Y1837" s="18" t="str">
        <f t="shared" si="286"/>
        <v>THE SWİTCH</v>
      </c>
      <c r="Z1837" s="18" t="str">
        <f t="shared" si="287"/>
        <v>Normal</v>
      </c>
      <c r="AA1837" s="18" t="str">
        <f>VLOOKUP(D1837, lookups!$A$2:$B$18, 2, FALSE)</f>
        <v>Medium Budget</v>
      </c>
      <c r="AB1837" s="18" t="str">
        <f t="shared" si="288"/>
        <v>Not Recommended</v>
      </c>
      <c r="AC1837" s="18" t="str">
        <f t="shared" si="289"/>
        <v>Normal</v>
      </c>
    </row>
    <row r="1838" spans="1:29" x14ac:dyDescent="0.35">
      <c r="A1838" s="18" t="s">
        <v>6956</v>
      </c>
      <c r="B1838" s="19">
        <v>42041</v>
      </c>
      <c r="C1838" s="18" t="s">
        <v>50</v>
      </c>
      <c r="D1838" s="18" t="s">
        <v>109</v>
      </c>
      <c r="E1838" s="18" t="s">
        <v>21</v>
      </c>
      <c r="F1838" s="18" t="s">
        <v>22</v>
      </c>
      <c r="G1838" s="18" t="s">
        <v>110</v>
      </c>
      <c r="H1838" s="18" t="s">
        <v>6957</v>
      </c>
      <c r="I1838" s="18" t="s">
        <v>6958</v>
      </c>
      <c r="J1838" s="20">
        <v>1000</v>
      </c>
      <c r="K1838" s="20">
        <v>2403</v>
      </c>
      <c r="L1838" s="20">
        <v>11</v>
      </c>
      <c r="M1838" s="20">
        <v>13000</v>
      </c>
      <c r="N1838" s="20">
        <v>5.2</v>
      </c>
      <c r="O1838" s="20">
        <v>189</v>
      </c>
      <c r="P1838" s="20">
        <v>97</v>
      </c>
      <c r="Q1838" s="3">
        <v>27736779</v>
      </c>
      <c r="R1838" s="3">
        <v>10000000</v>
      </c>
      <c r="S1838" s="3">
        <f t="shared" si="280"/>
        <v>17736779</v>
      </c>
      <c r="T1838" s="4">
        <f t="shared" si="281"/>
        <v>1.7736779</v>
      </c>
      <c r="U1838" s="5">
        <f t="shared" si="282"/>
        <v>22.809471160000001</v>
      </c>
      <c r="V1838" s="2">
        <f t="shared" si="283"/>
        <v>2015</v>
      </c>
      <c r="W1838" s="18" t="str">
        <f t="shared" si="284"/>
        <v>fevral</v>
      </c>
      <c r="X1838" s="18" t="str">
        <f t="shared" si="285"/>
        <v>CiarÃ¡n Foy</v>
      </c>
      <c r="Y1838" s="18" t="str">
        <f t="shared" si="286"/>
        <v>SİNİSTER 2</v>
      </c>
      <c r="Z1838" s="18" t="str">
        <f t="shared" si="287"/>
        <v>Normal</v>
      </c>
      <c r="AA1838" s="18" t="str">
        <f>VLOOKUP(D1838, lookups!$A$2:$B$18, 2, FALSE)</f>
        <v>Low Budget</v>
      </c>
      <c r="AB1838" s="18" t="str">
        <f t="shared" si="288"/>
        <v>Not Recommended</v>
      </c>
      <c r="AC1838" s="18" t="str">
        <f t="shared" si="289"/>
        <v>Normal</v>
      </c>
    </row>
    <row r="1839" spans="1:29" x14ac:dyDescent="0.35">
      <c r="A1839" s="18" t="s">
        <v>6460</v>
      </c>
      <c r="B1839" s="19">
        <v>41565</v>
      </c>
      <c r="C1839" s="18" t="s">
        <v>50</v>
      </c>
      <c r="D1839" s="18" t="s">
        <v>109</v>
      </c>
      <c r="E1839" s="18" t="s">
        <v>21</v>
      </c>
      <c r="F1839" s="18" t="s">
        <v>22</v>
      </c>
      <c r="G1839" s="18" t="s">
        <v>110</v>
      </c>
      <c r="H1839" s="18" t="s">
        <v>6461</v>
      </c>
      <c r="I1839" s="18" t="s">
        <v>6462</v>
      </c>
      <c r="J1839" s="20">
        <v>972</v>
      </c>
      <c r="K1839" s="20">
        <v>2071</v>
      </c>
      <c r="L1839" s="20">
        <v>59</v>
      </c>
      <c r="M1839" s="20">
        <v>23000</v>
      </c>
      <c r="N1839" s="20">
        <v>6.5</v>
      </c>
      <c r="O1839" s="20">
        <v>336</v>
      </c>
      <c r="P1839" s="20">
        <v>104</v>
      </c>
      <c r="Q1839" s="3">
        <v>27689474</v>
      </c>
      <c r="R1839" s="3">
        <v>5000000</v>
      </c>
      <c r="S1839" s="3">
        <f t="shared" si="280"/>
        <v>22689474</v>
      </c>
      <c r="T1839" s="4">
        <f t="shared" si="281"/>
        <v>4.5378948000000001</v>
      </c>
      <c r="U1839" s="5">
        <f t="shared" si="282"/>
        <v>30.115157920000001</v>
      </c>
      <c r="V1839" s="2">
        <f t="shared" si="283"/>
        <v>2013</v>
      </c>
      <c r="W1839" s="18" t="str">
        <f t="shared" si="284"/>
        <v>oktyabr</v>
      </c>
      <c r="X1839" s="18" t="str">
        <f t="shared" si="285"/>
        <v>Mike Flanagan</v>
      </c>
      <c r="Y1839" s="18" t="str">
        <f t="shared" si="286"/>
        <v>OCULUS</v>
      </c>
      <c r="Z1839" s="18" t="str">
        <f t="shared" si="287"/>
        <v>Normal</v>
      </c>
      <c r="AA1839" s="18" t="str">
        <f>VLOOKUP(D1839, lookups!$A$2:$B$18, 2, FALSE)</f>
        <v>Low Budget</v>
      </c>
      <c r="AB1839" s="18" t="str">
        <f t="shared" si="288"/>
        <v>Not Recommended</v>
      </c>
      <c r="AC1839" s="18" t="str">
        <f t="shared" si="289"/>
        <v>Normal</v>
      </c>
    </row>
    <row r="1840" spans="1:29" x14ac:dyDescent="0.35">
      <c r="A1840" s="18" t="s">
        <v>5368</v>
      </c>
      <c r="B1840" s="19">
        <v>40051</v>
      </c>
      <c r="C1840" s="18" t="s">
        <v>50</v>
      </c>
      <c r="D1840" s="18" t="s">
        <v>109</v>
      </c>
      <c r="E1840" s="18" t="s">
        <v>21</v>
      </c>
      <c r="F1840" s="18" t="s">
        <v>356</v>
      </c>
      <c r="G1840" s="18" t="s">
        <v>110</v>
      </c>
      <c r="H1840" s="18" t="s">
        <v>2907</v>
      </c>
      <c r="I1840" s="18" t="s">
        <v>5369</v>
      </c>
      <c r="J1840" s="20">
        <v>723</v>
      </c>
      <c r="K1840" s="20">
        <v>3101</v>
      </c>
      <c r="L1840" s="20">
        <v>52</v>
      </c>
      <c r="M1840" s="20">
        <v>0</v>
      </c>
      <c r="N1840" s="20">
        <v>6</v>
      </c>
      <c r="O1840" s="20">
        <v>156</v>
      </c>
      <c r="P1840" s="20">
        <v>92</v>
      </c>
      <c r="Q1840" s="3">
        <v>27669413</v>
      </c>
      <c r="R1840" s="3">
        <v>11000000</v>
      </c>
      <c r="S1840" s="3">
        <f t="shared" si="280"/>
        <v>16669413</v>
      </c>
      <c r="T1840" s="4">
        <f t="shared" si="281"/>
        <v>1.5154011818181818</v>
      </c>
      <c r="U1840" s="5">
        <f t="shared" si="282"/>
        <v>24.606160472727272</v>
      </c>
      <c r="V1840" s="2">
        <f t="shared" si="283"/>
        <v>2009</v>
      </c>
      <c r="W1840" s="18" t="str">
        <f t="shared" si="284"/>
        <v>avgust</v>
      </c>
      <c r="X1840" s="18" t="str">
        <f t="shared" si="285"/>
        <v>Kevin Greutert</v>
      </c>
      <c r="Y1840" s="18" t="str">
        <f t="shared" si="286"/>
        <v>SAW VI</v>
      </c>
      <c r="Z1840" s="18" t="str">
        <f t="shared" si="287"/>
        <v>Normal</v>
      </c>
      <c r="AA1840" s="18" t="str">
        <f>VLOOKUP(D1840, lookups!$A$2:$B$18, 2, FALSE)</f>
        <v>Low Budget</v>
      </c>
      <c r="AB1840" s="18" t="str">
        <f t="shared" si="288"/>
        <v>Not Recommended</v>
      </c>
      <c r="AC1840" s="18" t="str">
        <f t="shared" si="289"/>
        <v>Normal</v>
      </c>
    </row>
    <row r="1841" spans="1:29" x14ac:dyDescent="0.35">
      <c r="A1841" s="18" t="s">
        <v>4670</v>
      </c>
      <c r="B1841" s="19">
        <v>39337</v>
      </c>
      <c r="C1841" s="18" t="s">
        <v>50</v>
      </c>
      <c r="D1841" s="18" t="s">
        <v>20</v>
      </c>
      <c r="E1841" s="18" t="s">
        <v>21</v>
      </c>
      <c r="F1841" s="18" t="s">
        <v>101</v>
      </c>
      <c r="G1841" s="18" t="s">
        <v>110</v>
      </c>
      <c r="H1841" s="18" t="s">
        <v>3564</v>
      </c>
      <c r="I1841" s="18" t="s">
        <v>4671</v>
      </c>
      <c r="J1841" s="20">
        <v>879</v>
      </c>
      <c r="K1841" s="20">
        <v>1344</v>
      </c>
      <c r="L1841" s="20">
        <v>73</v>
      </c>
      <c r="M1841" s="20">
        <v>3000</v>
      </c>
      <c r="N1841" s="20">
        <v>6.2</v>
      </c>
      <c r="O1841" s="20">
        <v>209</v>
      </c>
      <c r="P1841" s="20">
        <v>131</v>
      </c>
      <c r="Q1841" s="3">
        <v>27667947</v>
      </c>
      <c r="R1841" s="3">
        <v>50000000</v>
      </c>
      <c r="S1841" s="3">
        <f t="shared" si="280"/>
        <v>-22332053</v>
      </c>
      <c r="T1841" s="4">
        <f t="shared" si="281"/>
        <v>-0.44664105999999998</v>
      </c>
      <c r="U1841" s="5">
        <f t="shared" si="282"/>
        <v>24.921343576000002</v>
      </c>
      <c r="V1841" s="2">
        <f t="shared" si="283"/>
        <v>2007</v>
      </c>
      <c r="W1841" s="18" t="str">
        <f t="shared" si="284"/>
        <v>sentyabr</v>
      </c>
      <c r="X1841" s="18" t="str">
        <f t="shared" si="285"/>
        <v>Peter Webber</v>
      </c>
      <c r="Y1841" s="18" t="str">
        <f t="shared" si="286"/>
        <v>HANNİBAL RİSİNG</v>
      </c>
      <c r="Z1841" s="18" t="str">
        <f t="shared" si="287"/>
        <v>Normal</v>
      </c>
      <c r="AA1841" s="18" t="str">
        <f>VLOOKUP(D1841, lookups!$A$2:$B$18, 2, FALSE)</f>
        <v>Medium Budget</v>
      </c>
      <c r="AB1841" s="18" t="str">
        <f t="shared" si="288"/>
        <v>Not Recommended</v>
      </c>
      <c r="AC1841" s="18" t="str">
        <f t="shared" si="289"/>
        <v>Normal</v>
      </c>
    </row>
    <row r="1842" spans="1:29" x14ac:dyDescent="0.35">
      <c r="A1842" s="18" t="s">
        <v>1468</v>
      </c>
      <c r="B1842" s="19">
        <v>35323</v>
      </c>
      <c r="C1842" s="18" t="s">
        <v>50</v>
      </c>
      <c r="D1842" s="18" t="s">
        <v>109</v>
      </c>
      <c r="E1842" s="18" t="s">
        <v>21</v>
      </c>
      <c r="F1842" s="18" t="s">
        <v>22</v>
      </c>
      <c r="G1842" s="18" t="s">
        <v>150</v>
      </c>
      <c r="H1842" s="18" t="s">
        <v>92</v>
      </c>
      <c r="I1842" s="18" t="s">
        <v>1469</v>
      </c>
      <c r="J1842" s="20">
        <v>10000</v>
      </c>
      <c r="K1842" s="20">
        <v>10469</v>
      </c>
      <c r="L1842" s="20">
        <v>287</v>
      </c>
      <c r="M1842" s="20">
        <v>0</v>
      </c>
      <c r="N1842" s="20">
        <v>4.4000000000000004</v>
      </c>
      <c r="O1842" s="20">
        <v>70</v>
      </c>
      <c r="P1842" s="20">
        <v>99</v>
      </c>
      <c r="Q1842" s="3">
        <v>27663982</v>
      </c>
      <c r="R1842" s="3">
        <v>40000000</v>
      </c>
      <c r="S1842" s="3">
        <f t="shared" si="280"/>
        <v>-12336018</v>
      </c>
      <c r="T1842" s="4">
        <f t="shared" si="281"/>
        <v>-0.30840044999999999</v>
      </c>
      <c r="U1842" s="5">
        <f t="shared" si="282"/>
        <v>17.476639820000003</v>
      </c>
      <c r="V1842" s="2">
        <f t="shared" si="283"/>
        <v>1996</v>
      </c>
      <c r="W1842" s="18" t="str">
        <f t="shared" si="284"/>
        <v>sentyabr</v>
      </c>
      <c r="X1842" s="18" t="str">
        <f t="shared" si="285"/>
        <v>John Frankenheimer</v>
      </c>
      <c r="Y1842" s="18" t="str">
        <f t="shared" si="286"/>
        <v>THE ISLAND OF DR. MOREAU</v>
      </c>
      <c r="Z1842" s="18" t="str">
        <f t="shared" si="287"/>
        <v>Normal</v>
      </c>
      <c r="AA1842" s="18" t="str">
        <f>VLOOKUP(D1842, lookups!$A$2:$B$18, 2, FALSE)</f>
        <v>Low Budget</v>
      </c>
      <c r="AB1842" s="18" t="str">
        <f t="shared" si="288"/>
        <v>Not Recommended</v>
      </c>
      <c r="AC1842" s="18" t="str">
        <f t="shared" si="289"/>
        <v>High Buzz Mismatch</v>
      </c>
    </row>
    <row r="1843" spans="1:29" x14ac:dyDescent="0.35">
      <c r="A1843" s="18" t="s">
        <v>730</v>
      </c>
      <c r="B1843" s="19">
        <v>32801</v>
      </c>
      <c r="C1843" s="18" t="s">
        <v>50</v>
      </c>
      <c r="D1843" s="18" t="s">
        <v>27</v>
      </c>
      <c r="E1843" s="18" t="s">
        <v>21</v>
      </c>
      <c r="F1843" s="18" t="s">
        <v>22</v>
      </c>
      <c r="G1843" s="18" t="s">
        <v>110</v>
      </c>
      <c r="H1843" s="18" t="s">
        <v>731</v>
      </c>
      <c r="I1843" s="18" t="s">
        <v>557</v>
      </c>
      <c r="J1843" s="20">
        <v>782</v>
      </c>
      <c r="K1843" s="20">
        <v>2892</v>
      </c>
      <c r="L1843" s="20">
        <v>0</v>
      </c>
      <c r="M1843" s="20">
        <v>0</v>
      </c>
      <c r="N1843" s="20">
        <v>7.9</v>
      </c>
      <c r="O1843" s="20">
        <v>103</v>
      </c>
      <c r="P1843" s="20">
        <v>120</v>
      </c>
      <c r="Q1843" s="3">
        <v>27545445</v>
      </c>
      <c r="R1843" s="3">
        <v>6500000</v>
      </c>
      <c r="S1843" s="3">
        <f t="shared" si="280"/>
        <v>21045445</v>
      </c>
      <c r="T1843" s="4">
        <f t="shared" si="281"/>
        <v>3.2377607692307691</v>
      </c>
      <c r="U1843" s="5">
        <f t="shared" si="282"/>
        <v>32.895104307692307</v>
      </c>
      <c r="V1843" s="2">
        <f t="shared" si="283"/>
        <v>1989</v>
      </c>
      <c r="W1843" s="18" t="str">
        <f t="shared" si="284"/>
        <v>oktyabr</v>
      </c>
      <c r="X1843" s="18" t="str">
        <f t="shared" si="285"/>
        <v>Spike Lee</v>
      </c>
      <c r="Y1843" s="18" t="str">
        <f t="shared" si="286"/>
        <v>DO THE RİGHT THİNG</v>
      </c>
      <c r="Z1843" s="18" t="str">
        <f t="shared" si="287"/>
        <v>Normal</v>
      </c>
      <c r="AA1843" s="18" t="str">
        <f>VLOOKUP(D1843, lookups!$A$2:$B$18, 2, FALSE)</f>
        <v>Medium Budget</v>
      </c>
      <c r="AB1843" s="18" t="str">
        <f t="shared" si="288"/>
        <v>Not Recommended</v>
      </c>
      <c r="AC1843" s="18" t="str">
        <f t="shared" si="289"/>
        <v>Normal</v>
      </c>
    </row>
    <row r="1844" spans="1:29" x14ac:dyDescent="0.35">
      <c r="A1844" s="18" t="s">
        <v>1020</v>
      </c>
      <c r="B1844" s="19">
        <v>34274</v>
      </c>
      <c r="C1844" s="18" t="s">
        <v>50</v>
      </c>
      <c r="D1844" s="18" t="s">
        <v>27</v>
      </c>
      <c r="E1844" s="18" t="s">
        <v>21</v>
      </c>
      <c r="F1844" s="18" t="s">
        <v>22</v>
      </c>
      <c r="G1844" s="18" t="s">
        <v>110</v>
      </c>
      <c r="H1844" s="18" t="s">
        <v>1021</v>
      </c>
      <c r="I1844" s="18" t="s">
        <v>847</v>
      </c>
      <c r="J1844" s="20">
        <v>592</v>
      </c>
      <c r="K1844" s="20">
        <v>1620</v>
      </c>
      <c r="L1844" s="20">
        <v>309</v>
      </c>
      <c r="M1844" s="20">
        <v>0</v>
      </c>
      <c r="N1844" s="20">
        <v>5.9</v>
      </c>
      <c r="O1844" s="20">
        <v>12</v>
      </c>
      <c r="P1844" s="20">
        <v>109</v>
      </c>
      <c r="Q1844" s="3">
        <v>27515786</v>
      </c>
      <c r="R1844" s="3">
        <v>14000000</v>
      </c>
      <c r="S1844" s="3">
        <f t="shared" si="280"/>
        <v>13515786</v>
      </c>
      <c r="T1844" s="4">
        <f t="shared" si="281"/>
        <v>0.96541328571428575</v>
      </c>
      <c r="U1844" s="5">
        <f t="shared" si="282"/>
        <v>23.986165314285717</v>
      </c>
      <c r="V1844" s="2">
        <f t="shared" si="283"/>
        <v>1993</v>
      </c>
      <c r="W1844" s="18" t="str">
        <f t="shared" si="284"/>
        <v>noyabr</v>
      </c>
      <c r="X1844" s="18" t="str">
        <f t="shared" si="285"/>
        <v>John Singleton</v>
      </c>
      <c r="Y1844" s="18" t="str">
        <f t="shared" si="286"/>
        <v>POETİC JUSTİCE</v>
      </c>
      <c r="Z1844" s="18" t="str">
        <f t="shared" si="287"/>
        <v>Normal</v>
      </c>
      <c r="AA1844" s="18" t="str">
        <f>VLOOKUP(D1844, lookups!$A$2:$B$18, 2, FALSE)</f>
        <v>Medium Budget</v>
      </c>
      <c r="AB1844" s="18" t="str">
        <f t="shared" si="288"/>
        <v>Not Recommended</v>
      </c>
      <c r="AC1844" s="18" t="str">
        <f t="shared" si="289"/>
        <v>High Buzz Mismatch</v>
      </c>
    </row>
    <row r="1845" spans="1:29" x14ac:dyDescent="0.35">
      <c r="A1845" s="18" t="s">
        <v>2870</v>
      </c>
      <c r="B1845" s="19">
        <v>36975</v>
      </c>
      <c r="C1845" s="18" t="s">
        <v>50</v>
      </c>
      <c r="D1845" s="18" t="s">
        <v>38</v>
      </c>
      <c r="E1845" s="18" t="s">
        <v>21</v>
      </c>
      <c r="F1845" s="18" t="s">
        <v>22</v>
      </c>
      <c r="G1845" s="18" t="s">
        <v>110</v>
      </c>
      <c r="H1845" s="18" t="s">
        <v>2111</v>
      </c>
      <c r="I1845" s="18" t="s">
        <v>2871</v>
      </c>
      <c r="J1845" s="20">
        <v>3000</v>
      </c>
      <c r="K1845" s="20">
        <v>6419</v>
      </c>
      <c r="L1845" s="20">
        <v>10</v>
      </c>
      <c r="M1845" s="20">
        <v>478</v>
      </c>
      <c r="N1845" s="20">
        <v>6.3</v>
      </c>
      <c r="O1845" s="20">
        <v>52</v>
      </c>
      <c r="P1845" s="20">
        <v>106</v>
      </c>
      <c r="Q1845" s="3">
        <v>27457409</v>
      </c>
      <c r="R1845" s="3">
        <v>6000000</v>
      </c>
      <c r="S1845" s="3">
        <f t="shared" si="280"/>
        <v>21457409</v>
      </c>
      <c r="T1845" s="4">
        <f t="shared" si="281"/>
        <v>3.5762348333333334</v>
      </c>
      <c r="U1845" s="5">
        <f t="shared" si="282"/>
        <v>26.678293933333332</v>
      </c>
      <c r="V1845" s="2">
        <f t="shared" si="283"/>
        <v>2001</v>
      </c>
      <c r="W1845" s="18" t="str">
        <f t="shared" si="284"/>
        <v>mart</v>
      </c>
      <c r="X1845" s="18" t="str">
        <f t="shared" si="285"/>
        <v>Gary Hardwick</v>
      </c>
      <c r="Y1845" s="18" t="str">
        <f t="shared" si="286"/>
        <v>THE BROTHERS</v>
      </c>
      <c r="Z1845" s="18" t="str">
        <f t="shared" si="287"/>
        <v>Normal</v>
      </c>
      <c r="AA1845" s="18" t="str">
        <f>VLOOKUP(D1845, lookups!$A$2:$B$18, 2, FALSE)</f>
        <v>Medium Budget</v>
      </c>
      <c r="AB1845" s="18" t="str">
        <f t="shared" si="288"/>
        <v>Not Recommended</v>
      </c>
      <c r="AC1845" s="18" t="str">
        <f t="shared" si="289"/>
        <v>Normal</v>
      </c>
    </row>
    <row r="1846" spans="1:29" x14ac:dyDescent="0.35">
      <c r="A1846" s="18" t="s">
        <v>2419</v>
      </c>
      <c r="B1846" s="19">
        <v>36564</v>
      </c>
      <c r="C1846" s="18" t="s">
        <v>50</v>
      </c>
      <c r="D1846" s="18" t="s">
        <v>27</v>
      </c>
      <c r="E1846" s="18" t="s">
        <v>21</v>
      </c>
      <c r="F1846" s="18" t="s">
        <v>22</v>
      </c>
      <c r="G1846" s="18" t="s">
        <v>150</v>
      </c>
      <c r="H1846" s="18" t="s">
        <v>1085</v>
      </c>
      <c r="I1846" s="18" t="s">
        <v>2420</v>
      </c>
      <c r="J1846" s="20">
        <v>1000</v>
      </c>
      <c r="K1846" s="20">
        <v>5135</v>
      </c>
      <c r="L1846" s="20">
        <v>107</v>
      </c>
      <c r="M1846" s="20">
        <v>0</v>
      </c>
      <c r="N1846" s="20">
        <v>7.2</v>
      </c>
      <c r="O1846" s="20">
        <v>68</v>
      </c>
      <c r="P1846" s="20">
        <v>124</v>
      </c>
      <c r="Q1846" s="3">
        <v>27441122</v>
      </c>
      <c r="R1846" s="3">
        <v>15000000</v>
      </c>
      <c r="S1846" s="3">
        <f t="shared" si="280"/>
        <v>12441122</v>
      </c>
      <c r="T1846" s="4">
        <f t="shared" si="281"/>
        <v>0.8294081333333333</v>
      </c>
      <c r="U1846" s="5">
        <f t="shared" si="282"/>
        <v>29.131763253333332</v>
      </c>
      <c r="V1846" s="2">
        <f t="shared" si="283"/>
        <v>2000</v>
      </c>
      <c r="W1846" s="18" t="str">
        <f t="shared" si="284"/>
        <v>fevral</v>
      </c>
      <c r="X1846" s="18" t="str">
        <f t="shared" si="285"/>
        <v>Gina Prince-Bythewood</v>
      </c>
      <c r="Y1846" s="18" t="str">
        <f t="shared" si="286"/>
        <v>LOVE &amp; BASKETBALL</v>
      </c>
      <c r="Z1846" s="18" t="str">
        <f t="shared" si="287"/>
        <v>Normal</v>
      </c>
      <c r="AA1846" s="18" t="str">
        <f>VLOOKUP(D1846, lookups!$A$2:$B$18, 2, FALSE)</f>
        <v>Medium Budget</v>
      </c>
      <c r="AB1846" s="18" t="str">
        <f t="shared" si="288"/>
        <v>Not Recommended</v>
      </c>
      <c r="AC1846" s="18" t="str">
        <f t="shared" si="289"/>
        <v>Normal</v>
      </c>
    </row>
    <row r="1847" spans="1:29" x14ac:dyDescent="0.35">
      <c r="A1847" s="18" t="s">
        <v>454</v>
      </c>
      <c r="B1847" s="19">
        <v>30935</v>
      </c>
      <c r="C1847" s="18" t="s">
        <v>50</v>
      </c>
      <c r="D1847" s="18" t="s">
        <v>95</v>
      </c>
      <c r="E1847" s="18" t="s">
        <v>21</v>
      </c>
      <c r="F1847" s="18" t="s">
        <v>22</v>
      </c>
      <c r="G1847" s="18" t="s">
        <v>150</v>
      </c>
      <c r="H1847" s="18" t="s">
        <v>455</v>
      </c>
      <c r="I1847" s="18" t="s">
        <v>456</v>
      </c>
      <c r="J1847" s="20">
        <v>913</v>
      </c>
      <c r="K1847" s="20">
        <v>2449</v>
      </c>
      <c r="L1847" s="20">
        <v>0</v>
      </c>
      <c r="M1847" s="20">
        <v>11000</v>
      </c>
      <c r="N1847" s="20">
        <v>6.6</v>
      </c>
      <c r="O1847" s="20">
        <v>144</v>
      </c>
      <c r="P1847" s="20">
        <v>177</v>
      </c>
      <c r="Q1847" s="3">
        <v>27400000</v>
      </c>
      <c r="R1847" s="3">
        <v>40000000</v>
      </c>
      <c r="S1847" s="3">
        <f t="shared" si="280"/>
        <v>-12600000</v>
      </c>
      <c r="T1847" s="4">
        <f t="shared" si="281"/>
        <v>-0.315</v>
      </c>
      <c r="U1847" s="5">
        <f t="shared" si="282"/>
        <v>27.373999999999999</v>
      </c>
      <c r="V1847" s="2">
        <f t="shared" si="283"/>
        <v>1984</v>
      </c>
      <c r="W1847" s="18" t="str">
        <f t="shared" si="284"/>
        <v>sentyabr</v>
      </c>
      <c r="X1847" s="18" t="str">
        <f t="shared" si="285"/>
        <v>David Lynch</v>
      </c>
      <c r="Y1847" s="18" t="str">
        <f t="shared" si="286"/>
        <v>DUNE</v>
      </c>
      <c r="Z1847" s="18" t="str">
        <f t="shared" si="287"/>
        <v>Normal</v>
      </c>
      <c r="AA1847" s="18" t="str">
        <f>VLOOKUP(D1847, lookups!$A$2:$B$18, 2, FALSE)</f>
        <v>High Budget</v>
      </c>
      <c r="AB1847" s="18" t="str">
        <f t="shared" si="288"/>
        <v>Not Recommended</v>
      </c>
      <c r="AC1847" s="18" t="str">
        <f t="shared" si="289"/>
        <v>Normal</v>
      </c>
    </row>
    <row r="1848" spans="1:29" x14ac:dyDescent="0.35">
      <c r="A1848" s="18" t="s">
        <v>3001</v>
      </c>
      <c r="B1848" s="19">
        <v>37483</v>
      </c>
      <c r="C1848" s="18" t="s">
        <v>50</v>
      </c>
      <c r="D1848" s="18" t="s">
        <v>38</v>
      </c>
      <c r="E1848" s="18" t="s">
        <v>21</v>
      </c>
      <c r="F1848" s="18" t="s">
        <v>22</v>
      </c>
      <c r="G1848" s="18" t="s">
        <v>150</v>
      </c>
      <c r="H1848" s="18" t="s">
        <v>3002</v>
      </c>
      <c r="I1848" s="18" t="s">
        <v>2257</v>
      </c>
      <c r="J1848" s="20">
        <v>1000</v>
      </c>
      <c r="K1848" s="20">
        <v>3199</v>
      </c>
      <c r="L1848" s="20">
        <v>44</v>
      </c>
      <c r="M1848" s="20">
        <v>0</v>
      </c>
      <c r="N1848" s="20">
        <v>6.5</v>
      </c>
      <c r="O1848" s="20">
        <v>37</v>
      </c>
      <c r="P1848" s="20">
        <v>109</v>
      </c>
      <c r="Q1848" s="3">
        <v>27362712</v>
      </c>
      <c r="R1848" s="3">
        <v>8000000</v>
      </c>
      <c r="S1848" s="3">
        <f t="shared" si="280"/>
        <v>19362712</v>
      </c>
      <c r="T1848" s="4">
        <f t="shared" si="281"/>
        <v>2.4203389999999998</v>
      </c>
      <c r="U1848" s="5">
        <f t="shared" si="282"/>
        <v>26.9681356</v>
      </c>
      <c r="V1848" s="2">
        <f t="shared" si="283"/>
        <v>2002</v>
      </c>
      <c r="W1848" s="18" t="str">
        <f t="shared" si="284"/>
        <v>avgust</v>
      </c>
      <c r="X1848" s="18" t="str">
        <f t="shared" si="285"/>
        <v>Rick Famuyiwa</v>
      </c>
      <c r="Y1848" s="18" t="str">
        <f t="shared" si="286"/>
        <v>BROWN SUGAR</v>
      </c>
      <c r="Z1848" s="18" t="str">
        <f t="shared" si="287"/>
        <v>Normal</v>
      </c>
      <c r="AA1848" s="18" t="str">
        <f>VLOOKUP(D1848, lookups!$A$2:$B$18, 2, FALSE)</f>
        <v>Medium Budget</v>
      </c>
      <c r="AB1848" s="18" t="str">
        <f t="shared" si="288"/>
        <v>Not Recommended</v>
      </c>
      <c r="AC1848" s="18" t="str">
        <f t="shared" si="289"/>
        <v>Normal</v>
      </c>
    </row>
    <row r="1849" spans="1:29" x14ac:dyDescent="0.35">
      <c r="A1849" s="18" t="s">
        <v>6993</v>
      </c>
      <c r="B1849" s="19">
        <v>42059</v>
      </c>
      <c r="C1849" s="18" t="s">
        <v>50</v>
      </c>
      <c r="D1849" s="18" t="s">
        <v>95</v>
      </c>
      <c r="E1849" s="18" t="s">
        <v>21</v>
      </c>
      <c r="F1849" s="18" t="s">
        <v>22</v>
      </c>
      <c r="G1849" s="18" t="s">
        <v>150</v>
      </c>
      <c r="H1849" s="18" t="s">
        <v>2224</v>
      </c>
      <c r="I1849" s="18" t="s">
        <v>4093</v>
      </c>
      <c r="J1849" s="20">
        <v>14000</v>
      </c>
      <c r="K1849" s="20">
        <v>16922</v>
      </c>
      <c r="L1849" s="20">
        <v>42</v>
      </c>
      <c r="M1849" s="20">
        <v>21000</v>
      </c>
      <c r="N1849" s="20">
        <v>6</v>
      </c>
      <c r="O1849" s="20">
        <v>202</v>
      </c>
      <c r="P1849" s="20">
        <v>106</v>
      </c>
      <c r="Q1849" s="3">
        <v>27356090</v>
      </c>
      <c r="R1849" s="3">
        <v>90000000</v>
      </c>
      <c r="S1849" s="3">
        <f t="shared" si="280"/>
        <v>-62643910</v>
      </c>
      <c r="T1849" s="4">
        <f t="shared" si="281"/>
        <v>-0.69604344444444444</v>
      </c>
      <c r="U1849" s="5">
        <f t="shared" si="282"/>
        <v>25.821582622222223</v>
      </c>
      <c r="V1849" s="2">
        <f t="shared" si="283"/>
        <v>2015</v>
      </c>
      <c r="W1849" s="18" t="str">
        <f t="shared" si="284"/>
        <v>fevral</v>
      </c>
      <c r="X1849" s="18" t="str">
        <f t="shared" si="285"/>
        <v>Breck Eisner</v>
      </c>
      <c r="Y1849" s="18" t="str">
        <f t="shared" si="286"/>
        <v>THE LAST WİTCH HUNTER</v>
      </c>
      <c r="Z1849" s="18" t="str">
        <f t="shared" si="287"/>
        <v>Underperformer</v>
      </c>
      <c r="AA1849" s="18" t="str">
        <f>VLOOKUP(D1849, lookups!$A$2:$B$18, 2, FALSE)</f>
        <v>High Budget</v>
      </c>
      <c r="AB1849" s="18" t="str">
        <f t="shared" si="288"/>
        <v>Not Recommended</v>
      </c>
      <c r="AC1849" s="18" t="str">
        <f t="shared" si="289"/>
        <v>Normal</v>
      </c>
    </row>
    <row r="1850" spans="1:29" x14ac:dyDescent="0.35">
      <c r="A1850" s="18" t="s">
        <v>2848</v>
      </c>
      <c r="B1850" s="19">
        <v>37104</v>
      </c>
      <c r="C1850" s="18" t="s">
        <v>50</v>
      </c>
      <c r="D1850" s="18" t="s">
        <v>38</v>
      </c>
      <c r="E1850" s="18" t="s">
        <v>21</v>
      </c>
      <c r="F1850" s="18" t="s">
        <v>22</v>
      </c>
      <c r="G1850" s="18" t="s">
        <v>150</v>
      </c>
      <c r="H1850" s="18" t="s">
        <v>2599</v>
      </c>
      <c r="I1850" s="18" t="s">
        <v>541</v>
      </c>
      <c r="J1850" s="20">
        <v>20000</v>
      </c>
      <c r="K1850" s="20">
        <v>20798</v>
      </c>
      <c r="L1850" s="20">
        <v>956</v>
      </c>
      <c r="M1850" s="20">
        <v>0</v>
      </c>
      <c r="N1850" s="20">
        <v>6.1</v>
      </c>
      <c r="O1850" s="20">
        <v>92</v>
      </c>
      <c r="P1850" s="20">
        <v>97</v>
      </c>
      <c r="Q1850" s="3">
        <v>27338033</v>
      </c>
      <c r="R1850" s="3">
        <v>23000000</v>
      </c>
      <c r="S1850" s="3">
        <f t="shared" si="280"/>
        <v>4338033</v>
      </c>
      <c r="T1850" s="4">
        <f t="shared" si="281"/>
        <v>0.18861013043478261</v>
      </c>
      <c r="U1850" s="5">
        <f t="shared" si="282"/>
        <v>24.475444052173913</v>
      </c>
      <c r="V1850" s="2">
        <f t="shared" si="283"/>
        <v>2001</v>
      </c>
      <c r="W1850" s="18" t="str">
        <f t="shared" si="284"/>
        <v>avgust</v>
      </c>
      <c r="X1850" s="18" t="str">
        <f t="shared" si="285"/>
        <v>Tony Goldwyn</v>
      </c>
      <c r="Y1850" s="18" t="str">
        <f t="shared" si="286"/>
        <v>SOMEONE LİKE YOU...</v>
      </c>
      <c r="Z1850" s="18" t="str">
        <f t="shared" si="287"/>
        <v>Normal</v>
      </c>
      <c r="AA1850" s="18" t="str">
        <f>VLOOKUP(D1850, lookups!$A$2:$B$18, 2, FALSE)</f>
        <v>Medium Budget</v>
      </c>
      <c r="AB1850" s="18" t="str">
        <f t="shared" si="288"/>
        <v>Not Recommended</v>
      </c>
      <c r="AC1850" s="18" t="str">
        <f t="shared" si="289"/>
        <v>Normal</v>
      </c>
    </row>
    <row r="1851" spans="1:29" x14ac:dyDescent="0.35">
      <c r="A1851" s="18" t="s">
        <v>6391</v>
      </c>
      <c r="B1851" s="19">
        <v>41350</v>
      </c>
      <c r="C1851" s="18" t="s">
        <v>50</v>
      </c>
      <c r="D1851" s="18" t="s">
        <v>79</v>
      </c>
      <c r="E1851" s="18" t="s">
        <v>21</v>
      </c>
      <c r="F1851" s="18" t="s">
        <v>22</v>
      </c>
      <c r="G1851" s="18" t="s">
        <v>110</v>
      </c>
      <c r="H1851" s="18" t="s">
        <v>1395</v>
      </c>
      <c r="I1851" s="18" t="s">
        <v>5462</v>
      </c>
      <c r="J1851" s="20">
        <v>11000</v>
      </c>
      <c r="K1851" s="20">
        <v>17738</v>
      </c>
      <c r="L1851" s="20">
        <v>212</v>
      </c>
      <c r="M1851" s="20">
        <v>65000</v>
      </c>
      <c r="N1851" s="20">
        <v>8</v>
      </c>
      <c r="O1851" s="20">
        <v>471</v>
      </c>
      <c r="P1851" s="20">
        <v>117</v>
      </c>
      <c r="Q1851" s="3">
        <v>27296514</v>
      </c>
      <c r="R1851" s="3">
        <v>5000000</v>
      </c>
      <c r="S1851" s="3">
        <f t="shared" si="280"/>
        <v>22296514</v>
      </c>
      <c r="T1851" s="4">
        <f t="shared" si="281"/>
        <v>4.4593027999999997</v>
      </c>
      <c r="U1851" s="5">
        <f t="shared" si="282"/>
        <v>40.283721120000003</v>
      </c>
      <c r="V1851" s="2">
        <f t="shared" si="283"/>
        <v>2013</v>
      </c>
      <c r="W1851" s="18" t="str">
        <f t="shared" si="284"/>
        <v>mart</v>
      </c>
      <c r="X1851" s="18" t="str">
        <f t="shared" si="285"/>
        <v>Jean-Marc VallÃ©e</v>
      </c>
      <c r="Y1851" s="18" t="str">
        <f t="shared" si="286"/>
        <v>DALLAS BUYERS CLUB</v>
      </c>
      <c r="Z1851" s="18" t="str">
        <f t="shared" si="287"/>
        <v>Normal</v>
      </c>
      <c r="AA1851" s="18" t="str">
        <f>VLOOKUP(D1851, lookups!$A$2:$B$18, 2, FALSE)</f>
        <v>Medium Budget</v>
      </c>
      <c r="AB1851" s="18" t="str">
        <f t="shared" si="288"/>
        <v>Not Recommended</v>
      </c>
      <c r="AC1851" s="18" t="str">
        <f t="shared" si="289"/>
        <v>High Buzz / High Score</v>
      </c>
    </row>
    <row r="1852" spans="1:29" x14ac:dyDescent="0.35">
      <c r="A1852" s="18" t="s">
        <v>6930</v>
      </c>
      <c r="B1852" s="19">
        <v>42016</v>
      </c>
      <c r="C1852" s="18" t="s">
        <v>50</v>
      </c>
      <c r="D1852" s="18" t="s">
        <v>95</v>
      </c>
      <c r="E1852" s="18" t="s">
        <v>21</v>
      </c>
      <c r="F1852" s="18" t="s">
        <v>22</v>
      </c>
      <c r="G1852" s="18" t="s">
        <v>110</v>
      </c>
      <c r="H1852" s="18" t="s">
        <v>6931</v>
      </c>
      <c r="I1852" s="18" t="s">
        <v>5009</v>
      </c>
      <c r="J1852" s="20">
        <v>155</v>
      </c>
      <c r="K1852" s="20">
        <v>259</v>
      </c>
      <c r="L1852" s="20">
        <v>66</v>
      </c>
      <c r="M1852" s="20">
        <v>16000</v>
      </c>
      <c r="N1852" s="20">
        <v>6.8</v>
      </c>
      <c r="O1852" s="20">
        <v>203</v>
      </c>
      <c r="P1852" s="20">
        <v>103</v>
      </c>
      <c r="Q1852" s="3">
        <v>27285953</v>
      </c>
      <c r="R1852" s="3">
        <v>5000000</v>
      </c>
      <c r="S1852" s="3">
        <f t="shared" si="280"/>
        <v>22285953</v>
      </c>
      <c r="T1852" s="4">
        <f t="shared" si="281"/>
        <v>4.4571905999999997</v>
      </c>
      <c r="U1852" s="5">
        <f t="shared" si="282"/>
        <v>30.582876240000001</v>
      </c>
      <c r="V1852" s="2">
        <f t="shared" si="283"/>
        <v>2015</v>
      </c>
      <c r="W1852" s="18" t="str">
        <f t="shared" si="284"/>
        <v>yanvar</v>
      </c>
      <c r="X1852" s="18" t="str">
        <f t="shared" si="285"/>
        <v>John Erick Dowdle</v>
      </c>
      <c r="Y1852" s="18" t="str">
        <f t="shared" si="286"/>
        <v>NO ESCAPE</v>
      </c>
      <c r="Z1852" s="18" t="str">
        <f t="shared" si="287"/>
        <v>Normal</v>
      </c>
      <c r="AA1852" s="18" t="str">
        <f>VLOOKUP(D1852, lookups!$A$2:$B$18, 2, FALSE)</f>
        <v>High Budget</v>
      </c>
      <c r="AB1852" s="18" t="str">
        <f t="shared" si="288"/>
        <v>Not Recommended</v>
      </c>
      <c r="AC1852" s="18" t="str">
        <f t="shared" si="289"/>
        <v>Normal</v>
      </c>
    </row>
    <row r="1853" spans="1:29" x14ac:dyDescent="0.35">
      <c r="A1853" s="18" t="s">
        <v>964</v>
      </c>
      <c r="B1853" s="19">
        <v>33638</v>
      </c>
      <c r="C1853" s="18" t="s">
        <v>50</v>
      </c>
      <c r="D1853" s="18" t="s">
        <v>38</v>
      </c>
      <c r="E1853" s="18" t="s">
        <v>21</v>
      </c>
      <c r="F1853" s="18" t="s">
        <v>22</v>
      </c>
      <c r="G1853" s="18" t="s">
        <v>46</v>
      </c>
      <c r="H1853" s="18" t="s">
        <v>965</v>
      </c>
      <c r="I1853" s="18" t="s">
        <v>966</v>
      </c>
      <c r="J1853" s="20">
        <v>227</v>
      </c>
      <c r="K1853" s="20">
        <v>534</v>
      </c>
      <c r="L1853" s="20">
        <v>53</v>
      </c>
      <c r="M1853" s="20">
        <v>0</v>
      </c>
      <c r="N1853" s="20">
        <v>7.7</v>
      </c>
      <c r="O1853" s="20">
        <v>75</v>
      </c>
      <c r="P1853" s="20">
        <v>89</v>
      </c>
      <c r="Q1853" s="3">
        <v>27281507</v>
      </c>
      <c r="R1853" s="3">
        <v>12000000</v>
      </c>
      <c r="S1853" s="3">
        <f t="shared" si="280"/>
        <v>15281507</v>
      </c>
      <c r="T1853" s="4">
        <f t="shared" si="281"/>
        <v>1.2734589166666668</v>
      </c>
      <c r="U1853" s="5">
        <f t="shared" si="282"/>
        <v>31.309383566666668</v>
      </c>
      <c r="V1853" s="2">
        <f t="shared" si="283"/>
        <v>1992</v>
      </c>
      <c r="W1853" s="18" t="str">
        <f t="shared" si="284"/>
        <v>fevral</v>
      </c>
      <c r="X1853" s="18" t="str">
        <f t="shared" si="285"/>
        <v>Brian Henson</v>
      </c>
      <c r="Y1853" s="18" t="str">
        <f t="shared" si="286"/>
        <v>THE MUPPET CHRİSTMAS CAROL</v>
      </c>
      <c r="Z1853" s="18" t="str">
        <f t="shared" si="287"/>
        <v>Normal</v>
      </c>
      <c r="AA1853" s="18" t="str">
        <f>VLOOKUP(D1853, lookups!$A$2:$B$18, 2, FALSE)</f>
        <v>Medium Budget</v>
      </c>
      <c r="AB1853" s="18" t="str">
        <f t="shared" si="288"/>
        <v>Not Recommended</v>
      </c>
      <c r="AC1853" s="18" t="str">
        <f t="shared" si="289"/>
        <v>Normal</v>
      </c>
    </row>
    <row r="1854" spans="1:29" x14ac:dyDescent="0.35">
      <c r="A1854" s="18" t="s">
        <v>2400</v>
      </c>
      <c r="B1854" s="19">
        <v>36717</v>
      </c>
      <c r="C1854" s="18" t="s">
        <v>50</v>
      </c>
      <c r="D1854" s="18" t="s">
        <v>38</v>
      </c>
      <c r="E1854" s="18" t="s">
        <v>21</v>
      </c>
      <c r="F1854" s="18" t="s">
        <v>101</v>
      </c>
      <c r="G1854" s="18" t="s">
        <v>110</v>
      </c>
      <c r="H1854" s="18" t="s">
        <v>2401</v>
      </c>
      <c r="I1854" s="18" t="s">
        <v>677</v>
      </c>
      <c r="J1854" s="20">
        <v>1000</v>
      </c>
      <c r="K1854" s="20">
        <v>3141</v>
      </c>
      <c r="L1854" s="20">
        <v>350</v>
      </c>
      <c r="M1854" s="20">
        <v>10000</v>
      </c>
      <c r="N1854" s="20">
        <v>7.6</v>
      </c>
      <c r="O1854" s="20">
        <v>174</v>
      </c>
      <c r="P1854" s="20">
        <v>113</v>
      </c>
      <c r="Q1854" s="3">
        <v>27277055</v>
      </c>
      <c r="R1854" s="3">
        <v>20000000</v>
      </c>
      <c r="S1854" s="3">
        <f t="shared" si="280"/>
        <v>7277055</v>
      </c>
      <c r="T1854" s="4">
        <f t="shared" si="281"/>
        <v>0.36385275</v>
      </c>
      <c r="U1854" s="5">
        <f t="shared" si="282"/>
        <v>31.545541099999998</v>
      </c>
      <c r="V1854" s="2">
        <f t="shared" si="283"/>
        <v>2000</v>
      </c>
      <c r="W1854" s="18" t="str">
        <f t="shared" si="284"/>
        <v>iyul</v>
      </c>
      <c r="X1854" s="18" t="str">
        <f t="shared" si="285"/>
        <v>Stephen Frears</v>
      </c>
      <c r="Y1854" s="18" t="str">
        <f t="shared" si="286"/>
        <v>HİGH FİDELİTY</v>
      </c>
      <c r="Z1854" s="18" t="str">
        <f t="shared" si="287"/>
        <v>Normal</v>
      </c>
      <c r="AA1854" s="18" t="str">
        <f>VLOOKUP(D1854, lookups!$A$2:$B$18, 2, FALSE)</f>
        <v>Medium Budget</v>
      </c>
      <c r="AB1854" s="18" t="str">
        <f t="shared" si="288"/>
        <v>Not Recommended</v>
      </c>
      <c r="AC1854" s="18" t="str">
        <f t="shared" si="289"/>
        <v>Normal</v>
      </c>
    </row>
    <row r="1855" spans="1:29" x14ac:dyDescent="0.35">
      <c r="A1855" s="18" t="s">
        <v>100</v>
      </c>
      <c r="B1855" s="19">
        <v>21087</v>
      </c>
      <c r="C1855" s="18" t="s">
        <v>50</v>
      </c>
      <c r="D1855" s="18" t="s">
        <v>58</v>
      </c>
      <c r="E1855" s="18" t="s">
        <v>21</v>
      </c>
      <c r="F1855" s="18" t="s">
        <v>101</v>
      </c>
      <c r="G1855" s="18" t="s">
        <v>102</v>
      </c>
      <c r="H1855" s="18" t="s">
        <v>103</v>
      </c>
      <c r="I1855" s="18" t="s">
        <v>104</v>
      </c>
      <c r="J1855" s="20">
        <v>682</v>
      </c>
      <c r="K1855" s="20">
        <v>1035</v>
      </c>
      <c r="L1855" s="20">
        <v>767</v>
      </c>
      <c r="M1855" s="20">
        <v>0</v>
      </c>
      <c r="N1855" s="20">
        <v>8.1999999999999993</v>
      </c>
      <c r="O1855" s="20">
        <v>122</v>
      </c>
      <c r="P1855" s="20">
        <v>161</v>
      </c>
      <c r="Q1855" s="3">
        <v>27200000</v>
      </c>
      <c r="R1855" s="3">
        <v>3000000</v>
      </c>
      <c r="S1855" s="3">
        <f t="shared" si="280"/>
        <v>24200000</v>
      </c>
      <c r="T1855" s="4">
        <f t="shared" si="281"/>
        <v>8.0666666666666664</v>
      </c>
      <c r="U1855" s="5">
        <f t="shared" si="282"/>
        <v>36.026666666666664</v>
      </c>
      <c r="V1855" s="2">
        <f t="shared" si="283"/>
        <v>1957</v>
      </c>
      <c r="W1855" s="18" t="str">
        <f t="shared" si="284"/>
        <v>sentyabr</v>
      </c>
      <c r="X1855" s="18" t="str">
        <f t="shared" si="285"/>
        <v>David Lean</v>
      </c>
      <c r="Y1855" s="18" t="str">
        <f t="shared" si="286"/>
        <v>THE BRİDGE ON THE RİVER KWAİ</v>
      </c>
      <c r="Z1855" s="18" t="str">
        <f t="shared" si="287"/>
        <v>Normal</v>
      </c>
      <c r="AA1855" s="18" t="str">
        <f>VLOOKUP(D1855, lookups!$A$2:$B$18, 2, FALSE)</f>
        <v>High Budget</v>
      </c>
      <c r="AB1855" s="18" t="str">
        <f t="shared" si="288"/>
        <v>Not Recommended</v>
      </c>
      <c r="AC1855" s="18" t="str">
        <f t="shared" si="289"/>
        <v>High Buzz / High Score</v>
      </c>
    </row>
    <row r="1856" spans="1:29" x14ac:dyDescent="0.35">
      <c r="A1856" s="18" t="s">
        <v>5210</v>
      </c>
      <c r="B1856" s="19">
        <v>39990</v>
      </c>
      <c r="C1856" s="18" t="s">
        <v>50</v>
      </c>
      <c r="D1856" s="18" t="s">
        <v>20</v>
      </c>
      <c r="E1856" s="18" t="s">
        <v>21</v>
      </c>
      <c r="F1856" s="18" t="s">
        <v>22</v>
      </c>
      <c r="G1856" s="18" t="s">
        <v>110</v>
      </c>
      <c r="H1856" s="18" t="s">
        <v>1528</v>
      </c>
      <c r="I1856" s="18" t="s">
        <v>1930</v>
      </c>
      <c r="J1856" s="20">
        <v>3000</v>
      </c>
      <c r="K1856" s="20">
        <v>6317</v>
      </c>
      <c r="L1856" s="20">
        <v>847</v>
      </c>
      <c r="M1856" s="20">
        <v>4000</v>
      </c>
      <c r="N1856" s="20">
        <v>6.7</v>
      </c>
      <c r="O1856" s="20">
        <v>197</v>
      </c>
      <c r="P1856" s="20">
        <v>132</v>
      </c>
      <c r="Q1856" s="3">
        <v>27154426</v>
      </c>
      <c r="R1856" s="3">
        <v>17000000</v>
      </c>
      <c r="S1856" s="3">
        <f t="shared" si="280"/>
        <v>10154426</v>
      </c>
      <c r="T1856" s="4">
        <f t="shared" si="281"/>
        <v>0.59731917647058819</v>
      </c>
      <c r="U1856" s="5">
        <f t="shared" si="282"/>
        <v>27.438927670588235</v>
      </c>
      <c r="V1856" s="2">
        <f t="shared" si="283"/>
        <v>2009</v>
      </c>
      <c r="W1856" s="18" t="str">
        <f t="shared" si="284"/>
        <v>iyun</v>
      </c>
      <c r="X1856" s="18" t="str">
        <f t="shared" si="285"/>
        <v>Antoine Fuqua</v>
      </c>
      <c r="Y1856" s="18" t="str">
        <f t="shared" si="286"/>
        <v>BROOKLYN'S FİNEST</v>
      </c>
      <c r="Z1856" s="18" t="str">
        <f t="shared" si="287"/>
        <v>Normal</v>
      </c>
      <c r="AA1856" s="18" t="str">
        <f>VLOOKUP(D1856, lookups!$A$2:$B$18, 2, FALSE)</f>
        <v>Medium Budget</v>
      </c>
      <c r="AB1856" s="18" t="str">
        <f t="shared" si="288"/>
        <v>Not Recommended</v>
      </c>
      <c r="AC1856" s="18" t="str">
        <f t="shared" si="289"/>
        <v>Normal</v>
      </c>
    </row>
    <row r="1857" spans="1:29" x14ac:dyDescent="0.35">
      <c r="A1857" s="18" t="s">
        <v>1999</v>
      </c>
      <c r="B1857" s="19">
        <v>36362</v>
      </c>
      <c r="C1857" s="18" t="s">
        <v>50</v>
      </c>
      <c r="D1857" s="18" t="s">
        <v>38</v>
      </c>
      <c r="E1857" s="18" t="s">
        <v>21</v>
      </c>
      <c r="F1857" s="18" t="s">
        <v>22</v>
      </c>
      <c r="G1857" s="18" t="s">
        <v>102</v>
      </c>
      <c r="H1857" s="18" t="s">
        <v>1128</v>
      </c>
      <c r="I1857" s="18" t="s">
        <v>358</v>
      </c>
      <c r="J1857" s="20">
        <v>899</v>
      </c>
      <c r="K1857" s="20">
        <v>2936</v>
      </c>
      <c r="L1857" s="20">
        <v>84</v>
      </c>
      <c r="M1857" s="20">
        <v>0</v>
      </c>
      <c r="N1857" s="20">
        <v>2.5</v>
      </c>
      <c r="O1857" s="20">
        <v>45</v>
      </c>
      <c r="P1857" s="20">
        <v>97</v>
      </c>
      <c r="Q1857" s="3">
        <v>27141959</v>
      </c>
      <c r="R1857" s="3">
        <v>18000000</v>
      </c>
      <c r="S1857" s="3">
        <f t="shared" si="280"/>
        <v>9141959</v>
      </c>
      <c r="T1857" s="4">
        <f t="shared" si="281"/>
        <v>0.50788661111111111</v>
      </c>
      <c r="U1857" s="5">
        <f t="shared" si="282"/>
        <v>10.203154644444444</v>
      </c>
      <c r="V1857" s="2">
        <f t="shared" si="283"/>
        <v>1999</v>
      </c>
      <c r="W1857" s="18" t="str">
        <f t="shared" si="284"/>
        <v>iyul</v>
      </c>
      <c r="X1857" s="18" t="str">
        <f t="shared" si="285"/>
        <v>Bob Clark</v>
      </c>
      <c r="Y1857" s="18" t="str">
        <f t="shared" si="286"/>
        <v>BABY GENİUSES</v>
      </c>
      <c r="Z1857" s="18" t="str">
        <f t="shared" si="287"/>
        <v>Normal</v>
      </c>
      <c r="AA1857" s="18" t="str">
        <f>VLOOKUP(D1857, lookups!$A$2:$B$18, 2, FALSE)</f>
        <v>Medium Budget</v>
      </c>
      <c r="AB1857" s="18" t="str">
        <f t="shared" si="288"/>
        <v>Not Recommended</v>
      </c>
      <c r="AC1857" s="18" t="str">
        <f t="shared" si="289"/>
        <v>High Buzz Mismatch</v>
      </c>
    </row>
    <row r="1858" spans="1:29" x14ac:dyDescent="0.35">
      <c r="A1858" s="18" t="s">
        <v>6093</v>
      </c>
      <c r="B1858" s="19">
        <v>41088</v>
      </c>
      <c r="C1858" s="18" t="s">
        <v>50</v>
      </c>
      <c r="D1858" s="18" t="s">
        <v>27</v>
      </c>
      <c r="E1858" s="18" t="s">
        <v>21</v>
      </c>
      <c r="F1858" s="18" t="s">
        <v>29</v>
      </c>
      <c r="G1858" s="18" t="s">
        <v>110</v>
      </c>
      <c r="H1858" s="18" t="s">
        <v>473</v>
      </c>
      <c r="I1858" s="18" t="s">
        <v>1862</v>
      </c>
      <c r="J1858" s="20">
        <v>15000</v>
      </c>
      <c r="K1858" s="20">
        <v>22686</v>
      </c>
      <c r="L1858" s="20">
        <v>670</v>
      </c>
      <c r="M1858" s="20">
        <v>124000</v>
      </c>
      <c r="N1858" s="20">
        <v>7.5</v>
      </c>
      <c r="O1858" s="20">
        <v>511</v>
      </c>
      <c r="P1858" s="20">
        <v>172</v>
      </c>
      <c r="Q1858" s="3">
        <v>27098580</v>
      </c>
      <c r="R1858" s="3">
        <v>102000000</v>
      </c>
      <c r="S1858" s="3">
        <f t="shared" si="280"/>
        <v>-74901420</v>
      </c>
      <c r="T1858" s="4">
        <f t="shared" si="281"/>
        <v>-0.73432764705882358</v>
      </c>
      <c r="U1858" s="5">
        <f t="shared" si="282"/>
        <v>42.106268941176474</v>
      </c>
      <c r="V1858" s="2">
        <f t="shared" si="283"/>
        <v>2012</v>
      </c>
      <c r="W1858" s="18" t="str">
        <f t="shared" si="284"/>
        <v>iyun</v>
      </c>
      <c r="X1858" s="18" t="str">
        <f t="shared" si="285"/>
        <v>Tom Tykwer</v>
      </c>
      <c r="Y1858" s="18" t="str">
        <f t="shared" si="286"/>
        <v>CLOUD ATLAS</v>
      </c>
      <c r="Z1858" s="18" t="str">
        <f t="shared" si="287"/>
        <v>Underperformer</v>
      </c>
      <c r="AA1858" s="18" t="str">
        <f>VLOOKUP(D1858, lookups!$A$2:$B$18, 2, FALSE)</f>
        <v>Medium Budget</v>
      </c>
      <c r="AB1858" s="18" t="str">
        <f t="shared" si="288"/>
        <v>Not Recommended</v>
      </c>
      <c r="AC1858" s="18" t="str">
        <f t="shared" si="289"/>
        <v>Normal</v>
      </c>
    </row>
    <row r="1859" spans="1:29" x14ac:dyDescent="0.35">
      <c r="A1859" s="18" t="s">
        <v>2735</v>
      </c>
      <c r="B1859" s="19">
        <v>36945</v>
      </c>
      <c r="C1859" s="18" t="s">
        <v>50</v>
      </c>
      <c r="D1859" s="18" t="s">
        <v>58</v>
      </c>
      <c r="E1859" s="18" t="s">
        <v>21</v>
      </c>
      <c r="F1859" s="18" t="s">
        <v>22</v>
      </c>
      <c r="G1859" s="18" t="s">
        <v>150</v>
      </c>
      <c r="H1859" s="18" t="s">
        <v>2736</v>
      </c>
      <c r="I1859" s="18" t="s">
        <v>2737</v>
      </c>
      <c r="J1859" s="20">
        <v>861</v>
      </c>
      <c r="K1859" s="20">
        <v>2543</v>
      </c>
      <c r="L1859" s="20">
        <v>29</v>
      </c>
      <c r="M1859" s="20">
        <v>0</v>
      </c>
      <c r="N1859" s="20">
        <v>5.9</v>
      </c>
      <c r="O1859" s="20">
        <v>78</v>
      </c>
      <c r="P1859" s="20">
        <v>91</v>
      </c>
      <c r="Q1859" s="3">
        <v>27087695</v>
      </c>
      <c r="R1859" s="3">
        <v>17700000</v>
      </c>
      <c r="S1859" s="3">
        <f t="shared" ref="S1859:S1922" si="290">Q1859-R1859</f>
        <v>9387695</v>
      </c>
      <c r="T1859" s="4">
        <f t="shared" ref="T1859:T1922" si="291">IF(R1859&gt;0, (Q1859-R1859)/R1859, 0)</f>
        <v>0.53037824858757066</v>
      </c>
      <c r="U1859" s="5">
        <f t="shared" ref="U1859:U1922" si="292">(N1859*4) + (T1859*0.4) + (M1859/10000)</f>
        <v>23.81215129943503</v>
      </c>
      <c r="V1859" s="2">
        <f t="shared" ref="V1859:V1922" si="293">YEAR(B1859)</f>
        <v>2001</v>
      </c>
      <c r="W1859" s="18" t="str">
        <f t="shared" ref="W1859:W1922" si="294">TEXT(B1859, "mmmm")</f>
        <v>fevral</v>
      </c>
      <c r="X1859" s="18" t="str">
        <f t="shared" ref="X1859:X1922" si="295">TRIM(I1859)</f>
        <v>Dennie Gordon</v>
      </c>
      <c r="Y1859" s="18" t="str">
        <f t="shared" ref="Y1859:Y1922" si="296">UPPER(A1859)</f>
        <v>JOE DİRT</v>
      </c>
      <c r="Z1859" s="18" t="str">
        <f t="shared" ref="Z1859:Z1922" si="297">IF(AND(R1859&gt;50000000, S1859&lt;0), "Underperformer", IF(AND(R1859&lt;10000000, S1859&gt;50000000), "Overperformer", "Normal"))</f>
        <v>Normal</v>
      </c>
      <c r="AA1859" s="18" t="str">
        <f>VLOOKUP(D1859, lookups!$A$2:$B$18, 2, FALSE)</f>
        <v>High Budget</v>
      </c>
      <c r="AB1859" s="18" t="str">
        <f t="shared" ref="AB1859:AB1922" si="298">IF(AND(N1859&gt;7, T1859&gt;1, U1859&gt;70), "Recommended", "Not Recommended")</f>
        <v>Not Recommended</v>
      </c>
      <c r="AC1859" s="18" t="str">
        <f t="shared" ref="AC1859:AC1922" si="299">IF(N1859&gt;=8, "High Buzz / High Score", IF(AND(N1859&lt;6, T1859&lt;1), "High Buzz Mismatch", "Normal"))</f>
        <v>High Buzz Mismatch</v>
      </c>
    </row>
    <row r="1860" spans="1:29" x14ac:dyDescent="0.35">
      <c r="A1860" s="18" t="s">
        <v>2244</v>
      </c>
      <c r="B1860" s="19">
        <v>36478</v>
      </c>
      <c r="C1860" s="18" t="s">
        <v>50</v>
      </c>
      <c r="D1860" s="18" t="s">
        <v>38</v>
      </c>
      <c r="E1860" s="18" t="s">
        <v>21</v>
      </c>
      <c r="F1860" s="18" t="s">
        <v>22</v>
      </c>
      <c r="G1860" s="18" t="s">
        <v>110</v>
      </c>
      <c r="H1860" s="18" t="s">
        <v>800</v>
      </c>
      <c r="I1860" s="18" t="s">
        <v>560</v>
      </c>
      <c r="J1860" s="20">
        <v>13000</v>
      </c>
      <c r="K1860" s="20">
        <v>14706</v>
      </c>
      <c r="L1860" s="20">
        <v>0</v>
      </c>
      <c r="M1860" s="20">
        <v>0</v>
      </c>
      <c r="N1860" s="20">
        <v>5.9</v>
      </c>
      <c r="O1860" s="20">
        <v>99</v>
      </c>
      <c r="P1860" s="20">
        <v>95</v>
      </c>
      <c r="Q1860" s="3">
        <v>27067160</v>
      </c>
      <c r="R1860" s="3">
        <v>50000000</v>
      </c>
      <c r="S1860" s="3">
        <f t="shared" si="290"/>
        <v>-22932840</v>
      </c>
      <c r="T1860" s="4">
        <f t="shared" si="291"/>
        <v>-0.45865679999999998</v>
      </c>
      <c r="U1860" s="5">
        <f t="shared" si="292"/>
        <v>23.41653728</v>
      </c>
      <c r="V1860" s="2">
        <f t="shared" si="293"/>
        <v>1999</v>
      </c>
      <c r="W1860" s="18" t="str">
        <f t="shared" si="294"/>
        <v>noyabr</v>
      </c>
      <c r="X1860" s="18" t="str">
        <f t="shared" si="295"/>
        <v>Rob Reiner</v>
      </c>
      <c r="Y1860" s="18" t="str">
        <f t="shared" si="296"/>
        <v>THE STORY OF US</v>
      </c>
      <c r="Z1860" s="18" t="str">
        <f t="shared" si="297"/>
        <v>Normal</v>
      </c>
      <c r="AA1860" s="18" t="str">
        <f>VLOOKUP(D1860, lookups!$A$2:$B$18, 2, FALSE)</f>
        <v>Medium Budget</v>
      </c>
      <c r="AB1860" s="18" t="str">
        <f t="shared" si="298"/>
        <v>Not Recommended</v>
      </c>
      <c r="AC1860" s="18" t="str">
        <f t="shared" si="299"/>
        <v>High Buzz Mismatch</v>
      </c>
    </row>
    <row r="1861" spans="1:29" x14ac:dyDescent="0.35">
      <c r="A1861" s="18" t="s">
        <v>2898</v>
      </c>
      <c r="B1861" s="19">
        <v>36935</v>
      </c>
      <c r="C1861" s="18" t="s">
        <v>50</v>
      </c>
      <c r="D1861" s="18" t="s">
        <v>95</v>
      </c>
      <c r="E1861" s="18" t="s">
        <v>21</v>
      </c>
      <c r="F1861" s="18" t="s">
        <v>29</v>
      </c>
      <c r="G1861" s="18" t="s">
        <v>150</v>
      </c>
      <c r="H1861" s="18" t="s">
        <v>180</v>
      </c>
      <c r="I1861" s="18" t="s">
        <v>1170</v>
      </c>
      <c r="J1861" s="20">
        <v>964</v>
      </c>
      <c r="K1861" s="20">
        <v>2888</v>
      </c>
      <c r="L1861" s="20">
        <v>0</v>
      </c>
      <c r="M1861" s="20">
        <v>299</v>
      </c>
      <c r="N1861" s="20">
        <v>4.7</v>
      </c>
      <c r="O1861" s="20">
        <v>107</v>
      </c>
      <c r="P1861" s="20">
        <v>104</v>
      </c>
      <c r="Q1861" s="3">
        <v>27053815</v>
      </c>
      <c r="R1861" s="3">
        <v>40000000</v>
      </c>
      <c r="S1861" s="3">
        <f t="shared" si="290"/>
        <v>-12946185</v>
      </c>
      <c r="T1861" s="4">
        <f t="shared" si="291"/>
        <v>-0.32365462499999997</v>
      </c>
      <c r="U1861" s="5">
        <f t="shared" si="292"/>
        <v>18.700438150000004</v>
      </c>
      <c r="V1861" s="2">
        <f t="shared" si="293"/>
        <v>2001</v>
      </c>
      <c r="W1861" s="18" t="str">
        <f t="shared" si="294"/>
        <v>fevral</v>
      </c>
      <c r="X1861" s="18" t="str">
        <f t="shared" si="295"/>
        <v>Peter Hyams</v>
      </c>
      <c r="Y1861" s="18" t="str">
        <f t="shared" si="296"/>
        <v>THE MUSKETEER</v>
      </c>
      <c r="Z1861" s="18" t="str">
        <f t="shared" si="297"/>
        <v>Normal</v>
      </c>
      <c r="AA1861" s="18" t="str">
        <f>VLOOKUP(D1861, lookups!$A$2:$B$18, 2, FALSE)</f>
        <v>High Budget</v>
      </c>
      <c r="AB1861" s="18" t="str">
        <f t="shared" si="298"/>
        <v>Not Recommended</v>
      </c>
      <c r="AC1861" s="18" t="str">
        <f t="shared" si="299"/>
        <v>High Buzz Mismatch</v>
      </c>
    </row>
    <row r="1862" spans="1:29" x14ac:dyDescent="0.35">
      <c r="A1862" s="18" t="s">
        <v>1898</v>
      </c>
      <c r="B1862" s="19">
        <v>36030</v>
      </c>
      <c r="C1862" s="18" t="s">
        <v>50</v>
      </c>
      <c r="D1862" s="18" t="s">
        <v>95</v>
      </c>
      <c r="E1862" s="18" t="s">
        <v>21</v>
      </c>
      <c r="F1862" s="18" t="s">
        <v>22</v>
      </c>
      <c r="G1862" s="18" t="s">
        <v>110</v>
      </c>
      <c r="H1862" s="18" t="s">
        <v>1899</v>
      </c>
      <c r="I1862" s="18" t="s">
        <v>1900</v>
      </c>
      <c r="J1862" s="20">
        <v>904</v>
      </c>
      <c r="K1862" s="20">
        <v>3353</v>
      </c>
      <c r="L1862" s="20">
        <v>6</v>
      </c>
      <c r="M1862" s="20">
        <v>934</v>
      </c>
      <c r="N1862" s="20">
        <v>6.1</v>
      </c>
      <c r="O1862" s="20">
        <v>57</v>
      </c>
      <c r="P1862" s="20">
        <v>91</v>
      </c>
      <c r="Q1862" s="3">
        <v>27052167</v>
      </c>
      <c r="R1862" s="3">
        <v>13000000</v>
      </c>
      <c r="S1862" s="3">
        <f t="shared" si="290"/>
        <v>14052167</v>
      </c>
      <c r="T1862" s="4">
        <f t="shared" si="291"/>
        <v>1.0809359230769231</v>
      </c>
      <c r="U1862" s="5">
        <f t="shared" si="292"/>
        <v>24.925774369230766</v>
      </c>
      <c r="V1862" s="2">
        <f t="shared" si="293"/>
        <v>1998</v>
      </c>
      <c r="W1862" s="18" t="str">
        <f t="shared" si="294"/>
        <v>avgust</v>
      </c>
      <c r="X1862" s="18" t="str">
        <f t="shared" si="295"/>
        <v>Kirk Wong</v>
      </c>
      <c r="Y1862" s="18" t="str">
        <f t="shared" si="296"/>
        <v>THE BİG HİT</v>
      </c>
      <c r="Z1862" s="18" t="str">
        <f t="shared" si="297"/>
        <v>Normal</v>
      </c>
      <c r="AA1862" s="18" t="str">
        <f>VLOOKUP(D1862, lookups!$A$2:$B$18, 2, FALSE)</f>
        <v>High Budget</v>
      </c>
      <c r="AB1862" s="18" t="str">
        <f t="shared" si="298"/>
        <v>Not Recommended</v>
      </c>
      <c r="AC1862" s="18" t="str">
        <f t="shared" si="299"/>
        <v>Normal</v>
      </c>
    </row>
    <row r="1863" spans="1:29" x14ac:dyDescent="0.35">
      <c r="A1863" s="18" t="s">
        <v>382</v>
      </c>
      <c r="B1863" s="19">
        <v>30294</v>
      </c>
      <c r="C1863" s="18" t="s">
        <v>50</v>
      </c>
      <c r="D1863" s="18" t="s">
        <v>383</v>
      </c>
      <c r="E1863" s="18" t="s">
        <v>21</v>
      </c>
      <c r="F1863" s="18" t="s">
        <v>22</v>
      </c>
      <c r="G1863" s="18" t="s">
        <v>110</v>
      </c>
      <c r="H1863" s="18" t="s">
        <v>217</v>
      </c>
      <c r="I1863" s="18" t="s">
        <v>292</v>
      </c>
      <c r="J1863" s="20">
        <v>11000</v>
      </c>
      <c r="K1863" s="20">
        <v>13877</v>
      </c>
      <c r="L1863" s="20">
        <v>0</v>
      </c>
      <c r="M1863" s="20">
        <v>34000</v>
      </c>
      <c r="N1863" s="20">
        <v>8.1999999999999993</v>
      </c>
      <c r="O1863" s="20">
        <v>302</v>
      </c>
      <c r="P1863" s="20">
        <v>117</v>
      </c>
      <c r="Q1863" s="3">
        <v>27000000</v>
      </c>
      <c r="R1863" s="3">
        <v>28000000</v>
      </c>
      <c r="S1863" s="3">
        <f t="shared" si="290"/>
        <v>-1000000</v>
      </c>
      <c r="T1863" s="4">
        <f t="shared" si="291"/>
        <v>-3.5714285714285712E-2</v>
      </c>
      <c r="U1863" s="5">
        <f t="shared" si="292"/>
        <v>36.185714285714283</v>
      </c>
      <c r="V1863" s="2">
        <f t="shared" si="293"/>
        <v>1982</v>
      </c>
      <c r="W1863" s="18" t="str">
        <f t="shared" si="294"/>
        <v>dekabr</v>
      </c>
      <c r="X1863" s="18" t="str">
        <f t="shared" si="295"/>
        <v>Ridley Scott</v>
      </c>
      <c r="Y1863" s="18" t="str">
        <f t="shared" si="296"/>
        <v>BLADE RUNNER</v>
      </c>
      <c r="Z1863" s="18" t="str">
        <f t="shared" si="297"/>
        <v>Normal</v>
      </c>
      <c r="AA1863" s="18" t="str">
        <f>VLOOKUP(D1863, lookups!$A$2:$B$18, 2, FALSE)</f>
        <v>Medium Budget</v>
      </c>
      <c r="AB1863" s="18" t="str">
        <f t="shared" si="298"/>
        <v>Not Recommended</v>
      </c>
      <c r="AC1863" s="18" t="str">
        <f t="shared" si="299"/>
        <v>High Buzz / High Score</v>
      </c>
    </row>
    <row r="1864" spans="1:29" x14ac:dyDescent="0.35">
      <c r="A1864" s="18" t="s">
        <v>1436</v>
      </c>
      <c r="B1864" s="19">
        <v>35341</v>
      </c>
      <c r="C1864" s="18" t="s">
        <v>50</v>
      </c>
      <c r="D1864" s="18" t="s">
        <v>95</v>
      </c>
      <c r="E1864" s="18" t="s">
        <v>21</v>
      </c>
      <c r="F1864" s="18" t="s">
        <v>22</v>
      </c>
      <c r="G1864" s="18" t="s">
        <v>150</v>
      </c>
      <c r="H1864" s="18" t="s">
        <v>1437</v>
      </c>
      <c r="I1864" s="18" t="s">
        <v>1438</v>
      </c>
      <c r="J1864" s="20">
        <v>844</v>
      </c>
      <c r="K1864" s="20">
        <v>2653</v>
      </c>
      <c r="L1864" s="20">
        <v>8</v>
      </c>
      <c r="M1864" s="20">
        <v>588</v>
      </c>
      <c r="N1864" s="20">
        <v>5.3</v>
      </c>
      <c r="O1864" s="20">
        <v>27</v>
      </c>
      <c r="P1864" s="20">
        <v>81</v>
      </c>
      <c r="Q1864" s="3">
        <v>26906039</v>
      </c>
      <c r="R1864" s="3">
        <v>18000000</v>
      </c>
      <c r="S1864" s="3">
        <f t="shared" si="290"/>
        <v>8906039</v>
      </c>
      <c r="T1864" s="4">
        <f t="shared" si="291"/>
        <v>0.49477994444444445</v>
      </c>
      <c r="U1864" s="5">
        <f t="shared" si="292"/>
        <v>21.456711977777779</v>
      </c>
      <c r="V1864" s="2">
        <f t="shared" si="293"/>
        <v>1996</v>
      </c>
      <c r="W1864" s="18" t="str">
        <f t="shared" si="294"/>
        <v>oktyabr</v>
      </c>
      <c r="X1864" s="18" t="str">
        <f t="shared" si="295"/>
        <v>Rick Friedberg</v>
      </c>
      <c r="Y1864" s="18" t="str">
        <f t="shared" si="296"/>
        <v>SPY HARD</v>
      </c>
      <c r="Z1864" s="18" t="str">
        <f t="shared" si="297"/>
        <v>Normal</v>
      </c>
      <c r="AA1864" s="18" t="str">
        <f>VLOOKUP(D1864, lookups!$A$2:$B$18, 2, FALSE)</f>
        <v>High Budget</v>
      </c>
      <c r="AB1864" s="18" t="str">
        <f t="shared" si="298"/>
        <v>Not Recommended</v>
      </c>
      <c r="AC1864" s="18" t="str">
        <f t="shared" si="299"/>
        <v>High Buzz Mismatch</v>
      </c>
    </row>
    <row r="1865" spans="1:29" x14ac:dyDescent="0.35">
      <c r="A1865" s="18" t="s">
        <v>6489</v>
      </c>
      <c r="B1865" s="19">
        <v>41519</v>
      </c>
      <c r="C1865" s="18" t="s">
        <v>50</v>
      </c>
      <c r="D1865" s="18" t="s">
        <v>95</v>
      </c>
      <c r="E1865" s="18" t="s">
        <v>21</v>
      </c>
      <c r="F1865" s="18" t="s">
        <v>101</v>
      </c>
      <c r="G1865" s="18" t="s">
        <v>110</v>
      </c>
      <c r="H1865" s="18" t="s">
        <v>5174</v>
      </c>
      <c r="I1865" s="18" t="s">
        <v>474</v>
      </c>
      <c r="J1865" s="20">
        <v>26000</v>
      </c>
      <c r="K1865" s="20">
        <v>37206</v>
      </c>
      <c r="L1865" s="20">
        <v>2000</v>
      </c>
      <c r="M1865" s="20">
        <v>83000</v>
      </c>
      <c r="N1865" s="20">
        <v>8.1</v>
      </c>
      <c r="O1865" s="20">
        <v>393</v>
      </c>
      <c r="P1865" s="20">
        <v>123</v>
      </c>
      <c r="Q1865" s="3">
        <v>26903709</v>
      </c>
      <c r="R1865" s="3">
        <v>38000000</v>
      </c>
      <c r="S1865" s="3">
        <f t="shared" si="290"/>
        <v>-11096291</v>
      </c>
      <c r="T1865" s="4">
        <f t="shared" si="291"/>
        <v>-0.29200765789473682</v>
      </c>
      <c r="U1865" s="5">
        <f t="shared" si="292"/>
        <v>40.5831969368421</v>
      </c>
      <c r="V1865" s="2">
        <f t="shared" si="293"/>
        <v>2013</v>
      </c>
      <c r="W1865" s="18" t="str">
        <f t="shared" si="294"/>
        <v>sentyabr</v>
      </c>
      <c r="X1865" s="18" t="str">
        <f t="shared" si="295"/>
        <v>Ron Howard</v>
      </c>
      <c r="Y1865" s="18" t="str">
        <f t="shared" si="296"/>
        <v>RUSH</v>
      </c>
      <c r="Z1865" s="18" t="str">
        <f t="shared" si="297"/>
        <v>Normal</v>
      </c>
      <c r="AA1865" s="18" t="str">
        <f>VLOOKUP(D1865, lookups!$A$2:$B$18, 2, FALSE)</f>
        <v>High Budget</v>
      </c>
      <c r="AB1865" s="18" t="str">
        <f t="shared" si="298"/>
        <v>Not Recommended</v>
      </c>
      <c r="AC1865" s="18" t="str">
        <f t="shared" si="299"/>
        <v>High Buzz / High Score</v>
      </c>
    </row>
    <row r="1866" spans="1:29" x14ac:dyDescent="0.35">
      <c r="A1866" s="18" t="s">
        <v>5119</v>
      </c>
      <c r="B1866" s="19">
        <v>39566</v>
      </c>
      <c r="C1866" s="18" t="s">
        <v>50</v>
      </c>
      <c r="D1866" s="18" t="s">
        <v>38</v>
      </c>
      <c r="E1866" s="18" t="s">
        <v>21</v>
      </c>
      <c r="F1866" s="18" t="s">
        <v>22</v>
      </c>
      <c r="G1866" s="18" t="s">
        <v>150</v>
      </c>
      <c r="H1866" s="18" t="s">
        <v>1010</v>
      </c>
      <c r="I1866" s="18" t="s">
        <v>5120</v>
      </c>
      <c r="J1866" s="20">
        <v>851</v>
      </c>
      <c r="K1866" s="20">
        <v>3485</v>
      </c>
      <c r="L1866" s="20">
        <v>15</v>
      </c>
      <c r="M1866" s="20">
        <v>0</v>
      </c>
      <c r="N1866" s="20">
        <v>4.9000000000000004</v>
      </c>
      <c r="O1866" s="20">
        <v>124</v>
      </c>
      <c r="P1866" s="20">
        <v>114</v>
      </c>
      <c r="Q1866" s="3">
        <v>26896744</v>
      </c>
      <c r="R1866" s="3">
        <v>16500000</v>
      </c>
      <c r="S1866" s="3">
        <f t="shared" si="290"/>
        <v>10396744</v>
      </c>
      <c r="T1866" s="4">
        <f t="shared" si="291"/>
        <v>0.63010569696969698</v>
      </c>
      <c r="U1866" s="5">
        <f t="shared" si="292"/>
        <v>19.852042278787881</v>
      </c>
      <c r="V1866" s="2">
        <f t="shared" si="293"/>
        <v>2008</v>
      </c>
      <c r="W1866" s="18" t="str">
        <f t="shared" si="294"/>
        <v>aprel</v>
      </c>
      <c r="X1866" s="18" t="str">
        <f t="shared" si="295"/>
        <v>Diane English</v>
      </c>
      <c r="Y1866" s="18" t="str">
        <f t="shared" si="296"/>
        <v>THE WOMEN</v>
      </c>
      <c r="Z1866" s="18" t="str">
        <f t="shared" si="297"/>
        <v>Normal</v>
      </c>
      <c r="AA1866" s="18" t="str">
        <f>VLOOKUP(D1866, lookups!$A$2:$B$18, 2, FALSE)</f>
        <v>Medium Budget</v>
      </c>
      <c r="AB1866" s="18" t="str">
        <f t="shared" si="298"/>
        <v>Not Recommended</v>
      </c>
      <c r="AC1866" s="18" t="str">
        <f t="shared" si="299"/>
        <v>High Buzz Mismatch</v>
      </c>
    </row>
    <row r="1867" spans="1:29" x14ac:dyDescent="0.35">
      <c r="A1867" s="18" t="s">
        <v>4983</v>
      </c>
      <c r="B1867" s="19">
        <v>39687</v>
      </c>
      <c r="C1867" s="18" t="s">
        <v>50</v>
      </c>
      <c r="D1867" s="18" t="s">
        <v>109</v>
      </c>
      <c r="E1867" s="18" t="s">
        <v>21</v>
      </c>
      <c r="F1867" s="18" t="s">
        <v>97</v>
      </c>
      <c r="G1867" s="18" t="s">
        <v>150</v>
      </c>
      <c r="H1867" s="18" t="s">
        <v>4984</v>
      </c>
      <c r="I1867" s="18" t="s">
        <v>4985</v>
      </c>
      <c r="J1867" s="20">
        <v>741</v>
      </c>
      <c r="K1867" s="20">
        <v>1834</v>
      </c>
      <c r="L1867" s="20">
        <v>2</v>
      </c>
      <c r="M1867" s="20">
        <v>0</v>
      </c>
      <c r="N1867" s="20">
        <v>3.9</v>
      </c>
      <c r="O1867" s="20">
        <v>141</v>
      </c>
      <c r="P1867" s="20">
        <v>87</v>
      </c>
      <c r="Q1867" s="3">
        <v>26876529</v>
      </c>
      <c r="R1867" s="3">
        <v>27000000</v>
      </c>
      <c r="S1867" s="3">
        <f t="shared" si="290"/>
        <v>-123471</v>
      </c>
      <c r="T1867" s="4">
        <f t="shared" si="291"/>
        <v>-4.5729999999999998E-3</v>
      </c>
      <c r="U1867" s="5">
        <f t="shared" si="292"/>
        <v>15.5981708</v>
      </c>
      <c r="V1867" s="2">
        <f t="shared" si="293"/>
        <v>2008</v>
      </c>
      <c r="W1867" s="18" t="str">
        <f t="shared" si="294"/>
        <v>avgust</v>
      </c>
      <c r="X1867" s="18" t="str">
        <f t="shared" si="295"/>
        <v>Eric Valette</v>
      </c>
      <c r="Y1867" s="18" t="str">
        <f t="shared" si="296"/>
        <v>ONE MİSSED CALL</v>
      </c>
      <c r="Z1867" s="18" t="str">
        <f t="shared" si="297"/>
        <v>Normal</v>
      </c>
      <c r="AA1867" s="18" t="str">
        <f>VLOOKUP(D1867, lookups!$A$2:$B$18, 2, FALSE)</f>
        <v>Low Budget</v>
      </c>
      <c r="AB1867" s="18" t="str">
        <f t="shared" si="298"/>
        <v>Not Recommended</v>
      </c>
      <c r="AC1867" s="18" t="str">
        <f t="shared" si="299"/>
        <v>High Buzz Mismatch</v>
      </c>
    </row>
    <row r="1868" spans="1:29" x14ac:dyDescent="0.35">
      <c r="A1868" s="18" t="s">
        <v>3973</v>
      </c>
      <c r="B1868" s="19">
        <v>38395</v>
      </c>
      <c r="C1868" s="18" t="s">
        <v>50</v>
      </c>
      <c r="D1868" s="18" t="s">
        <v>38</v>
      </c>
      <c r="E1868" s="18" t="s">
        <v>21</v>
      </c>
      <c r="F1868" s="18" t="s">
        <v>22</v>
      </c>
      <c r="G1868" s="18" t="s">
        <v>150</v>
      </c>
      <c r="H1868" s="18" t="s">
        <v>3512</v>
      </c>
      <c r="I1868" s="18" t="s">
        <v>1385</v>
      </c>
      <c r="J1868" s="20">
        <v>5000</v>
      </c>
      <c r="K1868" s="20">
        <v>12700</v>
      </c>
      <c r="L1868" s="20">
        <v>488</v>
      </c>
      <c r="M1868" s="20">
        <v>0</v>
      </c>
      <c r="N1868" s="20">
        <v>6.4</v>
      </c>
      <c r="O1868" s="20">
        <v>190</v>
      </c>
      <c r="P1868" s="20">
        <v>123</v>
      </c>
      <c r="Q1868" s="3">
        <v>26838389</v>
      </c>
      <c r="R1868" s="3">
        <v>57000000</v>
      </c>
      <c r="S1868" s="3">
        <f t="shared" si="290"/>
        <v>-30161611</v>
      </c>
      <c r="T1868" s="4">
        <f t="shared" si="291"/>
        <v>-0.52915107017543861</v>
      </c>
      <c r="U1868" s="5">
        <f t="shared" si="292"/>
        <v>25.388339571929826</v>
      </c>
      <c r="V1868" s="2">
        <f t="shared" si="293"/>
        <v>2005</v>
      </c>
      <c r="W1868" s="18" t="str">
        <f t="shared" si="294"/>
        <v>fevral</v>
      </c>
      <c r="X1868" s="18" t="str">
        <f t="shared" si="295"/>
        <v>Cameron Crowe</v>
      </c>
      <c r="Y1868" s="18" t="str">
        <f t="shared" si="296"/>
        <v>ELİZABETHTOWN</v>
      </c>
      <c r="Z1868" s="18" t="str">
        <f t="shared" si="297"/>
        <v>Underperformer</v>
      </c>
      <c r="AA1868" s="18" t="str">
        <f>VLOOKUP(D1868, lookups!$A$2:$B$18, 2, FALSE)</f>
        <v>Medium Budget</v>
      </c>
      <c r="AB1868" s="18" t="str">
        <f t="shared" si="298"/>
        <v>Not Recommended</v>
      </c>
      <c r="AC1868" s="18" t="str">
        <f t="shared" si="299"/>
        <v>Normal</v>
      </c>
    </row>
    <row r="1869" spans="1:29" x14ac:dyDescent="0.35">
      <c r="A1869" s="18" t="s">
        <v>737</v>
      </c>
      <c r="B1869" s="19">
        <v>32651</v>
      </c>
      <c r="C1869" s="18" t="s">
        <v>50</v>
      </c>
      <c r="D1869" s="18" t="s">
        <v>27</v>
      </c>
      <c r="E1869" s="18" t="s">
        <v>21</v>
      </c>
      <c r="F1869" s="18" t="s">
        <v>22</v>
      </c>
      <c r="G1869" s="18" t="s">
        <v>110</v>
      </c>
      <c r="H1869" s="18" t="s">
        <v>592</v>
      </c>
      <c r="I1869" s="18" t="s">
        <v>738</v>
      </c>
      <c r="J1869" s="20">
        <v>18000</v>
      </c>
      <c r="K1869" s="20">
        <v>32930</v>
      </c>
      <c r="L1869" s="20">
        <v>380</v>
      </c>
      <c r="M1869" s="20">
        <v>0</v>
      </c>
      <c r="N1869" s="20">
        <v>7.9</v>
      </c>
      <c r="O1869" s="20">
        <v>60</v>
      </c>
      <c r="P1869" s="20">
        <v>122</v>
      </c>
      <c r="Q1869" s="3">
        <v>26830000</v>
      </c>
      <c r="R1869" s="3">
        <v>18000000</v>
      </c>
      <c r="S1869" s="3">
        <f t="shared" si="290"/>
        <v>8830000</v>
      </c>
      <c r="T1869" s="4">
        <f t="shared" si="291"/>
        <v>0.49055555555555558</v>
      </c>
      <c r="U1869" s="5">
        <f t="shared" si="292"/>
        <v>31.796222222222223</v>
      </c>
      <c r="V1869" s="2">
        <f t="shared" si="293"/>
        <v>1989</v>
      </c>
      <c r="W1869" s="18" t="str">
        <f t="shared" si="294"/>
        <v>may</v>
      </c>
      <c r="X1869" s="18" t="str">
        <f t="shared" si="295"/>
        <v>Edward Zwick</v>
      </c>
      <c r="Y1869" s="18" t="str">
        <f t="shared" si="296"/>
        <v>GLORY</v>
      </c>
      <c r="Z1869" s="18" t="str">
        <f t="shared" si="297"/>
        <v>Normal</v>
      </c>
      <c r="AA1869" s="18" t="str">
        <f>VLOOKUP(D1869, lookups!$A$2:$B$18, 2, FALSE)</f>
        <v>Medium Budget</v>
      </c>
      <c r="AB1869" s="18" t="str">
        <f t="shared" si="298"/>
        <v>Not Recommended</v>
      </c>
      <c r="AC1869" s="18" t="str">
        <f t="shared" si="299"/>
        <v>Normal</v>
      </c>
    </row>
    <row r="1870" spans="1:29" x14ac:dyDescent="0.35">
      <c r="A1870" s="18" t="s">
        <v>5097</v>
      </c>
      <c r="B1870" s="19">
        <v>39810</v>
      </c>
      <c r="C1870" s="18" t="s">
        <v>50</v>
      </c>
      <c r="D1870" s="18" t="s">
        <v>79</v>
      </c>
      <c r="E1870" s="18" t="s">
        <v>21</v>
      </c>
      <c r="F1870" s="18" t="s">
        <v>101</v>
      </c>
      <c r="G1870" s="18" t="s">
        <v>150</v>
      </c>
      <c r="H1870" s="18" t="s">
        <v>1401</v>
      </c>
      <c r="I1870" s="18" t="s">
        <v>5098</v>
      </c>
      <c r="J1870" s="20">
        <v>20000</v>
      </c>
      <c r="K1870" s="20">
        <v>77823</v>
      </c>
      <c r="L1870" s="20">
        <v>56</v>
      </c>
      <c r="M1870" s="20">
        <v>0</v>
      </c>
      <c r="N1870" s="20">
        <v>6.7</v>
      </c>
      <c r="O1870" s="20">
        <v>169</v>
      </c>
      <c r="P1870" s="20">
        <v>115</v>
      </c>
      <c r="Q1870" s="3">
        <v>26814957</v>
      </c>
      <c r="R1870" s="3">
        <v>35000000</v>
      </c>
      <c r="S1870" s="3">
        <f t="shared" si="290"/>
        <v>-8185043</v>
      </c>
      <c r="T1870" s="4">
        <f t="shared" si="291"/>
        <v>-0.23385837142857144</v>
      </c>
      <c r="U1870" s="5">
        <f t="shared" si="292"/>
        <v>26.706456651428571</v>
      </c>
      <c r="V1870" s="2">
        <f t="shared" si="293"/>
        <v>2008</v>
      </c>
      <c r="W1870" s="18" t="str">
        <f t="shared" si="294"/>
        <v>dekabr</v>
      </c>
      <c r="X1870" s="18" t="str">
        <f t="shared" si="295"/>
        <v>Justin Chadwick</v>
      </c>
      <c r="Y1870" s="18" t="str">
        <f t="shared" si="296"/>
        <v>THE OTHER BOLEYN GİRL</v>
      </c>
      <c r="Z1870" s="18" t="str">
        <f t="shared" si="297"/>
        <v>Normal</v>
      </c>
      <c r="AA1870" s="18" t="str">
        <f>VLOOKUP(D1870, lookups!$A$2:$B$18, 2, FALSE)</f>
        <v>Medium Budget</v>
      </c>
      <c r="AB1870" s="18" t="str">
        <f t="shared" si="298"/>
        <v>Not Recommended</v>
      </c>
      <c r="AC1870" s="18" t="str">
        <f t="shared" si="299"/>
        <v>Normal</v>
      </c>
    </row>
    <row r="1871" spans="1:29" x14ac:dyDescent="0.35">
      <c r="A1871" s="18" t="s">
        <v>3670</v>
      </c>
      <c r="B1871" s="19">
        <v>38088</v>
      </c>
      <c r="C1871" s="18" t="s">
        <v>50</v>
      </c>
      <c r="D1871" s="18" t="s">
        <v>38</v>
      </c>
      <c r="E1871" s="18" t="s">
        <v>21</v>
      </c>
      <c r="F1871" s="18" t="s">
        <v>22</v>
      </c>
      <c r="G1871" s="18" t="s">
        <v>110</v>
      </c>
      <c r="H1871" s="18" t="s">
        <v>3671</v>
      </c>
      <c r="I1871" s="18" t="s">
        <v>3672</v>
      </c>
      <c r="J1871" s="20">
        <v>625</v>
      </c>
      <c r="K1871" s="20">
        <v>1655</v>
      </c>
      <c r="L1871" s="20">
        <v>0</v>
      </c>
      <c r="M1871" s="20">
        <v>0</v>
      </c>
      <c r="N1871" s="20">
        <v>7.6</v>
      </c>
      <c r="O1871" s="20">
        <v>205</v>
      </c>
      <c r="P1871" s="20">
        <v>102</v>
      </c>
      <c r="Q1871" s="3">
        <v>26781723</v>
      </c>
      <c r="R1871" s="3">
        <v>2500000</v>
      </c>
      <c r="S1871" s="3">
        <f t="shared" si="290"/>
        <v>24281723</v>
      </c>
      <c r="T1871" s="4">
        <f t="shared" si="291"/>
        <v>9.7126891999999998</v>
      </c>
      <c r="U1871" s="5">
        <f t="shared" si="292"/>
        <v>34.285075679999998</v>
      </c>
      <c r="V1871" s="2">
        <f t="shared" si="293"/>
        <v>2004</v>
      </c>
      <c r="W1871" s="18" t="str">
        <f t="shared" si="294"/>
        <v>aprel</v>
      </c>
      <c r="X1871" s="18" t="str">
        <f t="shared" si="295"/>
        <v>Zach Braff</v>
      </c>
      <c r="Y1871" s="18" t="str">
        <f t="shared" si="296"/>
        <v>GARDEN STATE</v>
      </c>
      <c r="Z1871" s="18" t="str">
        <f t="shared" si="297"/>
        <v>Normal</v>
      </c>
      <c r="AA1871" s="18" t="str">
        <f>VLOOKUP(D1871, lookups!$A$2:$B$18, 2, FALSE)</f>
        <v>Medium Budget</v>
      </c>
      <c r="AB1871" s="18" t="str">
        <f t="shared" si="298"/>
        <v>Not Recommended</v>
      </c>
      <c r="AC1871" s="18" t="str">
        <f t="shared" si="299"/>
        <v>Normal</v>
      </c>
    </row>
    <row r="1872" spans="1:29" x14ac:dyDescent="0.35">
      <c r="A1872" s="18" t="s">
        <v>6763</v>
      </c>
      <c r="B1872" s="19">
        <v>41951</v>
      </c>
      <c r="C1872" s="18" t="s">
        <v>50</v>
      </c>
      <c r="D1872" s="18" t="s">
        <v>27</v>
      </c>
      <c r="E1872" s="18" t="s">
        <v>21</v>
      </c>
      <c r="F1872" s="18" t="s">
        <v>22</v>
      </c>
      <c r="G1872" s="18" t="s">
        <v>150</v>
      </c>
      <c r="H1872" s="18" t="s">
        <v>6764</v>
      </c>
      <c r="I1872" s="18" t="s">
        <v>3213</v>
      </c>
      <c r="J1872" s="20">
        <v>775</v>
      </c>
      <c r="K1872" s="20">
        <v>3197</v>
      </c>
      <c r="L1872" s="20">
        <v>97</v>
      </c>
      <c r="M1872" s="20">
        <v>19000</v>
      </c>
      <c r="N1872" s="20">
        <v>6.7</v>
      </c>
      <c r="O1872" s="20">
        <v>85</v>
      </c>
      <c r="P1872" s="20">
        <v>118</v>
      </c>
      <c r="Q1872" s="3">
        <v>26761283</v>
      </c>
      <c r="R1872" s="3">
        <v>26000000</v>
      </c>
      <c r="S1872" s="3">
        <f t="shared" si="290"/>
        <v>761283</v>
      </c>
      <c r="T1872" s="4">
        <f t="shared" si="291"/>
        <v>2.9280115384615384E-2</v>
      </c>
      <c r="U1872" s="5">
        <f t="shared" si="292"/>
        <v>28.711712046153846</v>
      </c>
      <c r="V1872" s="2">
        <f t="shared" si="293"/>
        <v>2014</v>
      </c>
      <c r="W1872" s="18" t="str">
        <f t="shared" si="294"/>
        <v>noyabr</v>
      </c>
      <c r="X1872" s="18" t="str">
        <f t="shared" si="295"/>
        <v>Michael Hoffman</v>
      </c>
      <c r="Y1872" s="18" t="str">
        <f t="shared" si="296"/>
        <v>THE BEST OF ME</v>
      </c>
      <c r="Z1872" s="18" t="str">
        <f t="shared" si="297"/>
        <v>Normal</v>
      </c>
      <c r="AA1872" s="18" t="str">
        <f>VLOOKUP(D1872, lookups!$A$2:$B$18, 2, FALSE)</f>
        <v>Medium Budget</v>
      </c>
      <c r="AB1872" s="18" t="str">
        <f t="shared" si="298"/>
        <v>Not Recommended</v>
      </c>
      <c r="AC1872" s="18" t="str">
        <f t="shared" si="299"/>
        <v>Normal</v>
      </c>
    </row>
    <row r="1873" spans="1:29" x14ac:dyDescent="0.35">
      <c r="A1873" s="18" t="s">
        <v>6043</v>
      </c>
      <c r="B1873" s="19">
        <v>40774</v>
      </c>
      <c r="C1873" s="18" t="s">
        <v>50</v>
      </c>
      <c r="D1873" s="18" t="s">
        <v>58</v>
      </c>
      <c r="E1873" s="18" t="s">
        <v>21</v>
      </c>
      <c r="F1873" s="18" t="s">
        <v>22</v>
      </c>
      <c r="G1873" s="18" t="s">
        <v>46</v>
      </c>
      <c r="H1873" s="18" t="s">
        <v>2205</v>
      </c>
      <c r="I1873" s="18" t="s">
        <v>6044</v>
      </c>
      <c r="J1873" s="20">
        <v>759</v>
      </c>
      <c r="K1873" s="20">
        <v>1002</v>
      </c>
      <c r="L1873" s="20">
        <v>15</v>
      </c>
      <c r="M1873" s="20">
        <v>0</v>
      </c>
      <c r="N1873" s="20">
        <v>7.3</v>
      </c>
      <c r="O1873" s="20">
        <v>162</v>
      </c>
      <c r="P1873" s="20">
        <v>63</v>
      </c>
      <c r="Q1873" s="3">
        <v>26687172</v>
      </c>
      <c r="R1873" s="3">
        <v>30000000</v>
      </c>
      <c r="S1873" s="3">
        <f t="shared" si="290"/>
        <v>-3312828</v>
      </c>
      <c r="T1873" s="4">
        <f t="shared" si="291"/>
        <v>-0.1104276</v>
      </c>
      <c r="U1873" s="5">
        <f t="shared" si="292"/>
        <v>29.155828960000001</v>
      </c>
      <c r="V1873" s="2">
        <f t="shared" si="293"/>
        <v>2011</v>
      </c>
      <c r="W1873" s="18" t="str">
        <f t="shared" si="294"/>
        <v>avgust</v>
      </c>
      <c r="X1873" s="18" t="str">
        <f t="shared" si="295"/>
        <v>Stephen J. Anderson</v>
      </c>
      <c r="Y1873" s="18" t="str">
        <f t="shared" si="296"/>
        <v>WİNNİE THE POOH</v>
      </c>
      <c r="Z1873" s="18" t="str">
        <f t="shared" si="297"/>
        <v>Normal</v>
      </c>
      <c r="AA1873" s="18" t="str">
        <f>VLOOKUP(D1873, lookups!$A$2:$B$18, 2, FALSE)</f>
        <v>High Budget</v>
      </c>
      <c r="AB1873" s="18" t="str">
        <f t="shared" si="298"/>
        <v>Not Recommended</v>
      </c>
      <c r="AC1873" s="18" t="str">
        <f t="shared" si="299"/>
        <v>Normal</v>
      </c>
    </row>
    <row r="1874" spans="1:29" x14ac:dyDescent="0.35">
      <c r="A1874" s="18" t="s">
        <v>1563</v>
      </c>
      <c r="B1874" s="19">
        <v>35643</v>
      </c>
      <c r="C1874" s="18" t="s">
        <v>50</v>
      </c>
      <c r="D1874" s="18" t="s">
        <v>109</v>
      </c>
      <c r="E1874" s="18" t="s">
        <v>21</v>
      </c>
      <c r="F1874" s="18" t="s">
        <v>101</v>
      </c>
      <c r="G1874" s="18" t="s">
        <v>110</v>
      </c>
      <c r="H1874" s="18" t="s">
        <v>1564</v>
      </c>
      <c r="I1874" s="18" t="s">
        <v>1248</v>
      </c>
      <c r="J1874" s="20">
        <v>722</v>
      </c>
      <c r="K1874" s="20">
        <v>2525</v>
      </c>
      <c r="L1874" s="20">
        <v>545</v>
      </c>
      <c r="M1874" s="20">
        <v>10000</v>
      </c>
      <c r="N1874" s="20">
        <v>6.7</v>
      </c>
      <c r="O1874" s="20">
        <v>172</v>
      </c>
      <c r="P1874" s="20">
        <v>130</v>
      </c>
      <c r="Q1874" s="3">
        <v>26616590</v>
      </c>
      <c r="R1874" s="3">
        <v>60000000</v>
      </c>
      <c r="S1874" s="3">
        <f t="shared" si="290"/>
        <v>-33383410</v>
      </c>
      <c r="T1874" s="4">
        <f t="shared" si="291"/>
        <v>-0.55639016666666663</v>
      </c>
      <c r="U1874" s="5">
        <f t="shared" si="292"/>
        <v>27.577443933333335</v>
      </c>
      <c r="V1874" s="2">
        <f t="shared" si="293"/>
        <v>1997</v>
      </c>
      <c r="W1874" s="18" t="str">
        <f t="shared" si="294"/>
        <v>avgust</v>
      </c>
      <c r="X1874" s="18" t="str">
        <f t="shared" si="295"/>
        <v>Paul W.S. Anderson</v>
      </c>
      <c r="Y1874" s="18" t="str">
        <f t="shared" si="296"/>
        <v>EVENT HORİZON</v>
      </c>
      <c r="Z1874" s="18" t="str">
        <f t="shared" si="297"/>
        <v>Underperformer</v>
      </c>
      <c r="AA1874" s="18" t="str">
        <f>VLOOKUP(D1874, lookups!$A$2:$B$18, 2, FALSE)</f>
        <v>Low Budget</v>
      </c>
      <c r="AB1874" s="18" t="str">
        <f t="shared" si="298"/>
        <v>Not Recommended</v>
      </c>
      <c r="AC1874" s="18" t="str">
        <f t="shared" si="299"/>
        <v>Normal</v>
      </c>
    </row>
    <row r="1875" spans="1:29" x14ac:dyDescent="0.35">
      <c r="A1875" s="18" t="s">
        <v>5608</v>
      </c>
      <c r="B1875" s="19">
        <v>40405</v>
      </c>
      <c r="C1875" s="18" t="s">
        <v>50</v>
      </c>
      <c r="D1875" s="18" t="s">
        <v>95</v>
      </c>
      <c r="E1875" s="18" t="s">
        <v>21</v>
      </c>
      <c r="F1875" s="18" t="s">
        <v>22</v>
      </c>
      <c r="G1875" s="18" t="s">
        <v>110</v>
      </c>
      <c r="H1875" s="18" t="s">
        <v>221</v>
      </c>
      <c r="I1875" s="18" t="s">
        <v>5609</v>
      </c>
      <c r="J1875" s="20">
        <v>22000</v>
      </c>
      <c r="K1875" s="20">
        <v>26233</v>
      </c>
      <c r="L1875" s="20">
        <v>20</v>
      </c>
      <c r="M1875" s="20">
        <v>44000</v>
      </c>
      <c r="N1875" s="20">
        <v>6.7</v>
      </c>
      <c r="O1875" s="20">
        <v>391</v>
      </c>
      <c r="P1875" s="20">
        <v>105</v>
      </c>
      <c r="Q1875" s="3">
        <v>26589953</v>
      </c>
      <c r="R1875" s="3">
        <v>10500000</v>
      </c>
      <c r="S1875" s="3">
        <f t="shared" si="290"/>
        <v>16089953</v>
      </c>
      <c r="T1875" s="4">
        <f t="shared" si="291"/>
        <v>1.5323764761904761</v>
      </c>
      <c r="U1875" s="5">
        <f t="shared" si="292"/>
        <v>31.812950590476191</v>
      </c>
      <c r="V1875" s="2">
        <f t="shared" si="293"/>
        <v>2010</v>
      </c>
      <c r="W1875" s="18" t="str">
        <f t="shared" si="294"/>
        <v>avgust</v>
      </c>
      <c r="X1875" s="18" t="str">
        <f t="shared" si="295"/>
        <v>Ethan Maniquis</v>
      </c>
      <c r="Y1875" s="18" t="str">
        <f t="shared" si="296"/>
        <v>MACHETE</v>
      </c>
      <c r="Z1875" s="18" t="str">
        <f t="shared" si="297"/>
        <v>Normal</v>
      </c>
      <c r="AA1875" s="18" t="str">
        <f>VLOOKUP(D1875, lookups!$A$2:$B$18, 2, FALSE)</f>
        <v>High Budget</v>
      </c>
      <c r="AB1875" s="18" t="str">
        <f t="shared" si="298"/>
        <v>Not Recommended</v>
      </c>
      <c r="AC1875" s="18" t="str">
        <f t="shared" si="299"/>
        <v>Normal</v>
      </c>
    </row>
    <row r="1876" spans="1:29" x14ac:dyDescent="0.35">
      <c r="A1876" s="18" t="s">
        <v>1379</v>
      </c>
      <c r="B1876" s="19">
        <v>35142</v>
      </c>
      <c r="C1876" s="18" t="s">
        <v>50</v>
      </c>
      <c r="D1876" s="18" t="s">
        <v>38</v>
      </c>
      <c r="E1876" s="18" t="s">
        <v>21</v>
      </c>
      <c r="F1876" s="18" t="s">
        <v>22</v>
      </c>
      <c r="G1876" s="18" t="s">
        <v>102</v>
      </c>
      <c r="H1876" s="18" t="s">
        <v>1380</v>
      </c>
      <c r="I1876" s="18" t="s">
        <v>1381</v>
      </c>
      <c r="J1876" s="20">
        <v>694</v>
      </c>
      <c r="K1876" s="20">
        <v>2486</v>
      </c>
      <c r="L1876" s="20">
        <v>15</v>
      </c>
      <c r="M1876" s="20">
        <v>833</v>
      </c>
      <c r="N1876" s="20">
        <v>5.9</v>
      </c>
      <c r="O1876" s="20">
        <v>25</v>
      </c>
      <c r="P1876" s="20">
        <v>100</v>
      </c>
      <c r="Q1876" s="3">
        <v>26539321</v>
      </c>
      <c r="R1876" s="3">
        <v>13000000</v>
      </c>
      <c r="S1876" s="3">
        <f t="shared" si="290"/>
        <v>13539321</v>
      </c>
      <c r="T1876" s="4">
        <f t="shared" si="291"/>
        <v>1.0414862307692307</v>
      </c>
      <c r="U1876" s="5">
        <f t="shared" si="292"/>
        <v>24.099894492307694</v>
      </c>
      <c r="V1876" s="2">
        <f t="shared" si="293"/>
        <v>1996</v>
      </c>
      <c r="W1876" s="18" t="str">
        <f t="shared" si="294"/>
        <v>mart</v>
      </c>
      <c r="X1876" s="18" t="str">
        <f t="shared" si="295"/>
        <v>Bronwen Hughes</v>
      </c>
      <c r="Y1876" s="18" t="str">
        <f t="shared" si="296"/>
        <v>HARRİET THE SPY</v>
      </c>
      <c r="Z1876" s="18" t="str">
        <f t="shared" si="297"/>
        <v>Normal</v>
      </c>
      <c r="AA1876" s="18" t="str">
        <f>VLOOKUP(D1876, lookups!$A$2:$B$18, 2, FALSE)</f>
        <v>Medium Budget</v>
      </c>
      <c r="AB1876" s="18" t="str">
        <f t="shared" si="298"/>
        <v>Not Recommended</v>
      </c>
      <c r="AC1876" s="18" t="str">
        <f t="shared" si="299"/>
        <v>Normal</v>
      </c>
    </row>
    <row r="1877" spans="1:29" x14ac:dyDescent="0.35">
      <c r="A1877" s="18" t="s">
        <v>3302</v>
      </c>
      <c r="B1877" s="19">
        <v>37817</v>
      </c>
      <c r="C1877" s="18" t="s">
        <v>50</v>
      </c>
      <c r="D1877" s="18" t="s">
        <v>95</v>
      </c>
      <c r="E1877" s="18" t="s">
        <v>21</v>
      </c>
      <c r="F1877" s="18" t="s">
        <v>29</v>
      </c>
      <c r="G1877" s="18" t="s">
        <v>110</v>
      </c>
      <c r="H1877" s="18" t="s">
        <v>1889</v>
      </c>
      <c r="I1877" s="18" t="s">
        <v>624</v>
      </c>
      <c r="J1877" s="20">
        <v>933</v>
      </c>
      <c r="K1877" s="20">
        <v>3357</v>
      </c>
      <c r="L1877" s="20">
        <v>323</v>
      </c>
      <c r="M1877" s="20">
        <v>0</v>
      </c>
      <c r="N1877" s="20">
        <v>6.5</v>
      </c>
      <c r="O1877" s="20">
        <v>131</v>
      </c>
      <c r="P1877" s="20">
        <v>98</v>
      </c>
      <c r="Q1877" s="3">
        <v>26536120</v>
      </c>
      <c r="R1877" s="3">
        <v>50000000</v>
      </c>
      <c r="S1877" s="3">
        <f t="shared" si="290"/>
        <v>-23463880</v>
      </c>
      <c r="T1877" s="4">
        <f t="shared" si="291"/>
        <v>-0.46927760000000002</v>
      </c>
      <c r="U1877" s="5">
        <f t="shared" si="292"/>
        <v>25.81228896</v>
      </c>
      <c r="V1877" s="2">
        <f t="shared" si="293"/>
        <v>2003</v>
      </c>
      <c r="W1877" s="18" t="str">
        <f t="shared" si="294"/>
        <v>iyul</v>
      </c>
      <c r="X1877" s="18" t="str">
        <f t="shared" si="295"/>
        <v>John McTiernan</v>
      </c>
      <c r="Y1877" s="18" t="str">
        <f t="shared" si="296"/>
        <v>BASİC</v>
      </c>
      <c r="Z1877" s="18" t="str">
        <f t="shared" si="297"/>
        <v>Normal</v>
      </c>
      <c r="AA1877" s="18" t="str">
        <f>VLOOKUP(D1877, lookups!$A$2:$B$18, 2, FALSE)</f>
        <v>High Budget</v>
      </c>
      <c r="AB1877" s="18" t="str">
        <f t="shared" si="298"/>
        <v>Not Recommended</v>
      </c>
      <c r="AC1877" s="18" t="str">
        <f t="shared" si="299"/>
        <v>Normal</v>
      </c>
    </row>
    <row r="1878" spans="1:29" x14ac:dyDescent="0.35">
      <c r="A1878" s="18" t="s">
        <v>1753</v>
      </c>
      <c r="B1878" s="19">
        <v>35878</v>
      </c>
      <c r="C1878" s="18" t="s">
        <v>50</v>
      </c>
      <c r="D1878" s="18" t="s">
        <v>38</v>
      </c>
      <c r="E1878" s="18" t="s">
        <v>21</v>
      </c>
      <c r="F1878" s="18" t="s">
        <v>22</v>
      </c>
      <c r="G1878" s="18" t="s">
        <v>110</v>
      </c>
      <c r="H1878" s="18" t="s">
        <v>798</v>
      </c>
      <c r="I1878" s="18" t="s">
        <v>798</v>
      </c>
      <c r="J1878" s="20">
        <v>631</v>
      </c>
      <c r="K1878" s="20">
        <v>1023</v>
      </c>
      <c r="L1878" s="20">
        <v>631</v>
      </c>
      <c r="M1878" s="20">
        <v>0</v>
      </c>
      <c r="N1878" s="20">
        <v>6.8</v>
      </c>
      <c r="O1878" s="20">
        <v>110</v>
      </c>
      <c r="P1878" s="20">
        <v>108</v>
      </c>
      <c r="Q1878" s="3">
        <v>26525834</v>
      </c>
      <c r="R1878" s="3">
        <v>30000000</v>
      </c>
      <c r="S1878" s="3">
        <f t="shared" si="290"/>
        <v>-3474166</v>
      </c>
      <c r="T1878" s="4">
        <f t="shared" si="291"/>
        <v>-0.11580553333333334</v>
      </c>
      <c r="U1878" s="5">
        <f t="shared" si="292"/>
        <v>27.153677786666666</v>
      </c>
      <c r="V1878" s="2">
        <f t="shared" si="293"/>
        <v>1998</v>
      </c>
      <c r="W1878" s="18" t="str">
        <f t="shared" si="294"/>
        <v>mart</v>
      </c>
      <c r="X1878" s="18" t="str">
        <f t="shared" si="295"/>
        <v>Warren Beatty</v>
      </c>
      <c r="Y1878" s="18" t="str">
        <f t="shared" si="296"/>
        <v>BULWORTH</v>
      </c>
      <c r="Z1878" s="18" t="str">
        <f t="shared" si="297"/>
        <v>Normal</v>
      </c>
      <c r="AA1878" s="18" t="str">
        <f>VLOOKUP(D1878, lookups!$A$2:$B$18, 2, FALSE)</f>
        <v>Medium Budget</v>
      </c>
      <c r="AB1878" s="18" t="str">
        <f t="shared" si="298"/>
        <v>Not Recommended</v>
      </c>
      <c r="AC1878" s="18" t="str">
        <f t="shared" si="299"/>
        <v>Normal</v>
      </c>
    </row>
    <row r="1879" spans="1:29" x14ac:dyDescent="0.35">
      <c r="A1879" s="18" t="s">
        <v>443</v>
      </c>
      <c r="B1879" s="19">
        <v>30785</v>
      </c>
      <c r="C1879" s="18" t="s">
        <v>50</v>
      </c>
      <c r="D1879" s="18" t="s">
        <v>109</v>
      </c>
      <c r="E1879" s="18" t="s">
        <v>21</v>
      </c>
      <c r="F1879" s="18" t="s">
        <v>22</v>
      </c>
      <c r="G1879" s="18" t="s">
        <v>186</v>
      </c>
      <c r="H1879" s="18" t="s">
        <v>444</v>
      </c>
      <c r="I1879" s="18" t="s">
        <v>445</v>
      </c>
      <c r="J1879" s="20">
        <v>40000</v>
      </c>
      <c r="K1879" s="20">
        <v>42918</v>
      </c>
      <c r="L1879" s="20">
        <v>0</v>
      </c>
      <c r="M1879" s="20">
        <v>10000</v>
      </c>
      <c r="N1879" s="20">
        <v>7.5</v>
      </c>
      <c r="O1879" s="20">
        <v>256</v>
      </c>
      <c r="P1879" s="20">
        <v>101</v>
      </c>
      <c r="Q1879" s="3">
        <v>26505000</v>
      </c>
      <c r="R1879" s="3">
        <v>1800000</v>
      </c>
      <c r="S1879" s="3">
        <f t="shared" si="290"/>
        <v>24705000</v>
      </c>
      <c r="T1879" s="4">
        <f t="shared" si="291"/>
        <v>13.725</v>
      </c>
      <c r="U1879" s="5">
        <f t="shared" si="292"/>
        <v>36.49</v>
      </c>
      <c r="V1879" s="2">
        <f t="shared" si="293"/>
        <v>1984</v>
      </c>
      <c r="W1879" s="18" t="str">
        <f t="shared" si="294"/>
        <v>aprel</v>
      </c>
      <c r="X1879" s="18" t="str">
        <f t="shared" si="295"/>
        <v>Wes Craven</v>
      </c>
      <c r="Y1879" s="18" t="str">
        <f t="shared" si="296"/>
        <v>A NİGHTMARE ON ELM STREET</v>
      </c>
      <c r="Z1879" s="18" t="str">
        <f t="shared" si="297"/>
        <v>Normal</v>
      </c>
      <c r="AA1879" s="18" t="str">
        <f>VLOOKUP(D1879, lookups!$A$2:$B$18, 2, FALSE)</f>
        <v>Low Budget</v>
      </c>
      <c r="AB1879" s="18" t="str">
        <f t="shared" si="298"/>
        <v>Not Recommended</v>
      </c>
      <c r="AC1879" s="18" t="str">
        <f t="shared" si="299"/>
        <v>Normal</v>
      </c>
    </row>
    <row r="1880" spans="1:29" x14ac:dyDescent="0.35">
      <c r="A1880" s="18" t="s">
        <v>2011</v>
      </c>
      <c r="B1880" s="19">
        <v>36204</v>
      </c>
      <c r="C1880" s="18" t="s">
        <v>50</v>
      </c>
      <c r="D1880" s="18" t="s">
        <v>38</v>
      </c>
      <c r="E1880" s="18" t="s">
        <v>21</v>
      </c>
      <c r="F1880" s="18" t="s">
        <v>22</v>
      </c>
      <c r="G1880" s="18" t="s">
        <v>150</v>
      </c>
      <c r="H1880" s="18" t="s">
        <v>1410</v>
      </c>
      <c r="I1880" s="18" t="s">
        <v>471</v>
      </c>
      <c r="J1880" s="20">
        <v>3000</v>
      </c>
      <c r="K1880" s="20">
        <v>5709</v>
      </c>
      <c r="L1880" s="20">
        <v>37</v>
      </c>
      <c r="M1880" s="20">
        <v>0</v>
      </c>
      <c r="N1880" s="20">
        <v>6.6</v>
      </c>
      <c r="O1880" s="20">
        <v>95</v>
      </c>
      <c r="P1880" s="20">
        <v>112</v>
      </c>
      <c r="Q1880" s="3">
        <v>26494611</v>
      </c>
      <c r="R1880" s="3">
        <v>35000000</v>
      </c>
      <c r="S1880" s="3">
        <f t="shared" si="290"/>
        <v>-8505389</v>
      </c>
      <c r="T1880" s="4">
        <f t="shared" si="291"/>
        <v>-0.24301111428571429</v>
      </c>
      <c r="U1880" s="5">
        <f t="shared" si="292"/>
        <v>26.302795554285712</v>
      </c>
      <c r="V1880" s="2">
        <f t="shared" si="293"/>
        <v>1999</v>
      </c>
      <c r="W1880" s="18" t="str">
        <f t="shared" si="294"/>
        <v>fevral</v>
      </c>
      <c r="X1880" s="18" t="str">
        <f t="shared" si="295"/>
        <v>Hugh Wilson</v>
      </c>
      <c r="Y1880" s="18" t="str">
        <f t="shared" si="296"/>
        <v>BLAST FROM THE PAST</v>
      </c>
      <c r="Z1880" s="18" t="str">
        <f t="shared" si="297"/>
        <v>Normal</v>
      </c>
      <c r="AA1880" s="18" t="str">
        <f>VLOOKUP(D1880, lookups!$A$2:$B$18, 2, FALSE)</f>
        <v>Medium Budget</v>
      </c>
      <c r="AB1880" s="18" t="str">
        <f t="shared" si="298"/>
        <v>Not Recommended</v>
      </c>
      <c r="AC1880" s="18" t="str">
        <f t="shared" si="299"/>
        <v>Normal</v>
      </c>
    </row>
    <row r="1881" spans="1:29" x14ac:dyDescent="0.35">
      <c r="A1881" s="18" t="s">
        <v>6951</v>
      </c>
      <c r="B1881" s="19">
        <v>42284</v>
      </c>
      <c r="C1881" s="18" t="s">
        <v>50</v>
      </c>
      <c r="D1881" s="18" t="s">
        <v>95</v>
      </c>
      <c r="E1881" s="18" t="s">
        <v>21</v>
      </c>
      <c r="F1881" s="18" t="s">
        <v>22</v>
      </c>
      <c r="G1881" s="18" t="s">
        <v>110</v>
      </c>
      <c r="H1881" s="18" t="s">
        <v>477</v>
      </c>
      <c r="I1881" s="18" t="s">
        <v>4016</v>
      </c>
      <c r="J1881" s="20">
        <v>14000</v>
      </c>
      <c r="K1881" s="20">
        <v>16992</v>
      </c>
      <c r="L1881" s="20">
        <v>174</v>
      </c>
      <c r="M1881" s="20">
        <v>15000</v>
      </c>
      <c r="N1881" s="20">
        <v>6.6</v>
      </c>
      <c r="O1881" s="20">
        <v>236</v>
      </c>
      <c r="P1881" s="20">
        <v>114</v>
      </c>
      <c r="Q1881" s="3">
        <v>26442251</v>
      </c>
      <c r="R1881" s="3">
        <v>50000000</v>
      </c>
      <c r="S1881" s="3">
        <f t="shared" si="290"/>
        <v>-23557749</v>
      </c>
      <c r="T1881" s="4">
        <f t="shared" si="291"/>
        <v>-0.47115498</v>
      </c>
      <c r="U1881" s="5">
        <f t="shared" si="292"/>
        <v>27.711538007999998</v>
      </c>
      <c r="V1881" s="2">
        <f t="shared" si="293"/>
        <v>2015</v>
      </c>
      <c r="W1881" s="18" t="str">
        <f t="shared" si="294"/>
        <v>oktyabr</v>
      </c>
      <c r="X1881" s="18" t="str">
        <f t="shared" si="295"/>
        <v>Jaume Collet-Serra</v>
      </c>
      <c r="Y1881" s="18" t="str">
        <f t="shared" si="296"/>
        <v>RUN ALL NİGHT</v>
      </c>
      <c r="Z1881" s="18" t="str">
        <f t="shared" si="297"/>
        <v>Normal</v>
      </c>
      <c r="AA1881" s="18" t="str">
        <f>VLOOKUP(D1881, lookups!$A$2:$B$18, 2, FALSE)</f>
        <v>High Budget</v>
      </c>
      <c r="AB1881" s="18" t="str">
        <f t="shared" si="298"/>
        <v>Not Recommended</v>
      </c>
      <c r="AC1881" s="18" t="str">
        <f t="shared" si="299"/>
        <v>Normal</v>
      </c>
    </row>
    <row r="1882" spans="1:29" x14ac:dyDescent="0.35">
      <c r="A1882" s="18" t="s">
        <v>2320</v>
      </c>
      <c r="B1882" s="19">
        <v>36871</v>
      </c>
      <c r="C1882" s="18" t="s">
        <v>50</v>
      </c>
      <c r="D1882" s="18" t="s">
        <v>58</v>
      </c>
      <c r="E1882" s="18" t="s">
        <v>21</v>
      </c>
      <c r="F1882" s="18" t="s">
        <v>22</v>
      </c>
      <c r="G1882" s="18" t="s">
        <v>110</v>
      </c>
      <c r="H1882" s="18" t="s">
        <v>2321</v>
      </c>
      <c r="I1882" s="18" t="s">
        <v>2322</v>
      </c>
      <c r="J1882" s="20">
        <v>193</v>
      </c>
      <c r="K1882" s="20">
        <v>608</v>
      </c>
      <c r="L1882" s="20">
        <v>31</v>
      </c>
      <c r="M1882" s="20">
        <v>949</v>
      </c>
      <c r="N1882" s="20">
        <v>4</v>
      </c>
      <c r="O1882" s="20">
        <v>160</v>
      </c>
      <c r="P1882" s="20">
        <v>90</v>
      </c>
      <c r="Q1882" s="3">
        <v>26421314</v>
      </c>
      <c r="R1882" s="3">
        <v>15000000</v>
      </c>
      <c r="S1882" s="3">
        <f t="shared" si="290"/>
        <v>11421314</v>
      </c>
      <c r="T1882" s="4">
        <f t="shared" si="291"/>
        <v>0.76142093333333338</v>
      </c>
      <c r="U1882" s="5">
        <f t="shared" si="292"/>
        <v>16.399468373333331</v>
      </c>
      <c r="V1882" s="2">
        <f t="shared" si="293"/>
        <v>2000</v>
      </c>
      <c r="W1882" s="18" t="str">
        <f t="shared" si="294"/>
        <v>dekabr</v>
      </c>
      <c r="X1882" s="18" t="str">
        <f t="shared" si="295"/>
        <v>Joe Berlinger</v>
      </c>
      <c r="Y1882" s="18" t="str">
        <f t="shared" si="296"/>
        <v>BOOK OF SHADOWS: BLAİR WİTCH 2</v>
      </c>
      <c r="Z1882" s="18" t="str">
        <f t="shared" si="297"/>
        <v>Normal</v>
      </c>
      <c r="AA1882" s="18" t="str">
        <f>VLOOKUP(D1882, lookups!$A$2:$B$18, 2, FALSE)</f>
        <v>High Budget</v>
      </c>
      <c r="AB1882" s="18" t="str">
        <f t="shared" si="298"/>
        <v>Not Recommended</v>
      </c>
      <c r="AC1882" s="18" t="str">
        <f t="shared" si="299"/>
        <v>High Buzz Mismatch</v>
      </c>
    </row>
    <row r="1883" spans="1:29" x14ac:dyDescent="0.35">
      <c r="A1883" s="18" t="s">
        <v>5048</v>
      </c>
      <c r="B1883" s="19">
        <v>39681</v>
      </c>
      <c r="C1883" s="18" t="s">
        <v>50</v>
      </c>
      <c r="D1883" s="18" t="s">
        <v>95</v>
      </c>
      <c r="E1883" s="18" t="s">
        <v>21</v>
      </c>
      <c r="F1883" s="18" t="s">
        <v>22</v>
      </c>
      <c r="G1883" s="18" t="s">
        <v>110</v>
      </c>
      <c r="H1883" s="18" t="s">
        <v>551</v>
      </c>
      <c r="I1883" s="18" t="s">
        <v>4001</v>
      </c>
      <c r="J1883" s="20">
        <v>18000</v>
      </c>
      <c r="K1883" s="20">
        <v>33878</v>
      </c>
      <c r="L1883" s="20">
        <v>453</v>
      </c>
      <c r="M1883" s="20">
        <v>0</v>
      </c>
      <c r="N1883" s="20">
        <v>6.8</v>
      </c>
      <c r="O1883" s="20">
        <v>190</v>
      </c>
      <c r="P1883" s="20">
        <v>109</v>
      </c>
      <c r="Q1883" s="3">
        <v>26415649</v>
      </c>
      <c r="R1883" s="3">
        <v>20000000</v>
      </c>
      <c r="S1883" s="3">
        <f t="shared" si="290"/>
        <v>6415649</v>
      </c>
      <c r="T1883" s="4">
        <f t="shared" si="291"/>
        <v>0.32078245</v>
      </c>
      <c r="U1883" s="5">
        <f t="shared" si="292"/>
        <v>27.32831298</v>
      </c>
      <c r="V1883" s="2">
        <f t="shared" si="293"/>
        <v>2008</v>
      </c>
      <c r="W1883" s="18" t="str">
        <f t="shared" si="294"/>
        <v>avgust</v>
      </c>
      <c r="X1883" s="18" t="str">
        <f t="shared" si="295"/>
        <v>David Ayer</v>
      </c>
      <c r="Y1883" s="18" t="str">
        <f t="shared" si="296"/>
        <v>STREET KİNGS</v>
      </c>
      <c r="Z1883" s="18" t="str">
        <f t="shared" si="297"/>
        <v>Normal</v>
      </c>
      <c r="AA1883" s="18" t="str">
        <f>VLOOKUP(D1883, lookups!$A$2:$B$18, 2, FALSE)</f>
        <v>High Budget</v>
      </c>
      <c r="AB1883" s="18" t="str">
        <f t="shared" si="298"/>
        <v>Not Recommended</v>
      </c>
      <c r="AC1883" s="18" t="str">
        <f t="shared" si="299"/>
        <v>Normal</v>
      </c>
    </row>
    <row r="1884" spans="1:29" x14ac:dyDescent="0.35">
      <c r="A1884" s="18" t="s">
        <v>6179</v>
      </c>
      <c r="B1884" s="19">
        <v>41124</v>
      </c>
      <c r="C1884" s="18" t="s">
        <v>50</v>
      </c>
      <c r="D1884" s="18" t="s">
        <v>95</v>
      </c>
      <c r="E1884" s="18" t="s">
        <v>21</v>
      </c>
      <c r="F1884" s="18" t="s">
        <v>22</v>
      </c>
      <c r="G1884" s="18" t="s">
        <v>150</v>
      </c>
      <c r="H1884" s="18" t="s">
        <v>3273</v>
      </c>
      <c r="I1884" s="18" t="s">
        <v>5712</v>
      </c>
      <c r="J1884" s="20">
        <v>922</v>
      </c>
      <c r="K1884" s="20">
        <v>3301</v>
      </c>
      <c r="L1884" s="20">
        <v>30</v>
      </c>
      <c r="M1884" s="20">
        <v>19000</v>
      </c>
      <c r="N1884" s="20">
        <v>5.3</v>
      </c>
      <c r="O1884" s="20">
        <v>127</v>
      </c>
      <c r="P1884" s="20">
        <v>91</v>
      </c>
      <c r="Q1884" s="3">
        <v>26404753</v>
      </c>
      <c r="R1884" s="3">
        <v>40000000</v>
      </c>
      <c r="S1884" s="3">
        <f t="shared" si="290"/>
        <v>-13595247</v>
      </c>
      <c r="T1884" s="4">
        <f t="shared" si="291"/>
        <v>-0.33988117499999998</v>
      </c>
      <c r="U1884" s="5">
        <f t="shared" si="292"/>
        <v>22.964047529999998</v>
      </c>
      <c r="V1884" s="2">
        <f t="shared" si="293"/>
        <v>2012</v>
      </c>
      <c r="W1884" s="18" t="str">
        <f t="shared" si="294"/>
        <v>avgust</v>
      </c>
      <c r="X1884" s="18" t="str">
        <f t="shared" si="295"/>
        <v>Julie Anne Robinson</v>
      </c>
      <c r="Y1884" s="18" t="str">
        <f t="shared" si="296"/>
        <v>ONE FOR THE MONEY</v>
      </c>
      <c r="Z1884" s="18" t="str">
        <f t="shared" si="297"/>
        <v>Normal</v>
      </c>
      <c r="AA1884" s="18" t="str">
        <f>VLOOKUP(D1884, lookups!$A$2:$B$18, 2, FALSE)</f>
        <v>High Budget</v>
      </c>
      <c r="AB1884" s="18" t="str">
        <f t="shared" si="298"/>
        <v>Not Recommended</v>
      </c>
      <c r="AC1884" s="18" t="str">
        <f t="shared" si="299"/>
        <v>High Buzz Mismatch</v>
      </c>
    </row>
    <row r="1885" spans="1:29" x14ac:dyDescent="0.35">
      <c r="A1885" s="18" t="s">
        <v>453</v>
      </c>
      <c r="B1885" s="19">
        <v>30847</v>
      </c>
      <c r="C1885" s="18" t="s">
        <v>50</v>
      </c>
      <c r="D1885" s="18" t="s">
        <v>95</v>
      </c>
      <c r="E1885" s="18" t="s">
        <v>21</v>
      </c>
      <c r="F1885" s="18" t="s">
        <v>22</v>
      </c>
      <c r="G1885" s="18" t="s">
        <v>102</v>
      </c>
      <c r="H1885" s="18" t="s">
        <v>380</v>
      </c>
      <c r="I1885" s="18" t="s">
        <v>193</v>
      </c>
      <c r="J1885" s="20">
        <v>691</v>
      </c>
      <c r="K1885" s="20">
        <v>2481</v>
      </c>
      <c r="L1885" s="20">
        <v>130</v>
      </c>
      <c r="M1885" s="20">
        <v>2000</v>
      </c>
      <c r="N1885" s="20">
        <v>5.8</v>
      </c>
      <c r="O1885" s="20">
        <v>77</v>
      </c>
      <c r="P1885" s="20">
        <v>103</v>
      </c>
      <c r="Q1885" s="3">
        <v>26400000</v>
      </c>
      <c r="R1885" s="3">
        <v>18000000</v>
      </c>
      <c r="S1885" s="3">
        <f t="shared" si="290"/>
        <v>8400000</v>
      </c>
      <c r="T1885" s="4">
        <f t="shared" si="291"/>
        <v>0.46666666666666667</v>
      </c>
      <c r="U1885" s="5">
        <f t="shared" si="292"/>
        <v>23.586666666666666</v>
      </c>
      <c r="V1885" s="2">
        <f t="shared" si="293"/>
        <v>1984</v>
      </c>
      <c r="W1885" s="18" t="str">
        <f t="shared" si="294"/>
        <v>iyun</v>
      </c>
      <c r="X1885" s="18" t="str">
        <f t="shared" si="295"/>
        <v>Richard Fleischer</v>
      </c>
      <c r="Y1885" s="18" t="str">
        <f t="shared" si="296"/>
        <v>CONAN THE DESTROYER</v>
      </c>
      <c r="Z1885" s="18" t="str">
        <f t="shared" si="297"/>
        <v>Normal</v>
      </c>
      <c r="AA1885" s="18" t="str">
        <f>VLOOKUP(D1885, lookups!$A$2:$B$18, 2, FALSE)</f>
        <v>High Budget</v>
      </c>
      <c r="AB1885" s="18" t="str">
        <f t="shared" si="298"/>
        <v>Not Recommended</v>
      </c>
      <c r="AC1885" s="18" t="str">
        <f t="shared" si="299"/>
        <v>High Buzz Mismatch</v>
      </c>
    </row>
    <row r="1886" spans="1:29" x14ac:dyDescent="0.35">
      <c r="A1886" s="18" t="s">
        <v>446</v>
      </c>
      <c r="B1886" s="19">
        <v>31040</v>
      </c>
      <c r="C1886" s="18" t="s">
        <v>50</v>
      </c>
      <c r="D1886" s="18" t="s">
        <v>58</v>
      </c>
      <c r="E1886" s="18" t="s">
        <v>21</v>
      </c>
      <c r="F1886" s="18" t="s">
        <v>101</v>
      </c>
      <c r="G1886" s="18" t="s">
        <v>102</v>
      </c>
      <c r="H1886" s="18" t="s">
        <v>447</v>
      </c>
      <c r="I1886" s="18" t="s">
        <v>104</v>
      </c>
      <c r="J1886" s="20">
        <v>358</v>
      </c>
      <c r="K1886" s="20">
        <v>1334</v>
      </c>
      <c r="L1886" s="20">
        <v>767</v>
      </c>
      <c r="M1886" s="20">
        <v>845</v>
      </c>
      <c r="N1886" s="20">
        <v>7.4</v>
      </c>
      <c r="O1886" s="20">
        <v>52</v>
      </c>
      <c r="P1886" s="20">
        <v>164</v>
      </c>
      <c r="Q1886" s="3">
        <v>26400000</v>
      </c>
      <c r="R1886" s="3">
        <v>16000000</v>
      </c>
      <c r="S1886" s="3">
        <f t="shared" si="290"/>
        <v>10400000</v>
      </c>
      <c r="T1886" s="4">
        <f t="shared" si="291"/>
        <v>0.65</v>
      </c>
      <c r="U1886" s="5">
        <f t="shared" si="292"/>
        <v>29.944500000000001</v>
      </c>
      <c r="V1886" s="2">
        <f t="shared" si="293"/>
        <v>1984</v>
      </c>
      <c r="W1886" s="18" t="str">
        <f t="shared" si="294"/>
        <v>dekabr</v>
      </c>
      <c r="X1886" s="18" t="str">
        <f t="shared" si="295"/>
        <v>David Lean</v>
      </c>
      <c r="Y1886" s="18" t="str">
        <f t="shared" si="296"/>
        <v>A PASSAGE TO INDİA</v>
      </c>
      <c r="Z1886" s="18" t="str">
        <f t="shared" si="297"/>
        <v>Normal</v>
      </c>
      <c r="AA1886" s="18" t="str">
        <f>VLOOKUP(D1886, lookups!$A$2:$B$18, 2, FALSE)</f>
        <v>High Budget</v>
      </c>
      <c r="AB1886" s="18" t="str">
        <f t="shared" si="298"/>
        <v>Not Recommended</v>
      </c>
      <c r="AC1886" s="18" t="str">
        <f t="shared" si="299"/>
        <v>Normal</v>
      </c>
    </row>
    <row r="1887" spans="1:29" x14ac:dyDescent="0.35">
      <c r="A1887" s="18" t="s">
        <v>1527</v>
      </c>
      <c r="B1887" s="19">
        <v>35441</v>
      </c>
      <c r="C1887" s="18" t="s">
        <v>50</v>
      </c>
      <c r="D1887" s="18" t="s">
        <v>27</v>
      </c>
      <c r="E1887" s="18" t="s">
        <v>21</v>
      </c>
      <c r="F1887" s="18" t="s">
        <v>22</v>
      </c>
      <c r="G1887" s="18" t="s">
        <v>110</v>
      </c>
      <c r="H1887" s="18" t="s">
        <v>1528</v>
      </c>
      <c r="I1887" s="18" t="s">
        <v>1529</v>
      </c>
      <c r="J1887" s="20">
        <v>3000</v>
      </c>
      <c r="K1887" s="20">
        <v>3677</v>
      </c>
      <c r="L1887" s="20">
        <v>0</v>
      </c>
      <c r="M1887" s="20">
        <v>0</v>
      </c>
      <c r="N1887" s="20">
        <v>7.9</v>
      </c>
      <c r="O1887" s="20">
        <v>153</v>
      </c>
      <c r="P1887" s="20">
        <v>155</v>
      </c>
      <c r="Q1887" s="3">
        <v>26384919</v>
      </c>
      <c r="R1887" s="3">
        <v>15000000</v>
      </c>
      <c r="S1887" s="3">
        <f t="shared" si="290"/>
        <v>11384919</v>
      </c>
      <c r="T1887" s="4">
        <f t="shared" si="291"/>
        <v>0.75899459999999996</v>
      </c>
      <c r="U1887" s="5">
        <f t="shared" si="292"/>
        <v>31.90359784</v>
      </c>
      <c r="V1887" s="2">
        <f t="shared" si="293"/>
        <v>1997</v>
      </c>
      <c r="W1887" s="18" t="str">
        <f t="shared" si="294"/>
        <v>yanvar</v>
      </c>
      <c r="X1887" s="18" t="str">
        <f t="shared" si="295"/>
        <v>Paul Thomas Anderson</v>
      </c>
      <c r="Y1887" s="18" t="str">
        <f t="shared" si="296"/>
        <v>BOOGİE NİGHTS</v>
      </c>
      <c r="Z1887" s="18" t="str">
        <f t="shared" si="297"/>
        <v>Normal</v>
      </c>
      <c r="AA1887" s="18" t="str">
        <f>VLOOKUP(D1887, lookups!$A$2:$B$18, 2, FALSE)</f>
        <v>Medium Budget</v>
      </c>
      <c r="AB1887" s="18" t="str">
        <f t="shared" si="298"/>
        <v>Not Recommended</v>
      </c>
      <c r="AC1887" s="18" t="str">
        <f t="shared" si="299"/>
        <v>Normal</v>
      </c>
    </row>
    <row r="1888" spans="1:29" x14ac:dyDescent="0.35">
      <c r="A1888" s="18" t="s">
        <v>3470</v>
      </c>
      <c r="B1888" s="19">
        <v>37791</v>
      </c>
      <c r="C1888" s="18" t="s">
        <v>50</v>
      </c>
      <c r="D1888" s="18" t="s">
        <v>58</v>
      </c>
      <c r="E1888" s="18" t="s">
        <v>21</v>
      </c>
      <c r="F1888" s="18" t="s">
        <v>22</v>
      </c>
      <c r="G1888" s="18" t="s">
        <v>102</v>
      </c>
      <c r="H1888" s="18" t="s">
        <v>1063</v>
      </c>
      <c r="I1888" s="18" t="s">
        <v>3471</v>
      </c>
      <c r="J1888" s="20">
        <v>11000</v>
      </c>
      <c r="K1888" s="20">
        <v>11301</v>
      </c>
      <c r="L1888" s="20">
        <v>0</v>
      </c>
      <c r="M1888" s="20">
        <v>880</v>
      </c>
      <c r="N1888" s="20">
        <v>6.7</v>
      </c>
      <c r="O1888" s="20">
        <v>98</v>
      </c>
      <c r="P1888" s="20">
        <v>85</v>
      </c>
      <c r="Q1888" s="3">
        <v>26288320</v>
      </c>
      <c r="R1888" s="3">
        <v>60000000</v>
      </c>
      <c r="S1888" s="3">
        <f t="shared" si="290"/>
        <v>-33711680</v>
      </c>
      <c r="T1888" s="4">
        <f t="shared" si="291"/>
        <v>-0.56186133333333332</v>
      </c>
      <c r="U1888" s="5">
        <f t="shared" si="292"/>
        <v>26.663255466666669</v>
      </c>
      <c r="V1888" s="2">
        <f t="shared" si="293"/>
        <v>2003</v>
      </c>
      <c r="W1888" s="18" t="str">
        <f t="shared" si="294"/>
        <v>iyun</v>
      </c>
      <c r="X1888" s="18" t="str">
        <f t="shared" si="295"/>
        <v>Patrick Gilmore</v>
      </c>
      <c r="Y1888" s="18" t="str">
        <f t="shared" si="296"/>
        <v>SİNBAD: LEGEND OF THE SEVEN SEAS</v>
      </c>
      <c r="Z1888" s="18" t="str">
        <f t="shared" si="297"/>
        <v>Underperformer</v>
      </c>
      <c r="AA1888" s="18" t="str">
        <f>VLOOKUP(D1888, lookups!$A$2:$B$18, 2, FALSE)</f>
        <v>High Budget</v>
      </c>
      <c r="AB1888" s="18" t="str">
        <f t="shared" si="298"/>
        <v>Not Recommended</v>
      </c>
      <c r="AC1888" s="18" t="str">
        <f t="shared" si="299"/>
        <v>Normal</v>
      </c>
    </row>
    <row r="1889" spans="1:29" x14ac:dyDescent="0.35">
      <c r="A1889" s="18" t="s">
        <v>6914</v>
      </c>
      <c r="B1889" s="19">
        <v>42164</v>
      </c>
      <c r="C1889" s="18" t="s">
        <v>50</v>
      </c>
      <c r="D1889" s="18" t="s">
        <v>38</v>
      </c>
      <c r="E1889" s="18" t="s">
        <v>21</v>
      </c>
      <c r="F1889" s="18" t="s">
        <v>22</v>
      </c>
      <c r="G1889" s="18" t="s">
        <v>150</v>
      </c>
      <c r="H1889" s="18" t="s">
        <v>3937</v>
      </c>
      <c r="I1889" s="18" t="s">
        <v>2721</v>
      </c>
      <c r="J1889" s="20">
        <v>10000</v>
      </c>
      <c r="K1889" s="20">
        <v>10691</v>
      </c>
      <c r="L1889" s="20">
        <v>24</v>
      </c>
      <c r="M1889" s="20">
        <v>0</v>
      </c>
      <c r="N1889" s="20">
        <v>5.7</v>
      </c>
      <c r="O1889" s="20">
        <v>97</v>
      </c>
      <c r="P1889" s="20">
        <v>107</v>
      </c>
      <c r="Q1889" s="3">
        <v>26284475</v>
      </c>
      <c r="R1889" s="3">
        <v>17000000</v>
      </c>
      <c r="S1889" s="3">
        <f t="shared" si="290"/>
        <v>9284475</v>
      </c>
      <c r="T1889" s="4">
        <f t="shared" si="291"/>
        <v>0.54614558823529413</v>
      </c>
      <c r="U1889" s="5">
        <f t="shared" si="292"/>
        <v>23.018458235294119</v>
      </c>
      <c r="V1889" s="2">
        <f t="shared" si="293"/>
        <v>2015</v>
      </c>
      <c r="W1889" s="18" t="str">
        <f t="shared" si="294"/>
        <v>iyun</v>
      </c>
      <c r="X1889" s="18" t="str">
        <f t="shared" si="295"/>
        <v>Jessie Nelson</v>
      </c>
      <c r="Y1889" s="18" t="str">
        <f t="shared" si="296"/>
        <v>LOVE THE COOPERS</v>
      </c>
      <c r="Z1889" s="18" t="str">
        <f t="shared" si="297"/>
        <v>Normal</v>
      </c>
      <c r="AA1889" s="18" t="str">
        <f>VLOOKUP(D1889, lookups!$A$2:$B$18, 2, FALSE)</f>
        <v>Medium Budget</v>
      </c>
      <c r="AB1889" s="18" t="str">
        <f t="shared" si="298"/>
        <v>Not Recommended</v>
      </c>
      <c r="AC1889" s="18" t="str">
        <f t="shared" si="299"/>
        <v>High Buzz Mismatch</v>
      </c>
    </row>
    <row r="1890" spans="1:29" x14ac:dyDescent="0.35">
      <c r="A1890" s="18" t="s">
        <v>5121</v>
      </c>
      <c r="B1890" s="19">
        <v>39768</v>
      </c>
      <c r="C1890" s="18" t="s">
        <v>50</v>
      </c>
      <c r="D1890" s="18" t="s">
        <v>27</v>
      </c>
      <c r="E1890" s="18" t="s">
        <v>21</v>
      </c>
      <c r="F1890" s="18" t="s">
        <v>22</v>
      </c>
      <c r="G1890" s="18" t="s">
        <v>110</v>
      </c>
      <c r="H1890" s="18" t="s">
        <v>1851</v>
      </c>
      <c r="I1890" s="18" t="s">
        <v>1852</v>
      </c>
      <c r="J1890" s="20">
        <v>1000</v>
      </c>
      <c r="K1890" s="20">
        <v>1582</v>
      </c>
      <c r="L1890" s="20">
        <v>0</v>
      </c>
      <c r="M1890" s="20">
        <v>10000</v>
      </c>
      <c r="N1890" s="20">
        <v>7.9</v>
      </c>
      <c r="O1890" s="20">
        <v>391</v>
      </c>
      <c r="P1890" s="20">
        <v>109</v>
      </c>
      <c r="Q1890" s="3">
        <v>26236603</v>
      </c>
      <c r="R1890" s="3">
        <v>6000000</v>
      </c>
      <c r="S1890" s="3">
        <f t="shared" si="290"/>
        <v>20236603</v>
      </c>
      <c r="T1890" s="4">
        <f t="shared" si="291"/>
        <v>3.3727671666666668</v>
      </c>
      <c r="U1890" s="5">
        <f t="shared" si="292"/>
        <v>33.949106866666668</v>
      </c>
      <c r="V1890" s="2">
        <f t="shared" si="293"/>
        <v>2008</v>
      </c>
      <c r="W1890" s="18" t="str">
        <f t="shared" si="294"/>
        <v>noyabr</v>
      </c>
      <c r="X1890" s="18" t="str">
        <f t="shared" si="295"/>
        <v>Darren Aronofsky</v>
      </c>
      <c r="Y1890" s="18" t="str">
        <f t="shared" si="296"/>
        <v>THE WRESTLER</v>
      </c>
      <c r="Z1890" s="18" t="str">
        <f t="shared" si="297"/>
        <v>Normal</v>
      </c>
      <c r="AA1890" s="18" t="str">
        <f>VLOOKUP(D1890, lookups!$A$2:$B$18, 2, FALSE)</f>
        <v>Medium Budget</v>
      </c>
      <c r="AB1890" s="18" t="str">
        <f t="shared" si="298"/>
        <v>Not Recommended</v>
      </c>
      <c r="AC1890" s="18" t="str">
        <f t="shared" si="299"/>
        <v>Normal</v>
      </c>
    </row>
    <row r="1891" spans="1:29" x14ac:dyDescent="0.35">
      <c r="A1891" s="18" t="s">
        <v>2991</v>
      </c>
      <c r="B1891" s="19">
        <v>37586</v>
      </c>
      <c r="C1891" s="18" t="s">
        <v>50</v>
      </c>
      <c r="D1891" s="18" t="s">
        <v>95</v>
      </c>
      <c r="E1891" s="18" t="s">
        <v>21</v>
      </c>
      <c r="F1891" s="18" t="s">
        <v>22</v>
      </c>
      <c r="G1891" s="18" t="s">
        <v>110</v>
      </c>
      <c r="H1891" s="18" t="s">
        <v>132</v>
      </c>
      <c r="I1891" s="18" t="s">
        <v>132</v>
      </c>
      <c r="J1891" s="20">
        <v>16000</v>
      </c>
      <c r="K1891" s="20">
        <v>18635</v>
      </c>
      <c r="L1891" s="20">
        <v>16000</v>
      </c>
      <c r="M1891" s="20">
        <v>705</v>
      </c>
      <c r="N1891" s="20">
        <v>6.4</v>
      </c>
      <c r="O1891" s="20">
        <v>146</v>
      </c>
      <c r="P1891" s="20">
        <v>110</v>
      </c>
      <c r="Q1891" s="3">
        <v>26199517</v>
      </c>
      <c r="R1891" s="3">
        <v>50000000</v>
      </c>
      <c r="S1891" s="3">
        <f t="shared" si="290"/>
        <v>-23800483</v>
      </c>
      <c r="T1891" s="4">
        <f t="shared" si="291"/>
        <v>-0.47600966</v>
      </c>
      <c r="U1891" s="5">
        <f t="shared" si="292"/>
        <v>25.480096136</v>
      </c>
      <c r="V1891" s="2">
        <f t="shared" si="293"/>
        <v>2002</v>
      </c>
      <c r="W1891" s="18" t="str">
        <f t="shared" si="294"/>
        <v>noyabr</v>
      </c>
      <c r="X1891" s="18" t="str">
        <f t="shared" si="295"/>
        <v>Clint Eastwood</v>
      </c>
      <c r="Y1891" s="18" t="str">
        <f t="shared" si="296"/>
        <v>BLOOD WORK</v>
      </c>
      <c r="Z1891" s="18" t="str">
        <f t="shared" si="297"/>
        <v>Normal</v>
      </c>
      <c r="AA1891" s="18" t="str">
        <f>VLOOKUP(D1891, lookups!$A$2:$B$18, 2, FALSE)</f>
        <v>High Budget</v>
      </c>
      <c r="AB1891" s="18" t="str">
        <f t="shared" si="298"/>
        <v>Not Recommended</v>
      </c>
      <c r="AC1891" s="18" t="str">
        <f t="shared" si="299"/>
        <v>Normal</v>
      </c>
    </row>
    <row r="1892" spans="1:29" x14ac:dyDescent="0.35">
      <c r="A1892" s="18" t="s">
        <v>3293</v>
      </c>
      <c r="B1892" s="19">
        <v>37917</v>
      </c>
      <c r="C1892" s="18" t="s">
        <v>50</v>
      </c>
      <c r="D1892" s="18" t="s">
        <v>95</v>
      </c>
      <c r="E1892" s="18" t="s">
        <v>21</v>
      </c>
      <c r="F1892" s="18" t="s">
        <v>22</v>
      </c>
      <c r="G1892" s="18" t="s">
        <v>110</v>
      </c>
      <c r="H1892" s="18" t="s">
        <v>2224</v>
      </c>
      <c r="I1892" s="18" t="s">
        <v>1219</v>
      </c>
      <c r="J1892" s="20">
        <v>14000</v>
      </c>
      <c r="K1892" s="20">
        <v>16611</v>
      </c>
      <c r="L1892" s="20">
        <v>473</v>
      </c>
      <c r="M1892" s="20">
        <v>0</v>
      </c>
      <c r="N1892" s="20">
        <v>6.1</v>
      </c>
      <c r="O1892" s="20">
        <v>110</v>
      </c>
      <c r="P1892" s="20">
        <v>109</v>
      </c>
      <c r="Q1892" s="3">
        <v>26183197</v>
      </c>
      <c r="R1892" s="3">
        <v>36000000</v>
      </c>
      <c r="S1892" s="3">
        <f t="shared" si="290"/>
        <v>-9816803</v>
      </c>
      <c r="T1892" s="4">
        <f t="shared" si="291"/>
        <v>-0.27268897222222221</v>
      </c>
      <c r="U1892" s="5">
        <f t="shared" si="292"/>
        <v>24.29092441111111</v>
      </c>
      <c r="V1892" s="2">
        <f t="shared" si="293"/>
        <v>2003</v>
      </c>
      <c r="W1892" s="18" t="str">
        <f t="shared" si="294"/>
        <v>oktyabr</v>
      </c>
      <c r="X1892" s="18" t="str">
        <f t="shared" si="295"/>
        <v>F. Gary Gray</v>
      </c>
      <c r="Y1892" s="18" t="str">
        <f t="shared" si="296"/>
        <v>A MAN APART</v>
      </c>
      <c r="Z1892" s="18" t="str">
        <f t="shared" si="297"/>
        <v>Normal</v>
      </c>
      <c r="AA1892" s="18" t="str">
        <f>VLOOKUP(D1892, lookups!$A$2:$B$18, 2, FALSE)</f>
        <v>High Budget</v>
      </c>
      <c r="AB1892" s="18" t="str">
        <f t="shared" si="298"/>
        <v>Not Recommended</v>
      </c>
      <c r="AC1892" s="18" t="str">
        <f t="shared" si="299"/>
        <v>Normal</v>
      </c>
    </row>
    <row r="1893" spans="1:29" x14ac:dyDescent="0.35">
      <c r="A1893" s="18" t="s">
        <v>5637</v>
      </c>
      <c r="B1893" s="19">
        <v>40291</v>
      </c>
      <c r="C1893" s="18" t="s">
        <v>50</v>
      </c>
      <c r="D1893" s="18" t="s">
        <v>58</v>
      </c>
      <c r="E1893" s="18" t="s">
        <v>21</v>
      </c>
      <c r="F1893" s="18" t="s">
        <v>22</v>
      </c>
      <c r="G1893" s="18" t="s">
        <v>46</v>
      </c>
      <c r="H1893" s="18" t="s">
        <v>5638</v>
      </c>
      <c r="I1893" s="18" t="s">
        <v>4255</v>
      </c>
      <c r="J1893" s="20">
        <v>512</v>
      </c>
      <c r="K1893" s="20">
        <v>1002</v>
      </c>
      <c r="L1893" s="20">
        <v>20</v>
      </c>
      <c r="M1893" s="20">
        <v>0</v>
      </c>
      <c r="N1893" s="20">
        <v>6.7</v>
      </c>
      <c r="O1893" s="20">
        <v>81</v>
      </c>
      <c r="P1893" s="20">
        <v>103</v>
      </c>
      <c r="Q1893" s="3">
        <v>26161406</v>
      </c>
      <c r="R1893" s="3">
        <v>15000000</v>
      </c>
      <c r="S1893" s="3">
        <f t="shared" si="290"/>
        <v>11161406</v>
      </c>
      <c r="T1893" s="4">
        <f t="shared" si="291"/>
        <v>0.74409373333333328</v>
      </c>
      <c r="U1893" s="5">
        <f t="shared" si="292"/>
        <v>27.097637493333334</v>
      </c>
      <c r="V1893" s="2">
        <f t="shared" si="293"/>
        <v>2010</v>
      </c>
      <c r="W1893" s="18" t="str">
        <f t="shared" si="294"/>
        <v>aprel</v>
      </c>
      <c r="X1893" s="18" t="str">
        <f t="shared" si="295"/>
        <v>Elizabeth Allen Rosenbaum</v>
      </c>
      <c r="Y1893" s="18" t="str">
        <f t="shared" si="296"/>
        <v>RAMONA AND BEEZUS</v>
      </c>
      <c r="Z1893" s="18" t="str">
        <f t="shared" si="297"/>
        <v>Normal</v>
      </c>
      <c r="AA1893" s="18" t="str">
        <f>VLOOKUP(D1893, lookups!$A$2:$B$18, 2, FALSE)</f>
        <v>High Budget</v>
      </c>
      <c r="AB1893" s="18" t="str">
        <f t="shared" si="298"/>
        <v>Not Recommended</v>
      </c>
      <c r="AC1893" s="18" t="str">
        <f t="shared" si="299"/>
        <v>Normal</v>
      </c>
    </row>
    <row r="1894" spans="1:29" x14ac:dyDescent="0.35">
      <c r="A1894" s="18" t="s">
        <v>3327</v>
      </c>
      <c r="B1894" s="19">
        <v>37839</v>
      </c>
      <c r="C1894" s="18" t="s">
        <v>50</v>
      </c>
      <c r="D1894" s="18" t="s">
        <v>38</v>
      </c>
      <c r="E1894" s="18" t="s">
        <v>21</v>
      </c>
      <c r="F1894" s="18" t="s">
        <v>22</v>
      </c>
      <c r="G1894" s="18" t="s">
        <v>150</v>
      </c>
      <c r="H1894" s="18" t="s">
        <v>3328</v>
      </c>
      <c r="I1894" s="18" t="s">
        <v>3329</v>
      </c>
      <c r="J1894" s="20">
        <v>577</v>
      </c>
      <c r="K1894" s="20">
        <v>1653</v>
      </c>
      <c r="L1894" s="20">
        <v>14</v>
      </c>
      <c r="M1894" s="20">
        <v>1000</v>
      </c>
      <c r="N1894" s="20">
        <v>3.4</v>
      </c>
      <c r="O1894" s="20">
        <v>85</v>
      </c>
      <c r="P1894" s="20">
        <v>85</v>
      </c>
      <c r="Q1894" s="3">
        <v>26096584</v>
      </c>
      <c r="R1894" s="3">
        <v>19000000</v>
      </c>
      <c r="S1894" s="3">
        <f t="shared" si="290"/>
        <v>7096584</v>
      </c>
      <c r="T1894" s="4">
        <f t="shared" si="291"/>
        <v>0.3735044210526316</v>
      </c>
      <c r="U1894" s="5">
        <f t="shared" si="292"/>
        <v>13.849401768421052</v>
      </c>
      <c r="V1894" s="2">
        <f t="shared" si="293"/>
        <v>2003</v>
      </c>
      <c r="W1894" s="18" t="str">
        <f t="shared" si="294"/>
        <v>avgust</v>
      </c>
      <c r="X1894" s="18" t="str">
        <f t="shared" si="295"/>
        <v>Troy Miller</v>
      </c>
      <c r="Y1894" s="18" t="str">
        <f t="shared" si="296"/>
        <v>DUMB AND DUMBERER: WHEN HARRY MET LLOYD</v>
      </c>
      <c r="Z1894" s="18" t="str">
        <f t="shared" si="297"/>
        <v>Normal</v>
      </c>
      <c r="AA1894" s="18" t="str">
        <f>VLOOKUP(D1894, lookups!$A$2:$B$18, 2, FALSE)</f>
        <v>Medium Budget</v>
      </c>
      <c r="AB1894" s="18" t="str">
        <f t="shared" si="298"/>
        <v>Not Recommended</v>
      </c>
      <c r="AC1894" s="18" t="str">
        <f t="shared" si="299"/>
        <v>High Buzz Mismatch</v>
      </c>
    </row>
    <row r="1895" spans="1:29" x14ac:dyDescent="0.35">
      <c r="A1895" s="18" t="s">
        <v>4233</v>
      </c>
      <c r="B1895" s="19">
        <v>38569</v>
      </c>
      <c r="C1895" s="18" t="s">
        <v>50</v>
      </c>
      <c r="D1895" s="18" t="s">
        <v>95</v>
      </c>
      <c r="E1895" s="18" t="s">
        <v>21</v>
      </c>
      <c r="F1895" s="18" t="s">
        <v>22</v>
      </c>
      <c r="G1895" s="18" t="s">
        <v>150</v>
      </c>
      <c r="H1895" s="18" t="s">
        <v>4234</v>
      </c>
      <c r="I1895" s="18" t="s">
        <v>2615</v>
      </c>
      <c r="J1895" s="20">
        <v>287</v>
      </c>
      <c r="K1895" s="20">
        <v>993</v>
      </c>
      <c r="L1895" s="20">
        <v>93</v>
      </c>
      <c r="M1895" s="20">
        <v>0</v>
      </c>
      <c r="N1895" s="20">
        <v>4.3</v>
      </c>
      <c r="O1895" s="20">
        <v>77</v>
      </c>
      <c r="P1895" s="20">
        <v>101</v>
      </c>
      <c r="Q1895" s="3">
        <v>26082914</v>
      </c>
      <c r="R1895" s="3">
        <v>87000000</v>
      </c>
      <c r="S1895" s="3">
        <f t="shared" si="290"/>
        <v>-60917086</v>
      </c>
      <c r="T1895" s="4">
        <f t="shared" si="291"/>
        <v>-0.70019639080459772</v>
      </c>
      <c r="U1895" s="5">
        <f t="shared" si="292"/>
        <v>16.91992144367816</v>
      </c>
      <c r="V1895" s="2">
        <f t="shared" si="293"/>
        <v>2005</v>
      </c>
      <c r="W1895" s="18" t="str">
        <f t="shared" si="294"/>
        <v>avgust</v>
      </c>
      <c r="X1895" s="18" t="str">
        <f t="shared" si="295"/>
        <v>Lee Tamahori</v>
      </c>
      <c r="Y1895" s="18" t="str">
        <f t="shared" si="296"/>
        <v>XXX: STATE OF THE UNİON</v>
      </c>
      <c r="Z1895" s="18" t="str">
        <f t="shared" si="297"/>
        <v>Underperformer</v>
      </c>
      <c r="AA1895" s="18" t="str">
        <f>VLOOKUP(D1895, lookups!$A$2:$B$18, 2, FALSE)</f>
        <v>High Budget</v>
      </c>
      <c r="AB1895" s="18" t="str">
        <f t="shared" si="298"/>
        <v>Not Recommended</v>
      </c>
      <c r="AC1895" s="18" t="str">
        <f t="shared" si="299"/>
        <v>High Buzz Mismatch</v>
      </c>
    </row>
    <row r="1896" spans="1:29" x14ac:dyDescent="0.35">
      <c r="A1896" s="18" t="s">
        <v>6759</v>
      </c>
      <c r="B1896" s="19">
        <v>41712</v>
      </c>
      <c r="C1896" s="18" t="s">
        <v>50</v>
      </c>
      <c r="D1896" s="18" t="s">
        <v>38</v>
      </c>
      <c r="E1896" s="18" t="s">
        <v>21</v>
      </c>
      <c r="F1896" s="18" t="s">
        <v>22</v>
      </c>
      <c r="G1896" s="18" t="s">
        <v>110</v>
      </c>
      <c r="H1896" s="18" t="s">
        <v>6760</v>
      </c>
      <c r="I1896" s="18" t="s">
        <v>6761</v>
      </c>
      <c r="J1896" s="20">
        <v>363</v>
      </c>
      <c r="K1896" s="20">
        <v>1024</v>
      </c>
      <c r="L1896" s="20">
        <v>19</v>
      </c>
      <c r="M1896" s="20">
        <v>0</v>
      </c>
      <c r="N1896" s="20">
        <v>6.1</v>
      </c>
      <c r="O1896" s="20">
        <v>164</v>
      </c>
      <c r="P1896" s="20">
        <v>94</v>
      </c>
      <c r="Q1896" s="3">
        <v>26049082</v>
      </c>
      <c r="R1896" s="3">
        <v>8000000</v>
      </c>
      <c r="S1896" s="3">
        <f t="shared" si="290"/>
        <v>18049082</v>
      </c>
      <c r="T1896" s="4">
        <f t="shared" si="291"/>
        <v>2.2561352499999998</v>
      </c>
      <c r="U1896" s="5">
        <f t="shared" si="292"/>
        <v>25.302454099999999</v>
      </c>
      <c r="V1896" s="2">
        <f t="shared" si="293"/>
        <v>2014</v>
      </c>
      <c r="W1896" s="18" t="str">
        <f t="shared" si="294"/>
        <v>mart</v>
      </c>
      <c r="X1896" s="18" t="str">
        <f t="shared" si="295"/>
        <v>Tom Gormican</v>
      </c>
      <c r="Y1896" s="18" t="str">
        <f t="shared" si="296"/>
        <v>THAT AWKWARD MOMENT</v>
      </c>
      <c r="Z1896" s="18" t="str">
        <f t="shared" si="297"/>
        <v>Normal</v>
      </c>
      <c r="AA1896" s="18" t="str">
        <f>VLOOKUP(D1896, lookups!$A$2:$B$18, 2, FALSE)</f>
        <v>Medium Budget</v>
      </c>
      <c r="AB1896" s="18" t="str">
        <f t="shared" si="298"/>
        <v>Not Recommended</v>
      </c>
      <c r="AC1896" s="18" t="str">
        <f t="shared" si="299"/>
        <v>Normal</v>
      </c>
    </row>
    <row r="1897" spans="1:29" x14ac:dyDescent="0.35">
      <c r="A1897" s="18" t="s">
        <v>4128</v>
      </c>
      <c r="B1897" s="19">
        <v>38600</v>
      </c>
      <c r="C1897" s="18" t="s">
        <v>50</v>
      </c>
      <c r="D1897" s="18" t="s">
        <v>58</v>
      </c>
      <c r="E1897" s="18" t="s">
        <v>21</v>
      </c>
      <c r="F1897" s="18" t="s">
        <v>101</v>
      </c>
      <c r="G1897" s="18" t="s">
        <v>110</v>
      </c>
      <c r="H1897" s="18" t="s">
        <v>4129</v>
      </c>
      <c r="I1897" s="18" t="s">
        <v>4130</v>
      </c>
      <c r="J1897" s="20">
        <v>513</v>
      </c>
      <c r="K1897" s="20">
        <v>1379</v>
      </c>
      <c r="L1897" s="20">
        <v>197</v>
      </c>
      <c r="M1897" s="20">
        <v>10000</v>
      </c>
      <c r="N1897" s="20">
        <v>7.2</v>
      </c>
      <c r="O1897" s="20">
        <v>342</v>
      </c>
      <c r="P1897" s="20">
        <v>100</v>
      </c>
      <c r="Q1897" s="3">
        <v>26005908</v>
      </c>
      <c r="R1897" s="3">
        <v>3500000</v>
      </c>
      <c r="S1897" s="3">
        <f t="shared" si="290"/>
        <v>22505908</v>
      </c>
      <c r="T1897" s="4">
        <f t="shared" si="291"/>
        <v>6.4302594285714285</v>
      </c>
      <c r="U1897" s="5">
        <f t="shared" si="292"/>
        <v>32.37210377142857</v>
      </c>
      <c r="V1897" s="2">
        <f t="shared" si="293"/>
        <v>2005</v>
      </c>
      <c r="W1897" s="18" t="str">
        <f t="shared" si="294"/>
        <v>sentyabr</v>
      </c>
      <c r="X1897" s="18" t="str">
        <f t="shared" si="295"/>
        <v>Neil Marshall</v>
      </c>
      <c r="Y1897" s="18" t="str">
        <f t="shared" si="296"/>
        <v>THE DESCENT</v>
      </c>
      <c r="Z1897" s="18" t="str">
        <f t="shared" si="297"/>
        <v>Normal</v>
      </c>
      <c r="AA1897" s="18" t="str">
        <f>VLOOKUP(D1897, lookups!$A$2:$B$18, 2, FALSE)</f>
        <v>High Budget</v>
      </c>
      <c r="AB1897" s="18" t="str">
        <f t="shared" si="298"/>
        <v>Not Recommended</v>
      </c>
      <c r="AC1897" s="18" t="str">
        <f t="shared" si="299"/>
        <v>Normal</v>
      </c>
    </row>
    <row r="1898" spans="1:29" x14ac:dyDescent="0.35">
      <c r="A1898" s="18" t="s">
        <v>6568</v>
      </c>
      <c r="B1898" s="19">
        <v>41347</v>
      </c>
      <c r="C1898" s="18" t="s">
        <v>50</v>
      </c>
      <c r="D1898" s="18" t="s">
        <v>95</v>
      </c>
      <c r="E1898" s="18" t="s">
        <v>21</v>
      </c>
      <c r="F1898" s="18" t="s">
        <v>101</v>
      </c>
      <c r="G1898" s="18" t="s">
        <v>110</v>
      </c>
      <c r="H1898" s="18" t="s">
        <v>4437</v>
      </c>
      <c r="I1898" s="18" t="s">
        <v>3775</v>
      </c>
      <c r="J1898" s="20">
        <v>177</v>
      </c>
      <c r="K1898" s="20">
        <v>278</v>
      </c>
      <c r="L1898" s="20">
        <v>1000</v>
      </c>
      <c r="M1898" s="20">
        <v>49000</v>
      </c>
      <c r="N1898" s="20">
        <v>7</v>
      </c>
      <c r="O1898" s="20">
        <v>427</v>
      </c>
      <c r="P1898" s="20">
        <v>109</v>
      </c>
      <c r="Q1898" s="3">
        <v>26003149</v>
      </c>
      <c r="R1898" s="3">
        <v>20000000</v>
      </c>
      <c r="S1898" s="3">
        <f t="shared" si="290"/>
        <v>6003149</v>
      </c>
      <c r="T1898" s="4">
        <f t="shared" si="291"/>
        <v>0.30015744999999999</v>
      </c>
      <c r="U1898" s="5">
        <f t="shared" si="292"/>
        <v>33.020062979999999</v>
      </c>
      <c r="V1898" s="2">
        <f t="shared" si="293"/>
        <v>2013</v>
      </c>
      <c r="W1898" s="18" t="str">
        <f t="shared" si="294"/>
        <v>mart</v>
      </c>
      <c r="X1898" s="18" t="str">
        <f t="shared" si="295"/>
        <v>Edgar Wright</v>
      </c>
      <c r="Y1898" s="18" t="str">
        <f t="shared" si="296"/>
        <v>THE WORLD'S END</v>
      </c>
      <c r="Z1898" s="18" t="str">
        <f t="shared" si="297"/>
        <v>Normal</v>
      </c>
      <c r="AA1898" s="18" t="str">
        <f>VLOOKUP(D1898, lookups!$A$2:$B$18, 2, FALSE)</f>
        <v>High Budget</v>
      </c>
      <c r="AB1898" s="18" t="str">
        <f t="shared" si="298"/>
        <v>Not Recommended</v>
      </c>
      <c r="AC1898" s="18" t="str">
        <f t="shared" si="299"/>
        <v>Normal</v>
      </c>
    </row>
    <row r="1899" spans="1:29" x14ac:dyDescent="0.35">
      <c r="A1899" s="18" t="s">
        <v>2507</v>
      </c>
      <c r="B1899" s="19">
        <v>36565</v>
      </c>
      <c r="C1899" s="18" t="s">
        <v>50</v>
      </c>
      <c r="D1899" s="18" t="s">
        <v>58</v>
      </c>
      <c r="E1899" s="18" t="s">
        <v>21</v>
      </c>
      <c r="F1899" s="18" t="s">
        <v>22</v>
      </c>
      <c r="G1899" s="18" t="s">
        <v>102</v>
      </c>
      <c r="H1899" s="18" t="s">
        <v>221</v>
      </c>
      <c r="I1899" s="18" t="s">
        <v>2508</v>
      </c>
      <c r="J1899" s="20">
        <v>22000</v>
      </c>
      <c r="K1899" s="20">
        <v>28050</v>
      </c>
      <c r="L1899" s="20">
        <v>5</v>
      </c>
      <c r="M1899" s="20">
        <v>413</v>
      </c>
      <c r="N1899" s="20">
        <v>4.0999999999999996</v>
      </c>
      <c r="O1899" s="20">
        <v>49</v>
      </c>
      <c r="P1899" s="20">
        <v>92</v>
      </c>
      <c r="Q1899" s="3">
        <v>26000610</v>
      </c>
      <c r="R1899" s="3">
        <v>76000000</v>
      </c>
      <c r="S1899" s="3">
        <f t="shared" si="290"/>
        <v>-49999390</v>
      </c>
      <c r="T1899" s="4">
        <f t="shared" si="291"/>
        <v>-0.65788671052631575</v>
      </c>
      <c r="U1899" s="5">
        <f t="shared" si="292"/>
        <v>16.178145315789472</v>
      </c>
      <c r="V1899" s="2">
        <f t="shared" si="293"/>
        <v>2000</v>
      </c>
      <c r="W1899" s="18" t="str">
        <f t="shared" si="294"/>
        <v>fevral</v>
      </c>
      <c r="X1899" s="18" t="str">
        <f t="shared" si="295"/>
        <v>Des McAnuff</v>
      </c>
      <c r="Y1899" s="18" t="str">
        <f t="shared" si="296"/>
        <v>THE ADVENTURES OF ROCKY &amp; BULLWİNKLE</v>
      </c>
      <c r="Z1899" s="18" t="str">
        <f t="shared" si="297"/>
        <v>Underperformer</v>
      </c>
      <c r="AA1899" s="18" t="str">
        <f>VLOOKUP(D1899, lookups!$A$2:$B$18, 2, FALSE)</f>
        <v>High Budget</v>
      </c>
      <c r="AB1899" s="18" t="str">
        <f t="shared" si="298"/>
        <v>Not Recommended</v>
      </c>
      <c r="AC1899" s="18" t="str">
        <f t="shared" si="299"/>
        <v>High Buzz Mismatch</v>
      </c>
    </row>
    <row r="1900" spans="1:29" x14ac:dyDescent="0.35">
      <c r="A1900" s="18" t="s">
        <v>6602</v>
      </c>
      <c r="B1900" s="19">
        <v>41894</v>
      </c>
      <c r="C1900" s="18" t="s">
        <v>50</v>
      </c>
      <c r="D1900" s="18" t="s">
        <v>20</v>
      </c>
      <c r="E1900" s="18" t="s">
        <v>21</v>
      </c>
      <c r="F1900" s="18" t="s">
        <v>22</v>
      </c>
      <c r="G1900" s="18" t="s">
        <v>110</v>
      </c>
      <c r="H1900" s="18" t="s">
        <v>477</v>
      </c>
      <c r="I1900" s="18" t="s">
        <v>6603</v>
      </c>
      <c r="J1900" s="20">
        <v>14000</v>
      </c>
      <c r="K1900" s="20">
        <v>15428</v>
      </c>
      <c r="L1900" s="20">
        <v>71</v>
      </c>
      <c r="M1900" s="20">
        <v>15000</v>
      </c>
      <c r="N1900" s="20">
        <v>6.5</v>
      </c>
      <c r="O1900" s="20">
        <v>253</v>
      </c>
      <c r="P1900" s="20">
        <v>114</v>
      </c>
      <c r="Q1900" s="3">
        <v>25977365</v>
      </c>
      <c r="R1900" s="3">
        <v>28000000</v>
      </c>
      <c r="S1900" s="3">
        <f t="shared" si="290"/>
        <v>-2022635</v>
      </c>
      <c r="T1900" s="4">
        <f t="shared" si="291"/>
        <v>-7.2236964285714286E-2</v>
      </c>
      <c r="U1900" s="5">
        <f t="shared" si="292"/>
        <v>27.471105214285714</v>
      </c>
      <c r="V1900" s="2">
        <f t="shared" si="293"/>
        <v>2014</v>
      </c>
      <c r="W1900" s="18" t="str">
        <f t="shared" si="294"/>
        <v>sentyabr</v>
      </c>
      <c r="X1900" s="18" t="str">
        <f t="shared" si="295"/>
        <v>Scott Frank</v>
      </c>
      <c r="Y1900" s="18" t="str">
        <f t="shared" si="296"/>
        <v>A WALK AMONG THE TOMBSTONES</v>
      </c>
      <c r="Z1900" s="18" t="str">
        <f t="shared" si="297"/>
        <v>Normal</v>
      </c>
      <c r="AA1900" s="18" t="str">
        <f>VLOOKUP(D1900, lookups!$A$2:$B$18, 2, FALSE)</f>
        <v>Medium Budget</v>
      </c>
      <c r="AB1900" s="18" t="str">
        <f t="shared" si="298"/>
        <v>Not Recommended</v>
      </c>
      <c r="AC1900" s="18" t="str">
        <f t="shared" si="299"/>
        <v>Normal</v>
      </c>
    </row>
    <row r="1901" spans="1:29" x14ac:dyDescent="0.35">
      <c r="A1901" s="18" t="s">
        <v>5027</v>
      </c>
      <c r="B1901" s="19">
        <v>39489</v>
      </c>
      <c r="C1901" s="18" t="s">
        <v>50</v>
      </c>
      <c r="D1901" s="18" t="s">
        <v>109</v>
      </c>
      <c r="E1901" s="18" t="s">
        <v>21</v>
      </c>
      <c r="F1901" s="18" t="s">
        <v>22</v>
      </c>
      <c r="G1901" s="18" t="s">
        <v>150</v>
      </c>
      <c r="H1901" s="18" t="s">
        <v>5028</v>
      </c>
      <c r="I1901" s="18" t="s">
        <v>5029</v>
      </c>
      <c r="J1901" s="20">
        <v>449</v>
      </c>
      <c r="K1901" s="20">
        <v>1534</v>
      </c>
      <c r="L1901" s="20">
        <v>5</v>
      </c>
      <c r="M1901" s="20">
        <v>0</v>
      </c>
      <c r="N1901" s="20">
        <v>5.2</v>
      </c>
      <c r="O1901" s="20">
        <v>135</v>
      </c>
      <c r="P1901" s="20">
        <v>90</v>
      </c>
      <c r="Q1901" s="3">
        <v>25926543</v>
      </c>
      <c r="R1901" s="3">
        <v>8000000</v>
      </c>
      <c r="S1901" s="3">
        <f t="shared" si="290"/>
        <v>17926543</v>
      </c>
      <c r="T1901" s="4">
        <f t="shared" si="291"/>
        <v>2.2408178749999998</v>
      </c>
      <c r="U1901" s="5">
        <f t="shared" si="292"/>
        <v>21.696327150000002</v>
      </c>
      <c r="V1901" s="2">
        <f t="shared" si="293"/>
        <v>2008</v>
      </c>
      <c r="W1901" s="18" t="str">
        <f t="shared" si="294"/>
        <v>fevral</v>
      </c>
      <c r="X1901" s="18" t="str">
        <f t="shared" si="295"/>
        <v>Masayuki Ochiai</v>
      </c>
      <c r="Y1901" s="18" t="str">
        <f t="shared" si="296"/>
        <v>SHUTTER</v>
      </c>
      <c r="Z1901" s="18" t="str">
        <f t="shared" si="297"/>
        <v>Normal</v>
      </c>
      <c r="AA1901" s="18" t="str">
        <f>VLOOKUP(D1901, lookups!$A$2:$B$18, 2, FALSE)</f>
        <v>Low Budget</v>
      </c>
      <c r="AB1901" s="18" t="str">
        <f t="shared" si="298"/>
        <v>Not Recommended</v>
      </c>
      <c r="AC1901" s="18" t="str">
        <f t="shared" si="299"/>
        <v>Normal</v>
      </c>
    </row>
    <row r="1902" spans="1:29" x14ac:dyDescent="0.35">
      <c r="A1902" s="18" t="s">
        <v>479</v>
      </c>
      <c r="B1902" s="19">
        <v>31006</v>
      </c>
      <c r="C1902" s="18" t="s">
        <v>50</v>
      </c>
      <c r="D1902" s="18" t="s">
        <v>20</v>
      </c>
      <c r="E1902" s="18" t="s">
        <v>21</v>
      </c>
      <c r="F1902" s="18" t="s">
        <v>22</v>
      </c>
      <c r="G1902" s="18" t="s">
        <v>110</v>
      </c>
      <c r="H1902" s="18" t="s">
        <v>480</v>
      </c>
      <c r="I1902" s="18" t="s">
        <v>215</v>
      </c>
      <c r="J1902" s="20">
        <v>12000</v>
      </c>
      <c r="K1902" s="20">
        <v>18793</v>
      </c>
      <c r="L1902" s="20">
        <v>0</v>
      </c>
      <c r="M1902" s="20">
        <v>828</v>
      </c>
      <c r="N1902" s="20">
        <v>6.5</v>
      </c>
      <c r="O1902" s="20">
        <v>36</v>
      </c>
      <c r="P1902" s="20">
        <v>123</v>
      </c>
      <c r="Q1902" s="3">
        <v>25900000</v>
      </c>
      <c r="R1902" s="3">
        <v>58000000</v>
      </c>
      <c r="S1902" s="3">
        <f t="shared" si="290"/>
        <v>-32100000</v>
      </c>
      <c r="T1902" s="4">
        <f t="shared" si="291"/>
        <v>-0.55344827586206902</v>
      </c>
      <c r="U1902" s="5">
        <f t="shared" si="292"/>
        <v>25.861420689655173</v>
      </c>
      <c r="V1902" s="2">
        <f t="shared" si="293"/>
        <v>1984</v>
      </c>
      <c r="W1902" s="18" t="str">
        <f t="shared" si="294"/>
        <v>noyabr</v>
      </c>
      <c r="X1902" s="18" t="str">
        <f t="shared" si="295"/>
        <v>Francis Ford Coppola</v>
      </c>
      <c r="Y1902" s="18" t="str">
        <f t="shared" si="296"/>
        <v>THE COTTON CLUB</v>
      </c>
      <c r="Z1902" s="18" t="str">
        <f t="shared" si="297"/>
        <v>Underperformer</v>
      </c>
      <c r="AA1902" s="18" t="str">
        <f>VLOOKUP(D1902, lookups!$A$2:$B$18, 2, FALSE)</f>
        <v>Medium Budget</v>
      </c>
      <c r="AB1902" s="18" t="str">
        <f t="shared" si="298"/>
        <v>Not Recommended</v>
      </c>
      <c r="AC1902" s="18" t="str">
        <f t="shared" si="299"/>
        <v>Normal</v>
      </c>
    </row>
    <row r="1903" spans="1:29" x14ac:dyDescent="0.35">
      <c r="A1903" s="18" t="s">
        <v>5051</v>
      </c>
      <c r="B1903" s="19">
        <v>39804</v>
      </c>
      <c r="C1903" s="18" t="s">
        <v>50</v>
      </c>
      <c r="D1903" s="18" t="s">
        <v>95</v>
      </c>
      <c r="E1903" s="18" t="s">
        <v>21</v>
      </c>
      <c r="F1903" s="18" t="s">
        <v>22</v>
      </c>
      <c r="G1903" s="18" t="s">
        <v>150</v>
      </c>
      <c r="H1903" s="18" t="s">
        <v>2401</v>
      </c>
      <c r="I1903" s="18" t="s">
        <v>2552</v>
      </c>
      <c r="J1903" s="20">
        <v>1000</v>
      </c>
      <c r="K1903" s="20">
        <v>3266</v>
      </c>
      <c r="L1903" s="20">
        <v>82</v>
      </c>
      <c r="M1903" s="20">
        <v>0</v>
      </c>
      <c r="N1903" s="20">
        <v>4.5</v>
      </c>
      <c r="O1903" s="20">
        <v>121</v>
      </c>
      <c r="P1903" s="20">
        <v>82</v>
      </c>
      <c r="Q1903" s="3">
        <v>25871834</v>
      </c>
      <c r="R1903" s="3">
        <v>35000000</v>
      </c>
      <c r="S1903" s="3">
        <f t="shared" si="290"/>
        <v>-9128166</v>
      </c>
      <c r="T1903" s="4">
        <f t="shared" si="291"/>
        <v>-0.26080474285714283</v>
      </c>
      <c r="U1903" s="5">
        <f t="shared" si="292"/>
        <v>17.895678102857143</v>
      </c>
      <c r="V1903" s="2">
        <f t="shared" si="293"/>
        <v>2008</v>
      </c>
      <c r="W1903" s="18" t="str">
        <f t="shared" si="294"/>
        <v>dekabr</v>
      </c>
      <c r="X1903" s="18" t="str">
        <f t="shared" si="295"/>
        <v>Craig Mazin</v>
      </c>
      <c r="Y1903" s="18" t="str">
        <f t="shared" si="296"/>
        <v>SUPERHERO MOVİE</v>
      </c>
      <c r="Z1903" s="18" t="str">
        <f t="shared" si="297"/>
        <v>Normal</v>
      </c>
      <c r="AA1903" s="18" t="str">
        <f>VLOOKUP(D1903, lookups!$A$2:$B$18, 2, FALSE)</f>
        <v>High Budget</v>
      </c>
      <c r="AB1903" s="18" t="str">
        <f t="shared" si="298"/>
        <v>Not Recommended</v>
      </c>
      <c r="AC1903" s="18" t="str">
        <f t="shared" si="299"/>
        <v>High Buzz Mismatch</v>
      </c>
    </row>
    <row r="1904" spans="1:29" x14ac:dyDescent="0.35">
      <c r="A1904" s="18" t="s">
        <v>6060</v>
      </c>
      <c r="B1904" s="19">
        <v>41154</v>
      </c>
      <c r="C1904" s="18" t="s">
        <v>50</v>
      </c>
      <c r="D1904" s="18" t="s">
        <v>95</v>
      </c>
      <c r="E1904" s="18" t="s">
        <v>21</v>
      </c>
      <c r="F1904" s="18" t="s">
        <v>22</v>
      </c>
      <c r="G1904" s="18" t="s">
        <v>150</v>
      </c>
      <c r="H1904" s="18" t="s">
        <v>3911</v>
      </c>
      <c r="I1904" s="18" t="s">
        <v>1341</v>
      </c>
      <c r="J1904" s="20">
        <v>907</v>
      </c>
      <c r="K1904" s="20">
        <v>2471</v>
      </c>
      <c r="L1904" s="20">
        <v>357</v>
      </c>
      <c r="M1904" s="20">
        <v>11000</v>
      </c>
      <c r="N1904" s="20">
        <v>5.0999999999999996</v>
      </c>
      <c r="O1904" s="20">
        <v>211</v>
      </c>
      <c r="P1904" s="20">
        <v>101</v>
      </c>
      <c r="Q1904" s="3">
        <v>25863915</v>
      </c>
      <c r="R1904" s="3">
        <v>35000000</v>
      </c>
      <c r="S1904" s="3">
        <f t="shared" si="290"/>
        <v>-9136085</v>
      </c>
      <c r="T1904" s="4">
        <f t="shared" si="291"/>
        <v>-0.26103100000000001</v>
      </c>
      <c r="U1904" s="5">
        <f t="shared" si="292"/>
        <v>21.395587599999999</v>
      </c>
      <c r="V1904" s="2">
        <f t="shared" si="293"/>
        <v>2012</v>
      </c>
      <c r="W1904" s="18" t="str">
        <f t="shared" si="294"/>
        <v>sentyabr</v>
      </c>
      <c r="X1904" s="18" t="str">
        <f t="shared" si="295"/>
        <v>Rob Cohen</v>
      </c>
      <c r="Y1904" s="18" t="str">
        <f t="shared" si="296"/>
        <v>ALEX CROSS</v>
      </c>
      <c r="Z1904" s="18" t="str">
        <f t="shared" si="297"/>
        <v>Normal</v>
      </c>
      <c r="AA1904" s="18" t="str">
        <f>VLOOKUP(D1904, lookups!$A$2:$B$18, 2, FALSE)</f>
        <v>High Budget</v>
      </c>
      <c r="AB1904" s="18" t="str">
        <f t="shared" si="298"/>
        <v>Not Recommended</v>
      </c>
      <c r="AC1904" s="18" t="str">
        <f t="shared" si="299"/>
        <v>High Buzz Mismatch</v>
      </c>
    </row>
    <row r="1905" spans="1:29" x14ac:dyDescent="0.35">
      <c r="A1905" s="18" t="s">
        <v>3897</v>
      </c>
      <c r="B1905" s="19">
        <v>38608</v>
      </c>
      <c r="C1905" s="18" t="s">
        <v>50</v>
      </c>
      <c r="D1905" s="18" t="s">
        <v>95</v>
      </c>
      <c r="E1905" s="18" t="s">
        <v>21</v>
      </c>
      <c r="F1905" s="18" t="s">
        <v>22</v>
      </c>
      <c r="G1905" s="18" t="s">
        <v>150</v>
      </c>
      <c r="H1905" s="18" t="s">
        <v>1838</v>
      </c>
      <c r="I1905" s="18" t="s">
        <v>3898</v>
      </c>
      <c r="J1905" s="20">
        <v>9000</v>
      </c>
      <c r="K1905" s="20">
        <v>10185</v>
      </c>
      <c r="L1905" s="20">
        <v>45</v>
      </c>
      <c r="M1905" s="20">
        <v>0</v>
      </c>
      <c r="N1905" s="20">
        <v>5.5</v>
      </c>
      <c r="O1905" s="20">
        <v>178</v>
      </c>
      <c r="P1905" s="20">
        <v>93</v>
      </c>
      <c r="Q1905" s="3">
        <v>25857987</v>
      </c>
      <c r="R1905" s="3">
        <v>62000000</v>
      </c>
      <c r="S1905" s="3">
        <f t="shared" si="290"/>
        <v>-36142013</v>
      </c>
      <c r="T1905" s="4">
        <f t="shared" si="291"/>
        <v>-0.58293569354838715</v>
      </c>
      <c r="U1905" s="5">
        <f t="shared" si="292"/>
        <v>21.766825722580645</v>
      </c>
      <c r="V1905" s="2">
        <f t="shared" si="293"/>
        <v>2005</v>
      </c>
      <c r="W1905" s="18" t="str">
        <f t="shared" si="294"/>
        <v>sentyabr</v>
      </c>
      <c r="X1905" s="18" t="str">
        <f t="shared" si="295"/>
        <v>Karyn Kusama</v>
      </c>
      <c r="Y1905" s="18" t="str">
        <f t="shared" si="296"/>
        <v>Ã†ON FLUX</v>
      </c>
      <c r="Z1905" s="18" t="str">
        <f t="shared" si="297"/>
        <v>Underperformer</v>
      </c>
      <c r="AA1905" s="18" t="str">
        <f>VLOOKUP(D1905, lookups!$A$2:$B$18, 2, FALSE)</f>
        <v>High Budget</v>
      </c>
      <c r="AB1905" s="18" t="str">
        <f t="shared" si="298"/>
        <v>Not Recommended</v>
      </c>
      <c r="AC1905" s="18" t="str">
        <f t="shared" si="299"/>
        <v>High Buzz Mismatch</v>
      </c>
    </row>
    <row r="1906" spans="1:29" x14ac:dyDescent="0.35">
      <c r="A1906" s="18" t="s">
        <v>1032</v>
      </c>
      <c r="B1906" s="19">
        <v>34239</v>
      </c>
      <c r="C1906" s="18" t="s">
        <v>50</v>
      </c>
      <c r="D1906" s="18" t="s">
        <v>79</v>
      </c>
      <c r="E1906" s="18" t="s">
        <v>21</v>
      </c>
      <c r="F1906" s="18" t="s">
        <v>101</v>
      </c>
      <c r="G1906" s="18" t="s">
        <v>102</v>
      </c>
      <c r="H1906" s="18" t="s">
        <v>898</v>
      </c>
      <c r="I1906" s="18" t="s">
        <v>258</v>
      </c>
      <c r="J1906" s="20">
        <v>12000</v>
      </c>
      <c r="K1906" s="20">
        <v>13619</v>
      </c>
      <c r="L1906" s="20">
        <v>0</v>
      </c>
      <c r="M1906" s="20">
        <v>2000</v>
      </c>
      <c r="N1906" s="20">
        <v>7.4</v>
      </c>
      <c r="O1906" s="20">
        <v>23</v>
      </c>
      <c r="P1906" s="20">
        <v>115</v>
      </c>
      <c r="Q1906" s="3">
        <v>25842000</v>
      </c>
      <c r="R1906" s="3">
        <v>22000000</v>
      </c>
      <c r="S1906" s="3">
        <f t="shared" si="290"/>
        <v>3842000</v>
      </c>
      <c r="T1906" s="4">
        <f t="shared" si="291"/>
        <v>0.17463636363636365</v>
      </c>
      <c r="U1906" s="5">
        <f t="shared" si="292"/>
        <v>29.869854545454547</v>
      </c>
      <c r="V1906" s="2">
        <f t="shared" si="293"/>
        <v>1993</v>
      </c>
      <c r="W1906" s="18" t="str">
        <f t="shared" si="294"/>
        <v>sentyabr</v>
      </c>
      <c r="X1906" s="18" t="str">
        <f t="shared" si="295"/>
        <v>Richard Attenborough</v>
      </c>
      <c r="Y1906" s="18" t="str">
        <f t="shared" si="296"/>
        <v>SHADOWLANDS</v>
      </c>
      <c r="Z1906" s="18" t="str">
        <f t="shared" si="297"/>
        <v>Normal</v>
      </c>
      <c r="AA1906" s="18" t="str">
        <f>VLOOKUP(D1906, lookups!$A$2:$B$18, 2, FALSE)</f>
        <v>Medium Budget</v>
      </c>
      <c r="AB1906" s="18" t="str">
        <f t="shared" si="298"/>
        <v>Not Recommended</v>
      </c>
      <c r="AC1906" s="18" t="str">
        <f t="shared" si="299"/>
        <v>Normal</v>
      </c>
    </row>
    <row r="1907" spans="1:29" x14ac:dyDescent="0.35">
      <c r="A1907" s="18" t="s">
        <v>1445</v>
      </c>
      <c r="B1907" s="19">
        <v>35341</v>
      </c>
      <c r="C1907" s="18" t="s">
        <v>50</v>
      </c>
      <c r="D1907" s="18" t="s">
        <v>38</v>
      </c>
      <c r="E1907" s="18" t="s">
        <v>21</v>
      </c>
      <c r="F1907" s="18" t="s">
        <v>22</v>
      </c>
      <c r="G1907" s="18" t="s">
        <v>102</v>
      </c>
      <c r="H1907" s="18" t="s">
        <v>473</v>
      </c>
      <c r="I1907" s="18" t="s">
        <v>473</v>
      </c>
      <c r="J1907" s="20">
        <v>15000</v>
      </c>
      <c r="K1907" s="20">
        <v>28713</v>
      </c>
      <c r="L1907" s="20">
        <v>15000</v>
      </c>
      <c r="M1907" s="20">
        <v>0</v>
      </c>
      <c r="N1907" s="20">
        <v>6.9</v>
      </c>
      <c r="O1907" s="20">
        <v>75</v>
      </c>
      <c r="P1907" s="20">
        <v>149</v>
      </c>
      <c r="Q1907" s="3">
        <v>25809813</v>
      </c>
      <c r="R1907" s="3">
        <v>26000000</v>
      </c>
      <c r="S1907" s="3">
        <f t="shared" si="290"/>
        <v>-190187</v>
      </c>
      <c r="T1907" s="4">
        <f t="shared" si="291"/>
        <v>-7.3148846153846155E-3</v>
      </c>
      <c r="U1907" s="5">
        <f t="shared" si="292"/>
        <v>27.597074046153846</v>
      </c>
      <c r="V1907" s="2">
        <f t="shared" si="293"/>
        <v>1996</v>
      </c>
      <c r="W1907" s="18" t="str">
        <f t="shared" si="294"/>
        <v>oktyabr</v>
      </c>
      <c r="X1907" s="18" t="str">
        <f t="shared" si="295"/>
        <v>Tom Hanks</v>
      </c>
      <c r="Y1907" s="18" t="str">
        <f t="shared" si="296"/>
        <v>THAT THİNG YOU DO!</v>
      </c>
      <c r="Z1907" s="18" t="str">
        <f t="shared" si="297"/>
        <v>Normal</v>
      </c>
      <c r="AA1907" s="18" t="str">
        <f>VLOOKUP(D1907, lookups!$A$2:$B$18, 2, FALSE)</f>
        <v>Medium Budget</v>
      </c>
      <c r="AB1907" s="18" t="str">
        <f t="shared" si="298"/>
        <v>Not Recommended</v>
      </c>
      <c r="AC1907" s="18" t="str">
        <f t="shared" si="299"/>
        <v>Normal</v>
      </c>
    </row>
    <row r="1908" spans="1:29" x14ac:dyDescent="0.35">
      <c r="A1908" s="18" t="s">
        <v>6994</v>
      </c>
      <c r="B1908" s="19">
        <v>42050</v>
      </c>
      <c r="C1908" s="18" t="s">
        <v>50</v>
      </c>
      <c r="D1908" s="18" t="s">
        <v>109</v>
      </c>
      <c r="E1908" s="18" t="s">
        <v>21</v>
      </c>
      <c r="F1908" s="18" t="s">
        <v>22</v>
      </c>
      <c r="G1908" s="18" t="s">
        <v>150</v>
      </c>
      <c r="H1908" s="18" t="s">
        <v>3937</v>
      </c>
      <c r="I1908" s="18" t="s">
        <v>6995</v>
      </c>
      <c r="J1908" s="20">
        <v>10000</v>
      </c>
      <c r="K1908" s="20">
        <v>11771</v>
      </c>
      <c r="L1908" s="20">
        <v>26</v>
      </c>
      <c r="M1908" s="20">
        <v>0</v>
      </c>
      <c r="N1908" s="20">
        <v>5.2</v>
      </c>
      <c r="O1908" s="20">
        <v>152</v>
      </c>
      <c r="P1908" s="20">
        <v>83</v>
      </c>
      <c r="Q1908" s="3">
        <v>25799043</v>
      </c>
      <c r="R1908" s="3">
        <v>3300000</v>
      </c>
      <c r="S1908" s="3">
        <f t="shared" si="290"/>
        <v>22499043</v>
      </c>
      <c r="T1908" s="4">
        <f t="shared" si="291"/>
        <v>6.8178918181818178</v>
      </c>
      <c r="U1908" s="5">
        <f t="shared" si="292"/>
        <v>23.527156727272729</v>
      </c>
      <c r="V1908" s="2">
        <f t="shared" si="293"/>
        <v>2015</v>
      </c>
      <c r="W1908" s="18" t="str">
        <f t="shared" si="294"/>
        <v>fevral</v>
      </c>
      <c r="X1908" s="18" t="str">
        <f t="shared" si="295"/>
        <v>David Gelb</v>
      </c>
      <c r="Y1908" s="18" t="str">
        <f t="shared" si="296"/>
        <v>THE LAZARUS EFFECT</v>
      </c>
      <c r="Z1908" s="18" t="str">
        <f t="shared" si="297"/>
        <v>Normal</v>
      </c>
      <c r="AA1908" s="18" t="str">
        <f>VLOOKUP(D1908, lookups!$A$2:$B$18, 2, FALSE)</f>
        <v>Low Budget</v>
      </c>
      <c r="AB1908" s="18" t="str">
        <f t="shared" si="298"/>
        <v>Not Recommended</v>
      </c>
      <c r="AC1908" s="18" t="str">
        <f t="shared" si="299"/>
        <v>Normal</v>
      </c>
    </row>
    <row r="1909" spans="1:29" x14ac:dyDescent="0.35">
      <c r="A1909" s="18" t="s">
        <v>3054</v>
      </c>
      <c r="B1909" s="19">
        <v>37450</v>
      </c>
      <c r="C1909" s="18" t="s">
        <v>19</v>
      </c>
      <c r="D1909" s="18" t="s">
        <v>79</v>
      </c>
      <c r="E1909" s="18" t="s">
        <v>21</v>
      </c>
      <c r="F1909" s="18" t="s">
        <v>22</v>
      </c>
      <c r="G1909" s="18" t="s">
        <v>110</v>
      </c>
      <c r="H1909" s="18" t="s">
        <v>1215</v>
      </c>
      <c r="I1909" s="18" t="s">
        <v>3055</v>
      </c>
      <c r="J1909" s="20">
        <v>4000</v>
      </c>
      <c r="K1909" s="20">
        <v>7072</v>
      </c>
      <c r="L1909" s="20">
        <v>278</v>
      </c>
      <c r="M1909" s="20">
        <v>0</v>
      </c>
      <c r="N1909" s="20">
        <v>7.4</v>
      </c>
      <c r="O1909" s="20">
        <v>128</v>
      </c>
      <c r="P1909" s="20">
        <v>123</v>
      </c>
      <c r="Q1909" s="3">
        <v>25776062</v>
      </c>
      <c r="R1909" s="3">
        <v>12000000</v>
      </c>
      <c r="S1909" s="3">
        <f t="shared" si="290"/>
        <v>13776062</v>
      </c>
      <c r="T1909" s="4">
        <f t="shared" si="291"/>
        <v>1.1480051666666666</v>
      </c>
      <c r="U1909" s="5">
        <f t="shared" si="292"/>
        <v>30.059202066666668</v>
      </c>
      <c r="V1909" s="2">
        <f t="shared" si="293"/>
        <v>2002</v>
      </c>
      <c r="W1909" s="18" t="str">
        <f t="shared" si="294"/>
        <v>iyul</v>
      </c>
      <c r="X1909" s="18" t="str">
        <f t="shared" si="295"/>
        <v>Julie Taymor</v>
      </c>
      <c r="Y1909" s="18" t="str">
        <f t="shared" si="296"/>
        <v>FRİDA</v>
      </c>
      <c r="Z1909" s="18" t="str">
        <f t="shared" si="297"/>
        <v>Normal</v>
      </c>
      <c r="AA1909" s="18" t="str">
        <f>VLOOKUP(D1909, lookups!$A$2:$B$18, 2, FALSE)</f>
        <v>Medium Budget</v>
      </c>
      <c r="AB1909" s="18" t="str">
        <f t="shared" si="298"/>
        <v>Not Recommended</v>
      </c>
      <c r="AC1909" s="18" t="str">
        <f t="shared" si="299"/>
        <v>Normal</v>
      </c>
    </row>
    <row r="1910" spans="1:29" x14ac:dyDescent="0.35">
      <c r="A1910" s="18" t="s">
        <v>1368</v>
      </c>
      <c r="B1910" s="19">
        <v>35371</v>
      </c>
      <c r="C1910" s="18" t="s">
        <v>50</v>
      </c>
      <c r="D1910" s="18" t="s">
        <v>20</v>
      </c>
      <c r="E1910" s="18" t="s">
        <v>21</v>
      </c>
      <c r="F1910" s="18" t="s">
        <v>22</v>
      </c>
      <c r="G1910" s="18" t="s">
        <v>110</v>
      </c>
      <c r="H1910" s="18" t="s">
        <v>948</v>
      </c>
      <c r="I1910" s="18" t="s">
        <v>920</v>
      </c>
      <c r="J1910" s="20">
        <v>16000</v>
      </c>
      <c r="K1910" s="20">
        <v>23296</v>
      </c>
      <c r="L1910" s="20">
        <v>0</v>
      </c>
      <c r="M1910" s="20">
        <v>12000</v>
      </c>
      <c r="N1910" s="20">
        <v>7.3</v>
      </c>
      <c r="O1910" s="20">
        <v>165</v>
      </c>
      <c r="P1910" s="20">
        <v>108</v>
      </c>
      <c r="Q1910" s="3">
        <v>25753840</v>
      </c>
      <c r="R1910" s="3">
        <v>19000000</v>
      </c>
      <c r="S1910" s="3">
        <f t="shared" si="290"/>
        <v>6753840</v>
      </c>
      <c r="T1910" s="4">
        <f t="shared" si="291"/>
        <v>0.35546526315789473</v>
      </c>
      <c r="U1910" s="5">
        <f t="shared" si="292"/>
        <v>30.542186105263156</v>
      </c>
      <c r="V1910" s="2">
        <f t="shared" si="293"/>
        <v>1996</v>
      </c>
      <c r="W1910" s="18" t="str">
        <f t="shared" si="294"/>
        <v>noyabr</v>
      </c>
      <c r="X1910" s="18" t="str">
        <f t="shared" si="295"/>
        <v>Robert Rodriguez</v>
      </c>
      <c r="Y1910" s="18" t="str">
        <f t="shared" si="296"/>
        <v>FROM DUSK TİLL DAWN</v>
      </c>
      <c r="Z1910" s="18" t="str">
        <f t="shared" si="297"/>
        <v>Normal</v>
      </c>
      <c r="AA1910" s="18" t="str">
        <f>VLOOKUP(D1910, lookups!$A$2:$B$18, 2, FALSE)</f>
        <v>Medium Budget</v>
      </c>
      <c r="AB1910" s="18" t="str">
        <f t="shared" si="298"/>
        <v>Not Recommended</v>
      </c>
      <c r="AC1910" s="18" t="str">
        <f t="shared" si="299"/>
        <v>Normal</v>
      </c>
    </row>
    <row r="1911" spans="1:29" x14ac:dyDescent="0.35">
      <c r="A1911" s="18" t="s">
        <v>5764</v>
      </c>
      <c r="B1911" s="19">
        <v>40459</v>
      </c>
      <c r="C1911" s="18" t="s">
        <v>50</v>
      </c>
      <c r="D1911" s="18" t="s">
        <v>38</v>
      </c>
      <c r="E1911" s="18" t="s">
        <v>21</v>
      </c>
      <c r="F1911" s="18" t="s">
        <v>22</v>
      </c>
      <c r="G1911" s="18" t="s">
        <v>102</v>
      </c>
      <c r="H1911" s="18" t="s">
        <v>281</v>
      </c>
      <c r="I1911" s="18" t="s">
        <v>4470</v>
      </c>
      <c r="J1911" s="20">
        <v>2000</v>
      </c>
      <c r="K1911" s="20">
        <v>4813</v>
      </c>
      <c r="L1911" s="20">
        <v>99</v>
      </c>
      <c r="M1911" s="20">
        <v>0</v>
      </c>
      <c r="N1911" s="20">
        <v>5.8</v>
      </c>
      <c r="O1911" s="20">
        <v>91</v>
      </c>
      <c r="P1911" s="20">
        <v>105</v>
      </c>
      <c r="Q1911" s="3">
        <v>25677801</v>
      </c>
      <c r="R1911" s="3">
        <v>20000000</v>
      </c>
      <c r="S1911" s="3">
        <f t="shared" si="290"/>
        <v>5677801</v>
      </c>
      <c r="T1911" s="4">
        <f t="shared" si="291"/>
        <v>0.28389005</v>
      </c>
      <c r="U1911" s="5">
        <f t="shared" si="292"/>
        <v>23.31355602</v>
      </c>
      <c r="V1911" s="2">
        <f t="shared" si="293"/>
        <v>2010</v>
      </c>
      <c r="W1911" s="18" t="str">
        <f t="shared" si="294"/>
        <v>oktyabr</v>
      </c>
      <c r="X1911" s="18" t="str">
        <f t="shared" si="295"/>
        <v>Andy Fickman</v>
      </c>
      <c r="Y1911" s="18" t="str">
        <f t="shared" si="296"/>
        <v>YOU AGAİN</v>
      </c>
      <c r="Z1911" s="18" t="str">
        <f t="shared" si="297"/>
        <v>Normal</v>
      </c>
      <c r="AA1911" s="18" t="str">
        <f>VLOOKUP(D1911, lookups!$A$2:$B$18, 2, FALSE)</f>
        <v>Medium Budget</v>
      </c>
      <c r="AB1911" s="18" t="str">
        <f t="shared" si="298"/>
        <v>Not Recommended</v>
      </c>
      <c r="AC1911" s="18" t="str">
        <f t="shared" si="299"/>
        <v>High Buzz Mismatch</v>
      </c>
    </row>
    <row r="1912" spans="1:29" x14ac:dyDescent="0.35">
      <c r="A1912" s="18" t="s">
        <v>6331</v>
      </c>
      <c r="B1912" s="19">
        <v>41390</v>
      </c>
      <c r="C1912" s="18" t="s">
        <v>50</v>
      </c>
      <c r="D1912" s="18" t="s">
        <v>38</v>
      </c>
      <c r="E1912" s="18" t="s">
        <v>21</v>
      </c>
      <c r="F1912" s="18" t="s">
        <v>22</v>
      </c>
      <c r="G1912" s="18" t="s">
        <v>110</v>
      </c>
      <c r="H1912" s="18" t="s">
        <v>6104</v>
      </c>
      <c r="I1912" s="18" t="s">
        <v>6332</v>
      </c>
      <c r="J1912" s="20">
        <v>552</v>
      </c>
      <c r="K1912" s="20">
        <v>2730</v>
      </c>
      <c r="L1912" s="20">
        <v>24</v>
      </c>
      <c r="M1912" s="20">
        <v>11000</v>
      </c>
      <c r="N1912" s="20">
        <v>5.9</v>
      </c>
      <c r="O1912" s="20">
        <v>168</v>
      </c>
      <c r="P1912" s="20">
        <v>93</v>
      </c>
      <c r="Q1912" s="3">
        <v>25675765</v>
      </c>
      <c r="R1912" s="3">
        <v>13000000</v>
      </c>
      <c r="S1912" s="3">
        <f t="shared" si="290"/>
        <v>12675765</v>
      </c>
      <c r="T1912" s="4">
        <f t="shared" si="291"/>
        <v>0.97505884615384619</v>
      </c>
      <c r="U1912" s="5">
        <f t="shared" si="292"/>
        <v>25.090023538461541</v>
      </c>
      <c r="V1912" s="2">
        <f t="shared" si="293"/>
        <v>2013</v>
      </c>
      <c r="W1912" s="18" t="str">
        <f t="shared" si="294"/>
        <v>aprel</v>
      </c>
      <c r="X1912" s="18" t="str">
        <f t="shared" si="295"/>
        <v>Jon Lucas</v>
      </c>
      <c r="Y1912" s="18" t="str">
        <f t="shared" si="296"/>
        <v>21 &amp; OVER</v>
      </c>
      <c r="Z1912" s="18" t="str">
        <f t="shared" si="297"/>
        <v>Normal</v>
      </c>
      <c r="AA1912" s="18" t="str">
        <f>VLOOKUP(D1912, lookups!$A$2:$B$18, 2, FALSE)</f>
        <v>Medium Budget</v>
      </c>
      <c r="AB1912" s="18" t="str">
        <f t="shared" si="298"/>
        <v>Not Recommended</v>
      </c>
      <c r="AC1912" s="18" t="str">
        <f t="shared" si="299"/>
        <v>High Buzz Mismatch</v>
      </c>
    </row>
    <row r="1913" spans="1:29" x14ac:dyDescent="0.35">
      <c r="A1913" s="18" t="s">
        <v>1210</v>
      </c>
      <c r="B1913" s="19">
        <v>34718</v>
      </c>
      <c r="C1913" s="18" t="s">
        <v>50</v>
      </c>
      <c r="D1913" s="18" t="s">
        <v>95</v>
      </c>
      <c r="E1913" s="18" t="s">
        <v>21</v>
      </c>
      <c r="F1913" s="18" t="s">
        <v>22</v>
      </c>
      <c r="G1913" s="18" t="s">
        <v>110</v>
      </c>
      <c r="H1913" s="18" t="s">
        <v>948</v>
      </c>
      <c r="I1913" s="18" t="s">
        <v>920</v>
      </c>
      <c r="J1913" s="20">
        <v>16000</v>
      </c>
      <c r="K1913" s="20">
        <v>33758</v>
      </c>
      <c r="L1913" s="20">
        <v>0</v>
      </c>
      <c r="M1913" s="20">
        <v>0</v>
      </c>
      <c r="N1913" s="20">
        <v>7.2</v>
      </c>
      <c r="O1913" s="20">
        <v>93</v>
      </c>
      <c r="P1913" s="20">
        <v>104</v>
      </c>
      <c r="Q1913" s="3">
        <v>25625110</v>
      </c>
      <c r="R1913" s="3">
        <v>7000000</v>
      </c>
      <c r="S1913" s="3">
        <f t="shared" si="290"/>
        <v>18625110</v>
      </c>
      <c r="T1913" s="4">
        <f t="shared" si="291"/>
        <v>2.66073</v>
      </c>
      <c r="U1913" s="5">
        <f t="shared" si="292"/>
        <v>29.864291999999999</v>
      </c>
      <c r="V1913" s="2">
        <f t="shared" si="293"/>
        <v>1995</v>
      </c>
      <c r="W1913" s="18" t="str">
        <f t="shared" si="294"/>
        <v>yanvar</v>
      </c>
      <c r="X1913" s="18" t="str">
        <f t="shared" si="295"/>
        <v>Robert Rodriguez</v>
      </c>
      <c r="Y1913" s="18" t="str">
        <f t="shared" si="296"/>
        <v>DESPERADO</v>
      </c>
      <c r="Z1913" s="18" t="str">
        <f t="shared" si="297"/>
        <v>Normal</v>
      </c>
      <c r="AA1913" s="18" t="str">
        <f>VLOOKUP(D1913, lookups!$A$2:$B$18, 2, FALSE)</f>
        <v>High Budget</v>
      </c>
      <c r="AB1913" s="18" t="str">
        <f t="shared" si="298"/>
        <v>Not Recommended</v>
      </c>
      <c r="AC1913" s="18" t="str">
        <f t="shared" si="299"/>
        <v>Normal</v>
      </c>
    </row>
    <row r="1914" spans="1:29" x14ac:dyDescent="0.35">
      <c r="A1914" s="18" t="s">
        <v>5240</v>
      </c>
      <c r="B1914" s="19">
        <v>39927</v>
      </c>
      <c r="C1914" s="18" t="s">
        <v>50</v>
      </c>
      <c r="D1914" s="18" t="s">
        <v>95</v>
      </c>
      <c r="E1914" s="18" t="s">
        <v>21</v>
      </c>
      <c r="F1914" s="18" t="s">
        <v>22</v>
      </c>
      <c r="G1914" s="18" t="s">
        <v>150</v>
      </c>
      <c r="H1914" s="18" t="s">
        <v>5241</v>
      </c>
      <c r="I1914" s="18" t="s">
        <v>5242</v>
      </c>
      <c r="J1914" s="20">
        <v>756</v>
      </c>
      <c r="K1914" s="20">
        <v>4378</v>
      </c>
      <c r="L1914" s="20">
        <v>82</v>
      </c>
      <c r="M1914" s="20">
        <v>657</v>
      </c>
      <c r="N1914" s="20">
        <v>3.5</v>
      </c>
      <c r="O1914" s="20">
        <v>83</v>
      </c>
      <c r="P1914" s="20">
        <v>88</v>
      </c>
      <c r="Q1914" s="3">
        <v>25615792</v>
      </c>
      <c r="R1914" s="3">
        <v>25000000</v>
      </c>
      <c r="S1914" s="3">
        <f t="shared" si="290"/>
        <v>615792</v>
      </c>
      <c r="T1914" s="4">
        <f t="shared" si="291"/>
        <v>2.463168E-2</v>
      </c>
      <c r="U1914" s="5">
        <f t="shared" si="292"/>
        <v>14.075552671999999</v>
      </c>
      <c r="V1914" s="2">
        <f t="shared" si="293"/>
        <v>2009</v>
      </c>
      <c r="W1914" s="18" t="str">
        <f t="shared" si="294"/>
        <v>aprel</v>
      </c>
      <c r="X1914" s="18" t="str">
        <f t="shared" si="295"/>
        <v>Damien Dante Wayans</v>
      </c>
      <c r="Y1914" s="18" t="str">
        <f t="shared" si="296"/>
        <v>DANCE FLİCK</v>
      </c>
      <c r="Z1914" s="18" t="str">
        <f t="shared" si="297"/>
        <v>Normal</v>
      </c>
      <c r="AA1914" s="18" t="str">
        <f>VLOOKUP(D1914, lookups!$A$2:$B$18, 2, FALSE)</f>
        <v>High Budget</v>
      </c>
      <c r="AB1914" s="18" t="str">
        <f t="shared" si="298"/>
        <v>Not Recommended</v>
      </c>
      <c r="AC1914" s="18" t="str">
        <f t="shared" si="299"/>
        <v>High Buzz Mismatch</v>
      </c>
    </row>
    <row r="1915" spans="1:29" x14ac:dyDescent="0.35">
      <c r="A1915" s="18" t="s">
        <v>430</v>
      </c>
      <c r="B1915" s="19">
        <v>30368</v>
      </c>
      <c r="C1915" s="18" t="s">
        <v>50</v>
      </c>
      <c r="D1915" s="18" t="s">
        <v>20</v>
      </c>
      <c r="E1915" s="18" t="s">
        <v>21</v>
      </c>
      <c r="F1915" s="18" t="s">
        <v>22</v>
      </c>
      <c r="G1915" s="18" t="s">
        <v>150</v>
      </c>
      <c r="H1915" s="18" t="s">
        <v>431</v>
      </c>
      <c r="I1915" s="18" t="s">
        <v>215</v>
      </c>
      <c r="J1915" s="20">
        <v>10000</v>
      </c>
      <c r="K1915" s="20">
        <v>12097</v>
      </c>
      <c r="L1915" s="20">
        <v>0</v>
      </c>
      <c r="M1915" s="20">
        <v>10000</v>
      </c>
      <c r="N1915" s="20">
        <v>7.2</v>
      </c>
      <c r="O1915" s="20">
        <v>60</v>
      </c>
      <c r="P1915" s="20">
        <v>114</v>
      </c>
      <c r="Q1915" s="3">
        <v>25600000</v>
      </c>
      <c r="R1915" s="3">
        <v>10000000</v>
      </c>
      <c r="S1915" s="3">
        <f t="shared" si="290"/>
        <v>15600000</v>
      </c>
      <c r="T1915" s="4">
        <f t="shared" si="291"/>
        <v>1.56</v>
      </c>
      <c r="U1915" s="5">
        <f t="shared" si="292"/>
        <v>30.423999999999999</v>
      </c>
      <c r="V1915" s="2">
        <f t="shared" si="293"/>
        <v>1983</v>
      </c>
      <c r="W1915" s="18" t="str">
        <f t="shared" si="294"/>
        <v>fevral</v>
      </c>
      <c r="X1915" s="18" t="str">
        <f t="shared" si="295"/>
        <v>Francis Ford Coppola</v>
      </c>
      <c r="Y1915" s="18" t="str">
        <f t="shared" si="296"/>
        <v>THE OUTSİDERS</v>
      </c>
      <c r="Z1915" s="18" t="str">
        <f t="shared" si="297"/>
        <v>Normal</v>
      </c>
      <c r="AA1915" s="18" t="str">
        <f>VLOOKUP(D1915, lookups!$A$2:$B$18, 2, FALSE)</f>
        <v>Medium Budget</v>
      </c>
      <c r="AB1915" s="18" t="str">
        <f t="shared" si="298"/>
        <v>Not Recommended</v>
      </c>
      <c r="AC1915" s="18" t="str">
        <f t="shared" si="299"/>
        <v>Normal</v>
      </c>
    </row>
    <row r="1916" spans="1:29" x14ac:dyDescent="0.35">
      <c r="A1916" s="18" t="s">
        <v>4813</v>
      </c>
      <c r="B1916" s="19">
        <v>39235</v>
      </c>
      <c r="C1916" s="18" t="s">
        <v>50</v>
      </c>
      <c r="D1916" s="18" t="s">
        <v>109</v>
      </c>
      <c r="E1916" s="18" t="s">
        <v>21</v>
      </c>
      <c r="F1916" s="18" t="s">
        <v>22</v>
      </c>
      <c r="G1916" s="18" t="s">
        <v>110</v>
      </c>
      <c r="H1916" s="18" t="s">
        <v>4369</v>
      </c>
      <c r="I1916" s="18" t="s">
        <v>1161</v>
      </c>
      <c r="J1916" s="20">
        <v>2000</v>
      </c>
      <c r="K1916" s="20">
        <v>5371</v>
      </c>
      <c r="L1916" s="20">
        <v>0</v>
      </c>
      <c r="M1916" s="20">
        <v>20000</v>
      </c>
      <c r="N1916" s="20">
        <v>7.2</v>
      </c>
      <c r="O1916" s="20">
        <v>330</v>
      </c>
      <c r="P1916" s="20">
        <v>126</v>
      </c>
      <c r="Q1916" s="3">
        <v>25592632</v>
      </c>
      <c r="R1916" s="3">
        <v>18000000</v>
      </c>
      <c r="S1916" s="3">
        <f t="shared" si="290"/>
        <v>7592632</v>
      </c>
      <c r="T1916" s="4">
        <f t="shared" si="291"/>
        <v>0.4218128888888889</v>
      </c>
      <c r="U1916" s="5">
        <f t="shared" si="292"/>
        <v>30.968725155555557</v>
      </c>
      <c r="V1916" s="2">
        <f t="shared" si="293"/>
        <v>2007</v>
      </c>
      <c r="W1916" s="18" t="str">
        <f t="shared" si="294"/>
        <v>iyun</v>
      </c>
      <c r="X1916" s="18" t="str">
        <f t="shared" si="295"/>
        <v>Frank Darabont</v>
      </c>
      <c r="Y1916" s="18" t="str">
        <f t="shared" si="296"/>
        <v>THE MİST</v>
      </c>
      <c r="Z1916" s="18" t="str">
        <f t="shared" si="297"/>
        <v>Normal</v>
      </c>
      <c r="AA1916" s="18" t="str">
        <f>VLOOKUP(D1916, lookups!$A$2:$B$18, 2, FALSE)</f>
        <v>Low Budget</v>
      </c>
      <c r="AB1916" s="18" t="str">
        <f t="shared" si="298"/>
        <v>Not Recommended</v>
      </c>
      <c r="AC1916" s="18" t="str">
        <f t="shared" si="299"/>
        <v>Normal</v>
      </c>
    </row>
    <row r="1917" spans="1:29" x14ac:dyDescent="0.35">
      <c r="A1917" s="18" t="s">
        <v>2662</v>
      </c>
      <c r="B1917" s="19">
        <v>36985</v>
      </c>
      <c r="C1917" s="18" t="s">
        <v>50</v>
      </c>
      <c r="D1917" s="18" t="s">
        <v>58</v>
      </c>
      <c r="E1917" s="18" t="s">
        <v>21</v>
      </c>
      <c r="F1917" s="18" t="s">
        <v>352</v>
      </c>
      <c r="G1917" s="18" t="s">
        <v>102</v>
      </c>
      <c r="H1917" s="18" t="s">
        <v>2663</v>
      </c>
      <c r="I1917" s="18" t="s">
        <v>825</v>
      </c>
      <c r="J1917" s="20">
        <v>460</v>
      </c>
      <c r="K1917" s="20">
        <v>1315</v>
      </c>
      <c r="L1917" s="20">
        <v>23</v>
      </c>
      <c r="M1917" s="20">
        <v>387</v>
      </c>
      <c r="N1917" s="20">
        <v>4.8</v>
      </c>
      <c r="O1917" s="20">
        <v>71</v>
      </c>
      <c r="P1917" s="20">
        <v>92</v>
      </c>
      <c r="Q1917" s="3">
        <v>25590119</v>
      </c>
      <c r="R1917" s="3">
        <v>21150000</v>
      </c>
      <c r="S1917" s="3">
        <f t="shared" si="290"/>
        <v>4440119</v>
      </c>
      <c r="T1917" s="4">
        <f t="shared" si="291"/>
        <v>0.20993470449172577</v>
      </c>
      <c r="U1917" s="5">
        <f t="shared" si="292"/>
        <v>19.322673881796689</v>
      </c>
      <c r="V1917" s="2">
        <f t="shared" si="293"/>
        <v>2001</v>
      </c>
      <c r="W1917" s="18" t="str">
        <f t="shared" si="294"/>
        <v>aprel</v>
      </c>
      <c r="X1917" s="18" t="str">
        <f t="shared" si="295"/>
        <v>Simon Wincer</v>
      </c>
      <c r="Y1917" s="18" t="str">
        <f t="shared" si="296"/>
        <v>CROCODİLE DUNDEE İN LOS ANGELES</v>
      </c>
      <c r="Z1917" s="18" t="str">
        <f t="shared" si="297"/>
        <v>Normal</v>
      </c>
      <c r="AA1917" s="18" t="str">
        <f>VLOOKUP(D1917, lookups!$A$2:$B$18, 2, FALSE)</f>
        <v>High Budget</v>
      </c>
      <c r="AB1917" s="18" t="str">
        <f t="shared" si="298"/>
        <v>Not Recommended</v>
      </c>
      <c r="AC1917" s="18" t="str">
        <f t="shared" si="299"/>
        <v>High Buzz Mismatch</v>
      </c>
    </row>
    <row r="1918" spans="1:29" x14ac:dyDescent="0.35">
      <c r="A1918" s="18" t="s">
        <v>4719</v>
      </c>
      <c r="B1918" s="19">
        <v>39357</v>
      </c>
      <c r="C1918" s="18" t="s">
        <v>50</v>
      </c>
      <c r="D1918" s="18" t="s">
        <v>38</v>
      </c>
      <c r="E1918" s="18" t="s">
        <v>21</v>
      </c>
      <c r="F1918" s="18" t="s">
        <v>22</v>
      </c>
      <c r="G1918" s="18" t="s">
        <v>102</v>
      </c>
      <c r="H1918" s="18" t="s">
        <v>4720</v>
      </c>
      <c r="I1918" s="18" t="s">
        <v>1452</v>
      </c>
      <c r="J1918" s="20">
        <v>720</v>
      </c>
      <c r="K1918" s="20">
        <v>3327</v>
      </c>
      <c r="L1918" s="20">
        <v>26</v>
      </c>
      <c r="M1918" s="20">
        <v>590</v>
      </c>
      <c r="N1918" s="20">
        <v>5.9</v>
      </c>
      <c r="O1918" s="20">
        <v>93</v>
      </c>
      <c r="P1918" s="20">
        <v>99</v>
      </c>
      <c r="Q1918" s="3">
        <v>25584685</v>
      </c>
      <c r="R1918" s="3">
        <v>20000000</v>
      </c>
      <c r="S1918" s="3">
        <f t="shared" si="290"/>
        <v>5584685</v>
      </c>
      <c r="T1918" s="4">
        <f t="shared" si="291"/>
        <v>0.27923425000000002</v>
      </c>
      <c r="U1918" s="5">
        <f t="shared" si="292"/>
        <v>23.770693700000002</v>
      </c>
      <c r="V1918" s="2">
        <f t="shared" si="293"/>
        <v>2007</v>
      </c>
      <c r="W1918" s="18" t="str">
        <f t="shared" si="294"/>
        <v>oktyabr</v>
      </c>
      <c r="X1918" s="18" t="str">
        <f t="shared" si="295"/>
        <v>Andrew Fleming</v>
      </c>
      <c r="Y1918" s="18" t="str">
        <f t="shared" si="296"/>
        <v>NANCY DREW</v>
      </c>
      <c r="Z1918" s="18" t="str">
        <f t="shared" si="297"/>
        <v>Normal</v>
      </c>
      <c r="AA1918" s="18" t="str">
        <f>VLOOKUP(D1918, lookups!$A$2:$B$18, 2, FALSE)</f>
        <v>Medium Budget</v>
      </c>
      <c r="AB1918" s="18" t="str">
        <f t="shared" si="298"/>
        <v>Not Recommended</v>
      </c>
      <c r="AC1918" s="18" t="str">
        <f t="shared" si="299"/>
        <v>High Buzz Mismatch</v>
      </c>
    </row>
    <row r="1919" spans="1:29" x14ac:dyDescent="0.35">
      <c r="A1919" s="18" t="s">
        <v>3090</v>
      </c>
      <c r="B1919" s="19">
        <v>37325</v>
      </c>
      <c r="C1919" s="18" t="s">
        <v>50</v>
      </c>
      <c r="D1919" s="18" t="s">
        <v>58</v>
      </c>
      <c r="E1919" s="18" t="s">
        <v>21</v>
      </c>
      <c r="F1919" s="18" t="s">
        <v>22</v>
      </c>
      <c r="G1919" s="18" t="s">
        <v>46</v>
      </c>
      <c r="H1919" s="18" t="s">
        <v>3091</v>
      </c>
      <c r="I1919" s="18" t="s">
        <v>3092</v>
      </c>
      <c r="J1919" s="20">
        <v>23</v>
      </c>
      <c r="K1919" s="20">
        <v>49</v>
      </c>
      <c r="L1919" s="20">
        <v>12</v>
      </c>
      <c r="M1919" s="20">
        <v>184</v>
      </c>
      <c r="N1919" s="20">
        <v>6.6</v>
      </c>
      <c r="O1919" s="20">
        <v>38</v>
      </c>
      <c r="P1919" s="20">
        <v>82</v>
      </c>
      <c r="Q1919" s="3">
        <v>25571351</v>
      </c>
      <c r="R1919" s="3">
        <v>14000000</v>
      </c>
      <c r="S1919" s="3">
        <f t="shared" si="290"/>
        <v>11571351</v>
      </c>
      <c r="T1919" s="4">
        <f t="shared" si="291"/>
        <v>0.82652507142857146</v>
      </c>
      <c r="U1919" s="5">
        <f t="shared" si="292"/>
        <v>26.749010028571426</v>
      </c>
      <c r="V1919" s="2">
        <f t="shared" si="293"/>
        <v>2002</v>
      </c>
      <c r="W1919" s="18" t="str">
        <f t="shared" si="294"/>
        <v>mart</v>
      </c>
      <c r="X1919" s="18" t="str">
        <f t="shared" si="295"/>
        <v>Mike Nawrocki</v>
      </c>
      <c r="Y1919" s="18" t="str">
        <f t="shared" si="296"/>
        <v>JONAH: A VEGGİETALES MOVİE</v>
      </c>
      <c r="Z1919" s="18" t="str">
        <f t="shared" si="297"/>
        <v>Normal</v>
      </c>
      <c r="AA1919" s="18" t="str">
        <f>VLOOKUP(D1919, lookups!$A$2:$B$18, 2, FALSE)</f>
        <v>High Budget</v>
      </c>
      <c r="AB1919" s="18" t="str">
        <f t="shared" si="298"/>
        <v>Not Recommended</v>
      </c>
      <c r="AC1919" s="18" t="str">
        <f t="shared" si="299"/>
        <v>Normal</v>
      </c>
    </row>
    <row r="1920" spans="1:29" x14ac:dyDescent="0.35">
      <c r="A1920" s="18" t="s">
        <v>6426</v>
      </c>
      <c r="B1920" s="19">
        <v>41342</v>
      </c>
      <c r="C1920" s="18" t="s">
        <v>50</v>
      </c>
      <c r="D1920" s="18" t="s">
        <v>27</v>
      </c>
      <c r="E1920" s="18" t="s">
        <v>21</v>
      </c>
      <c r="F1920" s="18" t="s">
        <v>22</v>
      </c>
      <c r="G1920" s="18" t="s">
        <v>110</v>
      </c>
      <c r="H1920" s="18" t="s">
        <v>1909</v>
      </c>
      <c r="I1920" s="18" t="s">
        <v>2005</v>
      </c>
      <c r="J1920" s="20">
        <v>19000</v>
      </c>
      <c r="K1920" s="20">
        <v>19359</v>
      </c>
      <c r="L1920" s="20">
        <v>0</v>
      </c>
      <c r="M1920" s="20">
        <v>148000</v>
      </c>
      <c r="N1920" s="20">
        <v>8</v>
      </c>
      <c r="O1920" s="20">
        <v>574</v>
      </c>
      <c r="P1920" s="20">
        <v>126</v>
      </c>
      <c r="Q1920" s="3">
        <v>25556065</v>
      </c>
      <c r="R1920" s="3">
        <v>23000000</v>
      </c>
      <c r="S1920" s="3">
        <f t="shared" si="290"/>
        <v>2556065</v>
      </c>
      <c r="T1920" s="4">
        <f t="shared" si="291"/>
        <v>0.11113326086956522</v>
      </c>
      <c r="U1920" s="5">
        <f t="shared" si="292"/>
        <v>46.844453304347823</v>
      </c>
      <c r="V1920" s="2">
        <f t="shared" si="293"/>
        <v>2013</v>
      </c>
      <c r="W1920" s="18" t="str">
        <f t="shared" si="294"/>
        <v>mart</v>
      </c>
      <c r="X1920" s="18" t="str">
        <f t="shared" si="295"/>
        <v>Spike Jonze</v>
      </c>
      <c r="Y1920" s="18" t="str">
        <f t="shared" si="296"/>
        <v>HER</v>
      </c>
      <c r="Z1920" s="18" t="str">
        <f t="shared" si="297"/>
        <v>Normal</v>
      </c>
      <c r="AA1920" s="18" t="str">
        <f>VLOOKUP(D1920, lookups!$A$2:$B$18, 2, FALSE)</f>
        <v>Medium Budget</v>
      </c>
      <c r="AB1920" s="18" t="str">
        <f t="shared" si="298"/>
        <v>Not Recommended</v>
      </c>
      <c r="AC1920" s="18" t="str">
        <f t="shared" si="299"/>
        <v>High Buzz / High Score</v>
      </c>
    </row>
    <row r="1921" spans="1:29" x14ac:dyDescent="0.35">
      <c r="A1921" s="18" t="s">
        <v>2429</v>
      </c>
      <c r="B1921" s="19">
        <v>36787</v>
      </c>
      <c r="C1921" s="18" t="s">
        <v>19</v>
      </c>
      <c r="D1921" s="18" t="s">
        <v>312</v>
      </c>
      <c r="E1921" s="18" t="s">
        <v>21</v>
      </c>
      <c r="F1921" s="18" t="s">
        <v>22</v>
      </c>
      <c r="G1921" s="18" t="s">
        <v>110</v>
      </c>
      <c r="H1921" s="18" t="s">
        <v>2430</v>
      </c>
      <c r="I1921" s="18" t="s">
        <v>2431</v>
      </c>
      <c r="J1921" s="20">
        <v>716</v>
      </c>
      <c r="K1921" s="20">
        <v>1997</v>
      </c>
      <c r="L1921" s="20">
        <v>22000</v>
      </c>
      <c r="M1921" s="20">
        <v>40000</v>
      </c>
      <c r="N1921" s="20">
        <v>8.5</v>
      </c>
      <c r="O1921" s="20">
        <v>274</v>
      </c>
      <c r="P1921" s="20">
        <v>113</v>
      </c>
      <c r="Q1921" s="3">
        <v>25530884</v>
      </c>
      <c r="R1921" s="3">
        <v>9000000</v>
      </c>
      <c r="S1921" s="3">
        <f t="shared" si="290"/>
        <v>16530884</v>
      </c>
      <c r="T1921" s="4">
        <f t="shared" si="291"/>
        <v>1.8367648888888888</v>
      </c>
      <c r="U1921" s="5">
        <f t="shared" si="292"/>
        <v>38.734705955555555</v>
      </c>
      <c r="V1921" s="2">
        <f t="shared" si="293"/>
        <v>2000</v>
      </c>
      <c r="W1921" s="18" t="str">
        <f t="shared" si="294"/>
        <v>sentyabr</v>
      </c>
      <c r="X1921" s="18" t="str">
        <f t="shared" si="295"/>
        <v>Christopher Nolan</v>
      </c>
      <c r="Y1921" s="18" t="str">
        <f t="shared" si="296"/>
        <v>MEMENTO</v>
      </c>
      <c r="Z1921" s="18" t="str">
        <f t="shared" si="297"/>
        <v>Normal</v>
      </c>
      <c r="AA1921" s="18" t="str">
        <f>VLOOKUP(D1921, lookups!$A$2:$B$18, 2, FALSE)</f>
        <v>Medium Budget</v>
      </c>
      <c r="AB1921" s="18" t="str">
        <f t="shared" si="298"/>
        <v>Not Recommended</v>
      </c>
      <c r="AC1921" s="18" t="str">
        <f t="shared" si="299"/>
        <v>High Buzz / High Score</v>
      </c>
    </row>
    <row r="1922" spans="1:29" x14ac:dyDescent="0.35">
      <c r="A1922" s="18" t="s">
        <v>2654</v>
      </c>
      <c r="B1922" s="19">
        <v>36983</v>
      </c>
      <c r="C1922" s="18" t="s">
        <v>50</v>
      </c>
      <c r="D1922" s="18" t="s">
        <v>27</v>
      </c>
      <c r="E1922" s="18" t="s">
        <v>21</v>
      </c>
      <c r="F1922" s="18" t="s">
        <v>101</v>
      </c>
      <c r="G1922" s="18" t="s">
        <v>110</v>
      </c>
      <c r="H1922" s="18" t="s">
        <v>1110</v>
      </c>
      <c r="I1922" s="18" t="s">
        <v>1869</v>
      </c>
      <c r="J1922" s="20">
        <v>23000</v>
      </c>
      <c r="K1922" s="20">
        <v>23325</v>
      </c>
      <c r="L1922" s="20">
        <v>108</v>
      </c>
      <c r="M1922" s="20">
        <v>0</v>
      </c>
      <c r="N1922" s="20">
        <v>5.9</v>
      </c>
      <c r="O1922" s="20">
        <v>96</v>
      </c>
      <c r="P1922" s="20">
        <v>131</v>
      </c>
      <c r="Q1922" s="3">
        <v>25528495</v>
      </c>
      <c r="R1922" s="3">
        <v>57000000</v>
      </c>
      <c r="S1922" s="3">
        <f t="shared" si="290"/>
        <v>-31471505</v>
      </c>
      <c r="T1922" s="4">
        <f t="shared" si="291"/>
        <v>-0.55213166666666669</v>
      </c>
      <c r="U1922" s="5">
        <f t="shared" si="292"/>
        <v>23.379147333333336</v>
      </c>
      <c r="V1922" s="2">
        <f t="shared" si="293"/>
        <v>2001</v>
      </c>
      <c r="W1922" s="18" t="str">
        <f t="shared" si="294"/>
        <v>aprel</v>
      </c>
      <c r="X1922" s="18" t="str">
        <f t="shared" si="295"/>
        <v>John Madden</v>
      </c>
      <c r="Y1922" s="18" t="str">
        <f t="shared" si="296"/>
        <v>CAPTAİN CORELLİ'S MANDOLİN</v>
      </c>
      <c r="Z1922" s="18" t="str">
        <f t="shared" si="297"/>
        <v>Underperformer</v>
      </c>
      <c r="AA1922" s="18" t="str">
        <f>VLOOKUP(D1922, lookups!$A$2:$B$18, 2, FALSE)</f>
        <v>Medium Budget</v>
      </c>
      <c r="AB1922" s="18" t="str">
        <f t="shared" si="298"/>
        <v>Not Recommended</v>
      </c>
      <c r="AC1922" s="18" t="str">
        <f t="shared" si="299"/>
        <v>High Buzz Mismatch</v>
      </c>
    </row>
    <row r="1923" spans="1:29" x14ac:dyDescent="0.35">
      <c r="A1923" s="18" t="s">
        <v>5138</v>
      </c>
      <c r="B1923" s="19">
        <v>39773</v>
      </c>
      <c r="C1923" s="18" t="s">
        <v>50</v>
      </c>
      <c r="D1923" s="18" t="s">
        <v>79</v>
      </c>
      <c r="E1923" s="18" t="s">
        <v>21</v>
      </c>
      <c r="F1923" s="18" t="s">
        <v>22</v>
      </c>
      <c r="G1923" s="18" t="s">
        <v>150</v>
      </c>
      <c r="H1923" s="18" t="s">
        <v>4369</v>
      </c>
      <c r="I1923" s="18" t="s">
        <v>549</v>
      </c>
      <c r="J1923" s="20">
        <v>2000</v>
      </c>
      <c r="K1923" s="20">
        <v>4264</v>
      </c>
      <c r="L1923" s="20">
        <v>0</v>
      </c>
      <c r="M1923" s="20">
        <v>0</v>
      </c>
      <c r="N1923" s="20">
        <v>6.4</v>
      </c>
      <c r="O1923" s="20">
        <v>242</v>
      </c>
      <c r="P1923" s="20">
        <v>129</v>
      </c>
      <c r="Q1923" s="3">
        <v>25517500</v>
      </c>
      <c r="R1923" s="3">
        <v>25100000</v>
      </c>
      <c r="S1923" s="3">
        <f t="shared" ref="S1923:S1986" si="300">Q1923-R1923</f>
        <v>417500</v>
      </c>
      <c r="T1923" s="4">
        <f t="shared" ref="T1923:T1986" si="301">IF(R1923&gt;0, (Q1923-R1923)/R1923, 0)</f>
        <v>1.6633466135458169E-2</v>
      </c>
      <c r="U1923" s="5">
        <f t="shared" ref="U1923:U1986" si="302">(N1923*4) + (T1923*0.4) + (M1923/10000)</f>
        <v>25.606653386454184</v>
      </c>
      <c r="V1923" s="2">
        <f t="shared" ref="V1923:V1986" si="303">YEAR(B1923)</f>
        <v>2008</v>
      </c>
      <c r="W1923" s="18" t="str">
        <f t="shared" ref="W1923:W1986" si="304">TEXT(B1923, "mmmm")</f>
        <v>noyabr</v>
      </c>
      <c r="X1923" s="18" t="str">
        <f t="shared" ref="X1923:X1986" si="305">TRIM(I1923)</f>
        <v>Oliver Stone</v>
      </c>
      <c r="Y1923" s="18" t="str">
        <f t="shared" ref="Y1923:Y1986" si="306">UPPER(A1923)</f>
        <v>W.</v>
      </c>
      <c r="Z1923" s="18" t="str">
        <f t="shared" ref="Z1923:Z1986" si="307">IF(AND(R1923&gt;50000000, S1923&lt;0), "Underperformer", IF(AND(R1923&lt;10000000, S1923&gt;50000000), "Overperformer", "Normal"))</f>
        <v>Normal</v>
      </c>
      <c r="AA1923" s="18" t="str">
        <f>VLOOKUP(D1923, lookups!$A$2:$B$18, 2, FALSE)</f>
        <v>Medium Budget</v>
      </c>
      <c r="AB1923" s="18" t="str">
        <f t="shared" ref="AB1923:AB1986" si="308">IF(AND(N1923&gt;7, T1923&gt;1, U1923&gt;70), "Recommended", "Not Recommended")</f>
        <v>Not Recommended</v>
      </c>
      <c r="AC1923" s="18" t="str">
        <f t="shared" ref="AC1923:AC1986" si="309">IF(N1923&gt;=8, "High Buzz / High Score", IF(AND(N1923&lt;6, T1923&lt;1), "High Buzz Mismatch", "Normal"))</f>
        <v>Normal</v>
      </c>
    </row>
    <row r="1924" spans="1:29" x14ac:dyDescent="0.35">
      <c r="A1924" s="18" t="s">
        <v>2962</v>
      </c>
      <c r="B1924" s="19">
        <v>37539</v>
      </c>
      <c r="C1924" s="18" t="s">
        <v>50</v>
      </c>
      <c r="D1924" s="18" t="s">
        <v>95</v>
      </c>
      <c r="E1924" s="18" t="s">
        <v>21</v>
      </c>
      <c r="F1924" s="18" t="s">
        <v>22</v>
      </c>
      <c r="G1924" s="18" t="s">
        <v>110</v>
      </c>
      <c r="H1924" s="18" t="s">
        <v>2963</v>
      </c>
      <c r="I1924" s="18" t="s">
        <v>2964</v>
      </c>
      <c r="J1924" s="20">
        <v>706</v>
      </c>
      <c r="K1924" s="20">
        <v>1421</v>
      </c>
      <c r="L1924" s="20">
        <v>10</v>
      </c>
      <c r="M1924" s="20">
        <v>530</v>
      </c>
      <c r="N1924" s="20">
        <v>5.7</v>
      </c>
      <c r="O1924" s="20">
        <v>40</v>
      </c>
      <c r="P1924" s="20">
        <v>95</v>
      </c>
      <c r="Q1924" s="3">
        <v>25482931</v>
      </c>
      <c r="R1924" s="3">
        <v>14000000</v>
      </c>
      <c r="S1924" s="3">
        <f t="shared" si="300"/>
        <v>11482931</v>
      </c>
      <c r="T1924" s="4">
        <f t="shared" si="301"/>
        <v>0.82020935714285714</v>
      </c>
      <c r="U1924" s="5">
        <f t="shared" si="302"/>
        <v>23.181083742857144</v>
      </c>
      <c r="V1924" s="2">
        <f t="shared" si="303"/>
        <v>2002</v>
      </c>
      <c r="W1924" s="18" t="str">
        <f t="shared" si="304"/>
        <v>oktyabr</v>
      </c>
      <c r="X1924" s="18" t="str">
        <f t="shared" si="305"/>
        <v>Kevin Bray</v>
      </c>
      <c r="Y1924" s="18" t="str">
        <f t="shared" si="306"/>
        <v>ALL ABOUT THE BENJAMİNS</v>
      </c>
      <c r="Z1924" s="18" t="str">
        <f t="shared" si="307"/>
        <v>Normal</v>
      </c>
      <c r="AA1924" s="18" t="str">
        <f>VLOOKUP(D1924, lookups!$A$2:$B$18, 2, FALSE)</f>
        <v>High Budget</v>
      </c>
      <c r="AB1924" s="18" t="str">
        <f t="shared" si="308"/>
        <v>Not Recommended</v>
      </c>
      <c r="AC1924" s="18" t="str">
        <f t="shared" si="309"/>
        <v>High Buzz Mismatch</v>
      </c>
    </row>
    <row r="1925" spans="1:29" x14ac:dyDescent="0.35">
      <c r="A1925" s="18" t="s">
        <v>3944</v>
      </c>
      <c r="B1925" s="19">
        <v>38571</v>
      </c>
      <c r="C1925" s="18" t="s">
        <v>50</v>
      </c>
      <c r="D1925" s="18" t="s">
        <v>27</v>
      </c>
      <c r="E1925" s="18" t="s">
        <v>21</v>
      </c>
      <c r="F1925" s="18" t="s">
        <v>22</v>
      </c>
      <c r="G1925" s="18" t="s">
        <v>150</v>
      </c>
      <c r="H1925" s="18" t="s">
        <v>3945</v>
      </c>
      <c r="I1925" s="18" t="s">
        <v>1762</v>
      </c>
      <c r="J1925" s="20">
        <v>794</v>
      </c>
      <c r="K1925" s="20">
        <v>1467</v>
      </c>
      <c r="L1925" s="20">
        <v>179</v>
      </c>
      <c r="M1925" s="20">
        <v>0</v>
      </c>
      <c r="N1925" s="20">
        <v>5.6</v>
      </c>
      <c r="O1925" s="20">
        <v>196</v>
      </c>
      <c r="P1925" s="20">
        <v>103</v>
      </c>
      <c r="Q1925" s="3">
        <v>25472967</v>
      </c>
      <c r="R1925" s="3">
        <v>30000000</v>
      </c>
      <c r="S1925" s="3">
        <f t="shared" si="300"/>
        <v>-4527033</v>
      </c>
      <c r="T1925" s="4">
        <f t="shared" si="301"/>
        <v>-0.15090110000000001</v>
      </c>
      <c r="U1925" s="5">
        <f t="shared" si="302"/>
        <v>22.339639559999998</v>
      </c>
      <c r="V1925" s="2">
        <f t="shared" si="303"/>
        <v>2005</v>
      </c>
      <c r="W1925" s="18" t="str">
        <f t="shared" si="304"/>
        <v>avgust</v>
      </c>
      <c r="X1925" s="18" t="str">
        <f t="shared" si="305"/>
        <v>Walter Salles</v>
      </c>
      <c r="Y1925" s="18" t="str">
        <f t="shared" si="306"/>
        <v>DARK WATER</v>
      </c>
      <c r="Z1925" s="18" t="str">
        <f t="shared" si="307"/>
        <v>Normal</v>
      </c>
      <c r="AA1925" s="18" t="str">
        <f>VLOOKUP(D1925, lookups!$A$2:$B$18, 2, FALSE)</f>
        <v>Medium Budget</v>
      </c>
      <c r="AB1925" s="18" t="str">
        <f t="shared" si="308"/>
        <v>Not Recommended</v>
      </c>
      <c r="AC1925" s="18" t="str">
        <f t="shared" si="309"/>
        <v>High Buzz Mismatch</v>
      </c>
    </row>
    <row r="1926" spans="1:29" x14ac:dyDescent="0.35">
      <c r="A1926" s="18" t="s">
        <v>5400</v>
      </c>
      <c r="B1926" s="19">
        <v>39875</v>
      </c>
      <c r="C1926" s="18" t="s">
        <v>50</v>
      </c>
      <c r="D1926" s="18" t="s">
        <v>312</v>
      </c>
      <c r="E1926" s="18" t="s">
        <v>21</v>
      </c>
      <c r="F1926" s="18" t="s">
        <v>22</v>
      </c>
      <c r="G1926" s="18" t="s">
        <v>150</v>
      </c>
      <c r="H1926" s="18" t="s">
        <v>869</v>
      </c>
      <c r="I1926" s="18" t="s">
        <v>5401</v>
      </c>
      <c r="J1926" s="20">
        <v>14000</v>
      </c>
      <c r="K1926" s="20">
        <v>15251</v>
      </c>
      <c r="L1926" s="20">
        <v>58</v>
      </c>
      <c r="M1926" s="20">
        <v>15000</v>
      </c>
      <c r="N1926" s="20">
        <v>5.9</v>
      </c>
      <c r="O1926" s="20">
        <v>183</v>
      </c>
      <c r="P1926" s="20">
        <v>98</v>
      </c>
      <c r="Q1926" s="3">
        <v>25464480</v>
      </c>
      <c r="R1926" s="3">
        <v>10000000</v>
      </c>
      <c r="S1926" s="3">
        <f t="shared" si="300"/>
        <v>15464480</v>
      </c>
      <c r="T1926" s="4">
        <f t="shared" si="301"/>
        <v>1.546448</v>
      </c>
      <c r="U1926" s="5">
        <f t="shared" si="302"/>
        <v>25.718579200000001</v>
      </c>
      <c r="V1926" s="2">
        <f t="shared" si="303"/>
        <v>2009</v>
      </c>
      <c r="W1926" s="18" t="str">
        <f t="shared" si="304"/>
        <v>mart</v>
      </c>
      <c r="X1926" s="18" t="str">
        <f t="shared" si="305"/>
        <v>Olatunde Osunsanmi</v>
      </c>
      <c r="Y1926" s="18" t="str">
        <f t="shared" si="306"/>
        <v>THE FOURTH KİND</v>
      </c>
      <c r="Z1926" s="18" t="str">
        <f t="shared" si="307"/>
        <v>Normal</v>
      </c>
      <c r="AA1926" s="18" t="str">
        <f>VLOOKUP(D1926, lookups!$A$2:$B$18, 2, FALSE)</f>
        <v>Medium Budget</v>
      </c>
      <c r="AB1926" s="18" t="str">
        <f t="shared" si="308"/>
        <v>Not Recommended</v>
      </c>
      <c r="AC1926" s="18" t="str">
        <f t="shared" si="309"/>
        <v>Normal</v>
      </c>
    </row>
    <row r="1927" spans="1:29" x14ac:dyDescent="0.35">
      <c r="A1927" s="18" t="s">
        <v>5421</v>
      </c>
      <c r="B1927" s="19">
        <v>39863</v>
      </c>
      <c r="C1927" s="18" t="s">
        <v>50</v>
      </c>
      <c r="D1927" s="18" t="s">
        <v>95</v>
      </c>
      <c r="E1927" s="18" t="s">
        <v>21</v>
      </c>
      <c r="F1927" s="18" t="s">
        <v>22</v>
      </c>
      <c r="G1927" s="18" t="s">
        <v>110</v>
      </c>
      <c r="H1927" s="18" t="s">
        <v>1274</v>
      </c>
      <c r="I1927" s="18" t="s">
        <v>1862</v>
      </c>
      <c r="J1927" s="20">
        <v>6000</v>
      </c>
      <c r="K1927" s="20">
        <v>7654</v>
      </c>
      <c r="L1927" s="20">
        <v>670</v>
      </c>
      <c r="M1927" s="20">
        <v>0</v>
      </c>
      <c r="N1927" s="20">
        <v>6.5</v>
      </c>
      <c r="O1927" s="20">
        <v>245</v>
      </c>
      <c r="P1927" s="20">
        <v>118</v>
      </c>
      <c r="Q1927" s="3">
        <v>25450527</v>
      </c>
      <c r="R1927" s="3">
        <v>50000000</v>
      </c>
      <c r="S1927" s="3">
        <f t="shared" si="300"/>
        <v>-24549473</v>
      </c>
      <c r="T1927" s="4">
        <f t="shared" si="301"/>
        <v>-0.49098945999999999</v>
      </c>
      <c r="U1927" s="5">
        <f t="shared" si="302"/>
        <v>25.803604216</v>
      </c>
      <c r="V1927" s="2">
        <f t="shared" si="303"/>
        <v>2009</v>
      </c>
      <c r="W1927" s="18" t="str">
        <f t="shared" si="304"/>
        <v>fevral</v>
      </c>
      <c r="X1927" s="18" t="str">
        <f t="shared" si="305"/>
        <v>Tom Tykwer</v>
      </c>
      <c r="Y1927" s="18" t="str">
        <f t="shared" si="306"/>
        <v>THE INTERNATİONAL</v>
      </c>
      <c r="Z1927" s="18" t="str">
        <f t="shared" si="307"/>
        <v>Normal</v>
      </c>
      <c r="AA1927" s="18" t="str">
        <f>VLOOKUP(D1927, lookups!$A$2:$B$18, 2, FALSE)</f>
        <v>High Budget</v>
      </c>
      <c r="AB1927" s="18" t="str">
        <f t="shared" si="308"/>
        <v>Not Recommended</v>
      </c>
      <c r="AC1927" s="18" t="str">
        <f t="shared" si="309"/>
        <v>Normal</v>
      </c>
    </row>
    <row r="1928" spans="1:29" x14ac:dyDescent="0.35">
      <c r="A1928" s="18" t="s">
        <v>6880</v>
      </c>
      <c r="B1928" s="19">
        <v>42046</v>
      </c>
      <c r="C1928" s="18" t="s">
        <v>19</v>
      </c>
      <c r="D1928" s="18" t="s">
        <v>27</v>
      </c>
      <c r="E1928" s="18" t="s">
        <v>21</v>
      </c>
      <c r="F1928" s="18" t="s">
        <v>101</v>
      </c>
      <c r="G1928" s="18" t="s">
        <v>110</v>
      </c>
      <c r="H1928" s="18" t="s">
        <v>6881</v>
      </c>
      <c r="I1928" s="18" t="s">
        <v>6882</v>
      </c>
      <c r="J1928" s="20">
        <v>149</v>
      </c>
      <c r="K1928" s="20">
        <v>430</v>
      </c>
      <c r="L1928" s="20">
        <v>232</v>
      </c>
      <c r="M1928" s="20">
        <v>109000</v>
      </c>
      <c r="N1928" s="20">
        <v>7.7</v>
      </c>
      <c r="O1928" s="20">
        <v>489</v>
      </c>
      <c r="P1928" s="20">
        <v>108</v>
      </c>
      <c r="Q1928" s="3">
        <v>25440971</v>
      </c>
      <c r="R1928" s="3">
        <v>15000000</v>
      </c>
      <c r="S1928" s="3">
        <f t="shared" si="300"/>
        <v>10440971</v>
      </c>
      <c r="T1928" s="4">
        <f t="shared" si="301"/>
        <v>0.6960647333333333</v>
      </c>
      <c r="U1928" s="5">
        <f t="shared" si="302"/>
        <v>41.978425893333338</v>
      </c>
      <c r="V1928" s="2">
        <f t="shared" si="303"/>
        <v>2015</v>
      </c>
      <c r="W1928" s="18" t="str">
        <f t="shared" si="304"/>
        <v>fevral</v>
      </c>
      <c r="X1928" s="18" t="str">
        <f t="shared" si="305"/>
        <v>Alex Garland</v>
      </c>
      <c r="Y1928" s="18" t="str">
        <f t="shared" si="306"/>
        <v>EX MACHİNA</v>
      </c>
      <c r="Z1928" s="18" t="str">
        <f t="shared" si="307"/>
        <v>Normal</v>
      </c>
      <c r="AA1928" s="18" t="str">
        <f>VLOOKUP(D1928, lookups!$A$2:$B$18, 2, FALSE)</f>
        <v>Medium Budget</v>
      </c>
      <c r="AB1928" s="18" t="str">
        <f t="shared" si="308"/>
        <v>Not Recommended</v>
      </c>
      <c r="AC1928" s="18" t="str">
        <f t="shared" si="309"/>
        <v>Normal</v>
      </c>
    </row>
    <row r="1929" spans="1:29" x14ac:dyDescent="0.35">
      <c r="A1929" s="18" t="s">
        <v>1344</v>
      </c>
      <c r="B1929" s="19">
        <v>35108</v>
      </c>
      <c r="C1929" s="18" t="s">
        <v>50</v>
      </c>
      <c r="D1929" s="18" t="s">
        <v>95</v>
      </c>
      <c r="E1929" s="18" t="s">
        <v>21</v>
      </c>
      <c r="F1929" s="18" t="s">
        <v>22</v>
      </c>
      <c r="G1929" s="18" t="s">
        <v>110</v>
      </c>
      <c r="H1929" s="18" t="s">
        <v>1300</v>
      </c>
      <c r="I1929" s="18" t="s">
        <v>282</v>
      </c>
      <c r="J1929" s="20">
        <v>12000</v>
      </c>
      <c r="K1929" s="20">
        <v>15935</v>
      </c>
      <c r="L1929" s="20">
        <v>0</v>
      </c>
      <c r="M1929" s="20">
        <v>0</v>
      </c>
      <c r="N1929" s="20">
        <v>5.7</v>
      </c>
      <c r="O1929" s="20">
        <v>104</v>
      </c>
      <c r="P1929" s="20">
        <v>101</v>
      </c>
      <c r="Q1929" s="3">
        <v>25407250</v>
      </c>
      <c r="R1929" s="3">
        <v>50000000</v>
      </c>
      <c r="S1929" s="3">
        <f t="shared" si="300"/>
        <v>-24592750</v>
      </c>
      <c r="T1929" s="4">
        <f t="shared" si="301"/>
        <v>-0.49185499999999999</v>
      </c>
      <c r="U1929" s="5">
        <f t="shared" si="302"/>
        <v>22.603258</v>
      </c>
      <c r="V1929" s="2">
        <f t="shared" si="303"/>
        <v>1996</v>
      </c>
      <c r="W1929" s="18" t="str">
        <f t="shared" si="304"/>
        <v>fevral</v>
      </c>
      <c r="X1929" s="18" t="str">
        <f t="shared" si="305"/>
        <v>John Carpenter</v>
      </c>
      <c r="Y1929" s="18" t="str">
        <f t="shared" si="306"/>
        <v>ESCAPE FROM L.A.</v>
      </c>
      <c r="Z1929" s="18" t="str">
        <f t="shared" si="307"/>
        <v>Normal</v>
      </c>
      <c r="AA1929" s="18" t="str">
        <f>VLOOKUP(D1929, lookups!$A$2:$B$18, 2, FALSE)</f>
        <v>High Budget</v>
      </c>
      <c r="AB1929" s="18" t="str">
        <f t="shared" si="308"/>
        <v>Not Recommended</v>
      </c>
      <c r="AC1929" s="18" t="str">
        <f t="shared" si="309"/>
        <v>High Buzz Mismatch</v>
      </c>
    </row>
    <row r="1930" spans="1:29" x14ac:dyDescent="0.35">
      <c r="A1930" s="18" t="s">
        <v>6631</v>
      </c>
      <c r="B1930" s="19">
        <v>41830</v>
      </c>
      <c r="C1930" s="18" t="s">
        <v>50</v>
      </c>
      <c r="D1930" s="18" t="s">
        <v>27</v>
      </c>
      <c r="E1930" s="18" t="s">
        <v>21</v>
      </c>
      <c r="F1930" s="18" t="s">
        <v>22</v>
      </c>
      <c r="G1930" s="18" t="s">
        <v>110</v>
      </c>
      <c r="H1930" s="18" t="s">
        <v>6632</v>
      </c>
      <c r="I1930" s="18" t="s">
        <v>876</v>
      </c>
      <c r="J1930" s="20">
        <v>230</v>
      </c>
      <c r="K1930" s="20">
        <v>673</v>
      </c>
      <c r="L1930" s="20">
        <v>0</v>
      </c>
      <c r="M1930" s="20">
        <v>92000</v>
      </c>
      <c r="N1930" s="20">
        <v>8</v>
      </c>
      <c r="O1930" s="20">
        <v>548</v>
      </c>
      <c r="P1930" s="20">
        <v>165</v>
      </c>
      <c r="Q1930" s="3">
        <v>25359200</v>
      </c>
      <c r="R1930" s="3">
        <v>4000000</v>
      </c>
      <c r="S1930" s="3">
        <f t="shared" si="300"/>
        <v>21359200</v>
      </c>
      <c r="T1930" s="4">
        <f t="shared" si="301"/>
        <v>5.3398000000000003</v>
      </c>
      <c r="U1930" s="5">
        <f t="shared" si="302"/>
        <v>43.335920000000002</v>
      </c>
      <c r="V1930" s="2">
        <f t="shared" si="303"/>
        <v>2014</v>
      </c>
      <c r="W1930" s="18" t="str">
        <f t="shared" si="304"/>
        <v>iyul</v>
      </c>
      <c r="X1930" s="18" t="str">
        <f t="shared" si="305"/>
        <v>Richard Linklater</v>
      </c>
      <c r="Y1930" s="18" t="str">
        <f t="shared" si="306"/>
        <v>BOYHOOD</v>
      </c>
      <c r="Z1930" s="18" t="str">
        <f t="shared" si="307"/>
        <v>Normal</v>
      </c>
      <c r="AA1930" s="18" t="str">
        <f>VLOOKUP(D1930, lookups!$A$2:$B$18, 2, FALSE)</f>
        <v>Medium Budget</v>
      </c>
      <c r="AB1930" s="18" t="str">
        <f t="shared" si="308"/>
        <v>Not Recommended</v>
      </c>
      <c r="AC1930" s="18" t="str">
        <f t="shared" si="309"/>
        <v>High Buzz / High Score</v>
      </c>
    </row>
    <row r="1931" spans="1:29" x14ac:dyDescent="0.35">
      <c r="A1931" s="18" t="s">
        <v>1754</v>
      </c>
      <c r="B1931" s="19">
        <v>36134</v>
      </c>
      <c r="C1931" s="18" t="s">
        <v>50</v>
      </c>
      <c r="D1931" s="18" t="s">
        <v>38</v>
      </c>
      <c r="E1931" s="18" t="s">
        <v>21</v>
      </c>
      <c r="F1931" s="18" t="s">
        <v>22</v>
      </c>
      <c r="G1931" s="18" t="s">
        <v>150</v>
      </c>
      <c r="H1931" s="18" t="s">
        <v>1755</v>
      </c>
      <c r="I1931" s="18" t="s">
        <v>1756</v>
      </c>
      <c r="J1931" s="20">
        <v>982</v>
      </c>
      <c r="K1931" s="20">
        <v>4259</v>
      </c>
      <c r="L1931" s="20">
        <v>4</v>
      </c>
      <c r="M1931" s="20">
        <v>0</v>
      </c>
      <c r="N1931" s="20">
        <v>6.5</v>
      </c>
      <c r="O1931" s="20">
        <v>76</v>
      </c>
      <c r="P1931" s="20">
        <v>100</v>
      </c>
      <c r="Q1931" s="3">
        <v>25339117</v>
      </c>
      <c r="R1931" s="3">
        <v>10000000</v>
      </c>
      <c r="S1931" s="3">
        <f t="shared" si="300"/>
        <v>15339117</v>
      </c>
      <c r="T1931" s="4">
        <f t="shared" si="301"/>
        <v>1.5339117</v>
      </c>
      <c r="U1931" s="5">
        <f t="shared" si="302"/>
        <v>26.61356468</v>
      </c>
      <c r="V1931" s="2">
        <f t="shared" si="303"/>
        <v>1998</v>
      </c>
      <c r="W1931" s="18" t="str">
        <f t="shared" si="304"/>
        <v>dekabr</v>
      </c>
      <c r="X1931" s="18" t="str">
        <f t="shared" si="305"/>
        <v>Harry Elfont</v>
      </c>
      <c r="Y1931" s="18" t="str">
        <f t="shared" si="306"/>
        <v>CAN'T HARDLY WAİT</v>
      </c>
      <c r="Z1931" s="18" t="str">
        <f t="shared" si="307"/>
        <v>Normal</v>
      </c>
      <c r="AA1931" s="18" t="str">
        <f>VLOOKUP(D1931, lookups!$A$2:$B$18, 2, FALSE)</f>
        <v>Medium Budget</v>
      </c>
      <c r="AB1931" s="18" t="str">
        <f t="shared" si="308"/>
        <v>Not Recommended</v>
      </c>
      <c r="AC1931" s="18" t="str">
        <f t="shared" si="309"/>
        <v>Normal</v>
      </c>
    </row>
    <row r="1932" spans="1:29" x14ac:dyDescent="0.35">
      <c r="A1932" s="18" t="s">
        <v>4096</v>
      </c>
      <c r="B1932" s="19">
        <v>38448</v>
      </c>
      <c r="C1932" s="18" t="s">
        <v>50</v>
      </c>
      <c r="D1932" s="18" t="s">
        <v>95</v>
      </c>
      <c r="E1932" s="18" t="s">
        <v>21</v>
      </c>
      <c r="F1932" s="18" t="s">
        <v>22</v>
      </c>
      <c r="G1932" s="18" t="s">
        <v>150</v>
      </c>
      <c r="H1932" s="18" t="s">
        <v>319</v>
      </c>
      <c r="I1932" s="18" t="s">
        <v>4097</v>
      </c>
      <c r="J1932" s="20">
        <v>2000</v>
      </c>
      <c r="K1932" s="20">
        <v>2853</v>
      </c>
      <c r="L1932" s="20">
        <v>0</v>
      </c>
      <c r="M1932" s="20">
        <v>14000</v>
      </c>
      <c r="N1932" s="20">
        <v>8</v>
      </c>
      <c r="O1932" s="20">
        <v>276</v>
      </c>
      <c r="P1932" s="20">
        <v>119</v>
      </c>
      <c r="Q1932" s="3">
        <v>25335935</v>
      </c>
      <c r="R1932" s="3">
        <v>40000000</v>
      </c>
      <c r="S1932" s="3">
        <f t="shared" si="300"/>
        <v>-14664065</v>
      </c>
      <c r="T1932" s="4">
        <f t="shared" si="301"/>
        <v>-0.36660162499999999</v>
      </c>
      <c r="U1932" s="5">
        <f t="shared" si="302"/>
        <v>33.253359350000004</v>
      </c>
      <c r="V1932" s="2">
        <f t="shared" si="303"/>
        <v>2005</v>
      </c>
      <c r="W1932" s="18" t="str">
        <f t="shared" si="304"/>
        <v>aprel</v>
      </c>
      <c r="X1932" s="18" t="str">
        <f t="shared" si="305"/>
        <v>Joss Whedon</v>
      </c>
      <c r="Y1932" s="18" t="str">
        <f t="shared" si="306"/>
        <v>SERENİTY</v>
      </c>
      <c r="Z1932" s="18" t="str">
        <f t="shared" si="307"/>
        <v>Normal</v>
      </c>
      <c r="AA1932" s="18" t="str">
        <f>VLOOKUP(D1932, lookups!$A$2:$B$18, 2, FALSE)</f>
        <v>High Budget</v>
      </c>
      <c r="AB1932" s="18" t="str">
        <f t="shared" si="308"/>
        <v>Not Recommended</v>
      </c>
      <c r="AC1932" s="18" t="str">
        <f t="shared" si="309"/>
        <v>High Buzz / High Score</v>
      </c>
    </row>
    <row r="1933" spans="1:29" x14ac:dyDescent="0.35">
      <c r="A1933" s="18" t="s">
        <v>3254</v>
      </c>
      <c r="B1933" s="19">
        <v>37415</v>
      </c>
      <c r="C1933" s="18" t="s">
        <v>50</v>
      </c>
      <c r="D1933" s="18" t="s">
        <v>95</v>
      </c>
      <c r="E1933" s="18" t="s">
        <v>21</v>
      </c>
      <c r="F1933" s="18" t="s">
        <v>179</v>
      </c>
      <c r="G1933" s="18" t="s">
        <v>150</v>
      </c>
      <c r="H1933" s="18" t="s">
        <v>1829</v>
      </c>
      <c r="I1933" s="18" t="s">
        <v>3255</v>
      </c>
      <c r="J1933" s="20">
        <v>26000</v>
      </c>
      <c r="K1933" s="20">
        <v>27572</v>
      </c>
      <c r="L1933" s="20">
        <v>255</v>
      </c>
      <c r="M1933" s="20">
        <v>0</v>
      </c>
      <c r="N1933" s="20">
        <v>6.8</v>
      </c>
      <c r="O1933" s="20">
        <v>171</v>
      </c>
      <c r="P1933" s="20">
        <v>92</v>
      </c>
      <c r="Q1933" s="3">
        <v>25296447</v>
      </c>
      <c r="R1933" s="3">
        <v>21000000</v>
      </c>
      <c r="S1933" s="3">
        <f t="shared" si="300"/>
        <v>4296447</v>
      </c>
      <c r="T1933" s="4">
        <f t="shared" si="301"/>
        <v>0.20459271428571429</v>
      </c>
      <c r="U1933" s="5">
        <f t="shared" si="302"/>
        <v>27.281837085714287</v>
      </c>
      <c r="V1933" s="2">
        <f t="shared" si="303"/>
        <v>2002</v>
      </c>
      <c r="W1933" s="18" t="str">
        <f t="shared" si="304"/>
        <v>iyun</v>
      </c>
      <c r="X1933" s="18" t="str">
        <f t="shared" si="305"/>
        <v>Louis Leterrier</v>
      </c>
      <c r="Y1933" s="18" t="str">
        <f t="shared" si="306"/>
        <v>THE TRANSPORTER</v>
      </c>
      <c r="Z1933" s="18" t="str">
        <f t="shared" si="307"/>
        <v>Normal</v>
      </c>
      <c r="AA1933" s="18" t="str">
        <f>VLOOKUP(D1933, lookups!$A$2:$B$18, 2, FALSE)</f>
        <v>High Budget</v>
      </c>
      <c r="AB1933" s="18" t="str">
        <f t="shared" si="308"/>
        <v>Not Recommended</v>
      </c>
      <c r="AC1933" s="18" t="str">
        <f t="shared" si="309"/>
        <v>Normal</v>
      </c>
    </row>
    <row r="1934" spans="1:29" x14ac:dyDescent="0.35">
      <c r="A1934" s="18" t="s">
        <v>6804</v>
      </c>
      <c r="B1934" s="19">
        <v>41763</v>
      </c>
      <c r="C1934" s="18" t="s">
        <v>50</v>
      </c>
      <c r="D1934" s="18" t="s">
        <v>38</v>
      </c>
      <c r="E1934" s="18" t="s">
        <v>21</v>
      </c>
      <c r="F1934" s="18" t="s">
        <v>22</v>
      </c>
      <c r="G1934" s="18" t="s">
        <v>110</v>
      </c>
      <c r="H1934" s="18" t="s">
        <v>1236</v>
      </c>
      <c r="I1934" s="18" t="s">
        <v>3357</v>
      </c>
      <c r="J1934" s="20">
        <v>3000</v>
      </c>
      <c r="K1934" s="20">
        <v>5592</v>
      </c>
      <c r="L1934" s="20">
        <v>0</v>
      </c>
      <c r="M1934" s="20">
        <v>0</v>
      </c>
      <c r="N1934" s="20">
        <v>6.5</v>
      </c>
      <c r="O1934" s="20">
        <v>161</v>
      </c>
      <c r="P1934" s="20">
        <v>102</v>
      </c>
      <c r="Q1934" s="3">
        <v>25277561</v>
      </c>
      <c r="R1934" s="3">
        <v>12000000</v>
      </c>
      <c r="S1934" s="3">
        <f t="shared" si="300"/>
        <v>13277561</v>
      </c>
      <c r="T1934" s="4">
        <f t="shared" si="301"/>
        <v>1.1064634166666667</v>
      </c>
      <c r="U1934" s="5">
        <f t="shared" si="302"/>
        <v>26.442585366666666</v>
      </c>
      <c r="V1934" s="2">
        <f t="shared" si="303"/>
        <v>2014</v>
      </c>
      <c r="W1934" s="18" t="str">
        <f t="shared" si="304"/>
        <v>may</v>
      </c>
      <c r="X1934" s="18" t="str">
        <f t="shared" si="305"/>
        <v>Chris Rock</v>
      </c>
      <c r="Y1934" s="18" t="str">
        <f t="shared" si="306"/>
        <v>TOP FİVE</v>
      </c>
      <c r="Z1934" s="18" t="str">
        <f t="shared" si="307"/>
        <v>Normal</v>
      </c>
      <c r="AA1934" s="18" t="str">
        <f>VLOOKUP(D1934, lookups!$A$2:$B$18, 2, FALSE)</f>
        <v>Medium Budget</v>
      </c>
      <c r="AB1934" s="18" t="str">
        <f t="shared" si="308"/>
        <v>Not Recommended</v>
      </c>
      <c r="AC1934" s="18" t="str">
        <f t="shared" si="309"/>
        <v>Normal</v>
      </c>
    </row>
    <row r="1935" spans="1:29" x14ac:dyDescent="0.35">
      <c r="A1935" s="18" t="s">
        <v>3698</v>
      </c>
      <c r="B1935" s="19">
        <v>38209</v>
      </c>
      <c r="C1935" s="18" t="s">
        <v>50</v>
      </c>
      <c r="D1935" s="18" t="s">
        <v>38</v>
      </c>
      <c r="E1935" s="18" t="s">
        <v>21</v>
      </c>
      <c r="F1935" s="18" t="s">
        <v>22</v>
      </c>
      <c r="G1935" s="18" t="s">
        <v>150</v>
      </c>
      <c r="H1935" s="18" t="s">
        <v>727</v>
      </c>
      <c r="I1935" s="18" t="s">
        <v>1083</v>
      </c>
      <c r="J1935" s="20">
        <v>939</v>
      </c>
      <c r="K1935" s="20">
        <v>3592</v>
      </c>
      <c r="L1935" s="20">
        <v>0</v>
      </c>
      <c r="M1935" s="20">
        <v>0</v>
      </c>
      <c r="N1935" s="20">
        <v>6.2</v>
      </c>
      <c r="O1935" s="20">
        <v>164</v>
      </c>
      <c r="P1935" s="20">
        <v>102</v>
      </c>
      <c r="Q1935" s="3">
        <v>25266129</v>
      </c>
      <c r="R1935" s="3">
        <v>35000000</v>
      </c>
      <c r="S1935" s="3">
        <f t="shared" si="300"/>
        <v>-9733871</v>
      </c>
      <c r="T1935" s="4">
        <f t="shared" si="301"/>
        <v>-0.27811059999999999</v>
      </c>
      <c r="U1935" s="5">
        <f t="shared" si="302"/>
        <v>24.688755759999999</v>
      </c>
      <c r="V1935" s="2">
        <f t="shared" si="303"/>
        <v>2004</v>
      </c>
      <c r="W1935" s="18" t="str">
        <f t="shared" si="304"/>
        <v>avgust</v>
      </c>
      <c r="X1935" s="18" t="str">
        <f t="shared" si="305"/>
        <v>Kevin Smith</v>
      </c>
      <c r="Y1935" s="18" t="str">
        <f t="shared" si="306"/>
        <v>JERSEY GİRL</v>
      </c>
      <c r="Z1935" s="18" t="str">
        <f t="shared" si="307"/>
        <v>Normal</v>
      </c>
      <c r="AA1935" s="18" t="str">
        <f>VLOOKUP(D1935, lookups!$A$2:$B$18, 2, FALSE)</f>
        <v>Medium Budget</v>
      </c>
      <c r="AB1935" s="18" t="str">
        <f t="shared" si="308"/>
        <v>Not Recommended</v>
      </c>
      <c r="AC1935" s="18" t="str">
        <f t="shared" si="309"/>
        <v>Normal</v>
      </c>
    </row>
    <row r="1936" spans="1:29" x14ac:dyDescent="0.35">
      <c r="A1936" s="18" t="s">
        <v>344</v>
      </c>
      <c r="B1936" s="19">
        <v>29857</v>
      </c>
      <c r="C1936" s="18" t="s">
        <v>50</v>
      </c>
      <c r="D1936" s="18" t="s">
        <v>95</v>
      </c>
      <c r="E1936" s="18" t="s">
        <v>21</v>
      </c>
      <c r="F1936" s="18" t="s">
        <v>101</v>
      </c>
      <c r="G1936" s="18" t="s">
        <v>110</v>
      </c>
      <c r="H1936" s="18" t="s">
        <v>165</v>
      </c>
      <c r="I1936" s="18" t="s">
        <v>282</v>
      </c>
      <c r="J1936" s="20">
        <v>742</v>
      </c>
      <c r="K1936" s="20">
        <v>2270</v>
      </c>
      <c r="L1936" s="20">
        <v>0</v>
      </c>
      <c r="M1936" s="20">
        <v>0</v>
      </c>
      <c r="N1936" s="20">
        <v>7.2</v>
      </c>
      <c r="O1936" s="20">
        <v>201</v>
      </c>
      <c r="P1936" s="20">
        <v>106</v>
      </c>
      <c r="Q1936" s="3">
        <v>25244700</v>
      </c>
      <c r="R1936" s="3">
        <v>6000000</v>
      </c>
      <c r="S1936" s="3">
        <f t="shared" si="300"/>
        <v>19244700</v>
      </c>
      <c r="T1936" s="4">
        <f t="shared" si="301"/>
        <v>3.2074500000000001</v>
      </c>
      <c r="U1936" s="5">
        <f t="shared" si="302"/>
        <v>30.082979999999999</v>
      </c>
      <c r="V1936" s="2">
        <f t="shared" si="303"/>
        <v>1981</v>
      </c>
      <c r="W1936" s="18" t="str">
        <f t="shared" si="304"/>
        <v>sentyabr</v>
      </c>
      <c r="X1936" s="18" t="str">
        <f t="shared" si="305"/>
        <v>John Carpenter</v>
      </c>
      <c r="Y1936" s="18" t="str">
        <f t="shared" si="306"/>
        <v>ESCAPE FROM NEW YORK</v>
      </c>
      <c r="Z1936" s="18" t="str">
        <f t="shared" si="307"/>
        <v>Normal</v>
      </c>
      <c r="AA1936" s="18" t="str">
        <f>VLOOKUP(D1936, lookups!$A$2:$B$18, 2, FALSE)</f>
        <v>High Budget</v>
      </c>
      <c r="AB1936" s="18" t="str">
        <f t="shared" si="308"/>
        <v>Not Recommended</v>
      </c>
      <c r="AC1936" s="18" t="str">
        <f t="shared" si="309"/>
        <v>Normal</v>
      </c>
    </row>
    <row r="1937" spans="1:29" x14ac:dyDescent="0.35">
      <c r="A1937" s="18" t="s">
        <v>6152</v>
      </c>
      <c r="B1937" s="19">
        <v>41159</v>
      </c>
      <c r="C1937" s="18" t="s">
        <v>50</v>
      </c>
      <c r="D1937" s="18" t="s">
        <v>195</v>
      </c>
      <c r="E1937" s="18" t="s">
        <v>21</v>
      </c>
      <c r="F1937" s="18" t="s">
        <v>22</v>
      </c>
      <c r="G1937" s="18" t="s">
        <v>102</v>
      </c>
      <c r="H1937" s="18" t="s">
        <v>6153</v>
      </c>
      <c r="I1937" s="18" t="s">
        <v>6154</v>
      </c>
      <c r="J1937" s="20">
        <v>28</v>
      </c>
      <c r="K1937" s="20">
        <v>52</v>
      </c>
      <c r="L1937" s="20">
        <v>4</v>
      </c>
      <c r="M1937" s="20">
        <v>0</v>
      </c>
      <c r="N1937" s="20">
        <v>5.9</v>
      </c>
      <c r="O1937" s="20">
        <v>68</v>
      </c>
      <c r="P1937" s="20">
        <v>93</v>
      </c>
      <c r="Q1937" s="3">
        <v>25240988</v>
      </c>
      <c r="R1937" s="3">
        <v>12000000</v>
      </c>
      <c r="S1937" s="3">
        <f t="shared" si="300"/>
        <v>13240988</v>
      </c>
      <c r="T1937" s="4">
        <f t="shared" si="301"/>
        <v>1.1034156666666666</v>
      </c>
      <c r="U1937" s="5">
        <f t="shared" si="302"/>
        <v>24.041366266666667</v>
      </c>
      <c r="V1937" s="2">
        <f t="shared" si="303"/>
        <v>2012</v>
      </c>
      <c r="W1937" s="18" t="str">
        <f t="shared" si="304"/>
        <v>sentyabr</v>
      </c>
      <c r="X1937" s="18" t="str">
        <f t="shared" si="305"/>
        <v>Dan Cutforth</v>
      </c>
      <c r="Y1937" s="18" t="str">
        <f t="shared" si="306"/>
        <v>KATY PERRY: PART OF ME</v>
      </c>
      <c r="Z1937" s="18" t="str">
        <f t="shared" si="307"/>
        <v>Normal</v>
      </c>
      <c r="AA1937" s="18" t="str">
        <f>VLOOKUP(D1937, lookups!$A$2:$B$18, 2, FALSE)</f>
        <v>Low Budget</v>
      </c>
      <c r="AB1937" s="18" t="str">
        <f t="shared" si="308"/>
        <v>Not Recommended</v>
      </c>
      <c r="AC1937" s="18" t="str">
        <f t="shared" si="309"/>
        <v>Normal</v>
      </c>
    </row>
    <row r="1938" spans="1:29" x14ac:dyDescent="0.35">
      <c r="A1938" s="18" t="s">
        <v>5183</v>
      </c>
      <c r="B1938" s="19">
        <v>39967</v>
      </c>
      <c r="C1938" s="18" t="s">
        <v>50</v>
      </c>
      <c r="D1938" s="18" t="s">
        <v>58</v>
      </c>
      <c r="E1938" s="18" t="s">
        <v>21</v>
      </c>
      <c r="F1938" s="18" t="s">
        <v>22</v>
      </c>
      <c r="G1938" s="18" t="s">
        <v>102</v>
      </c>
      <c r="H1938" s="18" t="s">
        <v>5184</v>
      </c>
      <c r="I1938" s="18" t="s">
        <v>2055</v>
      </c>
      <c r="J1938" s="20">
        <v>1000</v>
      </c>
      <c r="K1938" s="20">
        <v>3423</v>
      </c>
      <c r="L1938" s="20">
        <v>13</v>
      </c>
      <c r="M1938" s="20">
        <v>916</v>
      </c>
      <c r="N1938" s="20">
        <v>5.4</v>
      </c>
      <c r="O1938" s="20">
        <v>82</v>
      </c>
      <c r="P1938" s="20">
        <v>86</v>
      </c>
      <c r="Q1938" s="3">
        <v>25200412</v>
      </c>
      <c r="R1938" s="3">
        <v>45000000</v>
      </c>
      <c r="S1938" s="3">
        <f t="shared" si="300"/>
        <v>-19799588</v>
      </c>
      <c r="T1938" s="4">
        <f t="shared" si="301"/>
        <v>-0.43999084444444442</v>
      </c>
      <c r="U1938" s="5">
        <f t="shared" si="302"/>
        <v>21.515603662222222</v>
      </c>
      <c r="V1938" s="2">
        <f t="shared" si="303"/>
        <v>2009</v>
      </c>
      <c r="W1938" s="18" t="str">
        <f t="shared" si="304"/>
        <v>iyun</v>
      </c>
      <c r="X1938" s="18" t="str">
        <f t="shared" si="305"/>
        <v>John Schultz</v>
      </c>
      <c r="Y1938" s="18" t="str">
        <f t="shared" si="306"/>
        <v>ALİENS İN THE ATTİC</v>
      </c>
      <c r="Z1938" s="18" t="str">
        <f t="shared" si="307"/>
        <v>Normal</v>
      </c>
      <c r="AA1938" s="18" t="str">
        <f>VLOOKUP(D1938, lookups!$A$2:$B$18, 2, FALSE)</f>
        <v>High Budget</v>
      </c>
      <c r="AB1938" s="18" t="str">
        <f t="shared" si="308"/>
        <v>Not Recommended</v>
      </c>
      <c r="AC1938" s="18" t="str">
        <f t="shared" si="309"/>
        <v>High Buzz Mismatch</v>
      </c>
    </row>
    <row r="1939" spans="1:29" x14ac:dyDescent="0.35">
      <c r="A1939" s="18" t="s">
        <v>2862</v>
      </c>
      <c r="B1939" s="19">
        <v>37079</v>
      </c>
      <c r="C1939" s="18" t="s">
        <v>50</v>
      </c>
      <c r="D1939" s="18" t="s">
        <v>27</v>
      </c>
      <c r="E1939" s="18" t="s">
        <v>21</v>
      </c>
      <c r="F1939" s="18" t="s">
        <v>22</v>
      </c>
      <c r="G1939" s="18" t="s">
        <v>150</v>
      </c>
      <c r="H1939" s="18" t="s">
        <v>551</v>
      </c>
      <c r="I1939" s="18" t="s">
        <v>2863</v>
      </c>
      <c r="J1939" s="20">
        <v>18000</v>
      </c>
      <c r="K1939" s="20">
        <v>29484</v>
      </c>
      <c r="L1939" s="20">
        <v>7</v>
      </c>
      <c r="M1939" s="20">
        <v>8000</v>
      </c>
      <c r="N1939" s="20">
        <v>6.7</v>
      </c>
      <c r="O1939" s="20">
        <v>94</v>
      </c>
      <c r="P1939" s="20">
        <v>119</v>
      </c>
      <c r="Q1939" s="3">
        <v>25178165</v>
      </c>
      <c r="R1939" s="3">
        <v>40000000</v>
      </c>
      <c r="S1939" s="3">
        <f t="shared" si="300"/>
        <v>-14821835</v>
      </c>
      <c r="T1939" s="4">
        <f t="shared" si="301"/>
        <v>-0.37054587500000002</v>
      </c>
      <c r="U1939" s="5">
        <f t="shared" si="302"/>
        <v>27.451781650000001</v>
      </c>
      <c r="V1939" s="2">
        <f t="shared" si="303"/>
        <v>2001</v>
      </c>
      <c r="W1939" s="18" t="str">
        <f t="shared" si="304"/>
        <v>iyul</v>
      </c>
      <c r="X1939" s="18" t="str">
        <f t="shared" si="305"/>
        <v>Pat O'Connor</v>
      </c>
      <c r="Y1939" s="18" t="str">
        <f t="shared" si="306"/>
        <v>SWEET NOVEMBER</v>
      </c>
      <c r="Z1939" s="18" t="str">
        <f t="shared" si="307"/>
        <v>Normal</v>
      </c>
      <c r="AA1939" s="18" t="str">
        <f>VLOOKUP(D1939, lookups!$A$2:$B$18, 2, FALSE)</f>
        <v>Medium Budget</v>
      </c>
      <c r="AB1939" s="18" t="str">
        <f t="shared" si="308"/>
        <v>Not Recommended</v>
      </c>
      <c r="AC1939" s="18" t="str">
        <f t="shared" si="309"/>
        <v>Normal</v>
      </c>
    </row>
    <row r="1940" spans="1:29" x14ac:dyDescent="0.35">
      <c r="A1940" s="18" t="s">
        <v>2448</v>
      </c>
      <c r="B1940" s="19">
        <v>36540</v>
      </c>
      <c r="C1940" s="18" t="s">
        <v>50</v>
      </c>
      <c r="D1940" s="18" t="s">
        <v>38</v>
      </c>
      <c r="E1940" s="18" t="s">
        <v>21</v>
      </c>
      <c r="F1940" s="18" t="s">
        <v>29</v>
      </c>
      <c r="G1940" s="18" t="s">
        <v>110</v>
      </c>
      <c r="H1940" s="18" t="s">
        <v>733</v>
      </c>
      <c r="I1940" s="18" t="s">
        <v>1598</v>
      </c>
      <c r="J1940" s="20">
        <v>11000</v>
      </c>
      <c r="K1940" s="20">
        <v>12254</v>
      </c>
      <c r="L1940" s="20">
        <v>119</v>
      </c>
      <c r="M1940" s="20">
        <v>455</v>
      </c>
      <c r="N1940" s="20">
        <v>6.3</v>
      </c>
      <c r="O1940" s="20">
        <v>156</v>
      </c>
      <c r="P1940" s="20">
        <v>110</v>
      </c>
      <c r="Q1940" s="3">
        <v>25167270</v>
      </c>
      <c r="R1940" s="3">
        <v>24000000</v>
      </c>
      <c r="S1940" s="3">
        <f t="shared" si="300"/>
        <v>1167270</v>
      </c>
      <c r="T1940" s="4">
        <f t="shared" si="301"/>
        <v>4.8636249999999999E-2</v>
      </c>
      <c r="U1940" s="5">
        <f t="shared" si="302"/>
        <v>25.264954499999998</v>
      </c>
      <c r="V1940" s="2">
        <f t="shared" si="303"/>
        <v>2000</v>
      </c>
      <c r="W1940" s="18" t="str">
        <f t="shared" si="304"/>
        <v>yanvar</v>
      </c>
      <c r="X1940" s="18" t="str">
        <f t="shared" si="305"/>
        <v>Neil LaBute</v>
      </c>
      <c r="Y1940" s="18" t="str">
        <f t="shared" si="306"/>
        <v>NURSE BETTY</v>
      </c>
      <c r="Z1940" s="18" t="str">
        <f t="shared" si="307"/>
        <v>Normal</v>
      </c>
      <c r="AA1940" s="18" t="str">
        <f>VLOOKUP(D1940, lookups!$A$2:$B$18, 2, FALSE)</f>
        <v>Medium Budget</v>
      </c>
      <c r="AB1940" s="18" t="str">
        <f t="shared" si="308"/>
        <v>Not Recommended</v>
      </c>
      <c r="AC1940" s="18" t="str">
        <f t="shared" si="309"/>
        <v>Normal</v>
      </c>
    </row>
    <row r="1941" spans="1:29" x14ac:dyDescent="0.35">
      <c r="A1941" s="18" t="s">
        <v>7019</v>
      </c>
      <c r="B1941" s="19">
        <v>42356</v>
      </c>
      <c r="C1941" s="18" t="s">
        <v>50</v>
      </c>
      <c r="D1941" s="18" t="s">
        <v>109</v>
      </c>
      <c r="E1941" s="18" t="s">
        <v>21</v>
      </c>
      <c r="F1941" s="18" t="s">
        <v>22</v>
      </c>
      <c r="G1941" s="18" t="s">
        <v>110</v>
      </c>
      <c r="H1941" s="18" t="s">
        <v>5385</v>
      </c>
      <c r="I1941" s="18" t="s">
        <v>7020</v>
      </c>
      <c r="J1941" s="20">
        <v>648</v>
      </c>
      <c r="K1941" s="20">
        <v>1122</v>
      </c>
      <c r="L1941" s="20">
        <v>22</v>
      </c>
      <c r="M1941" s="20">
        <v>43000</v>
      </c>
      <c r="N1941" s="20">
        <v>6.8</v>
      </c>
      <c r="O1941" s="20">
        <v>425</v>
      </c>
      <c r="P1941" s="20">
        <v>92</v>
      </c>
      <c r="Q1941" s="3">
        <v>25138292</v>
      </c>
      <c r="R1941" s="3">
        <v>3500000</v>
      </c>
      <c r="S1941" s="3">
        <f t="shared" si="300"/>
        <v>21638292</v>
      </c>
      <c r="T1941" s="4">
        <f t="shared" si="301"/>
        <v>6.1823691428571426</v>
      </c>
      <c r="U1941" s="5">
        <f t="shared" si="302"/>
        <v>33.972947657142853</v>
      </c>
      <c r="V1941" s="2">
        <f t="shared" si="303"/>
        <v>2015</v>
      </c>
      <c r="W1941" s="18" t="str">
        <f t="shared" si="304"/>
        <v>dekabr</v>
      </c>
      <c r="X1941" s="18" t="str">
        <f t="shared" si="305"/>
        <v>Robert Eggers</v>
      </c>
      <c r="Y1941" s="18" t="str">
        <f t="shared" si="306"/>
        <v>THE WİTCH</v>
      </c>
      <c r="Z1941" s="18" t="str">
        <f t="shared" si="307"/>
        <v>Normal</v>
      </c>
      <c r="AA1941" s="18" t="str">
        <f>VLOOKUP(D1941, lookups!$A$2:$B$18, 2, FALSE)</f>
        <v>Low Budget</v>
      </c>
      <c r="AB1941" s="18" t="str">
        <f t="shared" si="308"/>
        <v>Not Recommended</v>
      </c>
      <c r="AC1941" s="18" t="str">
        <f t="shared" si="309"/>
        <v>Normal</v>
      </c>
    </row>
    <row r="1942" spans="1:29" x14ac:dyDescent="0.35">
      <c r="A1942" s="18" t="s">
        <v>7019</v>
      </c>
      <c r="B1942" s="19">
        <v>42356</v>
      </c>
      <c r="C1942" s="18" t="s">
        <v>50</v>
      </c>
      <c r="D1942" s="18" t="s">
        <v>109</v>
      </c>
      <c r="E1942" s="18" t="s">
        <v>21</v>
      </c>
      <c r="F1942" s="18" t="s">
        <v>22</v>
      </c>
      <c r="G1942" s="18" t="s">
        <v>110</v>
      </c>
      <c r="H1942" s="18" t="s">
        <v>5385</v>
      </c>
      <c r="I1942" s="18" t="s">
        <v>7020</v>
      </c>
      <c r="J1942" s="20">
        <v>648</v>
      </c>
      <c r="K1942" s="20">
        <v>1122</v>
      </c>
      <c r="L1942" s="20">
        <v>22</v>
      </c>
      <c r="M1942" s="20">
        <v>43000</v>
      </c>
      <c r="N1942" s="20">
        <v>6.8</v>
      </c>
      <c r="O1942" s="20">
        <v>425</v>
      </c>
      <c r="P1942" s="20">
        <v>92</v>
      </c>
      <c r="Q1942" s="3">
        <v>25138292</v>
      </c>
      <c r="R1942" s="3">
        <v>3500000</v>
      </c>
      <c r="S1942" s="3">
        <f t="shared" si="300"/>
        <v>21638292</v>
      </c>
      <c r="T1942" s="4">
        <f t="shared" si="301"/>
        <v>6.1823691428571426</v>
      </c>
      <c r="U1942" s="5">
        <f t="shared" si="302"/>
        <v>33.972947657142853</v>
      </c>
      <c r="V1942" s="2">
        <f t="shared" si="303"/>
        <v>2015</v>
      </c>
      <c r="W1942" s="18" t="str">
        <f t="shared" si="304"/>
        <v>dekabr</v>
      </c>
      <c r="X1942" s="18" t="str">
        <f t="shared" si="305"/>
        <v>Robert Eggers</v>
      </c>
      <c r="Y1942" s="18" t="str">
        <f t="shared" si="306"/>
        <v>THE WİTCH</v>
      </c>
      <c r="Z1942" s="18" t="str">
        <f t="shared" si="307"/>
        <v>Normal</v>
      </c>
      <c r="AA1942" s="18" t="str">
        <f>VLOOKUP(D1942, lookups!$A$2:$B$18, 2, FALSE)</f>
        <v>Low Budget</v>
      </c>
      <c r="AB1942" s="18" t="str">
        <f t="shared" si="308"/>
        <v>Not Recommended</v>
      </c>
      <c r="AC1942" s="18" t="str">
        <f t="shared" si="309"/>
        <v>Normal</v>
      </c>
    </row>
    <row r="1943" spans="1:29" x14ac:dyDescent="0.35">
      <c r="A1943" s="18" t="s">
        <v>6406</v>
      </c>
      <c r="B1943" s="19">
        <v>41374</v>
      </c>
      <c r="C1943" s="18" t="s">
        <v>50</v>
      </c>
      <c r="D1943" s="18" t="s">
        <v>95</v>
      </c>
      <c r="E1943" s="18" t="s">
        <v>21</v>
      </c>
      <c r="F1943" s="18" t="s">
        <v>22</v>
      </c>
      <c r="G1943" s="18" t="s">
        <v>110</v>
      </c>
      <c r="H1943" s="18" t="s">
        <v>254</v>
      </c>
      <c r="I1943" s="18" t="s">
        <v>3950</v>
      </c>
      <c r="J1943" s="20">
        <v>13000</v>
      </c>
      <c r="K1943" s="20">
        <v>15708</v>
      </c>
      <c r="L1943" s="20">
        <v>101</v>
      </c>
      <c r="M1943" s="20">
        <v>34000</v>
      </c>
      <c r="N1943" s="20">
        <v>6.7</v>
      </c>
      <c r="O1943" s="20">
        <v>286</v>
      </c>
      <c r="P1943" s="20">
        <v>115</v>
      </c>
      <c r="Q1943" s="3">
        <v>25121291</v>
      </c>
      <c r="R1943" s="3">
        <v>50000000</v>
      </c>
      <c r="S1943" s="3">
        <f t="shared" si="300"/>
        <v>-24878709</v>
      </c>
      <c r="T1943" s="4">
        <f t="shared" si="301"/>
        <v>-0.49757417999999998</v>
      </c>
      <c r="U1943" s="5">
        <f t="shared" si="302"/>
        <v>30.000970328000001</v>
      </c>
      <c r="V1943" s="2">
        <f t="shared" si="303"/>
        <v>2013</v>
      </c>
      <c r="W1943" s="18" t="str">
        <f t="shared" si="304"/>
        <v>aprel</v>
      </c>
      <c r="X1943" s="18" t="str">
        <f t="shared" si="305"/>
        <v>Mikael HÃ¥fstrÃ¶m</v>
      </c>
      <c r="Y1943" s="18" t="str">
        <f t="shared" si="306"/>
        <v>ESCAPE PLAN</v>
      </c>
      <c r="Z1943" s="18" t="str">
        <f t="shared" si="307"/>
        <v>Normal</v>
      </c>
      <c r="AA1943" s="18" t="str">
        <f>VLOOKUP(D1943, lookups!$A$2:$B$18, 2, FALSE)</f>
        <v>High Budget</v>
      </c>
      <c r="AB1943" s="18" t="str">
        <f t="shared" si="308"/>
        <v>Not Recommended</v>
      </c>
      <c r="AC1943" s="18" t="str">
        <f t="shared" si="309"/>
        <v>Normal</v>
      </c>
    </row>
    <row r="1944" spans="1:29" x14ac:dyDescent="0.35">
      <c r="A1944" s="18" t="s">
        <v>4818</v>
      </c>
      <c r="B1944" s="19">
        <v>39316</v>
      </c>
      <c r="C1944" s="18" t="s">
        <v>50</v>
      </c>
      <c r="D1944" s="18" t="s">
        <v>109</v>
      </c>
      <c r="E1944" s="18" t="s">
        <v>21</v>
      </c>
      <c r="F1944" s="18" t="s">
        <v>22</v>
      </c>
      <c r="G1944" s="18" t="s">
        <v>110</v>
      </c>
      <c r="H1944" s="18" t="s">
        <v>2216</v>
      </c>
      <c r="I1944" s="18" t="s">
        <v>720</v>
      </c>
      <c r="J1944" s="20">
        <v>327</v>
      </c>
      <c r="K1944" s="20">
        <v>960</v>
      </c>
      <c r="L1944" s="20">
        <v>81</v>
      </c>
      <c r="M1944" s="20">
        <v>0</v>
      </c>
      <c r="N1944" s="20">
        <v>5.7</v>
      </c>
      <c r="O1944" s="20">
        <v>190</v>
      </c>
      <c r="P1944" s="20">
        <v>99</v>
      </c>
      <c r="Q1944" s="3">
        <v>25117498</v>
      </c>
      <c r="R1944" s="3">
        <v>40000000</v>
      </c>
      <c r="S1944" s="3">
        <f t="shared" si="300"/>
        <v>-14882502</v>
      </c>
      <c r="T1944" s="4">
        <f t="shared" si="301"/>
        <v>-0.37206254999999999</v>
      </c>
      <c r="U1944" s="5">
        <f t="shared" si="302"/>
        <v>22.65117498</v>
      </c>
      <c r="V1944" s="2">
        <f t="shared" si="303"/>
        <v>2007</v>
      </c>
      <c r="W1944" s="18" t="str">
        <f t="shared" si="304"/>
        <v>avgust</v>
      </c>
      <c r="X1944" s="18" t="str">
        <f t="shared" si="305"/>
        <v>Stephen Hopkins</v>
      </c>
      <c r="Y1944" s="18" t="str">
        <f t="shared" si="306"/>
        <v>THE REAPİNG</v>
      </c>
      <c r="Z1944" s="18" t="str">
        <f t="shared" si="307"/>
        <v>Normal</v>
      </c>
      <c r="AA1944" s="18" t="str">
        <f>VLOOKUP(D1944, lookups!$A$2:$B$18, 2, FALSE)</f>
        <v>Low Budget</v>
      </c>
      <c r="AB1944" s="18" t="str">
        <f t="shared" si="308"/>
        <v>Not Recommended</v>
      </c>
      <c r="AC1944" s="18" t="str">
        <f t="shared" si="309"/>
        <v>High Buzz Mismatch</v>
      </c>
    </row>
    <row r="1945" spans="1:29" x14ac:dyDescent="0.35">
      <c r="A1945" s="18" t="s">
        <v>5878</v>
      </c>
      <c r="B1945" s="19">
        <v>40780</v>
      </c>
      <c r="C1945" s="18" t="s">
        <v>50</v>
      </c>
      <c r="D1945" s="18" t="s">
        <v>95</v>
      </c>
      <c r="E1945" s="18" t="s">
        <v>21</v>
      </c>
      <c r="F1945" s="18" t="s">
        <v>101</v>
      </c>
      <c r="G1945" s="18" t="s">
        <v>110</v>
      </c>
      <c r="H1945" s="18" t="s">
        <v>1829</v>
      </c>
      <c r="I1945" s="18" t="s">
        <v>5879</v>
      </c>
      <c r="J1945" s="20">
        <v>26000</v>
      </c>
      <c r="K1945" s="20">
        <v>49608</v>
      </c>
      <c r="L1945" s="20">
        <v>5</v>
      </c>
      <c r="M1945" s="20">
        <v>17000</v>
      </c>
      <c r="N1945" s="20">
        <v>6.5</v>
      </c>
      <c r="O1945" s="20">
        <v>189</v>
      </c>
      <c r="P1945" s="20">
        <v>116</v>
      </c>
      <c r="Q1945" s="3">
        <v>25093607</v>
      </c>
      <c r="R1945" s="3">
        <v>35000000</v>
      </c>
      <c r="S1945" s="3">
        <f t="shared" si="300"/>
        <v>-9906393</v>
      </c>
      <c r="T1945" s="4">
        <f t="shared" si="301"/>
        <v>-0.28303980000000001</v>
      </c>
      <c r="U1945" s="5">
        <f t="shared" si="302"/>
        <v>27.586784080000001</v>
      </c>
      <c r="V1945" s="2">
        <f t="shared" si="303"/>
        <v>2011</v>
      </c>
      <c r="W1945" s="18" t="str">
        <f t="shared" si="304"/>
        <v>avgust</v>
      </c>
      <c r="X1945" s="18" t="str">
        <f t="shared" si="305"/>
        <v>Gary McKendry</v>
      </c>
      <c r="Y1945" s="18" t="str">
        <f t="shared" si="306"/>
        <v>KİLLER ELİTE</v>
      </c>
      <c r="Z1945" s="18" t="str">
        <f t="shared" si="307"/>
        <v>Normal</v>
      </c>
      <c r="AA1945" s="18" t="str">
        <f>VLOOKUP(D1945, lookups!$A$2:$B$18, 2, FALSE)</f>
        <v>High Budget</v>
      </c>
      <c r="AB1945" s="18" t="str">
        <f t="shared" si="308"/>
        <v>Not Recommended</v>
      </c>
      <c r="AC1945" s="18" t="str">
        <f t="shared" si="309"/>
        <v>Normal</v>
      </c>
    </row>
    <row r="1946" spans="1:29" x14ac:dyDescent="0.35">
      <c r="A1946" s="18" t="s">
        <v>1613</v>
      </c>
      <c r="B1946" s="19">
        <v>35521</v>
      </c>
      <c r="C1946" s="18" t="s">
        <v>50</v>
      </c>
      <c r="D1946" s="18" t="s">
        <v>20</v>
      </c>
      <c r="E1946" s="18" t="s">
        <v>21</v>
      </c>
      <c r="F1946" s="18" t="s">
        <v>22</v>
      </c>
      <c r="G1946" s="18" t="s">
        <v>110</v>
      </c>
      <c r="H1946" s="18" t="s">
        <v>924</v>
      </c>
      <c r="I1946" s="18" t="s">
        <v>132</v>
      </c>
      <c r="J1946" s="20">
        <v>18000</v>
      </c>
      <c r="K1946" s="20">
        <v>19689</v>
      </c>
      <c r="L1946" s="20">
        <v>16000</v>
      </c>
      <c r="M1946" s="20">
        <v>0</v>
      </c>
      <c r="N1946" s="20">
        <v>6.6</v>
      </c>
      <c r="O1946" s="20">
        <v>91</v>
      </c>
      <c r="P1946" s="20">
        <v>155</v>
      </c>
      <c r="Q1946" s="3">
        <v>25078937</v>
      </c>
      <c r="R1946" s="3">
        <v>30000000</v>
      </c>
      <c r="S1946" s="3">
        <f t="shared" si="300"/>
        <v>-4921063</v>
      </c>
      <c r="T1946" s="4">
        <f t="shared" si="301"/>
        <v>-0.16403543333333334</v>
      </c>
      <c r="U1946" s="5">
        <f t="shared" si="302"/>
        <v>26.334385826666665</v>
      </c>
      <c r="V1946" s="2">
        <f t="shared" si="303"/>
        <v>1997</v>
      </c>
      <c r="W1946" s="18" t="str">
        <f t="shared" si="304"/>
        <v>aprel</v>
      </c>
      <c r="X1946" s="18" t="str">
        <f t="shared" si="305"/>
        <v>Clint Eastwood</v>
      </c>
      <c r="Y1946" s="18" t="str">
        <f t="shared" si="306"/>
        <v>MİDNİGHT İN THE GARDEN OF GOOD AND EVİL</v>
      </c>
      <c r="Z1946" s="18" t="str">
        <f t="shared" si="307"/>
        <v>Normal</v>
      </c>
      <c r="AA1946" s="18" t="str">
        <f>VLOOKUP(D1946, lookups!$A$2:$B$18, 2, FALSE)</f>
        <v>Medium Budget</v>
      </c>
      <c r="AB1946" s="18" t="str">
        <f t="shared" si="308"/>
        <v>Not Recommended</v>
      </c>
      <c r="AC1946" s="18" t="str">
        <f t="shared" si="309"/>
        <v>Normal</v>
      </c>
    </row>
    <row r="1947" spans="1:29" x14ac:dyDescent="0.35">
      <c r="A1947" s="18" t="s">
        <v>5492</v>
      </c>
      <c r="B1947" s="19">
        <v>40225</v>
      </c>
      <c r="C1947" s="18" t="s">
        <v>50</v>
      </c>
      <c r="D1947" s="18" t="s">
        <v>58</v>
      </c>
      <c r="E1947" s="18" t="s">
        <v>21</v>
      </c>
      <c r="F1947" s="18" t="s">
        <v>22</v>
      </c>
      <c r="G1947" s="18" t="s">
        <v>102</v>
      </c>
      <c r="H1947" s="18" t="s">
        <v>5493</v>
      </c>
      <c r="I1947" s="18" t="s">
        <v>5494</v>
      </c>
      <c r="J1947" s="20">
        <v>681</v>
      </c>
      <c r="K1947" s="20">
        <v>2486</v>
      </c>
      <c r="L1947" s="20">
        <v>0</v>
      </c>
      <c r="M1947" s="20">
        <v>0</v>
      </c>
      <c r="N1947" s="20">
        <v>5.3</v>
      </c>
      <c r="O1947" s="20">
        <v>84</v>
      </c>
      <c r="P1947" s="20">
        <v>90</v>
      </c>
      <c r="Q1947" s="3">
        <v>25077977</v>
      </c>
      <c r="R1947" s="3">
        <v>20000000</v>
      </c>
      <c r="S1947" s="3">
        <f t="shared" si="300"/>
        <v>5077977</v>
      </c>
      <c r="T1947" s="4">
        <f t="shared" si="301"/>
        <v>0.25389885000000001</v>
      </c>
      <c r="U1947" s="5">
        <f t="shared" si="302"/>
        <v>21.30155954</v>
      </c>
      <c r="V1947" s="2">
        <f t="shared" si="303"/>
        <v>2010</v>
      </c>
      <c r="W1947" s="18" t="str">
        <f t="shared" si="304"/>
        <v>fevral</v>
      </c>
      <c r="X1947" s="18" t="str">
        <f t="shared" si="305"/>
        <v>Anthony Bell</v>
      </c>
      <c r="Y1947" s="18" t="str">
        <f t="shared" si="306"/>
        <v>ALPHA AND OMEGA</v>
      </c>
      <c r="Z1947" s="18" t="str">
        <f t="shared" si="307"/>
        <v>Normal</v>
      </c>
      <c r="AA1947" s="18" t="str">
        <f>VLOOKUP(D1947, lookups!$A$2:$B$18, 2, FALSE)</f>
        <v>High Budget</v>
      </c>
      <c r="AB1947" s="18" t="str">
        <f t="shared" si="308"/>
        <v>Not Recommended</v>
      </c>
      <c r="AC1947" s="18" t="str">
        <f t="shared" si="309"/>
        <v>High Buzz Mismatch</v>
      </c>
    </row>
    <row r="1948" spans="1:29" x14ac:dyDescent="0.35">
      <c r="A1948" s="18" t="s">
        <v>1175</v>
      </c>
      <c r="B1948" s="19">
        <v>34337</v>
      </c>
      <c r="C1948" s="18" t="s">
        <v>50</v>
      </c>
      <c r="D1948" s="18" t="s">
        <v>58</v>
      </c>
      <c r="E1948" s="18" t="s">
        <v>21</v>
      </c>
      <c r="F1948" s="18" t="s">
        <v>22</v>
      </c>
      <c r="G1948" s="18" t="s">
        <v>150</v>
      </c>
      <c r="H1948" s="18" t="s">
        <v>433</v>
      </c>
      <c r="I1948" s="18" t="s">
        <v>512</v>
      </c>
      <c r="J1948" s="20">
        <v>2000</v>
      </c>
      <c r="K1948" s="20">
        <v>5708</v>
      </c>
      <c r="L1948" s="20">
        <v>759</v>
      </c>
      <c r="M1948" s="20">
        <v>0</v>
      </c>
      <c r="N1948" s="20">
        <v>6.6</v>
      </c>
      <c r="O1948" s="20">
        <v>40</v>
      </c>
      <c r="P1948" s="20">
        <v>212</v>
      </c>
      <c r="Q1948" s="3">
        <v>25052000</v>
      </c>
      <c r="R1948" s="3">
        <v>63000000</v>
      </c>
      <c r="S1948" s="3">
        <f t="shared" si="300"/>
        <v>-37948000</v>
      </c>
      <c r="T1948" s="4">
        <f t="shared" si="301"/>
        <v>-0.6023492063492063</v>
      </c>
      <c r="U1948" s="5">
        <f t="shared" si="302"/>
        <v>26.159060317460316</v>
      </c>
      <c r="V1948" s="2">
        <f t="shared" si="303"/>
        <v>1994</v>
      </c>
      <c r="W1948" s="18" t="str">
        <f t="shared" si="304"/>
        <v>yanvar</v>
      </c>
      <c r="X1948" s="18" t="str">
        <f t="shared" si="305"/>
        <v>Lawrence Kasdan</v>
      </c>
      <c r="Y1948" s="18" t="str">
        <f t="shared" si="306"/>
        <v>WYATT EARP</v>
      </c>
      <c r="Z1948" s="18" t="str">
        <f t="shared" si="307"/>
        <v>Underperformer</v>
      </c>
      <c r="AA1948" s="18" t="str">
        <f>VLOOKUP(D1948, lookups!$A$2:$B$18, 2, FALSE)</f>
        <v>High Budget</v>
      </c>
      <c r="AB1948" s="18" t="str">
        <f t="shared" si="308"/>
        <v>Not Recommended</v>
      </c>
      <c r="AC1948" s="18" t="str">
        <f t="shared" si="309"/>
        <v>Normal</v>
      </c>
    </row>
    <row r="1949" spans="1:29" x14ac:dyDescent="0.35">
      <c r="A1949" s="18" t="s">
        <v>2256</v>
      </c>
      <c r="B1949" s="19">
        <v>36236</v>
      </c>
      <c r="C1949" s="18" t="s">
        <v>50</v>
      </c>
      <c r="D1949" s="18" t="s">
        <v>38</v>
      </c>
      <c r="E1949" s="18" t="s">
        <v>21</v>
      </c>
      <c r="F1949" s="18" t="s">
        <v>22</v>
      </c>
      <c r="G1949" s="18" t="s">
        <v>110</v>
      </c>
      <c r="H1949" s="18" t="s">
        <v>1629</v>
      </c>
      <c r="I1949" s="18" t="s">
        <v>2257</v>
      </c>
      <c r="J1949" s="20">
        <v>865</v>
      </c>
      <c r="K1949" s="20">
        <v>2724</v>
      </c>
      <c r="L1949" s="20">
        <v>44</v>
      </c>
      <c r="M1949" s="20">
        <v>990</v>
      </c>
      <c r="N1949" s="20">
        <v>6.9</v>
      </c>
      <c r="O1949" s="20">
        <v>18</v>
      </c>
      <c r="P1949" s="20">
        <v>106</v>
      </c>
      <c r="Q1949" s="3">
        <v>25047631</v>
      </c>
      <c r="R1949" s="3">
        <v>6000000</v>
      </c>
      <c r="S1949" s="3">
        <f t="shared" si="300"/>
        <v>19047631</v>
      </c>
      <c r="T1949" s="4">
        <f t="shared" si="301"/>
        <v>3.1746051666666668</v>
      </c>
      <c r="U1949" s="5">
        <f t="shared" si="302"/>
        <v>28.968842066666667</v>
      </c>
      <c r="V1949" s="2">
        <f t="shared" si="303"/>
        <v>1999</v>
      </c>
      <c r="W1949" s="18" t="str">
        <f t="shared" si="304"/>
        <v>mart</v>
      </c>
      <c r="X1949" s="18" t="str">
        <f t="shared" si="305"/>
        <v>Rick Famuyiwa</v>
      </c>
      <c r="Y1949" s="18" t="str">
        <f t="shared" si="306"/>
        <v>THE WOOD</v>
      </c>
      <c r="Z1949" s="18" t="str">
        <f t="shared" si="307"/>
        <v>Normal</v>
      </c>
      <c r="AA1949" s="18" t="str">
        <f>VLOOKUP(D1949, lookups!$A$2:$B$18, 2, FALSE)</f>
        <v>Medium Budget</v>
      </c>
      <c r="AB1949" s="18" t="str">
        <f t="shared" si="308"/>
        <v>Not Recommended</v>
      </c>
      <c r="AC1949" s="18" t="str">
        <f t="shared" si="309"/>
        <v>Normal</v>
      </c>
    </row>
    <row r="1950" spans="1:29" x14ac:dyDescent="0.35">
      <c r="A1950" s="18" t="s">
        <v>5077</v>
      </c>
      <c r="B1950" s="19">
        <v>39642</v>
      </c>
      <c r="C1950" s="18" t="s">
        <v>50</v>
      </c>
      <c r="D1950" s="18" t="s">
        <v>95</v>
      </c>
      <c r="E1950" s="18" t="s">
        <v>21</v>
      </c>
      <c r="F1950" s="18" t="s">
        <v>22</v>
      </c>
      <c r="G1950" s="18" t="s">
        <v>150</v>
      </c>
      <c r="H1950" s="18" t="s">
        <v>1825</v>
      </c>
      <c r="I1950" s="18" t="s">
        <v>2185</v>
      </c>
      <c r="J1950" s="20">
        <v>5000</v>
      </c>
      <c r="K1950" s="20">
        <v>7247</v>
      </c>
      <c r="L1950" s="20">
        <v>50</v>
      </c>
      <c r="M1950" s="20">
        <v>0</v>
      </c>
      <c r="N1950" s="20">
        <v>6.6</v>
      </c>
      <c r="O1950" s="20">
        <v>206</v>
      </c>
      <c r="P1950" s="20">
        <v>104</v>
      </c>
      <c r="Q1950" s="3">
        <v>25040293</v>
      </c>
      <c r="R1950" s="3">
        <v>55000000</v>
      </c>
      <c r="S1950" s="3">
        <f t="shared" si="300"/>
        <v>-29959707</v>
      </c>
      <c r="T1950" s="4">
        <f t="shared" si="301"/>
        <v>-0.54472194545454544</v>
      </c>
      <c r="U1950" s="5">
        <f t="shared" si="302"/>
        <v>26.182111221818179</v>
      </c>
      <c r="V1950" s="2">
        <f t="shared" si="303"/>
        <v>2008</v>
      </c>
      <c r="W1950" s="18" t="str">
        <f t="shared" si="304"/>
        <v>iyul</v>
      </c>
      <c r="X1950" s="18" t="str">
        <f t="shared" si="305"/>
        <v>Rob Minkoff</v>
      </c>
      <c r="Y1950" s="18" t="str">
        <f t="shared" si="306"/>
        <v>THE FORBİDDEN KİNGDOM</v>
      </c>
      <c r="Z1950" s="18" t="str">
        <f t="shared" si="307"/>
        <v>Underperformer</v>
      </c>
      <c r="AA1950" s="18" t="str">
        <f>VLOOKUP(D1950, lookups!$A$2:$B$18, 2, FALSE)</f>
        <v>High Budget</v>
      </c>
      <c r="AB1950" s="18" t="str">
        <f t="shared" si="308"/>
        <v>Not Recommended</v>
      </c>
      <c r="AC1950" s="18" t="str">
        <f t="shared" si="309"/>
        <v>Normal</v>
      </c>
    </row>
    <row r="1951" spans="1:29" x14ac:dyDescent="0.35">
      <c r="A1951" s="18" t="s">
        <v>4668</v>
      </c>
      <c r="B1951" s="19">
        <v>39171</v>
      </c>
      <c r="C1951" s="18" t="s">
        <v>50</v>
      </c>
      <c r="D1951" s="18" t="s">
        <v>95</v>
      </c>
      <c r="E1951" s="18" t="s">
        <v>21</v>
      </c>
      <c r="F1951" s="18" t="s">
        <v>22</v>
      </c>
      <c r="G1951" s="18" t="s">
        <v>110</v>
      </c>
      <c r="H1951" s="18" t="s">
        <v>948</v>
      </c>
      <c r="I1951" s="18" t="s">
        <v>920</v>
      </c>
      <c r="J1951" s="20">
        <v>16000</v>
      </c>
      <c r="K1951" s="20">
        <v>22186</v>
      </c>
      <c r="L1951" s="20">
        <v>0</v>
      </c>
      <c r="M1951" s="20">
        <v>0</v>
      </c>
      <c r="N1951" s="20">
        <v>7.6</v>
      </c>
      <c r="O1951" s="20">
        <v>250</v>
      </c>
      <c r="P1951" s="20">
        <v>189</v>
      </c>
      <c r="Q1951" s="3">
        <v>25031037</v>
      </c>
      <c r="R1951" s="3">
        <v>53000000</v>
      </c>
      <c r="S1951" s="3">
        <f t="shared" si="300"/>
        <v>-27968963</v>
      </c>
      <c r="T1951" s="4">
        <f t="shared" si="301"/>
        <v>-0.52771628301886797</v>
      </c>
      <c r="U1951" s="5">
        <f t="shared" si="302"/>
        <v>30.188913486792451</v>
      </c>
      <c r="V1951" s="2">
        <f t="shared" si="303"/>
        <v>2007</v>
      </c>
      <c r="W1951" s="18" t="str">
        <f t="shared" si="304"/>
        <v>mart</v>
      </c>
      <c r="X1951" s="18" t="str">
        <f t="shared" si="305"/>
        <v>Robert Rodriguez</v>
      </c>
      <c r="Y1951" s="18" t="str">
        <f t="shared" si="306"/>
        <v>GRİNDHOUSE</v>
      </c>
      <c r="Z1951" s="18" t="str">
        <f t="shared" si="307"/>
        <v>Underperformer</v>
      </c>
      <c r="AA1951" s="18" t="str">
        <f>VLOOKUP(D1951, lookups!$A$2:$B$18, 2, FALSE)</f>
        <v>High Budget</v>
      </c>
      <c r="AB1951" s="18" t="str">
        <f t="shared" si="308"/>
        <v>Not Recommended</v>
      </c>
      <c r="AC1951" s="18" t="str">
        <f t="shared" si="309"/>
        <v>Normal</v>
      </c>
    </row>
    <row r="1952" spans="1:29" x14ac:dyDescent="0.35">
      <c r="A1952" s="18" t="s">
        <v>5633</v>
      </c>
      <c r="B1952" s="19">
        <v>40311</v>
      </c>
      <c r="C1952" s="18" t="s">
        <v>50</v>
      </c>
      <c r="D1952" s="18" t="s">
        <v>38</v>
      </c>
      <c r="E1952" s="18" t="s">
        <v>21</v>
      </c>
      <c r="F1952" s="18" t="s">
        <v>22</v>
      </c>
      <c r="G1952" s="18" t="s">
        <v>110</v>
      </c>
      <c r="H1952" s="18" t="s">
        <v>4063</v>
      </c>
      <c r="I1952" s="18" t="s">
        <v>3360</v>
      </c>
      <c r="J1952" s="20">
        <v>3000</v>
      </c>
      <c r="K1952" s="20">
        <v>5737</v>
      </c>
      <c r="L1952" s="20">
        <v>192</v>
      </c>
      <c r="M1952" s="20">
        <v>13000</v>
      </c>
      <c r="N1952" s="20">
        <v>5.5</v>
      </c>
      <c r="O1952" s="20">
        <v>365</v>
      </c>
      <c r="P1952" s="20">
        <v>88</v>
      </c>
      <c r="Q1952" s="3">
        <v>25003072</v>
      </c>
      <c r="R1952" s="3">
        <v>24000000</v>
      </c>
      <c r="S1952" s="3">
        <f t="shared" si="300"/>
        <v>1003072</v>
      </c>
      <c r="T1952" s="4">
        <f t="shared" si="301"/>
        <v>4.1794666666666667E-2</v>
      </c>
      <c r="U1952" s="5">
        <f t="shared" si="302"/>
        <v>23.316717866666668</v>
      </c>
      <c r="V1952" s="2">
        <f t="shared" si="303"/>
        <v>2010</v>
      </c>
      <c r="W1952" s="18" t="str">
        <f t="shared" si="304"/>
        <v>may</v>
      </c>
      <c r="X1952" s="18" t="str">
        <f t="shared" si="305"/>
        <v>Alexandre Aja</v>
      </c>
      <c r="Y1952" s="18" t="str">
        <f t="shared" si="306"/>
        <v>PİRANHA 3D</v>
      </c>
      <c r="Z1952" s="18" t="str">
        <f t="shared" si="307"/>
        <v>Normal</v>
      </c>
      <c r="AA1952" s="18" t="str">
        <f>VLOOKUP(D1952, lookups!$A$2:$B$18, 2, FALSE)</f>
        <v>Medium Budget</v>
      </c>
      <c r="AB1952" s="18" t="str">
        <f t="shared" si="308"/>
        <v>Not Recommended</v>
      </c>
      <c r="AC1952" s="18" t="str">
        <f t="shared" si="309"/>
        <v>High Buzz Mismatch</v>
      </c>
    </row>
    <row r="1953" spans="1:29" x14ac:dyDescent="0.35">
      <c r="A1953" s="18" t="s">
        <v>250</v>
      </c>
      <c r="B1953" s="19">
        <v>28038</v>
      </c>
      <c r="C1953" s="18" t="s">
        <v>50</v>
      </c>
      <c r="D1953" s="18" t="s">
        <v>95</v>
      </c>
      <c r="E1953" s="18" t="s">
        <v>21</v>
      </c>
      <c r="F1953" s="18" t="s">
        <v>22</v>
      </c>
      <c r="G1953" s="18" t="s">
        <v>102</v>
      </c>
      <c r="H1953" s="18" t="s">
        <v>251</v>
      </c>
      <c r="I1953" s="18" t="s">
        <v>252</v>
      </c>
      <c r="J1953" s="20">
        <v>1000</v>
      </c>
      <c r="K1953" s="20">
        <v>2951</v>
      </c>
      <c r="L1953" s="20">
        <v>23</v>
      </c>
      <c r="M1953" s="20">
        <v>0</v>
      </c>
      <c r="N1953" s="20">
        <v>6.8</v>
      </c>
      <c r="O1953" s="20">
        <v>112</v>
      </c>
      <c r="P1953" s="20">
        <v>119</v>
      </c>
      <c r="Q1953" s="3">
        <v>25000000</v>
      </c>
      <c r="R1953" s="3">
        <v>9000000</v>
      </c>
      <c r="S1953" s="3">
        <f t="shared" si="300"/>
        <v>16000000</v>
      </c>
      <c r="T1953" s="4">
        <f t="shared" si="301"/>
        <v>1.7777777777777777</v>
      </c>
      <c r="U1953" s="5">
        <f t="shared" si="302"/>
        <v>27.911111111111111</v>
      </c>
      <c r="V1953" s="2">
        <f t="shared" si="303"/>
        <v>1976</v>
      </c>
      <c r="W1953" s="18" t="str">
        <f t="shared" si="304"/>
        <v>oktyabr</v>
      </c>
      <c r="X1953" s="18" t="str">
        <f t="shared" si="305"/>
        <v>Michael Anderson</v>
      </c>
      <c r="Y1953" s="18" t="str">
        <f t="shared" si="306"/>
        <v>LOGAN'S RUN</v>
      </c>
      <c r="Z1953" s="18" t="str">
        <f t="shared" si="307"/>
        <v>Normal</v>
      </c>
      <c r="AA1953" s="18" t="str">
        <f>VLOOKUP(D1953, lookups!$A$2:$B$18, 2, FALSE)</f>
        <v>High Budget</v>
      </c>
      <c r="AB1953" s="18" t="str">
        <f t="shared" si="308"/>
        <v>Not Recommended</v>
      </c>
      <c r="AC1953" s="18" t="str">
        <f t="shared" si="309"/>
        <v>Normal</v>
      </c>
    </row>
    <row r="1954" spans="1:29" x14ac:dyDescent="0.35">
      <c r="A1954" s="18" t="s">
        <v>105</v>
      </c>
      <c r="B1954" s="19">
        <v>21604</v>
      </c>
      <c r="C1954" s="18" t="s">
        <v>19</v>
      </c>
      <c r="D1954" s="18" t="s">
        <v>38</v>
      </c>
      <c r="E1954" s="18" t="s">
        <v>21</v>
      </c>
      <c r="F1954" s="18" t="s">
        <v>22</v>
      </c>
      <c r="G1954" s="18" t="s">
        <v>23</v>
      </c>
      <c r="H1954" s="18" t="s">
        <v>106</v>
      </c>
      <c r="I1954" s="18" t="s">
        <v>107</v>
      </c>
      <c r="J1954" s="20">
        <v>105</v>
      </c>
      <c r="K1954" s="20">
        <v>527</v>
      </c>
      <c r="L1954" s="20">
        <v>0</v>
      </c>
      <c r="M1954" s="20">
        <v>10000</v>
      </c>
      <c r="N1954" s="20">
        <v>8.3000000000000007</v>
      </c>
      <c r="O1954" s="20">
        <v>181</v>
      </c>
      <c r="P1954" s="20">
        <v>120</v>
      </c>
      <c r="Q1954" s="3">
        <v>25000000</v>
      </c>
      <c r="R1954" s="3">
        <v>2883848</v>
      </c>
      <c r="S1954" s="3">
        <f t="shared" si="300"/>
        <v>22116152</v>
      </c>
      <c r="T1954" s="4">
        <f t="shared" si="301"/>
        <v>7.6689728446159435</v>
      </c>
      <c r="U1954" s="5">
        <f t="shared" si="302"/>
        <v>37.267589137846379</v>
      </c>
      <c r="V1954" s="2">
        <f t="shared" si="303"/>
        <v>1959</v>
      </c>
      <c r="W1954" s="18" t="str">
        <f t="shared" si="304"/>
        <v>fevral</v>
      </c>
      <c r="X1954" s="18" t="str">
        <f t="shared" si="305"/>
        <v>Billy Wilder</v>
      </c>
      <c r="Y1954" s="18" t="str">
        <f t="shared" si="306"/>
        <v>SOME LİKE IT HOT</v>
      </c>
      <c r="Z1954" s="18" t="str">
        <f t="shared" si="307"/>
        <v>Normal</v>
      </c>
      <c r="AA1954" s="18" t="str">
        <f>VLOOKUP(D1954, lookups!$A$2:$B$18, 2, FALSE)</f>
        <v>Medium Budget</v>
      </c>
      <c r="AB1954" s="18" t="str">
        <f t="shared" si="308"/>
        <v>Not Recommended</v>
      </c>
      <c r="AC1954" s="18" t="str">
        <f t="shared" si="309"/>
        <v>High Buzz / High Score</v>
      </c>
    </row>
    <row r="1955" spans="1:29" x14ac:dyDescent="0.35">
      <c r="A1955" s="18" t="s">
        <v>6899</v>
      </c>
      <c r="B1955" s="19">
        <v>42245</v>
      </c>
      <c r="C1955" s="18" t="s">
        <v>50</v>
      </c>
      <c r="D1955" s="18" t="s">
        <v>95</v>
      </c>
      <c r="E1955" s="18" t="s">
        <v>21</v>
      </c>
      <c r="F1955" s="18" t="s">
        <v>22</v>
      </c>
      <c r="G1955" s="18" t="s">
        <v>150</v>
      </c>
      <c r="H1955" s="18" t="s">
        <v>5174</v>
      </c>
      <c r="I1955" s="18" t="s">
        <v>474</v>
      </c>
      <c r="J1955" s="20">
        <v>26000</v>
      </c>
      <c r="K1955" s="20">
        <v>28328</v>
      </c>
      <c r="L1955" s="20">
        <v>2000</v>
      </c>
      <c r="M1955" s="20">
        <v>27000</v>
      </c>
      <c r="N1955" s="20">
        <v>7</v>
      </c>
      <c r="O1955" s="20">
        <v>289</v>
      </c>
      <c r="P1955" s="20">
        <v>122</v>
      </c>
      <c r="Q1955" s="3">
        <v>24985612</v>
      </c>
      <c r="R1955" s="3">
        <v>100000000</v>
      </c>
      <c r="S1955" s="3">
        <f t="shared" si="300"/>
        <v>-75014388</v>
      </c>
      <c r="T1955" s="4">
        <f t="shared" si="301"/>
        <v>-0.75014387999999999</v>
      </c>
      <c r="U1955" s="5">
        <f t="shared" si="302"/>
        <v>30.399942448000001</v>
      </c>
      <c r="V1955" s="2">
        <f t="shared" si="303"/>
        <v>2015</v>
      </c>
      <c r="W1955" s="18" t="str">
        <f t="shared" si="304"/>
        <v>avgust</v>
      </c>
      <c r="X1955" s="18" t="str">
        <f t="shared" si="305"/>
        <v>Ron Howard</v>
      </c>
      <c r="Y1955" s="18" t="str">
        <f t="shared" si="306"/>
        <v>IN THE HEART OF THE SEA</v>
      </c>
      <c r="Z1955" s="18" t="str">
        <f t="shared" si="307"/>
        <v>Underperformer</v>
      </c>
      <c r="AA1955" s="18" t="str">
        <f>VLOOKUP(D1955, lookups!$A$2:$B$18, 2, FALSE)</f>
        <v>High Budget</v>
      </c>
      <c r="AB1955" s="18" t="str">
        <f t="shared" si="308"/>
        <v>Not Recommended</v>
      </c>
      <c r="AC1955" s="18" t="str">
        <f t="shared" si="309"/>
        <v>Normal</v>
      </c>
    </row>
    <row r="1956" spans="1:29" x14ac:dyDescent="0.35">
      <c r="A1956" s="18" t="s">
        <v>6793</v>
      </c>
      <c r="B1956" s="19">
        <v>41689</v>
      </c>
      <c r="C1956" s="18" t="s">
        <v>50</v>
      </c>
      <c r="D1956" s="18" t="s">
        <v>95</v>
      </c>
      <c r="E1956" s="18" t="s">
        <v>21</v>
      </c>
      <c r="F1956" s="18" t="s">
        <v>22</v>
      </c>
      <c r="G1956" s="18" t="s">
        <v>110</v>
      </c>
      <c r="H1956" s="18" t="s">
        <v>6764</v>
      </c>
      <c r="I1956" s="18" t="s">
        <v>478</v>
      </c>
      <c r="J1956" s="20">
        <v>775</v>
      </c>
      <c r="K1956" s="20">
        <v>3033</v>
      </c>
      <c r="L1956" s="20">
        <v>79</v>
      </c>
      <c r="M1956" s="20">
        <v>0</v>
      </c>
      <c r="N1956" s="20">
        <v>6.3</v>
      </c>
      <c r="O1956" s="20">
        <v>172</v>
      </c>
      <c r="P1956" s="20">
        <v>108</v>
      </c>
      <c r="Q1956" s="3">
        <v>24984868</v>
      </c>
      <c r="R1956" s="3">
        <v>15000000</v>
      </c>
      <c r="S1956" s="3">
        <f t="shared" si="300"/>
        <v>9984868</v>
      </c>
      <c r="T1956" s="4">
        <f t="shared" si="301"/>
        <v>0.66565786666666671</v>
      </c>
      <c r="U1956" s="5">
        <f t="shared" si="302"/>
        <v>25.466263146666666</v>
      </c>
      <c r="V1956" s="2">
        <f t="shared" si="303"/>
        <v>2014</v>
      </c>
      <c r="W1956" s="18" t="str">
        <f t="shared" si="304"/>
        <v>fevral</v>
      </c>
      <c r="X1956" s="18" t="str">
        <f t="shared" si="305"/>
        <v>Roger Donaldson</v>
      </c>
      <c r="Y1956" s="18" t="str">
        <f t="shared" si="306"/>
        <v>THE NOVEMBER MAN</v>
      </c>
      <c r="Z1956" s="18" t="str">
        <f t="shared" si="307"/>
        <v>Normal</v>
      </c>
      <c r="AA1956" s="18" t="str">
        <f>VLOOKUP(D1956, lookups!$A$2:$B$18, 2, FALSE)</f>
        <v>High Budget</v>
      </c>
      <c r="AB1956" s="18" t="str">
        <f t="shared" si="308"/>
        <v>Not Recommended</v>
      </c>
      <c r="AC1956" s="18" t="str">
        <f t="shared" si="309"/>
        <v>Normal</v>
      </c>
    </row>
    <row r="1957" spans="1:29" x14ac:dyDescent="0.35">
      <c r="A1957" s="18" t="s">
        <v>1392</v>
      </c>
      <c r="B1957" s="19">
        <v>35134</v>
      </c>
      <c r="C1957" s="18" t="s">
        <v>50</v>
      </c>
      <c r="D1957" s="18" t="s">
        <v>38</v>
      </c>
      <c r="E1957" s="18" t="s">
        <v>21</v>
      </c>
      <c r="F1957" s="18" t="s">
        <v>22</v>
      </c>
      <c r="G1957" s="18" t="s">
        <v>150</v>
      </c>
      <c r="H1957" s="18" t="s">
        <v>306</v>
      </c>
      <c r="I1957" s="18" t="s">
        <v>1393</v>
      </c>
      <c r="J1957" s="20">
        <v>13000</v>
      </c>
      <c r="K1957" s="20">
        <v>16937</v>
      </c>
      <c r="L1957" s="20">
        <v>101</v>
      </c>
      <c r="M1957" s="20">
        <v>3000</v>
      </c>
      <c r="N1957" s="20">
        <v>6.9</v>
      </c>
      <c r="O1957" s="20">
        <v>62</v>
      </c>
      <c r="P1957" s="20">
        <v>117</v>
      </c>
      <c r="Q1957" s="3">
        <v>24944213</v>
      </c>
      <c r="R1957" s="3">
        <v>27000000</v>
      </c>
      <c r="S1957" s="3">
        <f t="shared" si="300"/>
        <v>-2055787</v>
      </c>
      <c r="T1957" s="4">
        <f t="shared" si="301"/>
        <v>-7.6140259259259255E-2</v>
      </c>
      <c r="U1957" s="5">
        <f t="shared" si="302"/>
        <v>27.8695438962963</v>
      </c>
      <c r="V1957" s="2">
        <f t="shared" si="303"/>
        <v>1996</v>
      </c>
      <c r="W1957" s="18" t="str">
        <f t="shared" si="304"/>
        <v>mart</v>
      </c>
      <c r="X1957" s="18" t="str">
        <f t="shared" si="305"/>
        <v>Bobby Farrelly</v>
      </c>
      <c r="Y1957" s="18" t="str">
        <f t="shared" si="306"/>
        <v>KİNGPİN</v>
      </c>
      <c r="Z1957" s="18" t="str">
        <f t="shared" si="307"/>
        <v>Normal</v>
      </c>
      <c r="AA1957" s="18" t="str">
        <f>VLOOKUP(D1957, lookups!$A$2:$B$18, 2, FALSE)</f>
        <v>Medium Budget</v>
      </c>
      <c r="AB1957" s="18" t="str">
        <f t="shared" si="308"/>
        <v>Not Recommended</v>
      </c>
      <c r="AC1957" s="18" t="str">
        <f t="shared" si="309"/>
        <v>Normal</v>
      </c>
    </row>
    <row r="1958" spans="1:29" x14ac:dyDescent="0.35">
      <c r="A1958" s="18" t="s">
        <v>1450</v>
      </c>
      <c r="B1958" s="19">
        <v>35130</v>
      </c>
      <c r="C1958" s="18" t="s">
        <v>50</v>
      </c>
      <c r="D1958" s="18" t="s">
        <v>27</v>
      </c>
      <c r="E1958" s="18" t="s">
        <v>21</v>
      </c>
      <c r="F1958" s="18" t="s">
        <v>22</v>
      </c>
      <c r="G1958" s="18" t="s">
        <v>110</v>
      </c>
      <c r="H1958" s="18" t="s">
        <v>1451</v>
      </c>
      <c r="I1958" s="18" t="s">
        <v>1452</v>
      </c>
      <c r="J1958" s="20">
        <v>838</v>
      </c>
      <c r="K1958" s="20">
        <v>1812</v>
      </c>
      <c r="L1958" s="20">
        <v>26</v>
      </c>
      <c r="M1958" s="20">
        <v>6000</v>
      </c>
      <c r="N1958" s="20">
        <v>6.2</v>
      </c>
      <c r="O1958" s="20">
        <v>93</v>
      </c>
      <c r="P1958" s="20">
        <v>101</v>
      </c>
      <c r="Q1958" s="3">
        <v>24881000</v>
      </c>
      <c r="R1958" s="3">
        <v>15000000</v>
      </c>
      <c r="S1958" s="3">
        <f t="shared" si="300"/>
        <v>9881000</v>
      </c>
      <c r="T1958" s="4">
        <f t="shared" si="301"/>
        <v>0.65873333333333328</v>
      </c>
      <c r="U1958" s="5">
        <f t="shared" si="302"/>
        <v>25.663493333333335</v>
      </c>
      <c r="V1958" s="2">
        <f t="shared" si="303"/>
        <v>1996</v>
      </c>
      <c r="W1958" s="18" t="str">
        <f t="shared" si="304"/>
        <v>mart</v>
      </c>
      <c r="X1958" s="18" t="str">
        <f t="shared" si="305"/>
        <v>Andrew Fleming</v>
      </c>
      <c r="Y1958" s="18" t="str">
        <f t="shared" si="306"/>
        <v>THE CRAFT</v>
      </c>
      <c r="Z1958" s="18" t="str">
        <f t="shared" si="307"/>
        <v>Normal</v>
      </c>
      <c r="AA1958" s="18" t="str">
        <f>VLOOKUP(D1958, lookups!$A$2:$B$18, 2, FALSE)</f>
        <v>Medium Budget</v>
      </c>
      <c r="AB1958" s="18" t="str">
        <f t="shared" si="308"/>
        <v>Not Recommended</v>
      </c>
      <c r="AC1958" s="18" t="str">
        <f t="shared" si="309"/>
        <v>Normal</v>
      </c>
    </row>
    <row r="1959" spans="1:29" x14ac:dyDescent="0.35">
      <c r="A1959" s="18" t="s">
        <v>4978</v>
      </c>
      <c r="B1959" s="19">
        <v>39695</v>
      </c>
      <c r="C1959" s="18" t="s">
        <v>50</v>
      </c>
      <c r="D1959" s="18" t="s">
        <v>95</v>
      </c>
      <c r="E1959" s="18" t="s">
        <v>21</v>
      </c>
      <c r="F1959" s="18" t="s">
        <v>22</v>
      </c>
      <c r="G1959" s="18" t="s">
        <v>150</v>
      </c>
      <c r="H1959" s="18" t="s">
        <v>1777</v>
      </c>
      <c r="I1959" s="18" t="s">
        <v>3942</v>
      </c>
      <c r="J1959" s="20">
        <v>3000</v>
      </c>
      <c r="K1959" s="20">
        <v>4089</v>
      </c>
      <c r="L1959" s="20">
        <v>65</v>
      </c>
      <c r="M1959" s="20">
        <v>0</v>
      </c>
      <c r="N1959" s="20">
        <v>6.6</v>
      </c>
      <c r="O1959" s="20">
        <v>140</v>
      </c>
      <c r="P1959" s="20">
        <v>110</v>
      </c>
      <c r="Q1959" s="3">
        <v>24848292</v>
      </c>
      <c r="R1959" s="3">
        <v>20000000</v>
      </c>
      <c r="S1959" s="3">
        <f t="shared" si="300"/>
        <v>4848292</v>
      </c>
      <c r="T1959" s="4">
        <f t="shared" si="301"/>
        <v>0.24241460000000001</v>
      </c>
      <c r="U1959" s="5">
        <f t="shared" si="302"/>
        <v>26.496965839999998</v>
      </c>
      <c r="V1959" s="2">
        <f t="shared" si="303"/>
        <v>2008</v>
      </c>
      <c r="W1959" s="18" t="str">
        <f t="shared" si="304"/>
        <v>sentyabr</v>
      </c>
      <c r="X1959" s="18" t="str">
        <f t="shared" si="305"/>
        <v>Jeff Wadlow</v>
      </c>
      <c r="Y1959" s="18" t="str">
        <f t="shared" si="306"/>
        <v>NEVER BACK DOWN</v>
      </c>
      <c r="Z1959" s="18" t="str">
        <f t="shared" si="307"/>
        <v>Normal</v>
      </c>
      <c r="AA1959" s="18" t="str">
        <f>VLOOKUP(D1959, lookups!$A$2:$B$18, 2, FALSE)</f>
        <v>High Budget</v>
      </c>
      <c r="AB1959" s="18" t="str">
        <f t="shared" si="308"/>
        <v>Not Recommended</v>
      </c>
      <c r="AC1959" s="18" t="str">
        <f t="shared" si="309"/>
        <v>Normal</v>
      </c>
    </row>
    <row r="1960" spans="1:29" x14ac:dyDescent="0.35">
      <c r="A1960" s="18" t="s">
        <v>5914</v>
      </c>
      <c r="B1960" s="19">
        <v>40702</v>
      </c>
      <c r="C1960" s="18" t="s">
        <v>50</v>
      </c>
      <c r="D1960" s="18" t="s">
        <v>38</v>
      </c>
      <c r="E1960" s="18" t="s">
        <v>21</v>
      </c>
      <c r="F1960" s="18" t="s">
        <v>22</v>
      </c>
      <c r="G1960" s="18" t="s">
        <v>110</v>
      </c>
      <c r="H1960" s="18" t="s">
        <v>2139</v>
      </c>
      <c r="I1960" s="18" t="s">
        <v>1571</v>
      </c>
      <c r="J1960" s="20">
        <v>11000</v>
      </c>
      <c r="K1960" s="20">
        <v>15710</v>
      </c>
      <c r="L1960" s="20">
        <v>37</v>
      </c>
      <c r="M1960" s="20">
        <v>11000</v>
      </c>
      <c r="N1960" s="20">
        <v>6.4</v>
      </c>
      <c r="O1960" s="20">
        <v>179</v>
      </c>
      <c r="P1960" s="20">
        <v>90</v>
      </c>
      <c r="Q1960" s="3">
        <v>24809547</v>
      </c>
      <c r="R1960" s="3">
        <v>5000000</v>
      </c>
      <c r="S1960" s="3">
        <f t="shared" si="300"/>
        <v>19809547</v>
      </c>
      <c r="T1960" s="4">
        <f t="shared" si="301"/>
        <v>3.9619094000000001</v>
      </c>
      <c r="U1960" s="5">
        <f t="shared" si="302"/>
        <v>28.284763760000004</v>
      </c>
      <c r="V1960" s="2">
        <f t="shared" si="303"/>
        <v>2011</v>
      </c>
      <c r="W1960" s="18" t="str">
        <f t="shared" si="304"/>
        <v>iyun</v>
      </c>
      <c r="X1960" s="18" t="str">
        <f t="shared" si="305"/>
        <v>Jesse Peretz</v>
      </c>
      <c r="Y1960" s="18" t="str">
        <f t="shared" si="306"/>
        <v>OUR IDİOT BROTHER</v>
      </c>
      <c r="Z1960" s="18" t="str">
        <f t="shared" si="307"/>
        <v>Normal</v>
      </c>
      <c r="AA1960" s="18" t="str">
        <f>VLOOKUP(D1960, lookups!$A$2:$B$18, 2, FALSE)</f>
        <v>Medium Budget</v>
      </c>
      <c r="AB1960" s="18" t="str">
        <f t="shared" si="308"/>
        <v>Not Recommended</v>
      </c>
      <c r="AC1960" s="18" t="str">
        <f t="shared" si="309"/>
        <v>Normal</v>
      </c>
    </row>
    <row r="1961" spans="1:29" x14ac:dyDescent="0.35">
      <c r="A1961" s="18" t="s">
        <v>124</v>
      </c>
      <c r="B1961" s="19">
        <v>23339</v>
      </c>
      <c r="C1961" s="18" t="s">
        <v>50</v>
      </c>
      <c r="D1961" s="18" t="s">
        <v>95</v>
      </c>
      <c r="E1961" s="18" t="s">
        <v>21</v>
      </c>
      <c r="F1961" s="18" t="s">
        <v>101</v>
      </c>
      <c r="G1961" s="18" t="s">
        <v>43</v>
      </c>
      <c r="H1961" s="18" t="s">
        <v>125</v>
      </c>
      <c r="I1961" s="18" t="s">
        <v>118</v>
      </c>
      <c r="J1961" s="20">
        <v>559</v>
      </c>
      <c r="K1961" s="20">
        <v>1456</v>
      </c>
      <c r="L1961" s="20">
        <v>92</v>
      </c>
      <c r="M1961" s="20">
        <v>0</v>
      </c>
      <c r="N1961" s="20">
        <v>7.5</v>
      </c>
      <c r="O1961" s="20">
        <v>167</v>
      </c>
      <c r="P1961" s="20">
        <v>115</v>
      </c>
      <c r="Q1961" s="3">
        <v>24800000</v>
      </c>
      <c r="R1961" s="3">
        <v>2000000</v>
      </c>
      <c r="S1961" s="3">
        <f t="shared" si="300"/>
        <v>22800000</v>
      </c>
      <c r="T1961" s="4">
        <f t="shared" si="301"/>
        <v>11.4</v>
      </c>
      <c r="U1961" s="5">
        <f t="shared" si="302"/>
        <v>34.56</v>
      </c>
      <c r="V1961" s="2">
        <f t="shared" si="303"/>
        <v>1963</v>
      </c>
      <c r="W1961" s="18" t="str">
        <f t="shared" si="304"/>
        <v>noyabr</v>
      </c>
      <c r="X1961" s="18" t="str">
        <f t="shared" si="305"/>
        <v>Terence Young</v>
      </c>
      <c r="Y1961" s="18" t="str">
        <f t="shared" si="306"/>
        <v>FROM RUSSİA WİTH LOVE</v>
      </c>
      <c r="Z1961" s="18" t="str">
        <f t="shared" si="307"/>
        <v>Normal</v>
      </c>
      <c r="AA1961" s="18" t="str">
        <f>VLOOKUP(D1961, lookups!$A$2:$B$18, 2, FALSE)</f>
        <v>High Budget</v>
      </c>
      <c r="AB1961" s="18" t="str">
        <f t="shared" si="308"/>
        <v>Not Recommended</v>
      </c>
      <c r="AC1961" s="18" t="str">
        <f t="shared" si="309"/>
        <v>Normal</v>
      </c>
    </row>
    <row r="1962" spans="1:29" x14ac:dyDescent="0.35">
      <c r="A1962" s="18" t="s">
        <v>4109</v>
      </c>
      <c r="B1962" s="19">
        <v>38411</v>
      </c>
      <c r="C1962" s="18" t="s">
        <v>50</v>
      </c>
      <c r="D1962" s="18" t="s">
        <v>38</v>
      </c>
      <c r="E1962" s="18" t="s">
        <v>21</v>
      </c>
      <c r="F1962" s="18" t="s">
        <v>22</v>
      </c>
      <c r="G1962" s="18" t="s">
        <v>110</v>
      </c>
      <c r="H1962" s="18" t="s">
        <v>1354</v>
      </c>
      <c r="I1962" s="18" t="s">
        <v>4110</v>
      </c>
      <c r="J1962" s="20">
        <v>24000</v>
      </c>
      <c r="K1962" s="20">
        <v>25092</v>
      </c>
      <c r="L1962" s="20">
        <v>655</v>
      </c>
      <c r="M1962" s="20">
        <v>0</v>
      </c>
      <c r="N1962" s="20">
        <v>7.6</v>
      </c>
      <c r="O1962" s="20">
        <v>239</v>
      </c>
      <c r="P1962" s="20">
        <v>92</v>
      </c>
      <c r="Q1962" s="3">
        <v>24792061</v>
      </c>
      <c r="R1962" s="3">
        <v>6500000</v>
      </c>
      <c r="S1962" s="3">
        <f t="shared" si="300"/>
        <v>18292061</v>
      </c>
      <c r="T1962" s="4">
        <f t="shared" si="301"/>
        <v>2.8141632307692306</v>
      </c>
      <c r="U1962" s="5">
        <f t="shared" si="302"/>
        <v>31.525665292307689</v>
      </c>
      <c r="V1962" s="2">
        <f t="shared" si="303"/>
        <v>2005</v>
      </c>
      <c r="W1962" s="18" t="str">
        <f t="shared" si="304"/>
        <v>fevral</v>
      </c>
      <c r="X1962" s="18" t="str">
        <f t="shared" si="305"/>
        <v>Jason Reitman</v>
      </c>
      <c r="Y1962" s="18" t="str">
        <f t="shared" si="306"/>
        <v>THANK YOU FOR SMOKİNG</v>
      </c>
      <c r="Z1962" s="18" t="str">
        <f t="shared" si="307"/>
        <v>Normal</v>
      </c>
      <c r="AA1962" s="18" t="str">
        <f>VLOOKUP(D1962, lookups!$A$2:$B$18, 2, FALSE)</f>
        <v>Medium Budget</v>
      </c>
      <c r="AB1962" s="18" t="str">
        <f t="shared" si="308"/>
        <v>Not Recommended</v>
      </c>
      <c r="AC1962" s="18" t="str">
        <f t="shared" si="309"/>
        <v>Normal</v>
      </c>
    </row>
    <row r="1963" spans="1:29" x14ac:dyDescent="0.35">
      <c r="A1963" s="18" t="s">
        <v>1951</v>
      </c>
      <c r="B1963" s="19">
        <v>36139</v>
      </c>
      <c r="C1963" s="18" t="s">
        <v>50</v>
      </c>
      <c r="D1963" s="18" t="s">
        <v>38</v>
      </c>
      <c r="E1963" s="18" t="s">
        <v>21</v>
      </c>
      <c r="F1963" s="18" t="s">
        <v>101</v>
      </c>
      <c r="G1963" s="18" t="s">
        <v>102</v>
      </c>
      <c r="H1963" s="18" t="s">
        <v>1952</v>
      </c>
      <c r="I1963" s="18" t="s">
        <v>1953</v>
      </c>
      <c r="J1963" s="20">
        <v>773</v>
      </c>
      <c r="K1963" s="20">
        <v>1965</v>
      </c>
      <c r="L1963" s="20">
        <v>52</v>
      </c>
      <c r="M1963" s="20">
        <v>0</v>
      </c>
      <c r="N1963" s="20">
        <v>7.4</v>
      </c>
      <c r="O1963" s="20">
        <v>94</v>
      </c>
      <c r="P1963" s="20">
        <v>91</v>
      </c>
      <c r="Q1963" s="3">
        <v>24788807</v>
      </c>
      <c r="R1963" s="3">
        <v>3000000</v>
      </c>
      <c r="S1963" s="3">
        <f t="shared" si="300"/>
        <v>21788807</v>
      </c>
      <c r="T1963" s="4">
        <f t="shared" si="301"/>
        <v>7.2629356666666665</v>
      </c>
      <c r="U1963" s="5">
        <f t="shared" si="302"/>
        <v>32.505174266666671</v>
      </c>
      <c r="V1963" s="2">
        <f t="shared" si="303"/>
        <v>1998</v>
      </c>
      <c r="W1963" s="18" t="str">
        <f t="shared" si="304"/>
        <v>dekabr</v>
      </c>
      <c r="X1963" s="18" t="str">
        <f t="shared" si="305"/>
        <v>Kirk Jones</v>
      </c>
      <c r="Y1963" s="18" t="str">
        <f t="shared" si="306"/>
        <v>WAKİNG NED DEVİNE</v>
      </c>
      <c r="Z1963" s="18" t="str">
        <f t="shared" si="307"/>
        <v>Normal</v>
      </c>
      <c r="AA1963" s="18" t="str">
        <f>VLOOKUP(D1963, lookups!$A$2:$B$18, 2, FALSE)</f>
        <v>Medium Budget</v>
      </c>
      <c r="AB1963" s="18" t="str">
        <f t="shared" si="308"/>
        <v>Not Recommended</v>
      </c>
      <c r="AC1963" s="18" t="str">
        <f t="shared" si="309"/>
        <v>Normal</v>
      </c>
    </row>
    <row r="1964" spans="1:29" x14ac:dyDescent="0.35">
      <c r="A1964" s="18" t="s">
        <v>761</v>
      </c>
      <c r="B1964" s="19">
        <v>32757</v>
      </c>
      <c r="C1964" s="18" t="s">
        <v>50</v>
      </c>
      <c r="D1964" s="18" t="s">
        <v>27</v>
      </c>
      <c r="E1964" s="18" t="s">
        <v>21</v>
      </c>
      <c r="F1964" s="18" t="s">
        <v>22</v>
      </c>
      <c r="G1964" s="18" t="s">
        <v>110</v>
      </c>
      <c r="H1964" s="18" t="s">
        <v>762</v>
      </c>
      <c r="I1964" s="18" t="s">
        <v>763</v>
      </c>
      <c r="J1964" s="20">
        <v>828</v>
      </c>
      <c r="K1964" s="20">
        <v>1431</v>
      </c>
      <c r="L1964" s="20">
        <v>0</v>
      </c>
      <c r="M1964" s="20">
        <v>2000</v>
      </c>
      <c r="N1964" s="20">
        <v>7.2</v>
      </c>
      <c r="O1964" s="20">
        <v>58</v>
      </c>
      <c r="P1964" s="20">
        <v>100</v>
      </c>
      <c r="Q1964" s="3">
        <v>24741700</v>
      </c>
      <c r="R1964" s="3">
        <v>1200000</v>
      </c>
      <c r="S1964" s="3">
        <f t="shared" si="300"/>
        <v>23541700</v>
      </c>
      <c r="T1964" s="4">
        <f t="shared" si="301"/>
        <v>19.618083333333335</v>
      </c>
      <c r="U1964" s="5">
        <f t="shared" si="302"/>
        <v>36.847233333333335</v>
      </c>
      <c r="V1964" s="2">
        <f t="shared" si="303"/>
        <v>1989</v>
      </c>
      <c r="W1964" s="18" t="str">
        <f t="shared" si="304"/>
        <v>sentyabr</v>
      </c>
      <c r="X1964" s="18" t="str">
        <f t="shared" si="305"/>
        <v>Steven Soderbergh</v>
      </c>
      <c r="Y1964" s="18" t="str">
        <f t="shared" si="306"/>
        <v>SEX, LİES, AND VİDEOTAPE</v>
      </c>
      <c r="Z1964" s="18" t="str">
        <f t="shared" si="307"/>
        <v>Normal</v>
      </c>
      <c r="AA1964" s="18" t="str">
        <f>VLOOKUP(D1964, lookups!$A$2:$B$18, 2, FALSE)</f>
        <v>Medium Budget</v>
      </c>
      <c r="AB1964" s="18" t="str">
        <f t="shared" si="308"/>
        <v>Not Recommended</v>
      </c>
      <c r="AC1964" s="18" t="str">
        <f t="shared" si="309"/>
        <v>Normal</v>
      </c>
    </row>
    <row r="1965" spans="1:29" x14ac:dyDescent="0.35">
      <c r="A1965" s="18" t="s">
        <v>1506</v>
      </c>
      <c r="B1965" s="19">
        <v>35717</v>
      </c>
      <c r="C1965" s="18" t="s">
        <v>50</v>
      </c>
      <c r="D1965" s="18" t="s">
        <v>38</v>
      </c>
      <c r="E1965" s="18" t="s">
        <v>21</v>
      </c>
      <c r="F1965" s="18" t="s">
        <v>22</v>
      </c>
      <c r="G1965" s="18" t="s">
        <v>102</v>
      </c>
      <c r="H1965" s="18" t="s">
        <v>1507</v>
      </c>
      <c r="I1965" s="18" t="s">
        <v>1508</v>
      </c>
      <c r="J1965" s="20">
        <v>2000</v>
      </c>
      <c r="K1965" s="20">
        <v>4277</v>
      </c>
      <c r="L1965" s="20">
        <v>188</v>
      </c>
      <c r="M1965" s="20">
        <v>902</v>
      </c>
      <c r="N1965" s="20">
        <v>5.0999999999999996</v>
      </c>
      <c r="O1965" s="20">
        <v>35</v>
      </c>
      <c r="P1965" s="20">
        <v>98</v>
      </c>
      <c r="Q1965" s="3">
        <v>24629916</v>
      </c>
      <c r="R1965" s="3">
        <v>3000000</v>
      </c>
      <c r="S1965" s="3">
        <f t="shared" si="300"/>
        <v>21629916</v>
      </c>
      <c r="T1965" s="4">
        <f t="shared" si="301"/>
        <v>7.2099719999999996</v>
      </c>
      <c r="U1965" s="5">
        <f t="shared" si="302"/>
        <v>23.374188799999999</v>
      </c>
      <c r="V1965" s="2">
        <f t="shared" si="303"/>
        <v>1997</v>
      </c>
      <c r="W1965" s="18" t="str">
        <f t="shared" si="304"/>
        <v>oktyabr</v>
      </c>
      <c r="X1965" s="18" t="str">
        <f t="shared" si="305"/>
        <v>Charles Martin Smith</v>
      </c>
      <c r="Y1965" s="18" t="str">
        <f t="shared" si="306"/>
        <v>AİR BUD</v>
      </c>
      <c r="Z1965" s="18" t="str">
        <f t="shared" si="307"/>
        <v>Normal</v>
      </c>
      <c r="AA1965" s="18" t="str">
        <f>VLOOKUP(D1965, lookups!$A$2:$B$18, 2, FALSE)</f>
        <v>Medium Budget</v>
      </c>
      <c r="AB1965" s="18" t="str">
        <f t="shared" si="308"/>
        <v>Not Recommended</v>
      </c>
      <c r="AC1965" s="18" t="str">
        <f t="shared" si="309"/>
        <v>Normal</v>
      </c>
    </row>
    <row r="1966" spans="1:29" x14ac:dyDescent="0.35">
      <c r="A1966" s="18" t="s">
        <v>4760</v>
      </c>
      <c r="B1966" s="19">
        <v>39409</v>
      </c>
      <c r="C1966" s="18" t="s">
        <v>50</v>
      </c>
      <c r="D1966" s="18" t="s">
        <v>195</v>
      </c>
      <c r="E1966" s="18" t="s">
        <v>21</v>
      </c>
      <c r="F1966" s="18" t="s">
        <v>22</v>
      </c>
      <c r="G1966" s="18" t="s">
        <v>150</v>
      </c>
      <c r="H1966" s="18" t="s">
        <v>758</v>
      </c>
      <c r="I1966" s="18" t="s">
        <v>758</v>
      </c>
      <c r="J1966" s="20">
        <v>909</v>
      </c>
      <c r="K1966" s="20">
        <v>1633</v>
      </c>
      <c r="L1966" s="20">
        <v>909</v>
      </c>
      <c r="M1966" s="20">
        <v>0</v>
      </c>
      <c r="N1966" s="20">
        <v>8</v>
      </c>
      <c r="O1966" s="20">
        <v>263</v>
      </c>
      <c r="P1966" s="20">
        <v>123</v>
      </c>
      <c r="Q1966" s="3">
        <v>24530513</v>
      </c>
      <c r="R1966" s="3">
        <v>9000000</v>
      </c>
      <c r="S1966" s="3">
        <f t="shared" si="300"/>
        <v>15530513</v>
      </c>
      <c r="T1966" s="4">
        <f t="shared" si="301"/>
        <v>1.7256125555555555</v>
      </c>
      <c r="U1966" s="5">
        <f t="shared" si="302"/>
        <v>32.690245022222221</v>
      </c>
      <c r="V1966" s="2">
        <f t="shared" si="303"/>
        <v>2007</v>
      </c>
      <c r="W1966" s="18" t="str">
        <f t="shared" si="304"/>
        <v>noyabr</v>
      </c>
      <c r="X1966" s="18" t="str">
        <f t="shared" si="305"/>
        <v>Michael Moore</v>
      </c>
      <c r="Y1966" s="18" t="str">
        <f t="shared" si="306"/>
        <v>SİCKO</v>
      </c>
      <c r="Z1966" s="18" t="str">
        <f t="shared" si="307"/>
        <v>Normal</v>
      </c>
      <c r="AA1966" s="18" t="str">
        <f>VLOOKUP(D1966, lookups!$A$2:$B$18, 2, FALSE)</f>
        <v>Low Budget</v>
      </c>
      <c r="AB1966" s="18" t="str">
        <f t="shared" si="308"/>
        <v>Not Recommended</v>
      </c>
      <c r="AC1966" s="18" t="str">
        <f t="shared" si="309"/>
        <v>High Buzz / High Score</v>
      </c>
    </row>
    <row r="1967" spans="1:29" x14ac:dyDescent="0.35">
      <c r="A1967" s="18" t="s">
        <v>4217</v>
      </c>
      <c r="B1967" s="19">
        <v>38708</v>
      </c>
      <c r="C1967" s="18" t="s">
        <v>50</v>
      </c>
      <c r="D1967" s="18" t="s">
        <v>95</v>
      </c>
      <c r="E1967" s="18" t="s">
        <v>21</v>
      </c>
      <c r="F1967" s="18" t="s">
        <v>179</v>
      </c>
      <c r="G1967" s="18" t="s">
        <v>110</v>
      </c>
      <c r="H1967" s="18" t="s">
        <v>733</v>
      </c>
      <c r="I1967" s="18" t="s">
        <v>3255</v>
      </c>
      <c r="J1967" s="20">
        <v>11000</v>
      </c>
      <c r="K1967" s="20">
        <v>22383</v>
      </c>
      <c r="L1967" s="20">
        <v>255</v>
      </c>
      <c r="M1967" s="20">
        <v>0</v>
      </c>
      <c r="N1967" s="20">
        <v>7</v>
      </c>
      <c r="O1967" s="20">
        <v>177</v>
      </c>
      <c r="P1967" s="20">
        <v>103</v>
      </c>
      <c r="Q1967" s="3">
        <v>24520892</v>
      </c>
      <c r="R1967" s="3">
        <v>45000000</v>
      </c>
      <c r="S1967" s="3">
        <f t="shared" si="300"/>
        <v>-20479108</v>
      </c>
      <c r="T1967" s="4">
        <f t="shared" si="301"/>
        <v>-0.45509128888888889</v>
      </c>
      <c r="U1967" s="5">
        <f t="shared" si="302"/>
        <v>27.817963484444444</v>
      </c>
      <c r="V1967" s="2">
        <f t="shared" si="303"/>
        <v>2005</v>
      </c>
      <c r="W1967" s="18" t="str">
        <f t="shared" si="304"/>
        <v>dekabr</v>
      </c>
      <c r="X1967" s="18" t="str">
        <f t="shared" si="305"/>
        <v>Louis Leterrier</v>
      </c>
      <c r="Y1967" s="18" t="str">
        <f t="shared" si="306"/>
        <v>UNLEASHED</v>
      </c>
      <c r="Z1967" s="18" t="str">
        <f t="shared" si="307"/>
        <v>Normal</v>
      </c>
      <c r="AA1967" s="18" t="str">
        <f>VLOOKUP(D1967, lookups!$A$2:$B$18, 2, FALSE)</f>
        <v>High Budget</v>
      </c>
      <c r="AB1967" s="18" t="str">
        <f t="shared" si="308"/>
        <v>Not Recommended</v>
      </c>
      <c r="AC1967" s="18" t="str">
        <f t="shared" si="309"/>
        <v>Normal</v>
      </c>
    </row>
    <row r="1968" spans="1:29" x14ac:dyDescent="0.35">
      <c r="A1968" s="18" t="s">
        <v>1432</v>
      </c>
      <c r="B1968" s="19">
        <v>35330</v>
      </c>
      <c r="C1968" s="18" t="s">
        <v>50</v>
      </c>
      <c r="D1968" s="18" t="s">
        <v>27</v>
      </c>
      <c r="E1968" s="18" t="s">
        <v>21</v>
      </c>
      <c r="F1968" s="18" t="s">
        <v>22</v>
      </c>
      <c r="G1968" s="18" t="s">
        <v>110</v>
      </c>
      <c r="H1968" s="18" t="s">
        <v>1415</v>
      </c>
      <c r="I1968" s="18" t="s">
        <v>1433</v>
      </c>
      <c r="J1968" s="20">
        <v>3000</v>
      </c>
      <c r="K1968" s="20">
        <v>3967</v>
      </c>
      <c r="L1968" s="20">
        <v>0</v>
      </c>
      <c r="M1968" s="20">
        <v>0</v>
      </c>
      <c r="N1968" s="20">
        <v>8</v>
      </c>
      <c r="O1968" s="20">
        <v>104</v>
      </c>
      <c r="P1968" s="20">
        <v>148</v>
      </c>
      <c r="Q1968" s="3">
        <v>24475416</v>
      </c>
      <c r="R1968" s="3">
        <v>890000</v>
      </c>
      <c r="S1968" s="3">
        <f t="shared" si="300"/>
        <v>23585416</v>
      </c>
      <c r="T1968" s="4">
        <f t="shared" si="301"/>
        <v>26.500467415730338</v>
      </c>
      <c r="U1968" s="5">
        <f t="shared" si="302"/>
        <v>42.600186966292135</v>
      </c>
      <c r="V1968" s="2">
        <f t="shared" si="303"/>
        <v>1996</v>
      </c>
      <c r="W1968" s="18" t="str">
        <f t="shared" si="304"/>
        <v>sentyabr</v>
      </c>
      <c r="X1968" s="18" t="str">
        <f t="shared" si="305"/>
        <v>Billy Bob Thornton</v>
      </c>
      <c r="Y1968" s="18" t="str">
        <f t="shared" si="306"/>
        <v>SLİNG BLADE</v>
      </c>
      <c r="Z1968" s="18" t="str">
        <f t="shared" si="307"/>
        <v>Normal</v>
      </c>
      <c r="AA1968" s="18" t="str">
        <f>VLOOKUP(D1968, lookups!$A$2:$B$18, 2, FALSE)</f>
        <v>Medium Budget</v>
      </c>
      <c r="AB1968" s="18" t="str">
        <f t="shared" si="308"/>
        <v>Not Recommended</v>
      </c>
      <c r="AC1968" s="18" t="str">
        <f t="shared" si="309"/>
        <v>High Buzz / High Score</v>
      </c>
    </row>
    <row r="1969" spans="1:29" x14ac:dyDescent="0.35">
      <c r="A1969" s="18" t="s">
        <v>6398</v>
      </c>
      <c r="B1969" s="19">
        <v>41571</v>
      </c>
      <c r="C1969" s="18" t="s">
        <v>50</v>
      </c>
      <c r="D1969" s="18" t="s">
        <v>38</v>
      </c>
      <c r="E1969" s="18" t="s">
        <v>21</v>
      </c>
      <c r="F1969" s="18" t="s">
        <v>22</v>
      </c>
      <c r="G1969" s="18" t="s">
        <v>110</v>
      </c>
      <c r="H1969" s="18" t="s">
        <v>1471</v>
      </c>
      <c r="I1969" s="18" t="s">
        <v>1471</v>
      </c>
      <c r="J1969" s="20">
        <v>23000</v>
      </c>
      <c r="K1969" s="20">
        <v>44265</v>
      </c>
      <c r="L1969" s="20">
        <v>23000</v>
      </c>
      <c r="M1969" s="20">
        <v>33000</v>
      </c>
      <c r="N1969" s="20">
        <v>6.6</v>
      </c>
      <c r="O1969" s="20">
        <v>364</v>
      </c>
      <c r="P1969" s="20">
        <v>90</v>
      </c>
      <c r="Q1969" s="3">
        <v>24475193</v>
      </c>
      <c r="R1969" s="3">
        <v>3000000</v>
      </c>
      <c r="S1969" s="3">
        <f t="shared" si="300"/>
        <v>21475193</v>
      </c>
      <c r="T1969" s="4">
        <f t="shared" si="301"/>
        <v>7.1583976666666667</v>
      </c>
      <c r="U1969" s="5">
        <f t="shared" si="302"/>
        <v>32.563359066666663</v>
      </c>
      <c r="V1969" s="2">
        <f t="shared" si="303"/>
        <v>2013</v>
      </c>
      <c r="W1969" s="18" t="str">
        <f t="shared" si="304"/>
        <v>oktyabr</v>
      </c>
      <c r="X1969" s="18" t="str">
        <f t="shared" si="305"/>
        <v>Joseph Gordon-Levitt</v>
      </c>
      <c r="Y1969" s="18" t="str">
        <f t="shared" si="306"/>
        <v>DON JON</v>
      </c>
      <c r="Z1969" s="18" t="str">
        <f t="shared" si="307"/>
        <v>Normal</v>
      </c>
      <c r="AA1969" s="18" t="str">
        <f>VLOOKUP(D1969, lookups!$A$2:$B$18, 2, FALSE)</f>
        <v>Medium Budget</v>
      </c>
      <c r="AB1969" s="18" t="str">
        <f t="shared" si="308"/>
        <v>Not Recommended</v>
      </c>
      <c r="AC1969" s="18" t="str">
        <f t="shared" si="309"/>
        <v>Normal</v>
      </c>
    </row>
    <row r="1970" spans="1:29" x14ac:dyDescent="0.35">
      <c r="A1970" s="18" t="s">
        <v>3249</v>
      </c>
      <c r="B1970" s="19">
        <v>37465</v>
      </c>
      <c r="C1970" s="18" t="s">
        <v>50</v>
      </c>
      <c r="D1970" s="18" t="s">
        <v>38</v>
      </c>
      <c r="E1970" s="18" t="s">
        <v>21</v>
      </c>
      <c r="F1970" s="18" t="s">
        <v>22</v>
      </c>
      <c r="G1970" s="18" t="s">
        <v>110</v>
      </c>
      <c r="H1970" s="18" t="s">
        <v>3250</v>
      </c>
      <c r="I1970" s="18" t="s">
        <v>2034</v>
      </c>
      <c r="J1970" s="20">
        <v>44</v>
      </c>
      <c r="K1970" s="20">
        <v>132</v>
      </c>
      <c r="L1970" s="20">
        <v>16</v>
      </c>
      <c r="M1970" s="20">
        <v>0</v>
      </c>
      <c r="N1970" s="20">
        <v>5.0999999999999996</v>
      </c>
      <c r="O1970" s="20">
        <v>99</v>
      </c>
      <c r="P1970" s="20">
        <v>90</v>
      </c>
      <c r="Q1970" s="3">
        <v>24430272</v>
      </c>
      <c r="R1970" s="3">
        <v>43000000</v>
      </c>
      <c r="S1970" s="3">
        <f t="shared" si="300"/>
        <v>-18569728</v>
      </c>
      <c r="T1970" s="4">
        <f t="shared" si="301"/>
        <v>-0.43185413953488372</v>
      </c>
      <c r="U1970" s="5">
        <f t="shared" si="302"/>
        <v>20.227258344186044</v>
      </c>
      <c r="V1970" s="2">
        <f t="shared" si="303"/>
        <v>2002</v>
      </c>
      <c r="W1970" s="18" t="str">
        <f t="shared" si="304"/>
        <v>iyul</v>
      </c>
      <c r="X1970" s="18" t="str">
        <f t="shared" si="305"/>
        <v>Roger Kumble</v>
      </c>
      <c r="Y1970" s="18" t="str">
        <f t="shared" si="306"/>
        <v>THE SWEETEST THİNG</v>
      </c>
      <c r="Z1970" s="18" t="str">
        <f t="shared" si="307"/>
        <v>Normal</v>
      </c>
      <c r="AA1970" s="18" t="str">
        <f>VLOOKUP(D1970, lookups!$A$2:$B$18, 2, FALSE)</f>
        <v>Medium Budget</v>
      </c>
      <c r="AB1970" s="18" t="str">
        <f t="shared" si="308"/>
        <v>Not Recommended</v>
      </c>
      <c r="AC1970" s="18" t="str">
        <f t="shared" si="309"/>
        <v>High Buzz Mismatch</v>
      </c>
    </row>
    <row r="1971" spans="1:29" x14ac:dyDescent="0.35">
      <c r="A1971" s="18" t="s">
        <v>3972</v>
      </c>
      <c r="B1971" s="19">
        <v>38689</v>
      </c>
      <c r="C1971" s="18" t="s">
        <v>50</v>
      </c>
      <c r="D1971" s="18" t="s">
        <v>95</v>
      </c>
      <c r="E1971" s="18" t="s">
        <v>21</v>
      </c>
      <c r="F1971" s="18" t="s">
        <v>356</v>
      </c>
      <c r="G1971" s="18" t="s">
        <v>150</v>
      </c>
      <c r="H1971" s="18" t="s">
        <v>2363</v>
      </c>
      <c r="I1971" s="18" t="s">
        <v>973</v>
      </c>
      <c r="J1971" s="20">
        <v>3000</v>
      </c>
      <c r="K1971" s="20">
        <v>7048</v>
      </c>
      <c r="L1971" s="20">
        <v>38</v>
      </c>
      <c r="M1971" s="20">
        <v>0</v>
      </c>
      <c r="N1971" s="20">
        <v>4.8</v>
      </c>
      <c r="O1971" s="20">
        <v>196</v>
      </c>
      <c r="P1971" s="20">
        <v>100</v>
      </c>
      <c r="Q1971" s="3">
        <v>24407944</v>
      </c>
      <c r="R1971" s="3">
        <v>43000000</v>
      </c>
      <c r="S1971" s="3">
        <f t="shared" si="300"/>
        <v>-18592056</v>
      </c>
      <c r="T1971" s="4">
        <f t="shared" si="301"/>
        <v>-0.43237339534883723</v>
      </c>
      <c r="U1971" s="5">
        <f t="shared" si="302"/>
        <v>19.027050641860466</v>
      </c>
      <c r="V1971" s="2">
        <f t="shared" si="303"/>
        <v>2005</v>
      </c>
      <c r="W1971" s="18" t="str">
        <f t="shared" si="304"/>
        <v>dekabr</v>
      </c>
      <c r="X1971" s="18" t="str">
        <f t="shared" si="305"/>
        <v>Rob Bowman</v>
      </c>
      <c r="Y1971" s="18" t="str">
        <f t="shared" si="306"/>
        <v>ELEKTRA</v>
      </c>
      <c r="Z1971" s="18" t="str">
        <f t="shared" si="307"/>
        <v>Normal</v>
      </c>
      <c r="AA1971" s="18" t="str">
        <f>VLOOKUP(D1971, lookups!$A$2:$B$18, 2, FALSE)</f>
        <v>High Budget</v>
      </c>
      <c r="AB1971" s="18" t="str">
        <f t="shared" si="308"/>
        <v>Not Recommended</v>
      </c>
      <c r="AC1971" s="18" t="str">
        <f t="shared" si="309"/>
        <v>High Buzz Mismatch</v>
      </c>
    </row>
    <row r="1972" spans="1:29" x14ac:dyDescent="0.35">
      <c r="A1972" s="18" t="s">
        <v>6224</v>
      </c>
      <c r="B1972" s="19">
        <v>41057</v>
      </c>
      <c r="C1972" s="18" t="s">
        <v>50</v>
      </c>
      <c r="D1972" s="18" t="s">
        <v>27</v>
      </c>
      <c r="E1972" s="18" t="s">
        <v>21</v>
      </c>
      <c r="F1972" s="18" t="s">
        <v>22</v>
      </c>
      <c r="G1972" s="18" t="s">
        <v>150</v>
      </c>
      <c r="H1972" s="18" t="s">
        <v>5334</v>
      </c>
      <c r="I1972" s="18" t="s">
        <v>5872</v>
      </c>
      <c r="J1972" s="20">
        <v>1000</v>
      </c>
      <c r="K1972" s="20">
        <v>5804</v>
      </c>
      <c r="L1972" s="20">
        <v>70</v>
      </c>
      <c r="M1972" s="20">
        <v>0</v>
      </c>
      <c r="N1972" s="20">
        <v>5.7</v>
      </c>
      <c r="O1972" s="20">
        <v>82</v>
      </c>
      <c r="P1972" s="20">
        <v>116</v>
      </c>
      <c r="Q1972" s="3">
        <v>24397469</v>
      </c>
      <c r="R1972" s="3">
        <v>17000000</v>
      </c>
      <c r="S1972" s="3">
        <f t="shared" si="300"/>
        <v>7397469</v>
      </c>
      <c r="T1972" s="4">
        <f t="shared" si="301"/>
        <v>0.43514523529411764</v>
      </c>
      <c r="U1972" s="5">
        <f t="shared" si="302"/>
        <v>22.974058094117648</v>
      </c>
      <c r="V1972" s="2">
        <f t="shared" si="303"/>
        <v>2012</v>
      </c>
      <c r="W1972" s="18" t="str">
        <f t="shared" si="304"/>
        <v>may</v>
      </c>
      <c r="X1972" s="18" t="str">
        <f t="shared" si="305"/>
        <v>Salim Akil</v>
      </c>
      <c r="Y1972" s="18" t="str">
        <f t="shared" si="306"/>
        <v>SPARKLE</v>
      </c>
      <c r="Z1972" s="18" t="str">
        <f t="shared" si="307"/>
        <v>Normal</v>
      </c>
      <c r="AA1972" s="18" t="str">
        <f>VLOOKUP(D1972, lookups!$A$2:$B$18, 2, FALSE)</f>
        <v>Medium Budget</v>
      </c>
      <c r="AB1972" s="18" t="str">
        <f t="shared" si="308"/>
        <v>Not Recommended</v>
      </c>
      <c r="AC1972" s="18" t="str">
        <f t="shared" si="309"/>
        <v>High Buzz Mismatch</v>
      </c>
    </row>
    <row r="1973" spans="1:29" x14ac:dyDescent="0.35">
      <c r="A1973" s="18" t="s">
        <v>2602</v>
      </c>
      <c r="B1973" s="19">
        <v>36908</v>
      </c>
      <c r="C1973" s="18" t="s">
        <v>50</v>
      </c>
      <c r="D1973" s="18" t="s">
        <v>95</v>
      </c>
      <c r="E1973" s="18" t="s">
        <v>21</v>
      </c>
      <c r="F1973" s="18" t="s">
        <v>22</v>
      </c>
      <c r="G1973" s="18" t="s">
        <v>110</v>
      </c>
      <c r="H1973" s="18" t="s">
        <v>221</v>
      </c>
      <c r="I1973" s="18" t="s">
        <v>2603</v>
      </c>
      <c r="J1973" s="20">
        <v>22000</v>
      </c>
      <c r="K1973" s="20">
        <v>33585</v>
      </c>
      <c r="L1973" s="20">
        <v>17</v>
      </c>
      <c r="M1973" s="20">
        <v>748</v>
      </c>
      <c r="N1973" s="20">
        <v>6.1</v>
      </c>
      <c r="O1973" s="20">
        <v>151</v>
      </c>
      <c r="P1973" s="20">
        <v>120</v>
      </c>
      <c r="Q1973" s="3">
        <v>24375436</v>
      </c>
      <c r="R1973" s="3">
        <v>42000000</v>
      </c>
      <c r="S1973" s="3">
        <f t="shared" si="300"/>
        <v>-17624564</v>
      </c>
      <c r="T1973" s="4">
        <f t="shared" si="301"/>
        <v>-0.41963247619047617</v>
      </c>
      <c r="U1973" s="5">
        <f t="shared" si="302"/>
        <v>24.306947009523807</v>
      </c>
      <c r="V1973" s="2">
        <f t="shared" si="303"/>
        <v>2001</v>
      </c>
      <c r="W1973" s="18" t="str">
        <f t="shared" si="304"/>
        <v>yanvar</v>
      </c>
      <c r="X1973" s="18" t="str">
        <f t="shared" si="305"/>
        <v>John Herzfeld</v>
      </c>
      <c r="Y1973" s="18" t="str">
        <f t="shared" si="306"/>
        <v>15 MİNUTES</v>
      </c>
      <c r="Z1973" s="18" t="str">
        <f t="shared" si="307"/>
        <v>Normal</v>
      </c>
      <c r="AA1973" s="18" t="str">
        <f>VLOOKUP(D1973, lookups!$A$2:$B$18, 2, FALSE)</f>
        <v>High Budget</v>
      </c>
      <c r="AB1973" s="18" t="str">
        <f t="shared" si="308"/>
        <v>Not Recommended</v>
      </c>
      <c r="AC1973" s="18" t="str">
        <f t="shared" si="309"/>
        <v>Normal</v>
      </c>
    </row>
    <row r="1974" spans="1:29" x14ac:dyDescent="0.35">
      <c r="A1974" s="18" t="s">
        <v>1995</v>
      </c>
      <c r="B1974" s="19">
        <v>36258</v>
      </c>
      <c r="C1974" s="18" t="s">
        <v>50</v>
      </c>
      <c r="D1974" s="18" t="s">
        <v>20</v>
      </c>
      <c r="E1974" s="18" t="s">
        <v>21</v>
      </c>
      <c r="F1974" s="18" t="s">
        <v>22</v>
      </c>
      <c r="G1974" s="18" t="s">
        <v>110</v>
      </c>
      <c r="H1974" s="18" t="s">
        <v>316</v>
      </c>
      <c r="I1974" s="18" t="s">
        <v>1996</v>
      </c>
      <c r="J1974" s="20">
        <v>12000</v>
      </c>
      <c r="K1974" s="20">
        <v>13576</v>
      </c>
      <c r="L1974" s="20">
        <v>89</v>
      </c>
      <c r="M1974" s="20">
        <v>0</v>
      </c>
      <c r="N1974" s="20">
        <v>7.2</v>
      </c>
      <c r="O1974" s="20">
        <v>155</v>
      </c>
      <c r="P1974" s="20">
        <v>117</v>
      </c>
      <c r="Q1974" s="3">
        <v>24362501</v>
      </c>
      <c r="R1974" s="3">
        <v>21500000</v>
      </c>
      <c r="S1974" s="3">
        <f t="shared" si="300"/>
        <v>2862501</v>
      </c>
      <c r="T1974" s="4">
        <f t="shared" si="301"/>
        <v>0.13313958139534884</v>
      </c>
      <c r="U1974" s="5">
        <f t="shared" si="302"/>
        <v>28.853255832558141</v>
      </c>
      <c r="V1974" s="2">
        <f t="shared" si="303"/>
        <v>1999</v>
      </c>
      <c r="W1974" s="18" t="str">
        <f t="shared" si="304"/>
        <v>aprel</v>
      </c>
      <c r="X1974" s="18" t="str">
        <f t="shared" si="305"/>
        <v>Mark Pellington</v>
      </c>
      <c r="Y1974" s="18" t="str">
        <f t="shared" si="306"/>
        <v>ARLİNGTON ROAD</v>
      </c>
      <c r="Z1974" s="18" t="str">
        <f t="shared" si="307"/>
        <v>Normal</v>
      </c>
      <c r="AA1974" s="18" t="str">
        <f>VLOOKUP(D1974, lookups!$A$2:$B$18, 2, FALSE)</f>
        <v>Medium Budget</v>
      </c>
      <c r="AB1974" s="18" t="str">
        <f t="shared" si="308"/>
        <v>Not Recommended</v>
      </c>
      <c r="AC1974" s="18" t="str">
        <f t="shared" si="309"/>
        <v>Normal</v>
      </c>
    </row>
    <row r="1975" spans="1:29" x14ac:dyDescent="0.35">
      <c r="A1975" s="18" t="s">
        <v>4588</v>
      </c>
      <c r="B1975" s="19">
        <v>39274</v>
      </c>
      <c r="C1975" s="18" t="s">
        <v>50</v>
      </c>
      <c r="D1975" s="18" t="s">
        <v>27</v>
      </c>
      <c r="E1975" s="18" t="s">
        <v>21</v>
      </c>
      <c r="F1975" s="18" t="s">
        <v>22</v>
      </c>
      <c r="G1975" s="18" t="s">
        <v>150</v>
      </c>
      <c r="H1975" s="18" t="s">
        <v>4589</v>
      </c>
      <c r="I1975" s="18" t="s">
        <v>3055</v>
      </c>
      <c r="J1975" s="20">
        <v>5000</v>
      </c>
      <c r="K1975" s="20">
        <v>5405</v>
      </c>
      <c r="L1975" s="20">
        <v>278</v>
      </c>
      <c r="M1975" s="20">
        <v>14000</v>
      </c>
      <c r="N1975" s="20">
        <v>7.4</v>
      </c>
      <c r="O1975" s="20">
        <v>156</v>
      </c>
      <c r="P1975" s="20">
        <v>133</v>
      </c>
      <c r="Q1975" s="3">
        <v>24343673</v>
      </c>
      <c r="R1975" s="3">
        <v>45000000</v>
      </c>
      <c r="S1975" s="3">
        <f t="shared" si="300"/>
        <v>-20656327</v>
      </c>
      <c r="T1975" s="4">
        <f t="shared" si="301"/>
        <v>-0.45902948888888889</v>
      </c>
      <c r="U1975" s="5">
        <f t="shared" si="302"/>
        <v>30.816388204444443</v>
      </c>
      <c r="V1975" s="2">
        <f t="shared" si="303"/>
        <v>2007</v>
      </c>
      <c r="W1975" s="18" t="str">
        <f t="shared" si="304"/>
        <v>iyul</v>
      </c>
      <c r="X1975" s="18" t="str">
        <f t="shared" si="305"/>
        <v>Julie Taymor</v>
      </c>
      <c r="Y1975" s="18" t="str">
        <f t="shared" si="306"/>
        <v>ACROSS THE UNİVERSE</v>
      </c>
      <c r="Z1975" s="18" t="str">
        <f t="shared" si="307"/>
        <v>Normal</v>
      </c>
      <c r="AA1975" s="18" t="str">
        <f>VLOOKUP(D1975, lookups!$A$2:$B$18, 2, FALSE)</f>
        <v>Medium Budget</v>
      </c>
      <c r="AB1975" s="18" t="str">
        <f t="shared" si="308"/>
        <v>Not Recommended</v>
      </c>
      <c r="AC1975" s="18" t="str">
        <f t="shared" si="309"/>
        <v>Normal</v>
      </c>
    </row>
    <row r="1976" spans="1:29" x14ac:dyDescent="0.35">
      <c r="A1976" s="18" t="s">
        <v>1124</v>
      </c>
      <c r="B1976" s="19">
        <v>34498</v>
      </c>
      <c r="C1976" s="18" t="s">
        <v>50</v>
      </c>
      <c r="D1976" s="18" t="s">
        <v>38</v>
      </c>
      <c r="E1976" s="18" t="s">
        <v>21</v>
      </c>
      <c r="F1976" s="18" t="s">
        <v>22</v>
      </c>
      <c r="G1976" s="18" t="s">
        <v>150</v>
      </c>
      <c r="H1976" s="18" t="s">
        <v>1125</v>
      </c>
      <c r="I1976" s="18" t="s">
        <v>665</v>
      </c>
      <c r="J1976" s="20">
        <v>783</v>
      </c>
      <c r="K1976" s="20">
        <v>3126</v>
      </c>
      <c r="L1976" s="20">
        <v>545</v>
      </c>
      <c r="M1976" s="20">
        <v>680</v>
      </c>
      <c r="N1976" s="20">
        <v>6.1</v>
      </c>
      <c r="O1976" s="20">
        <v>12</v>
      </c>
      <c r="P1976" s="20">
        <v>128</v>
      </c>
      <c r="Q1976" s="3">
        <v>24332324</v>
      </c>
      <c r="R1976" s="3">
        <v>40000000</v>
      </c>
      <c r="S1976" s="3">
        <f t="shared" si="300"/>
        <v>-15667676</v>
      </c>
      <c r="T1976" s="4">
        <f t="shared" si="301"/>
        <v>-0.39169189999999998</v>
      </c>
      <c r="U1976" s="5">
        <f t="shared" si="302"/>
        <v>24.31132324</v>
      </c>
      <c r="V1976" s="2">
        <f t="shared" si="303"/>
        <v>1994</v>
      </c>
      <c r="W1976" s="18" t="str">
        <f t="shared" si="304"/>
        <v>iyun</v>
      </c>
      <c r="X1976" s="18" t="str">
        <f t="shared" si="305"/>
        <v>Penny Marshall</v>
      </c>
      <c r="Y1976" s="18" t="str">
        <f t="shared" si="306"/>
        <v>RENAİSSANCE MAN</v>
      </c>
      <c r="Z1976" s="18" t="str">
        <f t="shared" si="307"/>
        <v>Normal</v>
      </c>
      <c r="AA1976" s="18" t="str">
        <f>VLOOKUP(D1976, lookups!$A$2:$B$18, 2, FALSE)</f>
        <v>Medium Budget</v>
      </c>
      <c r="AB1976" s="18" t="str">
        <f t="shared" si="308"/>
        <v>Not Recommended</v>
      </c>
      <c r="AC1976" s="18" t="str">
        <f t="shared" si="309"/>
        <v>Normal</v>
      </c>
    </row>
    <row r="1977" spans="1:29" x14ac:dyDescent="0.35">
      <c r="A1977" s="18" t="s">
        <v>926</v>
      </c>
      <c r="B1977" s="19">
        <v>33795</v>
      </c>
      <c r="C1977" s="18" t="s">
        <v>50</v>
      </c>
      <c r="D1977" s="18" t="s">
        <v>79</v>
      </c>
      <c r="E1977" s="18" t="s">
        <v>21</v>
      </c>
      <c r="F1977" s="18" t="s">
        <v>22</v>
      </c>
      <c r="G1977" s="18" t="s">
        <v>110</v>
      </c>
      <c r="H1977" s="18" t="s">
        <v>927</v>
      </c>
      <c r="I1977" s="18" t="s">
        <v>928</v>
      </c>
      <c r="J1977" s="20">
        <v>436</v>
      </c>
      <c r="K1977" s="20">
        <v>1394</v>
      </c>
      <c r="L1977" s="20">
        <v>0</v>
      </c>
      <c r="M1977" s="20">
        <v>949</v>
      </c>
      <c r="N1977" s="20">
        <v>6.6</v>
      </c>
      <c r="O1977" s="20">
        <v>32</v>
      </c>
      <c r="P1977" s="20">
        <v>140</v>
      </c>
      <c r="Q1977" s="3">
        <v>24276500</v>
      </c>
      <c r="R1977" s="3">
        <v>35000000</v>
      </c>
      <c r="S1977" s="3">
        <f t="shared" si="300"/>
        <v>-10723500</v>
      </c>
      <c r="T1977" s="4">
        <f t="shared" si="301"/>
        <v>-0.30638571428571426</v>
      </c>
      <c r="U1977" s="5">
        <f t="shared" si="302"/>
        <v>26.372345714285711</v>
      </c>
      <c r="V1977" s="2">
        <f t="shared" si="303"/>
        <v>1992</v>
      </c>
      <c r="W1977" s="18" t="str">
        <f t="shared" si="304"/>
        <v>iyul</v>
      </c>
      <c r="X1977" s="18" t="str">
        <f t="shared" si="305"/>
        <v>Danny DeVito</v>
      </c>
      <c r="Y1977" s="18" t="str">
        <f t="shared" si="306"/>
        <v>HOFFA</v>
      </c>
      <c r="Z1977" s="18" t="str">
        <f t="shared" si="307"/>
        <v>Normal</v>
      </c>
      <c r="AA1977" s="18" t="str">
        <f>VLOOKUP(D1977, lookups!$A$2:$B$18, 2, FALSE)</f>
        <v>Medium Budget</v>
      </c>
      <c r="AB1977" s="18" t="str">
        <f t="shared" si="308"/>
        <v>Not Recommended</v>
      </c>
      <c r="AC1977" s="18" t="str">
        <f t="shared" si="309"/>
        <v>Normal</v>
      </c>
    </row>
    <row r="1978" spans="1:29" x14ac:dyDescent="0.35">
      <c r="A1978" s="18" t="s">
        <v>5726</v>
      </c>
      <c r="B1978" s="19">
        <v>40449</v>
      </c>
      <c r="C1978" s="18" t="s">
        <v>50</v>
      </c>
      <c r="D1978" s="18" t="s">
        <v>95</v>
      </c>
      <c r="E1978" s="18" t="s">
        <v>21</v>
      </c>
      <c r="F1978" s="18" t="s">
        <v>22</v>
      </c>
      <c r="G1978" s="18" t="s">
        <v>102</v>
      </c>
      <c r="H1978" s="18" t="s">
        <v>4565</v>
      </c>
      <c r="I1978" s="18" t="s">
        <v>1142</v>
      </c>
      <c r="J1978" s="20">
        <v>1000</v>
      </c>
      <c r="K1978" s="20">
        <v>3436</v>
      </c>
      <c r="L1978" s="20">
        <v>32</v>
      </c>
      <c r="M1978" s="20">
        <v>0</v>
      </c>
      <c r="N1978" s="20">
        <v>5.4</v>
      </c>
      <c r="O1978" s="20">
        <v>97</v>
      </c>
      <c r="P1978" s="20">
        <v>94</v>
      </c>
      <c r="Q1978" s="3">
        <v>24268828</v>
      </c>
      <c r="R1978" s="3">
        <v>28000000</v>
      </c>
      <c r="S1978" s="3">
        <f t="shared" si="300"/>
        <v>-3731172</v>
      </c>
      <c r="T1978" s="4">
        <f t="shared" si="301"/>
        <v>-0.13325614285714285</v>
      </c>
      <c r="U1978" s="5">
        <f t="shared" si="302"/>
        <v>21.546697542857146</v>
      </c>
      <c r="V1978" s="2">
        <f t="shared" si="303"/>
        <v>2010</v>
      </c>
      <c r="W1978" s="18" t="str">
        <f t="shared" si="304"/>
        <v>sentyabr</v>
      </c>
      <c r="X1978" s="18" t="str">
        <f t="shared" si="305"/>
        <v>Brian Levant</v>
      </c>
      <c r="Y1978" s="18" t="str">
        <f t="shared" si="306"/>
        <v>THE SPY NEXT DOOR</v>
      </c>
      <c r="Z1978" s="18" t="str">
        <f t="shared" si="307"/>
        <v>Normal</v>
      </c>
      <c r="AA1978" s="18" t="str">
        <f>VLOOKUP(D1978, lookups!$A$2:$B$18, 2, FALSE)</f>
        <v>High Budget</v>
      </c>
      <c r="AB1978" s="18" t="str">
        <f t="shared" si="308"/>
        <v>Not Recommended</v>
      </c>
      <c r="AC1978" s="18" t="str">
        <f t="shared" si="309"/>
        <v>High Buzz Mismatch</v>
      </c>
    </row>
    <row r="1979" spans="1:29" x14ac:dyDescent="0.35">
      <c r="A1979" s="18" t="s">
        <v>2713</v>
      </c>
      <c r="B1979" s="19">
        <v>37110</v>
      </c>
      <c r="C1979" s="18" t="s">
        <v>50</v>
      </c>
      <c r="D1979" s="18" t="s">
        <v>27</v>
      </c>
      <c r="E1979" s="18" t="s">
        <v>21</v>
      </c>
      <c r="F1979" s="18" t="s">
        <v>22</v>
      </c>
      <c r="G1979" s="18" t="s">
        <v>150</v>
      </c>
      <c r="H1979" s="18" t="s">
        <v>898</v>
      </c>
      <c r="I1979" s="18" t="s">
        <v>1430</v>
      </c>
      <c r="J1979" s="20">
        <v>12000</v>
      </c>
      <c r="K1979" s="20">
        <v>13811</v>
      </c>
      <c r="L1979" s="20">
        <v>96</v>
      </c>
      <c r="M1979" s="20">
        <v>0</v>
      </c>
      <c r="N1979" s="20">
        <v>6.9</v>
      </c>
      <c r="O1979" s="20">
        <v>135</v>
      </c>
      <c r="P1979" s="20">
        <v>101</v>
      </c>
      <c r="Q1979" s="3">
        <v>24185781</v>
      </c>
      <c r="R1979" s="3">
        <v>31000000</v>
      </c>
      <c r="S1979" s="3">
        <f t="shared" si="300"/>
        <v>-6814219</v>
      </c>
      <c r="T1979" s="4">
        <f t="shared" si="301"/>
        <v>-0.21981351612903227</v>
      </c>
      <c r="U1979" s="5">
        <f t="shared" si="302"/>
        <v>27.512074593548387</v>
      </c>
      <c r="V1979" s="2">
        <f t="shared" si="303"/>
        <v>2001</v>
      </c>
      <c r="W1979" s="18" t="str">
        <f t="shared" si="304"/>
        <v>avgust</v>
      </c>
      <c r="X1979" s="18" t="str">
        <f t="shared" si="305"/>
        <v>Scott Hicks</v>
      </c>
      <c r="Y1979" s="18" t="str">
        <f t="shared" si="306"/>
        <v>HEARTS İN ATLANTİS</v>
      </c>
      <c r="Z1979" s="18" t="str">
        <f t="shared" si="307"/>
        <v>Normal</v>
      </c>
      <c r="AA1979" s="18" t="str">
        <f>VLOOKUP(D1979, lookups!$A$2:$B$18, 2, FALSE)</f>
        <v>Medium Budget</v>
      </c>
      <c r="AB1979" s="18" t="str">
        <f t="shared" si="308"/>
        <v>Not Recommended</v>
      </c>
      <c r="AC1979" s="18" t="str">
        <f t="shared" si="309"/>
        <v>Normal</v>
      </c>
    </row>
    <row r="1980" spans="1:29" x14ac:dyDescent="0.35">
      <c r="A1980" s="18" t="s">
        <v>4289</v>
      </c>
      <c r="B1980" s="19">
        <v>38920</v>
      </c>
      <c r="C1980" s="18" t="s">
        <v>19</v>
      </c>
      <c r="D1980" s="18" t="s">
        <v>38</v>
      </c>
      <c r="E1980" s="18" t="s">
        <v>21</v>
      </c>
      <c r="F1980" s="18" t="s">
        <v>22</v>
      </c>
      <c r="G1980" s="18" t="s">
        <v>110</v>
      </c>
      <c r="H1980" s="18" t="s">
        <v>1243</v>
      </c>
      <c r="I1980" s="18" t="s">
        <v>1083</v>
      </c>
      <c r="J1980" s="20">
        <v>1000</v>
      </c>
      <c r="K1980" s="20">
        <v>2990</v>
      </c>
      <c r="L1980" s="20">
        <v>0</v>
      </c>
      <c r="M1980" s="20">
        <v>0</v>
      </c>
      <c r="N1980" s="20">
        <v>7.4</v>
      </c>
      <c r="O1980" s="20">
        <v>174</v>
      </c>
      <c r="P1980" s="20">
        <v>97</v>
      </c>
      <c r="Q1980" s="3">
        <v>24138847</v>
      </c>
      <c r="R1980" s="3">
        <v>5000000</v>
      </c>
      <c r="S1980" s="3">
        <f t="shared" si="300"/>
        <v>19138847</v>
      </c>
      <c r="T1980" s="4">
        <f t="shared" si="301"/>
        <v>3.8277694000000002</v>
      </c>
      <c r="U1980" s="5">
        <f t="shared" si="302"/>
        <v>31.131107760000003</v>
      </c>
      <c r="V1980" s="2">
        <f t="shared" si="303"/>
        <v>2006</v>
      </c>
      <c r="W1980" s="18" t="str">
        <f t="shared" si="304"/>
        <v>iyul</v>
      </c>
      <c r="X1980" s="18" t="str">
        <f t="shared" si="305"/>
        <v>Kevin Smith</v>
      </c>
      <c r="Y1980" s="18" t="str">
        <f t="shared" si="306"/>
        <v>CLERKS II</v>
      </c>
      <c r="Z1980" s="18" t="str">
        <f t="shared" si="307"/>
        <v>Normal</v>
      </c>
      <c r="AA1980" s="18" t="str">
        <f>VLOOKUP(D1980, lookups!$A$2:$B$18, 2, FALSE)</f>
        <v>Medium Budget</v>
      </c>
      <c r="AB1980" s="18" t="str">
        <f t="shared" si="308"/>
        <v>Not Recommended</v>
      </c>
      <c r="AC1980" s="18" t="str">
        <f t="shared" si="309"/>
        <v>Normal</v>
      </c>
    </row>
    <row r="1981" spans="1:29" x14ac:dyDescent="0.35">
      <c r="A1981" s="18" t="s">
        <v>4045</v>
      </c>
      <c r="B1981" s="19">
        <v>38670</v>
      </c>
      <c r="C1981" s="18" t="s">
        <v>50</v>
      </c>
      <c r="D1981" s="18" t="s">
        <v>20</v>
      </c>
      <c r="E1981" s="18" t="s">
        <v>21</v>
      </c>
      <c r="F1981" s="18" t="s">
        <v>22</v>
      </c>
      <c r="G1981" s="18" t="s">
        <v>110</v>
      </c>
      <c r="H1981" s="18" t="s">
        <v>480</v>
      </c>
      <c r="I1981" s="18" t="s">
        <v>1577</v>
      </c>
      <c r="J1981" s="20">
        <v>12000</v>
      </c>
      <c r="K1981" s="20">
        <v>12076</v>
      </c>
      <c r="L1981" s="20">
        <v>487</v>
      </c>
      <c r="M1981" s="20">
        <v>10000</v>
      </c>
      <c r="N1981" s="20">
        <v>7.6</v>
      </c>
      <c r="O1981" s="20">
        <v>168</v>
      </c>
      <c r="P1981" s="20">
        <v>122</v>
      </c>
      <c r="Q1981" s="3">
        <v>24127895</v>
      </c>
      <c r="R1981" s="3">
        <v>50000000</v>
      </c>
      <c r="S1981" s="3">
        <f t="shared" si="300"/>
        <v>-25872105</v>
      </c>
      <c r="T1981" s="4">
        <f t="shared" si="301"/>
        <v>-0.51744210000000002</v>
      </c>
      <c r="U1981" s="5">
        <f t="shared" si="302"/>
        <v>31.193023159999999</v>
      </c>
      <c r="V1981" s="2">
        <f t="shared" si="303"/>
        <v>2005</v>
      </c>
      <c r="W1981" s="18" t="str">
        <f t="shared" si="304"/>
        <v>noyabr</v>
      </c>
      <c r="X1981" s="18" t="str">
        <f t="shared" si="305"/>
        <v>Andrew Niccol</v>
      </c>
      <c r="Y1981" s="18" t="str">
        <f t="shared" si="306"/>
        <v>LORD OF WAR</v>
      </c>
      <c r="Z1981" s="18" t="str">
        <f t="shared" si="307"/>
        <v>Normal</v>
      </c>
      <c r="AA1981" s="18" t="str">
        <f>VLOOKUP(D1981, lookups!$A$2:$B$18, 2, FALSE)</f>
        <v>Medium Budget</v>
      </c>
      <c r="AB1981" s="18" t="str">
        <f t="shared" si="308"/>
        <v>Not Recommended</v>
      </c>
      <c r="AC1981" s="18" t="str">
        <f t="shared" si="309"/>
        <v>Normal</v>
      </c>
    </row>
    <row r="1982" spans="1:29" x14ac:dyDescent="0.35">
      <c r="A1982" s="18" t="s">
        <v>6027</v>
      </c>
      <c r="B1982" s="19">
        <v>40806</v>
      </c>
      <c r="C1982" s="18" t="s">
        <v>50</v>
      </c>
      <c r="D1982" s="18" t="s">
        <v>27</v>
      </c>
      <c r="E1982" s="18" t="s">
        <v>21</v>
      </c>
      <c r="F1982" s="18" t="s">
        <v>179</v>
      </c>
      <c r="G1982" s="18" t="s">
        <v>110</v>
      </c>
      <c r="H1982" s="18" t="s">
        <v>4602</v>
      </c>
      <c r="I1982" s="18" t="s">
        <v>6028</v>
      </c>
      <c r="J1982" s="20">
        <v>19000</v>
      </c>
      <c r="K1982" s="20">
        <v>46241</v>
      </c>
      <c r="L1982" s="20">
        <v>140</v>
      </c>
      <c r="M1982" s="20">
        <v>24000</v>
      </c>
      <c r="N1982" s="20">
        <v>7.1</v>
      </c>
      <c r="O1982" s="20">
        <v>466</v>
      </c>
      <c r="P1982" s="20">
        <v>127</v>
      </c>
      <c r="Q1982" s="3">
        <v>24104113</v>
      </c>
      <c r="R1982" s="3">
        <v>20000000</v>
      </c>
      <c r="S1982" s="3">
        <f t="shared" si="300"/>
        <v>4104113</v>
      </c>
      <c r="T1982" s="4">
        <f t="shared" si="301"/>
        <v>0.20520564999999999</v>
      </c>
      <c r="U1982" s="5">
        <f t="shared" si="302"/>
        <v>30.882082259999997</v>
      </c>
      <c r="V1982" s="2">
        <f t="shared" si="303"/>
        <v>2011</v>
      </c>
      <c r="W1982" s="18" t="str">
        <f t="shared" si="304"/>
        <v>sentyabr</v>
      </c>
      <c r="X1982" s="18" t="str">
        <f t="shared" si="305"/>
        <v>Tomas Alfredson</v>
      </c>
      <c r="Y1982" s="18" t="str">
        <f t="shared" si="306"/>
        <v>TİNKER TAİLOR SOLDİER SPY</v>
      </c>
      <c r="Z1982" s="18" t="str">
        <f t="shared" si="307"/>
        <v>Normal</v>
      </c>
      <c r="AA1982" s="18" t="str">
        <f>VLOOKUP(D1982, lookups!$A$2:$B$18, 2, FALSE)</f>
        <v>Medium Budget</v>
      </c>
      <c r="AB1982" s="18" t="str">
        <f t="shared" si="308"/>
        <v>Not Recommended</v>
      </c>
      <c r="AC1982" s="18" t="str">
        <f t="shared" si="309"/>
        <v>Normal</v>
      </c>
    </row>
    <row r="1983" spans="1:29" x14ac:dyDescent="0.35">
      <c r="A1983" s="18" t="s">
        <v>1042</v>
      </c>
      <c r="B1983" s="19">
        <v>34248</v>
      </c>
      <c r="C1983" s="18" t="s">
        <v>50</v>
      </c>
      <c r="D1983" s="18" t="s">
        <v>58</v>
      </c>
      <c r="E1983" s="18" t="s">
        <v>21</v>
      </c>
      <c r="F1983" s="18" t="s">
        <v>22</v>
      </c>
      <c r="G1983" s="18" t="s">
        <v>102</v>
      </c>
      <c r="H1983" s="18" t="s">
        <v>563</v>
      </c>
      <c r="I1983" s="18" t="s">
        <v>1043</v>
      </c>
      <c r="J1983" s="20">
        <v>876</v>
      </c>
      <c r="K1983" s="20">
        <v>4840</v>
      </c>
      <c r="L1983" s="20">
        <v>208</v>
      </c>
      <c r="M1983" s="20">
        <v>391</v>
      </c>
      <c r="N1983" s="20">
        <v>6.2</v>
      </c>
      <c r="O1983" s="20">
        <v>14</v>
      </c>
      <c r="P1983" s="20">
        <v>108</v>
      </c>
      <c r="Q1983" s="3">
        <v>24103594</v>
      </c>
      <c r="R1983" s="3">
        <v>6500000</v>
      </c>
      <c r="S1983" s="3">
        <f t="shared" si="300"/>
        <v>17603594</v>
      </c>
      <c r="T1983" s="4">
        <f t="shared" si="301"/>
        <v>2.7082452307692306</v>
      </c>
      <c r="U1983" s="5">
        <f t="shared" si="302"/>
        <v>25.922398092307695</v>
      </c>
      <c r="V1983" s="2">
        <f t="shared" si="303"/>
        <v>1993</v>
      </c>
      <c r="W1983" s="18" t="str">
        <f t="shared" si="304"/>
        <v>oktyabr</v>
      </c>
      <c r="X1983" s="18" t="str">
        <f t="shared" si="305"/>
        <v>Stephen Sommers</v>
      </c>
      <c r="Y1983" s="18" t="str">
        <f t="shared" si="306"/>
        <v>THE ADVENTURES OF HUCK FİNN</v>
      </c>
      <c r="Z1983" s="18" t="str">
        <f t="shared" si="307"/>
        <v>Normal</v>
      </c>
      <c r="AA1983" s="18" t="str">
        <f>VLOOKUP(D1983, lookups!$A$2:$B$18, 2, FALSE)</f>
        <v>High Budget</v>
      </c>
      <c r="AB1983" s="18" t="str">
        <f t="shared" si="308"/>
        <v>Not Recommended</v>
      </c>
      <c r="AC1983" s="18" t="str">
        <f t="shared" si="309"/>
        <v>Normal</v>
      </c>
    </row>
    <row r="1984" spans="1:29" x14ac:dyDescent="0.35">
      <c r="A1984" s="18" t="s">
        <v>1309</v>
      </c>
      <c r="B1984" s="19">
        <v>34951</v>
      </c>
      <c r="C1984" s="18" t="s">
        <v>50</v>
      </c>
      <c r="D1984" s="18" t="s">
        <v>95</v>
      </c>
      <c r="E1984" s="18" t="s">
        <v>21</v>
      </c>
      <c r="F1984" s="18" t="s">
        <v>22</v>
      </c>
      <c r="G1984" s="18" t="s">
        <v>110</v>
      </c>
      <c r="H1984" s="18" t="s">
        <v>592</v>
      </c>
      <c r="I1984" s="18" t="s">
        <v>961</v>
      </c>
      <c r="J1984" s="20">
        <v>18000</v>
      </c>
      <c r="K1984" s="20">
        <v>20772</v>
      </c>
      <c r="L1984" s="20">
        <v>32</v>
      </c>
      <c r="M1984" s="20">
        <v>0</v>
      </c>
      <c r="N1984" s="20">
        <v>5.5</v>
      </c>
      <c r="O1984" s="20">
        <v>44</v>
      </c>
      <c r="P1984" s="20">
        <v>106</v>
      </c>
      <c r="Q1984" s="3">
        <v>24048000</v>
      </c>
      <c r="R1984" s="3">
        <v>30000000</v>
      </c>
      <c r="S1984" s="3">
        <f t="shared" si="300"/>
        <v>-5952000</v>
      </c>
      <c r="T1984" s="4">
        <f t="shared" si="301"/>
        <v>-0.19839999999999999</v>
      </c>
      <c r="U1984" s="5">
        <f t="shared" si="302"/>
        <v>21.920639999999999</v>
      </c>
      <c r="V1984" s="2">
        <f t="shared" si="303"/>
        <v>1995</v>
      </c>
      <c r="W1984" s="18" t="str">
        <f t="shared" si="304"/>
        <v>sentyabr</v>
      </c>
      <c r="X1984" s="18" t="str">
        <f t="shared" si="305"/>
        <v>Brett Leonard</v>
      </c>
      <c r="Y1984" s="18" t="str">
        <f t="shared" si="306"/>
        <v>VİRTUOSİTY</v>
      </c>
      <c r="Z1984" s="18" t="str">
        <f t="shared" si="307"/>
        <v>Normal</v>
      </c>
      <c r="AA1984" s="18" t="str">
        <f>VLOOKUP(D1984, lookups!$A$2:$B$18, 2, FALSE)</f>
        <v>High Budget</v>
      </c>
      <c r="AB1984" s="18" t="str">
        <f t="shared" si="308"/>
        <v>Not Recommended</v>
      </c>
      <c r="AC1984" s="18" t="str">
        <f t="shared" si="309"/>
        <v>High Buzz Mismatch</v>
      </c>
    </row>
    <row r="1985" spans="1:29" x14ac:dyDescent="0.35">
      <c r="A1985" s="18" t="s">
        <v>2626</v>
      </c>
      <c r="B1985" s="19">
        <v>37073</v>
      </c>
      <c r="C1985" s="18" t="s">
        <v>50</v>
      </c>
      <c r="D1985" s="18" t="s">
        <v>27</v>
      </c>
      <c r="E1985" s="18" t="s">
        <v>21</v>
      </c>
      <c r="F1985" s="18" t="s">
        <v>22</v>
      </c>
      <c r="G1985" s="18" t="s">
        <v>110</v>
      </c>
      <c r="H1985" s="18" t="s">
        <v>2627</v>
      </c>
      <c r="I1985" s="18" t="s">
        <v>2132</v>
      </c>
      <c r="J1985" s="20">
        <v>308</v>
      </c>
      <c r="K1985" s="20">
        <v>1440</v>
      </c>
      <c r="L1985" s="20">
        <v>43</v>
      </c>
      <c r="M1985" s="20">
        <v>689</v>
      </c>
      <c r="N1985" s="20">
        <v>5.6</v>
      </c>
      <c r="O1985" s="20">
        <v>106</v>
      </c>
      <c r="P1985" s="20">
        <v>102</v>
      </c>
      <c r="Q1985" s="3">
        <v>24044532</v>
      </c>
      <c r="R1985" s="3">
        <v>38000000</v>
      </c>
      <c r="S1985" s="3">
        <f t="shared" si="300"/>
        <v>-13955468</v>
      </c>
      <c r="T1985" s="4">
        <f t="shared" si="301"/>
        <v>-0.36724915789473683</v>
      </c>
      <c r="U1985" s="5">
        <f t="shared" si="302"/>
        <v>22.322000336842102</v>
      </c>
      <c r="V1985" s="2">
        <f t="shared" si="303"/>
        <v>2001</v>
      </c>
      <c r="W1985" s="18" t="str">
        <f t="shared" si="304"/>
        <v>iyul</v>
      </c>
      <c r="X1985" s="18" t="str">
        <f t="shared" si="305"/>
        <v>Luis Mandoki</v>
      </c>
      <c r="Y1985" s="18" t="str">
        <f t="shared" si="306"/>
        <v>ANGEL EYES</v>
      </c>
      <c r="Z1985" s="18" t="str">
        <f t="shared" si="307"/>
        <v>Normal</v>
      </c>
      <c r="AA1985" s="18" t="str">
        <f>VLOOKUP(D1985, lookups!$A$2:$B$18, 2, FALSE)</f>
        <v>Medium Budget</v>
      </c>
      <c r="AB1985" s="18" t="str">
        <f t="shared" si="308"/>
        <v>Not Recommended</v>
      </c>
      <c r="AC1985" s="18" t="str">
        <f t="shared" si="309"/>
        <v>High Buzz Mismatch</v>
      </c>
    </row>
    <row r="1986" spans="1:29" x14ac:dyDescent="0.35">
      <c r="A1986" s="18" t="s">
        <v>5530</v>
      </c>
      <c r="B1986" s="19">
        <v>40477</v>
      </c>
      <c r="C1986" s="18" t="s">
        <v>50</v>
      </c>
      <c r="D1986" s="18" t="s">
        <v>333</v>
      </c>
      <c r="E1986" s="18" t="s">
        <v>21</v>
      </c>
      <c r="F1986" s="18" t="s">
        <v>22</v>
      </c>
      <c r="G1986" s="18" t="s">
        <v>110</v>
      </c>
      <c r="H1986" s="18" t="s">
        <v>5531</v>
      </c>
      <c r="I1986" s="18" t="s">
        <v>5532</v>
      </c>
      <c r="J1986" s="20">
        <v>3000</v>
      </c>
      <c r="K1986" s="20">
        <v>3744</v>
      </c>
      <c r="L1986" s="20">
        <v>24</v>
      </c>
      <c r="M1986" s="20">
        <v>10000</v>
      </c>
      <c r="N1986" s="20">
        <v>5.6</v>
      </c>
      <c r="O1986" s="20">
        <v>298</v>
      </c>
      <c r="P1986" s="20">
        <v>99</v>
      </c>
      <c r="Q1986" s="3">
        <v>24042490</v>
      </c>
      <c r="R1986" s="3">
        <v>25000000</v>
      </c>
      <c r="S1986" s="3">
        <f t="shared" si="300"/>
        <v>-957510</v>
      </c>
      <c r="T1986" s="4">
        <f t="shared" si="301"/>
        <v>-3.8300399999999998E-2</v>
      </c>
      <c r="U1986" s="5">
        <f t="shared" si="302"/>
        <v>23.384679839999997</v>
      </c>
      <c r="V1986" s="2">
        <f t="shared" si="303"/>
        <v>2010</v>
      </c>
      <c r="W1986" s="18" t="str">
        <f t="shared" si="304"/>
        <v>oktyabr</v>
      </c>
      <c r="X1986" s="18" t="str">
        <f t="shared" si="305"/>
        <v>Troy Nixey</v>
      </c>
      <c r="Y1986" s="18" t="str">
        <f t="shared" si="306"/>
        <v>DON'T BE AFRAİD OF THE DARK</v>
      </c>
      <c r="Z1986" s="18" t="str">
        <f t="shared" si="307"/>
        <v>Normal</v>
      </c>
      <c r="AA1986" s="18" t="str">
        <f>VLOOKUP(D1986, lookups!$A$2:$B$18, 2, FALSE)</f>
        <v>Low Budget</v>
      </c>
      <c r="AB1986" s="18" t="str">
        <f t="shared" si="308"/>
        <v>Not Recommended</v>
      </c>
      <c r="AC1986" s="18" t="str">
        <f t="shared" si="309"/>
        <v>High Buzz Mismatch</v>
      </c>
    </row>
    <row r="1987" spans="1:29" x14ac:dyDescent="0.35">
      <c r="A1987" s="18" t="s">
        <v>3833</v>
      </c>
      <c r="B1987" s="19">
        <v>38303</v>
      </c>
      <c r="C1987" s="18" t="s">
        <v>50</v>
      </c>
      <c r="D1987" s="18" t="s">
        <v>58</v>
      </c>
      <c r="E1987" s="18" t="s">
        <v>21</v>
      </c>
      <c r="F1987" s="18" t="s">
        <v>22</v>
      </c>
      <c r="G1987" s="18" t="s">
        <v>110</v>
      </c>
      <c r="H1987" s="18" t="s">
        <v>306</v>
      </c>
      <c r="I1987" s="18" t="s">
        <v>1331</v>
      </c>
      <c r="J1987" s="20">
        <v>13000</v>
      </c>
      <c r="K1987" s="20">
        <v>15757</v>
      </c>
      <c r="L1987" s="20">
        <v>0</v>
      </c>
      <c r="M1987" s="20">
        <v>0</v>
      </c>
      <c r="N1987" s="20">
        <v>7.3</v>
      </c>
      <c r="O1987" s="20">
        <v>259</v>
      </c>
      <c r="P1987" s="20">
        <v>119</v>
      </c>
      <c r="Q1987" s="3">
        <v>24006726</v>
      </c>
      <c r="R1987" s="3">
        <v>50000000</v>
      </c>
      <c r="S1987" s="3">
        <f t="shared" ref="S1987:S2050" si="310">Q1987-R1987</f>
        <v>-25993274</v>
      </c>
      <c r="T1987" s="4">
        <f t="shared" ref="T1987:T2050" si="311">IF(R1987&gt;0, (Q1987-R1987)/R1987, 0)</f>
        <v>-0.51986547999999999</v>
      </c>
      <c r="U1987" s="5">
        <f t="shared" ref="U1987:U2050" si="312">(N1987*4) + (T1987*0.4) + (M1987/10000)</f>
        <v>28.992053807999998</v>
      </c>
      <c r="V1987" s="2">
        <f t="shared" ref="V1987:V2050" si="313">YEAR(B1987)</f>
        <v>2004</v>
      </c>
      <c r="W1987" s="18" t="str">
        <f t="shared" ref="W1987:W2050" si="314">TEXT(B1987, "mmmm")</f>
        <v>noyabr</v>
      </c>
      <c r="X1987" s="18" t="str">
        <f t="shared" ref="X1987:X2050" si="315">TRIM(I1987)</f>
        <v>Wes Anderson</v>
      </c>
      <c r="Y1987" s="18" t="str">
        <f t="shared" ref="Y1987:Y2050" si="316">UPPER(A1987)</f>
        <v>THE LİFE AQUATİC WİTH STEVE ZİSSOU</v>
      </c>
      <c r="Z1987" s="18" t="str">
        <f t="shared" ref="Z1987:Z2050" si="317">IF(AND(R1987&gt;50000000, S1987&lt;0), "Underperformer", IF(AND(R1987&lt;10000000, S1987&gt;50000000), "Overperformer", "Normal"))</f>
        <v>Normal</v>
      </c>
      <c r="AA1987" s="18" t="str">
        <f>VLOOKUP(D1987, lookups!$A$2:$B$18, 2, FALSE)</f>
        <v>High Budget</v>
      </c>
      <c r="AB1987" s="18" t="str">
        <f t="shared" ref="AB1987:AB2050" si="318">IF(AND(N1987&gt;7, T1987&gt;1, U1987&gt;70), "Recommended", "Not Recommended")</f>
        <v>Not Recommended</v>
      </c>
      <c r="AC1987" s="18" t="str">
        <f t="shared" ref="AC1987:AC2050" si="319">IF(N1987&gt;=8, "High Buzz / High Score", IF(AND(N1987&lt;6, T1987&lt;1), "High Buzz Mismatch", "Normal"))</f>
        <v>Normal</v>
      </c>
    </row>
    <row r="1988" spans="1:29" x14ac:dyDescent="0.35">
      <c r="A1988" s="18" t="s">
        <v>3586</v>
      </c>
      <c r="B1988" s="19">
        <v>38020</v>
      </c>
      <c r="C1988" s="18" t="s">
        <v>50</v>
      </c>
      <c r="D1988" s="18" t="s">
        <v>95</v>
      </c>
      <c r="E1988" s="18" t="s">
        <v>21</v>
      </c>
      <c r="F1988" s="18" t="s">
        <v>22</v>
      </c>
      <c r="G1988" s="18" t="s">
        <v>102</v>
      </c>
      <c r="H1988" s="18" t="s">
        <v>632</v>
      </c>
      <c r="I1988" s="18" t="s">
        <v>1941</v>
      </c>
      <c r="J1988" s="20">
        <v>1000</v>
      </c>
      <c r="K1988" s="20">
        <v>3175</v>
      </c>
      <c r="L1988" s="20">
        <v>153</v>
      </c>
      <c r="M1988" s="20">
        <v>0</v>
      </c>
      <c r="N1988" s="20">
        <v>5.8</v>
      </c>
      <c r="O1988" s="20">
        <v>188</v>
      </c>
      <c r="P1988" s="20">
        <v>120</v>
      </c>
      <c r="Q1988" s="3">
        <v>24004159</v>
      </c>
      <c r="R1988" s="3">
        <v>110000000</v>
      </c>
      <c r="S1988" s="3">
        <f t="shared" si="310"/>
        <v>-85995841</v>
      </c>
      <c r="T1988" s="4">
        <f t="shared" si="311"/>
        <v>-0.78178037272727274</v>
      </c>
      <c r="U1988" s="5">
        <f t="shared" si="312"/>
        <v>22.88728785090909</v>
      </c>
      <c r="V1988" s="2">
        <f t="shared" si="313"/>
        <v>2004</v>
      </c>
      <c r="W1988" s="18" t="str">
        <f t="shared" si="314"/>
        <v>fevral</v>
      </c>
      <c r="X1988" s="18" t="str">
        <f t="shared" si="315"/>
        <v>Frank Coraci</v>
      </c>
      <c r="Y1988" s="18" t="str">
        <f t="shared" si="316"/>
        <v>AROUND THE WORLD İN 80 DAYS</v>
      </c>
      <c r="Z1988" s="18" t="str">
        <f t="shared" si="317"/>
        <v>Underperformer</v>
      </c>
      <c r="AA1988" s="18" t="str">
        <f>VLOOKUP(D1988, lookups!$A$2:$B$18, 2, FALSE)</f>
        <v>High Budget</v>
      </c>
      <c r="AB1988" s="18" t="str">
        <f t="shared" si="318"/>
        <v>Not Recommended</v>
      </c>
      <c r="AC1988" s="18" t="str">
        <f t="shared" si="319"/>
        <v>High Buzz Mismatch</v>
      </c>
    </row>
    <row r="1989" spans="1:29" x14ac:dyDescent="0.35">
      <c r="A1989" s="18" t="s">
        <v>5342</v>
      </c>
      <c r="B1989" s="19">
        <v>40068</v>
      </c>
      <c r="C1989" s="18" t="s">
        <v>50</v>
      </c>
      <c r="D1989" s="18" t="s">
        <v>38</v>
      </c>
      <c r="E1989" s="18" t="s">
        <v>21</v>
      </c>
      <c r="F1989" s="18" t="s">
        <v>22</v>
      </c>
      <c r="G1989" s="18" t="s">
        <v>110</v>
      </c>
      <c r="H1989" s="18" t="s">
        <v>5343</v>
      </c>
      <c r="I1989" s="18" t="s">
        <v>5344</v>
      </c>
      <c r="J1989" s="20">
        <v>390</v>
      </c>
      <c r="K1989" s="20">
        <v>727</v>
      </c>
      <c r="L1989" s="20">
        <v>62</v>
      </c>
      <c r="M1989" s="20">
        <v>0</v>
      </c>
      <c r="N1989" s="20">
        <v>5.8</v>
      </c>
      <c r="O1989" s="20">
        <v>190</v>
      </c>
      <c r="P1989" s="20">
        <v>86</v>
      </c>
      <c r="Q1989" s="3">
        <v>23993605</v>
      </c>
      <c r="R1989" s="3">
        <v>18000000</v>
      </c>
      <c r="S1989" s="3">
        <f t="shared" si="310"/>
        <v>5993605</v>
      </c>
      <c r="T1989" s="4">
        <f t="shared" si="311"/>
        <v>0.33297805555555554</v>
      </c>
      <c r="U1989" s="5">
        <f t="shared" si="312"/>
        <v>23.333191222222222</v>
      </c>
      <c r="V1989" s="2">
        <f t="shared" si="313"/>
        <v>2009</v>
      </c>
      <c r="W1989" s="18" t="str">
        <f t="shared" si="314"/>
        <v>sentyabr</v>
      </c>
      <c r="X1989" s="18" t="str">
        <f t="shared" si="315"/>
        <v>Jody Hill</v>
      </c>
      <c r="Y1989" s="18" t="str">
        <f t="shared" si="316"/>
        <v>OBSERVE AND REPORT</v>
      </c>
      <c r="Z1989" s="18" t="str">
        <f t="shared" si="317"/>
        <v>Normal</v>
      </c>
      <c r="AA1989" s="18" t="str">
        <f>VLOOKUP(D1989, lookups!$A$2:$B$18, 2, FALSE)</f>
        <v>Medium Budget</v>
      </c>
      <c r="AB1989" s="18" t="str">
        <f t="shared" si="318"/>
        <v>Not Recommended</v>
      </c>
      <c r="AC1989" s="18" t="str">
        <f t="shared" si="319"/>
        <v>High Buzz Mismatch</v>
      </c>
    </row>
    <row r="1990" spans="1:29" x14ac:dyDescent="0.35">
      <c r="A1990" s="18" t="s">
        <v>2658</v>
      </c>
      <c r="B1990" s="19">
        <v>37237</v>
      </c>
      <c r="C1990" s="18" t="s">
        <v>50</v>
      </c>
      <c r="D1990" s="18" t="s">
        <v>38</v>
      </c>
      <c r="E1990" s="18" t="s">
        <v>21</v>
      </c>
      <c r="F1990" s="18" t="s">
        <v>22</v>
      </c>
      <c r="G1990" s="18" t="s">
        <v>150</v>
      </c>
      <c r="H1990" s="18" t="s">
        <v>1245</v>
      </c>
      <c r="I1990" s="18" t="s">
        <v>2659</v>
      </c>
      <c r="J1990" s="20">
        <v>584</v>
      </c>
      <c r="K1990" s="20">
        <v>3850</v>
      </c>
      <c r="L1990" s="20">
        <v>5</v>
      </c>
      <c r="M1990" s="20">
        <v>365</v>
      </c>
      <c r="N1990" s="20">
        <v>4.5999999999999996</v>
      </c>
      <c r="O1990" s="20">
        <v>62</v>
      </c>
      <c r="P1990" s="20">
        <v>86</v>
      </c>
      <c r="Q1990" s="3">
        <v>23978402</v>
      </c>
      <c r="R1990" s="3">
        <v>11000000</v>
      </c>
      <c r="S1990" s="3">
        <f t="shared" si="310"/>
        <v>12978402</v>
      </c>
      <c r="T1990" s="4">
        <f t="shared" si="311"/>
        <v>1.1798547272727273</v>
      </c>
      <c r="U1990" s="5">
        <f t="shared" si="312"/>
        <v>18.908441890909089</v>
      </c>
      <c r="V1990" s="2">
        <f t="shared" si="313"/>
        <v>2001</v>
      </c>
      <c r="W1990" s="18" t="str">
        <f t="shared" si="314"/>
        <v>dekabr</v>
      </c>
      <c r="X1990" s="18" t="str">
        <f t="shared" si="315"/>
        <v>Rob Pritts</v>
      </c>
      <c r="Y1990" s="18" t="str">
        <f t="shared" si="316"/>
        <v>CORKY ROMANO</v>
      </c>
      <c r="Z1990" s="18" t="str">
        <f t="shared" si="317"/>
        <v>Normal</v>
      </c>
      <c r="AA1990" s="18" t="str">
        <f>VLOOKUP(D1990, lookups!$A$2:$B$18, 2, FALSE)</f>
        <v>Medium Budget</v>
      </c>
      <c r="AB1990" s="18" t="str">
        <f t="shared" si="318"/>
        <v>Not Recommended</v>
      </c>
      <c r="AC1990" s="18" t="str">
        <f t="shared" si="319"/>
        <v>Normal</v>
      </c>
    </row>
    <row r="1991" spans="1:29" x14ac:dyDescent="0.35">
      <c r="A1991" s="18" t="s">
        <v>69</v>
      </c>
      <c r="B1991" s="19">
        <v>16918</v>
      </c>
      <c r="C1991" s="18" t="s">
        <v>19</v>
      </c>
      <c r="D1991" s="18" t="s">
        <v>27</v>
      </c>
      <c r="E1991" s="18" t="s">
        <v>21</v>
      </c>
      <c r="F1991" s="18" t="s">
        <v>22</v>
      </c>
      <c r="G1991" s="18" t="s">
        <v>23</v>
      </c>
      <c r="H1991" s="18" t="s">
        <v>70</v>
      </c>
      <c r="I1991" s="18" t="s">
        <v>71</v>
      </c>
      <c r="J1991" s="20">
        <v>749</v>
      </c>
      <c r="K1991" s="20">
        <v>1941</v>
      </c>
      <c r="L1991" s="20">
        <v>355</v>
      </c>
      <c r="M1991" s="20">
        <v>0</v>
      </c>
      <c r="N1991" s="20">
        <v>8.1</v>
      </c>
      <c r="O1991" s="20">
        <v>97</v>
      </c>
      <c r="P1991" s="20">
        <v>172</v>
      </c>
      <c r="Q1991" s="3">
        <v>23650000</v>
      </c>
      <c r="R1991" s="3">
        <v>2100000</v>
      </c>
      <c r="S1991" s="3">
        <f t="shared" si="310"/>
        <v>21550000</v>
      </c>
      <c r="T1991" s="4">
        <f t="shared" si="311"/>
        <v>10.261904761904763</v>
      </c>
      <c r="U1991" s="5">
        <f t="shared" si="312"/>
        <v>36.504761904761907</v>
      </c>
      <c r="V1991" s="2">
        <f t="shared" si="313"/>
        <v>1946</v>
      </c>
      <c r="W1991" s="18" t="str">
        <f t="shared" si="314"/>
        <v>aprel</v>
      </c>
      <c r="X1991" s="18" t="str">
        <f t="shared" si="315"/>
        <v>William Wyler</v>
      </c>
      <c r="Y1991" s="18" t="str">
        <f t="shared" si="316"/>
        <v>THE BEST YEARS OF OUR LİVES</v>
      </c>
      <c r="Z1991" s="18" t="str">
        <f t="shared" si="317"/>
        <v>Normal</v>
      </c>
      <c r="AA1991" s="18" t="str">
        <f>VLOOKUP(D1991, lookups!$A$2:$B$18, 2, FALSE)</f>
        <v>Medium Budget</v>
      </c>
      <c r="AB1991" s="18" t="str">
        <f t="shared" si="318"/>
        <v>Not Recommended</v>
      </c>
      <c r="AC1991" s="18" t="str">
        <f t="shared" si="319"/>
        <v>High Buzz / High Score</v>
      </c>
    </row>
    <row r="1992" spans="1:29" x14ac:dyDescent="0.35">
      <c r="A1992" s="18" t="s">
        <v>4677</v>
      </c>
      <c r="B1992" s="19">
        <v>39150</v>
      </c>
      <c r="C1992" s="18" t="s">
        <v>50</v>
      </c>
      <c r="D1992" s="18" t="s">
        <v>95</v>
      </c>
      <c r="E1992" s="18" t="s">
        <v>21</v>
      </c>
      <c r="F1992" s="18" t="s">
        <v>101</v>
      </c>
      <c r="G1992" s="18" t="s">
        <v>110</v>
      </c>
      <c r="H1992" s="18" t="s">
        <v>4678</v>
      </c>
      <c r="I1992" s="18" t="s">
        <v>3775</v>
      </c>
      <c r="J1992" s="20">
        <v>175</v>
      </c>
      <c r="K1992" s="20">
        <v>485</v>
      </c>
      <c r="L1992" s="20">
        <v>1000</v>
      </c>
      <c r="M1992" s="20">
        <v>17000</v>
      </c>
      <c r="N1992" s="20">
        <v>7.9</v>
      </c>
      <c r="O1992" s="20">
        <v>285</v>
      </c>
      <c r="P1992" s="20">
        <v>121</v>
      </c>
      <c r="Q1992" s="3">
        <v>23618786</v>
      </c>
      <c r="R1992" s="3">
        <v>8000000</v>
      </c>
      <c r="S1992" s="3">
        <f t="shared" si="310"/>
        <v>15618786</v>
      </c>
      <c r="T1992" s="4">
        <f t="shared" si="311"/>
        <v>1.95234825</v>
      </c>
      <c r="U1992" s="5">
        <f t="shared" si="312"/>
        <v>34.080939300000004</v>
      </c>
      <c r="V1992" s="2">
        <f t="shared" si="313"/>
        <v>2007</v>
      </c>
      <c r="W1992" s="18" t="str">
        <f t="shared" si="314"/>
        <v>mart</v>
      </c>
      <c r="X1992" s="18" t="str">
        <f t="shared" si="315"/>
        <v>Edgar Wright</v>
      </c>
      <c r="Y1992" s="18" t="str">
        <f t="shared" si="316"/>
        <v>HOT FUZZ</v>
      </c>
      <c r="Z1992" s="18" t="str">
        <f t="shared" si="317"/>
        <v>Normal</v>
      </c>
      <c r="AA1992" s="18" t="str">
        <f>VLOOKUP(D1992, lookups!$A$2:$B$18, 2, FALSE)</f>
        <v>High Budget</v>
      </c>
      <c r="AB1992" s="18" t="str">
        <f t="shared" si="318"/>
        <v>Not Recommended</v>
      </c>
      <c r="AC1992" s="18" t="str">
        <f t="shared" si="319"/>
        <v>Normal</v>
      </c>
    </row>
    <row r="1993" spans="1:29" x14ac:dyDescent="0.35">
      <c r="A1993" s="18" t="s">
        <v>5713</v>
      </c>
      <c r="B1993" s="19">
        <v>40309</v>
      </c>
      <c r="C1993" s="18" t="s">
        <v>50</v>
      </c>
      <c r="D1993" s="18" t="s">
        <v>95</v>
      </c>
      <c r="E1993" s="18" t="s">
        <v>21</v>
      </c>
      <c r="F1993" s="18" t="s">
        <v>22</v>
      </c>
      <c r="G1993" s="18" t="s">
        <v>150</v>
      </c>
      <c r="H1993" s="18" t="s">
        <v>2788</v>
      </c>
      <c r="I1993" s="18" t="s">
        <v>4765</v>
      </c>
      <c r="J1993" s="20">
        <v>11000</v>
      </c>
      <c r="K1993" s="20">
        <v>12841</v>
      </c>
      <c r="L1993" s="20">
        <v>41</v>
      </c>
      <c r="M1993" s="20">
        <v>0</v>
      </c>
      <c r="N1993" s="20">
        <v>6.4</v>
      </c>
      <c r="O1993" s="20">
        <v>213</v>
      </c>
      <c r="P1993" s="20">
        <v>97</v>
      </c>
      <c r="Q1993" s="3">
        <v>23527955</v>
      </c>
      <c r="R1993" s="3">
        <v>25000000</v>
      </c>
      <c r="S1993" s="3">
        <f t="shared" si="310"/>
        <v>-1472045</v>
      </c>
      <c r="T1993" s="4">
        <f t="shared" si="311"/>
        <v>-5.8881799999999998E-2</v>
      </c>
      <c r="U1993" s="5">
        <f t="shared" si="312"/>
        <v>25.57644728</v>
      </c>
      <c r="V1993" s="2">
        <f t="shared" si="313"/>
        <v>2010</v>
      </c>
      <c r="W1993" s="18" t="str">
        <f t="shared" si="314"/>
        <v>may</v>
      </c>
      <c r="X1993" s="18" t="str">
        <f t="shared" si="315"/>
        <v>Sylvain White</v>
      </c>
      <c r="Y1993" s="18" t="str">
        <f t="shared" si="316"/>
        <v>THE LOSERS</v>
      </c>
      <c r="Z1993" s="18" t="str">
        <f t="shared" si="317"/>
        <v>Normal</v>
      </c>
      <c r="AA1993" s="18" t="str">
        <f>VLOOKUP(D1993, lookups!$A$2:$B$18, 2, FALSE)</f>
        <v>High Budget</v>
      </c>
      <c r="AB1993" s="18" t="str">
        <f t="shared" si="318"/>
        <v>Not Recommended</v>
      </c>
      <c r="AC1993" s="18" t="str">
        <f t="shared" si="319"/>
        <v>Normal</v>
      </c>
    </row>
    <row r="1994" spans="1:29" x14ac:dyDescent="0.35">
      <c r="A1994" s="18" t="s">
        <v>3683</v>
      </c>
      <c r="B1994" s="19">
        <v>38262</v>
      </c>
      <c r="C1994" s="18" t="s">
        <v>50</v>
      </c>
      <c r="D1994" s="18" t="s">
        <v>27</v>
      </c>
      <c r="E1994" s="18" t="s">
        <v>21</v>
      </c>
      <c r="F1994" s="18" t="s">
        <v>101</v>
      </c>
      <c r="G1994" s="18" t="s">
        <v>150</v>
      </c>
      <c r="H1994" s="18" t="s">
        <v>1528</v>
      </c>
      <c r="I1994" s="18" t="s">
        <v>3684</v>
      </c>
      <c r="J1994" s="20">
        <v>3000</v>
      </c>
      <c r="K1994" s="20">
        <v>4142</v>
      </c>
      <c r="L1994" s="20">
        <v>83</v>
      </c>
      <c r="M1994" s="20">
        <v>12000</v>
      </c>
      <c r="N1994" s="20">
        <v>8.1</v>
      </c>
      <c r="O1994" s="20">
        <v>187</v>
      </c>
      <c r="P1994" s="20">
        <v>121</v>
      </c>
      <c r="Q1994" s="3">
        <v>23472900</v>
      </c>
      <c r="R1994" s="3">
        <v>17500000</v>
      </c>
      <c r="S1994" s="3">
        <f t="shared" si="310"/>
        <v>5972900</v>
      </c>
      <c r="T1994" s="4">
        <f t="shared" si="311"/>
        <v>0.34130857142857141</v>
      </c>
      <c r="U1994" s="5">
        <f t="shared" si="312"/>
        <v>33.736523428571431</v>
      </c>
      <c r="V1994" s="2">
        <f t="shared" si="313"/>
        <v>2004</v>
      </c>
      <c r="W1994" s="18" t="str">
        <f t="shared" si="314"/>
        <v>oktyabr</v>
      </c>
      <c r="X1994" s="18" t="str">
        <f t="shared" si="315"/>
        <v>Terry George</v>
      </c>
      <c r="Y1994" s="18" t="str">
        <f t="shared" si="316"/>
        <v>HOTEL RWANDA</v>
      </c>
      <c r="Z1994" s="18" t="str">
        <f t="shared" si="317"/>
        <v>Normal</v>
      </c>
      <c r="AA1994" s="18" t="str">
        <f>VLOOKUP(D1994, lookups!$A$2:$B$18, 2, FALSE)</f>
        <v>Medium Budget</v>
      </c>
      <c r="AB1994" s="18" t="str">
        <f t="shared" si="318"/>
        <v>Not Recommended</v>
      </c>
      <c r="AC1994" s="18" t="str">
        <f t="shared" si="319"/>
        <v>High Buzz / High Score</v>
      </c>
    </row>
    <row r="1995" spans="1:29" x14ac:dyDescent="0.35">
      <c r="A1995" s="18" t="s">
        <v>6652</v>
      </c>
      <c r="B1995" s="19">
        <v>41770</v>
      </c>
      <c r="C1995" s="18" t="s">
        <v>50</v>
      </c>
      <c r="D1995" s="18" t="s">
        <v>27</v>
      </c>
      <c r="E1995" s="18" t="s">
        <v>21</v>
      </c>
      <c r="F1995" s="18" t="s">
        <v>22</v>
      </c>
      <c r="G1995" s="18" t="s">
        <v>150</v>
      </c>
      <c r="H1995" s="18" t="s">
        <v>4244</v>
      </c>
      <c r="I1995" s="18" t="s">
        <v>5410</v>
      </c>
      <c r="J1995" s="20">
        <v>15000</v>
      </c>
      <c r="K1995" s="20">
        <v>18760</v>
      </c>
      <c r="L1995" s="20">
        <v>19</v>
      </c>
      <c r="M1995" s="20">
        <v>0</v>
      </c>
      <c r="N1995" s="20">
        <v>6.3</v>
      </c>
      <c r="O1995" s="20">
        <v>98</v>
      </c>
      <c r="P1995" s="20">
        <v>104</v>
      </c>
      <c r="Q1995" s="3">
        <v>23393765</v>
      </c>
      <c r="R1995" s="3">
        <v>20000000</v>
      </c>
      <c r="S1995" s="3">
        <f t="shared" si="310"/>
        <v>3393765</v>
      </c>
      <c r="T1995" s="4">
        <f t="shared" si="311"/>
        <v>0.16968825000000001</v>
      </c>
      <c r="U1995" s="5">
        <f t="shared" si="312"/>
        <v>25.2678753</v>
      </c>
      <c r="V1995" s="2">
        <f t="shared" si="313"/>
        <v>2014</v>
      </c>
      <c r="W1995" s="18" t="str">
        <f t="shared" si="314"/>
        <v>may</v>
      </c>
      <c r="X1995" s="18" t="str">
        <f t="shared" si="315"/>
        <v>Shana Feste</v>
      </c>
      <c r="Y1995" s="18" t="str">
        <f t="shared" si="316"/>
        <v>ENDLESS LOVE</v>
      </c>
      <c r="Z1995" s="18" t="str">
        <f t="shared" si="317"/>
        <v>Normal</v>
      </c>
      <c r="AA1995" s="18" t="str">
        <f>VLOOKUP(D1995, lookups!$A$2:$B$18, 2, FALSE)</f>
        <v>Medium Budget</v>
      </c>
      <c r="AB1995" s="18" t="str">
        <f t="shared" si="318"/>
        <v>Not Recommended</v>
      </c>
      <c r="AC1995" s="18" t="str">
        <f t="shared" si="319"/>
        <v>Normal</v>
      </c>
    </row>
    <row r="1996" spans="1:29" x14ac:dyDescent="0.35">
      <c r="A1996" s="18" t="s">
        <v>2468</v>
      </c>
      <c r="B1996" s="19">
        <v>36845</v>
      </c>
      <c r="C1996" s="18" t="s">
        <v>50</v>
      </c>
      <c r="D1996" s="18" t="s">
        <v>95</v>
      </c>
      <c r="E1996" s="18" t="s">
        <v>21</v>
      </c>
      <c r="F1996" s="18" t="s">
        <v>22</v>
      </c>
      <c r="G1996" s="18" t="s">
        <v>110</v>
      </c>
      <c r="H1996" s="18" t="s">
        <v>1838</v>
      </c>
      <c r="I1996" s="18" t="s">
        <v>1469</v>
      </c>
      <c r="J1996" s="20">
        <v>9000</v>
      </c>
      <c r="K1996" s="20">
        <v>10838</v>
      </c>
      <c r="L1996" s="20">
        <v>287</v>
      </c>
      <c r="M1996" s="20">
        <v>852</v>
      </c>
      <c r="N1996" s="20">
        <v>5.7</v>
      </c>
      <c r="O1996" s="20">
        <v>126</v>
      </c>
      <c r="P1996" s="20">
        <v>124</v>
      </c>
      <c r="Q1996" s="3">
        <v>23360779</v>
      </c>
      <c r="R1996" s="3">
        <v>34000000</v>
      </c>
      <c r="S1996" s="3">
        <f t="shared" si="310"/>
        <v>-10639221</v>
      </c>
      <c r="T1996" s="4">
        <f t="shared" si="311"/>
        <v>-0.31291826470588235</v>
      </c>
      <c r="U1996" s="5">
        <f t="shared" si="312"/>
        <v>22.760032694117648</v>
      </c>
      <c r="V1996" s="2">
        <f t="shared" si="313"/>
        <v>2000</v>
      </c>
      <c r="W1996" s="18" t="str">
        <f t="shared" si="314"/>
        <v>noyabr</v>
      </c>
      <c r="X1996" s="18" t="str">
        <f t="shared" si="315"/>
        <v>John Frankenheimer</v>
      </c>
      <c r="Y1996" s="18" t="str">
        <f t="shared" si="316"/>
        <v>REİNDEER GAMES</v>
      </c>
      <c r="Z1996" s="18" t="str">
        <f t="shared" si="317"/>
        <v>Normal</v>
      </c>
      <c r="AA1996" s="18" t="str">
        <f>VLOOKUP(D1996, lookups!$A$2:$B$18, 2, FALSE)</f>
        <v>High Budget</v>
      </c>
      <c r="AB1996" s="18" t="str">
        <f t="shared" si="318"/>
        <v>Not Recommended</v>
      </c>
      <c r="AC1996" s="18" t="str">
        <f t="shared" si="319"/>
        <v>High Buzz Mismatch</v>
      </c>
    </row>
    <row r="1997" spans="1:29" x14ac:dyDescent="0.35">
      <c r="A1997" s="18" t="s">
        <v>5549</v>
      </c>
      <c r="B1997" s="19">
        <v>40392</v>
      </c>
      <c r="C1997" s="18" t="s">
        <v>50</v>
      </c>
      <c r="D1997" s="18" t="s">
        <v>95</v>
      </c>
      <c r="E1997" s="18" t="s">
        <v>21</v>
      </c>
      <c r="F1997" s="18" t="s">
        <v>179</v>
      </c>
      <c r="G1997" s="18" t="s">
        <v>110</v>
      </c>
      <c r="H1997" s="18" t="s">
        <v>5550</v>
      </c>
      <c r="I1997" s="18" t="s">
        <v>3644</v>
      </c>
      <c r="J1997" s="20">
        <v>211</v>
      </c>
      <c r="K1997" s="20">
        <v>488</v>
      </c>
      <c r="L1997" s="20">
        <v>180</v>
      </c>
      <c r="M1997" s="20">
        <v>0</v>
      </c>
      <c r="N1997" s="20">
        <v>6.5</v>
      </c>
      <c r="O1997" s="20">
        <v>203</v>
      </c>
      <c r="P1997" s="20">
        <v>92</v>
      </c>
      <c r="Q1997" s="3">
        <v>23324666</v>
      </c>
      <c r="R1997" s="3">
        <v>52000000</v>
      </c>
      <c r="S1997" s="3">
        <f t="shared" si="310"/>
        <v>-28675334</v>
      </c>
      <c r="T1997" s="4">
        <f t="shared" si="311"/>
        <v>-0.55144873076923073</v>
      </c>
      <c r="U1997" s="5">
        <f t="shared" si="312"/>
        <v>25.779420507692308</v>
      </c>
      <c r="V1997" s="2">
        <f t="shared" si="313"/>
        <v>2010</v>
      </c>
      <c r="W1997" s="18" t="str">
        <f t="shared" si="314"/>
        <v>avgust</v>
      </c>
      <c r="X1997" s="18" t="str">
        <f t="shared" si="315"/>
        <v>Pierre Morel</v>
      </c>
      <c r="Y1997" s="18" t="str">
        <f t="shared" si="316"/>
        <v>FROM PARİS WİTH LOVE</v>
      </c>
      <c r="Z1997" s="18" t="str">
        <f t="shared" si="317"/>
        <v>Underperformer</v>
      </c>
      <c r="AA1997" s="18" t="str">
        <f>VLOOKUP(D1997, lookups!$A$2:$B$18, 2, FALSE)</f>
        <v>High Budget</v>
      </c>
      <c r="AB1997" s="18" t="str">
        <f t="shared" si="318"/>
        <v>Not Recommended</v>
      </c>
      <c r="AC1997" s="18" t="str">
        <f t="shared" si="319"/>
        <v>Normal</v>
      </c>
    </row>
    <row r="1998" spans="1:29" x14ac:dyDescent="0.35">
      <c r="A1998" s="18" t="s">
        <v>4503</v>
      </c>
      <c r="B1998" s="19">
        <v>38778</v>
      </c>
      <c r="C1998" s="18" t="s">
        <v>50</v>
      </c>
      <c r="D1998" s="18" t="s">
        <v>95</v>
      </c>
      <c r="E1998" s="18" t="s">
        <v>21</v>
      </c>
      <c r="F1998" s="18" t="s">
        <v>22</v>
      </c>
      <c r="G1998" s="18" t="s">
        <v>150</v>
      </c>
      <c r="H1998" s="18" t="s">
        <v>3522</v>
      </c>
      <c r="I1998" s="18" t="s">
        <v>627</v>
      </c>
      <c r="J1998" s="20">
        <v>960</v>
      </c>
      <c r="K1998" s="20">
        <v>3261</v>
      </c>
      <c r="L1998" s="20">
        <v>212</v>
      </c>
      <c r="M1998" s="20">
        <v>3000</v>
      </c>
      <c r="N1998" s="20">
        <v>5.3</v>
      </c>
      <c r="O1998" s="20">
        <v>120</v>
      </c>
      <c r="P1998" s="20">
        <v>97</v>
      </c>
      <c r="Q1998" s="3">
        <v>23292105</v>
      </c>
      <c r="R1998" s="3">
        <v>20000000</v>
      </c>
      <c r="S1998" s="3">
        <f t="shared" si="310"/>
        <v>3292105</v>
      </c>
      <c r="T1998" s="4">
        <f t="shared" si="311"/>
        <v>0.16460525000000001</v>
      </c>
      <c r="U1998" s="5">
        <f t="shared" si="312"/>
        <v>21.565842100000001</v>
      </c>
      <c r="V1998" s="2">
        <f t="shared" si="313"/>
        <v>2006</v>
      </c>
      <c r="W1998" s="18" t="str">
        <f t="shared" si="314"/>
        <v>mart</v>
      </c>
      <c r="X1998" s="18" t="str">
        <f t="shared" si="315"/>
        <v>Renny Harlin</v>
      </c>
      <c r="Y1998" s="18" t="str">
        <f t="shared" si="316"/>
        <v>THE COVENANT</v>
      </c>
      <c r="Z1998" s="18" t="str">
        <f t="shared" si="317"/>
        <v>Normal</v>
      </c>
      <c r="AA1998" s="18" t="str">
        <f>VLOOKUP(D1998, lookups!$A$2:$B$18, 2, FALSE)</f>
        <v>High Budget</v>
      </c>
      <c r="AB1998" s="18" t="str">
        <f t="shared" si="318"/>
        <v>Not Recommended</v>
      </c>
      <c r="AC1998" s="18" t="str">
        <f t="shared" si="319"/>
        <v>High Buzz Mismatch</v>
      </c>
    </row>
    <row r="1999" spans="1:29" x14ac:dyDescent="0.35">
      <c r="A1999" s="18" t="s">
        <v>1297</v>
      </c>
      <c r="B1999" s="19">
        <v>34868</v>
      </c>
      <c r="C1999" s="18" t="s">
        <v>50</v>
      </c>
      <c r="D1999" s="18" t="s">
        <v>20</v>
      </c>
      <c r="E1999" s="18" t="s">
        <v>21</v>
      </c>
      <c r="F1999" s="18" t="s">
        <v>22</v>
      </c>
      <c r="G1999" s="18" t="s">
        <v>110</v>
      </c>
      <c r="H1999" s="18" t="s">
        <v>924</v>
      </c>
      <c r="I1999" s="18" t="s">
        <v>1298</v>
      </c>
      <c r="J1999" s="20">
        <v>18000</v>
      </c>
      <c r="K1999" s="20">
        <v>20821</v>
      </c>
      <c r="L1999" s="20">
        <v>0</v>
      </c>
      <c r="M1999" s="20">
        <v>28000</v>
      </c>
      <c r="N1999" s="20">
        <v>8.6</v>
      </c>
      <c r="O1999" s="20">
        <v>162</v>
      </c>
      <c r="P1999" s="20">
        <v>106</v>
      </c>
      <c r="Q1999" s="3">
        <v>23272306</v>
      </c>
      <c r="R1999" s="3">
        <v>6000000</v>
      </c>
      <c r="S1999" s="3">
        <f t="shared" si="310"/>
        <v>17272306</v>
      </c>
      <c r="T1999" s="4">
        <f t="shared" si="311"/>
        <v>2.8787176666666667</v>
      </c>
      <c r="U1999" s="5">
        <f t="shared" si="312"/>
        <v>38.351487066666664</v>
      </c>
      <c r="V1999" s="2">
        <f t="shared" si="313"/>
        <v>1995</v>
      </c>
      <c r="W1999" s="18" t="str">
        <f t="shared" si="314"/>
        <v>iyun</v>
      </c>
      <c r="X1999" s="18" t="str">
        <f t="shared" si="315"/>
        <v>Bryan Singer</v>
      </c>
      <c r="Y1999" s="18" t="str">
        <f t="shared" si="316"/>
        <v>THE USUAL SUSPECTS</v>
      </c>
      <c r="Z1999" s="18" t="str">
        <f t="shared" si="317"/>
        <v>Normal</v>
      </c>
      <c r="AA1999" s="18" t="str">
        <f>VLOOKUP(D1999, lookups!$A$2:$B$18, 2, FALSE)</f>
        <v>Medium Budget</v>
      </c>
      <c r="AB1999" s="18" t="str">
        <f t="shared" si="318"/>
        <v>Not Recommended</v>
      </c>
      <c r="AC1999" s="18" t="str">
        <f t="shared" si="319"/>
        <v>High Buzz / High Score</v>
      </c>
    </row>
    <row r="2000" spans="1:29" x14ac:dyDescent="0.35">
      <c r="A2000" s="18" t="s">
        <v>5544</v>
      </c>
      <c r="B2000" s="19">
        <v>40540</v>
      </c>
      <c r="C2000" s="18" t="s">
        <v>50</v>
      </c>
      <c r="D2000" s="18" t="s">
        <v>95</v>
      </c>
      <c r="E2000" s="18" t="s">
        <v>21</v>
      </c>
      <c r="F2000" s="18" t="s">
        <v>22</v>
      </c>
      <c r="G2000" s="18" t="s">
        <v>110</v>
      </c>
      <c r="H2000" s="18" t="s">
        <v>2897</v>
      </c>
      <c r="I2000" s="18" t="s">
        <v>1644</v>
      </c>
      <c r="J2000" s="20">
        <v>12000</v>
      </c>
      <c r="K2000" s="20">
        <v>14699</v>
      </c>
      <c r="L2000" s="20">
        <v>88</v>
      </c>
      <c r="M2000" s="20">
        <v>12000</v>
      </c>
      <c r="N2000" s="20">
        <v>6.5</v>
      </c>
      <c r="O2000" s="20">
        <v>196</v>
      </c>
      <c r="P2000" s="20">
        <v>98</v>
      </c>
      <c r="Q2000" s="3">
        <v>23225911</v>
      </c>
      <c r="R2000" s="3">
        <v>24000000</v>
      </c>
      <c r="S2000" s="3">
        <f t="shared" si="310"/>
        <v>-774089</v>
      </c>
      <c r="T2000" s="4">
        <f t="shared" si="311"/>
        <v>-3.2253708333333332E-2</v>
      </c>
      <c r="U2000" s="5">
        <f t="shared" si="312"/>
        <v>27.187098516666666</v>
      </c>
      <c r="V2000" s="2">
        <f t="shared" si="313"/>
        <v>2010</v>
      </c>
      <c r="W2000" s="18" t="str">
        <f t="shared" si="314"/>
        <v>dekabr</v>
      </c>
      <c r="X2000" s="18" t="str">
        <f t="shared" si="315"/>
        <v>George Tillman Jr.</v>
      </c>
      <c r="Y2000" s="18" t="str">
        <f t="shared" si="316"/>
        <v>FASTER</v>
      </c>
      <c r="Z2000" s="18" t="str">
        <f t="shared" si="317"/>
        <v>Normal</v>
      </c>
      <c r="AA2000" s="18" t="str">
        <f>VLOOKUP(D2000, lookups!$A$2:$B$18, 2, FALSE)</f>
        <v>High Budget</v>
      </c>
      <c r="AB2000" s="18" t="str">
        <f t="shared" si="318"/>
        <v>Not Recommended</v>
      </c>
      <c r="AC2000" s="18" t="str">
        <f t="shared" si="319"/>
        <v>Normal</v>
      </c>
    </row>
    <row r="2001" spans="1:29" x14ac:dyDescent="0.35">
      <c r="A2001" s="18" t="s">
        <v>3576</v>
      </c>
      <c r="B2001" s="19">
        <v>38312</v>
      </c>
      <c r="C2001" s="18" t="s">
        <v>50</v>
      </c>
      <c r="D2001" s="18" t="s">
        <v>95</v>
      </c>
      <c r="E2001" s="18" t="s">
        <v>21</v>
      </c>
      <c r="F2001" s="18" t="s">
        <v>22</v>
      </c>
      <c r="G2001" s="18" t="s">
        <v>102</v>
      </c>
      <c r="H2001" s="18" t="s">
        <v>2370</v>
      </c>
      <c r="I2001" s="18" t="s">
        <v>2206</v>
      </c>
      <c r="J2001" s="20">
        <v>1000</v>
      </c>
      <c r="K2001" s="20">
        <v>3742</v>
      </c>
      <c r="L2001" s="20">
        <v>8</v>
      </c>
      <c r="M2001" s="20">
        <v>167</v>
      </c>
      <c r="N2001" s="20">
        <v>4.5</v>
      </c>
      <c r="O2001" s="20">
        <v>55</v>
      </c>
      <c r="P2001" s="20">
        <v>100</v>
      </c>
      <c r="Q2001" s="3">
        <v>23222861</v>
      </c>
      <c r="R2001" s="3">
        <v>26000000</v>
      </c>
      <c r="S2001" s="3">
        <f t="shared" si="310"/>
        <v>-2777139</v>
      </c>
      <c r="T2001" s="4">
        <f t="shared" si="311"/>
        <v>-0.10681303846153846</v>
      </c>
      <c r="U2001" s="5">
        <f t="shared" si="312"/>
        <v>17.973974784615386</v>
      </c>
      <c r="V2001" s="2">
        <f t="shared" si="313"/>
        <v>2004</v>
      </c>
      <c r="W2001" s="18" t="str">
        <f t="shared" si="314"/>
        <v>noyabr</v>
      </c>
      <c r="X2001" s="18" t="str">
        <f t="shared" si="315"/>
        <v>Kevin Allen</v>
      </c>
      <c r="Y2001" s="18" t="str">
        <f t="shared" si="316"/>
        <v>AGENT CODY BANKS 2: DESTİNATİON LONDON</v>
      </c>
      <c r="Z2001" s="18" t="str">
        <f t="shared" si="317"/>
        <v>Normal</v>
      </c>
      <c r="AA2001" s="18" t="str">
        <f>VLOOKUP(D2001, lookups!$A$2:$B$18, 2, FALSE)</f>
        <v>High Budget</v>
      </c>
      <c r="AB2001" s="18" t="str">
        <f t="shared" si="318"/>
        <v>Not Recommended</v>
      </c>
      <c r="AC2001" s="18" t="str">
        <f t="shared" si="319"/>
        <v>High Buzz Mismatch</v>
      </c>
    </row>
    <row r="2002" spans="1:29" x14ac:dyDescent="0.35">
      <c r="A2002" s="18" t="s">
        <v>6728</v>
      </c>
      <c r="B2002" s="19">
        <v>41794</v>
      </c>
      <c r="C2002" s="18" t="s">
        <v>50</v>
      </c>
      <c r="D2002" s="18" t="s">
        <v>95</v>
      </c>
      <c r="E2002" s="18" t="s">
        <v>21</v>
      </c>
      <c r="F2002" s="18" t="s">
        <v>356</v>
      </c>
      <c r="G2002" s="18" t="s">
        <v>150</v>
      </c>
      <c r="H2002" s="18" t="s">
        <v>6729</v>
      </c>
      <c r="I2002" s="18" t="s">
        <v>1248</v>
      </c>
      <c r="J2002" s="20">
        <v>795</v>
      </c>
      <c r="K2002" s="20">
        <v>1099</v>
      </c>
      <c r="L2002" s="20">
        <v>545</v>
      </c>
      <c r="M2002" s="20">
        <v>20000</v>
      </c>
      <c r="N2002" s="20">
        <v>5.6</v>
      </c>
      <c r="O2002" s="20">
        <v>272</v>
      </c>
      <c r="P2002" s="20">
        <v>105</v>
      </c>
      <c r="Q2002" s="3">
        <v>23219748</v>
      </c>
      <c r="R2002" s="3">
        <v>80000000</v>
      </c>
      <c r="S2002" s="3">
        <f t="shared" si="310"/>
        <v>-56780252</v>
      </c>
      <c r="T2002" s="4">
        <f t="shared" si="311"/>
        <v>-0.70975315000000005</v>
      </c>
      <c r="U2002" s="5">
        <f t="shared" si="312"/>
        <v>24.116098739999998</v>
      </c>
      <c r="V2002" s="2">
        <f t="shared" si="313"/>
        <v>2014</v>
      </c>
      <c r="W2002" s="18" t="str">
        <f t="shared" si="314"/>
        <v>iyun</v>
      </c>
      <c r="X2002" s="18" t="str">
        <f t="shared" si="315"/>
        <v>Paul W.S. Anderson</v>
      </c>
      <c r="Y2002" s="18" t="str">
        <f t="shared" si="316"/>
        <v>POMPEİİ</v>
      </c>
      <c r="Z2002" s="18" t="str">
        <f t="shared" si="317"/>
        <v>Underperformer</v>
      </c>
      <c r="AA2002" s="18" t="str">
        <f>VLOOKUP(D2002, lookups!$A$2:$B$18, 2, FALSE)</f>
        <v>High Budget</v>
      </c>
      <c r="AB2002" s="18" t="str">
        <f t="shared" si="318"/>
        <v>Not Recommended</v>
      </c>
      <c r="AC2002" s="18" t="str">
        <f t="shared" si="319"/>
        <v>High Buzz Mismatch</v>
      </c>
    </row>
    <row r="2003" spans="1:29" x14ac:dyDescent="0.35">
      <c r="A2003" s="18" t="s">
        <v>5137</v>
      </c>
      <c r="B2003" s="19">
        <v>39686</v>
      </c>
      <c r="C2003" s="18" t="s">
        <v>50</v>
      </c>
      <c r="D2003" s="18" t="s">
        <v>27</v>
      </c>
      <c r="E2003" s="18" t="s">
        <v>21</v>
      </c>
      <c r="F2003" s="18" t="s">
        <v>1895</v>
      </c>
      <c r="G2003" s="18" t="s">
        <v>150</v>
      </c>
      <c r="H2003" s="18" t="s">
        <v>1909</v>
      </c>
      <c r="I2003" s="18" t="s">
        <v>260</v>
      </c>
      <c r="J2003" s="20">
        <v>19000</v>
      </c>
      <c r="K2003" s="20">
        <v>19894</v>
      </c>
      <c r="L2003" s="20">
        <v>11000</v>
      </c>
      <c r="M2003" s="20">
        <v>14000</v>
      </c>
      <c r="N2003" s="20">
        <v>7.2</v>
      </c>
      <c r="O2003" s="20">
        <v>275</v>
      </c>
      <c r="P2003" s="20">
        <v>96</v>
      </c>
      <c r="Q2003" s="3">
        <v>23213577</v>
      </c>
      <c r="R2003" s="3">
        <v>15500000</v>
      </c>
      <c r="S2003" s="3">
        <f t="shared" si="310"/>
        <v>7713577</v>
      </c>
      <c r="T2003" s="4">
        <f t="shared" si="311"/>
        <v>0.49765012903225808</v>
      </c>
      <c r="U2003" s="5">
        <f t="shared" si="312"/>
        <v>30.399060051612903</v>
      </c>
      <c r="V2003" s="2">
        <f t="shared" si="313"/>
        <v>2008</v>
      </c>
      <c r="W2003" s="18" t="str">
        <f t="shared" si="314"/>
        <v>avgust</v>
      </c>
      <c r="X2003" s="18" t="str">
        <f t="shared" si="315"/>
        <v>Woody Allen</v>
      </c>
      <c r="Y2003" s="18" t="str">
        <f t="shared" si="316"/>
        <v>VİCKY CRİSTİNA BARCELONA</v>
      </c>
      <c r="Z2003" s="18" t="str">
        <f t="shared" si="317"/>
        <v>Normal</v>
      </c>
      <c r="AA2003" s="18" t="str">
        <f>VLOOKUP(D2003, lookups!$A$2:$B$18, 2, FALSE)</f>
        <v>Medium Budget</v>
      </c>
      <c r="AB2003" s="18" t="str">
        <f t="shared" si="318"/>
        <v>Not Recommended</v>
      </c>
      <c r="AC2003" s="18" t="str">
        <f t="shared" si="319"/>
        <v>Normal</v>
      </c>
    </row>
    <row r="2004" spans="1:29" x14ac:dyDescent="0.35">
      <c r="A2004" s="18" t="s">
        <v>1846</v>
      </c>
      <c r="B2004" s="19">
        <v>35925</v>
      </c>
      <c r="C2004" s="18" t="s">
        <v>50</v>
      </c>
      <c r="D2004" s="18" t="s">
        <v>27</v>
      </c>
      <c r="E2004" s="18" t="s">
        <v>21</v>
      </c>
      <c r="F2004" s="18" t="s">
        <v>22</v>
      </c>
      <c r="G2004" s="18" t="s">
        <v>110</v>
      </c>
      <c r="H2004" s="18" t="s">
        <v>506</v>
      </c>
      <c r="I2004" s="18" t="s">
        <v>1847</v>
      </c>
      <c r="J2004" s="20">
        <v>11000</v>
      </c>
      <c r="K2004" s="20">
        <v>12785</v>
      </c>
      <c r="L2004" s="20">
        <v>73</v>
      </c>
      <c r="M2004" s="20">
        <v>592</v>
      </c>
      <c r="N2004" s="20">
        <v>7</v>
      </c>
      <c r="O2004" s="20">
        <v>64</v>
      </c>
      <c r="P2004" s="20">
        <v>127</v>
      </c>
      <c r="Q2004" s="3">
        <v>23209440</v>
      </c>
      <c r="R2004" s="3">
        <v>30000000</v>
      </c>
      <c r="S2004" s="3">
        <f t="shared" si="310"/>
        <v>-6790560</v>
      </c>
      <c r="T2004" s="4">
        <f t="shared" si="311"/>
        <v>-0.226352</v>
      </c>
      <c r="U2004" s="5">
        <f t="shared" si="312"/>
        <v>27.968659200000001</v>
      </c>
      <c r="V2004" s="2">
        <f t="shared" si="313"/>
        <v>1998</v>
      </c>
      <c r="W2004" s="18" t="str">
        <f t="shared" si="314"/>
        <v>may</v>
      </c>
      <c r="X2004" s="18" t="str">
        <f t="shared" si="315"/>
        <v>Carl Franklin</v>
      </c>
      <c r="Y2004" s="18" t="str">
        <f t="shared" si="316"/>
        <v>ONE TRUE THİNG</v>
      </c>
      <c r="Z2004" s="18" t="str">
        <f t="shared" si="317"/>
        <v>Normal</v>
      </c>
      <c r="AA2004" s="18" t="str">
        <f>VLOOKUP(D2004, lookups!$A$2:$B$18, 2, FALSE)</f>
        <v>Medium Budget</v>
      </c>
      <c r="AB2004" s="18" t="str">
        <f t="shared" si="318"/>
        <v>Not Recommended</v>
      </c>
      <c r="AC2004" s="18" t="str">
        <f t="shared" si="319"/>
        <v>Normal</v>
      </c>
    </row>
    <row r="2005" spans="1:29" x14ac:dyDescent="0.35">
      <c r="A2005" s="18" t="s">
        <v>5905</v>
      </c>
      <c r="B2005" s="19">
        <v>40624</v>
      </c>
      <c r="C2005" s="18" t="s">
        <v>50</v>
      </c>
      <c r="D2005" s="18" t="s">
        <v>58</v>
      </c>
      <c r="E2005" s="18" t="s">
        <v>21</v>
      </c>
      <c r="F2005" s="18" t="s">
        <v>3979</v>
      </c>
      <c r="G2005" s="18" t="s">
        <v>102</v>
      </c>
      <c r="H2005" s="18" t="s">
        <v>5521</v>
      </c>
      <c r="I2005" s="18" t="s">
        <v>4137</v>
      </c>
      <c r="J2005" s="20">
        <v>3000</v>
      </c>
      <c r="K2005" s="20">
        <v>4257</v>
      </c>
      <c r="L2005" s="20">
        <v>15</v>
      </c>
      <c r="M2005" s="20">
        <v>6000</v>
      </c>
      <c r="N2005" s="20">
        <v>5.8</v>
      </c>
      <c r="O2005" s="20">
        <v>94</v>
      </c>
      <c r="P2005" s="20">
        <v>109</v>
      </c>
      <c r="Q2005" s="3">
        <v>23179303</v>
      </c>
      <c r="R2005" s="3">
        <v>20000000</v>
      </c>
      <c r="S2005" s="3">
        <f t="shared" si="310"/>
        <v>3179303</v>
      </c>
      <c r="T2005" s="4">
        <f t="shared" si="311"/>
        <v>0.15896515</v>
      </c>
      <c r="U2005" s="5">
        <f t="shared" si="312"/>
        <v>23.863586059999999</v>
      </c>
      <c r="V2005" s="2">
        <f t="shared" si="313"/>
        <v>2011</v>
      </c>
      <c r="W2005" s="18" t="str">
        <f t="shared" si="314"/>
        <v>mart</v>
      </c>
      <c r="X2005" s="18" t="str">
        <f t="shared" si="315"/>
        <v>Thomas Bezucha</v>
      </c>
      <c r="Y2005" s="18" t="str">
        <f t="shared" si="316"/>
        <v>MONTE CARLO</v>
      </c>
      <c r="Z2005" s="18" t="str">
        <f t="shared" si="317"/>
        <v>Normal</v>
      </c>
      <c r="AA2005" s="18" t="str">
        <f>VLOOKUP(D2005, lookups!$A$2:$B$18, 2, FALSE)</f>
        <v>High Budget</v>
      </c>
      <c r="AB2005" s="18" t="str">
        <f t="shared" si="318"/>
        <v>Not Recommended</v>
      </c>
      <c r="AC2005" s="18" t="str">
        <f t="shared" si="319"/>
        <v>High Buzz Mismatch</v>
      </c>
    </row>
    <row r="2006" spans="1:29" x14ac:dyDescent="0.35">
      <c r="A2006" s="18" t="s">
        <v>2223</v>
      </c>
      <c r="B2006" s="19">
        <v>36402</v>
      </c>
      <c r="C2006" s="18" t="s">
        <v>50</v>
      </c>
      <c r="D2006" s="18" t="s">
        <v>95</v>
      </c>
      <c r="E2006" s="18" t="s">
        <v>21</v>
      </c>
      <c r="F2006" s="18" t="s">
        <v>22</v>
      </c>
      <c r="G2006" s="18" t="s">
        <v>102</v>
      </c>
      <c r="H2006" s="18" t="s">
        <v>2224</v>
      </c>
      <c r="I2006" s="18" t="s">
        <v>2225</v>
      </c>
      <c r="J2006" s="20">
        <v>14000</v>
      </c>
      <c r="K2006" s="20">
        <v>16358</v>
      </c>
      <c r="L2006" s="20">
        <v>663</v>
      </c>
      <c r="M2006" s="20">
        <v>0</v>
      </c>
      <c r="N2006" s="20">
        <v>8</v>
      </c>
      <c r="O2006" s="20">
        <v>162</v>
      </c>
      <c r="P2006" s="20">
        <v>90</v>
      </c>
      <c r="Q2006" s="3">
        <v>23159305</v>
      </c>
      <c r="R2006" s="3">
        <v>70000000</v>
      </c>
      <c r="S2006" s="3">
        <f t="shared" si="310"/>
        <v>-46840695</v>
      </c>
      <c r="T2006" s="4">
        <f t="shared" si="311"/>
        <v>-0.66915278571428571</v>
      </c>
      <c r="U2006" s="5">
        <f t="shared" si="312"/>
        <v>31.732338885714285</v>
      </c>
      <c r="V2006" s="2">
        <f t="shared" si="313"/>
        <v>1999</v>
      </c>
      <c r="W2006" s="18" t="str">
        <f t="shared" si="314"/>
        <v>avgust</v>
      </c>
      <c r="X2006" s="18" t="str">
        <f t="shared" si="315"/>
        <v>Brad Bird</v>
      </c>
      <c r="Y2006" s="18" t="str">
        <f t="shared" si="316"/>
        <v>THE IRON GİANT</v>
      </c>
      <c r="Z2006" s="18" t="str">
        <f t="shared" si="317"/>
        <v>Underperformer</v>
      </c>
      <c r="AA2006" s="18" t="str">
        <f>VLOOKUP(D2006, lookups!$A$2:$B$18, 2, FALSE)</f>
        <v>High Budget</v>
      </c>
      <c r="AB2006" s="18" t="str">
        <f t="shared" si="318"/>
        <v>Not Recommended</v>
      </c>
      <c r="AC2006" s="18" t="str">
        <f t="shared" si="319"/>
        <v>High Buzz / High Score</v>
      </c>
    </row>
    <row r="2007" spans="1:29" x14ac:dyDescent="0.35">
      <c r="A2007" s="18" t="s">
        <v>4053</v>
      </c>
      <c r="B2007" s="19">
        <v>38501</v>
      </c>
      <c r="C2007" s="18" t="s">
        <v>50</v>
      </c>
      <c r="D2007" s="18" t="s">
        <v>27</v>
      </c>
      <c r="E2007" s="18" t="s">
        <v>21</v>
      </c>
      <c r="F2007" s="18" t="s">
        <v>101</v>
      </c>
      <c r="G2007" s="18" t="s">
        <v>110</v>
      </c>
      <c r="H2007" s="18" t="s">
        <v>1909</v>
      </c>
      <c r="I2007" s="18" t="s">
        <v>260</v>
      </c>
      <c r="J2007" s="20">
        <v>19000</v>
      </c>
      <c r="K2007" s="20">
        <v>20391</v>
      </c>
      <c r="L2007" s="20">
        <v>11000</v>
      </c>
      <c r="M2007" s="20">
        <v>0</v>
      </c>
      <c r="N2007" s="20">
        <v>7.7</v>
      </c>
      <c r="O2007" s="20">
        <v>278</v>
      </c>
      <c r="P2007" s="20">
        <v>119</v>
      </c>
      <c r="Q2007" s="3">
        <v>23089926</v>
      </c>
      <c r="R2007" s="3">
        <v>15000000</v>
      </c>
      <c r="S2007" s="3">
        <f t="shared" si="310"/>
        <v>8089926</v>
      </c>
      <c r="T2007" s="4">
        <f t="shared" si="311"/>
        <v>0.53932840000000004</v>
      </c>
      <c r="U2007" s="5">
        <f t="shared" si="312"/>
        <v>31.01573136</v>
      </c>
      <c r="V2007" s="2">
        <f t="shared" si="313"/>
        <v>2005</v>
      </c>
      <c r="W2007" s="18" t="str">
        <f t="shared" si="314"/>
        <v>may</v>
      </c>
      <c r="X2007" s="18" t="str">
        <f t="shared" si="315"/>
        <v>Woody Allen</v>
      </c>
      <c r="Y2007" s="18" t="str">
        <f t="shared" si="316"/>
        <v>MATCH POİNT</v>
      </c>
      <c r="Z2007" s="18" t="str">
        <f t="shared" si="317"/>
        <v>Normal</v>
      </c>
      <c r="AA2007" s="18" t="str">
        <f>VLOOKUP(D2007, lookups!$A$2:$B$18, 2, FALSE)</f>
        <v>Medium Budget</v>
      </c>
      <c r="AB2007" s="18" t="str">
        <f t="shared" si="318"/>
        <v>Not Recommended</v>
      </c>
      <c r="AC2007" s="18" t="str">
        <f t="shared" si="319"/>
        <v>Normal</v>
      </c>
    </row>
    <row r="2008" spans="1:29" x14ac:dyDescent="0.35">
      <c r="A2008" s="18" t="s">
        <v>4484</v>
      </c>
      <c r="B2008" s="19">
        <v>38932</v>
      </c>
      <c r="C2008" s="18" t="s">
        <v>50</v>
      </c>
      <c r="D2008" s="18" t="s">
        <v>109</v>
      </c>
      <c r="E2008" s="18" t="s">
        <v>21</v>
      </c>
      <c r="F2008" s="18" t="s">
        <v>22</v>
      </c>
      <c r="G2008" s="18" t="s">
        <v>150</v>
      </c>
      <c r="H2008" s="18" t="s">
        <v>1739</v>
      </c>
      <c r="I2008" s="18" t="s">
        <v>4485</v>
      </c>
      <c r="J2008" s="20">
        <v>1000</v>
      </c>
      <c r="K2008" s="20">
        <v>3590</v>
      </c>
      <c r="L2008" s="20">
        <v>19</v>
      </c>
      <c r="M2008" s="20">
        <v>0</v>
      </c>
      <c r="N2008" s="20">
        <v>5.0999999999999996</v>
      </c>
      <c r="O2008" s="20">
        <v>112</v>
      </c>
      <c r="P2008" s="20">
        <v>75</v>
      </c>
      <c r="Q2008" s="3">
        <v>23078294</v>
      </c>
      <c r="R2008" s="3">
        <v>9000000</v>
      </c>
      <c r="S2008" s="3">
        <f t="shared" si="310"/>
        <v>14078294</v>
      </c>
      <c r="T2008" s="4">
        <f t="shared" si="311"/>
        <v>1.564254888888889</v>
      </c>
      <c r="U2008" s="5">
        <f t="shared" si="312"/>
        <v>21.025701955555554</v>
      </c>
      <c r="V2008" s="2">
        <f t="shared" si="313"/>
        <v>2006</v>
      </c>
      <c r="W2008" s="18" t="str">
        <f t="shared" si="314"/>
        <v>avgust</v>
      </c>
      <c r="X2008" s="18" t="str">
        <f t="shared" si="315"/>
        <v>William Brent Bell</v>
      </c>
      <c r="Y2008" s="18" t="str">
        <f t="shared" si="316"/>
        <v>STAY ALİVE</v>
      </c>
      <c r="Z2008" s="18" t="str">
        <f t="shared" si="317"/>
        <v>Normal</v>
      </c>
      <c r="AA2008" s="18" t="str">
        <f>VLOOKUP(D2008, lookups!$A$2:$B$18, 2, FALSE)</f>
        <v>Low Budget</v>
      </c>
      <c r="AB2008" s="18" t="str">
        <f t="shared" si="318"/>
        <v>Not Recommended</v>
      </c>
      <c r="AC2008" s="18" t="str">
        <f t="shared" si="319"/>
        <v>Normal</v>
      </c>
    </row>
    <row r="2009" spans="1:29" x14ac:dyDescent="0.35">
      <c r="A2009" s="18" t="s">
        <v>5940</v>
      </c>
      <c r="B2009" s="19">
        <v>40648</v>
      </c>
      <c r="C2009" s="18" t="s">
        <v>50</v>
      </c>
      <c r="D2009" s="18" t="s">
        <v>58</v>
      </c>
      <c r="E2009" s="18" t="s">
        <v>21</v>
      </c>
      <c r="F2009" s="18" t="s">
        <v>22</v>
      </c>
      <c r="G2009" s="18" t="s">
        <v>110</v>
      </c>
      <c r="H2009" s="18" t="s">
        <v>2283</v>
      </c>
      <c r="I2009" s="18" t="s">
        <v>5941</v>
      </c>
      <c r="J2009" s="20">
        <v>2000</v>
      </c>
      <c r="K2009" s="20">
        <v>3892</v>
      </c>
      <c r="L2009" s="20">
        <v>24</v>
      </c>
      <c r="M2009" s="20">
        <v>11000</v>
      </c>
      <c r="N2009" s="20">
        <v>5.9</v>
      </c>
      <c r="O2009" s="20">
        <v>244</v>
      </c>
      <c r="P2009" s="20">
        <v>108</v>
      </c>
      <c r="Q2009" s="3">
        <v>23070045</v>
      </c>
      <c r="R2009" s="3">
        <v>30000000</v>
      </c>
      <c r="S2009" s="3">
        <f t="shared" si="310"/>
        <v>-6929955</v>
      </c>
      <c r="T2009" s="4">
        <f t="shared" si="311"/>
        <v>-0.2309985</v>
      </c>
      <c r="U2009" s="5">
        <f t="shared" si="312"/>
        <v>24.607600600000001</v>
      </c>
      <c r="V2009" s="2">
        <f t="shared" si="313"/>
        <v>2011</v>
      </c>
      <c r="W2009" s="18" t="str">
        <f t="shared" si="314"/>
        <v>aprel</v>
      </c>
      <c r="X2009" s="18" t="str">
        <f t="shared" si="315"/>
        <v>Alister Grierson</v>
      </c>
      <c r="Y2009" s="18" t="str">
        <f t="shared" si="316"/>
        <v>SANCTUM</v>
      </c>
      <c r="Z2009" s="18" t="str">
        <f t="shared" si="317"/>
        <v>Normal</v>
      </c>
      <c r="AA2009" s="18" t="str">
        <f>VLOOKUP(D2009, lookups!$A$2:$B$18, 2, FALSE)</f>
        <v>High Budget</v>
      </c>
      <c r="AB2009" s="18" t="str">
        <f t="shared" si="318"/>
        <v>Not Recommended</v>
      </c>
      <c r="AC2009" s="18" t="str">
        <f t="shared" si="319"/>
        <v>High Buzz Mismatch</v>
      </c>
    </row>
    <row r="2010" spans="1:29" x14ac:dyDescent="0.35">
      <c r="A2010" s="18" t="s">
        <v>1920</v>
      </c>
      <c r="B2010" s="19">
        <v>35995</v>
      </c>
      <c r="C2010" s="18" t="s">
        <v>50</v>
      </c>
      <c r="D2010" s="18" t="s">
        <v>38</v>
      </c>
      <c r="E2010" s="18" t="s">
        <v>21</v>
      </c>
      <c r="F2010" s="18" t="s">
        <v>22</v>
      </c>
      <c r="G2010" s="18" t="s">
        <v>110</v>
      </c>
      <c r="H2010" s="18" t="s">
        <v>1370</v>
      </c>
      <c r="I2010" s="18" t="s">
        <v>1921</v>
      </c>
      <c r="J2010" s="20">
        <v>1000</v>
      </c>
      <c r="K2010" s="20">
        <v>2868</v>
      </c>
      <c r="L2010" s="20">
        <v>0</v>
      </c>
      <c r="M2010" s="20">
        <v>575</v>
      </c>
      <c r="N2010" s="20">
        <v>5.6</v>
      </c>
      <c r="O2010" s="20">
        <v>22</v>
      </c>
      <c r="P2010" s="20">
        <v>104</v>
      </c>
      <c r="Q2010" s="3">
        <v>23031390</v>
      </c>
      <c r="R2010" s="3">
        <v>4500000</v>
      </c>
      <c r="S2010" s="3">
        <f t="shared" si="310"/>
        <v>18531390</v>
      </c>
      <c r="T2010" s="4">
        <f t="shared" si="311"/>
        <v>4.1180866666666667</v>
      </c>
      <c r="U2010" s="5">
        <f t="shared" si="312"/>
        <v>24.104734666666666</v>
      </c>
      <c r="V2010" s="2">
        <f t="shared" si="313"/>
        <v>1998</v>
      </c>
      <c r="W2010" s="18" t="str">
        <f t="shared" si="314"/>
        <v>iyul</v>
      </c>
      <c r="X2010" s="18" t="str">
        <f t="shared" si="315"/>
        <v>Ice Cube</v>
      </c>
      <c r="Y2010" s="18" t="str">
        <f t="shared" si="316"/>
        <v>THE PLAYERS CLUB</v>
      </c>
      <c r="Z2010" s="18" t="str">
        <f t="shared" si="317"/>
        <v>Normal</v>
      </c>
      <c r="AA2010" s="18" t="str">
        <f>VLOOKUP(D2010, lookups!$A$2:$B$18, 2, FALSE)</f>
        <v>Medium Budget</v>
      </c>
      <c r="AB2010" s="18" t="str">
        <f t="shared" si="318"/>
        <v>Not Recommended</v>
      </c>
      <c r="AC2010" s="18" t="str">
        <f t="shared" si="319"/>
        <v>Normal</v>
      </c>
    </row>
    <row r="2011" spans="1:29" x14ac:dyDescent="0.35">
      <c r="A2011" s="18" t="s">
        <v>3311</v>
      </c>
      <c r="B2011" s="19">
        <v>37953</v>
      </c>
      <c r="C2011" s="18" t="s">
        <v>50</v>
      </c>
      <c r="D2011" s="18" t="s">
        <v>95</v>
      </c>
      <c r="E2011" s="18" t="s">
        <v>21</v>
      </c>
      <c r="F2011" s="18" t="s">
        <v>22</v>
      </c>
      <c r="G2011" s="18" t="s">
        <v>150</v>
      </c>
      <c r="H2011" s="18" t="s">
        <v>3165</v>
      </c>
      <c r="I2011" s="18" t="s">
        <v>3312</v>
      </c>
      <c r="J2011" s="20">
        <v>961</v>
      </c>
      <c r="K2011" s="20">
        <v>2422</v>
      </c>
      <c r="L2011" s="20">
        <v>13</v>
      </c>
      <c r="M2011" s="20">
        <v>846</v>
      </c>
      <c r="N2011" s="20">
        <v>5.5</v>
      </c>
      <c r="O2011" s="20">
        <v>127</v>
      </c>
      <c r="P2011" s="20">
        <v>104</v>
      </c>
      <c r="Q2011" s="3">
        <v>23020488</v>
      </c>
      <c r="R2011" s="3">
        <v>52000000</v>
      </c>
      <c r="S2011" s="3">
        <f t="shared" si="310"/>
        <v>-28979512</v>
      </c>
      <c r="T2011" s="4">
        <f t="shared" si="311"/>
        <v>-0.5572983076923077</v>
      </c>
      <c r="U2011" s="5">
        <f t="shared" si="312"/>
        <v>21.861680676923076</v>
      </c>
      <c r="V2011" s="2">
        <f t="shared" si="313"/>
        <v>2003</v>
      </c>
      <c r="W2011" s="18" t="str">
        <f t="shared" si="314"/>
        <v>noyabr</v>
      </c>
      <c r="X2011" s="18" t="str">
        <f t="shared" si="315"/>
        <v>Paul Hunter</v>
      </c>
      <c r="Y2011" s="18" t="str">
        <f t="shared" si="316"/>
        <v>BULLETPROOF MONK</v>
      </c>
      <c r="Z2011" s="18" t="str">
        <f t="shared" si="317"/>
        <v>Underperformer</v>
      </c>
      <c r="AA2011" s="18" t="str">
        <f>VLOOKUP(D2011, lookups!$A$2:$B$18, 2, FALSE)</f>
        <v>High Budget</v>
      </c>
      <c r="AB2011" s="18" t="str">
        <f t="shared" si="318"/>
        <v>Not Recommended</v>
      </c>
      <c r="AC2011" s="18" t="str">
        <f t="shared" si="319"/>
        <v>High Buzz Mismatch</v>
      </c>
    </row>
    <row r="2012" spans="1:29" x14ac:dyDescent="0.35">
      <c r="A2012" s="18" t="s">
        <v>6808</v>
      </c>
      <c r="B2012" s="19">
        <v>41691</v>
      </c>
      <c r="C2012" s="18" t="s">
        <v>50</v>
      </c>
      <c r="D2012" s="18" t="s">
        <v>27</v>
      </c>
      <c r="E2012" s="18" t="s">
        <v>21</v>
      </c>
      <c r="F2012" s="18" t="s">
        <v>101</v>
      </c>
      <c r="G2012" s="18" t="s">
        <v>150</v>
      </c>
      <c r="H2012" s="18" t="s">
        <v>444</v>
      </c>
      <c r="I2012" s="18" t="s">
        <v>6809</v>
      </c>
      <c r="J2012" s="20">
        <v>40000</v>
      </c>
      <c r="K2012" s="20">
        <v>54031</v>
      </c>
      <c r="L2012" s="20">
        <v>0</v>
      </c>
      <c r="M2012" s="20">
        <v>37000</v>
      </c>
      <c r="N2012" s="20">
        <v>6.3</v>
      </c>
      <c r="O2012" s="20">
        <v>355</v>
      </c>
      <c r="P2012" s="20">
        <v>119</v>
      </c>
      <c r="Q2012" s="3">
        <v>23014504</v>
      </c>
      <c r="R2012" s="3">
        <v>100000000</v>
      </c>
      <c r="S2012" s="3">
        <f t="shared" si="310"/>
        <v>-76985496</v>
      </c>
      <c r="T2012" s="4">
        <f t="shared" si="311"/>
        <v>-0.76985495999999998</v>
      </c>
      <c r="U2012" s="5">
        <f t="shared" si="312"/>
        <v>28.592058015999999</v>
      </c>
      <c r="V2012" s="2">
        <f t="shared" si="313"/>
        <v>2014</v>
      </c>
      <c r="W2012" s="18" t="str">
        <f t="shared" si="314"/>
        <v>fevral</v>
      </c>
      <c r="X2012" s="18" t="str">
        <f t="shared" si="315"/>
        <v>Wally Pfister</v>
      </c>
      <c r="Y2012" s="18" t="str">
        <f t="shared" si="316"/>
        <v>TRANSCENDENCE</v>
      </c>
      <c r="Z2012" s="18" t="str">
        <f t="shared" si="317"/>
        <v>Underperformer</v>
      </c>
      <c r="AA2012" s="18" t="str">
        <f>VLOOKUP(D2012, lookups!$A$2:$B$18, 2, FALSE)</f>
        <v>Medium Budget</v>
      </c>
      <c r="AB2012" s="18" t="str">
        <f t="shared" si="318"/>
        <v>Not Recommended</v>
      </c>
      <c r="AC2012" s="18" t="str">
        <f t="shared" si="319"/>
        <v>Normal</v>
      </c>
    </row>
    <row r="2013" spans="1:29" x14ac:dyDescent="0.35">
      <c r="A2013" s="18" t="s">
        <v>1060</v>
      </c>
      <c r="B2013" s="19">
        <v>34180</v>
      </c>
      <c r="C2013" s="18" t="s">
        <v>50</v>
      </c>
      <c r="D2013" s="18" t="s">
        <v>27</v>
      </c>
      <c r="E2013" s="18" t="s">
        <v>21</v>
      </c>
      <c r="F2013" s="18" t="s">
        <v>101</v>
      </c>
      <c r="G2013" s="18" t="s">
        <v>102</v>
      </c>
      <c r="H2013" s="18" t="s">
        <v>898</v>
      </c>
      <c r="I2013" s="18" t="s">
        <v>494</v>
      </c>
      <c r="J2013" s="20">
        <v>12000</v>
      </c>
      <c r="K2013" s="20">
        <v>12749</v>
      </c>
      <c r="L2013" s="20">
        <v>133</v>
      </c>
      <c r="M2013" s="20">
        <v>0</v>
      </c>
      <c r="N2013" s="20">
        <v>7.9</v>
      </c>
      <c r="O2013" s="20">
        <v>58</v>
      </c>
      <c r="P2013" s="20">
        <v>134</v>
      </c>
      <c r="Q2013" s="3">
        <v>22954968</v>
      </c>
      <c r="R2013" s="3">
        <v>11500000</v>
      </c>
      <c r="S2013" s="3">
        <f t="shared" si="310"/>
        <v>11454968</v>
      </c>
      <c r="T2013" s="4">
        <f t="shared" si="311"/>
        <v>0.99608417391304349</v>
      </c>
      <c r="U2013" s="5">
        <f t="shared" si="312"/>
        <v>31.99843366956522</v>
      </c>
      <c r="V2013" s="2">
        <f t="shared" si="313"/>
        <v>1993</v>
      </c>
      <c r="W2013" s="18" t="str">
        <f t="shared" si="314"/>
        <v>iyul</v>
      </c>
      <c r="X2013" s="18" t="str">
        <f t="shared" si="315"/>
        <v>James Ivory</v>
      </c>
      <c r="Y2013" s="18" t="str">
        <f t="shared" si="316"/>
        <v>THE REMAİNS OF THE DAY</v>
      </c>
      <c r="Z2013" s="18" t="str">
        <f t="shared" si="317"/>
        <v>Normal</v>
      </c>
      <c r="AA2013" s="18" t="str">
        <f>VLOOKUP(D2013, lookups!$A$2:$B$18, 2, FALSE)</f>
        <v>Medium Budget</v>
      </c>
      <c r="AB2013" s="18" t="str">
        <f t="shared" si="318"/>
        <v>Not Recommended</v>
      </c>
      <c r="AC2013" s="18" t="str">
        <f t="shared" si="319"/>
        <v>Normal</v>
      </c>
    </row>
    <row r="2014" spans="1:29" x14ac:dyDescent="0.35">
      <c r="A2014" s="18" t="s">
        <v>5312</v>
      </c>
      <c r="B2014" s="19">
        <v>39999</v>
      </c>
      <c r="C2014" s="18" t="s">
        <v>50</v>
      </c>
      <c r="D2014" s="18" t="s">
        <v>27</v>
      </c>
      <c r="E2014" s="18" t="s">
        <v>21</v>
      </c>
      <c r="F2014" s="18" t="s">
        <v>22</v>
      </c>
      <c r="G2014" s="18" t="s">
        <v>150</v>
      </c>
      <c r="H2014" s="18" t="s">
        <v>2261</v>
      </c>
      <c r="I2014" s="18" t="s">
        <v>5313</v>
      </c>
      <c r="J2014" s="20">
        <v>2000</v>
      </c>
      <c r="K2014" s="20">
        <v>4947</v>
      </c>
      <c r="L2014" s="20">
        <v>7</v>
      </c>
      <c r="M2014" s="20">
        <v>0</v>
      </c>
      <c r="N2014" s="20">
        <v>5.6</v>
      </c>
      <c r="O2014" s="20">
        <v>111</v>
      </c>
      <c r="P2014" s="20">
        <v>109</v>
      </c>
      <c r="Q2014" s="3">
        <v>22927390</v>
      </c>
      <c r="R2014" s="3">
        <v>18000000</v>
      </c>
      <c r="S2014" s="3">
        <f t="shared" si="310"/>
        <v>4927390</v>
      </c>
      <c r="T2014" s="4">
        <f t="shared" si="311"/>
        <v>0.2737438888888889</v>
      </c>
      <c r="U2014" s="5">
        <f t="shared" si="312"/>
        <v>22.509497555555555</v>
      </c>
      <c r="V2014" s="2">
        <f t="shared" si="313"/>
        <v>2009</v>
      </c>
      <c r="W2014" s="18" t="str">
        <f t="shared" si="314"/>
        <v>iyul</v>
      </c>
      <c r="X2014" s="18" t="str">
        <f t="shared" si="315"/>
        <v>Brandon Camp</v>
      </c>
      <c r="Y2014" s="18" t="str">
        <f t="shared" si="316"/>
        <v>LOVE HAPPENS</v>
      </c>
      <c r="Z2014" s="18" t="str">
        <f t="shared" si="317"/>
        <v>Normal</v>
      </c>
      <c r="AA2014" s="18" t="str">
        <f>VLOOKUP(D2014, lookups!$A$2:$B$18, 2, FALSE)</f>
        <v>Medium Budget</v>
      </c>
      <c r="AB2014" s="18" t="str">
        <f t="shared" si="318"/>
        <v>Not Recommended</v>
      </c>
      <c r="AC2014" s="18" t="str">
        <f t="shared" si="319"/>
        <v>High Buzz Mismatch</v>
      </c>
    </row>
    <row r="2015" spans="1:29" x14ac:dyDescent="0.35">
      <c r="A2015" s="18" t="s">
        <v>3650</v>
      </c>
      <c r="B2015" s="19">
        <v>38322</v>
      </c>
      <c r="C2015" s="18" t="s">
        <v>50</v>
      </c>
      <c r="D2015" s="18" t="s">
        <v>38</v>
      </c>
      <c r="E2015" s="18" t="s">
        <v>21</v>
      </c>
      <c r="F2015" s="18" t="s">
        <v>22</v>
      </c>
      <c r="G2015" s="18" t="s">
        <v>102</v>
      </c>
      <c r="H2015" s="18" t="s">
        <v>2901</v>
      </c>
      <c r="I2015" s="18" t="s">
        <v>2696</v>
      </c>
      <c r="J2015" s="20">
        <v>11000</v>
      </c>
      <c r="K2015" s="20">
        <v>17292</v>
      </c>
      <c r="L2015" s="20">
        <v>13</v>
      </c>
      <c r="M2015" s="20">
        <v>0</v>
      </c>
      <c r="N2015" s="20">
        <v>6.3</v>
      </c>
      <c r="O2015" s="20">
        <v>89</v>
      </c>
      <c r="P2015" s="20">
        <v>96</v>
      </c>
      <c r="Q2015" s="3">
        <v>22913677</v>
      </c>
      <c r="R2015" s="3">
        <v>35000000</v>
      </c>
      <c r="S2015" s="3">
        <f t="shared" si="310"/>
        <v>-12086323</v>
      </c>
      <c r="T2015" s="4">
        <f t="shared" si="311"/>
        <v>-0.34532351428571428</v>
      </c>
      <c r="U2015" s="5">
        <f t="shared" si="312"/>
        <v>25.061870594285715</v>
      </c>
      <c r="V2015" s="2">
        <f t="shared" si="313"/>
        <v>2004</v>
      </c>
      <c r="W2015" s="18" t="str">
        <f t="shared" si="314"/>
        <v>dekabr</v>
      </c>
      <c r="X2015" s="18" t="str">
        <f t="shared" si="315"/>
        <v>Tommy O'Haver</v>
      </c>
      <c r="Y2015" s="18" t="str">
        <f t="shared" si="316"/>
        <v>ELLA ENCHANTED</v>
      </c>
      <c r="Z2015" s="18" t="str">
        <f t="shared" si="317"/>
        <v>Normal</v>
      </c>
      <c r="AA2015" s="18" t="str">
        <f>VLOOKUP(D2015, lookups!$A$2:$B$18, 2, FALSE)</f>
        <v>Medium Budget</v>
      </c>
      <c r="AB2015" s="18" t="str">
        <f t="shared" si="318"/>
        <v>Not Recommended</v>
      </c>
      <c r="AC2015" s="18" t="str">
        <f t="shared" si="319"/>
        <v>Normal</v>
      </c>
    </row>
    <row r="2016" spans="1:29" x14ac:dyDescent="0.35">
      <c r="A2016" s="18" t="s">
        <v>1858</v>
      </c>
      <c r="B2016" s="19">
        <v>36057</v>
      </c>
      <c r="C2016" s="18" t="s">
        <v>50</v>
      </c>
      <c r="D2016" s="18" t="s">
        <v>20</v>
      </c>
      <c r="E2016" s="18" t="s">
        <v>21</v>
      </c>
      <c r="F2016" s="18" t="s">
        <v>22</v>
      </c>
      <c r="G2016" s="18" t="s">
        <v>110</v>
      </c>
      <c r="H2016" s="18" t="s">
        <v>1541</v>
      </c>
      <c r="I2016" s="18" t="s">
        <v>1859</v>
      </c>
      <c r="J2016" s="20">
        <v>13000</v>
      </c>
      <c r="K2016" s="20">
        <v>14890</v>
      </c>
      <c r="L2016" s="20">
        <v>131</v>
      </c>
      <c r="M2016" s="20">
        <v>0</v>
      </c>
      <c r="N2016" s="20">
        <v>7.4</v>
      </c>
      <c r="O2016" s="20">
        <v>128</v>
      </c>
      <c r="P2016" s="20">
        <v>121</v>
      </c>
      <c r="Q2016" s="3">
        <v>22905674</v>
      </c>
      <c r="R2016" s="3">
        <v>12000000</v>
      </c>
      <c r="S2016" s="3">
        <f t="shared" si="310"/>
        <v>10905674</v>
      </c>
      <c r="T2016" s="4">
        <f t="shared" si="311"/>
        <v>0.90880616666666669</v>
      </c>
      <c r="U2016" s="5">
        <f t="shared" si="312"/>
        <v>29.963522466666667</v>
      </c>
      <c r="V2016" s="2">
        <f t="shared" si="313"/>
        <v>1998</v>
      </c>
      <c r="W2016" s="18" t="str">
        <f t="shared" si="314"/>
        <v>sentyabr</v>
      </c>
      <c r="X2016" s="18" t="str">
        <f t="shared" si="315"/>
        <v>John Dahl</v>
      </c>
      <c r="Y2016" s="18" t="str">
        <f t="shared" si="316"/>
        <v>ROUNDERS</v>
      </c>
      <c r="Z2016" s="18" t="str">
        <f t="shared" si="317"/>
        <v>Normal</v>
      </c>
      <c r="AA2016" s="18" t="str">
        <f>VLOOKUP(D2016, lookups!$A$2:$B$18, 2, FALSE)</f>
        <v>Medium Budget</v>
      </c>
      <c r="AB2016" s="18" t="str">
        <f t="shared" si="318"/>
        <v>Not Recommended</v>
      </c>
      <c r="AC2016" s="18" t="str">
        <f t="shared" si="319"/>
        <v>Normal</v>
      </c>
    </row>
    <row r="2017" spans="1:29" x14ac:dyDescent="0.35">
      <c r="A2017" s="18" t="s">
        <v>5015</v>
      </c>
      <c r="B2017" s="19">
        <v>39469</v>
      </c>
      <c r="C2017" s="18" t="s">
        <v>50</v>
      </c>
      <c r="D2017" s="18" t="s">
        <v>27</v>
      </c>
      <c r="E2017" s="18" t="s">
        <v>21</v>
      </c>
      <c r="F2017" s="18" t="s">
        <v>22</v>
      </c>
      <c r="G2017" s="18" t="s">
        <v>110</v>
      </c>
      <c r="H2017" s="18" t="s">
        <v>1294</v>
      </c>
      <c r="I2017" s="18" t="s">
        <v>1982</v>
      </c>
      <c r="J2017" s="20">
        <v>29000</v>
      </c>
      <c r="K2017" s="20">
        <v>53895</v>
      </c>
      <c r="L2017" s="20">
        <v>0</v>
      </c>
      <c r="M2017" s="20">
        <v>0</v>
      </c>
      <c r="N2017" s="20">
        <v>7.3</v>
      </c>
      <c r="O2017" s="20">
        <v>323</v>
      </c>
      <c r="P2017" s="20">
        <v>119</v>
      </c>
      <c r="Q2017" s="3">
        <v>22877808</v>
      </c>
      <c r="R2017" s="3">
        <v>35000000</v>
      </c>
      <c r="S2017" s="3">
        <f t="shared" si="310"/>
        <v>-12122192</v>
      </c>
      <c r="T2017" s="4">
        <f t="shared" si="311"/>
        <v>-0.34634834285714283</v>
      </c>
      <c r="U2017" s="5">
        <f t="shared" si="312"/>
        <v>29.061460662857144</v>
      </c>
      <c r="V2017" s="2">
        <f t="shared" si="313"/>
        <v>2008</v>
      </c>
      <c r="W2017" s="18" t="str">
        <f t="shared" si="314"/>
        <v>yanvar</v>
      </c>
      <c r="X2017" s="18" t="str">
        <f t="shared" si="315"/>
        <v>Sam Mendes</v>
      </c>
      <c r="Y2017" s="18" t="str">
        <f t="shared" si="316"/>
        <v>REVOLUTİONARY ROAD</v>
      </c>
      <c r="Z2017" s="18" t="str">
        <f t="shared" si="317"/>
        <v>Normal</v>
      </c>
      <c r="AA2017" s="18" t="str">
        <f>VLOOKUP(D2017, lookups!$A$2:$B$18, 2, FALSE)</f>
        <v>Medium Budget</v>
      </c>
      <c r="AB2017" s="18" t="str">
        <f t="shared" si="318"/>
        <v>Not Recommended</v>
      </c>
      <c r="AC2017" s="18" t="str">
        <f t="shared" si="319"/>
        <v>Normal</v>
      </c>
    </row>
    <row r="2018" spans="1:29" x14ac:dyDescent="0.35">
      <c r="A2018" s="18" t="s">
        <v>2003</v>
      </c>
      <c r="B2018" s="19">
        <v>36463</v>
      </c>
      <c r="C2018" s="18" t="s">
        <v>50</v>
      </c>
      <c r="D2018" s="18" t="s">
        <v>38</v>
      </c>
      <c r="E2018" s="18" t="s">
        <v>21</v>
      </c>
      <c r="F2018" s="18" t="s">
        <v>22</v>
      </c>
      <c r="G2018" s="18" t="s">
        <v>110</v>
      </c>
      <c r="H2018" s="18" t="s">
        <v>2004</v>
      </c>
      <c r="I2018" s="18" t="s">
        <v>2005</v>
      </c>
      <c r="J2018" s="20">
        <v>512</v>
      </c>
      <c r="K2018" s="20">
        <v>1171</v>
      </c>
      <c r="L2018" s="20">
        <v>0</v>
      </c>
      <c r="M2018" s="20">
        <v>0</v>
      </c>
      <c r="N2018" s="20">
        <v>7.8</v>
      </c>
      <c r="O2018" s="20">
        <v>242</v>
      </c>
      <c r="P2018" s="20">
        <v>112</v>
      </c>
      <c r="Q2018" s="3">
        <v>22858926</v>
      </c>
      <c r="R2018" s="3">
        <v>13000000</v>
      </c>
      <c r="S2018" s="3">
        <f t="shared" si="310"/>
        <v>9858926</v>
      </c>
      <c r="T2018" s="4">
        <f t="shared" si="311"/>
        <v>0.75837892307692312</v>
      </c>
      <c r="U2018" s="5">
        <f t="shared" si="312"/>
        <v>31.50335156923077</v>
      </c>
      <c r="V2018" s="2">
        <f t="shared" si="313"/>
        <v>1999</v>
      </c>
      <c r="W2018" s="18" t="str">
        <f t="shared" si="314"/>
        <v>oktyabr</v>
      </c>
      <c r="X2018" s="18" t="str">
        <f t="shared" si="315"/>
        <v>Spike Jonze</v>
      </c>
      <c r="Y2018" s="18" t="str">
        <f t="shared" si="316"/>
        <v>BEİNG JOHN MALKOVİCH</v>
      </c>
      <c r="Z2018" s="18" t="str">
        <f t="shared" si="317"/>
        <v>Normal</v>
      </c>
      <c r="AA2018" s="18" t="str">
        <f>VLOOKUP(D2018, lookups!$A$2:$B$18, 2, FALSE)</f>
        <v>Medium Budget</v>
      </c>
      <c r="AB2018" s="18" t="str">
        <f t="shared" si="318"/>
        <v>Not Recommended</v>
      </c>
      <c r="AC2018" s="18" t="str">
        <f t="shared" si="319"/>
        <v>Normal</v>
      </c>
    </row>
    <row r="2019" spans="1:29" x14ac:dyDescent="0.35">
      <c r="A2019" s="18" t="s">
        <v>1743</v>
      </c>
      <c r="B2019" s="19">
        <v>36095</v>
      </c>
      <c r="C2019" s="18" t="s">
        <v>50</v>
      </c>
      <c r="D2019" s="18" t="s">
        <v>27</v>
      </c>
      <c r="E2019" s="18" t="s">
        <v>21</v>
      </c>
      <c r="F2019" s="18" t="s">
        <v>22</v>
      </c>
      <c r="G2019" s="18" t="s">
        <v>110</v>
      </c>
      <c r="H2019" s="18" t="s">
        <v>514</v>
      </c>
      <c r="I2019" s="18" t="s">
        <v>899</v>
      </c>
      <c r="J2019" s="20">
        <v>852</v>
      </c>
      <c r="K2019" s="20">
        <v>2397</v>
      </c>
      <c r="L2019" s="20">
        <v>438</v>
      </c>
      <c r="M2019" s="20">
        <v>853</v>
      </c>
      <c r="N2019" s="20">
        <v>5.9</v>
      </c>
      <c r="O2019" s="20">
        <v>78</v>
      </c>
      <c r="P2019" s="20">
        <v>172</v>
      </c>
      <c r="Q2019" s="3">
        <v>22843047</v>
      </c>
      <c r="R2019" s="3">
        <v>55000000</v>
      </c>
      <c r="S2019" s="3">
        <f t="shared" si="310"/>
        <v>-32156953</v>
      </c>
      <c r="T2019" s="4">
        <f t="shared" si="311"/>
        <v>-0.58467187272727272</v>
      </c>
      <c r="U2019" s="5">
        <f t="shared" si="312"/>
        <v>23.451431250909092</v>
      </c>
      <c r="V2019" s="2">
        <f t="shared" si="313"/>
        <v>1998</v>
      </c>
      <c r="W2019" s="18" t="str">
        <f t="shared" si="314"/>
        <v>oktyabr</v>
      </c>
      <c r="X2019" s="18" t="str">
        <f t="shared" si="315"/>
        <v>Jonathan Demme</v>
      </c>
      <c r="Y2019" s="18" t="str">
        <f t="shared" si="316"/>
        <v>BELOVED</v>
      </c>
      <c r="Z2019" s="18" t="str">
        <f t="shared" si="317"/>
        <v>Underperformer</v>
      </c>
      <c r="AA2019" s="18" t="str">
        <f>VLOOKUP(D2019, lookups!$A$2:$B$18, 2, FALSE)</f>
        <v>Medium Budget</v>
      </c>
      <c r="AB2019" s="18" t="str">
        <f t="shared" si="318"/>
        <v>Not Recommended</v>
      </c>
      <c r="AC2019" s="18" t="str">
        <f t="shared" si="319"/>
        <v>High Buzz Mismatch</v>
      </c>
    </row>
    <row r="2020" spans="1:29" x14ac:dyDescent="0.35">
      <c r="A2020" s="18" t="s">
        <v>182</v>
      </c>
      <c r="B2020" s="19">
        <v>25233</v>
      </c>
      <c r="C2020" s="18" t="s">
        <v>50</v>
      </c>
      <c r="D2020" s="18" t="s">
        <v>95</v>
      </c>
      <c r="E2020" s="18" t="s">
        <v>21</v>
      </c>
      <c r="F2020" s="18" t="s">
        <v>101</v>
      </c>
      <c r="G2020" s="18" t="s">
        <v>174</v>
      </c>
      <c r="H2020" s="18" t="s">
        <v>183</v>
      </c>
      <c r="I2020" s="18" t="s">
        <v>184</v>
      </c>
      <c r="J2020" s="20">
        <v>803</v>
      </c>
      <c r="K2020" s="20">
        <v>1769</v>
      </c>
      <c r="L2020" s="20">
        <v>13</v>
      </c>
      <c r="M2020" s="20">
        <v>0</v>
      </c>
      <c r="N2020" s="20">
        <v>6.8</v>
      </c>
      <c r="O2020" s="20">
        <v>143</v>
      </c>
      <c r="P2020" s="20">
        <v>142</v>
      </c>
      <c r="Q2020" s="3">
        <v>22800000</v>
      </c>
      <c r="R2020" s="3">
        <v>7000000</v>
      </c>
      <c r="S2020" s="3">
        <f t="shared" si="310"/>
        <v>15800000</v>
      </c>
      <c r="T2020" s="4">
        <f t="shared" si="311"/>
        <v>2.2571428571428571</v>
      </c>
      <c r="U2020" s="5">
        <f t="shared" si="312"/>
        <v>28.102857142857143</v>
      </c>
      <c r="V2020" s="2">
        <f t="shared" si="313"/>
        <v>1969</v>
      </c>
      <c r="W2020" s="18" t="str">
        <f t="shared" si="314"/>
        <v>yanvar</v>
      </c>
      <c r="X2020" s="18" t="str">
        <f t="shared" si="315"/>
        <v>Peter R. Hunt</v>
      </c>
      <c r="Y2020" s="18" t="str">
        <f t="shared" si="316"/>
        <v>ON HER MAJESTY'S SECRET SERVİCE</v>
      </c>
      <c r="Z2020" s="18" t="str">
        <f t="shared" si="317"/>
        <v>Normal</v>
      </c>
      <c r="AA2020" s="18" t="str">
        <f>VLOOKUP(D2020, lookups!$A$2:$B$18, 2, FALSE)</f>
        <v>High Budget</v>
      </c>
      <c r="AB2020" s="18" t="str">
        <f t="shared" si="318"/>
        <v>Not Recommended</v>
      </c>
      <c r="AC2020" s="18" t="str">
        <f t="shared" si="319"/>
        <v>Normal</v>
      </c>
    </row>
    <row r="2021" spans="1:29" x14ac:dyDescent="0.35">
      <c r="A2021" s="18" t="s">
        <v>2738</v>
      </c>
      <c r="B2021" s="19">
        <v>36953</v>
      </c>
      <c r="C2021" s="18" t="s">
        <v>50</v>
      </c>
      <c r="D2021" s="18" t="s">
        <v>38</v>
      </c>
      <c r="E2021" s="18" t="s">
        <v>21</v>
      </c>
      <c r="F2021" s="18" t="s">
        <v>22</v>
      </c>
      <c r="G2021" s="18" t="s">
        <v>102</v>
      </c>
      <c r="H2021" s="18" t="s">
        <v>1387</v>
      </c>
      <c r="I2021" s="18" t="s">
        <v>1158</v>
      </c>
      <c r="J2021" s="20">
        <v>854</v>
      </c>
      <c r="K2021" s="20">
        <v>2765</v>
      </c>
      <c r="L2021" s="20">
        <v>11</v>
      </c>
      <c r="M2021" s="20">
        <v>168</v>
      </c>
      <c r="N2021" s="20">
        <v>5.5</v>
      </c>
      <c r="O2021" s="20">
        <v>55</v>
      </c>
      <c r="P2021" s="20">
        <v>98</v>
      </c>
      <c r="Q2021" s="3">
        <v>22770864</v>
      </c>
      <c r="R2021" s="3">
        <v>38000000</v>
      </c>
      <c r="S2021" s="3">
        <f t="shared" si="310"/>
        <v>-15229136</v>
      </c>
      <c r="T2021" s="4">
        <f t="shared" si="311"/>
        <v>-0.40076673684210529</v>
      </c>
      <c r="U2021" s="5">
        <f t="shared" si="312"/>
        <v>21.856493305263157</v>
      </c>
      <c r="V2021" s="2">
        <f t="shared" si="313"/>
        <v>2001</v>
      </c>
      <c r="W2021" s="18" t="str">
        <f t="shared" si="314"/>
        <v>mart</v>
      </c>
      <c r="X2021" s="18" t="str">
        <f t="shared" si="315"/>
        <v>John Pasquin</v>
      </c>
      <c r="Y2021" s="18" t="str">
        <f t="shared" si="316"/>
        <v>JOE SOMEBODY</v>
      </c>
      <c r="Z2021" s="18" t="str">
        <f t="shared" si="317"/>
        <v>Normal</v>
      </c>
      <c r="AA2021" s="18" t="str">
        <f>VLOOKUP(D2021, lookups!$A$2:$B$18, 2, FALSE)</f>
        <v>Medium Budget</v>
      </c>
      <c r="AB2021" s="18" t="str">
        <f t="shared" si="318"/>
        <v>Not Recommended</v>
      </c>
      <c r="AC2021" s="18" t="str">
        <f t="shared" si="319"/>
        <v>High Buzz Mismatch</v>
      </c>
    </row>
    <row r="2022" spans="1:29" x14ac:dyDescent="0.35">
      <c r="A2022" s="18" t="s">
        <v>6983</v>
      </c>
      <c r="B2022" s="19">
        <v>42362</v>
      </c>
      <c r="C2022" s="18" t="s">
        <v>50</v>
      </c>
      <c r="D2022" s="18" t="s">
        <v>109</v>
      </c>
      <c r="E2022" s="18" t="s">
        <v>21</v>
      </c>
      <c r="F2022" s="18" t="s">
        <v>22</v>
      </c>
      <c r="G2022" s="18" t="s">
        <v>110</v>
      </c>
      <c r="H2022" s="18" t="s">
        <v>6984</v>
      </c>
      <c r="I2022" s="18" t="s">
        <v>6985</v>
      </c>
      <c r="J2022" s="20">
        <v>220</v>
      </c>
      <c r="K2022" s="20">
        <v>276</v>
      </c>
      <c r="L2022" s="20">
        <v>3</v>
      </c>
      <c r="M2022" s="20">
        <v>0</v>
      </c>
      <c r="N2022" s="20">
        <v>4.2</v>
      </c>
      <c r="O2022" s="20">
        <v>159</v>
      </c>
      <c r="P2022" s="20">
        <v>81</v>
      </c>
      <c r="Q2022" s="3">
        <v>22757819</v>
      </c>
      <c r="R2022" s="3">
        <v>100000</v>
      </c>
      <c r="S2022" s="3">
        <f t="shared" si="310"/>
        <v>22657819</v>
      </c>
      <c r="T2022" s="4">
        <f t="shared" si="311"/>
        <v>226.57819000000001</v>
      </c>
      <c r="U2022" s="5">
        <f t="shared" si="312"/>
        <v>107.43127600000001</v>
      </c>
      <c r="V2022" s="2">
        <f t="shared" si="313"/>
        <v>2015</v>
      </c>
      <c r="W2022" s="18" t="str">
        <f t="shared" si="314"/>
        <v>dekabr</v>
      </c>
      <c r="X2022" s="18" t="str">
        <f t="shared" si="315"/>
        <v>Travis Cluff</v>
      </c>
      <c r="Y2022" s="18" t="str">
        <f t="shared" si="316"/>
        <v>THE GALLOWS</v>
      </c>
      <c r="Z2022" s="18" t="str">
        <f t="shared" si="317"/>
        <v>Normal</v>
      </c>
      <c r="AA2022" s="18" t="str">
        <f>VLOOKUP(D2022, lookups!$A$2:$B$18, 2, FALSE)</f>
        <v>Low Budget</v>
      </c>
      <c r="AB2022" s="18" t="str">
        <f t="shared" si="318"/>
        <v>Not Recommended</v>
      </c>
      <c r="AC2022" s="18" t="str">
        <f t="shared" si="319"/>
        <v>Normal</v>
      </c>
    </row>
    <row r="2023" spans="1:29" x14ac:dyDescent="0.35">
      <c r="A2023" s="18" t="s">
        <v>2570</v>
      </c>
      <c r="B2023" s="19">
        <v>36636</v>
      </c>
      <c r="C2023" s="18" t="s">
        <v>50</v>
      </c>
      <c r="D2023" s="18" t="s">
        <v>95</v>
      </c>
      <c r="E2023" s="18" t="s">
        <v>21</v>
      </c>
      <c r="F2023" s="18" t="s">
        <v>22</v>
      </c>
      <c r="G2023" s="18" t="s">
        <v>102</v>
      </c>
      <c r="H2023" s="18" t="s">
        <v>1541</v>
      </c>
      <c r="I2023" s="18" t="s">
        <v>709</v>
      </c>
      <c r="J2023" s="20">
        <v>13000</v>
      </c>
      <c r="K2023" s="20">
        <v>15857</v>
      </c>
      <c r="L2023" s="20">
        <v>383</v>
      </c>
      <c r="M2023" s="20">
        <v>0</v>
      </c>
      <c r="N2023" s="20">
        <v>6.6</v>
      </c>
      <c r="O2023" s="20">
        <v>131</v>
      </c>
      <c r="P2023" s="20">
        <v>94</v>
      </c>
      <c r="Q2023" s="3">
        <v>22751979</v>
      </c>
      <c r="R2023" s="3">
        <v>75000000</v>
      </c>
      <c r="S2023" s="3">
        <f t="shared" si="310"/>
        <v>-52248021</v>
      </c>
      <c r="T2023" s="4">
        <f t="shared" si="311"/>
        <v>-0.69664028</v>
      </c>
      <c r="U2023" s="5">
        <f t="shared" si="312"/>
        <v>26.121343887999998</v>
      </c>
      <c r="V2023" s="2">
        <f t="shared" si="313"/>
        <v>2000</v>
      </c>
      <c r="W2023" s="18" t="str">
        <f t="shared" si="314"/>
        <v>aprel</v>
      </c>
      <c r="X2023" s="18" t="str">
        <f t="shared" si="315"/>
        <v>Don Bluth</v>
      </c>
      <c r="Y2023" s="18" t="str">
        <f t="shared" si="316"/>
        <v>TİTAN A.E.</v>
      </c>
      <c r="Z2023" s="18" t="str">
        <f t="shared" si="317"/>
        <v>Underperformer</v>
      </c>
      <c r="AA2023" s="18" t="str">
        <f>VLOOKUP(D2023, lookups!$A$2:$B$18, 2, FALSE)</f>
        <v>High Budget</v>
      </c>
      <c r="AB2023" s="18" t="str">
        <f t="shared" si="318"/>
        <v>Not Recommended</v>
      </c>
      <c r="AC2023" s="18" t="str">
        <f t="shared" si="319"/>
        <v>Normal</v>
      </c>
    </row>
    <row r="2024" spans="1:29" x14ac:dyDescent="0.35">
      <c r="A2024" s="18" t="s">
        <v>3324</v>
      </c>
      <c r="B2024" s="19">
        <v>37679</v>
      </c>
      <c r="C2024" s="18" t="s">
        <v>50</v>
      </c>
      <c r="D2024" s="18" t="s">
        <v>38</v>
      </c>
      <c r="E2024" s="18" t="s">
        <v>21</v>
      </c>
      <c r="F2024" s="18" t="s">
        <v>22</v>
      </c>
      <c r="G2024" s="18" t="s">
        <v>150</v>
      </c>
      <c r="H2024" s="18" t="s">
        <v>3325</v>
      </c>
      <c r="I2024" s="18" t="s">
        <v>1579</v>
      </c>
      <c r="J2024" s="20">
        <v>593</v>
      </c>
      <c r="K2024" s="20">
        <v>2713</v>
      </c>
      <c r="L2024" s="20">
        <v>39</v>
      </c>
      <c r="M2024" s="20">
        <v>320</v>
      </c>
      <c r="N2024" s="20">
        <v>5.6</v>
      </c>
      <c r="O2024" s="20">
        <v>75</v>
      </c>
      <c r="P2024" s="20">
        <v>98</v>
      </c>
      <c r="Q2024" s="3">
        <v>22734486</v>
      </c>
      <c r="R2024" s="3">
        <v>17000000</v>
      </c>
      <c r="S2024" s="3">
        <f t="shared" si="310"/>
        <v>5734486</v>
      </c>
      <c r="T2024" s="4">
        <f t="shared" si="311"/>
        <v>0.33732270588235291</v>
      </c>
      <c r="U2024" s="5">
        <f t="shared" si="312"/>
        <v>22.566929082352939</v>
      </c>
      <c r="V2024" s="2">
        <f t="shared" si="313"/>
        <v>2003</v>
      </c>
      <c r="W2024" s="18" t="str">
        <f t="shared" si="314"/>
        <v>fevral</v>
      </c>
      <c r="X2024" s="18" t="str">
        <f t="shared" si="315"/>
        <v>Sam Weisman</v>
      </c>
      <c r="Y2024" s="18" t="str">
        <f t="shared" si="316"/>
        <v>DİCKİE ROBERTS: FORMER CHİLD STAR</v>
      </c>
      <c r="Z2024" s="18" t="str">
        <f t="shared" si="317"/>
        <v>Normal</v>
      </c>
      <c r="AA2024" s="18" t="str">
        <f>VLOOKUP(D2024, lookups!$A$2:$B$18, 2, FALSE)</f>
        <v>Medium Budget</v>
      </c>
      <c r="AB2024" s="18" t="str">
        <f t="shared" si="318"/>
        <v>Not Recommended</v>
      </c>
      <c r="AC2024" s="18" t="str">
        <f t="shared" si="319"/>
        <v>High Buzz Mismatch</v>
      </c>
    </row>
    <row r="2025" spans="1:29" x14ac:dyDescent="0.35">
      <c r="A2025" s="18" t="s">
        <v>1910</v>
      </c>
      <c r="B2025" s="19">
        <v>36155</v>
      </c>
      <c r="C2025" s="18" t="s">
        <v>50</v>
      </c>
      <c r="D2025" s="18" t="s">
        <v>58</v>
      </c>
      <c r="E2025" s="18" t="s">
        <v>21</v>
      </c>
      <c r="F2025" s="18" t="s">
        <v>22</v>
      </c>
      <c r="G2025" s="18" t="s">
        <v>46</v>
      </c>
      <c r="H2025" s="18" t="s">
        <v>1026</v>
      </c>
      <c r="I2025" s="18" t="s">
        <v>1911</v>
      </c>
      <c r="J2025" s="20">
        <v>10000</v>
      </c>
      <c r="K2025" s="20">
        <v>14275</v>
      </c>
      <c r="L2025" s="20">
        <v>7</v>
      </c>
      <c r="M2025" s="20">
        <v>0</v>
      </c>
      <c r="N2025" s="20">
        <v>6.2</v>
      </c>
      <c r="O2025" s="20">
        <v>34</v>
      </c>
      <c r="P2025" s="20">
        <v>86</v>
      </c>
      <c r="Q2025" s="3">
        <v>22717758</v>
      </c>
      <c r="R2025" s="3">
        <v>40000000</v>
      </c>
      <c r="S2025" s="3">
        <f t="shared" si="310"/>
        <v>-17282242</v>
      </c>
      <c r="T2025" s="4">
        <f t="shared" si="311"/>
        <v>-0.43205605000000002</v>
      </c>
      <c r="U2025" s="5">
        <f t="shared" si="312"/>
        <v>24.627177580000001</v>
      </c>
      <c r="V2025" s="2">
        <f t="shared" si="313"/>
        <v>1998</v>
      </c>
      <c r="W2025" s="18" t="str">
        <f t="shared" si="314"/>
        <v>dekabr</v>
      </c>
      <c r="X2025" s="18" t="str">
        <f t="shared" si="315"/>
        <v>Frederik Du Chau</v>
      </c>
      <c r="Y2025" s="18" t="str">
        <f t="shared" si="316"/>
        <v>THE MAGİC SWORD: QUEST FOR CAMELOT</v>
      </c>
      <c r="Z2025" s="18" t="str">
        <f t="shared" si="317"/>
        <v>Normal</v>
      </c>
      <c r="AA2025" s="18" t="str">
        <f>VLOOKUP(D2025, lookups!$A$2:$B$18, 2, FALSE)</f>
        <v>High Budget</v>
      </c>
      <c r="AB2025" s="18" t="str">
        <f t="shared" si="318"/>
        <v>Not Recommended</v>
      </c>
      <c r="AC2025" s="18" t="str">
        <f t="shared" si="319"/>
        <v>Normal</v>
      </c>
    </row>
    <row r="2026" spans="1:29" x14ac:dyDescent="0.35">
      <c r="A2026" s="18" t="s">
        <v>1013</v>
      </c>
      <c r="B2026" s="19">
        <v>34316</v>
      </c>
      <c r="C2026" s="18" t="s">
        <v>50</v>
      </c>
      <c r="D2026" s="18" t="s">
        <v>38</v>
      </c>
      <c r="E2026" s="18" t="s">
        <v>21</v>
      </c>
      <c r="F2026" s="18" t="s">
        <v>101</v>
      </c>
      <c r="G2026" s="18" t="s">
        <v>150</v>
      </c>
      <c r="H2026" s="18" t="s">
        <v>551</v>
      </c>
      <c r="I2026" s="18" t="s">
        <v>743</v>
      </c>
      <c r="J2026" s="20">
        <v>18000</v>
      </c>
      <c r="K2026" s="20">
        <v>37645</v>
      </c>
      <c r="L2026" s="20">
        <v>0</v>
      </c>
      <c r="M2026" s="20">
        <v>0</v>
      </c>
      <c r="N2026" s="20">
        <v>7.4</v>
      </c>
      <c r="O2026" s="20">
        <v>41</v>
      </c>
      <c r="P2026" s="20">
        <v>111</v>
      </c>
      <c r="Q2026" s="3">
        <v>22551000</v>
      </c>
      <c r="R2026" s="3">
        <v>8000000</v>
      </c>
      <c r="S2026" s="3">
        <f t="shared" si="310"/>
        <v>14551000</v>
      </c>
      <c r="T2026" s="4">
        <f t="shared" si="311"/>
        <v>1.818875</v>
      </c>
      <c r="U2026" s="5">
        <f t="shared" si="312"/>
        <v>30.327550000000002</v>
      </c>
      <c r="V2026" s="2">
        <f t="shared" si="313"/>
        <v>1993</v>
      </c>
      <c r="W2026" s="18" t="str">
        <f t="shared" si="314"/>
        <v>dekabr</v>
      </c>
      <c r="X2026" s="18" t="str">
        <f t="shared" si="315"/>
        <v>Kenneth Branagh</v>
      </c>
      <c r="Y2026" s="18" t="str">
        <f t="shared" si="316"/>
        <v>MUCH ADO ABOUT NOTHİNG</v>
      </c>
      <c r="Z2026" s="18" t="str">
        <f t="shared" si="317"/>
        <v>Normal</v>
      </c>
      <c r="AA2026" s="18" t="str">
        <f>VLOOKUP(D2026, lookups!$A$2:$B$18, 2, FALSE)</f>
        <v>Medium Budget</v>
      </c>
      <c r="AB2026" s="18" t="str">
        <f t="shared" si="318"/>
        <v>Not Recommended</v>
      </c>
      <c r="AC2026" s="18" t="str">
        <f t="shared" si="319"/>
        <v>Normal</v>
      </c>
    </row>
    <row r="2027" spans="1:29" x14ac:dyDescent="0.35">
      <c r="A2027" s="18" t="s">
        <v>4858</v>
      </c>
      <c r="B2027" s="19">
        <v>39601</v>
      </c>
      <c r="C2027" s="18" t="s">
        <v>50</v>
      </c>
      <c r="D2027" s="18" t="s">
        <v>95</v>
      </c>
      <c r="E2027" s="18" t="s">
        <v>21</v>
      </c>
      <c r="F2027" s="18" t="s">
        <v>179</v>
      </c>
      <c r="G2027" s="18" t="s">
        <v>150</v>
      </c>
      <c r="H2027" s="18" t="s">
        <v>2224</v>
      </c>
      <c r="I2027" s="18" t="s">
        <v>2617</v>
      </c>
      <c r="J2027" s="20">
        <v>14000</v>
      </c>
      <c r="K2027" s="20">
        <v>15990</v>
      </c>
      <c r="L2027" s="20">
        <v>326</v>
      </c>
      <c r="M2027" s="20">
        <v>0</v>
      </c>
      <c r="N2027" s="20">
        <v>5.6</v>
      </c>
      <c r="O2027" s="20">
        <v>164</v>
      </c>
      <c r="P2027" s="20">
        <v>101</v>
      </c>
      <c r="Q2027" s="3">
        <v>22531698</v>
      </c>
      <c r="R2027" s="3">
        <v>70000000</v>
      </c>
      <c r="S2027" s="3">
        <f t="shared" si="310"/>
        <v>-47468302</v>
      </c>
      <c r="T2027" s="4">
        <f t="shared" si="311"/>
        <v>-0.67811860000000002</v>
      </c>
      <c r="U2027" s="5">
        <f t="shared" si="312"/>
        <v>22.128752559999999</v>
      </c>
      <c r="V2027" s="2">
        <f t="shared" si="313"/>
        <v>2008</v>
      </c>
      <c r="W2027" s="18" t="str">
        <f t="shared" si="314"/>
        <v>iyun</v>
      </c>
      <c r="X2027" s="18" t="str">
        <f t="shared" si="315"/>
        <v>Mathieu Kassovitz</v>
      </c>
      <c r="Y2027" s="18" t="str">
        <f t="shared" si="316"/>
        <v>BABYLON A.D.</v>
      </c>
      <c r="Z2027" s="18" t="str">
        <f t="shared" si="317"/>
        <v>Underperformer</v>
      </c>
      <c r="AA2027" s="18" t="str">
        <f>VLOOKUP(D2027, lookups!$A$2:$B$18, 2, FALSE)</f>
        <v>High Budget</v>
      </c>
      <c r="AB2027" s="18" t="str">
        <f t="shared" si="318"/>
        <v>Not Recommended</v>
      </c>
      <c r="AC2027" s="18" t="str">
        <f t="shared" si="319"/>
        <v>High Buzz Mismatch</v>
      </c>
    </row>
    <row r="2028" spans="1:29" x14ac:dyDescent="0.35">
      <c r="A2028" s="18" t="s">
        <v>4407</v>
      </c>
      <c r="B2028" s="19">
        <v>38872</v>
      </c>
      <c r="C2028" s="18" t="s">
        <v>50</v>
      </c>
      <c r="D2028" s="18" t="s">
        <v>38</v>
      </c>
      <c r="E2028" s="18" t="s">
        <v>21</v>
      </c>
      <c r="F2028" s="18" t="s">
        <v>22</v>
      </c>
      <c r="G2028" s="18" t="s">
        <v>150</v>
      </c>
      <c r="H2028" s="18" t="s">
        <v>4408</v>
      </c>
      <c r="I2028" s="18" t="s">
        <v>367</v>
      </c>
      <c r="J2028" s="20">
        <v>973</v>
      </c>
      <c r="K2028" s="20">
        <v>2737</v>
      </c>
      <c r="L2028" s="20">
        <v>425</v>
      </c>
      <c r="M2028" s="20">
        <v>1000</v>
      </c>
      <c r="N2028" s="20">
        <v>5.0999999999999996</v>
      </c>
      <c r="O2028" s="20">
        <v>147</v>
      </c>
      <c r="P2028" s="20">
        <v>95</v>
      </c>
      <c r="Q2028" s="3">
        <v>22526144</v>
      </c>
      <c r="R2028" s="3">
        <v>30000000</v>
      </c>
      <c r="S2028" s="3">
        <f t="shared" si="310"/>
        <v>-7473856</v>
      </c>
      <c r="T2028" s="4">
        <f t="shared" si="311"/>
        <v>-0.24912853333333335</v>
      </c>
      <c r="U2028" s="5">
        <f t="shared" si="312"/>
        <v>20.400348586666667</v>
      </c>
      <c r="V2028" s="2">
        <f t="shared" si="313"/>
        <v>2006</v>
      </c>
      <c r="W2028" s="18" t="str">
        <f t="shared" si="314"/>
        <v>iyun</v>
      </c>
      <c r="X2028" s="18" t="str">
        <f t="shared" si="315"/>
        <v>Ivan Reitman</v>
      </c>
      <c r="Y2028" s="18" t="str">
        <f t="shared" si="316"/>
        <v>MY SUPER EX-GİRLFRİEND</v>
      </c>
      <c r="Z2028" s="18" t="str">
        <f t="shared" si="317"/>
        <v>Normal</v>
      </c>
      <c r="AA2028" s="18" t="str">
        <f>VLOOKUP(D2028, lookups!$A$2:$B$18, 2, FALSE)</f>
        <v>Medium Budget</v>
      </c>
      <c r="AB2028" s="18" t="str">
        <f t="shared" si="318"/>
        <v>Not Recommended</v>
      </c>
      <c r="AC2028" s="18" t="str">
        <f t="shared" si="319"/>
        <v>High Buzz Mismatch</v>
      </c>
    </row>
    <row r="2029" spans="1:29" x14ac:dyDescent="0.35">
      <c r="A2029" s="18" t="s">
        <v>6534</v>
      </c>
      <c r="B2029" s="19">
        <v>41528</v>
      </c>
      <c r="C2029" s="18" t="s">
        <v>50</v>
      </c>
      <c r="D2029" s="18" t="s">
        <v>38</v>
      </c>
      <c r="E2029" s="18" t="s">
        <v>21</v>
      </c>
      <c r="F2029" s="18" t="s">
        <v>22</v>
      </c>
      <c r="G2029" s="18" t="s">
        <v>150</v>
      </c>
      <c r="H2029" s="18" t="s">
        <v>1300</v>
      </c>
      <c r="I2029" s="18" t="s">
        <v>6535</v>
      </c>
      <c r="J2029" s="20">
        <v>12000</v>
      </c>
      <c r="K2029" s="20">
        <v>32094</v>
      </c>
      <c r="L2029" s="20">
        <v>35</v>
      </c>
      <c r="M2029" s="20">
        <v>13000</v>
      </c>
      <c r="N2029" s="20">
        <v>5.9</v>
      </c>
      <c r="O2029" s="20">
        <v>260</v>
      </c>
      <c r="P2029" s="20">
        <v>100</v>
      </c>
      <c r="Q2029" s="3">
        <v>22525921</v>
      </c>
      <c r="R2029" s="3">
        <v>30000000</v>
      </c>
      <c r="S2029" s="3">
        <f t="shared" si="310"/>
        <v>-7474079</v>
      </c>
      <c r="T2029" s="4">
        <f t="shared" si="311"/>
        <v>-0.24913596666666665</v>
      </c>
      <c r="U2029" s="5">
        <f t="shared" si="312"/>
        <v>24.800345613333334</v>
      </c>
      <c r="V2029" s="2">
        <f t="shared" si="313"/>
        <v>2013</v>
      </c>
      <c r="W2029" s="18" t="str">
        <f t="shared" si="314"/>
        <v>sentyabr</v>
      </c>
      <c r="X2029" s="18" t="str">
        <f t="shared" si="315"/>
        <v>Don Scardino</v>
      </c>
      <c r="Y2029" s="18" t="str">
        <f t="shared" si="316"/>
        <v>THE INCREDİBLE BURT WONDERSTONE</v>
      </c>
      <c r="Z2029" s="18" t="str">
        <f t="shared" si="317"/>
        <v>Normal</v>
      </c>
      <c r="AA2029" s="18" t="str">
        <f>VLOOKUP(D2029, lookups!$A$2:$B$18, 2, FALSE)</f>
        <v>Medium Budget</v>
      </c>
      <c r="AB2029" s="18" t="str">
        <f t="shared" si="318"/>
        <v>Not Recommended</v>
      </c>
      <c r="AC2029" s="18" t="str">
        <f t="shared" si="319"/>
        <v>High Buzz Mismatch</v>
      </c>
    </row>
    <row r="2030" spans="1:29" x14ac:dyDescent="0.35">
      <c r="A2030" s="18" t="s">
        <v>4496</v>
      </c>
      <c r="B2030" s="19">
        <v>39057</v>
      </c>
      <c r="C2030" s="18" t="s">
        <v>50</v>
      </c>
      <c r="D2030" s="18" t="s">
        <v>20</v>
      </c>
      <c r="E2030" s="18" t="s">
        <v>21</v>
      </c>
      <c r="F2030" s="18" t="s">
        <v>29</v>
      </c>
      <c r="G2030" s="18" t="s">
        <v>110</v>
      </c>
      <c r="H2030" s="18" t="s">
        <v>1909</v>
      </c>
      <c r="I2030" s="18" t="s">
        <v>314</v>
      </c>
      <c r="J2030" s="20">
        <v>19000</v>
      </c>
      <c r="K2030" s="20">
        <v>22833</v>
      </c>
      <c r="L2030" s="20">
        <v>0</v>
      </c>
      <c r="M2030" s="20">
        <v>0</v>
      </c>
      <c r="N2030" s="20">
        <v>5.6</v>
      </c>
      <c r="O2030" s="20">
        <v>240</v>
      </c>
      <c r="P2030" s="20">
        <v>121</v>
      </c>
      <c r="Q2030" s="3">
        <v>22518325</v>
      </c>
      <c r="R2030" s="3">
        <v>50000000</v>
      </c>
      <c r="S2030" s="3">
        <f t="shared" si="310"/>
        <v>-27481675</v>
      </c>
      <c r="T2030" s="4">
        <f t="shared" si="311"/>
        <v>-0.5496335</v>
      </c>
      <c r="U2030" s="5">
        <f t="shared" si="312"/>
        <v>22.180146599999997</v>
      </c>
      <c r="V2030" s="2">
        <f t="shared" si="313"/>
        <v>2006</v>
      </c>
      <c r="W2030" s="18" t="str">
        <f t="shared" si="314"/>
        <v>dekabr</v>
      </c>
      <c r="X2030" s="18" t="str">
        <f t="shared" si="315"/>
        <v>Brian De Palma</v>
      </c>
      <c r="Y2030" s="18" t="str">
        <f t="shared" si="316"/>
        <v>THE BLACK DAHLİA</v>
      </c>
      <c r="Z2030" s="18" t="str">
        <f t="shared" si="317"/>
        <v>Normal</v>
      </c>
      <c r="AA2030" s="18" t="str">
        <f>VLOOKUP(D2030, lookups!$A$2:$B$18, 2, FALSE)</f>
        <v>Medium Budget</v>
      </c>
      <c r="AB2030" s="18" t="str">
        <f t="shared" si="318"/>
        <v>Not Recommended</v>
      </c>
      <c r="AC2030" s="18" t="str">
        <f t="shared" si="319"/>
        <v>High Buzz Mismatch</v>
      </c>
    </row>
    <row r="2031" spans="1:29" x14ac:dyDescent="0.35">
      <c r="A2031" s="18" t="s">
        <v>4397</v>
      </c>
      <c r="B2031" s="19">
        <v>39039</v>
      </c>
      <c r="C2031" s="18" t="s">
        <v>50</v>
      </c>
      <c r="D2031" s="18" t="s">
        <v>20</v>
      </c>
      <c r="E2031" s="18" t="s">
        <v>21</v>
      </c>
      <c r="F2031" s="18" t="s">
        <v>29</v>
      </c>
      <c r="G2031" s="18" t="s">
        <v>110</v>
      </c>
      <c r="H2031" s="18" t="s">
        <v>800</v>
      </c>
      <c r="I2031" s="18" t="s">
        <v>3879</v>
      </c>
      <c r="J2031" s="20">
        <v>13000</v>
      </c>
      <c r="K2031" s="20">
        <v>26451</v>
      </c>
      <c r="L2031" s="20">
        <v>118</v>
      </c>
      <c r="M2031" s="20">
        <v>10000</v>
      </c>
      <c r="N2031" s="20">
        <v>7.8</v>
      </c>
      <c r="O2031" s="20">
        <v>202</v>
      </c>
      <c r="P2031" s="20">
        <v>110</v>
      </c>
      <c r="Q2031" s="3">
        <v>22494487</v>
      </c>
      <c r="R2031" s="3">
        <v>27000000</v>
      </c>
      <c r="S2031" s="3">
        <f t="shared" si="310"/>
        <v>-4505513</v>
      </c>
      <c r="T2031" s="4">
        <f t="shared" si="311"/>
        <v>-0.16687085185185185</v>
      </c>
      <c r="U2031" s="5">
        <f t="shared" si="312"/>
        <v>32.133251659259258</v>
      </c>
      <c r="V2031" s="2">
        <f t="shared" si="313"/>
        <v>2006</v>
      </c>
      <c r="W2031" s="18" t="str">
        <f t="shared" si="314"/>
        <v>noyabr</v>
      </c>
      <c r="X2031" s="18" t="str">
        <f t="shared" si="315"/>
        <v>Paul McGuigan</v>
      </c>
      <c r="Y2031" s="18" t="str">
        <f t="shared" si="316"/>
        <v>LUCKY NUMBER SLEVİN</v>
      </c>
      <c r="Z2031" s="18" t="str">
        <f t="shared" si="317"/>
        <v>Normal</v>
      </c>
      <c r="AA2031" s="18" t="str">
        <f>VLOOKUP(D2031, lookups!$A$2:$B$18, 2, FALSE)</f>
        <v>Medium Budget</v>
      </c>
      <c r="AB2031" s="18" t="str">
        <f t="shared" si="318"/>
        <v>Not Recommended</v>
      </c>
      <c r="AC2031" s="18" t="str">
        <f t="shared" si="319"/>
        <v>Normal</v>
      </c>
    </row>
    <row r="2032" spans="1:29" x14ac:dyDescent="0.35">
      <c r="A2032" s="18" t="s">
        <v>4843</v>
      </c>
      <c r="B2032" s="19">
        <v>39146</v>
      </c>
      <c r="C2032" s="18" t="s">
        <v>50</v>
      </c>
      <c r="D2032" s="18" t="s">
        <v>95</v>
      </c>
      <c r="E2032" s="18" t="s">
        <v>21</v>
      </c>
      <c r="F2032" s="18" t="s">
        <v>22</v>
      </c>
      <c r="G2032" s="18" t="s">
        <v>110</v>
      </c>
      <c r="H2032" s="18" t="s">
        <v>1829</v>
      </c>
      <c r="I2032" s="18" t="s">
        <v>4844</v>
      </c>
      <c r="J2032" s="20">
        <v>26000</v>
      </c>
      <c r="K2032" s="20">
        <v>33565</v>
      </c>
      <c r="L2032" s="20">
        <v>5</v>
      </c>
      <c r="M2032" s="20">
        <v>0</v>
      </c>
      <c r="N2032" s="20">
        <v>6.3</v>
      </c>
      <c r="O2032" s="20">
        <v>119</v>
      </c>
      <c r="P2032" s="20">
        <v>103</v>
      </c>
      <c r="Q2032" s="3">
        <v>22466994</v>
      </c>
      <c r="R2032" s="3">
        <v>25000000</v>
      </c>
      <c r="S2032" s="3">
        <f t="shared" si="310"/>
        <v>-2533006</v>
      </c>
      <c r="T2032" s="4">
        <f t="shared" si="311"/>
        <v>-0.10132024000000001</v>
      </c>
      <c r="U2032" s="5">
        <f t="shared" si="312"/>
        <v>25.159471904</v>
      </c>
      <c r="V2032" s="2">
        <f t="shared" si="313"/>
        <v>2007</v>
      </c>
      <c r="W2032" s="18" t="str">
        <f t="shared" si="314"/>
        <v>mart</v>
      </c>
      <c r="X2032" s="18" t="str">
        <f t="shared" si="315"/>
        <v>Philip G. Atwell</v>
      </c>
      <c r="Y2032" s="18" t="str">
        <f t="shared" si="316"/>
        <v>WAR</v>
      </c>
      <c r="Z2032" s="18" t="str">
        <f t="shared" si="317"/>
        <v>Normal</v>
      </c>
      <c r="AA2032" s="18" t="str">
        <f>VLOOKUP(D2032, lookups!$A$2:$B$18, 2, FALSE)</f>
        <v>High Budget</v>
      </c>
      <c r="AB2032" s="18" t="str">
        <f t="shared" si="318"/>
        <v>Not Recommended</v>
      </c>
      <c r="AC2032" s="18" t="str">
        <f t="shared" si="319"/>
        <v>Normal</v>
      </c>
    </row>
    <row r="2033" spans="1:29" x14ac:dyDescent="0.35">
      <c r="A2033" s="18" t="s">
        <v>5266</v>
      </c>
      <c r="B2033" s="19">
        <v>39840</v>
      </c>
      <c r="C2033" s="18" t="s">
        <v>50</v>
      </c>
      <c r="D2033" s="18" t="s">
        <v>38</v>
      </c>
      <c r="E2033" s="18" t="s">
        <v>21</v>
      </c>
      <c r="F2033" s="18" t="s">
        <v>22</v>
      </c>
      <c r="G2033" s="18" t="s">
        <v>102</v>
      </c>
      <c r="H2033" s="18" t="s">
        <v>5267</v>
      </c>
      <c r="I2033" s="18" t="s">
        <v>5268</v>
      </c>
      <c r="J2033" s="20">
        <v>808</v>
      </c>
      <c r="K2033" s="20">
        <v>5734</v>
      </c>
      <c r="L2033" s="20">
        <v>64</v>
      </c>
      <c r="M2033" s="20">
        <v>0</v>
      </c>
      <c r="N2033" s="20">
        <v>5</v>
      </c>
      <c r="O2033" s="20">
        <v>134</v>
      </c>
      <c r="P2033" s="20">
        <v>123</v>
      </c>
      <c r="Q2033" s="3">
        <v>22452209</v>
      </c>
      <c r="R2033" s="3">
        <v>18000000</v>
      </c>
      <c r="S2033" s="3">
        <f t="shared" si="310"/>
        <v>4452209</v>
      </c>
      <c r="T2033" s="4">
        <f t="shared" si="311"/>
        <v>0.24734494444444444</v>
      </c>
      <c r="U2033" s="5">
        <f t="shared" si="312"/>
        <v>20.098937977777776</v>
      </c>
      <c r="V2033" s="2">
        <f t="shared" si="313"/>
        <v>2009</v>
      </c>
      <c r="W2033" s="18" t="str">
        <f t="shared" si="314"/>
        <v>yanvar</v>
      </c>
      <c r="X2033" s="18" t="str">
        <f t="shared" si="315"/>
        <v>Kevin Tancharoen</v>
      </c>
      <c r="Y2033" s="18" t="str">
        <f t="shared" si="316"/>
        <v>FAME</v>
      </c>
      <c r="Z2033" s="18" t="str">
        <f t="shared" si="317"/>
        <v>Normal</v>
      </c>
      <c r="AA2033" s="18" t="str">
        <f>VLOOKUP(D2033, lookups!$A$2:$B$18, 2, FALSE)</f>
        <v>Medium Budget</v>
      </c>
      <c r="AB2033" s="18" t="str">
        <f t="shared" si="318"/>
        <v>Not Recommended</v>
      </c>
      <c r="AC2033" s="18" t="str">
        <f t="shared" si="319"/>
        <v>High Buzz Mismatch</v>
      </c>
    </row>
    <row r="2034" spans="1:29" x14ac:dyDescent="0.35">
      <c r="A2034" s="18" t="s">
        <v>2127</v>
      </c>
      <c r="B2034" s="19">
        <v>36523</v>
      </c>
      <c r="C2034" s="18" t="s">
        <v>50</v>
      </c>
      <c r="D2034" s="18" t="s">
        <v>27</v>
      </c>
      <c r="E2034" s="18" t="s">
        <v>21</v>
      </c>
      <c r="F2034" s="18" t="s">
        <v>22</v>
      </c>
      <c r="G2034" s="18" t="s">
        <v>110</v>
      </c>
      <c r="H2034" s="18" t="s">
        <v>2128</v>
      </c>
      <c r="I2034" s="18" t="s">
        <v>1529</v>
      </c>
      <c r="J2034" s="20">
        <v>786</v>
      </c>
      <c r="K2034" s="20">
        <v>1906</v>
      </c>
      <c r="L2034" s="20">
        <v>0</v>
      </c>
      <c r="M2034" s="20">
        <v>13000</v>
      </c>
      <c r="N2034" s="20">
        <v>8</v>
      </c>
      <c r="O2034" s="20">
        <v>224</v>
      </c>
      <c r="P2034" s="20">
        <v>188</v>
      </c>
      <c r="Q2034" s="3">
        <v>22450975</v>
      </c>
      <c r="R2034" s="3">
        <v>37000000</v>
      </c>
      <c r="S2034" s="3">
        <f t="shared" si="310"/>
        <v>-14549025</v>
      </c>
      <c r="T2034" s="4">
        <f t="shared" si="311"/>
        <v>-0.39321689189189191</v>
      </c>
      <c r="U2034" s="5">
        <f t="shared" si="312"/>
        <v>33.142713243243243</v>
      </c>
      <c r="V2034" s="2">
        <f t="shared" si="313"/>
        <v>1999</v>
      </c>
      <c r="W2034" s="18" t="str">
        <f t="shared" si="314"/>
        <v>dekabr</v>
      </c>
      <c r="X2034" s="18" t="str">
        <f t="shared" si="315"/>
        <v>Paul Thomas Anderson</v>
      </c>
      <c r="Y2034" s="18" t="str">
        <f t="shared" si="316"/>
        <v>MAGNOLİA</v>
      </c>
      <c r="Z2034" s="18" t="str">
        <f t="shared" si="317"/>
        <v>Normal</v>
      </c>
      <c r="AA2034" s="18" t="str">
        <f>VLOOKUP(D2034, lookups!$A$2:$B$18, 2, FALSE)</f>
        <v>Medium Budget</v>
      </c>
      <c r="AB2034" s="18" t="str">
        <f t="shared" si="318"/>
        <v>Not Recommended</v>
      </c>
      <c r="AC2034" s="18" t="str">
        <f t="shared" si="319"/>
        <v>High Buzz / High Score</v>
      </c>
    </row>
    <row r="2035" spans="1:29" x14ac:dyDescent="0.35">
      <c r="A2035" s="18" t="s">
        <v>3008</v>
      </c>
      <c r="B2035" s="19">
        <v>37359</v>
      </c>
      <c r="C2035" s="18" t="s">
        <v>50</v>
      </c>
      <c r="D2035" s="18" t="s">
        <v>20</v>
      </c>
      <c r="E2035" s="18" t="s">
        <v>21</v>
      </c>
      <c r="F2035" s="18" t="s">
        <v>22</v>
      </c>
      <c r="G2035" s="18" t="s">
        <v>110</v>
      </c>
      <c r="H2035" s="18" t="s">
        <v>221</v>
      </c>
      <c r="I2035" s="18" t="s">
        <v>1258</v>
      </c>
      <c r="J2035" s="20">
        <v>22000</v>
      </c>
      <c r="K2035" s="20">
        <v>34377</v>
      </c>
      <c r="L2035" s="20">
        <v>105</v>
      </c>
      <c r="M2035" s="20">
        <v>416</v>
      </c>
      <c r="N2035" s="20">
        <v>6.2</v>
      </c>
      <c r="O2035" s="20">
        <v>104</v>
      </c>
      <c r="P2035" s="20">
        <v>108</v>
      </c>
      <c r="Q2035" s="3">
        <v>22433915</v>
      </c>
      <c r="R2035" s="3">
        <v>60000000</v>
      </c>
      <c r="S2035" s="3">
        <f t="shared" si="310"/>
        <v>-37566085</v>
      </c>
      <c r="T2035" s="4">
        <f t="shared" si="311"/>
        <v>-0.62610141666666663</v>
      </c>
      <c r="U2035" s="5">
        <f t="shared" si="312"/>
        <v>24.591159433333335</v>
      </c>
      <c r="V2035" s="2">
        <f t="shared" si="313"/>
        <v>2002</v>
      </c>
      <c r="W2035" s="18" t="str">
        <f t="shared" si="314"/>
        <v>aprel</v>
      </c>
      <c r="X2035" s="18" t="str">
        <f t="shared" si="315"/>
        <v>Michael Caton-Jones</v>
      </c>
      <c r="Y2035" s="18" t="str">
        <f t="shared" si="316"/>
        <v>CİTY BY THE SEA</v>
      </c>
      <c r="Z2035" s="18" t="str">
        <f t="shared" si="317"/>
        <v>Underperformer</v>
      </c>
      <c r="AA2035" s="18" t="str">
        <f>VLOOKUP(D2035, lookups!$A$2:$B$18, 2, FALSE)</f>
        <v>Medium Budget</v>
      </c>
      <c r="AB2035" s="18" t="str">
        <f t="shared" si="318"/>
        <v>Not Recommended</v>
      </c>
      <c r="AC2035" s="18" t="str">
        <f t="shared" si="319"/>
        <v>Normal</v>
      </c>
    </row>
    <row r="2036" spans="1:29" x14ac:dyDescent="0.35">
      <c r="A2036" s="18" t="s">
        <v>3810</v>
      </c>
      <c r="B2036" s="19">
        <v>38338</v>
      </c>
      <c r="C2036" s="18" t="s">
        <v>50</v>
      </c>
      <c r="D2036" s="18" t="s">
        <v>27</v>
      </c>
      <c r="E2036" s="18" t="s">
        <v>21</v>
      </c>
      <c r="F2036" s="18" t="s">
        <v>22</v>
      </c>
      <c r="G2036" s="18" t="s">
        <v>150</v>
      </c>
      <c r="H2036" s="18" t="s">
        <v>433</v>
      </c>
      <c r="I2036" s="18" t="s">
        <v>3235</v>
      </c>
      <c r="J2036" s="20">
        <v>2000</v>
      </c>
      <c r="K2036" s="20">
        <v>5780</v>
      </c>
      <c r="L2036" s="20">
        <v>102</v>
      </c>
      <c r="M2036" s="20">
        <v>701</v>
      </c>
      <c r="N2036" s="20">
        <v>6</v>
      </c>
      <c r="O2036" s="20">
        <v>106</v>
      </c>
      <c r="P2036" s="20">
        <v>137</v>
      </c>
      <c r="Q2036" s="3">
        <v>22406362</v>
      </c>
      <c r="R2036" s="3">
        <v>107000000</v>
      </c>
      <c r="S2036" s="3">
        <f t="shared" si="310"/>
        <v>-84593638</v>
      </c>
      <c r="T2036" s="4">
        <f t="shared" si="311"/>
        <v>-0.79059474766355142</v>
      </c>
      <c r="U2036" s="5">
        <f t="shared" si="312"/>
        <v>23.75386210093458</v>
      </c>
      <c r="V2036" s="2">
        <f t="shared" si="313"/>
        <v>2004</v>
      </c>
      <c r="W2036" s="18" t="str">
        <f t="shared" si="314"/>
        <v>dekabr</v>
      </c>
      <c r="X2036" s="18" t="str">
        <f t="shared" si="315"/>
        <v>John Lee Hancock</v>
      </c>
      <c r="Y2036" s="18" t="str">
        <f t="shared" si="316"/>
        <v>THE ALAMO</v>
      </c>
      <c r="Z2036" s="18" t="str">
        <f t="shared" si="317"/>
        <v>Underperformer</v>
      </c>
      <c r="AA2036" s="18" t="str">
        <f>VLOOKUP(D2036, lookups!$A$2:$B$18, 2, FALSE)</f>
        <v>Medium Budget</v>
      </c>
      <c r="AB2036" s="18" t="str">
        <f t="shared" si="318"/>
        <v>Not Recommended</v>
      </c>
      <c r="AC2036" s="18" t="str">
        <f t="shared" si="319"/>
        <v>Normal</v>
      </c>
    </row>
    <row r="2037" spans="1:29" x14ac:dyDescent="0.35">
      <c r="A2037" s="18" t="s">
        <v>2062</v>
      </c>
      <c r="B2037" s="19">
        <v>36174</v>
      </c>
      <c r="C2037" s="18" t="s">
        <v>50</v>
      </c>
      <c r="D2037" s="18" t="s">
        <v>38</v>
      </c>
      <c r="E2037" s="18" t="s">
        <v>21</v>
      </c>
      <c r="F2037" s="18" t="s">
        <v>22</v>
      </c>
      <c r="G2037" s="18" t="s">
        <v>150</v>
      </c>
      <c r="H2037" s="18" t="s">
        <v>1395</v>
      </c>
      <c r="I2037" s="18" t="s">
        <v>474</v>
      </c>
      <c r="J2037" s="20">
        <v>11000</v>
      </c>
      <c r="K2037" s="20">
        <v>15275</v>
      </c>
      <c r="L2037" s="20">
        <v>2000</v>
      </c>
      <c r="M2037" s="20">
        <v>641</v>
      </c>
      <c r="N2037" s="20">
        <v>6.1</v>
      </c>
      <c r="O2037" s="20">
        <v>115</v>
      </c>
      <c r="P2037" s="20">
        <v>122</v>
      </c>
      <c r="Q2037" s="3">
        <v>22362500</v>
      </c>
      <c r="R2037" s="3">
        <v>55000000</v>
      </c>
      <c r="S2037" s="3">
        <f t="shared" si="310"/>
        <v>-32637500</v>
      </c>
      <c r="T2037" s="4">
        <f t="shared" si="311"/>
        <v>-0.59340909090909089</v>
      </c>
      <c r="U2037" s="5">
        <f t="shared" si="312"/>
        <v>24.226736363636363</v>
      </c>
      <c r="V2037" s="2">
        <f t="shared" si="313"/>
        <v>1999</v>
      </c>
      <c r="W2037" s="18" t="str">
        <f t="shared" si="314"/>
        <v>yanvar</v>
      </c>
      <c r="X2037" s="18" t="str">
        <f t="shared" si="315"/>
        <v>Ron Howard</v>
      </c>
      <c r="Y2037" s="18" t="str">
        <f t="shared" si="316"/>
        <v>EDTV</v>
      </c>
      <c r="Z2037" s="18" t="str">
        <f t="shared" si="317"/>
        <v>Underperformer</v>
      </c>
      <c r="AA2037" s="18" t="str">
        <f>VLOOKUP(D2037, lookups!$A$2:$B$18, 2, FALSE)</f>
        <v>Medium Budget</v>
      </c>
      <c r="AB2037" s="18" t="str">
        <f t="shared" si="318"/>
        <v>Not Recommended</v>
      </c>
      <c r="AC2037" s="18" t="str">
        <f t="shared" si="319"/>
        <v>Normal</v>
      </c>
    </row>
    <row r="2038" spans="1:29" x14ac:dyDescent="0.35">
      <c r="A2038" s="18" t="s">
        <v>1662</v>
      </c>
      <c r="B2038" s="19">
        <v>35489</v>
      </c>
      <c r="C2038" s="18" t="s">
        <v>50</v>
      </c>
      <c r="D2038" s="18" t="s">
        <v>58</v>
      </c>
      <c r="E2038" s="18" t="s">
        <v>21</v>
      </c>
      <c r="F2038" s="18" t="s">
        <v>101</v>
      </c>
      <c r="G2038" s="18" t="s">
        <v>102</v>
      </c>
      <c r="H2038" s="18" t="s">
        <v>632</v>
      </c>
      <c r="I2038" s="18" t="s">
        <v>844</v>
      </c>
      <c r="J2038" s="20">
        <v>1000</v>
      </c>
      <c r="K2038" s="20">
        <v>2056</v>
      </c>
      <c r="L2038" s="20">
        <v>12</v>
      </c>
      <c r="M2038" s="20">
        <v>0</v>
      </c>
      <c r="N2038" s="20">
        <v>5.8</v>
      </c>
      <c r="O2038" s="20">
        <v>42</v>
      </c>
      <c r="P2038" s="20">
        <v>89</v>
      </c>
      <c r="Q2038" s="3">
        <v>22359293</v>
      </c>
      <c r="R2038" s="3">
        <v>29000000</v>
      </c>
      <c r="S2038" s="3">
        <f t="shared" si="310"/>
        <v>-6640707</v>
      </c>
      <c r="T2038" s="4">
        <f t="shared" si="311"/>
        <v>-0.22898989655172414</v>
      </c>
      <c r="U2038" s="5">
        <f t="shared" si="312"/>
        <v>23.108404041379309</v>
      </c>
      <c r="V2038" s="2">
        <f t="shared" si="313"/>
        <v>1997</v>
      </c>
      <c r="W2038" s="18" t="str">
        <f t="shared" si="314"/>
        <v>fevral</v>
      </c>
      <c r="X2038" s="18" t="str">
        <f t="shared" si="315"/>
        <v>Peter Hewitt</v>
      </c>
      <c r="Y2038" s="18" t="str">
        <f t="shared" si="316"/>
        <v>THE BORROWERS</v>
      </c>
      <c r="Z2038" s="18" t="str">
        <f t="shared" si="317"/>
        <v>Normal</v>
      </c>
      <c r="AA2038" s="18" t="str">
        <f>VLOOKUP(D2038, lookups!$A$2:$B$18, 2, FALSE)</f>
        <v>High Budget</v>
      </c>
      <c r="AB2038" s="18" t="str">
        <f t="shared" si="318"/>
        <v>Not Recommended</v>
      </c>
      <c r="AC2038" s="18" t="str">
        <f t="shared" si="319"/>
        <v>High Buzz Mismatch</v>
      </c>
    </row>
    <row r="2039" spans="1:29" x14ac:dyDescent="0.35">
      <c r="A2039" s="18" t="s">
        <v>6943</v>
      </c>
      <c r="B2039" s="19">
        <v>42099</v>
      </c>
      <c r="C2039" s="18" t="s">
        <v>50</v>
      </c>
      <c r="D2039" s="18" t="s">
        <v>383</v>
      </c>
      <c r="E2039" s="18" t="s">
        <v>21</v>
      </c>
      <c r="F2039" s="18" t="s">
        <v>22</v>
      </c>
      <c r="G2039" s="18" t="s">
        <v>150</v>
      </c>
      <c r="H2039" s="18" t="s">
        <v>6944</v>
      </c>
      <c r="I2039" s="18" t="s">
        <v>6945</v>
      </c>
      <c r="J2039" s="20">
        <v>452</v>
      </c>
      <c r="K2039" s="20">
        <v>1819</v>
      </c>
      <c r="L2039" s="20">
        <v>16</v>
      </c>
      <c r="M2039" s="20">
        <v>0</v>
      </c>
      <c r="N2039" s="20">
        <v>6.4</v>
      </c>
      <c r="O2039" s="20">
        <v>177</v>
      </c>
      <c r="P2039" s="20">
        <v>106</v>
      </c>
      <c r="Q2039" s="3">
        <v>22331028</v>
      </c>
      <c r="R2039" s="3">
        <v>12000000</v>
      </c>
      <c r="S2039" s="3">
        <f t="shared" si="310"/>
        <v>10331028</v>
      </c>
      <c r="T2039" s="4">
        <f t="shared" si="311"/>
        <v>0.86091899999999999</v>
      </c>
      <c r="U2039" s="5">
        <f t="shared" si="312"/>
        <v>25.9443676</v>
      </c>
      <c r="V2039" s="2">
        <f t="shared" si="313"/>
        <v>2015</v>
      </c>
      <c r="W2039" s="18" t="str">
        <f t="shared" si="314"/>
        <v>aprel</v>
      </c>
      <c r="X2039" s="18" t="str">
        <f t="shared" si="315"/>
        <v>Dean Israelite</v>
      </c>
      <c r="Y2039" s="18" t="str">
        <f t="shared" si="316"/>
        <v>PROJECT ALMANAC</v>
      </c>
      <c r="Z2039" s="18" t="str">
        <f t="shared" si="317"/>
        <v>Normal</v>
      </c>
      <c r="AA2039" s="18" t="str">
        <f>VLOOKUP(D2039, lookups!$A$2:$B$18, 2, FALSE)</f>
        <v>Medium Budget</v>
      </c>
      <c r="AB2039" s="18" t="str">
        <f t="shared" si="318"/>
        <v>Not Recommended</v>
      </c>
      <c r="AC2039" s="18" t="str">
        <f t="shared" si="319"/>
        <v>Normal</v>
      </c>
    </row>
    <row r="2040" spans="1:29" x14ac:dyDescent="0.35">
      <c r="A2040" s="18" t="s">
        <v>1997</v>
      </c>
      <c r="B2040" s="19">
        <v>36284</v>
      </c>
      <c r="C2040" s="18" t="s">
        <v>19</v>
      </c>
      <c r="D2040" s="18" t="s">
        <v>27</v>
      </c>
      <c r="E2040" s="18" t="s">
        <v>21</v>
      </c>
      <c r="F2040" s="18" t="s">
        <v>22</v>
      </c>
      <c r="G2040" s="18" t="s">
        <v>150</v>
      </c>
      <c r="H2040" s="18" t="s">
        <v>1929</v>
      </c>
      <c r="I2040" s="18" t="s">
        <v>1288</v>
      </c>
      <c r="J2040" s="20">
        <v>978</v>
      </c>
      <c r="K2040" s="20">
        <v>3821</v>
      </c>
      <c r="L2040" s="20">
        <v>34</v>
      </c>
      <c r="M2040" s="20">
        <v>0</v>
      </c>
      <c r="N2040" s="20">
        <v>5.9</v>
      </c>
      <c r="O2040" s="20">
        <v>55</v>
      </c>
      <c r="P2040" s="20">
        <v>128</v>
      </c>
      <c r="Q2040" s="3">
        <v>22326247</v>
      </c>
      <c r="R2040" s="3">
        <v>60000000</v>
      </c>
      <c r="S2040" s="3">
        <f t="shared" si="310"/>
        <v>-37673753</v>
      </c>
      <c r="T2040" s="4">
        <f t="shared" si="311"/>
        <v>-0.62789588333333335</v>
      </c>
      <c r="U2040" s="5">
        <f t="shared" si="312"/>
        <v>23.348841646666667</v>
      </c>
      <c r="V2040" s="2">
        <f t="shared" si="313"/>
        <v>1999</v>
      </c>
      <c r="W2040" s="18" t="str">
        <f t="shared" si="314"/>
        <v>may</v>
      </c>
      <c r="X2040" s="18" t="str">
        <f t="shared" si="315"/>
        <v>Irwin Winkler</v>
      </c>
      <c r="Y2040" s="18" t="str">
        <f t="shared" si="316"/>
        <v>AT FİRST SİGHT</v>
      </c>
      <c r="Z2040" s="18" t="str">
        <f t="shared" si="317"/>
        <v>Underperformer</v>
      </c>
      <c r="AA2040" s="18" t="str">
        <f>VLOOKUP(D2040, lookups!$A$2:$B$18, 2, FALSE)</f>
        <v>Medium Budget</v>
      </c>
      <c r="AB2040" s="18" t="str">
        <f t="shared" si="318"/>
        <v>Not Recommended</v>
      </c>
      <c r="AC2040" s="18" t="str">
        <f t="shared" si="319"/>
        <v>High Buzz Mismatch</v>
      </c>
    </row>
    <row r="2041" spans="1:29" x14ac:dyDescent="0.35">
      <c r="A2041" s="18" t="s">
        <v>1413</v>
      </c>
      <c r="B2041" s="19">
        <v>35323</v>
      </c>
      <c r="C2041" s="18" t="s">
        <v>50</v>
      </c>
      <c r="D2041" s="18" t="s">
        <v>58</v>
      </c>
      <c r="E2041" s="18" t="s">
        <v>21</v>
      </c>
      <c r="F2041" s="18" t="s">
        <v>22</v>
      </c>
      <c r="G2041" s="18" t="s">
        <v>150</v>
      </c>
      <c r="H2041" s="18" t="s">
        <v>409</v>
      </c>
      <c r="I2041" s="18" t="s">
        <v>1113</v>
      </c>
      <c r="J2041" s="20">
        <v>957</v>
      </c>
      <c r="K2041" s="20">
        <v>4629</v>
      </c>
      <c r="L2041" s="20">
        <v>88</v>
      </c>
      <c r="M2041" s="20">
        <v>758</v>
      </c>
      <c r="N2041" s="20">
        <v>6.5</v>
      </c>
      <c r="O2041" s="20">
        <v>27</v>
      </c>
      <c r="P2041" s="20">
        <v>101</v>
      </c>
      <c r="Q2041" s="3">
        <v>22294341</v>
      </c>
      <c r="R2041" s="3">
        <v>21500000</v>
      </c>
      <c r="S2041" s="3">
        <f t="shared" si="310"/>
        <v>794341</v>
      </c>
      <c r="T2041" s="4">
        <f t="shared" si="311"/>
        <v>3.6946093023255813E-2</v>
      </c>
      <c r="U2041" s="5">
        <f t="shared" si="312"/>
        <v>26.090578437209302</v>
      </c>
      <c r="V2041" s="2">
        <f t="shared" si="313"/>
        <v>1996</v>
      </c>
      <c r="W2041" s="18" t="str">
        <f t="shared" si="314"/>
        <v>sentyabr</v>
      </c>
      <c r="X2041" s="18" t="str">
        <f t="shared" si="315"/>
        <v>Peter Segal</v>
      </c>
      <c r="Y2041" s="18" t="str">
        <f t="shared" si="316"/>
        <v>MY FELLOW AMERİCANS</v>
      </c>
      <c r="Z2041" s="18" t="str">
        <f t="shared" si="317"/>
        <v>Normal</v>
      </c>
      <c r="AA2041" s="18" t="str">
        <f>VLOOKUP(D2041, lookups!$A$2:$B$18, 2, FALSE)</f>
        <v>High Budget</v>
      </c>
      <c r="AB2041" s="18" t="str">
        <f t="shared" si="318"/>
        <v>Not Recommended</v>
      </c>
      <c r="AC2041" s="18" t="str">
        <f t="shared" si="319"/>
        <v>Normal</v>
      </c>
    </row>
    <row r="2042" spans="1:29" x14ac:dyDescent="0.35">
      <c r="A2042" s="18" t="s">
        <v>3951</v>
      </c>
      <c r="B2042" s="19">
        <v>38629</v>
      </c>
      <c r="C2042" s="18" t="s">
        <v>50</v>
      </c>
      <c r="D2042" s="18" t="s">
        <v>38</v>
      </c>
      <c r="E2042" s="18" t="s">
        <v>21</v>
      </c>
      <c r="F2042" s="18" t="s">
        <v>22</v>
      </c>
      <c r="G2042" s="18" t="s">
        <v>110</v>
      </c>
      <c r="H2042" s="18" t="s">
        <v>3952</v>
      </c>
      <c r="I2042" s="18" t="s">
        <v>3953</v>
      </c>
      <c r="J2042" s="20">
        <v>591</v>
      </c>
      <c r="K2042" s="20">
        <v>1729</v>
      </c>
      <c r="L2042" s="20">
        <v>2</v>
      </c>
      <c r="M2042" s="20">
        <v>887</v>
      </c>
      <c r="N2042" s="20">
        <v>4.5999999999999996</v>
      </c>
      <c r="O2042" s="20">
        <v>98</v>
      </c>
      <c r="P2042" s="20">
        <v>83</v>
      </c>
      <c r="Q2042" s="3">
        <v>22264487</v>
      </c>
      <c r="R2042" s="3">
        <v>22000000</v>
      </c>
      <c r="S2042" s="3">
        <f t="shared" si="310"/>
        <v>264487</v>
      </c>
      <c r="T2042" s="4">
        <f t="shared" si="311"/>
        <v>1.2022136363636363E-2</v>
      </c>
      <c r="U2042" s="5">
        <f t="shared" si="312"/>
        <v>18.493508854545453</v>
      </c>
      <c r="V2042" s="2">
        <f t="shared" si="313"/>
        <v>2005</v>
      </c>
      <c r="W2042" s="18" t="str">
        <f t="shared" si="314"/>
        <v>oktyabr</v>
      </c>
      <c r="X2042" s="18" t="str">
        <f t="shared" si="315"/>
        <v>Mike Bigelow</v>
      </c>
      <c r="Y2042" s="18" t="str">
        <f t="shared" si="316"/>
        <v>DEUCE BİGALOW: EUROPEAN GİGOLO</v>
      </c>
      <c r="Z2042" s="18" t="str">
        <f t="shared" si="317"/>
        <v>Normal</v>
      </c>
      <c r="AA2042" s="18" t="str">
        <f>VLOOKUP(D2042, lookups!$A$2:$B$18, 2, FALSE)</f>
        <v>Medium Budget</v>
      </c>
      <c r="AB2042" s="18" t="str">
        <f t="shared" si="318"/>
        <v>Not Recommended</v>
      </c>
      <c r="AC2042" s="18" t="str">
        <f t="shared" si="319"/>
        <v>High Buzz Mismatch</v>
      </c>
    </row>
    <row r="2043" spans="1:29" x14ac:dyDescent="0.35">
      <c r="A2043" s="18" t="s">
        <v>2961</v>
      </c>
      <c r="B2043" s="19">
        <v>37359</v>
      </c>
      <c r="C2043" s="18" t="s">
        <v>50</v>
      </c>
      <c r="D2043" s="18" t="s">
        <v>38</v>
      </c>
      <c r="E2043" s="18" t="s">
        <v>21</v>
      </c>
      <c r="F2043" s="18" t="s">
        <v>22</v>
      </c>
      <c r="G2043" s="18" t="s">
        <v>110</v>
      </c>
      <c r="H2043" s="18" t="s">
        <v>480</v>
      </c>
      <c r="I2043" s="18" t="s">
        <v>2005</v>
      </c>
      <c r="J2043" s="20">
        <v>12000</v>
      </c>
      <c r="K2043" s="20">
        <v>25489</v>
      </c>
      <c r="L2043" s="20">
        <v>0</v>
      </c>
      <c r="M2043" s="20">
        <v>0</v>
      </c>
      <c r="N2043" s="20">
        <v>7.7</v>
      </c>
      <c r="O2043" s="20">
        <v>241</v>
      </c>
      <c r="P2043" s="20">
        <v>81</v>
      </c>
      <c r="Q2043" s="3">
        <v>22245861</v>
      </c>
      <c r="R2043" s="3">
        <v>19000000</v>
      </c>
      <c r="S2043" s="3">
        <f t="shared" si="310"/>
        <v>3245861</v>
      </c>
      <c r="T2043" s="4">
        <f t="shared" si="311"/>
        <v>0.17083478947368422</v>
      </c>
      <c r="U2043" s="5">
        <f t="shared" si="312"/>
        <v>30.868333915789474</v>
      </c>
      <c r="V2043" s="2">
        <f t="shared" si="313"/>
        <v>2002</v>
      </c>
      <c r="W2043" s="18" t="str">
        <f t="shared" si="314"/>
        <v>aprel</v>
      </c>
      <c r="X2043" s="18" t="str">
        <f t="shared" si="315"/>
        <v>Spike Jonze</v>
      </c>
      <c r="Y2043" s="18" t="str">
        <f t="shared" si="316"/>
        <v>ADAPTATİON.</v>
      </c>
      <c r="Z2043" s="18" t="str">
        <f t="shared" si="317"/>
        <v>Normal</v>
      </c>
      <c r="AA2043" s="18" t="str">
        <f>VLOOKUP(D2043, lookups!$A$2:$B$18, 2, FALSE)</f>
        <v>Medium Budget</v>
      </c>
      <c r="AB2043" s="18" t="str">
        <f t="shared" si="318"/>
        <v>Not Recommended</v>
      </c>
      <c r="AC2043" s="18" t="str">
        <f t="shared" si="319"/>
        <v>Normal</v>
      </c>
    </row>
    <row r="2044" spans="1:29" x14ac:dyDescent="0.35">
      <c r="A2044" s="18" t="s">
        <v>2930</v>
      </c>
      <c r="B2044" s="19">
        <v>36934</v>
      </c>
      <c r="C2044" s="18" t="s">
        <v>50</v>
      </c>
      <c r="D2044" s="18" t="s">
        <v>38</v>
      </c>
      <c r="E2044" s="18" t="s">
        <v>21</v>
      </c>
      <c r="F2044" s="18" t="s">
        <v>22</v>
      </c>
      <c r="G2044" s="18" t="s">
        <v>110</v>
      </c>
      <c r="H2044" s="18" t="s">
        <v>2287</v>
      </c>
      <c r="I2044" s="18" t="s">
        <v>2931</v>
      </c>
      <c r="J2044" s="20">
        <v>939</v>
      </c>
      <c r="K2044" s="20">
        <v>2815</v>
      </c>
      <c r="L2044" s="20">
        <v>7</v>
      </c>
      <c r="M2044" s="20">
        <v>593</v>
      </c>
      <c r="N2044" s="20">
        <v>6.1</v>
      </c>
      <c r="O2044" s="20">
        <v>40</v>
      </c>
      <c r="P2044" s="20">
        <v>90</v>
      </c>
      <c r="Q2044" s="3">
        <v>22235901</v>
      </c>
      <c r="R2044" s="3">
        <v>6000000</v>
      </c>
      <c r="S2044" s="3">
        <f t="shared" si="310"/>
        <v>16235901</v>
      </c>
      <c r="T2044" s="4">
        <f t="shared" si="311"/>
        <v>2.7059834999999999</v>
      </c>
      <c r="U2044" s="5">
        <f t="shared" si="312"/>
        <v>25.5416934</v>
      </c>
      <c r="V2044" s="2">
        <f t="shared" si="313"/>
        <v>2001</v>
      </c>
      <c r="W2044" s="18" t="str">
        <f t="shared" si="314"/>
        <v>fevral</v>
      </c>
      <c r="X2044" s="18" t="str">
        <f t="shared" si="315"/>
        <v>Mark Brown</v>
      </c>
      <c r="Y2044" s="18" t="str">
        <f t="shared" si="316"/>
        <v>TWO CAN PLAY THAT GAME</v>
      </c>
      <c r="Z2044" s="18" t="str">
        <f t="shared" si="317"/>
        <v>Normal</v>
      </c>
      <c r="AA2044" s="18" t="str">
        <f>VLOOKUP(D2044, lookups!$A$2:$B$18, 2, FALSE)</f>
        <v>Medium Budget</v>
      </c>
      <c r="AB2044" s="18" t="str">
        <f t="shared" si="318"/>
        <v>Not Recommended</v>
      </c>
      <c r="AC2044" s="18" t="str">
        <f t="shared" si="319"/>
        <v>Normal</v>
      </c>
    </row>
    <row r="2045" spans="1:29" x14ac:dyDescent="0.35">
      <c r="A2045" s="18" t="s">
        <v>57</v>
      </c>
      <c r="B2045" s="19">
        <v>14344</v>
      </c>
      <c r="C2045" s="18" t="s">
        <v>19</v>
      </c>
      <c r="D2045" s="18" t="s">
        <v>58</v>
      </c>
      <c r="E2045" s="18" t="s">
        <v>21</v>
      </c>
      <c r="F2045" s="18" t="s">
        <v>22</v>
      </c>
      <c r="G2045" s="18" t="s">
        <v>34</v>
      </c>
      <c r="H2045" s="18" t="s">
        <v>59</v>
      </c>
      <c r="I2045" s="18" t="s">
        <v>56</v>
      </c>
      <c r="J2045" s="20">
        <v>695</v>
      </c>
      <c r="K2045" s="20">
        <v>2509</v>
      </c>
      <c r="L2045" s="20">
        <v>149</v>
      </c>
      <c r="M2045" s="20">
        <v>14000</v>
      </c>
      <c r="N2045" s="20">
        <v>8.1</v>
      </c>
      <c r="O2045" s="20">
        <v>213</v>
      </c>
      <c r="P2045" s="20">
        <v>102</v>
      </c>
      <c r="Q2045" s="3">
        <v>22202612</v>
      </c>
      <c r="R2045" s="3">
        <v>2800000</v>
      </c>
      <c r="S2045" s="3">
        <f t="shared" si="310"/>
        <v>19402612</v>
      </c>
      <c r="T2045" s="4">
        <f t="shared" si="311"/>
        <v>6.9295042857142857</v>
      </c>
      <c r="U2045" s="5">
        <f t="shared" si="312"/>
        <v>36.571801714285712</v>
      </c>
      <c r="V2045" s="2">
        <f t="shared" si="313"/>
        <v>1939</v>
      </c>
      <c r="W2045" s="18" t="str">
        <f t="shared" si="314"/>
        <v>aprel</v>
      </c>
      <c r="X2045" s="18" t="str">
        <f t="shared" si="315"/>
        <v>Victor Fleming</v>
      </c>
      <c r="Y2045" s="18" t="str">
        <f t="shared" si="316"/>
        <v>THE WİZARD OF OZ</v>
      </c>
      <c r="Z2045" s="18" t="str">
        <f t="shared" si="317"/>
        <v>Normal</v>
      </c>
      <c r="AA2045" s="18" t="str">
        <f>VLOOKUP(D2045, lookups!$A$2:$B$18, 2, FALSE)</f>
        <v>High Budget</v>
      </c>
      <c r="AB2045" s="18" t="str">
        <f t="shared" si="318"/>
        <v>Not Recommended</v>
      </c>
      <c r="AC2045" s="18" t="str">
        <f t="shared" si="319"/>
        <v>High Buzz / High Score</v>
      </c>
    </row>
    <row r="2046" spans="1:29" x14ac:dyDescent="0.35">
      <c r="A2046" s="18" t="s">
        <v>4017</v>
      </c>
      <c r="B2046" s="19">
        <v>38703</v>
      </c>
      <c r="C2046" s="18" t="s">
        <v>50</v>
      </c>
      <c r="D2046" s="18" t="s">
        <v>20</v>
      </c>
      <c r="E2046" s="18" t="s">
        <v>21</v>
      </c>
      <c r="F2046" s="18" t="s">
        <v>22</v>
      </c>
      <c r="G2046" s="18" t="s">
        <v>110</v>
      </c>
      <c r="H2046" s="18" t="s">
        <v>4018</v>
      </c>
      <c r="I2046" s="18" t="s">
        <v>4019</v>
      </c>
      <c r="J2046" s="20">
        <v>275</v>
      </c>
      <c r="K2046" s="20">
        <v>727</v>
      </c>
      <c r="L2046" s="20">
        <v>153</v>
      </c>
      <c r="M2046" s="20">
        <v>0</v>
      </c>
      <c r="N2046" s="20">
        <v>7.4</v>
      </c>
      <c r="O2046" s="20">
        <v>159</v>
      </c>
      <c r="P2046" s="20">
        <v>116</v>
      </c>
      <c r="Q2046" s="3">
        <v>22201636</v>
      </c>
      <c r="R2046" s="3">
        <v>8000000</v>
      </c>
      <c r="S2046" s="3">
        <f t="shared" si="310"/>
        <v>14201636</v>
      </c>
      <c r="T2046" s="4">
        <f t="shared" si="311"/>
        <v>1.7752045000000001</v>
      </c>
      <c r="U2046" s="5">
        <f t="shared" si="312"/>
        <v>30.310081800000003</v>
      </c>
      <c r="V2046" s="2">
        <f t="shared" si="313"/>
        <v>2005</v>
      </c>
      <c r="W2046" s="18" t="str">
        <f t="shared" si="314"/>
        <v>dekabr</v>
      </c>
      <c r="X2046" s="18" t="str">
        <f t="shared" si="315"/>
        <v>Craig Brewer</v>
      </c>
      <c r="Y2046" s="18" t="str">
        <f t="shared" si="316"/>
        <v>HUSTLE &amp; FLOW</v>
      </c>
      <c r="Z2046" s="18" t="str">
        <f t="shared" si="317"/>
        <v>Normal</v>
      </c>
      <c r="AA2046" s="18" t="str">
        <f>VLOOKUP(D2046, lookups!$A$2:$B$18, 2, FALSE)</f>
        <v>Medium Budget</v>
      </c>
      <c r="AB2046" s="18" t="str">
        <f t="shared" si="318"/>
        <v>Not Recommended</v>
      </c>
      <c r="AC2046" s="18" t="str">
        <f t="shared" si="319"/>
        <v>Normal</v>
      </c>
    </row>
    <row r="2047" spans="1:29" x14ac:dyDescent="0.35">
      <c r="A2047" s="18" t="s">
        <v>1087</v>
      </c>
      <c r="B2047" s="19">
        <v>34437</v>
      </c>
      <c r="C2047" s="18" t="s">
        <v>50</v>
      </c>
      <c r="D2047" s="18" t="s">
        <v>38</v>
      </c>
      <c r="E2047" s="18" t="s">
        <v>21</v>
      </c>
      <c r="F2047" s="18" t="s">
        <v>22</v>
      </c>
      <c r="G2047" s="18" t="s">
        <v>150</v>
      </c>
      <c r="H2047" s="18" t="s">
        <v>444</v>
      </c>
      <c r="I2047" s="18" t="s">
        <v>1088</v>
      </c>
      <c r="J2047" s="20">
        <v>40000</v>
      </c>
      <c r="K2047" s="20">
        <v>52122</v>
      </c>
      <c r="L2047" s="20">
        <v>19</v>
      </c>
      <c r="M2047" s="20">
        <v>0</v>
      </c>
      <c r="N2047" s="20">
        <v>6.8</v>
      </c>
      <c r="O2047" s="20">
        <v>44</v>
      </c>
      <c r="P2047" s="20">
        <v>97</v>
      </c>
      <c r="Q2047" s="3">
        <v>22200000</v>
      </c>
      <c r="R2047" s="3">
        <v>25000000</v>
      </c>
      <c r="S2047" s="3">
        <f t="shared" si="310"/>
        <v>-2800000</v>
      </c>
      <c r="T2047" s="4">
        <f t="shared" si="311"/>
        <v>-0.112</v>
      </c>
      <c r="U2047" s="5">
        <f t="shared" si="312"/>
        <v>27.155200000000001</v>
      </c>
      <c r="V2047" s="2">
        <f t="shared" si="313"/>
        <v>1994</v>
      </c>
      <c r="W2047" s="18" t="str">
        <f t="shared" si="314"/>
        <v>aprel</v>
      </c>
      <c r="X2047" s="18" t="str">
        <f t="shared" si="315"/>
        <v>Jeremy Leven</v>
      </c>
      <c r="Y2047" s="18" t="str">
        <f t="shared" si="316"/>
        <v>DON JUAN DEMARCO</v>
      </c>
      <c r="Z2047" s="18" t="str">
        <f t="shared" si="317"/>
        <v>Normal</v>
      </c>
      <c r="AA2047" s="18" t="str">
        <f>VLOOKUP(D2047, lookups!$A$2:$B$18, 2, FALSE)</f>
        <v>Medium Budget</v>
      </c>
      <c r="AB2047" s="18" t="str">
        <f t="shared" si="318"/>
        <v>Not Recommended</v>
      </c>
      <c r="AC2047" s="18" t="str">
        <f t="shared" si="319"/>
        <v>Normal</v>
      </c>
    </row>
    <row r="2048" spans="1:29" x14ac:dyDescent="0.35">
      <c r="A2048" s="18" t="s">
        <v>1014</v>
      </c>
      <c r="B2048" s="19">
        <v>34220</v>
      </c>
      <c r="C2048" s="18" t="s">
        <v>50</v>
      </c>
      <c r="D2048" s="18" t="s">
        <v>95</v>
      </c>
      <c r="E2048" s="18" t="s">
        <v>21</v>
      </c>
      <c r="F2048" s="18" t="s">
        <v>22</v>
      </c>
      <c r="G2048" s="18" t="s">
        <v>110</v>
      </c>
      <c r="H2048" s="18" t="s">
        <v>1015</v>
      </c>
      <c r="I2048" s="18" t="s">
        <v>1016</v>
      </c>
      <c r="J2048" s="20">
        <v>1000</v>
      </c>
      <c r="K2048" s="20">
        <v>2210</v>
      </c>
      <c r="L2048" s="20">
        <v>11</v>
      </c>
      <c r="M2048" s="20">
        <v>466</v>
      </c>
      <c r="N2048" s="20">
        <v>5.5</v>
      </c>
      <c r="O2048" s="20">
        <v>25</v>
      </c>
      <c r="P2048" s="20">
        <v>94</v>
      </c>
      <c r="Q2048" s="3">
        <v>22189039</v>
      </c>
      <c r="R2048" s="3">
        <v>15000000</v>
      </c>
      <c r="S2048" s="3">
        <f t="shared" si="310"/>
        <v>7189039</v>
      </c>
      <c r="T2048" s="4">
        <f t="shared" si="311"/>
        <v>0.47926926666666669</v>
      </c>
      <c r="U2048" s="5">
        <f t="shared" si="312"/>
        <v>22.238307706666667</v>
      </c>
      <c r="V2048" s="2">
        <f t="shared" si="313"/>
        <v>1993</v>
      </c>
      <c r="W2048" s="18" t="str">
        <f t="shared" si="314"/>
        <v>sentyabr</v>
      </c>
      <c r="X2048" s="18" t="str">
        <f t="shared" si="315"/>
        <v>Robert Harmon</v>
      </c>
      <c r="Y2048" s="18" t="str">
        <f t="shared" si="316"/>
        <v>NOWHERE TO RUN</v>
      </c>
      <c r="Z2048" s="18" t="str">
        <f t="shared" si="317"/>
        <v>Normal</v>
      </c>
      <c r="AA2048" s="18" t="str">
        <f>VLOOKUP(D2048, lookups!$A$2:$B$18, 2, FALSE)</f>
        <v>High Budget</v>
      </c>
      <c r="AB2048" s="18" t="str">
        <f t="shared" si="318"/>
        <v>Not Recommended</v>
      </c>
      <c r="AC2048" s="18" t="str">
        <f t="shared" si="319"/>
        <v>High Buzz Mismatch</v>
      </c>
    </row>
    <row r="2049" spans="1:29" x14ac:dyDescent="0.35">
      <c r="A2049" s="18" t="s">
        <v>718</v>
      </c>
      <c r="B2049" s="19">
        <v>32701</v>
      </c>
      <c r="C2049" s="18" t="s">
        <v>19</v>
      </c>
      <c r="D2049" s="18" t="s">
        <v>333</v>
      </c>
      <c r="E2049" s="18" t="s">
        <v>21</v>
      </c>
      <c r="F2049" s="18" t="s">
        <v>22</v>
      </c>
      <c r="G2049" s="18" t="s">
        <v>186</v>
      </c>
      <c r="H2049" s="18" t="s">
        <v>719</v>
      </c>
      <c r="I2049" s="18" t="s">
        <v>720</v>
      </c>
      <c r="J2049" s="20">
        <v>321</v>
      </c>
      <c r="K2049" s="20">
        <v>584</v>
      </c>
      <c r="L2049" s="20">
        <v>81</v>
      </c>
      <c r="M2049" s="20">
        <v>1000</v>
      </c>
      <c r="N2049" s="20">
        <v>5.0999999999999996</v>
      </c>
      <c r="O2049" s="20">
        <v>88</v>
      </c>
      <c r="P2049" s="20">
        <v>89</v>
      </c>
      <c r="Q2049" s="3">
        <v>22168359</v>
      </c>
      <c r="R2049" s="3">
        <v>8000000</v>
      </c>
      <c r="S2049" s="3">
        <f t="shared" si="310"/>
        <v>14168359</v>
      </c>
      <c r="T2049" s="4">
        <f t="shared" si="311"/>
        <v>1.7710448750000001</v>
      </c>
      <c r="U2049" s="5">
        <f t="shared" si="312"/>
        <v>21.208417950000001</v>
      </c>
      <c r="V2049" s="2">
        <f t="shared" si="313"/>
        <v>1989</v>
      </c>
      <c r="W2049" s="18" t="str">
        <f t="shared" si="314"/>
        <v>iyul</v>
      </c>
      <c r="X2049" s="18" t="str">
        <f t="shared" si="315"/>
        <v>Stephen Hopkins</v>
      </c>
      <c r="Y2049" s="18" t="str">
        <f t="shared" si="316"/>
        <v>A NİGHTMARE ON ELM STREET 5: THE DREAM CHİLD</v>
      </c>
      <c r="Z2049" s="18" t="str">
        <f t="shared" si="317"/>
        <v>Normal</v>
      </c>
      <c r="AA2049" s="18" t="str">
        <f>VLOOKUP(D2049, lookups!$A$2:$B$18, 2, FALSE)</f>
        <v>Low Budget</v>
      </c>
      <c r="AB2049" s="18" t="str">
        <f t="shared" si="318"/>
        <v>Not Recommended</v>
      </c>
      <c r="AC2049" s="18" t="str">
        <f t="shared" si="319"/>
        <v>Normal</v>
      </c>
    </row>
    <row r="2050" spans="1:29" x14ac:dyDescent="0.35">
      <c r="A2050" s="18" t="s">
        <v>3024</v>
      </c>
      <c r="B2050" s="19">
        <v>37604</v>
      </c>
      <c r="C2050" s="18" t="s">
        <v>50</v>
      </c>
      <c r="D2050" s="18" t="s">
        <v>109</v>
      </c>
      <c r="E2050" s="18" t="s">
        <v>21</v>
      </c>
      <c r="F2050" s="18" t="s">
        <v>22</v>
      </c>
      <c r="G2050" s="18" t="s">
        <v>150</v>
      </c>
      <c r="H2050" s="18" t="s">
        <v>2338</v>
      </c>
      <c r="I2050" s="18" t="s">
        <v>3025</v>
      </c>
      <c r="J2050" s="20">
        <v>541</v>
      </c>
      <c r="K2050" s="20">
        <v>1228</v>
      </c>
      <c r="L2050" s="20">
        <v>57</v>
      </c>
      <c r="M2050" s="20">
        <v>1000</v>
      </c>
      <c r="N2050" s="20">
        <v>5.4</v>
      </c>
      <c r="O2050" s="20">
        <v>108</v>
      </c>
      <c r="P2050" s="20">
        <v>103</v>
      </c>
      <c r="Q2050" s="3">
        <v>22160085</v>
      </c>
      <c r="R2050" s="3">
        <v>10600000</v>
      </c>
      <c r="S2050" s="3">
        <f t="shared" si="310"/>
        <v>11560085</v>
      </c>
      <c r="T2050" s="4">
        <f t="shared" si="311"/>
        <v>1.0905740566037736</v>
      </c>
      <c r="U2050" s="5">
        <f t="shared" si="312"/>
        <v>22.136229622641512</v>
      </c>
      <c r="V2050" s="2">
        <f t="shared" si="313"/>
        <v>2002</v>
      </c>
      <c r="W2050" s="18" t="str">
        <f t="shared" si="314"/>
        <v>dekabr</v>
      </c>
      <c r="X2050" s="18" t="str">
        <f t="shared" si="315"/>
        <v>Jaume BalaguerÃ³</v>
      </c>
      <c r="Y2050" s="18" t="str">
        <f t="shared" si="316"/>
        <v>DARKNESS</v>
      </c>
      <c r="Z2050" s="18" t="str">
        <f t="shared" si="317"/>
        <v>Normal</v>
      </c>
      <c r="AA2050" s="18" t="str">
        <f>VLOOKUP(D2050, lookups!$A$2:$B$18, 2, FALSE)</f>
        <v>Low Budget</v>
      </c>
      <c r="AB2050" s="18" t="str">
        <f t="shared" si="318"/>
        <v>Not Recommended</v>
      </c>
      <c r="AC2050" s="18" t="str">
        <f t="shared" si="319"/>
        <v>Normal</v>
      </c>
    </row>
    <row r="2051" spans="1:29" x14ac:dyDescent="0.35">
      <c r="A2051" s="18" t="s">
        <v>3517</v>
      </c>
      <c r="B2051" s="19">
        <v>37758</v>
      </c>
      <c r="C2051" s="18" t="s">
        <v>50</v>
      </c>
      <c r="D2051" s="18" t="s">
        <v>95</v>
      </c>
      <c r="E2051" s="18" t="s">
        <v>21</v>
      </c>
      <c r="F2051" s="18" t="s">
        <v>1148</v>
      </c>
      <c r="G2051" s="18" t="s">
        <v>150</v>
      </c>
      <c r="H2051" s="18" t="s">
        <v>493</v>
      </c>
      <c r="I2051" s="18" t="s">
        <v>3518</v>
      </c>
      <c r="J2051" s="20">
        <v>687</v>
      </c>
      <c r="K2051" s="20">
        <v>1134</v>
      </c>
      <c r="L2051" s="20">
        <v>4</v>
      </c>
      <c r="M2051" s="20">
        <v>505</v>
      </c>
      <c r="N2051" s="20">
        <v>5.2</v>
      </c>
      <c r="O2051" s="20">
        <v>98</v>
      </c>
      <c r="P2051" s="20">
        <v>108</v>
      </c>
      <c r="Q2051" s="3">
        <v>22108977</v>
      </c>
      <c r="R2051" s="3">
        <v>41000000</v>
      </c>
      <c r="S2051" s="3">
        <f t="shared" ref="S2051:S2114" si="320">Q2051-R2051</f>
        <v>-18891023</v>
      </c>
      <c r="T2051" s="4">
        <f t="shared" ref="T2051:T2114" si="321">IF(R2051&gt;0, (Q2051-R2051)/R2051, 0)</f>
        <v>-0.46075665853658537</v>
      </c>
      <c r="U2051" s="5">
        <f t="shared" ref="U2051:U2114" si="322">(N2051*4) + (T2051*0.4) + (M2051/10000)</f>
        <v>20.666197336585366</v>
      </c>
      <c r="V2051" s="2">
        <f t="shared" ref="V2051:V2114" si="323">YEAR(B2051)</f>
        <v>2003</v>
      </c>
      <c r="W2051" s="18" t="str">
        <f t="shared" ref="W2051:W2114" si="324">TEXT(B2051, "mmmm")</f>
        <v>may</v>
      </c>
      <c r="X2051" s="18" t="str">
        <f t="shared" ref="X2051:X2114" si="325">TRIM(I2051)</f>
        <v>Gordon Chan</v>
      </c>
      <c r="Y2051" s="18" t="str">
        <f t="shared" ref="Y2051:Y2114" si="326">UPPER(A2051)</f>
        <v>THE MEDALLİON</v>
      </c>
      <c r="Z2051" s="18" t="str">
        <f t="shared" ref="Z2051:Z2114" si="327">IF(AND(R2051&gt;50000000, S2051&lt;0), "Underperformer", IF(AND(R2051&lt;10000000, S2051&gt;50000000), "Overperformer", "Normal"))</f>
        <v>Normal</v>
      </c>
      <c r="AA2051" s="18" t="str">
        <f>VLOOKUP(D2051, lookups!$A$2:$B$18, 2, FALSE)</f>
        <v>High Budget</v>
      </c>
      <c r="AB2051" s="18" t="str">
        <f t="shared" ref="AB2051:AB2114" si="328">IF(AND(N2051&gt;7, T2051&gt;1, U2051&gt;70), "Recommended", "Not Recommended")</f>
        <v>Not Recommended</v>
      </c>
      <c r="AC2051" s="18" t="str">
        <f t="shared" ref="AC2051:AC2114" si="329">IF(N2051&gt;=8, "High Buzz / High Score", IF(AND(N2051&lt;6, T2051&lt;1), "High Buzz Mismatch", "Normal"))</f>
        <v>High Buzz Mismatch</v>
      </c>
    </row>
    <row r="2052" spans="1:29" x14ac:dyDescent="0.35">
      <c r="A2052" s="18" t="s">
        <v>2314</v>
      </c>
      <c r="B2052" s="19">
        <v>36779</v>
      </c>
      <c r="C2052" s="18" t="s">
        <v>50</v>
      </c>
      <c r="D2052" s="18" t="s">
        <v>27</v>
      </c>
      <c r="E2052" s="18" t="s">
        <v>21</v>
      </c>
      <c r="F2052" s="18" t="s">
        <v>101</v>
      </c>
      <c r="G2052" s="18" t="s">
        <v>110</v>
      </c>
      <c r="H2052" s="18" t="s">
        <v>2315</v>
      </c>
      <c r="I2052" s="18" t="s">
        <v>2316</v>
      </c>
      <c r="J2052" s="20">
        <v>838</v>
      </c>
      <c r="K2052" s="20">
        <v>1122</v>
      </c>
      <c r="L2052" s="20">
        <v>335</v>
      </c>
      <c r="M2052" s="20">
        <v>0</v>
      </c>
      <c r="N2052" s="20">
        <v>7.7</v>
      </c>
      <c r="O2052" s="20">
        <v>151</v>
      </c>
      <c r="P2052" s="20">
        <v>110</v>
      </c>
      <c r="Q2052" s="3">
        <v>21994911</v>
      </c>
      <c r="R2052" s="3">
        <v>5000000</v>
      </c>
      <c r="S2052" s="3">
        <f t="shared" si="320"/>
        <v>16994911</v>
      </c>
      <c r="T2052" s="4">
        <f t="shared" si="321"/>
        <v>3.3989821999999998</v>
      </c>
      <c r="U2052" s="5">
        <f t="shared" si="322"/>
        <v>32.159592879999998</v>
      </c>
      <c r="V2052" s="2">
        <f t="shared" si="323"/>
        <v>2000</v>
      </c>
      <c r="W2052" s="18" t="str">
        <f t="shared" si="324"/>
        <v>sentyabr</v>
      </c>
      <c r="X2052" s="18" t="str">
        <f t="shared" si="325"/>
        <v>Stephen Daldry</v>
      </c>
      <c r="Y2052" s="18" t="str">
        <f t="shared" si="326"/>
        <v>BİLLY ELLİOT</v>
      </c>
      <c r="Z2052" s="18" t="str">
        <f t="shared" si="327"/>
        <v>Normal</v>
      </c>
      <c r="AA2052" s="18" t="str">
        <f>VLOOKUP(D2052, lookups!$A$2:$B$18, 2, FALSE)</f>
        <v>Medium Budget</v>
      </c>
      <c r="AB2052" s="18" t="str">
        <f t="shared" si="328"/>
        <v>Not Recommended</v>
      </c>
      <c r="AC2052" s="18" t="str">
        <f t="shared" si="329"/>
        <v>Normal</v>
      </c>
    </row>
    <row r="2053" spans="1:29" x14ac:dyDescent="0.35">
      <c r="A2053" s="18" t="s">
        <v>2740</v>
      </c>
      <c r="B2053" s="19">
        <v>36904</v>
      </c>
      <c r="C2053" s="18" t="s">
        <v>50</v>
      </c>
      <c r="D2053" s="18" t="s">
        <v>312</v>
      </c>
      <c r="E2053" s="18" t="s">
        <v>21</v>
      </c>
      <c r="F2053" s="18" t="s">
        <v>22</v>
      </c>
      <c r="G2053" s="18" t="s">
        <v>110</v>
      </c>
      <c r="H2053" s="18" t="s">
        <v>1834</v>
      </c>
      <c r="I2053" s="18" t="s">
        <v>1859</v>
      </c>
      <c r="J2053" s="20">
        <v>23000</v>
      </c>
      <c r="K2053" s="20">
        <v>23242</v>
      </c>
      <c r="L2053" s="20">
        <v>131</v>
      </c>
      <c r="M2053" s="20">
        <v>0</v>
      </c>
      <c r="N2053" s="20">
        <v>6.6</v>
      </c>
      <c r="O2053" s="20">
        <v>140</v>
      </c>
      <c r="P2053" s="20">
        <v>97</v>
      </c>
      <c r="Q2053" s="3">
        <v>21973182</v>
      </c>
      <c r="R2053" s="3">
        <v>23000000</v>
      </c>
      <c r="S2053" s="3">
        <f t="shared" si="320"/>
        <v>-1026818</v>
      </c>
      <c r="T2053" s="4">
        <f t="shared" si="321"/>
        <v>-4.4644260869565217E-2</v>
      </c>
      <c r="U2053" s="5">
        <f t="shared" si="322"/>
        <v>26.382142295652173</v>
      </c>
      <c r="V2053" s="2">
        <f t="shared" si="323"/>
        <v>2001</v>
      </c>
      <c r="W2053" s="18" t="str">
        <f t="shared" si="324"/>
        <v>yanvar</v>
      </c>
      <c r="X2053" s="18" t="str">
        <f t="shared" si="325"/>
        <v>John Dahl</v>
      </c>
      <c r="Y2053" s="18" t="str">
        <f t="shared" si="326"/>
        <v>JOY RİDE</v>
      </c>
      <c r="Z2053" s="18" t="str">
        <f t="shared" si="327"/>
        <v>Normal</v>
      </c>
      <c r="AA2053" s="18" t="str">
        <f>VLOOKUP(D2053, lookups!$A$2:$B$18, 2, FALSE)</f>
        <v>Medium Budget</v>
      </c>
      <c r="AB2053" s="18" t="str">
        <f t="shared" si="328"/>
        <v>Not Recommended</v>
      </c>
      <c r="AC2053" s="18" t="str">
        <f t="shared" si="329"/>
        <v>Normal</v>
      </c>
    </row>
    <row r="2054" spans="1:29" x14ac:dyDescent="0.35">
      <c r="A2054" s="18" t="s">
        <v>3892</v>
      </c>
      <c r="B2054" s="19">
        <v>38574</v>
      </c>
      <c r="C2054" s="18" t="s">
        <v>50</v>
      </c>
      <c r="D2054" s="18" t="s">
        <v>38</v>
      </c>
      <c r="E2054" s="18" t="s">
        <v>21</v>
      </c>
      <c r="F2054" s="18" t="s">
        <v>22</v>
      </c>
      <c r="G2054" s="18" t="s">
        <v>150</v>
      </c>
      <c r="H2054" s="18" t="s">
        <v>3893</v>
      </c>
      <c r="I2054" s="18" t="s">
        <v>3894</v>
      </c>
      <c r="J2054" s="20">
        <v>618</v>
      </c>
      <c r="K2054" s="20">
        <v>1095</v>
      </c>
      <c r="L2054" s="20">
        <v>13</v>
      </c>
      <c r="M2054" s="20">
        <v>0</v>
      </c>
      <c r="N2054" s="20">
        <v>6.6</v>
      </c>
      <c r="O2054" s="20">
        <v>112</v>
      </c>
      <c r="P2054" s="20">
        <v>107</v>
      </c>
      <c r="Q2054" s="3">
        <v>21835784</v>
      </c>
      <c r="R2054" s="3">
        <v>30000000</v>
      </c>
      <c r="S2054" s="3">
        <f t="shared" si="320"/>
        <v>-8164216</v>
      </c>
      <c r="T2054" s="4">
        <f t="shared" si="321"/>
        <v>-0.27214053333333332</v>
      </c>
      <c r="U2054" s="5">
        <f t="shared" si="322"/>
        <v>26.291143786666666</v>
      </c>
      <c r="V2054" s="2">
        <f t="shared" si="323"/>
        <v>2005</v>
      </c>
      <c r="W2054" s="18" t="str">
        <f t="shared" si="324"/>
        <v>avgust</v>
      </c>
      <c r="X2054" s="18" t="str">
        <f t="shared" si="325"/>
        <v>Nigel Cole</v>
      </c>
      <c r="Y2054" s="18" t="str">
        <f t="shared" si="326"/>
        <v>A LOT LİKE LOVE</v>
      </c>
      <c r="Z2054" s="18" t="str">
        <f t="shared" si="327"/>
        <v>Normal</v>
      </c>
      <c r="AA2054" s="18" t="str">
        <f>VLOOKUP(D2054, lookups!$A$2:$B$18, 2, FALSE)</f>
        <v>Medium Budget</v>
      </c>
      <c r="AB2054" s="18" t="str">
        <f t="shared" si="328"/>
        <v>Not Recommended</v>
      </c>
      <c r="AC2054" s="18" t="str">
        <f t="shared" si="329"/>
        <v>Normal</v>
      </c>
    </row>
    <row r="2055" spans="1:29" x14ac:dyDescent="0.35">
      <c r="A2055" s="18" t="s">
        <v>3725</v>
      </c>
      <c r="B2055" s="19">
        <v>38215</v>
      </c>
      <c r="C2055" s="18" t="s">
        <v>50</v>
      </c>
      <c r="D2055" s="18" t="s">
        <v>38</v>
      </c>
      <c r="E2055" s="18" t="s">
        <v>21</v>
      </c>
      <c r="F2055" s="18" t="s">
        <v>22</v>
      </c>
      <c r="G2055" s="18" t="s">
        <v>150</v>
      </c>
      <c r="H2055" s="18" t="s">
        <v>1370</v>
      </c>
      <c r="I2055" s="18" t="s">
        <v>3040</v>
      </c>
      <c r="J2055" s="20">
        <v>1000</v>
      </c>
      <c r="K2055" s="20">
        <v>4462</v>
      </c>
      <c r="L2055" s="20">
        <v>30</v>
      </c>
      <c r="M2055" s="20">
        <v>491</v>
      </c>
      <c r="N2055" s="20">
        <v>5.5</v>
      </c>
      <c r="O2055" s="20">
        <v>63</v>
      </c>
      <c r="P2055" s="20">
        <v>104</v>
      </c>
      <c r="Q2055" s="3">
        <v>21800302</v>
      </c>
      <c r="R2055" s="3">
        <v>30000000</v>
      </c>
      <c r="S2055" s="3">
        <f t="shared" si="320"/>
        <v>-8199698</v>
      </c>
      <c r="T2055" s="4">
        <f t="shared" si="321"/>
        <v>-0.27332326666666668</v>
      </c>
      <c r="U2055" s="5">
        <f t="shared" si="322"/>
        <v>21.939770693333333</v>
      </c>
      <c r="V2055" s="2">
        <f t="shared" si="323"/>
        <v>2004</v>
      </c>
      <c r="W2055" s="18" t="str">
        <f t="shared" si="324"/>
        <v>avgust</v>
      </c>
      <c r="X2055" s="18" t="str">
        <f t="shared" si="325"/>
        <v>Charles Stone III</v>
      </c>
      <c r="Y2055" s="18" t="str">
        <f t="shared" si="326"/>
        <v>MR 3000</v>
      </c>
      <c r="Z2055" s="18" t="str">
        <f t="shared" si="327"/>
        <v>Normal</v>
      </c>
      <c r="AA2055" s="18" t="str">
        <f>VLOOKUP(D2055, lookups!$A$2:$B$18, 2, FALSE)</f>
        <v>Medium Budget</v>
      </c>
      <c r="AB2055" s="18" t="str">
        <f t="shared" si="328"/>
        <v>Not Recommended</v>
      </c>
      <c r="AC2055" s="18" t="str">
        <f t="shared" si="329"/>
        <v>High Buzz Mismatch</v>
      </c>
    </row>
    <row r="2056" spans="1:29" x14ac:dyDescent="0.35">
      <c r="A2056" s="18" t="s">
        <v>6510</v>
      </c>
      <c r="B2056" s="19">
        <v>41534</v>
      </c>
      <c r="C2056" s="18" t="s">
        <v>50</v>
      </c>
      <c r="D2056" s="18" t="s">
        <v>38</v>
      </c>
      <c r="E2056" s="18" t="s">
        <v>21</v>
      </c>
      <c r="F2056" s="18" t="s">
        <v>22</v>
      </c>
      <c r="G2056" s="18" t="s">
        <v>110</v>
      </c>
      <c r="H2056" s="18" t="s">
        <v>602</v>
      </c>
      <c r="I2056" s="18" t="s">
        <v>6511</v>
      </c>
      <c r="J2056" s="20">
        <v>49000</v>
      </c>
      <c r="K2056" s="20">
        <v>74181</v>
      </c>
      <c r="L2056" s="20">
        <v>16</v>
      </c>
      <c r="M2056" s="20">
        <v>0</v>
      </c>
      <c r="N2056" s="20">
        <v>5.6</v>
      </c>
      <c r="O2056" s="20">
        <v>133</v>
      </c>
      <c r="P2056" s="20">
        <v>89</v>
      </c>
      <c r="Q2056" s="3">
        <v>21784432</v>
      </c>
      <c r="R2056" s="3">
        <v>35000000</v>
      </c>
      <c r="S2056" s="3">
        <f t="shared" si="320"/>
        <v>-13215568</v>
      </c>
      <c r="T2056" s="4">
        <f t="shared" si="321"/>
        <v>-0.37758765714285714</v>
      </c>
      <c r="U2056" s="5">
        <f t="shared" si="322"/>
        <v>22.248964937142855</v>
      </c>
      <c r="V2056" s="2">
        <f t="shared" si="323"/>
        <v>2013</v>
      </c>
      <c r="W2056" s="18" t="str">
        <f t="shared" si="324"/>
        <v>sentyabr</v>
      </c>
      <c r="X2056" s="18" t="str">
        <f t="shared" si="325"/>
        <v>Justin Zackham</v>
      </c>
      <c r="Y2056" s="18" t="str">
        <f t="shared" si="326"/>
        <v>THE BİG WEDDİNG</v>
      </c>
      <c r="Z2056" s="18" t="str">
        <f t="shared" si="327"/>
        <v>Normal</v>
      </c>
      <c r="AA2056" s="18" t="str">
        <f>VLOOKUP(D2056, lookups!$A$2:$B$18, 2, FALSE)</f>
        <v>Medium Budget</v>
      </c>
      <c r="AB2056" s="18" t="str">
        <f t="shared" si="328"/>
        <v>Not Recommended</v>
      </c>
      <c r="AC2056" s="18" t="str">
        <f t="shared" si="329"/>
        <v>High Buzz Mismatch</v>
      </c>
    </row>
    <row r="2057" spans="1:29" x14ac:dyDescent="0.35">
      <c r="A2057" s="18" t="s">
        <v>6177</v>
      </c>
      <c r="B2057" s="19">
        <v>40989</v>
      </c>
      <c r="C2057" s="18" t="s">
        <v>50</v>
      </c>
      <c r="D2057" s="18" t="s">
        <v>27</v>
      </c>
      <c r="E2057" s="18" t="s">
        <v>21</v>
      </c>
      <c r="F2057" s="18" t="s">
        <v>22</v>
      </c>
      <c r="G2057" s="18" t="s">
        <v>150</v>
      </c>
      <c r="H2057" s="18" t="s">
        <v>1395</v>
      </c>
      <c r="I2057" s="18" t="s">
        <v>5967</v>
      </c>
      <c r="J2057" s="20">
        <v>11000</v>
      </c>
      <c r="K2057" s="20">
        <v>13960</v>
      </c>
      <c r="L2057" s="20">
        <v>337</v>
      </c>
      <c r="M2057" s="20">
        <v>27000</v>
      </c>
      <c r="N2057" s="20">
        <v>7.4</v>
      </c>
      <c r="O2057" s="20">
        <v>368</v>
      </c>
      <c r="P2057" s="20">
        <v>130</v>
      </c>
      <c r="Q2057" s="3">
        <v>21589307</v>
      </c>
      <c r="R2057" s="3">
        <v>10000000</v>
      </c>
      <c r="S2057" s="3">
        <f t="shared" si="320"/>
        <v>11589307</v>
      </c>
      <c r="T2057" s="4">
        <f t="shared" si="321"/>
        <v>1.1589307</v>
      </c>
      <c r="U2057" s="5">
        <f t="shared" si="322"/>
        <v>32.763572280000005</v>
      </c>
      <c r="V2057" s="2">
        <f t="shared" si="323"/>
        <v>2012</v>
      </c>
      <c r="W2057" s="18" t="str">
        <f t="shared" si="324"/>
        <v>mart</v>
      </c>
      <c r="X2057" s="18" t="str">
        <f t="shared" si="325"/>
        <v>Jeff Nichols</v>
      </c>
      <c r="Y2057" s="18" t="str">
        <f t="shared" si="326"/>
        <v>MUD</v>
      </c>
      <c r="Z2057" s="18" t="str">
        <f t="shared" si="327"/>
        <v>Normal</v>
      </c>
      <c r="AA2057" s="18" t="str">
        <f>VLOOKUP(D2057, lookups!$A$2:$B$18, 2, FALSE)</f>
        <v>Medium Budget</v>
      </c>
      <c r="AB2057" s="18" t="str">
        <f t="shared" si="328"/>
        <v>Not Recommended</v>
      </c>
      <c r="AC2057" s="18" t="str">
        <f t="shared" si="329"/>
        <v>Normal</v>
      </c>
    </row>
    <row r="2058" spans="1:29" x14ac:dyDescent="0.35">
      <c r="A2058" s="18" t="s">
        <v>6626</v>
      </c>
      <c r="B2058" s="19">
        <v>41816</v>
      </c>
      <c r="C2058" s="18" t="s">
        <v>50</v>
      </c>
      <c r="D2058" s="18" t="s">
        <v>27</v>
      </c>
      <c r="E2058" s="18" t="s">
        <v>21</v>
      </c>
      <c r="F2058" s="18" t="s">
        <v>22</v>
      </c>
      <c r="G2058" s="18" t="s">
        <v>150</v>
      </c>
      <c r="H2058" s="18" t="s">
        <v>5000</v>
      </c>
      <c r="I2058" s="18" t="s">
        <v>4187</v>
      </c>
      <c r="J2058" s="20">
        <v>1000</v>
      </c>
      <c r="K2058" s="20">
        <v>3745</v>
      </c>
      <c r="L2058" s="20">
        <v>57</v>
      </c>
      <c r="M2058" s="20">
        <v>0</v>
      </c>
      <c r="N2058" s="20">
        <v>6.6</v>
      </c>
      <c r="O2058" s="20">
        <v>91</v>
      </c>
      <c r="P2058" s="20">
        <v>121</v>
      </c>
      <c r="Q2058" s="3">
        <v>21569041</v>
      </c>
      <c r="R2058" s="3">
        <v>9000000</v>
      </c>
      <c r="S2058" s="3">
        <f t="shared" si="320"/>
        <v>12569041</v>
      </c>
      <c r="T2058" s="4">
        <f t="shared" si="321"/>
        <v>1.396560111111111</v>
      </c>
      <c r="U2058" s="5">
        <f t="shared" si="322"/>
        <v>26.958624044444441</v>
      </c>
      <c r="V2058" s="2">
        <f t="shared" si="323"/>
        <v>2014</v>
      </c>
      <c r="W2058" s="18" t="str">
        <f t="shared" si="324"/>
        <v>iyun</v>
      </c>
      <c r="X2058" s="18" t="str">
        <f t="shared" si="325"/>
        <v>Mike Binder</v>
      </c>
      <c r="Y2058" s="18" t="str">
        <f t="shared" si="326"/>
        <v>BLACK OR WHİTE</v>
      </c>
      <c r="Z2058" s="18" t="str">
        <f t="shared" si="327"/>
        <v>Normal</v>
      </c>
      <c r="AA2058" s="18" t="str">
        <f>VLOOKUP(D2058, lookups!$A$2:$B$18, 2, FALSE)</f>
        <v>Medium Budget</v>
      </c>
      <c r="AB2058" s="18" t="str">
        <f t="shared" si="328"/>
        <v>Not Recommended</v>
      </c>
      <c r="AC2058" s="18" t="str">
        <f t="shared" si="329"/>
        <v>Normal</v>
      </c>
    </row>
    <row r="2059" spans="1:29" x14ac:dyDescent="0.35">
      <c r="A2059" s="18" t="s">
        <v>6358</v>
      </c>
      <c r="B2059" s="19">
        <v>41616</v>
      </c>
      <c r="C2059" s="18" t="s">
        <v>50</v>
      </c>
      <c r="D2059" s="18" t="s">
        <v>38</v>
      </c>
      <c r="E2059" s="18" t="s">
        <v>21</v>
      </c>
      <c r="F2059" s="18" t="s">
        <v>22</v>
      </c>
      <c r="G2059" s="18" t="s">
        <v>150</v>
      </c>
      <c r="H2059" s="18" t="s">
        <v>1777</v>
      </c>
      <c r="I2059" s="18" t="s">
        <v>6359</v>
      </c>
      <c r="J2059" s="20">
        <v>3000</v>
      </c>
      <c r="K2059" s="20">
        <v>8097</v>
      </c>
      <c r="L2059" s="20">
        <v>68</v>
      </c>
      <c r="M2059" s="20">
        <v>0</v>
      </c>
      <c r="N2059" s="20">
        <v>5</v>
      </c>
      <c r="O2059" s="20">
        <v>52</v>
      </c>
      <c r="P2059" s="20">
        <v>96</v>
      </c>
      <c r="Q2059" s="3">
        <v>21564616</v>
      </c>
      <c r="R2059" s="3">
        <v>8500000</v>
      </c>
      <c r="S2059" s="3">
        <f t="shared" si="320"/>
        <v>13064616</v>
      </c>
      <c r="T2059" s="4">
        <f t="shared" si="321"/>
        <v>1.5370136470588236</v>
      </c>
      <c r="U2059" s="5">
        <f t="shared" si="322"/>
        <v>20.614805458823529</v>
      </c>
      <c r="V2059" s="2">
        <f t="shared" si="323"/>
        <v>2013</v>
      </c>
      <c r="W2059" s="18" t="str">
        <f t="shared" si="324"/>
        <v>dekabr</v>
      </c>
      <c r="X2059" s="18" t="str">
        <f t="shared" si="325"/>
        <v>David E. Talbert</v>
      </c>
      <c r="Y2059" s="18" t="str">
        <f t="shared" si="326"/>
        <v>BAGGAGE CLAİM</v>
      </c>
      <c r="Z2059" s="18" t="str">
        <f t="shared" si="327"/>
        <v>Normal</v>
      </c>
      <c r="AA2059" s="18" t="str">
        <f>VLOOKUP(D2059, lookups!$A$2:$B$18, 2, FALSE)</f>
        <v>Medium Budget</v>
      </c>
      <c r="AB2059" s="18" t="str">
        <f t="shared" si="328"/>
        <v>Not Recommended</v>
      </c>
      <c r="AC2059" s="18" t="str">
        <f t="shared" si="329"/>
        <v>Normal</v>
      </c>
    </row>
    <row r="2060" spans="1:29" x14ac:dyDescent="0.35">
      <c r="A2060" s="18" t="s">
        <v>6047</v>
      </c>
      <c r="B2060" s="19">
        <v>40591</v>
      </c>
      <c r="C2060" s="18" t="s">
        <v>50</v>
      </c>
      <c r="D2060" s="18" t="s">
        <v>58</v>
      </c>
      <c r="E2060" s="18" t="s">
        <v>21</v>
      </c>
      <c r="F2060" s="18" t="s">
        <v>22</v>
      </c>
      <c r="G2060" s="18" t="s">
        <v>110</v>
      </c>
      <c r="H2060" s="18" t="s">
        <v>1401</v>
      </c>
      <c r="I2060" s="18" t="s">
        <v>2382</v>
      </c>
      <c r="J2060" s="20">
        <v>20000</v>
      </c>
      <c r="K2060" s="20">
        <v>45202</v>
      </c>
      <c r="L2060" s="20">
        <v>234</v>
      </c>
      <c r="M2060" s="20">
        <v>18000</v>
      </c>
      <c r="N2060" s="20">
        <v>5.6</v>
      </c>
      <c r="O2060" s="20">
        <v>208</v>
      </c>
      <c r="P2060" s="20">
        <v>102</v>
      </c>
      <c r="Q2060" s="3">
        <v>21557240</v>
      </c>
      <c r="R2060" s="3">
        <v>49900000</v>
      </c>
      <c r="S2060" s="3">
        <f t="shared" si="320"/>
        <v>-28342760</v>
      </c>
      <c r="T2060" s="4">
        <f t="shared" si="321"/>
        <v>-0.56799118236472945</v>
      </c>
      <c r="U2060" s="5">
        <f t="shared" si="322"/>
        <v>23.972803527054108</v>
      </c>
      <c r="V2060" s="2">
        <f t="shared" si="323"/>
        <v>2011</v>
      </c>
      <c r="W2060" s="18" t="str">
        <f t="shared" si="324"/>
        <v>fevral</v>
      </c>
      <c r="X2060" s="18" t="str">
        <f t="shared" si="325"/>
        <v>David Gordon Green</v>
      </c>
      <c r="Y2060" s="18" t="str">
        <f t="shared" si="326"/>
        <v>YOUR HİGHNESS</v>
      </c>
      <c r="Z2060" s="18" t="str">
        <f t="shared" si="327"/>
        <v>Normal</v>
      </c>
      <c r="AA2060" s="18" t="str">
        <f>VLOOKUP(D2060, lookups!$A$2:$B$18, 2, FALSE)</f>
        <v>High Budget</v>
      </c>
      <c r="AB2060" s="18" t="str">
        <f t="shared" si="328"/>
        <v>Not Recommended</v>
      </c>
      <c r="AC2060" s="18" t="str">
        <f t="shared" si="329"/>
        <v>High Buzz Mismatch</v>
      </c>
    </row>
    <row r="2061" spans="1:29" x14ac:dyDescent="0.35">
      <c r="A2061" s="18" t="s">
        <v>1801</v>
      </c>
      <c r="B2061" s="19">
        <v>36054</v>
      </c>
      <c r="C2061" s="18" t="s">
        <v>50</v>
      </c>
      <c r="D2061" s="18" t="s">
        <v>27</v>
      </c>
      <c r="E2061" s="18" t="s">
        <v>21</v>
      </c>
      <c r="F2061" s="18" t="s">
        <v>22</v>
      </c>
      <c r="G2061" s="18" t="s">
        <v>110</v>
      </c>
      <c r="H2061" s="18" t="s">
        <v>592</v>
      </c>
      <c r="I2061" s="18" t="s">
        <v>557</v>
      </c>
      <c r="J2061" s="20">
        <v>18000</v>
      </c>
      <c r="K2061" s="20">
        <v>37315</v>
      </c>
      <c r="L2061" s="20">
        <v>0</v>
      </c>
      <c r="M2061" s="20">
        <v>0</v>
      </c>
      <c r="N2061" s="20">
        <v>6.9</v>
      </c>
      <c r="O2061" s="20">
        <v>48</v>
      </c>
      <c r="P2061" s="20">
        <v>136</v>
      </c>
      <c r="Q2061" s="3">
        <v>21554585</v>
      </c>
      <c r="R2061" s="3">
        <v>25000000</v>
      </c>
      <c r="S2061" s="3">
        <f t="shared" si="320"/>
        <v>-3445415</v>
      </c>
      <c r="T2061" s="4">
        <f t="shared" si="321"/>
        <v>-0.13781660000000001</v>
      </c>
      <c r="U2061" s="5">
        <f t="shared" si="322"/>
        <v>27.54487336</v>
      </c>
      <c r="V2061" s="2">
        <f t="shared" si="323"/>
        <v>1998</v>
      </c>
      <c r="W2061" s="18" t="str">
        <f t="shared" si="324"/>
        <v>sentyabr</v>
      </c>
      <c r="X2061" s="18" t="str">
        <f t="shared" si="325"/>
        <v>Spike Lee</v>
      </c>
      <c r="Y2061" s="18" t="str">
        <f t="shared" si="326"/>
        <v>HE GOT GAME</v>
      </c>
      <c r="Z2061" s="18" t="str">
        <f t="shared" si="327"/>
        <v>Normal</v>
      </c>
      <c r="AA2061" s="18" t="str">
        <f>VLOOKUP(D2061, lookups!$A$2:$B$18, 2, FALSE)</f>
        <v>Medium Budget</v>
      </c>
      <c r="AB2061" s="18" t="str">
        <f t="shared" si="328"/>
        <v>Not Recommended</v>
      </c>
      <c r="AC2061" s="18" t="str">
        <f t="shared" si="329"/>
        <v>Normal</v>
      </c>
    </row>
    <row r="2062" spans="1:29" x14ac:dyDescent="0.35">
      <c r="A2062" s="18" t="s">
        <v>6564</v>
      </c>
      <c r="B2062" s="19">
        <v>41403</v>
      </c>
      <c r="C2062" s="18" t="s">
        <v>50</v>
      </c>
      <c r="D2062" s="18" t="s">
        <v>38</v>
      </c>
      <c r="E2062" s="18" t="s">
        <v>21</v>
      </c>
      <c r="F2062" s="18" t="s">
        <v>22</v>
      </c>
      <c r="G2062" s="18" t="s">
        <v>150</v>
      </c>
      <c r="H2062" s="18" t="s">
        <v>3785</v>
      </c>
      <c r="I2062" s="18" t="s">
        <v>6565</v>
      </c>
      <c r="J2062" s="20">
        <v>7000</v>
      </c>
      <c r="K2062" s="20">
        <v>8375</v>
      </c>
      <c r="L2062" s="20">
        <v>214</v>
      </c>
      <c r="M2062" s="20">
        <v>22000</v>
      </c>
      <c r="N2062" s="20">
        <v>7.4</v>
      </c>
      <c r="O2062" s="20">
        <v>276</v>
      </c>
      <c r="P2062" s="20">
        <v>103</v>
      </c>
      <c r="Q2062" s="3">
        <v>21501098</v>
      </c>
      <c r="R2062" s="3">
        <v>5000000</v>
      </c>
      <c r="S2062" s="3">
        <f t="shared" si="320"/>
        <v>16501098</v>
      </c>
      <c r="T2062" s="4">
        <f t="shared" si="321"/>
        <v>3.3002196000000001</v>
      </c>
      <c r="U2062" s="5">
        <f t="shared" si="322"/>
        <v>33.120087840000004</v>
      </c>
      <c r="V2062" s="2">
        <f t="shared" si="323"/>
        <v>2013</v>
      </c>
      <c r="W2062" s="18" t="str">
        <f t="shared" si="324"/>
        <v>may</v>
      </c>
      <c r="X2062" s="18" t="str">
        <f t="shared" si="325"/>
        <v>Nat Faxon</v>
      </c>
      <c r="Y2062" s="18" t="str">
        <f t="shared" si="326"/>
        <v>THE WAY WAY BACK</v>
      </c>
      <c r="Z2062" s="18" t="str">
        <f t="shared" si="327"/>
        <v>Normal</v>
      </c>
      <c r="AA2062" s="18" t="str">
        <f>VLOOKUP(D2062, lookups!$A$2:$B$18, 2, FALSE)</f>
        <v>Medium Budget</v>
      </c>
      <c r="AB2062" s="18" t="str">
        <f t="shared" si="328"/>
        <v>Not Recommended</v>
      </c>
      <c r="AC2062" s="18" t="str">
        <f t="shared" si="329"/>
        <v>Normal</v>
      </c>
    </row>
    <row r="2063" spans="1:29" x14ac:dyDescent="0.35">
      <c r="A2063" s="18" t="s">
        <v>432</v>
      </c>
      <c r="B2063" s="19">
        <v>30398</v>
      </c>
      <c r="C2063" s="18" t="s">
        <v>50</v>
      </c>
      <c r="D2063" s="18" t="s">
        <v>58</v>
      </c>
      <c r="E2063" s="18" t="s">
        <v>21</v>
      </c>
      <c r="F2063" s="18" t="s">
        <v>22</v>
      </c>
      <c r="G2063" s="18" t="s">
        <v>102</v>
      </c>
      <c r="H2063" s="18" t="s">
        <v>433</v>
      </c>
      <c r="I2063" s="18" t="s">
        <v>434</v>
      </c>
      <c r="J2063" s="20">
        <v>2000</v>
      </c>
      <c r="K2063" s="20">
        <v>6341</v>
      </c>
      <c r="L2063" s="20">
        <v>133</v>
      </c>
      <c r="M2063" s="20">
        <v>0</v>
      </c>
      <c r="N2063" s="20">
        <v>7.9</v>
      </c>
      <c r="O2063" s="20">
        <v>80</v>
      </c>
      <c r="P2063" s="20">
        <v>193</v>
      </c>
      <c r="Q2063" s="3">
        <v>21500000</v>
      </c>
      <c r="R2063" s="3">
        <v>27000000</v>
      </c>
      <c r="S2063" s="3">
        <f t="shared" si="320"/>
        <v>-5500000</v>
      </c>
      <c r="T2063" s="4">
        <f t="shared" si="321"/>
        <v>-0.20370370370370369</v>
      </c>
      <c r="U2063" s="5">
        <f t="shared" si="322"/>
        <v>31.518518518518519</v>
      </c>
      <c r="V2063" s="2">
        <f t="shared" si="323"/>
        <v>1983</v>
      </c>
      <c r="W2063" s="18" t="str">
        <f t="shared" si="324"/>
        <v>mart</v>
      </c>
      <c r="X2063" s="18" t="str">
        <f t="shared" si="325"/>
        <v>Philip Kaufman</v>
      </c>
      <c r="Y2063" s="18" t="str">
        <f t="shared" si="326"/>
        <v>THE RİGHT STUFF</v>
      </c>
      <c r="Z2063" s="18" t="str">
        <f t="shared" si="327"/>
        <v>Normal</v>
      </c>
      <c r="AA2063" s="18" t="str">
        <f>VLOOKUP(D2063, lookups!$A$2:$B$18, 2, FALSE)</f>
        <v>High Budget</v>
      </c>
      <c r="AB2063" s="18" t="str">
        <f t="shared" si="328"/>
        <v>Not Recommended</v>
      </c>
      <c r="AC2063" s="18" t="str">
        <f t="shared" si="329"/>
        <v>Normal</v>
      </c>
    </row>
    <row r="2064" spans="1:29" x14ac:dyDescent="0.35">
      <c r="A2064" s="18" t="s">
        <v>6512</v>
      </c>
      <c r="B2064" s="19">
        <v>41403</v>
      </c>
      <c r="C2064" s="18" t="s">
        <v>50</v>
      </c>
      <c r="D2064" s="18" t="s">
        <v>27</v>
      </c>
      <c r="E2064" s="18" t="s">
        <v>21</v>
      </c>
      <c r="F2064" s="18" t="s">
        <v>22</v>
      </c>
      <c r="G2064" s="18" t="s">
        <v>150</v>
      </c>
      <c r="H2064" s="18" t="s">
        <v>1989</v>
      </c>
      <c r="I2064" s="18" t="s">
        <v>6513</v>
      </c>
      <c r="J2064" s="20">
        <v>876</v>
      </c>
      <c r="K2064" s="20">
        <v>1985</v>
      </c>
      <c r="L2064" s="20">
        <v>33</v>
      </c>
      <c r="M2064" s="20">
        <v>53000</v>
      </c>
      <c r="N2064" s="20">
        <v>7.6</v>
      </c>
      <c r="O2064" s="20">
        <v>252</v>
      </c>
      <c r="P2064" s="20">
        <v>131</v>
      </c>
      <c r="Q2064" s="3">
        <v>21483154</v>
      </c>
      <c r="R2064" s="3">
        <v>19000000</v>
      </c>
      <c r="S2064" s="3">
        <f t="shared" si="320"/>
        <v>2483154</v>
      </c>
      <c r="T2064" s="4">
        <f t="shared" si="321"/>
        <v>0.13069231578947368</v>
      </c>
      <c r="U2064" s="5">
        <f t="shared" si="322"/>
        <v>35.752276926315787</v>
      </c>
      <c r="V2064" s="2">
        <f t="shared" si="323"/>
        <v>2013</v>
      </c>
      <c r="W2064" s="18" t="str">
        <f t="shared" si="324"/>
        <v>may</v>
      </c>
      <c r="X2064" s="18" t="str">
        <f t="shared" si="325"/>
        <v>Brian Percival</v>
      </c>
      <c r="Y2064" s="18" t="str">
        <f t="shared" si="326"/>
        <v>THE BOOK THİEF</v>
      </c>
      <c r="Z2064" s="18" t="str">
        <f t="shared" si="327"/>
        <v>Normal</v>
      </c>
      <c r="AA2064" s="18" t="str">
        <f>VLOOKUP(D2064, lookups!$A$2:$B$18, 2, FALSE)</f>
        <v>Medium Budget</v>
      </c>
      <c r="AB2064" s="18" t="str">
        <f t="shared" si="328"/>
        <v>Not Recommended</v>
      </c>
      <c r="AC2064" s="18" t="str">
        <f t="shared" si="329"/>
        <v>Normal</v>
      </c>
    </row>
    <row r="2065" spans="1:29" x14ac:dyDescent="0.35">
      <c r="A2065" s="18" t="s">
        <v>2307</v>
      </c>
      <c r="B2065" s="19">
        <v>36587</v>
      </c>
      <c r="C2065" s="18" t="s">
        <v>50</v>
      </c>
      <c r="D2065" s="18" t="s">
        <v>95</v>
      </c>
      <c r="E2065" s="18" t="s">
        <v>21</v>
      </c>
      <c r="F2065" s="18" t="s">
        <v>22</v>
      </c>
      <c r="G2065" s="18" t="s">
        <v>150</v>
      </c>
      <c r="H2065" s="18" t="s">
        <v>813</v>
      </c>
      <c r="I2065" s="18" t="s">
        <v>2308</v>
      </c>
      <c r="J2065" s="20">
        <v>743</v>
      </c>
      <c r="K2065" s="20">
        <v>971</v>
      </c>
      <c r="L2065" s="20">
        <v>64</v>
      </c>
      <c r="M2065" s="20">
        <v>0</v>
      </c>
      <c r="N2065" s="20">
        <v>2.4</v>
      </c>
      <c r="O2065" s="20">
        <v>174</v>
      </c>
      <c r="P2065" s="20">
        <v>119</v>
      </c>
      <c r="Q2065" s="3">
        <v>21471685</v>
      </c>
      <c r="R2065" s="3">
        <v>44000000</v>
      </c>
      <c r="S2065" s="3">
        <f t="shared" si="320"/>
        <v>-22528315</v>
      </c>
      <c r="T2065" s="4">
        <f t="shared" si="321"/>
        <v>-0.5120071590909091</v>
      </c>
      <c r="U2065" s="5">
        <f t="shared" si="322"/>
        <v>9.3951971363636364</v>
      </c>
      <c r="V2065" s="2">
        <f t="shared" si="323"/>
        <v>2000</v>
      </c>
      <c r="W2065" s="18" t="str">
        <f t="shared" si="324"/>
        <v>mart</v>
      </c>
      <c r="X2065" s="18" t="str">
        <f t="shared" si="325"/>
        <v>Roger Christian</v>
      </c>
      <c r="Y2065" s="18" t="str">
        <f t="shared" si="326"/>
        <v>BATTLEFİELD EARTH</v>
      </c>
      <c r="Z2065" s="18" t="str">
        <f t="shared" si="327"/>
        <v>Normal</v>
      </c>
      <c r="AA2065" s="18" t="str">
        <f>VLOOKUP(D2065, lookups!$A$2:$B$18, 2, FALSE)</f>
        <v>High Budget</v>
      </c>
      <c r="AB2065" s="18" t="str">
        <f t="shared" si="328"/>
        <v>Not Recommended</v>
      </c>
      <c r="AC2065" s="18" t="str">
        <f t="shared" si="329"/>
        <v>High Buzz Mismatch</v>
      </c>
    </row>
    <row r="2066" spans="1:29" x14ac:dyDescent="0.35">
      <c r="A2066" s="18" t="s">
        <v>2575</v>
      </c>
      <c r="B2066" s="19">
        <v>36527</v>
      </c>
      <c r="C2066" s="18" t="s">
        <v>50</v>
      </c>
      <c r="D2066" s="18" t="s">
        <v>109</v>
      </c>
      <c r="E2066" s="18" t="s">
        <v>21</v>
      </c>
      <c r="F2066" s="18" t="s">
        <v>22</v>
      </c>
      <c r="G2066" s="18" t="s">
        <v>110</v>
      </c>
      <c r="H2066" s="18" t="s">
        <v>2576</v>
      </c>
      <c r="I2066" s="18" t="s">
        <v>2577</v>
      </c>
      <c r="J2066" s="20">
        <v>912</v>
      </c>
      <c r="K2066" s="20">
        <v>2682</v>
      </c>
      <c r="L2066" s="20">
        <v>83</v>
      </c>
      <c r="M2066" s="20">
        <v>243</v>
      </c>
      <c r="N2066" s="20">
        <v>4.0999999999999996</v>
      </c>
      <c r="O2066" s="20">
        <v>108</v>
      </c>
      <c r="P2066" s="20">
        <v>97</v>
      </c>
      <c r="Q2066" s="3">
        <v>21468807</v>
      </c>
      <c r="R2066" s="3">
        <v>14000000</v>
      </c>
      <c r="S2066" s="3">
        <f t="shared" si="320"/>
        <v>7468807</v>
      </c>
      <c r="T2066" s="4">
        <f t="shared" si="321"/>
        <v>0.5334862142857143</v>
      </c>
      <c r="U2066" s="5">
        <f t="shared" si="322"/>
        <v>16.637694485714285</v>
      </c>
      <c r="V2066" s="2">
        <f t="shared" si="323"/>
        <v>2000</v>
      </c>
      <c r="W2066" s="18" t="str">
        <f t="shared" si="324"/>
        <v>yanvar</v>
      </c>
      <c r="X2066" s="18" t="str">
        <f t="shared" si="325"/>
        <v>John Ottman</v>
      </c>
      <c r="Y2066" s="18" t="str">
        <f t="shared" si="326"/>
        <v>URBAN LEGENDS: FİNAL CUT</v>
      </c>
      <c r="Z2066" s="18" t="str">
        <f t="shared" si="327"/>
        <v>Normal</v>
      </c>
      <c r="AA2066" s="18" t="str">
        <f>VLOOKUP(D2066, lookups!$A$2:$B$18, 2, FALSE)</f>
        <v>Low Budget</v>
      </c>
      <c r="AB2066" s="18" t="str">
        <f t="shared" si="328"/>
        <v>Not Recommended</v>
      </c>
      <c r="AC2066" s="18" t="str">
        <f t="shared" si="329"/>
        <v>High Buzz Mismatch</v>
      </c>
    </row>
    <row r="2067" spans="1:29" x14ac:dyDescent="0.35">
      <c r="A2067" s="18" t="s">
        <v>5979</v>
      </c>
      <c r="B2067" s="19">
        <v>40861</v>
      </c>
      <c r="C2067" s="18" t="s">
        <v>50</v>
      </c>
      <c r="D2067" s="18" t="s">
        <v>95</v>
      </c>
      <c r="E2067" s="18" t="s">
        <v>21</v>
      </c>
      <c r="F2067" s="18" t="s">
        <v>22</v>
      </c>
      <c r="G2067" s="18" t="s">
        <v>150</v>
      </c>
      <c r="H2067" s="18" t="s">
        <v>5182</v>
      </c>
      <c r="I2067" s="18" t="s">
        <v>5980</v>
      </c>
      <c r="J2067" s="20">
        <v>614</v>
      </c>
      <c r="K2067" s="20">
        <v>843</v>
      </c>
      <c r="L2067" s="20">
        <v>21</v>
      </c>
      <c r="M2067" s="20">
        <v>0</v>
      </c>
      <c r="N2067" s="20">
        <v>4.9000000000000004</v>
      </c>
      <c r="O2067" s="20">
        <v>195</v>
      </c>
      <c r="P2067" s="20">
        <v>89</v>
      </c>
      <c r="Q2067" s="3">
        <v>21426805</v>
      </c>
      <c r="R2067" s="3">
        <v>30000000</v>
      </c>
      <c r="S2067" s="3">
        <f t="shared" si="320"/>
        <v>-8573195</v>
      </c>
      <c r="T2067" s="4">
        <f t="shared" si="321"/>
        <v>-0.28577316666666669</v>
      </c>
      <c r="U2067" s="5">
        <f t="shared" si="322"/>
        <v>19.485690733333335</v>
      </c>
      <c r="V2067" s="2">
        <f t="shared" si="323"/>
        <v>2011</v>
      </c>
      <c r="W2067" s="18" t="str">
        <f t="shared" si="324"/>
        <v>noyabr</v>
      </c>
      <c r="X2067" s="18" t="str">
        <f t="shared" si="325"/>
        <v>Chris Gorak</v>
      </c>
      <c r="Y2067" s="18" t="str">
        <f t="shared" si="326"/>
        <v>THE DARKEST HOUR</v>
      </c>
      <c r="Z2067" s="18" t="str">
        <f t="shared" si="327"/>
        <v>Normal</v>
      </c>
      <c r="AA2067" s="18" t="str">
        <f>VLOOKUP(D2067, lookups!$A$2:$B$18, 2, FALSE)</f>
        <v>High Budget</v>
      </c>
      <c r="AB2067" s="18" t="str">
        <f t="shared" si="328"/>
        <v>Not Recommended</v>
      </c>
      <c r="AC2067" s="18" t="str">
        <f t="shared" si="329"/>
        <v>High Buzz Mismatch</v>
      </c>
    </row>
    <row r="2068" spans="1:29" x14ac:dyDescent="0.35">
      <c r="A2068" s="18" t="s">
        <v>829</v>
      </c>
      <c r="B2068" s="19">
        <v>33150</v>
      </c>
      <c r="C2068" s="18" t="s">
        <v>50</v>
      </c>
      <c r="D2068" s="18" t="s">
        <v>95</v>
      </c>
      <c r="E2068" s="18" t="s">
        <v>21</v>
      </c>
      <c r="F2068" s="18" t="s">
        <v>22</v>
      </c>
      <c r="G2068" s="18" t="s">
        <v>110</v>
      </c>
      <c r="H2068" s="18" t="s">
        <v>830</v>
      </c>
      <c r="I2068" s="18" t="s">
        <v>627</v>
      </c>
      <c r="J2068" s="20">
        <v>879</v>
      </c>
      <c r="K2068" s="20">
        <v>2795</v>
      </c>
      <c r="L2068" s="20">
        <v>212</v>
      </c>
      <c r="M2068" s="20">
        <v>2000</v>
      </c>
      <c r="N2068" s="20">
        <v>6.3</v>
      </c>
      <c r="O2068" s="20">
        <v>48</v>
      </c>
      <c r="P2068" s="20">
        <v>104</v>
      </c>
      <c r="Q2068" s="3">
        <v>21413502</v>
      </c>
      <c r="R2068" s="3">
        <v>40000000</v>
      </c>
      <c r="S2068" s="3">
        <f t="shared" si="320"/>
        <v>-18586498</v>
      </c>
      <c r="T2068" s="4">
        <f t="shared" si="321"/>
        <v>-0.46466245</v>
      </c>
      <c r="U2068" s="5">
        <f t="shared" si="322"/>
        <v>25.214135019999997</v>
      </c>
      <c r="V2068" s="2">
        <f t="shared" si="323"/>
        <v>1990</v>
      </c>
      <c r="W2068" s="18" t="str">
        <f t="shared" si="324"/>
        <v>oktyabr</v>
      </c>
      <c r="X2068" s="18" t="str">
        <f t="shared" si="325"/>
        <v>Renny Harlin</v>
      </c>
      <c r="Y2068" s="18" t="str">
        <f t="shared" si="326"/>
        <v>THE ADVENTURES OF FORD FAİRLANE</v>
      </c>
      <c r="Z2068" s="18" t="str">
        <f t="shared" si="327"/>
        <v>Normal</v>
      </c>
      <c r="AA2068" s="18" t="str">
        <f>VLOOKUP(D2068, lookups!$A$2:$B$18, 2, FALSE)</f>
        <v>High Budget</v>
      </c>
      <c r="AB2068" s="18" t="str">
        <f t="shared" si="328"/>
        <v>Not Recommended</v>
      </c>
      <c r="AC2068" s="18" t="str">
        <f t="shared" si="329"/>
        <v>Normal</v>
      </c>
    </row>
    <row r="2069" spans="1:29" x14ac:dyDescent="0.35">
      <c r="A2069" s="18" t="s">
        <v>824</v>
      </c>
      <c r="B2069" s="19">
        <v>33237</v>
      </c>
      <c r="C2069" s="18" t="s">
        <v>50</v>
      </c>
      <c r="D2069" s="18" t="s">
        <v>95</v>
      </c>
      <c r="E2069" s="18" t="s">
        <v>21</v>
      </c>
      <c r="F2069" s="18" t="s">
        <v>352</v>
      </c>
      <c r="G2069" s="18" t="s">
        <v>150</v>
      </c>
      <c r="H2069" s="18" t="s">
        <v>679</v>
      </c>
      <c r="I2069" s="18" t="s">
        <v>825</v>
      </c>
      <c r="J2069" s="20">
        <v>25000</v>
      </c>
      <c r="K2069" s="20">
        <v>45841</v>
      </c>
      <c r="L2069" s="20">
        <v>23</v>
      </c>
      <c r="M2069" s="20">
        <v>0</v>
      </c>
      <c r="N2069" s="20">
        <v>6.8</v>
      </c>
      <c r="O2069" s="20">
        <v>20</v>
      </c>
      <c r="P2069" s="20">
        <v>119</v>
      </c>
      <c r="Q2069" s="3">
        <v>21413105</v>
      </c>
      <c r="R2069" s="3">
        <v>20000000</v>
      </c>
      <c r="S2069" s="3">
        <f t="shared" si="320"/>
        <v>1413105</v>
      </c>
      <c r="T2069" s="4">
        <f t="shared" si="321"/>
        <v>7.0655250000000003E-2</v>
      </c>
      <c r="U2069" s="5">
        <f t="shared" si="322"/>
        <v>27.228262099999998</v>
      </c>
      <c r="V2069" s="2">
        <f t="shared" si="323"/>
        <v>1990</v>
      </c>
      <c r="W2069" s="18" t="str">
        <f t="shared" si="324"/>
        <v>dekabr</v>
      </c>
      <c r="X2069" s="18" t="str">
        <f t="shared" si="325"/>
        <v>Simon Wincer</v>
      </c>
      <c r="Y2069" s="18" t="str">
        <f t="shared" si="326"/>
        <v>QUİGLEY DOWN UNDER</v>
      </c>
      <c r="Z2069" s="18" t="str">
        <f t="shared" si="327"/>
        <v>Normal</v>
      </c>
      <c r="AA2069" s="18" t="str">
        <f>VLOOKUP(D2069, lookups!$A$2:$B$18, 2, FALSE)</f>
        <v>High Budget</v>
      </c>
      <c r="AB2069" s="18" t="str">
        <f t="shared" si="328"/>
        <v>Not Recommended</v>
      </c>
      <c r="AC2069" s="18" t="str">
        <f t="shared" si="329"/>
        <v>Normal</v>
      </c>
    </row>
    <row r="2070" spans="1:29" x14ac:dyDescent="0.35">
      <c r="A2070" s="18" t="s">
        <v>6288</v>
      </c>
      <c r="B2070" s="19">
        <v>41182</v>
      </c>
      <c r="C2070" s="18" t="s">
        <v>50</v>
      </c>
      <c r="D2070" s="18" t="s">
        <v>20</v>
      </c>
      <c r="E2070" s="18" t="s">
        <v>21</v>
      </c>
      <c r="F2070" s="18" t="s">
        <v>22</v>
      </c>
      <c r="G2070" s="18" t="s">
        <v>110</v>
      </c>
      <c r="H2070" s="18" t="s">
        <v>2470</v>
      </c>
      <c r="I2070" s="18" t="s">
        <v>5504</v>
      </c>
      <c r="J2070" s="20">
        <v>33000</v>
      </c>
      <c r="K2070" s="20">
        <v>34413</v>
      </c>
      <c r="L2070" s="20">
        <v>310</v>
      </c>
      <c r="M2070" s="20">
        <v>47000</v>
      </c>
      <c r="N2070" s="20">
        <v>7.3</v>
      </c>
      <c r="O2070" s="20">
        <v>417</v>
      </c>
      <c r="P2070" s="20">
        <v>140</v>
      </c>
      <c r="Q2070" s="3">
        <v>21383298</v>
      </c>
      <c r="R2070" s="3">
        <v>15000000</v>
      </c>
      <c r="S2070" s="3">
        <f t="shared" si="320"/>
        <v>6383298</v>
      </c>
      <c r="T2070" s="4">
        <f t="shared" si="321"/>
        <v>0.42555320000000002</v>
      </c>
      <c r="U2070" s="5">
        <f t="shared" si="322"/>
        <v>34.070221279999998</v>
      </c>
      <c r="V2070" s="2">
        <f t="shared" si="323"/>
        <v>2012</v>
      </c>
      <c r="W2070" s="18" t="str">
        <f t="shared" si="324"/>
        <v>sentyabr</v>
      </c>
      <c r="X2070" s="18" t="str">
        <f t="shared" si="325"/>
        <v>Derek Cianfrance</v>
      </c>
      <c r="Y2070" s="18" t="str">
        <f t="shared" si="326"/>
        <v>THE PLACE BEYOND THE PİNES</v>
      </c>
      <c r="Z2070" s="18" t="str">
        <f t="shared" si="327"/>
        <v>Normal</v>
      </c>
      <c r="AA2070" s="18" t="str">
        <f>VLOOKUP(D2070, lookups!$A$2:$B$18, 2, FALSE)</f>
        <v>Medium Budget</v>
      </c>
      <c r="AB2070" s="18" t="str">
        <f t="shared" si="328"/>
        <v>Not Recommended</v>
      </c>
      <c r="AC2070" s="18" t="str">
        <f t="shared" si="329"/>
        <v>Normal</v>
      </c>
    </row>
    <row r="2071" spans="1:29" x14ac:dyDescent="0.35">
      <c r="A2071" s="18" t="s">
        <v>5897</v>
      </c>
      <c r="B2071" s="19">
        <v>40709</v>
      </c>
      <c r="C2071" s="18" t="s">
        <v>50</v>
      </c>
      <c r="D2071" s="18" t="s">
        <v>95</v>
      </c>
      <c r="E2071" s="18" t="s">
        <v>21</v>
      </c>
      <c r="F2071" s="18" t="s">
        <v>22</v>
      </c>
      <c r="G2071" s="18" t="s">
        <v>102</v>
      </c>
      <c r="H2071" s="18" t="s">
        <v>5898</v>
      </c>
      <c r="I2071" s="18" t="s">
        <v>3253</v>
      </c>
      <c r="J2071" s="20">
        <v>921</v>
      </c>
      <c r="K2071" s="20">
        <v>2652</v>
      </c>
      <c r="L2071" s="20">
        <v>25</v>
      </c>
      <c r="M2071" s="20">
        <v>0</v>
      </c>
      <c r="N2071" s="20">
        <v>5.4</v>
      </c>
      <c r="O2071" s="20">
        <v>132</v>
      </c>
      <c r="P2071" s="20">
        <v>88</v>
      </c>
      <c r="Q2071" s="3">
        <v>21379315</v>
      </c>
      <c r="R2071" s="3">
        <v>150000000</v>
      </c>
      <c r="S2071" s="3">
        <f t="shared" si="320"/>
        <v>-128620685</v>
      </c>
      <c r="T2071" s="4">
        <f t="shared" si="321"/>
        <v>-0.8574712333333333</v>
      </c>
      <c r="U2071" s="5">
        <f t="shared" si="322"/>
        <v>21.257011506666668</v>
      </c>
      <c r="V2071" s="2">
        <f t="shared" si="323"/>
        <v>2011</v>
      </c>
      <c r="W2071" s="18" t="str">
        <f t="shared" si="324"/>
        <v>iyun</v>
      </c>
      <c r="X2071" s="18" t="str">
        <f t="shared" si="325"/>
        <v>Simon Wells</v>
      </c>
      <c r="Y2071" s="18" t="str">
        <f t="shared" si="326"/>
        <v>MARS NEEDS MOMS</v>
      </c>
      <c r="Z2071" s="18" t="str">
        <f t="shared" si="327"/>
        <v>Underperformer</v>
      </c>
      <c r="AA2071" s="18" t="str">
        <f>VLOOKUP(D2071, lookups!$A$2:$B$18, 2, FALSE)</f>
        <v>High Budget</v>
      </c>
      <c r="AB2071" s="18" t="str">
        <f t="shared" si="328"/>
        <v>Not Recommended</v>
      </c>
      <c r="AC2071" s="18" t="str">
        <f t="shared" si="329"/>
        <v>High Buzz Mismatch</v>
      </c>
    </row>
    <row r="2072" spans="1:29" x14ac:dyDescent="0.35">
      <c r="A2072" s="18" t="s">
        <v>332</v>
      </c>
      <c r="B2072" s="19">
        <v>29442</v>
      </c>
      <c r="C2072" s="18" t="s">
        <v>50</v>
      </c>
      <c r="D2072" s="18" t="s">
        <v>333</v>
      </c>
      <c r="E2072" s="18" t="s">
        <v>21</v>
      </c>
      <c r="F2072" s="18" t="s">
        <v>22</v>
      </c>
      <c r="G2072" s="18" t="s">
        <v>110</v>
      </c>
      <c r="H2072" s="18" t="s">
        <v>281</v>
      </c>
      <c r="I2072" s="18" t="s">
        <v>282</v>
      </c>
      <c r="J2072" s="20">
        <v>2000</v>
      </c>
      <c r="K2072" s="20">
        <v>4877</v>
      </c>
      <c r="L2072" s="20">
        <v>0</v>
      </c>
      <c r="M2072" s="20">
        <v>7000</v>
      </c>
      <c r="N2072" s="20">
        <v>6.8</v>
      </c>
      <c r="O2072" s="20">
        <v>212</v>
      </c>
      <c r="P2072" s="20">
        <v>89</v>
      </c>
      <c r="Q2072" s="3">
        <v>21378000</v>
      </c>
      <c r="R2072" s="3">
        <v>1000000</v>
      </c>
      <c r="S2072" s="3">
        <f t="shared" si="320"/>
        <v>20378000</v>
      </c>
      <c r="T2072" s="4">
        <f t="shared" si="321"/>
        <v>20.378</v>
      </c>
      <c r="U2072" s="5">
        <f t="shared" si="322"/>
        <v>36.051200000000001</v>
      </c>
      <c r="V2072" s="2">
        <f t="shared" si="323"/>
        <v>1980</v>
      </c>
      <c r="W2072" s="18" t="str">
        <f t="shared" si="324"/>
        <v>avgust</v>
      </c>
      <c r="X2072" s="18" t="str">
        <f t="shared" si="325"/>
        <v>John Carpenter</v>
      </c>
      <c r="Y2072" s="18" t="str">
        <f t="shared" si="326"/>
        <v>THE FOG</v>
      </c>
      <c r="Z2072" s="18" t="str">
        <f t="shared" si="327"/>
        <v>Normal</v>
      </c>
      <c r="AA2072" s="18" t="str">
        <f>VLOOKUP(D2072, lookups!$A$2:$B$18, 2, FALSE)</f>
        <v>Low Budget</v>
      </c>
      <c r="AB2072" s="18" t="str">
        <f t="shared" si="328"/>
        <v>Not Recommended</v>
      </c>
      <c r="AC2072" s="18" t="str">
        <f t="shared" si="329"/>
        <v>Normal</v>
      </c>
    </row>
    <row r="2073" spans="1:29" x14ac:dyDescent="0.35">
      <c r="A2073" s="18" t="s">
        <v>5665</v>
      </c>
      <c r="B2073" s="19">
        <v>40401</v>
      </c>
      <c r="C2073" s="18" t="s">
        <v>50</v>
      </c>
      <c r="D2073" s="18" t="s">
        <v>95</v>
      </c>
      <c r="E2073" s="18" t="s">
        <v>21</v>
      </c>
      <c r="F2073" s="18" t="s">
        <v>22</v>
      </c>
      <c r="G2073" s="18" t="s">
        <v>150</v>
      </c>
      <c r="H2073" s="18" t="s">
        <v>5666</v>
      </c>
      <c r="I2073" s="18" t="s">
        <v>4592</v>
      </c>
      <c r="J2073" s="20">
        <v>929</v>
      </c>
      <c r="K2073" s="20">
        <v>3679</v>
      </c>
      <c r="L2073" s="20">
        <v>25</v>
      </c>
      <c r="M2073" s="20">
        <v>13000</v>
      </c>
      <c r="N2073" s="20">
        <v>4.4000000000000004</v>
      </c>
      <c r="O2073" s="20">
        <v>221</v>
      </c>
      <c r="P2073" s="20">
        <v>97</v>
      </c>
      <c r="Q2073" s="3">
        <v>21371425</v>
      </c>
      <c r="R2073" s="3">
        <v>10000000</v>
      </c>
      <c r="S2073" s="3">
        <f t="shared" si="320"/>
        <v>11371425</v>
      </c>
      <c r="T2073" s="4">
        <f t="shared" si="321"/>
        <v>1.1371424999999999</v>
      </c>
      <c r="U2073" s="5">
        <f t="shared" si="322"/>
        <v>19.354857000000003</v>
      </c>
      <c r="V2073" s="2">
        <f t="shared" si="323"/>
        <v>2010</v>
      </c>
      <c r="W2073" s="18" t="str">
        <f t="shared" si="324"/>
        <v>avgust</v>
      </c>
      <c r="X2073" s="18" t="str">
        <f t="shared" si="325"/>
        <v>Colin Strause</v>
      </c>
      <c r="Y2073" s="18" t="str">
        <f t="shared" si="326"/>
        <v>SKYLİNE</v>
      </c>
      <c r="Z2073" s="18" t="str">
        <f t="shared" si="327"/>
        <v>Normal</v>
      </c>
      <c r="AA2073" s="18" t="str">
        <f>VLOOKUP(D2073, lookups!$A$2:$B$18, 2, FALSE)</f>
        <v>High Budget</v>
      </c>
      <c r="AB2073" s="18" t="str">
        <f t="shared" si="328"/>
        <v>Not Recommended</v>
      </c>
      <c r="AC2073" s="18" t="str">
        <f t="shared" si="329"/>
        <v>Normal</v>
      </c>
    </row>
    <row r="2074" spans="1:29" x14ac:dyDescent="0.35">
      <c r="A2074" s="18" t="s">
        <v>945</v>
      </c>
      <c r="B2074" s="19">
        <v>33699</v>
      </c>
      <c r="C2074" s="18" t="s">
        <v>50</v>
      </c>
      <c r="D2074" s="18" t="s">
        <v>20</v>
      </c>
      <c r="E2074" s="18" t="s">
        <v>21</v>
      </c>
      <c r="F2074" s="18" t="s">
        <v>22</v>
      </c>
      <c r="G2074" s="18" t="s">
        <v>110</v>
      </c>
      <c r="H2074" s="18" t="s">
        <v>946</v>
      </c>
      <c r="I2074" s="18" t="s">
        <v>314</v>
      </c>
      <c r="J2074" s="20">
        <v>636</v>
      </c>
      <c r="K2074" s="20">
        <v>1852</v>
      </c>
      <c r="L2074" s="20">
        <v>0</v>
      </c>
      <c r="M2074" s="20">
        <v>541</v>
      </c>
      <c r="N2074" s="20">
        <v>6</v>
      </c>
      <c r="O2074" s="20">
        <v>33</v>
      </c>
      <c r="P2074" s="20">
        <v>91</v>
      </c>
      <c r="Q2074" s="3">
        <v>21370057</v>
      </c>
      <c r="R2074" s="3">
        <v>12000000</v>
      </c>
      <c r="S2074" s="3">
        <f t="shared" si="320"/>
        <v>9370057</v>
      </c>
      <c r="T2074" s="4">
        <f t="shared" si="321"/>
        <v>0.78083808333333338</v>
      </c>
      <c r="U2074" s="5">
        <f t="shared" si="322"/>
        <v>24.366435233333331</v>
      </c>
      <c r="V2074" s="2">
        <f t="shared" si="323"/>
        <v>1992</v>
      </c>
      <c r="W2074" s="18" t="str">
        <f t="shared" si="324"/>
        <v>aprel</v>
      </c>
      <c r="X2074" s="18" t="str">
        <f t="shared" si="325"/>
        <v>Brian De Palma</v>
      </c>
      <c r="Y2074" s="18" t="str">
        <f t="shared" si="326"/>
        <v>RAİSİNG CAİN</v>
      </c>
      <c r="Z2074" s="18" t="str">
        <f t="shared" si="327"/>
        <v>Normal</v>
      </c>
      <c r="AA2074" s="18" t="str">
        <f>VLOOKUP(D2074, lookups!$A$2:$B$18, 2, FALSE)</f>
        <v>Medium Budget</v>
      </c>
      <c r="AB2074" s="18" t="str">
        <f t="shared" si="328"/>
        <v>Not Recommended</v>
      </c>
      <c r="AC2074" s="18" t="str">
        <f t="shared" si="329"/>
        <v>Normal</v>
      </c>
    </row>
    <row r="2075" spans="1:29" x14ac:dyDescent="0.35">
      <c r="A2075" s="18" t="s">
        <v>500</v>
      </c>
      <c r="B2075" s="19">
        <v>31252</v>
      </c>
      <c r="C2075" s="18" t="s">
        <v>50</v>
      </c>
      <c r="D2075" s="18" t="s">
        <v>109</v>
      </c>
      <c r="E2075" s="18" t="s">
        <v>21</v>
      </c>
      <c r="F2075" s="18" t="s">
        <v>22</v>
      </c>
      <c r="G2075" s="18" t="s">
        <v>110</v>
      </c>
      <c r="H2075" s="18" t="s">
        <v>501</v>
      </c>
      <c r="I2075" s="18" t="s">
        <v>502</v>
      </c>
      <c r="J2075" s="20">
        <v>42</v>
      </c>
      <c r="K2075" s="20">
        <v>170</v>
      </c>
      <c r="L2075" s="20">
        <v>13</v>
      </c>
      <c r="M2075" s="20">
        <v>1000</v>
      </c>
      <c r="N2075" s="20">
        <v>4.7</v>
      </c>
      <c r="O2075" s="20">
        <v>160</v>
      </c>
      <c r="P2075" s="20">
        <v>92</v>
      </c>
      <c r="Q2075" s="3">
        <v>21300000</v>
      </c>
      <c r="R2075" s="3">
        <v>2200000</v>
      </c>
      <c r="S2075" s="3">
        <f t="shared" si="320"/>
        <v>19100000</v>
      </c>
      <c r="T2075" s="4">
        <f t="shared" si="321"/>
        <v>8.6818181818181817</v>
      </c>
      <c r="U2075" s="5">
        <f t="shared" si="322"/>
        <v>22.372727272727275</v>
      </c>
      <c r="V2075" s="2">
        <f t="shared" si="323"/>
        <v>1985</v>
      </c>
      <c r="W2075" s="18" t="str">
        <f t="shared" si="324"/>
        <v>iyul</v>
      </c>
      <c r="X2075" s="18" t="str">
        <f t="shared" si="325"/>
        <v>Danny Steinmann</v>
      </c>
      <c r="Y2075" s="18" t="str">
        <f t="shared" si="326"/>
        <v>FRİDAY THE 13TH: A NEW BEGİNNİNG</v>
      </c>
      <c r="Z2075" s="18" t="str">
        <f t="shared" si="327"/>
        <v>Normal</v>
      </c>
      <c r="AA2075" s="18" t="str">
        <f>VLOOKUP(D2075, lookups!$A$2:$B$18, 2, FALSE)</f>
        <v>Low Budget</v>
      </c>
      <c r="AB2075" s="18" t="str">
        <f t="shared" si="328"/>
        <v>Not Recommended</v>
      </c>
      <c r="AC2075" s="18" t="str">
        <f t="shared" si="329"/>
        <v>Normal</v>
      </c>
    </row>
    <row r="2076" spans="1:29" x14ac:dyDescent="0.35">
      <c r="A2076" s="18" t="s">
        <v>5822</v>
      </c>
      <c r="B2076" s="19">
        <v>40592</v>
      </c>
      <c r="C2076" s="18" t="s">
        <v>50</v>
      </c>
      <c r="D2076" s="18" t="s">
        <v>27</v>
      </c>
      <c r="E2076" s="18" t="s">
        <v>21</v>
      </c>
      <c r="F2076" s="18" t="s">
        <v>22</v>
      </c>
      <c r="G2076" s="18" t="s">
        <v>150</v>
      </c>
      <c r="H2076" s="18" t="s">
        <v>1274</v>
      </c>
      <c r="I2076" s="18" t="s">
        <v>3990</v>
      </c>
      <c r="J2076" s="20">
        <v>6000</v>
      </c>
      <c r="K2076" s="20">
        <v>8018</v>
      </c>
      <c r="L2076" s="20">
        <v>260</v>
      </c>
      <c r="M2076" s="20">
        <v>0</v>
      </c>
      <c r="N2076" s="20">
        <v>6</v>
      </c>
      <c r="O2076" s="20">
        <v>174</v>
      </c>
      <c r="P2076" s="20">
        <v>84</v>
      </c>
      <c r="Q2076" s="3">
        <v>21283440</v>
      </c>
      <c r="R2076" s="3">
        <v>55000000</v>
      </c>
      <c r="S2076" s="3">
        <f t="shared" si="320"/>
        <v>-33716560</v>
      </c>
      <c r="T2076" s="4">
        <f t="shared" si="321"/>
        <v>-0.61302836363636359</v>
      </c>
      <c r="U2076" s="5">
        <f t="shared" si="322"/>
        <v>23.754788654545454</v>
      </c>
      <c r="V2076" s="2">
        <f t="shared" si="323"/>
        <v>2011</v>
      </c>
      <c r="W2076" s="18" t="str">
        <f t="shared" si="324"/>
        <v>fevral</v>
      </c>
      <c r="X2076" s="18" t="str">
        <f t="shared" si="325"/>
        <v>Jim Sheridan</v>
      </c>
      <c r="Y2076" s="18" t="str">
        <f t="shared" si="326"/>
        <v>DREAM HOUSE</v>
      </c>
      <c r="Z2076" s="18" t="str">
        <f t="shared" si="327"/>
        <v>Underperformer</v>
      </c>
      <c r="AA2076" s="18" t="str">
        <f>VLOOKUP(D2076, lookups!$A$2:$B$18, 2, FALSE)</f>
        <v>Medium Budget</v>
      </c>
      <c r="AB2076" s="18" t="str">
        <f t="shared" si="328"/>
        <v>Not Recommended</v>
      </c>
      <c r="AC2076" s="18" t="str">
        <f t="shared" si="329"/>
        <v>Normal</v>
      </c>
    </row>
    <row r="2077" spans="1:29" x14ac:dyDescent="0.35">
      <c r="A2077" s="18" t="s">
        <v>3000</v>
      </c>
      <c r="B2077" s="19">
        <v>37578</v>
      </c>
      <c r="C2077" s="18" t="s">
        <v>19</v>
      </c>
      <c r="D2077" s="18" t="s">
        <v>20</v>
      </c>
      <c r="E2077" s="18" t="s">
        <v>21</v>
      </c>
      <c r="F2077" s="18" t="s">
        <v>29</v>
      </c>
      <c r="G2077" s="18" t="s">
        <v>110</v>
      </c>
      <c r="H2077" s="18" t="s">
        <v>758</v>
      </c>
      <c r="I2077" s="18" t="s">
        <v>758</v>
      </c>
      <c r="J2077" s="20">
        <v>909</v>
      </c>
      <c r="K2077" s="20">
        <v>1779</v>
      </c>
      <c r="L2077" s="20">
        <v>909</v>
      </c>
      <c r="M2077" s="20">
        <v>4000</v>
      </c>
      <c r="N2077" s="20">
        <v>8</v>
      </c>
      <c r="O2077" s="20">
        <v>215</v>
      </c>
      <c r="P2077" s="20">
        <v>120</v>
      </c>
      <c r="Q2077" s="3">
        <v>21244913</v>
      </c>
      <c r="R2077" s="3">
        <v>4000000</v>
      </c>
      <c r="S2077" s="3">
        <f t="shared" si="320"/>
        <v>17244913</v>
      </c>
      <c r="T2077" s="4">
        <f t="shared" si="321"/>
        <v>4.3112282500000001</v>
      </c>
      <c r="U2077" s="5">
        <f t="shared" si="322"/>
        <v>34.124491299999995</v>
      </c>
      <c r="V2077" s="2">
        <f t="shared" si="323"/>
        <v>2002</v>
      </c>
      <c r="W2077" s="18" t="str">
        <f t="shared" si="324"/>
        <v>noyabr</v>
      </c>
      <c r="X2077" s="18" t="str">
        <f t="shared" si="325"/>
        <v>Michael Moore</v>
      </c>
      <c r="Y2077" s="18" t="str">
        <f t="shared" si="326"/>
        <v>BOWLİNG FOR COLUMBİNE</v>
      </c>
      <c r="Z2077" s="18" t="str">
        <f t="shared" si="327"/>
        <v>Normal</v>
      </c>
      <c r="AA2077" s="18" t="str">
        <f>VLOOKUP(D2077, lookups!$A$2:$B$18, 2, FALSE)</f>
        <v>Medium Budget</v>
      </c>
      <c r="AB2077" s="18" t="str">
        <f t="shared" si="328"/>
        <v>Not Recommended</v>
      </c>
      <c r="AC2077" s="18" t="str">
        <f t="shared" si="329"/>
        <v>High Buzz / High Score</v>
      </c>
    </row>
    <row r="2078" spans="1:29" x14ac:dyDescent="0.35">
      <c r="A2078" s="18" t="s">
        <v>1302</v>
      </c>
      <c r="B2078" s="19">
        <v>34883</v>
      </c>
      <c r="C2078" s="18" t="s">
        <v>50</v>
      </c>
      <c r="D2078" s="18" t="s">
        <v>38</v>
      </c>
      <c r="E2078" s="18" t="s">
        <v>21</v>
      </c>
      <c r="F2078" s="18" t="s">
        <v>22</v>
      </c>
      <c r="G2078" s="18" t="s">
        <v>110</v>
      </c>
      <c r="H2078" s="18" t="s">
        <v>1303</v>
      </c>
      <c r="I2078" s="18" t="s">
        <v>867</v>
      </c>
      <c r="J2078" s="20">
        <v>1000</v>
      </c>
      <c r="K2078" s="20">
        <v>3598</v>
      </c>
      <c r="L2078" s="20">
        <v>835</v>
      </c>
      <c r="M2078" s="20">
        <v>1000</v>
      </c>
      <c r="N2078" s="20">
        <v>6.8</v>
      </c>
      <c r="O2078" s="20">
        <v>59</v>
      </c>
      <c r="P2078" s="20">
        <v>106</v>
      </c>
      <c r="Q2078" s="3">
        <v>21200000</v>
      </c>
      <c r="R2078" s="3">
        <v>20000000</v>
      </c>
      <c r="S2078" s="3">
        <f t="shared" si="320"/>
        <v>1200000</v>
      </c>
      <c r="T2078" s="4">
        <f t="shared" si="321"/>
        <v>0.06</v>
      </c>
      <c r="U2078" s="5">
        <f t="shared" si="322"/>
        <v>27.324000000000002</v>
      </c>
      <c r="V2078" s="2">
        <f t="shared" si="323"/>
        <v>1995</v>
      </c>
      <c r="W2078" s="18" t="str">
        <f t="shared" si="324"/>
        <v>iyul</v>
      </c>
      <c r="X2078" s="18" t="str">
        <f t="shared" si="325"/>
        <v>Gus Van Sant</v>
      </c>
      <c r="Y2078" s="18" t="str">
        <f t="shared" si="326"/>
        <v>TO DİE FOR</v>
      </c>
      <c r="Z2078" s="18" t="str">
        <f t="shared" si="327"/>
        <v>Normal</v>
      </c>
      <c r="AA2078" s="18" t="str">
        <f>VLOOKUP(D2078, lookups!$A$2:$B$18, 2, FALSE)</f>
        <v>Medium Budget</v>
      </c>
      <c r="AB2078" s="18" t="str">
        <f t="shared" si="328"/>
        <v>Not Recommended</v>
      </c>
      <c r="AC2078" s="18" t="str">
        <f t="shared" si="329"/>
        <v>Normal</v>
      </c>
    </row>
    <row r="2079" spans="1:29" x14ac:dyDescent="0.35">
      <c r="A2079" s="18" t="s">
        <v>6616</v>
      </c>
      <c r="B2079" s="19">
        <v>41977</v>
      </c>
      <c r="C2079" s="18" t="s">
        <v>50</v>
      </c>
      <c r="D2079" s="18" t="s">
        <v>109</v>
      </c>
      <c r="E2079" s="18" t="s">
        <v>21</v>
      </c>
      <c r="F2079" s="18" t="s">
        <v>22</v>
      </c>
      <c r="G2079" s="18" t="s">
        <v>110</v>
      </c>
      <c r="H2079" s="18" t="s">
        <v>4160</v>
      </c>
      <c r="I2079" s="18" t="s">
        <v>5009</v>
      </c>
      <c r="J2079" s="20">
        <v>1000</v>
      </c>
      <c r="K2079" s="20">
        <v>1410</v>
      </c>
      <c r="L2079" s="20">
        <v>66</v>
      </c>
      <c r="M2079" s="20">
        <v>14000</v>
      </c>
      <c r="N2079" s="20">
        <v>6.1</v>
      </c>
      <c r="O2079" s="20">
        <v>196</v>
      </c>
      <c r="P2079" s="20">
        <v>93</v>
      </c>
      <c r="Q2079" s="3">
        <v>21197315</v>
      </c>
      <c r="R2079" s="3">
        <v>5000000</v>
      </c>
      <c r="S2079" s="3">
        <f t="shared" si="320"/>
        <v>16197315</v>
      </c>
      <c r="T2079" s="4">
        <f t="shared" si="321"/>
        <v>3.2394630000000002</v>
      </c>
      <c r="U2079" s="5">
        <f t="shared" si="322"/>
        <v>27.095785199999998</v>
      </c>
      <c r="V2079" s="2">
        <f t="shared" si="323"/>
        <v>2014</v>
      </c>
      <c r="W2079" s="18" t="str">
        <f t="shared" si="324"/>
        <v>dekabr</v>
      </c>
      <c r="X2079" s="18" t="str">
        <f t="shared" si="325"/>
        <v>John Erick Dowdle</v>
      </c>
      <c r="Y2079" s="18" t="str">
        <f t="shared" si="326"/>
        <v>AS ABOVE, SO BELOW</v>
      </c>
      <c r="Z2079" s="18" t="str">
        <f t="shared" si="327"/>
        <v>Normal</v>
      </c>
      <c r="AA2079" s="18" t="str">
        <f>VLOOKUP(D2079, lookups!$A$2:$B$18, 2, FALSE)</f>
        <v>Low Budget</v>
      </c>
      <c r="AB2079" s="18" t="str">
        <f t="shared" si="328"/>
        <v>Not Recommended</v>
      </c>
      <c r="AC2079" s="18" t="str">
        <f t="shared" si="329"/>
        <v>Normal</v>
      </c>
    </row>
    <row r="2080" spans="1:29" x14ac:dyDescent="0.35">
      <c r="A2080" s="18" t="s">
        <v>3860</v>
      </c>
      <c r="B2080" s="19">
        <v>38029</v>
      </c>
      <c r="C2080" s="18" t="s">
        <v>50</v>
      </c>
      <c r="D2080" s="18" t="s">
        <v>95</v>
      </c>
      <c r="E2080" s="18" t="s">
        <v>21</v>
      </c>
      <c r="F2080" s="18" t="s">
        <v>22</v>
      </c>
      <c r="G2080" s="18" t="s">
        <v>150</v>
      </c>
      <c r="H2080" s="18" t="s">
        <v>3861</v>
      </c>
      <c r="I2080" s="18" t="s">
        <v>3862</v>
      </c>
      <c r="J2080" s="20">
        <v>1000</v>
      </c>
      <c r="K2080" s="20">
        <v>5039</v>
      </c>
      <c r="L2080" s="20">
        <v>33</v>
      </c>
      <c r="M2080" s="20">
        <v>0</v>
      </c>
      <c r="N2080" s="20">
        <v>4</v>
      </c>
      <c r="O2080" s="20">
        <v>86</v>
      </c>
      <c r="P2080" s="20">
        <v>84</v>
      </c>
      <c r="Q2080" s="3">
        <v>21176322</v>
      </c>
      <c r="R2080" s="3">
        <v>40000000</v>
      </c>
      <c r="S2080" s="3">
        <f t="shared" si="320"/>
        <v>-18823678</v>
      </c>
      <c r="T2080" s="4">
        <f t="shared" si="321"/>
        <v>-0.47059194999999998</v>
      </c>
      <c r="U2080" s="5">
        <f t="shared" si="322"/>
        <v>15.81176322</v>
      </c>
      <c r="V2080" s="2">
        <f t="shared" si="323"/>
        <v>2004</v>
      </c>
      <c r="W2080" s="18" t="str">
        <f t="shared" si="324"/>
        <v>fevral</v>
      </c>
      <c r="X2080" s="18" t="str">
        <f t="shared" si="325"/>
        <v>Joseph Kahn</v>
      </c>
      <c r="Y2080" s="18" t="str">
        <f t="shared" si="326"/>
        <v>TORQUE</v>
      </c>
      <c r="Z2080" s="18" t="str">
        <f t="shared" si="327"/>
        <v>Normal</v>
      </c>
      <c r="AA2080" s="18" t="str">
        <f>VLOOKUP(D2080, lookups!$A$2:$B$18, 2, FALSE)</f>
        <v>High Budget</v>
      </c>
      <c r="AB2080" s="18" t="str">
        <f t="shared" si="328"/>
        <v>Not Recommended</v>
      </c>
      <c r="AC2080" s="18" t="str">
        <f t="shared" si="329"/>
        <v>High Buzz Mismatch</v>
      </c>
    </row>
    <row r="2081" spans="1:29" x14ac:dyDescent="0.35">
      <c r="A2081" s="18" t="s">
        <v>2182</v>
      </c>
      <c r="B2081" s="19">
        <v>36224</v>
      </c>
      <c r="C2081" s="18" t="s">
        <v>50</v>
      </c>
      <c r="D2081" s="18" t="s">
        <v>109</v>
      </c>
      <c r="E2081" s="18" t="s">
        <v>21</v>
      </c>
      <c r="F2081" s="18" t="s">
        <v>22</v>
      </c>
      <c r="G2081" s="18" t="s">
        <v>110</v>
      </c>
      <c r="H2081" s="18" t="s">
        <v>975</v>
      </c>
      <c r="I2081" s="18" t="s">
        <v>2183</v>
      </c>
      <c r="J2081" s="20">
        <v>347</v>
      </c>
      <c r="K2081" s="20">
        <v>1254</v>
      </c>
      <c r="L2081" s="20">
        <v>192</v>
      </c>
      <c r="M2081" s="20">
        <v>0</v>
      </c>
      <c r="N2081" s="20">
        <v>7</v>
      </c>
      <c r="O2081" s="20">
        <v>164</v>
      </c>
      <c r="P2081" s="20">
        <v>99</v>
      </c>
      <c r="Q2081" s="3">
        <v>21133087</v>
      </c>
      <c r="R2081" s="3">
        <v>12000000</v>
      </c>
      <c r="S2081" s="3">
        <f t="shared" si="320"/>
        <v>9133087</v>
      </c>
      <c r="T2081" s="4">
        <f t="shared" si="321"/>
        <v>0.76109058333333335</v>
      </c>
      <c r="U2081" s="5">
        <f t="shared" si="322"/>
        <v>28.304436233333334</v>
      </c>
      <c r="V2081" s="2">
        <f t="shared" si="323"/>
        <v>1999</v>
      </c>
      <c r="W2081" s="18" t="str">
        <f t="shared" si="324"/>
        <v>mart</v>
      </c>
      <c r="X2081" s="18" t="str">
        <f t="shared" si="325"/>
        <v>David Koepp</v>
      </c>
      <c r="Y2081" s="18" t="str">
        <f t="shared" si="326"/>
        <v>STİR OF ECHOES</v>
      </c>
      <c r="Z2081" s="18" t="str">
        <f t="shared" si="327"/>
        <v>Normal</v>
      </c>
      <c r="AA2081" s="18" t="str">
        <f>VLOOKUP(D2081, lookups!$A$2:$B$18, 2, FALSE)</f>
        <v>Low Budget</v>
      </c>
      <c r="AB2081" s="18" t="str">
        <f t="shared" si="328"/>
        <v>Not Recommended</v>
      </c>
      <c r="AC2081" s="18" t="str">
        <f t="shared" si="329"/>
        <v>Normal</v>
      </c>
    </row>
    <row r="2082" spans="1:29" x14ac:dyDescent="0.35">
      <c r="A2082" s="18" t="s">
        <v>5717</v>
      </c>
      <c r="B2082" s="19">
        <v>40402</v>
      </c>
      <c r="C2082" s="18" t="s">
        <v>50</v>
      </c>
      <c r="D2082" s="18" t="s">
        <v>20</v>
      </c>
      <c r="E2082" s="18" t="s">
        <v>21</v>
      </c>
      <c r="F2082" s="18" t="s">
        <v>22</v>
      </c>
      <c r="G2082" s="18" t="s">
        <v>150</v>
      </c>
      <c r="H2082" s="18" t="s">
        <v>3937</v>
      </c>
      <c r="I2082" s="18" t="s">
        <v>3630</v>
      </c>
      <c r="J2082" s="20">
        <v>10000</v>
      </c>
      <c r="K2082" s="20">
        <v>11799</v>
      </c>
      <c r="L2082" s="20">
        <v>549</v>
      </c>
      <c r="M2082" s="20">
        <v>27000</v>
      </c>
      <c r="N2082" s="20">
        <v>7.4</v>
      </c>
      <c r="O2082" s="20">
        <v>239</v>
      </c>
      <c r="P2082" s="20">
        <v>133</v>
      </c>
      <c r="Q2082" s="3">
        <v>21129348</v>
      </c>
      <c r="R2082" s="3">
        <v>35000000</v>
      </c>
      <c r="S2082" s="3">
        <f t="shared" si="320"/>
        <v>-13870652</v>
      </c>
      <c r="T2082" s="4">
        <f t="shared" si="321"/>
        <v>-0.39630434285714283</v>
      </c>
      <c r="U2082" s="5">
        <f t="shared" si="322"/>
        <v>32.141478262857149</v>
      </c>
      <c r="V2082" s="2">
        <f t="shared" si="323"/>
        <v>2010</v>
      </c>
      <c r="W2082" s="18" t="str">
        <f t="shared" si="324"/>
        <v>avgust</v>
      </c>
      <c r="X2082" s="18" t="str">
        <f t="shared" si="325"/>
        <v>Paul Haggis</v>
      </c>
      <c r="Y2082" s="18" t="str">
        <f t="shared" si="326"/>
        <v>THE NEXT THREE DAYS</v>
      </c>
      <c r="Z2082" s="18" t="str">
        <f t="shared" si="327"/>
        <v>Normal</v>
      </c>
      <c r="AA2082" s="18" t="str">
        <f>VLOOKUP(D2082, lookups!$A$2:$B$18, 2, FALSE)</f>
        <v>Medium Budget</v>
      </c>
      <c r="AB2082" s="18" t="str">
        <f t="shared" si="328"/>
        <v>Not Recommended</v>
      </c>
      <c r="AC2082" s="18" t="str">
        <f t="shared" si="329"/>
        <v>Normal</v>
      </c>
    </row>
    <row r="2083" spans="1:29" x14ac:dyDescent="0.35">
      <c r="A2083" s="18" t="s">
        <v>1269</v>
      </c>
      <c r="B2083" s="19">
        <v>34888</v>
      </c>
      <c r="C2083" s="18" t="s">
        <v>50</v>
      </c>
      <c r="D2083" s="18" t="s">
        <v>95</v>
      </c>
      <c r="E2083" s="18" t="s">
        <v>21</v>
      </c>
      <c r="F2083" s="18" t="s">
        <v>22</v>
      </c>
      <c r="G2083" s="18" t="s">
        <v>110</v>
      </c>
      <c r="H2083" s="18" t="s">
        <v>1023</v>
      </c>
      <c r="I2083" s="18" t="s">
        <v>1270</v>
      </c>
      <c r="J2083" s="20">
        <v>1000</v>
      </c>
      <c r="K2083" s="20">
        <v>3931</v>
      </c>
      <c r="L2083" s="20">
        <v>226</v>
      </c>
      <c r="M2083" s="20">
        <v>0</v>
      </c>
      <c r="N2083" s="20">
        <v>6.7</v>
      </c>
      <c r="O2083" s="20">
        <v>66</v>
      </c>
      <c r="P2083" s="20">
        <v>92</v>
      </c>
      <c r="Q2083" s="3">
        <v>21088568</v>
      </c>
      <c r="R2083" s="3">
        <v>13000000</v>
      </c>
      <c r="S2083" s="3">
        <f t="shared" si="320"/>
        <v>8088568</v>
      </c>
      <c r="T2083" s="4">
        <f t="shared" si="321"/>
        <v>0.62219753846153847</v>
      </c>
      <c r="U2083" s="5">
        <f t="shared" si="322"/>
        <v>27.048879015384617</v>
      </c>
      <c r="V2083" s="2">
        <f t="shared" si="323"/>
        <v>1995</v>
      </c>
      <c r="W2083" s="18" t="str">
        <f t="shared" si="324"/>
        <v>iyul</v>
      </c>
      <c r="X2083" s="18" t="str">
        <f t="shared" si="325"/>
        <v>Ernest R. Dickerson</v>
      </c>
      <c r="Y2083" s="18" t="str">
        <f t="shared" si="326"/>
        <v>TALES FROM THE CRYPT: DEMON KNİGHT</v>
      </c>
      <c r="Z2083" s="18" t="str">
        <f t="shared" si="327"/>
        <v>Normal</v>
      </c>
      <c r="AA2083" s="18" t="str">
        <f>VLOOKUP(D2083, lookups!$A$2:$B$18, 2, FALSE)</f>
        <v>High Budget</v>
      </c>
      <c r="AB2083" s="18" t="str">
        <f t="shared" si="328"/>
        <v>Not Recommended</v>
      </c>
      <c r="AC2083" s="18" t="str">
        <f t="shared" si="329"/>
        <v>Normal</v>
      </c>
    </row>
    <row r="2084" spans="1:29" x14ac:dyDescent="0.35">
      <c r="A2084" s="18" t="s">
        <v>2970</v>
      </c>
      <c r="B2084" s="19">
        <v>37526</v>
      </c>
      <c r="C2084" s="18" t="s">
        <v>50</v>
      </c>
      <c r="D2084" s="18" t="s">
        <v>79</v>
      </c>
      <c r="E2084" s="18" t="s">
        <v>21</v>
      </c>
      <c r="F2084" s="18" t="s">
        <v>22</v>
      </c>
      <c r="G2084" s="18" t="s">
        <v>150</v>
      </c>
      <c r="H2084" s="18" t="s">
        <v>592</v>
      </c>
      <c r="I2084" s="18" t="s">
        <v>592</v>
      </c>
      <c r="J2084" s="20">
        <v>18000</v>
      </c>
      <c r="K2084" s="20">
        <v>20456</v>
      </c>
      <c r="L2084" s="20">
        <v>18000</v>
      </c>
      <c r="M2084" s="20">
        <v>0</v>
      </c>
      <c r="N2084" s="20">
        <v>7.3</v>
      </c>
      <c r="O2084" s="20">
        <v>121</v>
      </c>
      <c r="P2084" s="20">
        <v>117</v>
      </c>
      <c r="Q2084" s="3">
        <v>21078145</v>
      </c>
      <c r="R2084" s="3">
        <v>12500000</v>
      </c>
      <c r="S2084" s="3">
        <f t="shared" si="320"/>
        <v>8578145</v>
      </c>
      <c r="T2084" s="4">
        <f t="shared" si="321"/>
        <v>0.68625159999999996</v>
      </c>
      <c r="U2084" s="5">
        <f t="shared" si="322"/>
        <v>29.474500639999999</v>
      </c>
      <c r="V2084" s="2">
        <f t="shared" si="323"/>
        <v>2002</v>
      </c>
      <c r="W2084" s="18" t="str">
        <f t="shared" si="324"/>
        <v>sentyabr</v>
      </c>
      <c r="X2084" s="18" t="str">
        <f t="shared" si="325"/>
        <v>Denzel Washington</v>
      </c>
      <c r="Y2084" s="18" t="str">
        <f t="shared" si="326"/>
        <v>ANTWONE FİSHER</v>
      </c>
      <c r="Z2084" s="18" t="str">
        <f t="shared" si="327"/>
        <v>Normal</v>
      </c>
      <c r="AA2084" s="18" t="str">
        <f>VLOOKUP(D2084, lookups!$A$2:$B$18, 2, FALSE)</f>
        <v>Medium Budget</v>
      </c>
      <c r="AB2084" s="18" t="str">
        <f t="shared" si="328"/>
        <v>Not Recommended</v>
      </c>
      <c r="AC2084" s="18" t="str">
        <f t="shared" si="329"/>
        <v>Normal</v>
      </c>
    </row>
    <row r="2085" spans="1:29" x14ac:dyDescent="0.35">
      <c r="A2085" s="18" t="s">
        <v>3669</v>
      </c>
      <c r="B2085" s="19">
        <v>37991</v>
      </c>
      <c r="C2085" s="18" t="s">
        <v>50</v>
      </c>
      <c r="D2085" s="18" t="s">
        <v>95</v>
      </c>
      <c r="E2085" s="18" t="s">
        <v>21</v>
      </c>
      <c r="F2085" s="18" t="s">
        <v>22</v>
      </c>
      <c r="G2085" s="18" t="s">
        <v>150</v>
      </c>
      <c r="H2085" s="18" t="s">
        <v>433</v>
      </c>
      <c r="I2085" s="18" t="s">
        <v>2637</v>
      </c>
      <c r="J2085" s="20">
        <v>2000</v>
      </c>
      <c r="K2085" s="20">
        <v>4397</v>
      </c>
      <c r="L2085" s="20">
        <v>212</v>
      </c>
      <c r="M2085" s="20">
        <v>1000</v>
      </c>
      <c r="N2085" s="20">
        <v>6.1</v>
      </c>
      <c r="O2085" s="20">
        <v>114</v>
      </c>
      <c r="P2085" s="20">
        <v>113</v>
      </c>
      <c r="Q2085" s="3">
        <v>21009180</v>
      </c>
      <c r="R2085" s="3">
        <v>45000000</v>
      </c>
      <c r="S2085" s="3">
        <f t="shared" si="320"/>
        <v>-23990820</v>
      </c>
      <c r="T2085" s="4">
        <f t="shared" si="321"/>
        <v>-0.53312933333333334</v>
      </c>
      <c r="U2085" s="5">
        <f t="shared" si="322"/>
        <v>24.286748266666667</v>
      </c>
      <c r="V2085" s="2">
        <f t="shared" si="323"/>
        <v>2004</v>
      </c>
      <c r="W2085" s="18" t="str">
        <f t="shared" si="324"/>
        <v>yanvar</v>
      </c>
      <c r="X2085" s="18" t="str">
        <f t="shared" si="325"/>
        <v>John Moore</v>
      </c>
      <c r="Y2085" s="18" t="str">
        <f t="shared" si="326"/>
        <v>FLİGHT OF THE PHOENİX</v>
      </c>
      <c r="Z2085" s="18" t="str">
        <f t="shared" si="327"/>
        <v>Normal</v>
      </c>
      <c r="AA2085" s="18" t="str">
        <f>VLOOKUP(D2085, lookups!$A$2:$B$18, 2, FALSE)</f>
        <v>High Budget</v>
      </c>
      <c r="AB2085" s="18" t="str">
        <f t="shared" si="328"/>
        <v>Not Recommended</v>
      </c>
      <c r="AC2085" s="18" t="str">
        <f t="shared" si="329"/>
        <v>Normal</v>
      </c>
    </row>
    <row r="2086" spans="1:29" x14ac:dyDescent="0.35">
      <c r="A2086" s="18" t="s">
        <v>3276</v>
      </c>
      <c r="B2086" s="19">
        <v>37364</v>
      </c>
      <c r="C2086" s="18" t="s">
        <v>50</v>
      </c>
      <c r="D2086" s="18" t="s">
        <v>38</v>
      </c>
      <c r="E2086" s="18" t="s">
        <v>21</v>
      </c>
      <c r="F2086" s="18" t="s">
        <v>29</v>
      </c>
      <c r="G2086" s="18" t="s">
        <v>110</v>
      </c>
      <c r="H2086" s="18" t="s">
        <v>2045</v>
      </c>
      <c r="I2086" s="18" t="s">
        <v>3277</v>
      </c>
      <c r="J2086" s="20">
        <v>16000</v>
      </c>
      <c r="K2086" s="20">
        <v>19341</v>
      </c>
      <c r="L2086" s="20">
        <v>12</v>
      </c>
      <c r="M2086" s="20">
        <v>0</v>
      </c>
      <c r="N2086" s="20">
        <v>6.4</v>
      </c>
      <c r="O2086" s="20">
        <v>96</v>
      </c>
      <c r="P2086" s="20">
        <v>94</v>
      </c>
      <c r="Q2086" s="3">
        <v>21005329</v>
      </c>
      <c r="R2086" s="3">
        <v>6000000</v>
      </c>
      <c r="S2086" s="3">
        <f t="shared" si="320"/>
        <v>15005329</v>
      </c>
      <c r="T2086" s="4">
        <f t="shared" si="321"/>
        <v>2.5008881666666665</v>
      </c>
      <c r="U2086" s="5">
        <f t="shared" si="322"/>
        <v>26.600355266666668</v>
      </c>
      <c r="V2086" s="2">
        <f t="shared" si="323"/>
        <v>2002</v>
      </c>
      <c r="W2086" s="18" t="str">
        <f t="shared" si="324"/>
        <v>aprel</v>
      </c>
      <c r="X2086" s="18" t="str">
        <f t="shared" si="325"/>
        <v>Walt Becker</v>
      </c>
      <c r="Y2086" s="18" t="str">
        <f t="shared" si="326"/>
        <v>VAN WİLDER: PARTY LİAİSON</v>
      </c>
      <c r="Z2086" s="18" t="str">
        <f t="shared" si="327"/>
        <v>Normal</v>
      </c>
      <c r="AA2086" s="18" t="str">
        <f>VLOOKUP(D2086, lookups!$A$2:$B$18, 2, FALSE)</f>
        <v>Medium Budget</v>
      </c>
      <c r="AB2086" s="18" t="str">
        <f t="shared" si="328"/>
        <v>Not Recommended</v>
      </c>
      <c r="AC2086" s="18" t="str">
        <f t="shared" si="329"/>
        <v>Normal</v>
      </c>
    </row>
    <row r="2087" spans="1:29" x14ac:dyDescent="0.35">
      <c r="A2087" s="18" t="s">
        <v>235</v>
      </c>
      <c r="B2087" s="19">
        <v>27088</v>
      </c>
      <c r="C2087" s="18" t="s">
        <v>50</v>
      </c>
      <c r="D2087" s="18" t="s">
        <v>95</v>
      </c>
      <c r="E2087" s="18" t="s">
        <v>21</v>
      </c>
      <c r="F2087" s="18" t="s">
        <v>101</v>
      </c>
      <c r="G2087" s="18" t="s">
        <v>102</v>
      </c>
      <c r="H2087" s="18" t="s">
        <v>236</v>
      </c>
      <c r="I2087" s="18" t="s">
        <v>139</v>
      </c>
      <c r="J2087" s="20">
        <v>16000</v>
      </c>
      <c r="K2087" s="20">
        <v>17611</v>
      </c>
      <c r="L2087" s="20">
        <v>82</v>
      </c>
      <c r="M2087" s="20">
        <v>2000</v>
      </c>
      <c r="N2087" s="20">
        <v>6.8</v>
      </c>
      <c r="O2087" s="20">
        <v>118</v>
      </c>
      <c r="P2087" s="20">
        <v>125</v>
      </c>
      <c r="Q2087" s="3">
        <v>21000000</v>
      </c>
      <c r="R2087" s="3">
        <v>13000000</v>
      </c>
      <c r="S2087" s="3">
        <f t="shared" si="320"/>
        <v>8000000</v>
      </c>
      <c r="T2087" s="4">
        <f t="shared" si="321"/>
        <v>0.61538461538461542</v>
      </c>
      <c r="U2087" s="5">
        <f t="shared" si="322"/>
        <v>27.646153846153844</v>
      </c>
      <c r="V2087" s="2">
        <f t="shared" si="323"/>
        <v>1974</v>
      </c>
      <c r="W2087" s="18" t="str">
        <f t="shared" si="324"/>
        <v>fevral</v>
      </c>
      <c r="X2087" s="18" t="str">
        <f t="shared" si="325"/>
        <v>Guy Hamilton</v>
      </c>
      <c r="Y2087" s="18" t="str">
        <f t="shared" si="326"/>
        <v>THE MAN WİTH THE GOLDEN GUN</v>
      </c>
      <c r="Z2087" s="18" t="str">
        <f t="shared" si="327"/>
        <v>Normal</v>
      </c>
      <c r="AA2087" s="18" t="str">
        <f>VLOOKUP(D2087, lookups!$A$2:$B$18, 2, FALSE)</f>
        <v>High Budget</v>
      </c>
      <c r="AB2087" s="18" t="str">
        <f t="shared" si="328"/>
        <v>Not Recommended</v>
      </c>
      <c r="AC2087" s="18" t="str">
        <f t="shared" si="329"/>
        <v>Normal</v>
      </c>
    </row>
    <row r="2088" spans="1:29" x14ac:dyDescent="0.35">
      <c r="A2088" s="18" t="s">
        <v>5269</v>
      </c>
      <c r="B2088" s="19">
        <v>40176</v>
      </c>
      <c r="C2088" s="18" t="s">
        <v>50</v>
      </c>
      <c r="D2088" s="18" t="s">
        <v>58</v>
      </c>
      <c r="E2088" s="18" t="s">
        <v>21</v>
      </c>
      <c r="F2088" s="18" t="s">
        <v>22</v>
      </c>
      <c r="G2088" s="18" t="s">
        <v>102</v>
      </c>
      <c r="H2088" s="18" t="s">
        <v>306</v>
      </c>
      <c r="I2088" s="18" t="s">
        <v>1331</v>
      </c>
      <c r="J2088" s="20">
        <v>13000</v>
      </c>
      <c r="K2088" s="20">
        <v>24770</v>
      </c>
      <c r="L2088" s="20">
        <v>0</v>
      </c>
      <c r="M2088" s="20">
        <v>15000</v>
      </c>
      <c r="N2088" s="20">
        <v>7.8</v>
      </c>
      <c r="O2088" s="20">
        <v>335</v>
      </c>
      <c r="P2088" s="20">
        <v>87</v>
      </c>
      <c r="Q2088" s="3">
        <v>20999103</v>
      </c>
      <c r="R2088" s="3">
        <v>40000000</v>
      </c>
      <c r="S2088" s="3">
        <f t="shared" si="320"/>
        <v>-19000897</v>
      </c>
      <c r="T2088" s="4">
        <f t="shared" si="321"/>
        <v>-0.47502242500000003</v>
      </c>
      <c r="U2088" s="5">
        <f t="shared" si="322"/>
        <v>32.509991029999995</v>
      </c>
      <c r="V2088" s="2">
        <f t="shared" si="323"/>
        <v>2009</v>
      </c>
      <c r="W2088" s="18" t="str">
        <f t="shared" si="324"/>
        <v>dekabr</v>
      </c>
      <c r="X2088" s="18" t="str">
        <f t="shared" si="325"/>
        <v>Wes Anderson</v>
      </c>
      <c r="Y2088" s="18" t="str">
        <f t="shared" si="326"/>
        <v>FANTASTİC MR. FOX</v>
      </c>
      <c r="Z2088" s="18" t="str">
        <f t="shared" si="327"/>
        <v>Normal</v>
      </c>
      <c r="AA2088" s="18" t="str">
        <f>VLOOKUP(D2088, lookups!$A$2:$B$18, 2, FALSE)</f>
        <v>High Budget</v>
      </c>
      <c r="AB2088" s="18" t="str">
        <f t="shared" si="328"/>
        <v>Not Recommended</v>
      </c>
      <c r="AC2088" s="18" t="str">
        <f t="shared" si="329"/>
        <v>Normal</v>
      </c>
    </row>
    <row r="2089" spans="1:29" x14ac:dyDescent="0.35">
      <c r="A2089" s="18" t="s">
        <v>4336</v>
      </c>
      <c r="B2089" s="19">
        <v>39022</v>
      </c>
      <c r="C2089" s="18" t="s">
        <v>50</v>
      </c>
      <c r="D2089" s="18" t="s">
        <v>58</v>
      </c>
      <c r="E2089" s="18" t="s">
        <v>21</v>
      </c>
      <c r="F2089" s="18" t="s">
        <v>22</v>
      </c>
      <c r="G2089" s="18" t="s">
        <v>102</v>
      </c>
      <c r="H2089" s="18" t="s">
        <v>4337</v>
      </c>
      <c r="I2089" s="18" t="s">
        <v>3571</v>
      </c>
      <c r="J2089" s="20">
        <v>1000</v>
      </c>
      <c r="K2089" s="20">
        <v>3845</v>
      </c>
      <c r="L2089" s="20">
        <v>15</v>
      </c>
      <c r="M2089" s="20">
        <v>1000</v>
      </c>
      <c r="N2089" s="20">
        <v>6.2</v>
      </c>
      <c r="O2089" s="20">
        <v>46</v>
      </c>
      <c r="P2089" s="20">
        <v>95</v>
      </c>
      <c r="Q2089" s="3">
        <v>20998709</v>
      </c>
      <c r="R2089" s="3">
        <v>15000000</v>
      </c>
      <c r="S2089" s="3">
        <f t="shared" si="320"/>
        <v>5998709</v>
      </c>
      <c r="T2089" s="4">
        <f t="shared" si="321"/>
        <v>0.39991393333333336</v>
      </c>
      <c r="U2089" s="5">
        <f t="shared" si="322"/>
        <v>25.059965573333336</v>
      </c>
      <c r="V2089" s="2">
        <f t="shared" si="323"/>
        <v>2006</v>
      </c>
      <c r="W2089" s="18" t="str">
        <f t="shared" si="324"/>
        <v>noyabr</v>
      </c>
      <c r="X2089" s="18" t="str">
        <f t="shared" si="325"/>
        <v>Michael Mayer</v>
      </c>
      <c r="Y2089" s="18" t="str">
        <f t="shared" si="326"/>
        <v>FLİCKA</v>
      </c>
      <c r="Z2089" s="18" t="str">
        <f t="shared" si="327"/>
        <v>Normal</v>
      </c>
      <c r="AA2089" s="18" t="str">
        <f>VLOOKUP(D2089, lookups!$A$2:$B$18, 2, FALSE)</f>
        <v>High Budget</v>
      </c>
      <c r="AB2089" s="18" t="str">
        <f t="shared" si="328"/>
        <v>Not Recommended</v>
      </c>
      <c r="AC2089" s="18" t="str">
        <f t="shared" si="329"/>
        <v>Normal</v>
      </c>
    </row>
    <row r="2090" spans="1:29" x14ac:dyDescent="0.35">
      <c r="A2090" s="18" t="s">
        <v>6831</v>
      </c>
      <c r="B2090" s="19">
        <v>42042</v>
      </c>
      <c r="C2090" s="18" t="s">
        <v>50</v>
      </c>
      <c r="D2090" s="18" t="s">
        <v>38</v>
      </c>
      <c r="E2090" s="18" t="s">
        <v>21</v>
      </c>
      <c r="F2090" s="18" t="s">
        <v>22</v>
      </c>
      <c r="G2090" s="18" t="s">
        <v>150</v>
      </c>
      <c r="H2090" s="18" t="s">
        <v>4768</v>
      </c>
      <c r="I2090" s="18" t="s">
        <v>1385</v>
      </c>
      <c r="J2090" s="20">
        <v>15000</v>
      </c>
      <c r="K2090" s="20">
        <v>44037</v>
      </c>
      <c r="L2090" s="20">
        <v>488</v>
      </c>
      <c r="M2090" s="20">
        <v>11000</v>
      </c>
      <c r="N2090" s="20">
        <v>5.4</v>
      </c>
      <c r="O2090" s="20">
        <v>138</v>
      </c>
      <c r="P2090" s="20">
        <v>105</v>
      </c>
      <c r="Q2090" s="3">
        <v>20991497</v>
      </c>
      <c r="R2090" s="3">
        <v>37000000</v>
      </c>
      <c r="S2090" s="3">
        <f t="shared" si="320"/>
        <v>-16008503</v>
      </c>
      <c r="T2090" s="4">
        <f t="shared" si="321"/>
        <v>-0.43266224324324326</v>
      </c>
      <c r="U2090" s="5">
        <f t="shared" si="322"/>
        <v>22.526935102702705</v>
      </c>
      <c r="V2090" s="2">
        <f t="shared" si="323"/>
        <v>2015</v>
      </c>
      <c r="W2090" s="18" t="str">
        <f t="shared" si="324"/>
        <v>fevral</v>
      </c>
      <c r="X2090" s="18" t="str">
        <f t="shared" si="325"/>
        <v>Cameron Crowe</v>
      </c>
      <c r="Y2090" s="18" t="str">
        <f t="shared" si="326"/>
        <v>ALOHA</v>
      </c>
      <c r="Z2090" s="18" t="str">
        <f t="shared" si="327"/>
        <v>Normal</v>
      </c>
      <c r="AA2090" s="18" t="str">
        <f>VLOOKUP(D2090, lookups!$A$2:$B$18, 2, FALSE)</f>
        <v>Medium Budget</v>
      </c>
      <c r="AB2090" s="18" t="str">
        <f t="shared" si="328"/>
        <v>Not Recommended</v>
      </c>
      <c r="AC2090" s="18" t="str">
        <f t="shared" si="329"/>
        <v>High Buzz Mismatch</v>
      </c>
    </row>
    <row r="2091" spans="1:29" x14ac:dyDescent="0.35">
      <c r="A2091" s="18" t="s">
        <v>5122</v>
      </c>
      <c r="B2091" s="19">
        <v>39793</v>
      </c>
      <c r="C2091" s="18" t="s">
        <v>50</v>
      </c>
      <c r="D2091" s="18" t="s">
        <v>27</v>
      </c>
      <c r="E2091" s="18" t="s">
        <v>21</v>
      </c>
      <c r="F2091" s="18" t="s">
        <v>22</v>
      </c>
      <c r="G2091" s="18" t="s">
        <v>150</v>
      </c>
      <c r="H2091" s="18" t="s">
        <v>5123</v>
      </c>
      <c r="I2091" s="18" t="s">
        <v>5124</v>
      </c>
      <c r="J2091" s="20">
        <v>826</v>
      </c>
      <c r="K2091" s="20">
        <v>2351</v>
      </c>
      <c r="L2091" s="20">
        <v>251</v>
      </c>
      <c r="M2091" s="20">
        <v>0</v>
      </c>
      <c r="N2091" s="20">
        <v>5.9</v>
      </c>
      <c r="O2091" s="20">
        <v>270</v>
      </c>
      <c r="P2091" s="20">
        <v>108</v>
      </c>
      <c r="Q2091" s="3">
        <v>20981633</v>
      </c>
      <c r="R2091" s="3">
        <v>30000000</v>
      </c>
      <c r="S2091" s="3">
        <f t="shared" si="320"/>
        <v>-9018367</v>
      </c>
      <c r="T2091" s="4">
        <f t="shared" si="321"/>
        <v>-0.30061223333333331</v>
      </c>
      <c r="U2091" s="5">
        <f t="shared" si="322"/>
        <v>23.479755106666669</v>
      </c>
      <c r="V2091" s="2">
        <f t="shared" si="323"/>
        <v>2008</v>
      </c>
      <c r="W2091" s="18" t="str">
        <f t="shared" si="324"/>
        <v>dekabr</v>
      </c>
      <c r="X2091" s="18" t="str">
        <f t="shared" si="325"/>
        <v>Chris Carter</v>
      </c>
      <c r="Y2091" s="18" t="str">
        <f t="shared" si="326"/>
        <v>THE X FİLES: I WANT TO BELİEVE</v>
      </c>
      <c r="Z2091" s="18" t="str">
        <f t="shared" si="327"/>
        <v>Normal</v>
      </c>
      <c r="AA2091" s="18" t="str">
        <f>VLOOKUP(D2091, lookups!$A$2:$B$18, 2, FALSE)</f>
        <v>Medium Budget</v>
      </c>
      <c r="AB2091" s="18" t="str">
        <f t="shared" si="328"/>
        <v>Not Recommended</v>
      </c>
      <c r="AC2091" s="18" t="str">
        <f t="shared" si="329"/>
        <v>High Buzz Mismatch</v>
      </c>
    </row>
    <row r="2092" spans="1:29" x14ac:dyDescent="0.35">
      <c r="A2092" s="18" t="s">
        <v>492</v>
      </c>
      <c r="B2092" s="19">
        <v>31367</v>
      </c>
      <c r="C2092" s="18" t="s">
        <v>50</v>
      </c>
      <c r="D2092" s="18" t="s">
        <v>27</v>
      </c>
      <c r="E2092" s="18" t="s">
        <v>21</v>
      </c>
      <c r="F2092" s="18" t="s">
        <v>101</v>
      </c>
      <c r="G2092" s="18" t="s">
        <v>39</v>
      </c>
      <c r="H2092" s="18" t="s">
        <v>493</v>
      </c>
      <c r="I2092" s="18" t="s">
        <v>494</v>
      </c>
      <c r="J2092" s="20">
        <v>687</v>
      </c>
      <c r="K2092" s="20">
        <v>1665</v>
      </c>
      <c r="L2092" s="20">
        <v>133</v>
      </c>
      <c r="M2092" s="20">
        <v>0</v>
      </c>
      <c r="N2092" s="20">
        <v>7.4</v>
      </c>
      <c r="O2092" s="20">
        <v>55</v>
      </c>
      <c r="P2092" s="20">
        <v>117</v>
      </c>
      <c r="Q2092" s="3">
        <v>20966644</v>
      </c>
      <c r="R2092" s="3">
        <v>3000000</v>
      </c>
      <c r="S2092" s="3">
        <f t="shared" si="320"/>
        <v>17966644</v>
      </c>
      <c r="T2092" s="4">
        <f t="shared" si="321"/>
        <v>5.9888813333333335</v>
      </c>
      <c r="U2092" s="5">
        <f t="shared" si="322"/>
        <v>31.995552533333335</v>
      </c>
      <c r="V2092" s="2">
        <f t="shared" si="323"/>
        <v>1985</v>
      </c>
      <c r="W2092" s="18" t="str">
        <f t="shared" si="324"/>
        <v>noyabr</v>
      </c>
      <c r="X2092" s="18" t="str">
        <f t="shared" si="325"/>
        <v>James Ivory</v>
      </c>
      <c r="Y2092" s="18" t="str">
        <f t="shared" si="326"/>
        <v>A ROOM WİTH A VİEW</v>
      </c>
      <c r="Z2092" s="18" t="str">
        <f t="shared" si="327"/>
        <v>Normal</v>
      </c>
      <c r="AA2092" s="18" t="str">
        <f>VLOOKUP(D2092, lookups!$A$2:$B$18, 2, FALSE)</f>
        <v>Medium Budget</v>
      </c>
      <c r="AB2092" s="18" t="str">
        <f t="shared" si="328"/>
        <v>Not Recommended</v>
      </c>
      <c r="AC2092" s="18" t="str">
        <f t="shared" si="329"/>
        <v>Normal</v>
      </c>
    </row>
    <row r="2093" spans="1:29" x14ac:dyDescent="0.35">
      <c r="A2093" s="18" t="s">
        <v>3396</v>
      </c>
      <c r="B2093" s="19">
        <v>37801</v>
      </c>
      <c r="C2093" s="18" t="s">
        <v>50</v>
      </c>
      <c r="D2093" s="18" t="s">
        <v>58</v>
      </c>
      <c r="E2093" s="18" t="s">
        <v>21</v>
      </c>
      <c r="F2093" s="18" t="s">
        <v>29</v>
      </c>
      <c r="G2093" s="18" t="s">
        <v>102</v>
      </c>
      <c r="H2093" s="18" t="s">
        <v>1410</v>
      </c>
      <c r="I2093" s="18" t="s">
        <v>373</v>
      </c>
      <c r="J2093" s="20">
        <v>3000</v>
      </c>
      <c r="K2093" s="20">
        <v>5593</v>
      </c>
      <c r="L2093" s="20">
        <v>287</v>
      </c>
      <c r="M2093" s="20">
        <v>665</v>
      </c>
      <c r="N2093" s="20">
        <v>5.7</v>
      </c>
      <c r="O2093" s="20">
        <v>101</v>
      </c>
      <c r="P2093" s="20">
        <v>91</v>
      </c>
      <c r="Q2093" s="3">
        <v>20950820</v>
      </c>
      <c r="R2093" s="3">
        <v>80000000</v>
      </c>
      <c r="S2093" s="3">
        <f t="shared" si="320"/>
        <v>-59049180</v>
      </c>
      <c r="T2093" s="4">
        <f t="shared" si="321"/>
        <v>-0.73811475000000004</v>
      </c>
      <c r="U2093" s="5">
        <f t="shared" si="322"/>
        <v>22.571254100000001</v>
      </c>
      <c r="V2093" s="2">
        <f t="shared" si="323"/>
        <v>2003</v>
      </c>
      <c r="W2093" s="18" t="str">
        <f t="shared" si="324"/>
        <v>iyun</v>
      </c>
      <c r="X2093" s="18" t="str">
        <f t="shared" si="325"/>
        <v>Joe Dante</v>
      </c>
      <c r="Y2093" s="18" t="str">
        <f t="shared" si="326"/>
        <v>LOONEY TUNES: BACK İN ACTİON</v>
      </c>
      <c r="Z2093" s="18" t="str">
        <f t="shared" si="327"/>
        <v>Underperformer</v>
      </c>
      <c r="AA2093" s="18" t="str">
        <f>VLOOKUP(D2093, lookups!$A$2:$B$18, 2, FALSE)</f>
        <v>High Budget</v>
      </c>
      <c r="AB2093" s="18" t="str">
        <f t="shared" si="328"/>
        <v>Not Recommended</v>
      </c>
      <c r="AC2093" s="18" t="str">
        <f t="shared" si="329"/>
        <v>High Buzz Mismatch</v>
      </c>
    </row>
    <row r="2094" spans="1:29" x14ac:dyDescent="0.35">
      <c r="A2094" s="18" t="s">
        <v>5371</v>
      </c>
      <c r="B2094" s="19">
        <v>39919</v>
      </c>
      <c r="C2094" s="18" t="s">
        <v>50</v>
      </c>
      <c r="D2094" s="18" t="s">
        <v>38</v>
      </c>
      <c r="E2094" s="18" t="s">
        <v>21</v>
      </c>
      <c r="F2094" s="18" t="s">
        <v>22</v>
      </c>
      <c r="G2094" s="18" t="s">
        <v>102</v>
      </c>
      <c r="H2094" s="18" t="s">
        <v>4009</v>
      </c>
      <c r="I2094" s="18" t="s">
        <v>920</v>
      </c>
      <c r="J2094" s="20">
        <v>87000</v>
      </c>
      <c r="K2094" s="20">
        <v>88422</v>
      </c>
      <c r="L2094" s="20">
        <v>0</v>
      </c>
      <c r="M2094" s="20">
        <v>431</v>
      </c>
      <c r="N2094" s="20">
        <v>4.9000000000000004</v>
      </c>
      <c r="O2094" s="20">
        <v>103</v>
      </c>
      <c r="P2094" s="20">
        <v>89</v>
      </c>
      <c r="Q2094" s="3">
        <v>20916309</v>
      </c>
      <c r="R2094" s="3">
        <v>40000000</v>
      </c>
      <c r="S2094" s="3">
        <f t="shared" si="320"/>
        <v>-19083691</v>
      </c>
      <c r="T2094" s="4">
        <f t="shared" si="321"/>
        <v>-0.47709227500000001</v>
      </c>
      <c r="U2094" s="5">
        <f t="shared" si="322"/>
        <v>19.452263089999999</v>
      </c>
      <c r="V2094" s="2">
        <f t="shared" si="323"/>
        <v>2009</v>
      </c>
      <c r="W2094" s="18" t="str">
        <f t="shared" si="324"/>
        <v>aprel</v>
      </c>
      <c r="X2094" s="18" t="str">
        <f t="shared" si="325"/>
        <v>Robert Rodriguez</v>
      </c>
      <c r="Y2094" s="18" t="str">
        <f t="shared" si="326"/>
        <v>SHORTS</v>
      </c>
      <c r="Z2094" s="18" t="str">
        <f t="shared" si="327"/>
        <v>Normal</v>
      </c>
      <c r="AA2094" s="18" t="str">
        <f>VLOOKUP(D2094, lookups!$A$2:$B$18, 2, FALSE)</f>
        <v>Medium Budget</v>
      </c>
      <c r="AB2094" s="18" t="str">
        <f t="shared" si="328"/>
        <v>Not Recommended</v>
      </c>
      <c r="AC2094" s="18" t="str">
        <f t="shared" si="329"/>
        <v>High Buzz Mismatch</v>
      </c>
    </row>
    <row r="2095" spans="1:29" x14ac:dyDescent="0.35">
      <c r="A2095" s="18" t="s">
        <v>1036</v>
      </c>
      <c r="B2095" s="19">
        <v>34029</v>
      </c>
      <c r="C2095" s="18" t="s">
        <v>50</v>
      </c>
      <c r="D2095" s="18" t="s">
        <v>58</v>
      </c>
      <c r="E2095" s="18" t="s">
        <v>21</v>
      </c>
      <c r="F2095" s="18" t="s">
        <v>101</v>
      </c>
      <c r="G2095" s="18" t="s">
        <v>102</v>
      </c>
      <c r="H2095" s="18" t="s">
        <v>1037</v>
      </c>
      <c r="I2095" s="18" t="s">
        <v>1038</v>
      </c>
      <c r="J2095" s="20">
        <v>5000</v>
      </c>
      <c r="K2095" s="20">
        <v>7723</v>
      </c>
      <c r="L2095" s="20">
        <v>5</v>
      </c>
      <c r="M2095" s="20">
        <v>0</v>
      </c>
      <c r="N2095" s="20">
        <v>4</v>
      </c>
      <c r="O2095" s="20">
        <v>36</v>
      </c>
      <c r="P2095" s="20">
        <v>104</v>
      </c>
      <c r="Q2095" s="3">
        <v>20915465</v>
      </c>
      <c r="R2095" s="3">
        <v>42000000</v>
      </c>
      <c r="S2095" s="3">
        <f t="shared" si="320"/>
        <v>-21084535</v>
      </c>
      <c r="T2095" s="4">
        <f t="shared" si="321"/>
        <v>-0.50201273809523805</v>
      </c>
      <c r="U2095" s="5">
        <f t="shared" si="322"/>
        <v>15.799194904761904</v>
      </c>
      <c r="V2095" s="2">
        <f t="shared" si="323"/>
        <v>1993</v>
      </c>
      <c r="W2095" s="18" t="str">
        <f t="shared" si="324"/>
        <v>mart</v>
      </c>
      <c r="X2095" s="18" t="str">
        <f t="shared" si="325"/>
        <v>Annabel Jankel</v>
      </c>
      <c r="Y2095" s="18" t="str">
        <f t="shared" si="326"/>
        <v>SUPER MARİO BROS.</v>
      </c>
      <c r="Z2095" s="18" t="str">
        <f t="shared" si="327"/>
        <v>Normal</v>
      </c>
      <c r="AA2095" s="18" t="str">
        <f>VLOOKUP(D2095, lookups!$A$2:$B$18, 2, FALSE)</f>
        <v>High Budget</v>
      </c>
      <c r="AB2095" s="18" t="str">
        <f t="shared" si="328"/>
        <v>Not Recommended</v>
      </c>
      <c r="AC2095" s="18" t="str">
        <f t="shared" si="329"/>
        <v>High Buzz Mismatch</v>
      </c>
    </row>
    <row r="2096" spans="1:29" x14ac:dyDescent="0.35">
      <c r="A2096" s="18" t="s">
        <v>5353</v>
      </c>
      <c r="B2096" s="19">
        <v>40158</v>
      </c>
      <c r="C2096" s="18" t="s">
        <v>50</v>
      </c>
      <c r="D2096" s="18" t="s">
        <v>95</v>
      </c>
      <c r="E2096" s="18" t="s">
        <v>21</v>
      </c>
      <c r="F2096" s="18" t="s">
        <v>22</v>
      </c>
      <c r="G2096" s="18" t="s">
        <v>102</v>
      </c>
      <c r="H2096" s="18" t="s">
        <v>5354</v>
      </c>
      <c r="I2096" s="18" t="s">
        <v>2443</v>
      </c>
      <c r="J2096" s="20">
        <v>567</v>
      </c>
      <c r="K2096" s="20">
        <v>2954</v>
      </c>
      <c r="L2096" s="20">
        <v>41</v>
      </c>
      <c r="M2096" s="20">
        <v>0</v>
      </c>
      <c r="N2096" s="20">
        <v>5.2</v>
      </c>
      <c r="O2096" s="20">
        <v>167</v>
      </c>
      <c r="P2096" s="20">
        <v>91</v>
      </c>
      <c r="Q2096" s="3">
        <v>20819129</v>
      </c>
      <c r="R2096" s="3">
        <v>26000000</v>
      </c>
      <c r="S2096" s="3">
        <f t="shared" si="320"/>
        <v>-5180871</v>
      </c>
      <c r="T2096" s="4">
        <f t="shared" si="321"/>
        <v>-0.19926426923076923</v>
      </c>
      <c r="U2096" s="5">
        <f t="shared" si="322"/>
        <v>20.720294292307692</v>
      </c>
      <c r="V2096" s="2">
        <f t="shared" si="323"/>
        <v>2009</v>
      </c>
      <c r="W2096" s="18" t="str">
        <f t="shared" si="324"/>
        <v>dekabr</v>
      </c>
      <c r="X2096" s="18" t="str">
        <f t="shared" si="325"/>
        <v>Steve Carr</v>
      </c>
      <c r="Y2096" s="18" t="str">
        <f t="shared" si="326"/>
        <v>PAUL BLART: MALL COP</v>
      </c>
      <c r="Z2096" s="18" t="str">
        <f t="shared" si="327"/>
        <v>Normal</v>
      </c>
      <c r="AA2096" s="18" t="str">
        <f>VLOOKUP(D2096, lookups!$A$2:$B$18, 2, FALSE)</f>
        <v>High Budget</v>
      </c>
      <c r="AB2096" s="18" t="str">
        <f t="shared" si="328"/>
        <v>Not Recommended</v>
      </c>
      <c r="AC2096" s="18" t="str">
        <f t="shared" si="329"/>
        <v>High Buzz Mismatch</v>
      </c>
    </row>
    <row r="2097" spans="1:29" x14ac:dyDescent="0.35">
      <c r="A2097" s="18" t="s">
        <v>5701</v>
      </c>
      <c r="B2097" s="19">
        <v>40394</v>
      </c>
      <c r="C2097" s="18" t="s">
        <v>50</v>
      </c>
      <c r="D2097" s="18" t="s">
        <v>38</v>
      </c>
      <c r="E2097" s="18" t="s">
        <v>21</v>
      </c>
      <c r="F2097" s="18" t="s">
        <v>22</v>
      </c>
      <c r="G2097" s="18" t="s">
        <v>110</v>
      </c>
      <c r="H2097" s="18" t="s">
        <v>4032</v>
      </c>
      <c r="I2097" s="18" t="s">
        <v>5702</v>
      </c>
      <c r="J2097" s="20">
        <v>14000</v>
      </c>
      <c r="K2097" s="20">
        <v>18645</v>
      </c>
      <c r="L2097" s="20">
        <v>450</v>
      </c>
      <c r="M2097" s="20">
        <v>16000</v>
      </c>
      <c r="N2097" s="20">
        <v>7.1</v>
      </c>
      <c r="O2097" s="20">
        <v>323</v>
      </c>
      <c r="P2097" s="20">
        <v>106</v>
      </c>
      <c r="Q2097" s="3">
        <v>20803237</v>
      </c>
      <c r="R2097" s="3">
        <v>3500000</v>
      </c>
      <c r="S2097" s="3">
        <f t="shared" si="320"/>
        <v>17303237</v>
      </c>
      <c r="T2097" s="4">
        <f t="shared" si="321"/>
        <v>4.9437819999999997</v>
      </c>
      <c r="U2097" s="5">
        <f t="shared" si="322"/>
        <v>31.9775128</v>
      </c>
      <c r="V2097" s="2">
        <f t="shared" si="323"/>
        <v>2010</v>
      </c>
      <c r="W2097" s="18" t="str">
        <f t="shared" si="324"/>
        <v>avgust</v>
      </c>
      <c r="X2097" s="18" t="str">
        <f t="shared" si="325"/>
        <v>Lisa Cholodenko</v>
      </c>
      <c r="Y2097" s="18" t="str">
        <f t="shared" si="326"/>
        <v>THE KİDS ARE ALL RİGHT</v>
      </c>
      <c r="Z2097" s="18" t="str">
        <f t="shared" si="327"/>
        <v>Normal</v>
      </c>
      <c r="AA2097" s="18" t="str">
        <f>VLOOKUP(D2097, lookups!$A$2:$B$18, 2, FALSE)</f>
        <v>Medium Budget</v>
      </c>
      <c r="AB2097" s="18" t="str">
        <f t="shared" si="328"/>
        <v>Not Recommended</v>
      </c>
      <c r="AC2097" s="18" t="str">
        <f t="shared" si="329"/>
        <v>Normal</v>
      </c>
    </row>
    <row r="2098" spans="1:29" x14ac:dyDescent="0.35">
      <c r="A2098" s="18" t="s">
        <v>4793</v>
      </c>
      <c r="B2098" s="19">
        <v>39167</v>
      </c>
      <c r="C2098" s="18" t="s">
        <v>50</v>
      </c>
      <c r="D2098" s="18" t="s">
        <v>109</v>
      </c>
      <c r="E2098" s="18" t="s">
        <v>21</v>
      </c>
      <c r="F2098" s="18" t="s">
        <v>22</v>
      </c>
      <c r="G2098" s="18" t="s">
        <v>110</v>
      </c>
      <c r="H2098" s="18" t="s">
        <v>4794</v>
      </c>
      <c r="I2098" s="18" t="s">
        <v>4795</v>
      </c>
      <c r="J2098" s="20">
        <v>919</v>
      </c>
      <c r="K2098" s="20">
        <v>2559</v>
      </c>
      <c r="L2098" s="20">
        <v>7</v>
      </c>
      <c r="M2098" s="20">
        <v>0</v>
      </c>
      <c r="N2098" s="20">
        <v>5.0999999999999996</v>
      </c>
      <c r="O2098" s="20">
        <v>161</v>
      </c>
      <c r="P2098" s="20">
        <v>89</v>
      </c>
      <c r="Q2098" s="3">
        <v>20801344</v>
      </c>
      <c r="R2098" s="3">
        <v>15000000</v>
      </c>
      <c r="S2098" s="3">
        <f t="shared" si="320"/>
        <v>5801344</v>
      </c>
      <c r="T2098" s="4">
        <f t="shared" si="321"/>
        <v>0.38675626666666668</v>
      </c>
      <c r="U2098" s="5">
        <f t="shared" si="322"/>
        <v>20.554702506666665</v>
      </c>
      <c r="V2098" s="2">
        <f t="shared" si="323"/>
        <v>2007</v>
      </c>
      <c r="W2098" s="18" t="str">
        <f t="shared" si="324"/>
        <v>mart</v>
      </c>
      <c r="X2098" s="18" t="str">
        <f t="shared" si="325"/>
        <v>Martin Weisz</v>
      </c>
      <c r="Y2098" s="18" t="str">
        <f t="shared" si="326"/>
        <v>THE HİLLS HAVE EYES II</v>
      </c>
      <c r="Z2098" s="18" t="str">
        <f t="shared" si="327"/>
        <v>Normal</v>
      </c>
      <c r="AA2098" s="18" t="str">
        <f>VLOOKUP(D2098, lookups!$A$2:$B$18, 2, FALSE)</f>
        <v>Low Budget</v>
      </c>
      <c r="AB2098" s="18" t="str">
        <f t="shared" si="328"/>
        <v>Not Recommended</v>
      </c>
      <c r="AC2098" s="18" t="str">
        <f t="shared" si="329"/>
        <v>High Buzz Mismatch</v>
      </c>
    </row>
    <row r="2099" spans="1:29" x14ac:dyDescent="0.35">
      <c r="A2099" s="18" t="s">
        <v>3282</v>
      </c>
      <c r="B2099" s="19">
        <v>37374</v>
      </c>
      <c r="C2099" s="18" t="s">
        <v>50</v>
      </c>
      <c r="D2099" s="18" t="s">
        <v>27</v>
      </c>
      <c r="E2099" s="18" t="s">
        <v>21</v>
      </c>
      <c r="F2099" s="18" t="s">
        <v>1055</v>
      </c>
      <c r="G2099" s="18" t="s">
        <v>150</v>
      </c>
      <c r="H2099" s="18" t="s">
        <v>3283</v>
      </c>
      <c r="I2099" s="18" t="s">
        <v>3284</v>
      </c>
      <c r="J2099" s="20">
        <v>446</v>
      </c>
      <c r="K2099" s="20">
        <v>497</v>
      </c>
      <c r="L2099" s="20">
        <v>51</v>
      </c>
      <c r="M2099" s="20">
        <v>0</v>
      </c>
      <c r="N2099" s="20">
        <v>7.6</v>
      </c>
      <c r="O2099" s="20">
        <v>149</v>
      </c>
      <c r="P2099" s="20">
        <v>101</v>
      </c>
      <c r="Q2099" s="3">
        <v>20772796</v>
      </c>
      <c r="R2099" s="3">
        <v>6000000</v>
      </c>
      <c r="S2099" s="3">
        <f t="shared" si="320"/>
        <v>14772796</v>
      </c>
      <c r="T2099" s="4">
        <f t="shared" si="321"/>
        <v>2.4621326666666667</v>
      </c>
      <c r="U2099" s="5">
        <f t="shared" si="322"/>
        <v>31.384853066666665</v>
      </c>
      <c r="V2099" s="2">
        <f t="shared" si="323"/>
        <v>2002</v>
      </c>
      <c r="W2099" s="18" t="str">
        <f t="shared" si="324"/>
        <v>aprel</v>
      </c>
      <c r="X2099" s="18" t="str">
        <f t="shared" si="325"/>
        <v>Niki Caro</v>
      </c>
      <c r="Y2099" s="18" t="str">
        <f t="shared" si="326"/>
        <v>WHALE RİDER</v>
      </c>
      <c r="Z2099" s="18" t="str">
        <f t="shared" si="327"/>
        <v>Normal</v>
      </c>
      <c r="AA2099" s="18" t="str">
        <f>VLOOKUP(D2099, lookups!$A$2:$B$18, 2, FALSE)</f>
        <v>Medium Budget</v>
      </c>
      <c r="AB2099" s="18" t="str">
        <f t="shared" si="328"/>
        <v>Not Recommended</v>
      </c>
      <c r="AC2099" s="18" t="str">
        <f t="shared" si="329"/>
        <v>Normal</v>
      </c>
    </row>
    <row r="2100" spans="1:29" x14ac:dyDescent="0.35">
      <c r="A2100" s="18" t="s">
        <v>611</v>
      </c>
      <c r="B2100" s="19">
        <v>31813</v>
      </c>
      <c r="C2100" s="18" t="s">
        <v>50</v>
      </c>
      <c r="D2100" s="18" t="s">
        <v>58</v>
      </c>
      <c r="E2100" s="18" t="s">
        <v>21</v>
      </c>
      <c r="F2100" s="18" t="s">
        <v>22</v>
      </c>
      <c r="G2100" s="18" t="s">
        <v>150</v>
      </c>
      <c r="H2100" s="18" t="s">
        <v>612</v>
      </c>
      <c r="I2100" s="18" t="s">
        <v>613</v>
      </c>
      <c r="J2100" s="20">
        <v>912</v>
      </c>
      <c r="K2100" s="20">
        <v>2355</v>
      </c>
      <c r="L2100" s="20">
        <v>114</v>
      </c>
      <c r="M2100" s="20">
        <v>0</v>
      </c>
      <c r="N2100" s="20">
        <v>2.8</v>
      </c>
      <c r="O2100" s="20">
        <v>80</v>
      </c>
      <c r="P2100" s="20">
        <v>92</v>
      </c>
      <c r="Q2100" s="3">
        <v>20763013</v>
      </c>
      <c r="R2100" s="3">
        <v>23000000</v>
      </c>
      <c r="S2100" s="3">
        <f t="shared" si="320"/>
        <v>-2236987</v>
      </c>
      <c r="T2100" s="4">
        <f t="shared" si="321"/>
        <v>-9.7260304347826093E-2</v>
      </c>
      <c r="U2100" s="5">
        <f t="shared" si="322"/>
        <v>11.161095878260868</v>
      </c>
      <c r="V2100" s="2">
        <f t="shared" si="323"/>
        <v>1987</v>
      </c>
      <c r="W2100" s="18" t="str">
        <f t="shared" si="324"/>
        <v>fevral</v>
      </c>
      <c r="X2100" s="18" t="str">
        <f t="shared" si="325"/>
        <v>Joseph Sargent</v>
      </c>
      <c r="Y2100" s="18" t="str">
        <f t="shared" si="326"/>
        <v>JAWS: THE REVENGE</v>
      </c>
      <c r="Z2100" s="18" t="str">
        <f t="shared" si="327"/>
        <v>Normal</v>
      </c>
      <c r="AA2100" s="18" t="str">
        <f>VLOOKUP(D2100, lookups!$A$2:$B$18, 2, FALSE)</f>
        <v>High Budget</v>
      </c>
      <c r="AB2100" s="18" t="str">
        <f t="shared" si="328"/>
        <v>Not Recommended</v>
      </c>
      <c r="AC2100" s="18" t="str">
        <f t="shared" si="329"/>
        <v>High Buzz Mismatch</v>
      </c>
    </row>
    <row r="2101" spans="1:29" x14ac:dyDescent="0.35">
      <c r="A2101" s="18" t="s">
        <v>1660</v>
      </c>
      <c r="B2101" s="19">
        <v>35661</v>
      </c>
      <c r="C2101" s="18" t="s">
        <v>50</v>
      </c>
      <c r="D2101" s="18" t="s">
        <v>27</v>
      </c>
      <c r="E2101" s="18" t="s">
        <v>21</v>
      </c>
      <c r="F2101" s="18" t="s">
        <v>22</v>
      </c>
      <c r="G2101" s="18" t="s">
        <v>150</v>
      </c>
      <c r="H2101" s="18" t="s">
        <v>1661</v>
      </c>
      <c r="I2101" s="18" t="s">
        <v>1415</v>
      </c>
      <c r="J2101" s="20">
        <v>205</v>
      </c>
      <c r="K2101" s="20">
        <v>428</v>
      </c>
      <c r="L2101" s="20">
        <v>3000</v>
      </c>
      <c r="M2101" s="20">
        <v>1000</v>
      </c>
      <c r="N2101" s="20">
        <v>7.2</v>
      </c>
      <c r="O2101" s="20">
        <v>95</v>
      </c>
      <c r="P2101" s="20">
        <v>134</v>
      </c>
      <c r="Q2101" s="3">
        <v>20733485</v>
      </c>
      <c r="R2101" s="3">
        <v>5000000</v>
      </c>
      <c r="S2101" s="3">
        <f t="shared" si="320"/>
        <v>15733485</v>
      </c>
      <c r="T2101" s="4">
        <f t="shared" si="321"/>
        <v>3.1466970000000001</v>
      </c>
      <c r="U2101" s="5">
        <f t="shared" si="322"/>
        <v>30.158678800000004</v>
      </c>
      <c r="V2101" s="2">
        <f t="shared" si="323"/>
        <v>1997</v>
      </c>
      <c r="W2101" s="18" t="str">
        <f t="shared" si="324"/>
        <v>avgust</v>
      </c>
      <c r="X2101" s="18" t="str">
        <f t="shared" si="325"/>
        <v>Robert Duvall</v>
      </c>
      <c r="Y2101" s="18" t="str">
        <f t="shared" si="326"/>
        <v>THE APOSTLE</v>
      </c>
      <c r="Z2101" s="18" t="str">
        <f t="shared" si="327"/>
        <v>Normal</v>
      </c>
      <c r="AA2101" s="18" t="str">
        <f>VLOOKUP(D2101, lookups!$A$2:$B$18, 2, FALSE)</f>
        <v>Medium Budget</v>
      </c>
      <c r="AB2101" s="18" t="str">
        <f t="shared" si="328"/>
        <v>Not Recommended</v>
      </c>
      <c r="AC2101" s="18" t="str">
        <f t="shared" si="329"/>
        <v>Normal</v>
      </c>
    </row>
    <row r="2102" spans="1:29" x14ac:dyDescent="0.35">
      <c r="A2102" s="18" t="s">
        <v>4959</v>
      </c>
      <c r="B2102" s="19">
        <v>39619</v>
      </c>
      <c r="C2102" s="18" t="s">
        <v>50</v>
      </c>
      <c r="D2102" s="18" t="s">
        <v>38</v>
      </c>
      <c r="E2102" s="18" t="s">
        <v>21</v>
      </c>
      <c r="F2102" s="18" t="s">
        <v>22</v>
      </c>
      <c r="G2102" s="18" t="s">
        <v>150</v>
      </c>
      <c r="H2102" s="18" t="s">
        <v>727</v>
      </c>
      <c r="I2102" s="18" t="s">
        <v>3034</v>
      </c>
      <c r="J2102" s="20">
        <v>939</v>
      </c>
      <c r="K2102" s="20">
        <v>2453</v>
      </c>
      <c r="L2102" s="20">
        <v>144</v>
      </c>
      <c r="M2102" s="20">
        <v>687</v>
      </c>
      <c r="N2102" s="20">
        <v>5.8</v>
      </c>
      <c r="O2102" s="20">
        <v>98</v>
      </c>
      <c r="P2102" s="20">
        <v>104</v>
      </c>
      <c r="Q2102" s="3">
        <v>20668843</v>
      </c>
      <c r="R2102" s="3">
        <v>22000000</v>
      </c>
      <c r="S2102" s="3">
        <f t="shared" si="320"/>
        <v>-1331157</v>
      </c>
      <c r="T2102" s="4">
        <f t="shared" si="321"/>
        <v>-6.050713636363636E-2</v>
      </c>
      <c r="U2102" s="5">
        <f t="shared" si="322"/>
        <v>23.244497145454545</v>
      </c>
      <c r="V2102" s="2">
        <f t="shared" si="323"/>
        <v>2008</v>
      </c>
      <c r="W2102" s="18" t="str">
        <f t="shared" si="324"/>
        <v>iyun</v>
      </c>
      <c r="X2102" s="18" t="str">
        <f t="shared" si="325"/>
        <v>Callie Khouri</v>
      </c>
      <c r="Y2102" s="18" t="str">
        <f t="shared" si="326"/>
        <v>MAD MONEY</v>
      </c>
      <c r="Z2102" s="18" t="str">
        <f t="shared" si="327"/>
        <v>Normal</v>
      </c>
      <c r="AA2102" s="18" t="str">
        <f>VLOOKUP(D2102, lookups!$A$2:$B$18, 2, FALSE)</f>
        <v>Medium Budget</v>
      </c>
      <c r="AB2102" s="18" t="str">
        <f t="shared" si="328"/>
        <v>Not Recommended</v>
      </c>
      <c r="AC2102" s="18" t="str">
        <f t="shared" si="329"/>
        <v>High Buzz Mismatch</v>
      </c>
    </row>
    <row r="2103" spans="1:29" x14ac:dyDescent="0.35">
      <c r="A2103" s="18" t="s">
        <v>2323</v>
      </c>
      <c r="B2103" s="19">
        <v>36723</v>
      </c>
      <c r="C2103" s="18" t="s">
        <v>50</v>
      </c>
      <c r="D2103" s="18" t="s">
        <v>38</v>
      </c>
      <c r="E2103" s="18" t="s">
        <v>21</v>
      </c>
      <c r="F2103" s="18" t="s">
        <v>22</v>
      </c>
      <c r="G2103" s="18" t="s">
        <v>150</v>
      </c>
      <c r="H2103" s="18" t="s">
        <v>1773</v>
      </c>
      <c r="I2103" s="18" t="s">
        <v>2170</v>
      </c>
      <c r="J2103" s="20">
        <v>3000</v>
      </c>
      <c r="K2103" s="20">
        <v>3451</v>
      </c>
      <c r="L2103" s="20">
        <v>7</v>
      </c>
      <c r="M2103" s="20">
        <v>487</v>
      </c>
      <c r="N2103" s="20">
        <v>5.3</v>
      </c>
      <c r="O2103" s="20">
        <v>67</v>
      </c>
      <c r="P2103" s="20">
        <v>94</v>
      </c>
      <c r="Q2103" s="3">
        <v>20627372</v>
      </c>
      <c r="R2103" s="3">
        <v>16000000</v>
      </c>
      <c r="S2103" s="3">
        <f t="shared" si="320"/>
        <v>4627372</v>
      </c>
      <c r="T2103" s="4">
        <f t="shared" si="321"/>
        <v>0.28921075000000002</v>
      </c>
      <c r="U2103" s="5">
        <f t="shared" si="322"/>
        <v>21.364384300000001</v>
      </c>
      <c r="V2103" s="2">
        <f t="shared" si="323"/>
        <v>2000</v>
      </c>
      <c r="W2103" s="18" t="str">
        <f t="shared" si="324"/>
        <v>iyul</v>
      </c>
      <c r="X2103" s="18" t="str">
        <f t="shared" si="325"/>
        <v>Robert Iscove</v>
      </c>
      <c r="Y2103" s="18" t="str">
        <f t="shared" si="326"/>
        <v>BOYS AND GİRLS</v>
      </c>
      <c r="Z2103" s="18" t="str">
        <f t="shared" si="327"/>
        <v>Normal</v>
      </c>
      <c r="AA2103" s="18" t="str">
        <f>VLOOKUP(D2103, lookups!$A$2:$B$18, 2, FALSE)</f>
        <v>Medium Budget</v>
      </c>
      <c r="AB2103" s="18" t="str">
        <f t="shared" si="328"/>
        <v>Not Recommended</v>
      </c>
      <c r="AC2103" s="18" t="str">
        <f t="shared" si="329"/>
        <v>High Buzz Mismatch</v>
      </c>
    </row>
    <row r="2104" spans="1:29" x14ac:dyDescent="0.35">
      <c r="A2104" s="18" t="s">
        <v>1337</v>
      </c>
      <c r="B2104" s="19">
        <v>35118</v>
      </c>
      <c r="C2104" s="18" t="s">
        <v>50</v>
      </c>
      <c r="D2104" s="18" t="s">
        <v>95</v>
      </c>
      <c r="E2104" s="18" t="s">
        <v>21</v>
      </c>
      <c r="F2104" s="18" t="s">
        <v>22</v>
      </c>
      <c r="G2104" s="18" t="s">
        <v>150</v>
      </c>
      <c r="H2104" s="18" t="s">
        <v>551</v>
      </c>
      <c r="I2104" s="18" t="s">
        <v>1048</v>
      </c>
      <c r="J2104" s="20">
        <v>18000</v>
      </c>
      <c r="K2104" s="20">
        <v>31014</v>
      </c>
      <c r="L2104" s="20">
        <v>99</v>
      </c>
      <c r="M2104" s="20">
        <v>1000</v>
      </c>
      <c r="N2104" s="20">
        <v>5.6</v>
      </c>
      <c r="O2104" s="20">
        <v>47</v>
      </c>
      <c r="P2104" s="20">
        <v>107</v>
      </c>
      <c r="Q2104" s="3">
        <v>20550712</v>
      </c>
      <c r="R2104" s="3">
        <v>50000000</v>
      </c>
      <c r="S2104" s="3">
        <f t="shared" si="320"/>
        <v>-29449288</v>
      </c>
      <c r="T2104" s="4">
        <f t="shared" si="321"/>
        <v>-0.58898576000000002</v>
      </c>
      <c r="U2104" s="5">
        <f t="shared" si="322"/>
        <v>22.264405696000001</v>
      </c>
      <c r="V2104" s="2">
        <f t="shared" si="323"/>
        <v>1996</v>
      </c>
      <c r="W2104" s="18" t="str">
        <f t="shared" si="324"/>
        <v>fevral</v>
      </c>
      <c r="X2104" s="18" t="str">
        <f t="shared" si="325"/>
        <v>Andrew Davis</v>
      </c>
      <c r="Y2104" s="18" t="str">
        <f t="shared" si="326"/>
        <v>CHAİN REACTİON</v>
      </c>
      <c r="Z2104" s="18" t="str">
        <f t="shared" si="327"/>
        <v>Normal</v>
      </c>
      <c r="AA2104" s="18" t="str">
        <f>VLOOKUP(D2104, lookups!$A$2:$B$18, 2, FALSE)</f>
        <v>High Budget</v>
      </c>
      <c r="AB2104" s="18" t="str">
        <f t="shared" si="328"/>
        <v>Not Recommended</v>
      </c>
      <c r="AC2104" s="18" t="str">
        <f t="shared" si="329"/>
        <v>High Buzz Mismatch</v>
      </c>
    </row>
    <row r="2105" spans="1:29" x14ac:dyDescent="0.35">
      <c r="A2105" s="18" t="s">
        <v>5272</v>
      </c>
      <c r="B2105" s="19">
        <v>40083</v>
      </c>
      <c r="C2105" s="18" t="s">
        <v>50</v>
      </c>
      <c r="D2105" s="18" t="s">
        <v>95</v>
      </c>
      <c r="E2105" s="18" t="s">
        <v>21</v>
      </c>
      <c r="F2105" s="18" t="s">
        <v>22</v>
      </c>
      <c r="G2105" s="18" t="s">
        <v>110</v>
      </c>
      <c r="H2105" s="18" t="s">
        <v>2358</v>
      </c>
      <c r="I2105" s="18" t="s">
        <v>4297</v>
      </c>
      <c r="J2105" s="20">
        <v>18000</v>
      </c>
      <c r="K2105" s="20">
        <v>29926</v>
      </c>
      <c r="L2105" s="20">
        <v>83</v>
      </c>
      <c r="M2105" s="20">
        <v>0</v>
      </c>
      <c r="N2105" s="20">
        <v>5.8</v>
      </c>
      <c r="O2105" s="20">
        <v>180</v>
      </c>
      <c r="P2105" s="20">
        <v>95</v>
      </c>
      <c r="Q2105" s="3">
        <v>20488579</v>
      </c>
      <c r="R2105" s="3">
        <v>50000000</v>
      </c>
      <c r="S2105" s="3">
        <f t="shared" si="320"/>
        <v>-29511421</v>
      </c>
      <c r="T2105" s="4">
        <f t="shared" si="321"/>
        <v>-0.59022841999999998</v>
      </c>
      <c r="U2105" s="5">
        <f t="shared" si="322"/>
        <v>22.963908631999999</v>
      </c>
      <c r="V2105" s="2">
        <f t="shared" si="323"/>
        <v>2009</v>
      </c>
      <c r="W2105" s="18" t="str">
        <f t="shared" si="324"/>
        <v>sentyabr</v>
      </c>
      <c r="X2105" s="18" t="str">
        <f t="shared" si="325"/>
        <v>Mark Neveldine</v>
      </c>
      <c r="Y2105" s="18" t="str">
        <f t="shared" si="326"/>
        <v>GAMER</v>
      </c>
      <c r="Z2105" s="18" t="str">
        <f t="shared" si="327"/>
        <v>Normal</v>
      </c>
      <c r="AA2105" s="18" t="str">
        <f>VLOOKUP(D2105, lookups!$A$2:$B$18, 2, FALSE)</f>
        <v>High Budget</v>
      </c>
      <c r="AB2105" s="18" t="str">
        <f t="shared" si="328"/>
        <v>Not Recommended</v>
      </c>
      <c r="AC2105" s="18" t="str">
        <f t="shared" si="329"/>
        <v>High Buzz Mismatch</v>
      </c>
    </row>
    <row r="2106" spans="1:29" x14ac:dyDescent="0.35">
      <c r="A2106" s="18" t="s">
        <v>4039</v>
      </c>
      <c r="B2106" s="19">
        <v>38679</v>
      </c>
      <c r="C2106" s="18" t="s">
        <v>19</v>
      </c>
      <c r="D2106" s="18" t="s">
        <v>109</v>
      </c>
      <c r="E2106" s="18" t="s">
        <v>21</v>
      </c>
      <c r="F2106" s="18" t="s">
        <v>356</v>
      </c>
      <c r="G2106" s="18" t="s">
        <v>110</v>
      </c>
      <c r="H2106" s="18" t="s">
        <v>4040</v>
      </c>
      <c r="I2106" s="18" t="s">
        <v>4041</v>
      </c>
      <c r="J2106" s="20">
        <v>654</v>
      </c>
      <c r="K2106" s="20">
        <v>1876</v>
      </c>
      <c r="L2106" s="20">
        <v>0</v>
      </c>
      <c r="M2106" s="20">
        <v>0</v>
      </c>
      <c r="N2106" s="20">
        <v>6.2</v>
      </c>
      <c r="O2106" s="20">
        <v>252</v>
      </c>
      <c r="P2106" s="20">
        <v>97</v>
      </c>
      <c r="Q2106" s="3">
        <v>20433940</v>
      </c>
      <c r="R2106" s="3">
        <v>15000000</v>
      </c>
      <c r="S2106" s="3">
        <f t="shared" si="320"/>
        <v>5433940</v>
      </c>
      <c r="T2106" s="4">
        <f t="shared" si="321"/>
        <v>0.36226266666666668</v>
      </c>
      <c r="U2106" s="5">
        <f t="shared" si="322"/>
        <v>24.944905066666667</v>
      </c>
      <c r="V2106" s="2">
        <f t="shared" si="323"/>
        <v>2005</v>
      </c>
      <c r="W2106" s="18" t="str">
        <f t="shared" si="324"/>
        <v>noyabr</v>
      </c>
      <c r="X2106" s="18" t="str">
        <f t="shared" si="325"/>
        <v>George A. Romero</v>
      </c>
      <c r="Y2106" s="18" t="str">
        <f t="shared" si="326"/>
        <v>LAND OF THE DEAD</v>
      </c>
      <c r="Z2106" s="18" t="str">
        <f t="shared" si="327"/>
        <v>Normal</v>
      </c>
      <c r="AA2106" s="18" t="str">
        <f>VLOOKUP(D2106, lookups!$A$2:$B$18, 2, FALSE)</f>
        <v>Low Budget</v>
      </c>
      <c r="AB2106" s="18" t="str">
        <f t="shared" si="328"/>
        <v>Not Recommended</v>
      </c>
      <c r="AC2106" s="18" t="str">
        <f t="shared" si="329"/>
        <v>Normal</v>
      </c>
    </row>
    <row r="2107" spans="1:29" x14ac:dyDescent="0.35">
      <c r="A2107" s="18" t="s">
        <v>3709</v>
      </c>
      <c r="B2107" s="19">
        <v>38335</v>
      </c>
      <c r="C2107" s="18" t="s">
        <v>50</v>
      </c>
      <c r="D2107" s="18" t="s">
        <v>38</v>
      </c>
      <c r="E2107" s="18" t="s">
        <v>21</v>
      </c>
      <c r="F2107" s="18" t="s">
        <v>22</v>
      </c>
      <c r="G2107" s="18" t="s">
        <v>150</v>
      </c>
      <c r="H2107" s="18" t="s">
        <v>1056</v>
      </c>
      <c r="I2107" s="18" t="s">
        <v>3710</v>
      </c>
      <c r="J2107" s="20">
        <v>1000</v>
      </c>
      <c r="K2107" s="20">
        <v>4369</v>
      </c>
      <c r="L2107" s="20">
        <v>34</v>
      </c>
      <c r="M2107" s="20">
        <v>484</v>
      </c>
      <c r="N2107" s="20">
        <v>5.2</v>
      </c>
      <c r="O2107" s="20">
        <v>73</v>
      </c>
      <c r="P2107" s="20">
        <v>105</v>
      </c>
      <c r="Q2107" s="3">
        <v>20422207</v>
      </c>
      <c r="R2107" s="3">
        <v>35000000</v>
      </c>
      <c r="S2107" s="3">
        <f t="shared" si="320"/>
        <v>-14577793</v>
      </c>
      <c r="T2107" s="4">
        <f t="shared" si="321"/>
        <v>-0.41650837142857144</v>
      </c>
      <c r="U2107" s="5">
        <f t="shared" si="322"/>
        <v>20.681796651428574</v>
      </c>
      <c r="V2107" s="2">
        <f t="shared" si="323"/>
        <v>2004</v>
      </c>
      <c r="W2107" s="18" t="str">
        <f t="shared" si="324"/>
        <v>dekabr</v>
      </c>
      <c r="X2107" s="18" t="str">
        <f t="shared" si="325"/>
        <v>Nick Hurran</v>
      </c>
      <c r="Y2107" s="18" t="str">
        <f t="shared" si="326"/>
        <v>LİTTLE BLACK BOOK</v>
      </c>
      <c r="Z2107" s="18" t="str">
        <f t="shared" si="327"/>
        <v>Normal</v>
      </c>
      <c r="AA2107" s="18" t="str">
        <f>VLOOKUP(D2107, lookups!$A$2:$B$18, 2, FALSE)</f>
        <v>Medium Budget</v>
      </c>
      <c r="AB2107" s="18" t="str">
        <f t="shared" si="328"/>
        <v>Not Recommended</v>
      </c>
      <c r="AC2107" s="18" t="str">
        <f t="shared" si="329"/>
        <v>High Buzz Mismatch</v>
      </c>
    </row>
    <row r="2108" spans="1:29" x14ac:dyDescent="0.35">
      <c r="A2108" s="18" t="s">
        <v>1464</v>
      </c>
      <c r="B2108" s="19">
        <v>35296</v>
      </c>
      <c r="C2108" s="18" t="s">
        <v>50</v>
      </c>
      <c r="D2108" s="18" t="s">
        <v>95</v>
      </c>
      <c r="E2108" s="18" t="s">
        <v>21</v>
      </c>
      <c r="F2108" s="18" t="s">
        <v>22</v>
      </c>
      <c r="G2108" s="18" t="s">
        <v>110</v>
      </c>
      <c r="H2108" s="18" t="s">
        <v>1372</v>
      </c>
      <c r="I2108" s="18" t="s">
        <v>1465</v>
      </c>
      <c r="J2108" s="20">
        <v>2000</v>
      </c>
      <c r="K2108" s="20">
        <v>3855</v>
      </c>
      <c r="L2108" s="20">
        <v>29</v>
      </c>
      <c r="M2108" s="20">
        <v>451</v>
      </c>
      <c r="N2108" s="20">
        <v>5.3</v>
      </c>
      <c r="O2108" s="20">
        <v>39</v>
      </c>
      <c r="P2108" s="20">
        <v>91</v>
      </c>
      <c r="Q2108" s="3">
        <v>20400913</v>
      </c>
      <c r="R2108" s="3">
        <v>45000000</v>
      </c>
      <c r="S2108" s="3">
        <f t="shared" si="320"/>
        <v>-24599087</v>
      </c>
      <c r="T2108" s="4">
        <f t="shared" si="321"/>
        <v>-0.5466463777777778</v>
      </c>
      <c r="U2108" s="5">
        <f t="shared" si="322"/>
        <v>21.026441448888889</v>
      </c>
      <c r="V2108" s="2">
        <f t="shared" si="323"/>
        <v>1996</v>
      </c>
      <c r="W2108" s="18" t="str">
        <f t="shared" si="324"/>
        <v>avgust</v>
      </c>
      <c r="X2108" s="18" t="str">
        <f t="shared" si="325"/>
        <v>John Gray</v>
      </c>
      <c r="Y2108" s="18" t="str">
        <f t="shared" si="326"/>
        <v>THE GLİMMER MAN</v>
      </c>
      <c r="Z2108" s="18" t="str">
        <f t="shared" si="327"/>
        <v>Normal</v>
      </c>
      <c r="AA2108" s="18" t="str">
        <f>VLOOKUP(D2108, lookups!$A$2:$B$18, 2, FALSE)</f>
        <v>High Budget</v>
      </c>
      <c r="AB2108" s="18" t="str">
        <f t="shared" si="328"/>
        <v>Not Recommended</v>
      </c>
      <c r="AC2108" s="18" t="str">
        <f t="shared" si="329"/>
        <v>High Buzz Mismatch</v>
      </c>
    </row>
    <row r="2109" spans="1:29" x14ac:dyDescent="0.35">
      <c r="A2109" s="18" t="s">
        <v>66</v>
      </c>
      <c r="B2109" s="19">
        <v>16960</v>
      </c>
      <c r="C2109" s="18" t="s">
        <v>50</v>
      </c>
      <c r="D2109" s="18" t="s">
        <v>27</v>
      </c>
      <c r="E2109" s="18" t="s">
        <v>21</v>
      </c>
      <c r="F2109" s="18" t="s">
        <v>22</v>
      </c>
      <c r="G2109" s="18" t="s">
        <v>39</v>
      </c>
      <c r="H2109" s="18" t="s">
        <v>67</v>
      </c>
      <c r="I2109" s="18" t="s">
        <v>68</v>
      </c>
      <c r="J2109" s="20">
        <v>469</v>
      </c>
      <c r="K2109" s="20">
        <v>2037</v>
      </c>
      <c r="L2109" s="20">
        <v>54</v>
      </c>
      <c r="M2109" s="20">
        <v>403</v>
      </c>
      <c r="N2109" s="20">
        <v>6.9</v>
      </c>
      <c r="O2109" s="20">
        <v>32</v>
      </c>
      <c r="P2109" s="20">
        <v>144</v>
      </c>
      <c r="Q2109" s="3">
        <v>20400000</v>
      </c>
      <c r="R2109" s="3">
        <v>8000000</v>
      </c>
      <c r="S2109" s="3">
        <f t="shared" si="320"/>
        <v>12400000</v>
      </c>
      <c r="T2109" s="4">
        <f t="shared" si="321"/>
        <v>1.55</v>
      </c>
      <c r="U2109" s="5">
        <f t="shared" si="322"/>
        <v>28.260300000000001</v>
      </c>
      <c r="V2109" s="2">
        <f t="shared" si="323"/>
        <v>1946</v>
      </c>
      <c r="W2109" s="18" t="str">
        <f t="shared" si="324"/>
        <v>iyun</v>
      </c>
      <c r="X2109" s="18" t="str">
        <f t="shared" si="325"/>
        <v>King Vidor</v>
      </c>
      <c r="Y2109" s="18" t="str">
        <f t="shared" si="326"/>
        <v>DUEL İN THE SUN</v>
      </c>
      <c r="Z2109" s="18" t="str">
        <f t="shared" si="327"/>
        <v>Normal</v>
      </c>
      <c r="AA2109" s="18" t="str">
        <f>VLOOKUP(D2109, lookups!$A$2:$B$18, 2, FALSE)</f>
        <v>Medium Budget</v>
      </c>
      <c r="AB2109" s="18" t="str">
        <f t="shared" si="328"/>
        <v>Not Recommended</v>
      </c>
      <c r="AC2109" s="18" t="str">
        <f t="shared" si="329"/>
        <v>Normal</v>
      </c>
    </row>
    <row r="2110" spans="1:29" x14ac:dyDescent="0.35">
      <c r="A2110" s="18" t="s">
        <v>2932</v>
      </c>
      <c r="B2110" s="19">
        <v>36895</v>
      </c>
      <c r="C2110" s="18" t="s">
        <v>50</v>
      </c>
      <c r="D2110" s="18" t="s">
        <v>109</v>
      </c>
      <c r="E2110" s="18" t="s">
        <v>21</v>
      </c>
      <c r="F2110" s="18" t="s">
        <v>22</v>
      </c>
      <c r="G2110" s="18" t="s">
        <v>110</v>
      </c>
      <c r="H2110" s="18" t="s">
        <v>1717</v>
      </c>
      <c r="I2110" s="18" t="s">
        <v>1946</v>
      </c>
      <c r="J2110" s="20">
        <v>690</v>
      </c>
      <c r="K2110" s="20">
        <v>2402</v>
      </c>
      <c r="L2110" s="20">
        <v>9</v>
      </c>
      <c r="M2110" s="20">
        <v>0</v>
      </c>
      <c r="N2110" s="20">
        <v>4.7</v>
      </c>
      <c r="O2110" s="20">
        <v>120</v>
      </c>
      <c r="P2110" s="20">
        <v>96</v>
      </c>
      <c r="Q2110" s="3">
        <v>20384136</v>
      </c>
      <c r="R2110" s="3">
        <v>10000000</v>
      </c>
      <c r="S2110" s="3">
        <f t="shared" si="320"/>
        <v>10384136</v>
      </c>
      <c r="T2110" s="4">
        <f t="shared" si="321"/>
        <v>1.0384135999999999</v>
      </c>
      <c r="U2110" s="5">
        <f t="shared" si="322"/>
        <v>19.215365439999999</v>
      </c>
      <c r="V2110" s="2">
        <f t="shared" si="323"/>
        <v>2001</v>
      </c>
      <c r="W2110" s="18" t="str">
        <f t="shared" si="324"/>
        <v>yanvar</v>
      </c>
      <c r="X2110" s="18" t="str">
        <f t="shared" si="325"/>
        <v>Jamie Blanks</v>
      </c>
      <c r="Y2110" s="18" t="str">
        <f t="shared" si="326"/>
        <v>VALENTİNE</v>
      </c>
      <c r="Z2110" s="18" t="str">
        <f t="shared" si="327"/>
        <v>Normal</v>
      </c>
      <c r="AA2110" s="18" t="str">
        <f>VLOOKUP(D2110, lookups!$A$2:$B$18, 2, FALSE)</f>
        <v>Low Budget</v>
      </c>
      <c r="AB2110" s="18" t="str">
        <f t="shared" si="328"/>
        <v>Not Recommended</v>
      </c>
      <c r="AC2110" s="18" t="str">
        <f t="shared" si="329"/>
        <v>Normal</v>
      </c>
    </row>
    <row r="2111" spans="1:29" x14ac:dyDescent="0.35">
      <c r="A2111" s="18" t="s">
        <v>4744</v>
      </c>
      <c r="B2111" s="19">
        <v>39252</v>
      </c>
      <c r="C2111" s="18" t="s">
        <v>50</v>
      </c>
      <c r="D2111" s="18" t="s">
        <v>38</v>
      </c>
      <c r="E2111" s="18" t="s">
        <v>21</v>
      </c>
      <c r="F2111" s="18" t="s">
        <v>22</v>
      </c>
      <c r="G2111" s="18" t="s">
        <v>110</v>
      </c>
      <c r="H2111" s="18" t="s">
        <v>4745</v>
      </c>
      <c r="I2111" s="18" t="s">
        <v>4746</v>
      </c>
      <c r="J2111" s="20">
        <v>655</v>
      </c>
      <c r="K2111" s="20">
        <v>2737</v>
      </c>
      <c r="L2111" s="20">
        <v>134</v>
      </c>
      <c r="M2111" s="20">
        <v>441</v>
      </c>
      <c r="N2111" s="20">
        <v>5.9</v>
      </c>
      <c r="O2111" s="20">
        <v>89</v>
      </c>
      <c r="P2111" s="20">
        <v>84</v>
      </c>
      <c r="Q2111" s="3">
        <v>20339754</v>
      </c>
      <c r="R2111" s="3">
        <v>10000000</v>
      </c>
      <c r="S2111" s="3">
        <f t="shared" si="320"/>
        <v>10339754</v>
      </c>
      <c r="T2111" s="4">
        <f t="shared" si="321"/>
        <v>1.0339754000000001</v>
      </c>
      <c r="U2111" s="5">
        <f t="shared" si="322"/>
        <v>24.05769016</v>
      </c>
      <c r="V2111" s="2">
        <f t="shared" si="323"/>
        <v>2007</v>
      </c>
      <c r="W2111" s="18" t="str">
        <f t="shared" si="324"/>
        <v>iyun</v>
      </c>
      <c r="X2111" s="18" t="str">
        <f t="shared" si="325"/>
        <v>Robert Ben Garant</v>
      </c>
      <c r="Y2111" s="18" t="str">
        <f t="shared" si="326"/>
        <v>RENO 911!: MİAMİ</v>
      </c>
      <c r="Z2111" s="18" t="str">
        <f t="shared" si="327"/>
        <v>Normal</v>
      </c>
      <c r="AA2111" s="18" t="str">
        <f>VLOOKUP(D2111, lookups!$A$2:$B$18, 2, FALSE)</f>
        <v>Medium Budget</v>
      </c>
      <c r="AB2111" s="18" t="str">
        <f t="shared" si="328"/>
        <v>Not Recommended</v>
      </c>
      <c r="AC2111" s="18" t="str">
        <f t="shared" si="329"/>
        <v>Normal</v>
      </c>
    </row>
    <row r="2112" spans="1:29" x14ac:dyDescent="0.35">
      <c r="A2112" s="18" t="s">
        <v>4241</v>
      </c>
      <c r="B2112" s="19">
        <v>39036</v>
      </c>
      <c r="C2112" s="18" t="s">
        <v>50</v>
      </c>
      <c r="D2112" s="18" t="s">
        <v>38</v>
      </c>
      <c r="E2112" s="18" t="s">
        <v>21</v>
      </c>
      <c r="F2112" s="18" t="s">
        <v>22</v>
      </c>
      <c r="G2112" s="18" t="s">
        <v>150</v>
      </c>
      <c r="H2112" s="18" t="s">
        <v>506</v>
      </c>
      <c r="I2112" s="18" t="s">
        <v>1391</v>
      </c>
      <c r="J2112" s="20">
        <v>11000</v>
      </c>
      <c r="K2112" s="20">
        <v>12946</v>
      </c>
      <c r="L2112" s="20">
        <v>500</v>
      </c>
      <c r="M2112" s="20">
        <v>683</v>
      </c>
      <c r="N2112" s="20">
        <v>6.8</v>
      </c>
      <c r="O2112" s="20">
        <v>211</v>
      </c>
      <c r="P2112" s="20">
        <v>105</v>
      </c>
      <c r="Q2112" s="3">
        <v>20338609</v>
      </c>
      <c r="R2112" s="3">
        <v>10000000</v>
      </c>
      <c r="S2112" s="3">
        <f t="shared" si="320"/>
        <v>10338609</v>
      </c>
      <c r="T2112" s="4">
        <f t="shared" si="321"/>
        <v>1.0338609000000001</v>
      </c>
      <c r="U2112" s="5">
        <f t="shared" si="322"/>
        <v>27.681844359999999</v>
      </c>
      <c r="V2112" s="2">
        <f t="shared" si="323"/>
        <v>2006</v>
      </c>
      <c r="W2112" s="18" t="str">
        <f t="shared" si="324"/>
        <v>noyabr</v>
      </c>
      <c r="X2112" s="18" t="str">
        <f t="shared" si="325"/>
        <v>Robert Altman</v>
      </c>
      <c r="Y2112" s="18" t="str">
        <f t="shared" si="326"/>
        <v>A PRAİRİE HOME COMPANİON</v>
      </c>
      <c r="Z2112" s="18" t="str">
        <f t="shared" si="327"/>
        <v>Normal</v>
      </c>
      <c r="AA2112" s="18" t="str">
        <f>VLOOKUP(D2112, lookups!$A$2:$B$18, 2, FALSE)</f>
        <v>Medium Budget</v>
      </c>
      <c r="AB2112" s="18" t="str">
        <f t="shared" si="328"/>
        <v>Not Recommended</v>
      </c>
      <c r="AC2112" s="18" t="str">
        <f t="shared" si="329"/>
        <v>Normal</v>
      </c>
    </row>
    <row r="2113" spans="1:29" x14ac:dyDescent="0.35">
      <c r="A2113" s="18" t="s">
        <v>6023</v>
      </c>
      <c r="B2113" s="19">
        <v>40679</v>
      </c>
      <c r="C2113" s="18" t="s">
        <v>50</v>
      </c>
      <c r="D2113" s="18" t="s">
        <v>95</v>
      </c>
      <c r="E2113" s="18" t="s">
        <v>21</v>
      </c>
      <c r="F2113" s="18" t="s">
        <v>29</v>
      </c>
      <c r="G2113" s="18" t="s">
        <v>150</v>
      </c>
      <c r="H2113" s="18" t="s">
        <v>869</v>
      </c>
      <c r="I2113" s="18" t="s">
        <v>1248</v>
      </c>
      <c r="J2113" s="20">
        <v>14000</v>
      </c>
      <c r="K2113" s="20">
        <v>27694</v>
      </c>
      <c r="L2113" s="20">
        <v>545</v>
      </c>
      <c r="M2113" s="20">
        <v>19000</v>
      </c>
      <c r="N2113" s="20">
        <v>5.8</v>
      </c>
      <c r="O2113" s="20">
        <v>228</v>
      </c>
      <c r="P2113" s="20">
        <v>110</v>
      </c>
      <c r="Q2113" s="3">
        <v>20315324</v>
      </c>
      <c r="R2113" s="3">
        <v>75000000</v>
      </c>
      <c r="S2113" s="3">
        <f t="shared" si="320"/>
        <v>-54684676</v>
      </c>
      <c r="T2113" s="4">
        <f t="shared" si="321"/>
        <v>-0.72912901333333335</v>
      </c>
      <c r="U2113" s="5">
        <f t="shared" si="322"/>
        <v>24.808348394666666</v>
      </c>
      <c r="V2113" s="2">
        <f t="shared" si="323"/>
        <v>2011</v>
      </c>
      <c r="W2113" s="18" t="str">
        <f t="shared" si="324"/>
        <v>may</v>
      </c>
      <c r="X2113" s="18" t="str">
        <f t="shared" si="325"/>
        <v>Paul W.S. Anderson</v>
      </c>
      <c r="Y2113" s="18" t="str">
        <f t="shared" si="326"/>
        <v>THE THREE MUSKETEERS</v>
      </c>
      <c r="Z2113" s="18" t="str">
        <f t="shared" si="327"/>
        <v>Underperformer</v>
      </c>
      <c r="AA2113" s="18" t="str">
        <f>VLOOKUP(D2113, lookups!$A$2:$B$18, 2, FALSE)</f>
        <v>High Budget</v>
      </c>
      <c r="AB2113" s="18" t="str">
        <f t="shared" si="328"/>
        <v>Not Recommended</v>
      </c>
      <c r="AC2113" s="18" t="str">
        <f t="shared" si="329"/>
        <v>High Buzz Mismatch</v>
      </c>
    </row>
    <row r="2114" spans="1:29" x14ac:dyDescent="0.35">
      <c r="A2114" s="18" t="s">
        <v>1265</v>
      </c>
      <c r="B2114" s="19">
        <v>35055</v>
      </c>
      <c r="C2114" s="18" t="s">
        <v>50</v>
      </c>
      <c r="D2114" s="18" t="s">
        <v>27</v>
      </c>
      <c r="E2114" s="18" t="s">
        <v>21</v>
      </c>
      <c r="F2114" s="18" t="s">
        <v>179</v>
      </c>
      <c r="G2114" s="18" t="s">
        <v>210</v>
      </c>
      <c r="H2114" s="18" t="s">
        <v>1266</v>
      </c>
      <c r="I2114" s="18" t="s">
        <v>835</v>
      </c>
      <c r="J2114" s="20">
        <v>16000</v>
      </c>
      <c r="K2114" s="20">
        <v>18913</v>
      </c>
      <c r="L2114" s="20">
        <v>719</v>
      </c>
      <c r="M2114" s="20">
        <v>0</v>
      </c>
      <c r="N2114" s="20">
        <v>4.5999999999999996</v>
      </c>
      <c r="O2114" s="20">
        <v>181</v>
      </c>
      <c r="P2114" s="20">
        <v>131</v>
      </c>
      <c r="Q2114" s="3">
        <v>20302961</v>
      </c>
      <c r="R2114" s="3">
        <v>45000000</v>
      </c>
      <c r="S2114" s="3">
        <f t="shared" si="320"/>
        <v>-24697039</v>
      </c>
      <c r="T2114" s="4">
        <f t="shared" si="321"/>
        <v>-0.54882308888888887</v>
      </c>
      <c r="U2114" s="5">
        <f t="shared" si="322"/>
        <v>18.180470764444443</v>
      </c>
      <c r="V2114" s="2">
        <f t="shared" si="323"/>
        <v>1995</v>
      </c>
      <c r="W2114" s="18" t="str">
        <f t="shared" si="324"/>
        <v>dekabr</v>
      </c>
      <c r="X2114" s="18" t="str">
        <f t="shared" si="325"/>
        <v>Paul Verhoeven</v>
      </c>
      <c r="Y2114" s="18" t="str">
        <f t="shared" si="326"/>
        <v>SHOWGİRLS</v>
      </c>
      <c r="Z2114" s="18" t="str">
        <f t="shared" si="327"/>
        <v>Normal</v>
      </c>
      <c r="AA2114" s="18" t="str">
        <f>VLOOKUP(D2114, lookups!$A$2:$B$18, 2, FALSE)</f>
        <v>Medium Budget</v>
      </c>
      <c r="AB2114" s="18" t="str">
        <f t="shared" si="328"/>
        <v>Not Recommended</v>
      </c>
      <c r="AC2114" s="18" t="str">
        <f t="shared" si="329"/>
        <v>High Buzz Mismatch</v>
      </c>
    </row>
    <row r="2115" spans="1:29" x14ac:dyDescent="0.35">
      <c r="A2115" s="18" t="s">
        <v>1338</v>
      </c>
      <c r="B2115" s="19">
        <v>35127</v>
      </c>
      <c r="C2115" s="18" t="s">
        <v>50</v>
      </c>
      <c r="D2115" s="18" t="s">
        <v>27</v>
      </c>
      <c r="E2115" s="18" t="s">
        <v>21</v>
      </c>
      <c r="F2115" s="18" t="s">
        <v>22</v>
      </c>
      <c r="G2115" s="18" t="s">
        <v>110</v>
      </c>
      <c r="H2115" s="18" t="s">
        <v>214</v>
      </c>
      <c r="I2115" s="18" t="s">
        <v>760</v>
      </c>
      <c r="J2115" s="20">
        <v>14000</v>
      </c>
      <c r="K2115" s="20">
        <v>17877</v>
      </c>
      <c r="L2115" s="20">
        <v>17</v>
      </c>
      <c r="M2115" s="20">
        <v>309</v>
      </c>
      <c r="N2115" s="20">
        <v>6.2</v>
      </c>
      <c r="O2115" s="20">
        <v>50</v>
      </c>
      <c r="P2115" s="20">
        <v>111</v>
      </c>
      <c r="Q2115" s="3">
        <v>20300000</v>
      </c>
      <c r="R2115" s="3">
        <v>40000000</v>
      </c>
      <c r="S2115" s="3">
        <f t="shared" ref="S2115:S2178" si="330">Q2115-R2115</f>
        <v>-19700000</v>
      </c>
      <c r="T2115" s="4">
        <f t="shared" ref="T2115:T2178" si="331">IF(R2115&gt;0, (Q2115-R2115)/R2115, 0)</f>
        <v>-0.49249999999999999</v>
      </c>
      <c r="U2115" s="5">
        <f t="shared" ref="U2115:U2178" si="332">(N2115*4) + (T2115*0.4) + (M2115/10000)</f>
        <v>24.633900000000001</v>
      </c>
      <c r="V2115" s="2">
        <f t="shared" ref="V2115:V2178" si="333">YEAR(B2115)</f>
        <v>1996</v>
      </c>
      <c r="W2115" s="18" t="str">
        <f t="shared" ref="W2115:W2178" si="334">TEXT(B2115, "mmmm")</f>
        <v>mart</v>
      </c>
      <c r="X2115" s="18" t="str">
        <f t="shared" ref="X2115:X2178" si="335">TRIM(I2115)</f>
        <v>Harold Becker</v>
      </c>
      <c r="Y2115" s="18" t="str">
        <f t="shared" ref="Y2115:Y2178" si="336">UPPER(A2115)</f>
        <v>CİTY HALL</v>
      </c>
      <c r="Z2115" s="18" t="str">
        <f t="shared" ref="Z2115:Z2178" si="337">IF(AND(R2115&gt;50000000, S2115&lt;0), "Underperformer", IF(AND(R2115&lt;10000000, S2115&gt;50000000), "Overperformer", "Normal"))</f>
        <v>Normal</v>
      </c>
      <c r="AA2115" s="18" t="str">
        <f>VLOOKUP(D2115, lookups!$A$2:$B$18, 2, FALSE)</f>
        <v>Medium Budget</v>
      </c>
      <c r="AB2115" s="18" t="str">
        <f t="shared" ref="AB2115:AB2178" si="338">IF(AND(N2115&gt;7, T2115&gt;1, U2115&gt;70), "Recommended", "Not Recommended")</f>
        <v>Not Recommended</v>
      </c>
      <c r="AC2115" s="18" t="str">
        <f t="shared" ref="AC2115:AC2178" si="339">IF(N2115&gt;=8, "High Buzz / High Score", IF(AND(N2115&lt;6, T2115&lt;1), "High Buzz Mismatch", "Normal"))</f>
        <v>Normal</v>
      </c>
    </row>
    <row r="2116" spans="1:29" x14ac:dyDescent="0.35">
      <c r="A2116" s="18" t="s">
        <v>6633</v>
      </c>
      <c r="B2116" s="19">
        <v>41816</v>
      </c>
      <c r="C2116" s="18" t="s">
        <v>50</v>
      </c>
      <c r="D2116" s="18" t="s">
        <v>95</v>
      </c>
      <c r="E2116" s="18" t="s">
        <v>21</v>
      </c>
      <c r="F2116" s="18" t="s">
        <v>179</v>
      </c>
      <c r="G2116" s="18" t="s">
        <v>150</v>
      </c>
      <c r="H2116" s="18" t="s">
        <v>1834</v>
      </c>
      <c r="I2116" s="18" t="s">
        <v>6634</v>
      </c>
      <c r="J2116" s="20">
        <v>23000</v>
      </c>
      <c r="K2116" s="20">
        <v>25387</v>
      </c>
      <c r="L2116" s="20">
        <v>11</v>
      </c>
      <c r="M2116" s="20">
        <v>0</v>
      </c>
      <c r="N2116" s="20">
        <v>5.7</v>
      </c>
      <c r="O2116" s="20">
        <v>177</v>
      </c>
      <c r="P2116" s="20">
        <v>100</v>
      </c>
      <c r="Q2116" s="3">
        <v>20285518</v>
      </c>
      <c r="R2116" s="3">
        <v>28000000</v>
      </c>
      <c r="S2116" s="3">
        <f t="shared" si="330"/>
        <v>-7714482</v>
      </c>
      <c r="T2116" s="4">
        <f t="shared" si="331"/>
        <v>-0.2755172142857143</v>
      </c>
      <c r="U2116" s="5">
        <f t="shared" si="332"/>
        <v>22.689793114285713</v>
      </c>
      <c r="V2116" s="2">
        <f t="shared" si="333"/>
        <v>2014</v>
      </c>
      <c r="W2116" s="18" t="str">
        <f t="shared" si="334"/>
        <v>iyun</v>
      </c>
      <c r="X2116" s="18" t="str">
        <f t="shared" si="335"/>
        <v>Camille Delamarre</v>
      </c>
      <c r="Y2116" s="18" t="str">
        <f t="shared" si="336"/>
        <v>BRİCK MANSİONS</v>
      </c>
      <c r="Z2116" s="18" t="str">
        <f t="shared" si="337"/>
        <v>Normal</v>
      </c>
      <c r="AA2116" s="18" t="str">
        <f>VLOOKUP(D2116, lookups!$A$2:$B$18, 2, FALSE)</f>
        <v>High Budget</v>
      </c>
      <c r="AB2116" s="18" t="str">
        <f t="shared" si="338"/>
        <v>Not Recommended</v>
      </c>
      <c r="AC2116" s="18" t="str">
        <f t="shared" si="339"/>
        <v>High Buzz Mismatch</v>
      </c>
    </row>
    <row r="2117" spans="1:29" x14ac:dyDescent="0.35">
      <c r="A2117" s="18" t="s">
        <v>6188</v>
      </c>
      <c r="B2117" s="19">
        <v>41020</v>
      </c>
      <c r="C2117" s="18" t="s">
        <v>50</v>
      </c>
      <c r="D2117" s="18" t="s">
        <v>95</v>
      </c>
      <c r="E2117" s="18" t="s">
        <v>21</v>
      </c>
      <c r="F2117" s="18" t="s">
        <v>22</v>
      </c>
      <c r="G2117" s="18" t="s">
        <v>150</v>
      </c>
      <c r="H2117" s="18" t="s">
        <v>1471</v>
      </c>
      <c r="I2117" s="18" t="s">
        <v>2183</v>
      </c>
      <c r="J2117" s="20">
        <v>23000</v>
      </c>
      <c r="K2117" s="20">
        <v>24669</v>
      </c>
      <c r="L2117" s="20">
        <v>192</v>
      </c>
      <c r="M2117" s="20">
        <v>20000</v>
      </c>
      <c r="N2117" s="20">
        <v>6.5</v>
      </c>
      <c r="O2117" s="20">
        <v>248</v>
      </c>
      <c r="P2117" s="20">
        <v>91</v>
      </c>
      <c r="Q2117" s="3">
        <v>20275446</v>
      </c>
      <c r="R2117" s="3">
        <v>35000000</v>
      </c>
      <c r="S2117" s="3">
        <f t="shared" si="330"/>
        <v>-14724554</v>
      </c>
      <c r="T2117" s="4">
        <f t="shared" si="331"/>
        <v>-0.42070154285714284</v>
      </c>
      <c r="U2117" s="5">
        <f t="shared" si="332"/>
        <v>27.831719382857141</v>
      </c>
      <c r="V2117" s="2">
        <f t="shared" si="333"/>
        <v>2012</v>
      </c>
      <c r="W2117" s="18" t="str">
        <f t="shared" si="334"/>
        <v>aprel</v>
      </c>
      <c r="X2117" s="18" t="str">
        <f t="shared" si="335"/>
        <v>David Koepp</v>
      </c>
      <c r="Y2117" s="18" t="str">
        <f t="shared" si="336"/>
        <v>PREMİUM RUSH</v>
      </c>
      <c r="Z2117" s="18" t="str">
        <f t="shared" si="337"/>
        <v>Normal</v>
      </c>
      <c r="AA2117" s="18" t="str">
        <f>VLOOKUP(D2117, lookups!$A$2:$B$18, 2, FALSE)</f>
        <v>High Budget</v>
      </c>
      <c r="AB2117" s="18" t="str">
        <f t="shared" si="338"/>
        <v>Not Recommended</v>
      </c>
      <c r="AC2117" s="18" t="str">
        <f t="shared" si="339"/>
        <v>Normal</v>
      </c>
    </row>
    <row r="2118" spans="1:29" x14ac:dyDescent="0.35">
      <c r="A2118" s="18" t="s">
        <v>4445</v>
      </c>
      <c r="B2118" s="19">
        <v>38798</v>
      </c>
      <c r="C2118" s="18" t="s">
        <v>50</v>
      </c>
      <c r="D2118" s="18" t="s">
        <v>27</v>
      </c>
      <c r="E2118" s="18" t="s">
        <v>21</v>
      </c>
      <c r="F2118" s="18" t="s">
        <v>22</v>
      </c>
      <c r="G2118" s="18" t="s">
        <v>150</v>
      </c>
      <c r="H2118" s="18" t="s">
        <v>2763</v>
      </c>
      <c r="I2118" s="18" t="s">
        <v>4446</v>
      </c>
      <c r="J2118" s="20">
        <v>16000</v>
      </c>
      <c r="K2118" s="20">
        <v>19952</v>
      </c>
      <c r="L2118" s="20">
        <v>2</v>
      </c>
      <c r="M2118" s="20">
        <v>0</v>
      </c>
      <c r="N2118" s="20">
        <v>4.7</v>
      </c>
      <c r="O2118" s="20">
        <v>148</v>
      </c>
      <c r="P2118" s="20">
        <v>90</v>
      </c>
      <c r="Q2118" s="3">
        <v>20259297</v>
      </c>
      <c r="R2118" s="3">
        <v>20000000</v>
      </c>
      <c r="S2118" s="3">
        <f t="shared" si="330"/>
        <v>259297</v>
      </c>
      <c r="T2118" s="4">
        <f t="shared" si="331"/>
        <v>1.296485E-2</v>
      </c>
      <c r="U2118" s="5">
        <f t="shared" si="332"/>
        <v>18.805185940000001</v>
      </c>
      <c r="V2118" s="2">
        <f t="shared" si="333"/>
        <v>2006</v>
      </c>
      <c r="W2118" s="18" t="str">
        <f t="shared" si="334"/>
        <v>mart</v>
      </c>
      <c r="X2118" s="18" t="str">
        <f t="shared" si="335"/>
        <v>Jim Sonzero</v>
      </c>
      <c r="Y2118" s="18" t="str">
        <f t="shared" si="336"/>
        <v>PULSE</v>
      </c>
      <c r="Z2118" s="18" t="str">
        <f t="shared" si="337"/>
        <v>Normal</v>
      </c>
      <c r="AA2118" s="18" t="str">
        <f>VLOOKUP(D2118, lookups!$A$2:$B$18, 2, FALSE)</f>
        <v>Medium Budget</v>
      </c>
      <c r="AB2118" s="18" t="str">
        <f t="shared" si="338"/>
        <v>Not Recommended</v>
      </c>
      <c r="AC2118" s="18" t="str">
        <f t="shared" si="339"/>
        <v>High Buzz Mismatch</v>
      </c>
    </row>
    <row r="2119" spans="1:29" x14ac:dyDescent="0.35">
      <c r="A2119" s="18" t="s">
        <v>655</v>
      </c>
      <c r="B2119" s="19">
        <v>32333</v>
      </c>
      <c r="C2119" s="18" t="s">
        <v>50</v>
      </c>
      <c r="D2119" s="18" t="s">
        <v>95</v>
      </c>
      <c r="E2119" s="18" t="s">
        <v>21</v>
      </c>
      <c r="F2119" s="18" t="s">
        <v>22</v>
      </c>
      <c r="G2119" s="18" t="s">
        <v>110</v>
      </c>
      <c r="H2119" s="18" t="s">
        <v>656</v>
      </c>
      <c r="I2119" s="18" t="s">
        <v>657</v>
      </c>
      <c r="J2119" s="20">
        <v>1000</v>
      </c>
      <c r="K2119" s="20">
        <v>5282</v>
      </c>
      <c r="L2119" s="20">
        <v>22</v>
      </c>
      <c r="M2119" s="20">
        <v>978</v>
      </c>
      <c r="N2119" s="20">
        <v>5.2</v>
      </c>
      <c r="O2119" s="20">
        <v>35</v>
      </c>
      <c r="P2119" s="20">
        <v>96</v>
      </c>
      <c r="Q2119" s="3">
        <v>20257000</v>
      </c>
      <c r="R2119" s="3">
        <v>7000000</v>
      </c>
      <c r="S2119" s="3">
        <f t="shared" si="330"/>
        <v>13257000</v>
      </c>
      <c r="T2119" s="4">
        <f t="shared" si="331"/>
        <v>1.8938571428571429</v>
      </c>
      <c r="U2119" s="5">
        <f t="shared" si="332"/>
        <v>21.655342857142859</v>
      </c>
      <c r="V2119" s="2">
        <f t="shared" si="333"/>
        <v>1988</v>
      </c>
      <c r="W2119" s="18" t="str">
        <f t="shared" si="334"/>
        <v>iyul</v>
      </c>
      <c r="X2119" s="18" t="str">
        <f t="shared" si="335"/>
        <v>Craig R. Baxley</v>
      </c>
      <c r="Y2119" s="18" t="str">
        <f t="shared" si="336"/>
        <v>ACTİON JACKSON</v>
      </c>
      <c r="Z2119" s="18" t="str">
        <f t="shared" si="337"/>
        <v>Normal</v>
      </c>
      <c r="AA2119" s="18" t="str">
        <f>VLOOKUP(D2119, lookups!$A$2:$B$18, 2, FALSE)</f>
        <v>High Budget</v>
      </c>
      <c r="AB2119" s="18" t="str">
        <f t="shared" si="338"/>
        <v>Not Recommended</v>
      </c>
      <c r="AC2119" s="18" t="str">
        <f t="shared" si="339"/>
        <v>Normal</v>
      </c>
    </row>
    <row r="2120" spans="1:29" x14ac:dyDescent="0.35">
      <c r="A2120" s="18" t="s">
        <v>5628</v>
      </c>
      <c r="B2120" s="19">
        <v>40389</v>
      </c>
      <c r="C2120" s="18" t="s">
        <v>50</v>
      </c>
      <c r="D2120" s="18" t="s">
        <v>38</v>
      </c>
      <c r="E2120" s="18" t="s">
        <v>21</v>
      </c>
      <c r="F2120" s="18" t="s">
        <v>22</v>
      </c>
      <c r="G2120" s="18" t="s">
        <v>150</v>
      </c>
      <c r="H2120" s="18" t="s">
        <v>3148</v>
      </c>
      <c r="I2120" s="18" t="s">
        <v>2257</v>
      </c>
      <c r="J2120" s="20">
        <v>953</v>
      </c>
      <c r="K2120" s="20">
        <v>3299</v>
      </c>
      <c r="L2120" s="20">
        <v>44</v>
      </c>
      <c r="M2120" s="20">
        <v>1000</v>
      </c>
      <c r="N2120" s="20">
        <v>4.9000000000000004</v>
      </c>
      <c r="O2120" s="20">
        <v>71</v>
      </c>
      <c r="P2120" s="20">
        <v>103</v>
      </c>
      <c r="Q2120" s="3">
        <v>20246959</v>
      </c>
      <c r="R2120" s="3">
        <v>14000000</v>
      </c>
      <c r="S2120" s="3">
        <f t="shared" si="330"/>
        <v>6246959</v>
      </c>
      <c r="T2120" s="4">
        <f t="shared" si="331"/>
        <v>0.44621135714285715</v>
      </c>
      <c r="U2120" s="5">
        <f t="shared" si="332"/>
        <v>19.878484542857144</v>
      </c>
      <c r="V2120" s="2">
        <f t="shared" si="333"/>
        <v>2010</v>
      </c>
      <c r="W2120" s="18" t="str">
        <f t="shared" si="334"/>
        <v>iyul</v>
      </c>
      <c r="X2120" s="18" t="str">
        <f t="shared" si="335"/>
        <v>Rick Famuyiwa</v>
      </c>
      <c r="Y2120" s="18" t="str">
        <f t="shared" si="336"/>
        <v>OUR FAMİLY WEDDİNG</v>
      </c>
      <c r="Z2120" s="18" t="str">
        <f t="shared" si="337"/>
        <v>Normal</v>
      </c>
      <c r="AA2120" s="18" t="str">
        <f>VLOOKUP(D2120, lookups!$A$2:$B$18, 2, FALSE)</f>
        <v>Medium Budget</v>
      </c>
      <c r="AB2120" s="18" t="str">
        <f t="shared" si="338"/>
        <v>Not Recommended</v>
      </c>
      <c r="AC2120" s="18" t="str">
        <f t="shared" si="339"/>
        <v>High Buzz Mismatch</v>
      </c>
    </row>
    <row r="2121" spans="1:29" x14ac:dyDescent="0.35">
      <c r="A2121" s="18" t="s">
        <v>1947</v>
      </c>
      <c r="B2121" s="19">
        <v>35800</v>
      </c>
      <c r="C2121" s="18" t="s">
        <v>50</v>
      </c>
      <c r="D2121" s="18" t="s">
        <v>95</v>
      </c>
      <c r="E2121" s="18" t="s">
        <v>21</v>
      </c>
      <c r="F2121" s="18" t="s">
        <v>22</v>
      </c>
      <c r="G2121" s="18" t="s">
        <v>110</v>
      </c>
      <c r="H2121" s="18" t="s">
        <v>1948</v>
      </c>
      <c r="I2121" s="18" t="s">
        <v>282</v>
      </c>
      <c r="J2121" s="20">
        <v>2000</v>
      </c>
      <c r="K2121" s="20">
        <v>5123</v>
      </c>
      <c r="L2121" s="20">
        <v>0</v>
      </c>
      <c r="M2121" s="20">
        <v>0</v>
      </c>
      <c r="N2121" s="20">
        <v>6.1</v>
      </c>
      <c r="O2121" s="20">
        <v>114</v>
      </c>
      <c r="P2121" s="20">
        <v>104</v>
      </c>
      <c r="Q2121" s="3">
        <v>20241395</v>
      </c>
      <c r="R2121" s="3">
        <v>20000000</v>
      </c>
      <c r="S2121" s="3">
        <f t="shared" si="330"/>
        <v>241395</v>
      </c>
      <c r="T2121" s="4">
        <f t="shared" si="331"/>
        <v>1.2069750000000001E-2</v>
      </c>
      <c r="U2121" s="5">
        <f t="shared" si="332"/>
        <v>24.404827899999997</v>
      </c>
      <c r="V2121" s="2">
        <f t="shared" si="333"/>
        <v>1998</v>
      </c>
      <c r="W2121" s="18" t="str">
        <f t="shared" si="334"/>
        <v>yanvar</v>
      </c>
      <c r="X2121" s="18" t="str">
        <f t="shared" si="335"/>
        <v>John Carpenter</v>
      </c>
      <c r="Y2121" s="18" t="str">
        <f t="shared" si="336"/>
        <v>VAMPİRES</v>
      </c>
      <c r="Z2121" s="18" t="str">
        <f t="shared" si="337"/>
        <v>Normal</v>
      </c>
      <c r="AA2121" s="18" t="str">
        <f>VLOOKUP(D2121, lookups!$A$2:$B$18, 2, FALSE)</f>
        <v>High Budget</v>
      </c>
      <c r="AB2121" s="18" t="str">
        <f t="shared" si="338"/>
        <v>Not Recommended</v>
      </c>
      <c r="AC2121" s="18" t="str">
        <f t="shared" si="339"/>
        <v>Normal</v>
      </c>
    </row>
    <row r="2122" spans="1:29" x14ac:dyDescent="0.35">
      <c r="A2122" s="18" t="s">
        <v>5519</v>
      </c>
      <c r="B2122" s="19">
        <v>40468</v>
      </c>
      <c r="C2122" s="18" t="s">
        <v>50</v>
      </c>
      <c r="D2122" s="18" t="s">
        <v>27</v>
      </c>
      <c r="E2122" s="18" t="s">
        <v>21</v>
      </c>
      <c r="F2122" s="18" t="s">
        <v>5520</v>
      </c>
      <c r="G2122" s="18" t="s">
        <v>150</v>
      </c>
      <c r="H2122" s="18" t="s">
        <v>5521</v>
      </c>
      <c r="I2122" s="18" t="s">
        <v>5410</v>
      </c>
      <c r="J2122" s="20">
        <v>3000</v>
      </c>
      <c r="K2122" s="20">
        <v>4204</v>
      </c>
      <c r="L2122" s="20">
        <v>19</v>
      </c>
      <c r="M2122" s="20">
        <v>0</v>
      </c>
      <c r="N2122" s="20">
        <v>6.3</v>
      </c>
      <c r="O2122" s="20">
        <v>135</v>
      </c>
      <c r="P2122" s="20">
        <v>117</v>
      </c>
      <c r="Q2122" s="3">
        <v>20218921</v>
      </c>
      <c r="R2122" s="3">
        <v>15000000</v>
      </c>
      <c r="S2122" s="3">
        <f t="shared" si="330"/>
        <v>5218921</v>
      </c>
      <c r="T2122" s="4">
        <f t="shared" si="331"/>
        <v>0.34792806666666665</v>
      </c>
      <c r="U2122" s="5">
        <f t="shared" si="332"/>
        <v>25.339171226666664</v>
      </c>
      <c r="V2122" s="2">
        <f t="shared" si="333"/>
        <v>2010</v>
      </c>
      <c r="W2122" s="18" t="str">
        <f t="shared" si="334"/>
        <v>oktyabr</v>
      </c>
      <c r="X2122" s="18" t="str">
        <f t="shared" si="335"/>
        <v>Shana Feste</v>
      </c>
      <c r="Y2122" s="18" t="str">
        <f t="shared" si="336"/>
        <v>COUNTRY STRONG</v>
      </c>
      <c r="Z2122" s="18" t="str">
        <f t="shared" si="337"/>
        <v>Normal</v>
      </c>
      <c r="AA2122" s="18" t="str">
        <f>VLOOKUP(D2122, lookups!$A$2:$B$18, 2, FALSE)</f>
        <v>Medium Budget</v>
      </c>
      <c r="AB2122" s="18" t="str">
        <f t="shared" si="338"/>
        <v>Not Recommended</v>
      </c>
      <c r="AC2122" s="18" t="str">
        <f t="shared" si="339"/>
        <v>Normal</v>
      </c>
    </row>
    <row r="2123" spans="1:29" x14ac:dyDescent="0.35">
      <c r="A2123" s="18" t="s">
        <v>5447</v>
      </c>
      <c r="B2123" s="19">
        <v>39979</v>
      </c>
      <c r="C2123" s="18" t="s">
        <v>50</v>
      </c>
      <c r="D2123" s="18" t="s">
        <v>27</v>
      </c>
      <c r="E2123" s="18" t="s">
        <v>918</v>
      </c>
      <c r="F2123" s="18" t="s">
        <v>2445</v>
      </c>
      <c r="G2123" s="18" t="s">
        <v>110</v>
      </c>
      <c r="H2123" s="18" t="s">
        <v>2446</v>
      </c>
      <c r="I2123" s="18" t="s">
        <v>5448</v>
      </c>
      <c r="J2123" s="20">
        <v>827</v>
      </c>
      <c r="K2123" s="20">
        <v>1044</v>
      </c>
      <c r="L2123" s="20">
        <v>195</v>
      </c>
      <c r="M2123" s="20">
        <v>33000</v>
      </c>
      <c r="N2123" s="20">
        <v>8.1999999999999993</v>
      </c>
      <c r="O2123" s="20">
        <v>262</v>
      </c>
      <c r="P2123" s="20">
        <v>129</v>
      </c>
      <c r="Q2123" s="3">
        <v>20167424</v>
      </c>
      <c r="R2123" s="3">
        <v>2000000</v>
      </c>
      <c r="S2123" s="3">
        <f t="shared" si="330"/>
        <v>18167424</v>
      </c>
      <c r="T2123" s="4">
        <f t="shared" si="331"/>
        <v>9.0837120000000002</v>
      </c>
      <c r="U2123" s="5">
        <f t="shared" si="332"/>
        <v>39.733484799999992</v>
      </c>
      <c r="V2123" s="2">
        <f t="shared" si="333"/>
        <v>2009</v>
      </c>
      <c r="W2123" s="18" t="str">
        <f t="shared" si="334"/>
        <v>iyun</v>
      </c>
      <c r="X2123" s="18" t="str">
        <f t="shared" si="335"/>
        <v>Juan JosÃ© Campanella</v>
      </c>
      <c r="Y2123" s="18" t="str">
        <f t="shared" si="336"/>
        <v>THE SECRET İN THEİR EYES</v>
      </c>
      <c r="Z2123" s="18" t="str">
        <f t="shared" si="337"/>
        <v>Normal</v>
      </c>
      <c r="AA2123" s="18" t="str">
        <f>VLOOKUP(D2123, lookups!$A$2:$B$18, 2, FALSE)</f>
        <v>Medium Budget</v>
      </c>
      <c r="AB2123" s="18" t="str">
        <f t="shared" si="338"/>
        <v>Not Recommended</v>
      </c>
      <c r="AC2123" s="18" t="str">
        <f t="shared" si="339"/>
        <v>High Buzz / High Score</v>
      </c>
    </row>
    <row r="2124" spans="1:29" x14ac:dyDescent="0.35">
      <c r="A2124" s="18" t="s">
        <v>6075</v>
      </c>
      <c r="B2124" s="19">
        <v>41269</v>
      </c>
      <c r="C2124" s="18" t="s">
        <v>50</v>
      </c>
      <c r="D2124" s="18" t="s">
        <v>79</v>
      </c>
      <c r="E2124" s="18" t="s">
        <v>21</v>
      </c>
      <c r="F2124" s="18" t="s">
        <v>22</v>
      </c>
      <c r="G2124" s="18" t="s">
        <v>102</v>
      </c>
      <c r="H2124" s="18" t="s">
        <v>6076</v>
      </c>
      <c r="I2124" s="18" t="s">
        <v>4180</v>
      </c>
      <c r="J2124" s="20">
        <v>875</v>
      </c>
      <c r="K2124" s="20">
        <v>1702</v>
      </c>
      <c r="L2124" s="20">
        <v>42</v>
      </c>
      <c r="M2124" s="20">
        <v>0</v>
      </c>
      <c r="N2124" s="20">
        <v>6.5</v>
      </c>
      <c r="O2124" s="20">
        <v>125</v>
      </c>
      <c r="P2124" s="20">
        <v>107</v>
      </c>
      <c r="Q2124" s="3">
        <v>20113965</v>
      </c>
      <c r="R2124" s="3">
        <v>40000000</v>
      </c>
      <c r="S2124" s="3">
        <f t="shared" si="330"/>
        <v>-19886035</v>
      </c>
      <c r="T2124" s="4">
        <f t="shared" si="331"/>
        <v>-0.49715087499999999</v>
      </c>
      <c r="U2124" s="5">
        <f t="shared" si="332"/>
        <v>25.80113965</v>
      </c>
      <c r="V2124" s="2">
        <f t="shared" si="333"/>
        <v>2012</v>
      </c>
      <c r="W2124" s="18" t="str">
        <f t="shared" si="334"/>
        <v>dekabr</v>
      </c>
      <c r="X2124" s="18" t="str">
        <f t="shared" si="335"/>
        <v>Ken Kwapis</v>
      </c>
      <c r="Y2124" s="18" t="str">
        <f t="shared" si="336"/>
        <v>BİG MİRACLE</v>
      </c>
      <c r="Z2124" s="18" t="str">
        <f t="shared" si="337"/>
        <v>Normal</v>
      </c>
      <c r="AA2124" s="18" t="str">
        <f>VLOOKUP(D2124, lookups!$A$2:$B$18, 2, FALSE)</f>
        <v>Medium Budget</v>
      </c>
      <c r="AB2124" s="18" t="str">
        <f t="shared" si="338"/>
        <v>Not Recommended</v>
      </c>
      <c r="AC2124" s="18" t="str">
        <f t="shared" si="339"/>
        <v>Normal</v>
      </c>
    </row>
    <row r="2125" spans="1:29" x14ac:dyDescent="0.35">
      <c r="A2125" s="18" t="s">
        <v>1411</v>
      </c>
      <c r="B2125" s="19">
        <v>35326</v>
      </c>
      <c r="C2125" s="18" t="s">
        <v>50</v>
      </c>
      <c r="D2125" s="18" t="s">
        <v>38</v>
      </c>
      <c r="E2125" s="18" t="s">
        <v>21</v>
      </c>
      <c r="F2125" s="18" t="s">
        <v>22</v>
      </c>
      <c r="G2125" s="18" t="s">
        <v>150</v>
      </c>
      <c r="H2125" s="18" t="s">
        <v>1412</v>
      </c>
      <c r="I2125" s="18" t="s">
        <v>307</v>
      </c>
      <c r="J2125" s="20">
        <v>905</v>
      </c>
      <c r="K2125" s="20">
        <v>2348</v>
      </c>
      <c r="L2125" s="20">
        <v>11000</v>
      </c>
      <c r="M2125" s="20">
        <v>0</v>
      </c>
      <c r="N2125" s="20">
        <v>6</v>
      </c>
      <c r="O2125" s="20">
        <v>43</v>
      </c>
      <c r="P2125" s="20">
        <v>117</v>
      </c>
      <c r="Q2125" s="3">
        <v>20101861</v>
      </c>
      <c r="R2125" s="3">
        <v>45000000</v>
      </c>
      <c r="S2125" s="3">
        <f t="shared" si="330"/>
        <v>-24898139</v>
      </c>
      <c r="T2125" s="4">
        <f t="shared" si="331"/>
        <v>-0.55329197777777783</v>
      </c>
      <c r="U2125" s="5">
        <f t="shared" si="332"/>
        <v>23.778683208888889</v>
      </c>
      <c r="V2125" s="2">
        <f t="shared" si="333"/>
        <v>1996</v>
      </c>
      <c r="W2125" s="18" t="str">
        <f t="shared" si="334"/>
        <v>sentyabr</v>
      </c>
      <c r="X2125" s="18" t="str">
        <f t="shared" si="335"/>
        <v>Harold Ramis</v>
      </c>
      <c r="Y2125" s="18" t="str">
        <f t="shared" si="336"/>
        <v>MULTİPLİCİTY</v>
      </c>
      <c r="Z2125" s="18" t="str">
        <f t="shared" si="337"/>
        <v>Normal</v>
      </c>
      <c r="AA2125" s="18" t="str">
        <f>VLOOKUP(D2125, lookups!$A$2:$B$18, 2, FALSE)</f>
        <v>Medium Budget</v>
      </c>
      <c r="AB2125" s="18" t="str">
        <f t="shared" si="338"/>
        <v>Not Recommended</v>
      </c>
      <c r="AC2125" s="18" t="str">
        <f t="shared" si="339"/>
        <v>Normal</v>
      </c>
    </row>
    <row r="2126" spans="1:29" x14ac:dyDescent="0.35">
      <c r="A2126" s="18" t="s">
        <v>1363</v>
      </c>
      <c r="B2126" s="19">
        <v>35104</v>
      </c>
      <c r="C2126" s="18" t="s">
        <v>50</v>
      </c>
      <c r="D2126" s="18" t="s">
        <v>58</v>
      </c>
      <c r="E2126" s="18" t="s">
        <v>21</v>
      </c>
      <c r="F2126" s="18" t="s">
        <v>22</v>
      </c>
      <c r="G2126" s="18" t="s">
        <v>102</v>
      </c>
      <c r="H2126" s="18" t="s">
        <v>531</v>
      </c>
      <c r="I2126" s="18" t="s">
        <v>1364</v>
      </c>
      <c r="J2126" s="20">
        <v>442</v>
      </c>
      <c r="K2126" s="20">
        <v>616</v>
      </c>
      <c r="L2126" s="20">
        <v>0</v>
      </c>
      <c r="M2126" s="20">
        <v>504</v>
      </c>
      <c r="N2126" s="20">
        <v>5.2</v>
      </c>
      <c r="O2126" s="20">
        <v>23</v>
      </c>
      <c r="P2126" s="20">
        <v>95</v>
      </c>
      <c r="Q2126" s="3">
        <v>20047715</v>
      </c>
      <c r="R2126" s="3">
        <v>25530000</v>
      </c>
      <c r="S2126" s="3">
        <f t="shared" si="330"/>
        <v>-5482285</v>
      </c>
      <c r="T2126" s="4">
        <f t="shared" si="331"/>
        <v>-0.21473893458676066</v>
      </c>
      <c r="U2126" s="5">
        <f t="shared" si="332"/>
        <v>20.764504426165296</v>
      </c>
      <c r="V2126" s="2">
        <f t="shared" si="333"/>
        <v>1996</v>
      </c>
      <c r="W2126" s="18" t="str">
        <f t="shared" si="334"/>
        <v>fevral</v>
      </c>
      <c r="X2126" s="18" t="str">
        <f t="shared" si="335"/>
        <v>Alan Shapiro</v>
      </c>
      <c r="Y2126" s="18" t="str">
        <f t="shared" si="336"/>
        <v>FLİPPER</v>
      </c>
      <c r="Z2126" s="18" t="str">
        <f t="shared" si="337"/>
        <v>Normal</v>
      </c>
      <c r="AA2126" s="18" t="str">
        <f>VLOOKUP(D2126, lookups!$A$2:$B$18, 2, FALSE)</f>
        <v>High Budget</v>
      </c>
      <c r="AB2126" s="18" t="str">
        <f t="shared" si="338"/>
        <v>Not Recommended</v>
      </c>
      <c r="AC2126" s="18" t="str">
        <f t="shared" si="339"/>
        <v>High Buzz Mismatch</v>
      </c>
    </row>
    <row r="2127" spans="1:29" x14ac:dyDescent="0.35">
      <c r="A2127" s="18" t="s">
        <v>2355</v>
      </c>
      <c r="B2127" s="19">
        <v>36569</v>
      </c>
      <c r="C2127" s="18" t="s">
        <v>50</v>
      </c>
      <c r="D2127" s="18" t="s">
        <v>38</v>
      </c>
      <c r="E2127" s="18" t="s">
        <v>21</v>
      </c>
      <c r="F2127" s="18" t="s">
        <v>22</v>
      </c>
      <c r="G2127" s="18" t="s">
        <v>150</v>
      </c>
      <c r="H2127" s="18" t="s">
        <v>1236</v>
      </c>
      <c r="I2127" s="18" t="s">
        <v>2356</v>
      </c>
      <c r="J2127" s="20">
        <v>3000</v>
      </c>
      <c r="K2127" s="20">
        <v>4409</v>
      </c>
      <c r="L2127" s="20">
        <v>0</v>
      </c>
      <c r="M2127" s="20">
        <v>580</v>
      </c>
      <c r="N2127" s="20">
        <v>4.9000000000000004</v>
      </c>
      <c r="O2127" s="20">
        <v>64</v>
      </c>
      <c r="P2127" s="20">
        <v>91</v>
      </c>
      <c r="Q2127" s="3">
        <v>20035310</v>
      </c>
      <c r="R2127" s="3">
        <v>9000000</v>
      </c>
      <c r="S2127" s="3">
        <f t="shared" si="330"/>
        <v>11035310</v>
      </c>
      <c r="T2127" s="4">
        <f t="shared" si="331"/>
        <v>1.2261455555555556</v>
      </c>
      <c r="U2127" s="5">
        <f t="shared" si="332"/>
        <v>20.148458222222224</v>
      </c>
      <c r="V2127" s="2">
        <f t="shared" si="333"/>
        <v>2000</v>
      </c>
      <c r="W2127" s="18" t="str">
        <f t="shared" si="334"/>
        <v>fevral</v>
      </c>
      <c r="X2127" s="18" t="str">
        <f t="shared" si="335"/>
        <v>Kris Isacsson</v>
      </c>
      <c r="Y2127" s="18" t="str">
        <f t="shared" si="336"/>
        <v>DOWN TO YOU</v>
      </c>
      <c r="Z2127" s="18" t="str">
        <f t="shared" si="337"/>
        <v>Normal</v>
      </c>
      <c r="AA2127" s="18" t="str">
        <f>VLOOKUP(D2127, lookups!$A$2:$B$18, 2, FALSE)</f>
        <v>Medium Budget</v>
      </c>
      <c r="AB2127" s="18" t="str">
        <f t="shared" si="338"/>
        <v>Not Recommended</v>
      </c>
      <c r="AC2127" s="18" t="str">
        <f t="shared" si="339"/>
        <v>Normal</v>
      </c>
    </row>
    <row r="2128" spans="1:29" x14ac:dyDescent="0.35">
      <c r="A2128" s="18" t="s">
        <v>3906</v>
      </c>
      <c r="B2128" s="19">
        <v>38390</v>
      </c>
      <c r="C2128" s="18" t="s">
        <v>50</v>
      </c>
      <c r="D2128" s="18" t="s">
        <v>95</v>
      </c>
      <c r="E2128" s="18" t="s">
        <v>21</v>
      </c>
      <c r="F2128" s="18" t="s">
        <v>22</v>
      </c>
      <c r="G2128" s="18" t="s">
        <v>110</v>
      </c>
      <c r="H2128" s="18" t="s">
        <v>544</v>
      </c>
      <c r="I2128" s="18" t="s">
        <v>3907</v>
      </c>
      <c r="J2128" s="20">
        <v>954</v>
      </c>
      <c r="K2128" s="20">
        <v>3148</v>
      </c>
      <c r="L2128" s="20">
        <v>25</v>
      </c>
      <c r="M2128" s="20">
        <v>999</v>
      </c>
      <c r="N2128" s="20">
        <v>6.3</v>
      </c>
      <c r="O2128" s="20">
        <v>152</v>
      </c>
      <c r="P2128" s="20">
        <v>109</v>
      </c>
      <c r="Q2128" s="3">
        <v>19976073</v>
      </c>
      <c r="R2128" s="3">
        <v>20000000</v>
      </c>
      <c r="S2128" s="3">
        <f t="shared" si="330"/>
        <v>-23927</v>
      </c>
      <c r="T2128" s="4">
        <f t="shared" si="331"/>
        <v>-1.1963500000000001E-3</v>
      </c>
      <c r="U2128" s="5">
        <f t="shared" si="332"/>
        <v>25.299421460000001</v>
      </c>
      <c r="V2128" s="2">
        <f t="shared" si="333"/>
        <v>2005</v>
      </c>
      <c r="W2128" s="18" t="str">
        <f t="shared" si="334"/>
        <v>fevral</v>
      </c>
      <c r="X2128" s="18" t="str">
        <f t="shared" si="335"/>
        <v>Jean-FranÃ§ois Richet</v>
      </c>
      <c r="Y2128" s="18" t="str">
        <f t="shared" si="336"/>
        <v>ASSAULT ON PRECİNCT 13</v>
      </c>
      <c r="Z2128" s="18" t="str">
        <f t="shared" si="337"/>
        <v>Normal</v>
      </c>
      <c r="AA2128" s="18" t="str">
        <f>VLOOKUP(D2128, lookups!$A$2:$B$18, 2, FALSE)</f>
        <v>High Budget</v>
      </c>
      <c r="AB2128" s="18" t="str">
        <f t="shared" si="338"/>
        <v>Not Recommended</v>
      </c>
      <c r="AC2128" s="18" t="str">
        <f t="shared" si="339"/>
        <v>Normal</v>
      </c>
    </row>
    <row r="2129" spans="1:29" x14ac:dyDescent="0.35">
      <c r="A2129" s="18" t="s">
        <v>1308</v>
      </c>
      <c r="B2129" s="19">
        <v>34918</v>
      </c>
      <c r="C2129" s="18" t="s">
        <v>50</v>
      </c>
      <c r="D2129" s="18" t="s">
        <v>38</v>
      </c>
      <c r="E2129" s="18" t="s">
        <v>21</v>
      </c>
      <c r="F2129" s="18" t="s">
        <v>22</v>
      </c>
      <c r="G2129" s="18" t="s">
        <v>110</v>
      </c>
      <c r="H2129" s="18" t="s">
        <v>913</v>
      </c>
      <c r="I2129" s="18" t="s">
        <v>445</v>
      </c>
      <c r="J2129" s="20">
        <v>723</v>
      </c>
      <c r="K2129" s="20">
        <v>2348</v>
      </c>
      <c r="L2129" s="20">
        <v>0</v>
      </c>
      <c r="M2129" s="20">
        <v>1000</v>
      </c>
      <c r="N2129" s="20">
        <v>4.5</v>
      </c>
      <c r="O2129" s="20">
        <v>34</v>
      </c>
      <c r="P2129" s="20">
        <v>100</v>
      </c>
      <c r="Q2129" s="3">
        <v>19900000</v>
      </c>
      <c r="R2129" s="3">
        <v>20000000</v>
      </c>
      <c r="S2129" s="3">
        <f t="shared" si="330"/>
        <v>-100000</v>
      </c>
      <c r="T2129" s="4">
        <f t="shared" si="331"/>
        <v>-5.0000000000000001E-3</v>
      </c>
      <c r="U2129" s="5">
        <f t="shared" si="332"/>
        <v>18.098000000000003</v>
      </c>
      <c r="V2129" s="2">
        <f t="shared" si="333"/>
        <v>1995</v>
      </c>
      <c r="W2129" s="18" t="str">
        <f t="shared" si="334"/>
        <v>avgust</v>
      </c>
      <c r="X2129" s="18" t="str">
        <f t="shared" si="335"/>
        <v>Wes Craven</v>
      </c>
      <c r="Y2129" s="18" t="str">
        <f t="shared" si="336"/>
        <v>VAMPİRE İN BROOKLYN</v>
      </c>
      <c r="Z2129" s="18" t="str">
        <f t="shared" si="337"/>
        <v>Normal</v>
      </c>
      <c r="AA2129" s="18" t="str">
        <f>VLOOKUP(D2129, lookups!$A$2:$B$18, 2, FALSE)</f>
        <v>Medium Budget</v>
      </c>
      <c r="AB2129" s="18" t="str">
        <f t="shared" si="338"/>
        <v>Not Recommended</v>
      </c>
      <c r="AC2129" s="18" t="str">
        <f t="shared" si="339"/>
        <v>High Buzz Mismatch</v>
      </c>
    </row>
    <row r="2130" spans="1:29" x14ac:dyDescent="0.35">
      <c r="A2130" s="18" t="s">
        <v>1799</v>
      </c>
      <c r="B2130" s="19">
        <v>36148</v>
      </c>
      <c r="C2130" s="18" t="s">
        <v>50</v>
      </c>
      <c r="D2130" s="18" t="s">
        <v>95</v>
      </c>
      <c r="E2130" s="18" t="s">
        <v>21</v>
      </c>
      <c r="F2130" s="18" t="s">
        <v>22</v>
      </c>
      <c r="G2130" s="18" t="s">
        <v>110</v>
      </c>
      <c r="H2130" s="18" t="s">
        <v>733</v>
      </c>
      <c r="I2130" s="18" t="s">
        <v>1800</v>
      </c>
      <c r="J2130" s="20">
        <v>11000</v>
      </c>
      <c r="K2130" s="20">
        <v>13628</v>
      </c>
      <c r="L2130" s="20">
        <v>13</v>
      </c>
      <c r="M2130" s="20">
        <v>815</v>
      </c>
      <c r="N2130" s="20">
        <v>5.8</v>
      </c>
      <c r="O2130" s="20">
        <v>79</v>
      </c>
      <c r="P2130" s="20">
        <v>97</v>
      </c>
      <c r="Q2130" s="3">
        <v>19819494</v>
      </c>
      <c r="R2130" s="3">
        <v>70000000</v>
      </c>
      <c r="S2130" s="3">
        <f t="shared" si="330"/>
        <v>-50180506</v>
      </c>
      <c r="T2130" s="4">
        <f t="shared" si="331"/>
        <v>-0.7168643714285714</v>
      </c>
      <c r="U2130" s="5">
        <f t="shared" si="332"/>
        <v>22.994754251428571</v>
      </c>
      <c r="V2130" s="2">
        <f t="shared" si="333"/>
        <v>1998</v>
      </c>
      <c r="W2130" s="18" t="str">
        <f t="shared" si="334"/>
        <v>dekabr</v>
      </c>
      <c r="X2130" s="18" t="str">
        <f t="shared" si="335"/>
        <v>Mikael Salomon</v>
      </c>
      <c r="Y2130" s="18" t="str">
        <f t="shared" si="336"/>
        <v>HARD RAİN</v>
      </c>
      <c r="Z2130" s="18" t="str">
        <f t="shared" si="337"/>
        <v>Underperformer</v>
      </c>
      <c r="AA2130" s="18" t="str">
        <f>VLOOKUP(D2130, lookups!$A$2:$B$18, 2, FALSE)</f>
        <v>High Budget</v>
      </c>
      <c r="AB2130" s="18" t="str">
        <f t="shared" si="338"/>
        <v>Not Recommended</v>
      </c>
      <c r="AC2130" s="18" t="str">
        <f t="shared" si="339"/>
        <v>High Buzz Mismatch</v>
      </c>
    </row>
    <row r="2131" spans="1:29" x14ac:dyDescent="0.35">
      <c r="A2131" s="18" t="s">
        <v>6429</v>
      </c>
      <c r="B2131" s="19">
        <v>41568</v>
      </c>
      <c r="C2131" s="18" t="s">
        <v>50</v>
      </c>
      <c r="D2131" s="18" t="s">
        <v>95</v>
      </c>
      <c r="E2131" s="18" t="s">
        <v>21</v>
      </c>
      <c r="F2131" s="18" t="s">
        <v>22</v>
      </c>
      <c r="G2131" s="18" t="s">
        <v>110</v>
      </c>
      <c r="H2131" s="18" t="s">
        <v>1829</v>
      </c>
      <c r="I2131" s="18" t="s">
        <v>1301</v>
      </c>
      <c r="J2131" s="20">
        <v>26000</v>
      </c>
      <c r="K2131" s="20">
        <v>39989</v>
      </c>
      <c r="L2131" s="20">
        <v>39</v>
      </c>
      <c r="M2131" s="20">
        <v>15000</v>
      </c>
      <c r="N2131" s="20">
        <v>6.5</v>
      </c>
      <c r="O2131" s="20">
        <v>203</v>
      </c>
      <c r="P2131" s="20">
        <v>100</v>
      </c>
      <c r="Q2131" s="3">
        <v>19783777</v>
      </c>
      <c r="R2131" s="3">
        <v>22000000</v>
      </c>
      <c r="S2131" s="3">
        <f t="shared" si="330"/>
        <v>-2216223</v>
      </c>
      <c r="T2131" s="4">
        <f t="shared" si="331"/>
        <v>-0.10073740909090909</v>
      </c>
      <c r="U2131" s="5">
        <f t="shared" si="332"/>
        <v>27.459705036363637</v>
      </c>
      <c r="V2131" s="2">
        <f t="shared" si="333"/>
        <v>2013</v>
      </c>
      <c r="W2131" s="18" t="str">
        <f t="shared" si="334"/>
        <v>oktyabr</v>
      </c>
      <c r="X2131" s="18" t="str">
        <f t="shared" si="335"/>
        <v>Gary Fleder</v>
      </c>
      <c r="Y2131" s="18" t="str">
        <f t="shared" si="336"/>
        <v>HOMEFRONT</v>
      </c>
      <c r="Z2131" s="18" t="str">
        <f t="shared" si="337"/>
        <v>Normal</v>
      </c>
      <c r="AA2131" s="18" t="str">
        <f>VLOOKUP(D2131, lookups!$A$2:$B$18, 2, FALSE)</f>
        <v>High Budget</v>
      </c>
      <c r="AB2131" s="18" t="str">
        <f t="shared" si="338"/>
        <v>Not Recommended</v>
      </c>
      <c r="AC2131" s="18" t="str">
        <f t="shared" si="339"/>
        <v>Normal</v>
      </c>
    </row>
    <row r="2132" spans="1:29" x14ac:dyDescent="0.35">
      <c r="A2132" s="18" t="s">
        <v>5113</v>
      </c>
      <c r="B2132" s="19">
        <v>39452</v>
      </c>
      <c r="C2132" s="18" t="s">
        <v>50</v>
      </c>
      <c r="D2132" s="18" t="s">
        <v>95</v>
      </c>
      <c r="E2132" s="18" t="s">
        <v>21</v>
      </c>
      <c r="F2132" s="18" t="s">
        <v>22</v>
      </c>
      <c r="G2132" s="18" t="s">
        <v>150</v>
      </c>
      <c r="H2132" s="18" t="s">
        <v>1909</v>
      </c>
      <c r="I2132" s="18" t="s">
        <v>4099</v>
      </c>
      <c r="J2132" s="20">
        <v>19000</v>
      </c>
      <c r="K2132" s="20">
        <v>20881</v>
      </c>
      <c r="L2132" s="20">
        <v>436</v>
      </c>
      <c r="M2132" s="20">
        <v>2000</v>
      </c>
      <c r="N2132" s="20">
        <v>4.8</v>
      </c>
      <c r="O2132" s="20">
        <v>223</v>
      </c>
      <c r="P2132" s="20">
        <v>103</v>
      </c>
      <c r="Q2132" s="3">
        <v>19781879</v>
      </c>
      <c r="R2132" s="3">
        <v>60000000</v>
      </c>
      <c r="S2132" s="3">
        <f t="shared" si="330"/>
        <v>-40218121</v>
      </c>
      <c r="T2132" s="4">
        <f t="shared" si="331"/>
        <v>-0.67030201666666667</v>
      </c>
      <c r="U2132" s="5">
        <f t="shared" si="332"/>
        <v>19.131879193333333</v>
      </c>
      <c r="V2132" s="2">
        <f t="shared" si="333"/>
        <v>2008</v>
      </c>
      <c r="W2132" s="18" t="str">
        <f t="shared" si="334"/>
        <v>yanvar</v>
      </c>
      <c r="X2132" s="18" t="str">
        <f t="shared" si="335"/>
        <v>Frank Miller</v>
      </c>
      <c r="Y2132" s="18" t="str">
        <f t="shared" si="336"/>
        <v>THE SPİRİT</v>
      </c>
      <c r="Z2132" s="18" t="str">
        <f t="shared" si="337"/>
        <v>Underperformer</v>
      </c>
      <c r="AA2132" s="18" t="str">
        <f>VLOOKUP(D2132, lookups!$A$2:$B$18, 2, FALSE)</f>
        <v>High Budget</v>
      </c>
      <c r="AB2132" s="18" t="str">
        <f t="shared" si="338"/>
        <v>Not Recommended</v>
      </c>
      <c r="AC2132" s="18" t="str">
        <f t="shared" si="339"/>
        <v>High Buzz Mismatch</v>
      </c>
    </row>
    <row r="2133" spans="1:29" x14ac:dyDescent="0.35">
      <c r="A2133" s="18" t="s">
        <v>2906</v>
      </c>
      <c r="B2133" s="19">
        <v>36933</v>
      </c>
      <c r="C2133" s="18" t="s">
        <v>50</v>
      </c>
      <c r="D2133" s="18" t="s">
        <v>20</v>
      </c>
      <c r="E2133" s="18" t="s">
        <v>21</v>
      </c>
      <c r="F2133" s="18" t="s">
        <v>22</v>
      </c>
      <c r="G2133" s="18" t="s">
        <v>110</v>
      </c>
      <c r="H2133" s="18" t="s">
        <v>2907</v>
      </c>
      <c r="I2133" s="18" t="s">
        <v>2908</v>
      </c>
      <c r="J2133" s="20">
        <v>723</v>
      </c>
      <c r="K2133" s="20">
        <v>793</v>
      </c>
      <c r="L2133" s="20">
        <v>0</v>
      </c>
      <c r="M2133" s="20">
        <v>0</v>
      </c>
      <c r="N2133" s="20">
        <v>6.8</v>
      </c>
      <c r="O2133" s="20">
        <v>150</v>
      </c>
      <c r="P2133" s="20">
        <v>124</v>
      </c>
      <c r="Q2133" s="3">
        <v>19719930</v>
      </c>
      <c r="R2133" s="3">
        <v>45000000</v>
      </c>
      <c r="S2133" s="3">
        <f t="shared" si="330"/>
        <v>-25280070</v>
      </c>
      <c r="T2133" s="4">
        <f t="shared" si="331"/>
        <v>-0.5617793333333333</v>
      </c>
      <c r="U2133" s="5">
        <f t="shared" si="332"/>
        <v>26.975288266666666</v>
      </c>
      <c r="V2133" s="2">
        <f t="shared" si="333"/>
        <v>2001</v>
      </c>
      <c r="W2133" s="18" t="str">
        <f t="shared" si="334"/>
        <v>fevral</v>
      </c>
      <c r="X2133" s="18" t="str">
        <f t="shared" si="335"/>
        <v>Sean Penn</v>
      </c>
      <c r="Y2133" s="18" t="str">
        <f t="shared" si="336"/>
        <v>THE PLEDGE</v>
      </c>
      <c r="Z2133" s="18" t="str">
        <f t="shared" si="337"/>
        <v>Normal</v>
      </c>
      <c r="AA2133" s="18" t="str">
        <f>VLOOKUP(D2133, lookups!$A$2:$B$18, 2, FALSE)</f>
        <v>Medium Budget</v>
      </c>
      <c r="AB2133" s="18" t="str">
        <f t="shared" si="338"/>
        <v>Not Recommended</v>
      </c>
      <c r="AC2133" s="18" t="str">
        <f t="shared" si="339"/>
        <v>Normal</v>
      </c>
    </row>
    <row r="2134" spans="1:29" x14ac:dyDescent="0.35">
      <c r="A2134" s="18" t="s">
        <v>2856</v>
      </c>
      <c r="B2134" s="19">
        <v>36912</v>
      </c>
      <c r="C2134" s="18" t="s">
        <v>50</v>
      </c>
      <c r="D2134" s="18" t="s">
        <v>38</v>
      </c>
      <c r="E2134" s="18" t="s">
        <v>21</v>
      </c>
      <c r="F2134" s="18" t="s">
        <v>22</v>
      </c>
      <c r="G2134" s="18" t="s">
        <v>150</v>
      </c>
      <c r="H2134" s="18" t="s">
        <v>2857</v>
      </c>
      <c r="I2134" s="18" t="s">
        <v>2858</v>
      </c>
      <c r="J2134" s="20">
        <v>973</v>
      </c>
      <c r="K2134" s="20">
        <v>3344</v>
      </c>
      <c r="L2134" s="20">
        <v>19</v>
      </c>
      <c r="M2134" s="20">
        <v>476</v>
      </c>
      <c r="N2134" s="20">
        <v>4.9000000000000004</v>
      </c>
      <c r="O2134" s="20">
        <v>50</v>
      </c>
      <c r="P2134" s="20">
        <v>108</v>
      </c>
      <c r="Q2134" s="3">
        <v>19693891</v>
      </c>
      <c r="R2134" s="3">
        <v>34000000</v>
      </c>
      <c r="S2134" s="3">
        <f t="shared" si="330"/>
        <v>-14306109</v>
      </c>
      <c r="T2134" s="4">
        <f t="shared" si="331"/>
        <v>-0.4207679117647059</v>
      </c>
      <c r="U2134" s="5">
        <f t="shared" si="332"/>
        <v>19.479292835294117</v>
      </c>
      <c r="V2134" s="2">
        <f t="shared" si="333"/>
        <v>2001</v>
      </c>
      <c r="W2134" s="18" t="str">
        <f t="shared" si="334"/>
        <v>yanvar</v>
      </c>
      <c r="X2134" s="18" t="str">
        <f t="shared" si="335"/>
        <v>Michael Tollin</v>
      </c>
      <c r="Y2134" s="18" t="str">
        <f t="shared" si="336"/>
        <v>SUMMER CATCH</v>
      </c>
      <c r="Z2134" s="18" t="str">
        <f t="shared" si="337"/>
        <v>Normal</v>
      </c>
      <c r="AA2134" s="18" t="str">
        <f>VLOOKUP(D2134, lookups!$A$2:$B$18, 2, FALSE)</f>
        <v>Medium Budget</v>
      </c>
      <c r="AB2134" s="18" t="str">
        <f t="shared" si="338"/>
        <v>Not Recommended</v>
      </c>
      <c r="AC2134" s="18" t="str">
        <f t="shared" si="339"/>
        <v>High Buzz Mismatch</v>
      </c>
    </row>
    <row r="2135" spans="1:29" x14ac:dyDescent="0.35">
      <c r="A2135" s="18" t="s">
        <v>6375</v>
      </c>
      <c r="B2135" s="19">
        <v>41409</v>
      </c>
      <c r="C2135" s="18" t="s">
        <v>50</v>
      </c>
      <c r="D2135" s="18" t="s">
        <v>20</v>
      </c>
      <c r="E2135" s="18" t="s">
        <v>21</v>
      </c>
      <c r="F2135" s="18" t="s">
        <v>22</v>
      </c>
      <c r="G2135" s="18" t="s">
        <v>110</v>
      </c>
      <c r="H2135" s="18" t="s">
        <v>6376</v>
      </c>
      <c r="I2135" s="18" t="s">
        <v>6377</v>
      </c>
      <c r="J2135" s="20">
        <v>1000</v>
      </c>
      <c r="K2135" s="20">
        <v>2073</v>
      </c>
      <c r="L2135" s="20">
        <v>90</v>
      </c>
      <c r="M2135" s="20">
        <v>0</v>
      </c>
      <c r="N2135" s="20">
        <v>6.2</v>
      </c>
      <c r="O2135" s="20">
        <v>298</v>
      </c>
      <c r="P2135" s="20">
        <v>109</v>
      </c>
      <c r="Q2135" s="3">
        <v>19692608</v>
      </c>
      <c r="R2135" s="3">
        <v>35000000</v>
      </c>
      <c r="S2135" s="3">
        <f t="shared" si="330"/>
        <v>-15307392</v>
      </c>
      <c r="T2135" s="4">
        <f t="shared" si="331"/>
        <v>-0.43735405714285713</v>
      </c>
      <c r="U2135" s="5">
        <f t="shared" si="332"/>
        <v>24.625058377142857</v>
      </c>
      <c r="V2135" s="2">
        <f t="shared" si="333"/>
        <v>2013</v>
      </c>
      <c r="W2135" s="18" t="str">
        <f t="shared" si="334"/>
        <v>may</v>
      </c>
      <c r="X2135" s="18" t="str">
        <f t="shared" si="335"/>
        <v>Allen Hughes</v>
      </c>
      <c r="Y2135" s="18" t="str">
        <f t="shared" si="336"/>
        <v>BROKEN CİTY</v>
      </c>
      <c r="Z2135" s="18" t="str">
        <f t="shared" si="337"/>
        <v>Normal</v>
      </c>
      <c r="AA2135" s="18" t="str">
        <f>VLOOKUP(D2135, lookups!$A$2:$B$18, 2, FALSE)</f>
        <v>Medium Budget</v>
      </c>
      <c r="AB2135" s="18" t="str">
        <f t="shared" si="338"/>
        <v>Not Recommended</v>
      </c>
      <c r="AC2135" s="18" t="str">
        <f t="shared" si="339"/>
        <v>Normal</v>
      </c>
    </row>
    <row r="2136" spans="1:29" x14ac:dyDescent="0.35">
      <c r="A2136" s="18" t="s">
        <v>5337</v>
      </c>
      <c r="B2136" s="19">
        <v>40135</v>
      </c>
      <c r="C2136" s="18" t="s">
        <v>19</v>
      </c>
      <c r="D2136" s="18" t="s">
        <v>27</v>
      </c>
      <c r="E2136" s="18" t="s">
        <v>21</v>
      </c>
      <c r="F2136" s="18" t="s">
        <v>22</v>
      </c>
      <c r="G2136" s="18" t="s">
        <v>150</v>
      </c>
      <c r="H2136" s="18" t="s">
        <v>5338</v>
      </c>
      <c r="I2136" s="18" t="s">
        <v>3007</v>
      </c>
      <c r="J2136" s="20">
        <v>529</v>
      </c>
      <c r="K2136" s="20">
        <v>619</v>
      </c>
      <c r="L2136" s="20">
        <v>252</v>
      </c>
      <c r="M2136" s="20">
        <v>0</v>
      </c>
      <c r="N2136" s="20">
        <v>5.8</v>
      </c>
      <c r="O2136" s="20">
        <v>205</v>
      </c>
      <c r="P2136" s="20">
        <v>118</v>
      </c>
      <c r="Q2136" s="3">
        <v>19673424</v>
      </c>
      <c r="R2136" s="3">
        <v>80000000</v>
      </c>
      <c r="S2136" s="3">
        <f t="shared" si="330"/>
        <v>-60326576</v>
      </c>
      <c r="T2136" s="4">
        <f t="shared" si="331"/>
        <v>-0.75408220000000004</v>
      </c>
      <c r="U2136" s="5">
        <f t="shared" si="332"/>
        <v>22.89836712</v>
      </c>
      <c r="V2136" s="2">
        <f t="shared" si="333"/>
        <v>2009</v>
      </c>
      <c r="W2136" s="18" t="str">
        <f t="shared" si="334"/>
        <v>noyabr</v>
      </c>
      <c r="X2136" s="18" t="str">
        <f t="shared" si="335"/>
        <v>Rob Marshall</v>
      </c>
      <c r="Y2136" s="18" t="str">
        <f t="shared" si="336"/>
        <v>NİNE</v>
      </c>
      <c r="Z2136" s="18" t="str">
        <f t="shared" si="337"/>
        <v>Underperformer</v>
      </c>
      <c r="AA2136" s="18" t="str">
        <f>VLOOKUP(D2136, lookups!$A$2:$B$18, 2, FALSE)</f>
        <v>Medium Budget</v>
      </c>
      <c r="AB2136" s="18" t="str">
        <f t="shared" si="338"/>
        <v>Not Recommended</v>
      </c>
      <c r="AC2136" s="18" t="str">
        <f t="shared" si="339"/>
        <v>High Buzz Mismatch</v>
      </c>
    </row>
    <row r="2137" spans="1:29" x14ac:dyDescent="0.35">
      <c r="A2137" s="18" t="s">
        <v>4742</v>
      </c>
      <c r="B2137" s="19">
        <v>39313</v>
      </c>
      <c r="C2137" s="18" t="s">
        <v>50</v>
      </c>
      <c r="D2137" s="18" t="s">
        <v>27</v>
      </c>
      <c r="E2137" s="18" t="s">
        <v>21</v>
      </c>
      <c r="F2137" s="18" t="s">
        <v>22</v>
      </c>
      <c r="G2137" s="18" t="s">
        <v>110</v>
      </c>
      <c r="H2137" s="18" t="s">
        <v>1377</v>
      </c>
      <c r="I2137" s="18" t="s">
        <v>4187</v>
      </c>
      <c r="J2137" s="20">
        <v>11000</v>
      </c>
      <c r="K2137" s="20">
        <v>17050</v>
      </c>
      <c r="L2137" s="20">
        <v>57</v>
      </c>
      <c r="M2137" s="20">
        <v>0</v>
      </c>
      <c r="N2137" s="20">
        <v>7.5</v>
      </c>
      <c r="O2137" s="20">
        <v>154</v>
      </c>
      <c r="P2137" s="20">
        <v>124</v>
      </c>
      <c r="Q2137" s="3">
        <v>19661987</v>
      </c>
      <c r="R2137" s="3">
        <v>20000000</v>
      </c>
      <c r="S2137" s="3">
        <f t="shared" si="330"/>
        <v>-338013</v>
      </c>
      <c r="T2137" s="4">
        <f t="shared" si="331"/>
        <v>-1.690065E-2</v>
      </c>
      <c r="U2137" s="5">
        <f t="shared" si="332"/>
        <v>29.99323974</v>
      </c>
      <c r="V2137" s="2">
        <f t="shared" si="333"/>
        <v>2007</v>
      </c>
      <c r="W2137" s="18" t="str">
        <f t="shared" si="334"/>
        <v>avgust</v>
      </c>
      <c r="X2137" s="18" t="str">
        <f t="shared" si="335"/>
        <v>Mike Binder</v>
      </c>
      <c r="Y2137" s="18" t="str">
        <f t="shared" si="336"/>
        <v>REİGN OVER ME</v>
      </c>
      <c r="Z2137" s="18" t="str">
        <f t="shared" si="337"/>
        <v>Normal</v>
      </c>
      <c r="AA2137" s="18" t="str">
        <f>VLOOKUP(D2137, lookups!$A$2:$B$18, 2, FALSE)</f>
        <v>Medium Budget</v>
      </c>
      <c r="AB2137" s="18" t="str">
        <f t="shared" si="338"/>
        <v>Not Recommended</v>
      </c>
      <c r="AC2137" s="18" t="str">
        <f t="shared" si="339"/>
        <v>Normal</v>
      </c>
    </row>
    <row r="2138" spans="1:29" x14ac:dyDescent="0.35">
      <c r="A2138" s="18" t="s">
        <v>3507</v>
      </c>
      <c r="B2138" s="19">
        <v>37756</v>
      </c>
      <c r="C2138" s="18" t="s">
        <v>50</v>
      </c>
      <c r="D2138" s="18" t="s">
        <v>20</v>
      </c>
      <c r="E2138" s="18" t="s">
        <v>21</v>
      </c>
      <c r="F2138" s="18" t="s">
        <v>22</v>
      </c>
      <c r="G2138" s="18" t="s">
        <v>110</v>
      </c>
      <c r="H2138" s="18" t="s">
        <v>924</v>
      </c>
      <c r="I2138" s="18" t="s">
        <v>1349</v>
      </c>
      <c r="J2138" s="20">
        <v>18000</v>
      </c>
      <c r="K2138" s="20">
        <v>32637</v>
      </c>
      <c r="L2138" s="20">
        <v>317</v>
      </c>
      <c r="M2138" s="20">
        <v>0</v>
      </c>
      <c r="N2138" s="20">
        <v>7.5</v>
      </c>
      <c r="O2138" s="20">
        <v>141</v>
      </c>
      <c r="P2138" s="20">
        <v>130</v>
      </c>
      <c r="Q2138" s="3">
        <v>19593740</v>
      </c>
      <c r="R2138" s="3">
        <v>50000000</v>
      </c>
      <c r="S2138" s="3">
        <f t="shared" si="330"/>
        <v>-30406260</v>
      </c>
      <c r="T2138" s="4">
        <f t="shared" si="331"/>
        <v>-0.60812520000000003</v>
      </c>
      <c r="U2138" s="5">
        <f t="shared" si="332"/>
        <v>29.756749920000001</v>
      </c>
      <c r="V2138" s="2">
        <f t="shared" si="333"/>
        <v>2003</v>
      </c>
      <c r="W2138" s="18" t="str">
        <f t="shared" si="334"/>
        <v>may</v>
      </c>
      <c r="X2138" s="18" t="str">
        <f t="shared" si="335"/>
        <v>Alan Parker</v>
      </c>
      <c r="Y2138" s="18" t="str">
        <f t="shared" si="336"/>
        <v>THE LİFE OF DAVİD GALE</v>
      </c>
      <c r="Z2138" s="18" t="str">
        <f t="shared" si="337"/>
        <v>Normal</v>
      </c>
      <c r="AA2138" s="18" t="str">
        <f>VLOOKUP(D2138, lookups!$A$2:$B$18, 2, FALSE)</f>
        <v>Medium Budget</v>
      </c>
      <c r="AB2138" s="18" t="str">
        <f t="shared" si="338"/>
        <v>Not Recommended</v>
      </c>
      <c r="AC2138" s="18" t="str">
        <f t="shared" si="339"/>
        <v>Normal</v>
      </c>
    </row>
    <row r="2139" spans="1:29" x14ac:dyDescent="0.35">
      <c r="A2139" s="18" t="s">
        <v>5193</v>
      </c>
      <c r="B2139" s="19">
        <v>39881</v>
      </c>
      <c r="C2139" s="18" t="s">
        <v>50</v>
      </c>
      <c r="D2139" s="18" t="s">
        <v>95</v>
      </c>
      <c r="E2139" s="18" t="s">
        <v>21</v>
      </c>
      <c r="F2139" s="18" t="s">
        <v>1148</v>
      </c>
      <c r="G2139" s="18" t="s">
        <v>102</v>
      </c>
      <c r="H2139" s="18" t="s">
        <v>480</v>
      </c>
      <c r="I2139" s="18" t="s">
        <v>4339</v>
      </c>
      <c r="J2139" s="20">
        <v>12000</v>
      </c>
      <c r="K2139" s="20">
        <v>23365</v>
      </c>
      <c r="L2139" s="20">
        <v>42</v>
      </c>
      <c r="M2139" s="20">
        <v>0</v>
      </c>
      <c r="N2139" s="20">
        <v>6.3</v>
      </c>
      <c r="O2139" s="20">
        <v>138</v>
      </c>
      <c r="P2139" s="20">
        <v>94</v>
      </c>
      <c r="Q2139" s="3">
        <v>19548064</v>
      </c>
      <c r="R2139" s="3">
        <v>65000000</v>
      </c>
      <c r="S2139" s="3">
        <f t="shared" si="330"/>
        <v>-45451936</v>
      </c>
      <c r="T2139" s="4">
        <f t="shared" si="331"/>
        <v>-0.69926055384615382</v>
      </c>
      <c r="U2139" s="5">
        <f t="shared" si="332"/>
        <v>24.920295778461536</v>
      </c>
      <c r="V2139" s="2">
        <f t="shared" si="333"/>
        <v>2009</v>
      </c>
      <c r="W2139" s="18" t="str">
        <f t="shared" si="334"/>
        <v>mart</v>
      </c>
      <c r="X2139" s="18" t="str">
        <f t="shared" si="335"/>
        <v>David Bowers</v>
      </c>
      <c r="Y2139" s="18" t="str">
        <f t="shared" si="336"/>
        <v>ASTRO BOY</v>
      </c>
      <c r="Z2139" s="18" t="str">
        <f t="shared" si="337"/>
        <v>Underperformer</v>
      </c>
      <c r="AA2139" s="18" t="str">
        <f>VLOOKUP(D2139, lookups!$A$2:$B$18, 2, FALSE)</f>
        <v>High Budget</v>
      </c>
      <c r="AB2139" s="18" t="str">
        <f t="shared" si="338"/>
        <v>Not Recommended</v>
      </c>
      <c r="AC2139" s="18" t="str">
        <f t="shared" si="339"/>
        <v>Normal</v>
      </c>
    </row>
    <row r="2140" spans="1:29" x14ac:dyDescent="0.35">
      <c r="A2140" s="18" t="s">
        <v>3538</v>
      </c>
      <c r="B2140" s="19">
        <v>37878</v>
      </c>
      <c r="C2140" s="18" t="s">
        <v>50</v>
      </c>
      <c r="D2140" s="18" t="s">
        <v>95</v>
      </c>
      <c r="E2140" s="18" t="s">
        <v>21</v>
      </c>
      <c r="F2140" s="18" t="s">
        <v>22</v>
      </c>
      <c r="G2140" s="18" t="s">
        <v>150</v>
      </c>
      <c r="H2140" s="18" t="s">
        <v>1834</v>
      </c>
      <c r="I2140" s="18" t="s">
        <v>286</v>
      </c>
      <c r="J2140" s="20">
        <v>23000</v>
      </c>
      <c r="K2140" s="20">
        <v>43887</v>
      </c>
      <c r="L2140" s="20">
        <v>503</v>
      </c>
      <c r="M2140" s="20">
        <v>0</v>
      </c>
      <c r="N2140" s="20">
        <v>5.6</v>
      </c>
      <c r="O2140" s="20">
        <v>123</v>
      </c>
      <c r="P2140" s="20">
        <v>116</v>
      </c>
      <c r="Q2140" s="3">
        <v>19480739</v>
      </c>
      <c r="R2140" s="3">
        <v>80000000</v>
      </c>
      <c r="S2140" s="3">
        <f t="shared" si="330"/>
        <v>-60519261</v>
      </c>
      <c r="T2140" s="4">
        <f t="shared" si="331"/>
        <v>-0.75649076250000002</v>
      </c>
      <c r="U2140" s="5">
        <f t="shared" si="332"/>
        <v>22.097403694999997</v>
      </c>
      <c r="V2140" s="2">
        <f t="shared" si="333"/>
        <v>2003</v>
      </c>
      <c r="W2140" s="18" t="str">
        <f t="shared" si="334"/>
        <v>sentyabr</v>
      </c>
      <c r="X2140" s="18" t="str">
        <f t="shared" si="335"/>
        <v>Richard Donner</v>
      </c>
      <c r="Y2140" s="18" t="str">
        <f t="shared" si="336"/>
        <v>TİMELİNE</v>
      </c>
      <c r="Z2140" s="18" t="str">
        <f t="shared" si="337"/>
        <v>Underperformer</v>
      </c>
      <c r="AA2140" s="18" t="str">
        <f>VLOOKUP(D2140, lookups!$A$2:$B$18, 2, FALSE)</f>
        <v>High Budget</v>
      </c>
      <c r="AB2140" s="18" t="str">
        <f t="shared" si="338"/>
        <v>Not Recommended</v>
      </c>
      <c r="AC2140" s="18" t="str">
        <f t="shared" si="339"/>
        <v>High Buzz Mismatch</v>
      </c>
    </row>
    <row r="2141" spans="1:29" x14ac:dyDescent="0.35">
      <c r="A2141" s="18" t="s">
        <v>540</v>
      </c>
      <c r="B2141" s="19">
        <v>31579</v>
      </c>
      <c r="C2141" s="18" t="s">
        <v>50</v>
      </c>
      <c r="D2141" s="18" t="s">
        <v>109</v>
      </c>
      <c r="E2141" s="18" t="s">
        <v>21</v>
      </c>
      <c r="F2141" s="18" t="s">
        <v>22</v>
      </c>
      <c r="G2141" s="18" t="s">
        <v>110</v>
      </c>
      <c r="H2141" s="18" t="s">
        <v>541</v>
      </c>
      <c r="I2141" s="18" t="s">
        <v>542</v>
      </c>
      <c r="J2141" s="20">
        <v>956</v>
      </c>
      <c r="K2141" s="20">
        <v>1862</v>
      </c>
      <c r="L2141" s="20">
        <v>41</v>
      </c>
      <c r="M2141" s="20">
        <v>0</v>
      </c>
      <c r="N2141" s="20">
        <v>5.9</v>
      </c>
      <c r="O2141" s="20">
        <v>158</v>
      </c>
      <c r="P2141" s="20">
        <v>86</v>
      </c>
      <c r="Q2141" s="3">
        <v>19472057</v>
      </c>
      <c r="R2141" s="3">
        <v>3000000</v>
      </c>
      <c r="S2141" s="3">
        <f t="shared" si="330"/>
        <v>16472057</v>
      </c>
      <c r="T2141" s="4">
        <f t="shared" si="331"/>
        <v>5.4906856666666668</v>
      </c>
      <c r="U2141" s="5">
        <f t="shared" si="332"/>
        <v>25.796274266666668</v>
      </c>
      <c r="V2141" s="2">
        <f t="shared" si="333"/>
        <v>1986</v>
      </c>
      <c r="W2141" s="18" t="str">
        <f t="shared" si="334"/>
        <v>iyun</v>
      </c>
      <c r="X2141" s="18" t="str">
        <f t="shared" si="335"/>
        <v>Tom McLoughlin</v>
      </c>
      <c r="Y2141" s="18" t="str">
        <f t="shared" si="336"/>
        <v>JASON LİVES: FRİDAY THE 13TH PART VI</v>
      </c>
      <c r="Z2141" s="18" t="str">
        <f t="shared" si="337"/>
        <v>Normal</v>
      </c>
      <c r="AA2141" s="18" t="str">
        <f>VLOOKUP(D2141, lookups!$A$2:$B$18, 2, FALSE)</f>
        <v>Low Budget</v>
      </c>
      <c r="AB2141" s="18" t="str">
        <f t="shared" si="338"/>
        <v>Not Recommended</v>
      </c>
      <c r="AC2141" s="18" t="str">
        <f t="shared" si="339"/>
        <v>Normal</v>
      </c>
    </row>
    <row r="2142" spans="1:29" x14ac:dyDescent="0.35">
      <c r="A2142" s="18" t="s">
        <v>4220</v>
      </c>
      <c r="B2142" s="19">
        <v>38527</v>
      </c>
      <c r="C2142" s="18" t="s">
        <v>50</v>
      </c>
      <c r="D2142" s="18" t="s">
        <v>58</v>
      </c>
      <c r="E2142" s="18" t="s">
        <v>21</v>
      </c>
      <c r="F2142" s="18" t="s">
        <v>101</v>
      </c>
      <c r="G2142" s="18" t="s">
        <v>46</v>
      </c>
      <c r="H2142" s="18" t="s">
        <v>632</v>
      </c>
      <c r="I2142" s="18" t="s">
        <v>4221</v>
      </c>
      <c r="J2142" s="20">
        <v>1000</v>
      </c>
      <c r="K2142" s="20">
        <v>1908</v>
      </c>
      <c r="L2142" s="20">
        <v>2</v>
      </c>
      <c r="M2142" s="20">
        <v>538</v>
      </c>
      <c r="N2142" s="20">
        <v>5.6</v>
      </c>
      <c r="O2142" s="20">
        <v>93</v>
      </c>
      <c r="P2142" s="20">
        <v>76</v>
      </c>
      <c r="Q2142" s="3">
        <v>19447478</v>
      </c>
      <c r="R2142" s="3">
        <v>35000000</v>
      </c>
      <c r="S2142" s="3">
        <f t="shared" si="330"/>
        <v>-15552522</v>
      </c>
      <c r="T2142" s="4">
        <f t="shared" si="331"/>
        <v>-0.44435777142857141</v>
      </c>
      <c r="U2142" s="5">
        <f t="shared" si="332"/>
        <v>22.276056891428571</v>
      </c>
      <c r="V2142" s="2">
        <f t="shared" si="333"/>
        <v>2005</v>
      </c>
      <c r="W2142" s="18" t="str">
        <f t="shared" si="334"/>
        <v>iyun</v>
      </c>
      <c r="X2142" s="18" t="str">
        <f t="shared" si="335"/>
        <v>Gary Chapman</v>
      </c>
      <c r="Y2142" s="18" t="str">
        <f t="shared" si="336"/>
        <v>VALİANT</v>
      </c>
      <c r="Z2142" s="18" t="str">
        <f t="shared" si="337"/>
        <v>Normal</v>
      </c>
      <c r="AA2142" s="18" t="str">
        <f>VLOOKUP(D2142, lookups!$A$2:$B$18, 2, FALSE)</f>
        <v>High Budget</v>
      </c>
      <c r="AB2142" s="18" t="str">
        <f t="shared" si="338"/>
        <v>Not Recommended</v>
      </c>
      <c r="AC2142" s="18" t="str">
        <f t="shared" si="339"/>
        <v>High Buzz Mismatch</v>
      </c>
    </row>
    <row r="2143" spans="1:29" x14ac:dyDescent="0.35">
      <c r="A2143" s="18" t="s">
        <v>6362</v>
      </c>
      <c r="B2143" s="19">
        <v>41499</v>
      </c>
      <c r="C2143" s="18" t="s">
        <v>50</v>
      </c>
      <c r="D2143" s="18" t="s">
        <v>27</v>
      </c>
      <c r="E2143" s="18" t="s">
        <v>21</v>
      </c>
      <c r="F2143" s="18" t="s">
        <v>22</v>
      </c>
      <c r="G2143" s="18" t="s">
        <v>150</v>
      </c>
      <c r="H2143" s="18" t="s">
        <v>6363</v>
      </c>
      <c r="I2143" s="18" t="s">
        <v>1827</v>
      </c>
      <c r="J2143" s="20">
        <v>1000</v>
      </c>
      <c r="K2143" s="20">
        <v>3580</v>
      </c>
      <c r="L2143" s="20">
        <v>98</v>
      </c>
      <c r="M2143" s="20">
        <v>14000</v>
      </c>
      <c r="N2143" s="20">
        <v>6.2</v>
      </c>
      <c r="O2143" s="20">
        <v>231</v>
      </c>
      <c r="P2143" s="20">
        <v>124</v>
      </c>
      <c r="Q2143" s="3">
        <v>19445217</v>
      </c>
      <c r="R2143" s="3">
        <v>60000000</v>
      </c>
      <c r="S2143" s="3">
        <f t="shared" si="330"/>
        <v>-40554783</v>
      </c>
      <c r="T2143" s="4">
        <f t="shared" si="331"/>
        <v>-0.67591305000000002</v>
      </c>
      <c r="U2143" s="5">
        <f t="shared" si="332"/>
        <v>25.929634780000001</v>
      </c>
      <c r="V2143" s="2">
        <f t="shared" si="333"/>
        <v>2013</v>
      </c>
      <c r="W2143" s="18" t="str">
        <f t="shared" si="334"/>
        <v>avgust</v>
      </c>
      <c r="X2143" s="18" t="str">
        <f t="shared" si="335"/>
        <v>Richard LaGravenese</v>
      </c>
      <c r="Y2143" s="18" t="str">
        <f t="shared" si="336"/>
        <v>BEAUTİFUL CREATURES</v>
      </c>
      <c r="Z2143" s="18" t="str">
        <f t="shared" si="337"/>
        <v>Underperformer</v>
      </c>
      <c r="AA2143" s="18" t="str">
        <f>VLOOKUP(D2143, lookups!$A$2:$B$18, 2, FALSE)</f>
        <v>Medium Budget</v>
      </c>
      <c r="AB2143" s="18" t="str">
        <f t="shared" si="338"/>
        <v>Not Recommended</v>
      </c>
      <c r="AC2143" s="18" t="str">
        <f t="shared" si="339"/>
        <v>Normal</v>
      </c>
    </row>
    <row r="2144" spans="1:29" x14ac:dyDescent="0.35">
      <c r="A2144" s="18" t="s">
        <v>2048</v>
      </c>
      <c r="B2144" s="19">
        <v>36162</v>
      </c>
      <c r="C2144" s="18" t="s">
        <v>50</v>
      </c>
      <c r="D2144" s="18" t="s">
        <v>51</v>
      </c>
      <c r="E2144" s="18" t="s">
        <v>21</v>
      </c>
      <c r="F2144" s="18" t="s">
        <v>22</v>
      </c>
      <c r="G2144" s="18" t="s">
        <v>46</v>
      </c>
      <c r="H2144" s="18" t="s">
        <v>1517</v>
      </c>
      <c r="I2144" s="18" t="s">
        <v>2049</v>
      </c>
      <c r="J2144" s="20">
        <v>2000</v>
      </c>
      <c r="K2144" s="20">
        <v>2908</v>
      </c>
      <c r="L2144" s="20">
        <v>0</v>
      </c>
      <c r="M2144" s="20">
        <v>122</v>
      </c>
      <c r="N2144" s="20">
        <v>5</v>
      </c>
      <c r="O2144" s="20">
        <v>28</v>
      </c>
      <c r="P2144" s="20">
        <v>77</v>
      </c>
      <c r="Q2144" s="3">
        <v>19421271</v>
      </c>
      <c r="R2144" s="3">
        <v>5000000</v>
      </c>
      <c r="S2144" s="3">
        <f t="shared" si="330"/>
        <v>14421271</v>
      </c>
      <c r="T2144" s="4">
        <f t="shared" si="331"/>
        <v>2.8842542</v>
      </c>
      <c r="U2144" s="5">
        <f t="shared" si="332"/>
        <v>21.165901680000001</v>
      </c>
      <c r="V2144" s="2">
        <f t="shared" si="333"/>
        <v>1999</v>
      </c>
      <c r="W2144" s="18" t="str">
        <f t="shared" si="334"/>
        <v>yanvar</v>
      </c>
      <c r="X2144" s="18" t="str">
        <f t="shared" si="335"/>
        <v>Maurice Joyce</v>
      </c>
      <c r="Y2144" s="18" t="str">
        <f t="shared" si="336"/>
        <v>DOUG'S 1ST MOVİE</v>
      </c>
      <c r="Z2144" s="18" t="str">
        <f t="shared" si="337"/>
        <v>Normal</v>
      </c>
      <c r="AA2144" s="18" t="str">
        <f>VLOOKUP(D2144, lookups!$A$2:$B$18, 2, FALSE)</f>
        <v>High Budget</v>
      </c>
      <c r="AB2144" s="18" t="str">
        <f t="shared" si="338"/>
        <v>Not Recommended</v>
      </c>
      <c r="AC2144" s="18" t="str">
        <f t="shared" si="339"/>
        <v>Normal</v>
      </c>
    </row>
    <row r="2145" spans="1:29" x14ac:dyDescent="0.35">
      <c r="A2145" s="18" t="s">
        <v>5345</v>
      </c>
      <c r="B2145" s="19">
        <v>39970</v>
      </c>
      <c r="C2145" s="18" t="s">
        <v>50</v>
      </c>
      <c r="D2145" s="18" t="s">
        <v>195</v>
      </c>
      <c r="E2145" s="18" t="s">
        <v>178</v>
      </c>
      <c r="F2145" s="18" t="s">
        <v>179</v>
      </c>
      <c r="G2145" s="18" t="s">
        <v>46</v>
      </c>
      <c r="H2145" s="18" t="s">
        <v>5346</v>
      </c>
      <c r="I2145" s="18" t="s">
        <v>2939</v>
      </c>
      <c r="J2145" s="20">
        <v>67</v>
      </c>
      <c r="K2145" s="20">
        <v>152</v>
      </c>
      <c r="L2145" s="20">
        <v>63</v>
      </c>
      <c r="M2145" s="20">
        <v>0</v>
      </c>
      <c r="N2145" s="20">
        <v>7.8</v>
      </c>
      <c r="O2145" s="20">
        <v>113</v>
      </c>
      <c r="P2145" s="20">
        <v>104</v>
      </c>
      <c r="Q2145" s="3">
        <v>19406406</v>
      </c>
      <c r="R2145" s="3">
        <v>40000000</v>
      </c>
      <c r="S2145" s="3">
        <f t="shared" si="330"/>
        <v>-20593594</v>
      </c>
      <c r="T2145" s="4">
        <f t="shared" si="331"/>
        <v>-0.51483984999999999</v>
      </c>
      <c r="U2145" s="5">
        <f t="shared" si="332"/>
        <v>30.994064059999999</v>
      </c>
      <c r="V2145" s="2">
        <f t="shared" si="333"/>
        <v>2009</v>
      </c>
      <c r="W2145" s="18" t="str">
        <f t="shared" si="334"/>
        <v>iyun</v>
      </c>
      <c r="X2145" s="18" t="str">
        <f t="shared" si="335"/>
        <v>Jacques Perrin</v>
      </c>
      <c r="Y2145" s="18" t="str">
        <f t="shared" si="336"/>
        <v>OCEANS</v>
      </c>
      <c r="Z2145" s="18" t="str">
        <f t="shared" si="337"/>
        <v>Normal</v>
      </c>
      <c r="AA2145" s="18" t="str">
        <f>VLOOKUP(D2145, lookups!$A$2:$B$18, 2, FALSE)</f>
        <v>Low Budget</v>
      </c>
      <c r="AB2145" s="18" t="str">
        <f t="shared" si="338"/>
        <v>Not Recommended</v>
      </c>
      <c r="AC2145" s="18" t="str">
        <f t="shared" si="339"/>
        <v>Normal</v>
      </c>
    </row>
    <row r="2146" spans="1:29" x14ac:dyDescent="0.35">
      <c r="A2146" s="18" t="s">
        <v>2597</v>
      </c>
      <c r="B2146" s="19">
        <v>36584</v>
      </c>
      <c r="C2146" s="18" t="s">
        <v>50</v>
      </c>
      <c r="D2146" s="18" t="s">
        <v>38</v>
      </c>
      <c r="E2146" s="18" t="s">
        <v>21</v>
      </c>
      <c r="F2146" s="18" t="s">
        <v>22</v>
      </c>
      <c r="G2146" s="18" t="s">
        <v>110</v>
      </c>
      <c r="H2146" s="18" t="s">
        <v>1230</v>
      </c>
      <c r="I2146" s="18" t="s">
        <v>1156</v>
      </c>
      <c r="J2146" s="20">
        <v>21000</v>
      </c>
      <c r="K2146" s="20">
        <v>22974</v>
      </c>
      <c r="L2146" s="20">
        <v>161</v>
      </c>
      <c r="M2146" s="20">
        <v>0</v>
      </c>
      <c r="N2146" s="20">
        <v>7.4</v>
      </c>
      <c r="O2146" s="20">
        <v>173</v>
      </c>
      <c r="P2146" s="20">
        <v>107</v>
      </c>
      <c r="Q2146" s="3">
        <v>19389454</v>
      </c>
      <c r="R2146" s="3">
        <v>55000000</v>
      </c>
      <c r="S2146" s="3">
        <f t="shared" si="330"/>
        <v>-35610546</v>
      </c>
      <c r="T2146" s="4">
        <f t="shared" si="331"/>
        <v>-0.6474644727272727</v>
      </c>
      <c r="U2146" s="5">
        <f t="shared" si="332"/>
        <v>29.341014210909094</v>
      </c>
      <c r="V2146" s="2">
        <f t="shared" si="333"/>
        <v>2000</v>
      </c>
      <c r="W2146" s="18" t="str">
        <f t="shared" si="334"/>
        <v>fevral</v>
      </c>
      <c r="X2146" s="18" t="str">
        <f t="shared" si="335"/>
        <v>Curtis Hanson</v>
      </c>
      <c r="Y2146" s="18" t="str">
        <f t="shared" si="336"/>
        <v>WONDER BOYS</v>
      </c>
      <c r="Z2146" s="18" t="str">
        <f t="shared" si="337"/>
        <v>Underperformer</v>
      </c>
      <c r="AA2146" s="18" t="str">
        <f>VLOOKUP(D2146, lookups!$A$2:$B$18, 2, FALSE)</f>
        <v>Medium Budget</v>
      </c>
      <c r="AB2146" s="18" t="str">
        <f t="shared" si="338"/>
        <v>Not Recommended</v>
      </c>
      <c r="AC2146" s="18" t="str">
        <f t="shared" si="339"/>
        <v>Normal</v>
      </c>
    </row>
    <row r="2147" spans="1:29" x14ac:dyDescent="0.35">
      <c r="A2147" s="18" t="s">
        <v>4161</v>
      </c>
      <c r="B2147" s="19">
        <v>38401</v>
      </c>
      <c r="C2147" s="18" t="s">
        <v>50</v>
      </c>
      <c r="D2147" s="18" t="s">
        <v>38</v>
      </c>
      <c r="E2147" s="18" t="s">
        <v>21</v>
      </c>
      <c r="F2147" s="18" t="s">
        <v>22</v>
      </c>
      <c r="G2147" s="18" t="s">
        <v>150</v>
      </c>
      <c r="H2147" s="18" t="s">
        <v>690</v>
      </c>
      <c r="I2147" s="18" t="s">
        <v>4162</v>
      </c>
      <c r="J2147" s="20">
        <v>11000</v>
      </c>
      <c r="K2147" s="20">
        <v>24351</v>
      </c>
      <c r="L2147" s="20">
        <v>38</v>
      </c>
      <c r="M2147" s="20">
        <v>0</v>
      </c>
      <c r="N2147" s="20">
        <v>6.4</v>
      </c>
      <c r="O2147" s="20">
        <v>168</v>
      </c>
      <c r="P2147" s="20">
        <v>134</v>
      </c>
      <c r="Q2147" s="3">
        <v>19377727</v>
      </c>
      <c r="R2147" s="3">
        <v>45000000</v>
      </c>
      <c r="S2147" s="3">
        <f t="shared" si="330"/>
        <v>-25622273</v>
      </c>
      <c r="T2147" s="4">
        <f t="shared" si="331"/>
        <v>-0.56938384444444445</v>
      </c>
      <c r="U2147" s="5">
        <f t="shared" si="332"/>
        <v>25.372246462222222</v>
      </c>
      <c r="V2147" s="2">
        <f t="shared" si="333"/>
        <v>2005</v>
      </c>
      <c r="W2147" s="18" t="str">
        <f t="shared" si="334"/>
        <v>fevral</v>
      </c>
      <c r="X2147" s="18" t="str">
        <f t="shared" si="335"/>
        <v>Susan Stroman</v>
      </c>
      <c r="Y2147" s="18" t="str">
        <f t="shared" si="336"/>
        <v>THE PRODUCERS</v>
      </c>
      <c r="Z2147" s="18" t="str">
        <f t="shared" si="337"/>
        <v>Normal</v>
      </c>
      <c r="AA2147" s="18" t="str">
        <f>VLOOKUP(D2147, lookups!$A$2:$B$18, 2, FALSE)</f>
        <v>Medium Budget</v>
      </c>
      <c r="AB2147" s="18" t="str">
        <f t="shared" si="338"/>
        <v>Not Recommended</v>
      </c>
      <c r="AC2147" s="18" t="str">
        <f t="shared" si="339"/>
        <v>Normal</v>
      </c>
    </row>
    <row r="2148" spans="1:29" x14ac:dyDescent="0.35">
      <c r="A2148" s="18" t="s">
        <v>2828</v>
      </c>
      <c r="B2148" s="19">
        <v>37052</v>
      </c>
      <c r="C2148" s="18" t="s">
        <v>50</v>
      </c>
      <c r="D2148" s="18" t="s">
        <v>38</v>
      </c>
      <c r="E2148" s="18" t="s">
        <v>21</v>
      </c>
      <c r="F2148" s="18" t="s">
        <v>22</v>
      </c>
      <c r="G2148" s="18" t="s">
        <v>150</v>
      </c>
      <c r="H2148" s="18" t="s">
        <v>2829</v>
      </c>
      <c r="I2148" s="18" t="s">
        <v>1378</v>
      </c>
      <c r="J2148" s="20">
        <v>240</v>
      </c>
      <c r="K2148" s="20">
        <v>664</v>
      </c>
      <c r="L2148" s="20">
        <v>221</v>
      </c>
      <c r="M2148" s="20">
        <v>739</v>
      </c>
      <c r="N2148" s="20">
        <v>5.9</v>
      </c>
      <c r="O2148" s="20">
        <v>97</v>
      </c>
      <c r="P2148" s="20">
        <v>96</v>
      </c>
      <c r="Q2148" s="3">
        <v>19351569</v>
      </c>
      <c r="R2148" s="3">
        <v>22000000</v>
      </c>
      <c r="S2148" s="3">
        <f t="shared" si="330"/>
        <v>-2648431</v>
      </c>
      <c r="T2148" s="4">
        <f t="shared" si="331"/>
        <v>-0.12038322727272727</v>
      </c>
      <c r="U2148" s="5">
        <f t="shared" si="332"/>
        <v>23.625746709090908</v>
      </c>
      <c r="V2148" s="2">
        <f t="shared" si="333"/>
        <v>2001</v>
      </c>
      <c r="W2148" s="18" t="str">
        <f t="shared" si="334"/>
        <v>iyun</v>
      </c>
      <c r="X2148" s="18" t="str">
        <f t="shared" si="335"/>
        <v>Dennis Dugan</v>
      </c>
      <c r="Y2148" s="18" t="str">
        <f t="shared" si="336"/>
        <v>SAVİNG SİLVERMAN</v>
      </c>
      <c r="Z2148" s="18" t="str">
        <f t="shared" si="337"/>
        <v>Normal</v>
      </c>
      <c r="AA2148" s="18" t="str">
        <f>VLOOKUP(D2148, lookups!$A$2:$B$18, 2, FALSE)</f>
        <v>Medium Budget</v>
      </c>
      <c r="AB2148" s="18" t="str">
        <f t="shared" si="338"/>
        <v>Not Recommended</v>
      </c>
      <c r="AC2148" s="18" t="str">
        <f t="shared" si="339"/>
        <v>High Buzz Mismatch</v>
      </c>
    </row>
    <row r="2149" spans="1:29" x14ac:dyDescent="0.35">
      <c r="A2149" s="18" t="s">
        <v>6488</v>
      </c>
      <c r="B2149" s="19">
        <v>41306</v>
      </c>
      <c r="C2149" s="18" t="s">
        <v>50</v>
      </c>
      <c r="D2149" s="18" t="s">
        <v>20</v>
      </c>
      <c r="E2149" s="18" t="s">
        <v>21</v>
      </c>
      <c r="F2149" s="18" t="s">
        <v>22</v>
      </c>
      <c r="G2149" s="18" t="s">
        <v>110</v>
      </c>
      <c r="H2149" s="18" t="s">
        <v>4275</v>
      </c>
      <c r="I2149" s="18" t="s">
        <v>6007</v>
      </c>
      <c r="J2149" s="20">
        <v>3000</v>
      </c>
      <c r="K2149" s="20">
        <v>5706</v>
      </c>
      <c r="L2149" s="20">
        <v>65</v>
      </c>
      <c r="M2149" s="20">
        <v>0</v>
      </c>
      <c r="N2149" s="20">
        <v>5.6</v>
      </c>
      <c r="O2149" s="20">
        <v>184</v>
      </c>
      <c r="P2149" s="20">
        <v>88</v>
      </c>
      <c r="Q2149" s="3">
        <v>19316646</v>
      </c>
      <c r="R2149" s="3">
        <v>30000000</v>
      </c>
      <c r="S2149" s="3">
        <f t="shared" si="330"/>
        <v>-10683354</v>
      </c>
      <c r="T2149" s="4">
        <f t="shared" si="331"/>
        <v>-0.35611179999999998</v>
      </c>
      <c r="U2149" s="5">
        <f t="shared" si="332"/>
        <v>22.257555279999998</v>
      </c>
      <c r="V2149" s="2">
        <f t="shared" si="333"/>
        <v>2013</v>
      </c>
      <c r="W2149" s="18" t="str">
        <f t="shared" si="334"/>
        <v>fevral</v>
      </c>
      <c r="X2149" s="18" t="str">
        <f t="shared" si="335"/>
        <v>Brad Furman</v>
      </c>
      <c r="Y2149" s="18" t="str">
        <f t="shared" si="336"/>
        <v>RUNNER RUNNER</v>
      </c>
      <c r="Z2149" s="18" t="str">
        <f t="shared" si="337"/>
        <v>Normal</v>
      </c>
      <c r="AA2149" s="18" t="str">
        <f>VLOOKUP(D2149, lookups!$A$2:$B$18, 2, FALSE)</f>
        <v>Medium Budget</v>
      </c>
      <c r="AB2149" s="18" t="str">
        <f t="shared" si="338"/>
        <v>Not Recommended</v>
      </c>
      <c r="AC2149" s="18" t="str">
        <f t="shared" si="339"/>
        <v>High Buzz Mismatch</v>
      </c>
    </row>
    <row r="2150" spans="1:29" x14ac:dyDescent="0.35">
      <c r="A2150" s="18" t="s">
        <v>3943</v>
      </c>
      <c r="B2150" s="19">
        <v>38456</v>
      </c>
      <c r="C2150" s="18" t="s">
        <v>50</v>
      </c>
      <c r="D2150" s="18" t="s">
        <v>38</v>
      </c>
      <c r="E2150" s="18" t="s">
        <v>21</v>
      </c>
      <c r="F2150" s="18" t="s">
        <v>22</v>
      </c>
      <c r="G2150" s="18" t="s">
        <v>150</v>
      </c>
      <c r="H2150" s="18" t="s">
        <v>2920</v>
      </c>
      <c r="I2150" s="18" t="s">
        <v>445</v>
      </c>
      <c r="J2150" s="20">
        <v>1000</v>
      </c>
      <c r="K2150" s="20">
        <v>2535</v>
      </c>
      <c r="L2150" s="20">
        <v>0</v>
      </c>
      <c r="M2150" s="20">
        <v>0</v>
      </c>
      <c r="N2150" s="20">
        <v>5</v>
      </c>
      <c r="O2150" s="20">
        <v>158</v>
      </c>
      <c r="P2150" s="20">
        <v>99</v>
      </c>
      <c r="Q2150" s="3">
        <v>19294901</v>
      </c>
      <c r="R2150" s="3">
        <v>35000000</v>
      </c>
      <c r="S2150" s="3">
        <f t="shared" si="330"/>
        <v>-15705099</v>
      </c>
      <c r="T2150" s="4">
        <f t="shared" si="331"/>
        <v>-0.44871711428571426</v>
      </c>
      <c r="U2150" s="5">
        <f t="shared" si="332"/>
        <v>19.820513154285713</v>
      </c>
      <c r="V2150" s="2">
        <f t="shared" si="333"/>
        <v>2005</v>
      </c>
      <c r="W2150" s="18" t="str">
        <f t="shared" si="334"/>
        <v>aprel</v>
      </c>
      <c r="X2150" s="18" t="str">
        <f t="shared" si="335"/>
        <v>Wes Craven</v>
      </c>
      <c r="Y2150" s="18" t="str">
        <f t="shared" si="336"/>
        <v>CURSED</v>
      </c>
      <c r="Z2150" s="18" t="str">
        <f t="shared" si="337"/>
        <v>Normal</v>
      </c>
      <c r="AA2150" s="18" t="str">
        <f>VLOOKUP(D2150, lookups!$A$2:$B$18, 2, FALSE)</f>
        <v>Medium Budget</v>
      </c>
      <c r="AB2150" s="18" t="str">
        <f t="shared" si="338"/>
        <v>Not Recommended</v>
      </c>
      <c r="AC2150" s="18" t="str">
        <f t="shared" si="339"/>
        <v>High Buzz Mismatch</v>
      </c>
    </row>
    <row r="2151" spans="1:29" x14ac:dyDescent="0.35">
      <c r="A2151" s="18" t="s">
        <v>2188</v>
      </c>
      <c r="B2151" s="19">
        <v>36273</v>
      </c>
      <c r="C2151" s="18" t="s">
        <v>50</v>
      </c>
      <c r="D2151" s="18" t="s">
        <v>20</v>
      </c>
      <c r="E2151" s="18" t="s">
        <v>21</v>
      </c>
      <c r="F2151" s="18" t="s">
        <v>22</v>
      </c>
      <c r="G2151" s="18" t="s">
        <v>110</v>
      </c>
      <c r="H2151" s="18" t="s">
        <v>1929</v>
      </c>
      <c r="I2151" s="18" t="s">
        <v>557</v>
      </c>
      <c r="J2151" s="20">
        <v>978</v>
      </c>
      <c r="K2151" s="20">
        <v>5386</v>
      </c>
      <c r="L2151" s="20">
        <v>0</v>
      </c>
      <c r="M2151" s="20">
        <v>0</v>
      </c>
      <c r="N2151" s="20">
        <v>6.6</v>
      </c>
      <c r="O2151" s="20">
        <v>85</v>
      </c>
      <c r="P2151" s="20">
        <v>142</v>
      </c>
      <c r="Q2151" s="3">
        <v>19283782</v>
      </c>
      <c r="R2151" s="3">
        <v>22000000</v>
      </c>
      <c r="S2151" s="3">
        <f t="shared" si="330"/>
        <v>-2716218</v>
      </c>
      <c r="T2151" s="4">
        <f t="shared" si="331"/>
        <v>-0.12346445454545454</v>
      </c>
      <c r="U2151" s="5">
        <f t="shared" si="332"/>
        <v>26.350614218181818</v>
      </c>
      <c r="V2151" s="2">
        <f t="shared" si="333"/>
        <v>1999</v>
      </c>
      <c r="W2151" s="18" t="str">
        <f t="shared" si="334"/>
        <v>aprel</v>
      </c>
      <c r="X2151" s="18" t="str">
        <f t="shared" si="335"/>
        <v>Spike Lee</v>
      </c>
      <c r="Y2151" s="18" t="str">
        <f t="shared" si="336"/>
        <v>SUMMER OF SAM</v>
      </c>
      <c r="Z2151" s="18" t="str">
        <f t="shared" si="337"/>
        <v>Normal</v>
      </c>
      <c r="AA2151" s="18" t="str">
        <f>VLOOKUP(D2151, lookups!$A$2:$B$18, 2, FALSE)</f>
        <v>Medium Budget</v>
      </c>
      <c r="AB2151" s="18" t="str">
        <f t="shared" si="338"/>
        <v>Not Recommended</v>
      </c>
      <c r="AC2151" s="18" t="str">
        <f t="shared" si="339"/>
        <v>Normal</v>
      </c>
    </row>
    <row r="2152" spans="1:29" x14ac:dyDescent="0.35">
      <c r="A2152" s="18" t="s">
        <v>858</v>
      </c>
      <c r="B2152" s="19">
        <v>33275</v>
      </c>
      <c r="C2152" s="18" t="s">
        <v>50</v>
      </c>
      <c r="D2152" s="18" t="s">
        <v>38</v>
      </c>
      <c r="E2152" s="18" t="s">
        <v>21</v>
      </c>
      <c r="F2152" s="18" t="s">
        <v>22</v>
      </c>
      <c r="G2152" s="18" t="s">
        <v>110</v>
      </c>
      <c r="H2152" s="18" t="s">
        <v>859</v>
      </c>
      <c r="I2152" s="18" t="s">
        <v>860</v>
      </c>
      <c r="J2152" s="20">
        <v>901</v>
      </c>
      <c r="K2152" s="20">
        <v>2523</v>
      </c>
      <c r="L2152" s="20">
        <v>0</v>
      </c>
      <c r="M2152" s="20">
        <v>232</v>
      </c>
      <c r="N2152" s="20">
        <v>5.0999999999999996</v>
      </c>
      <c r="O2152" s="20">
        <v>12</v>
      </c>
      <c r="P2152" s="20">
        <v>94</v>
      </c>
      <c r="Q2152" s="3">
        <v>19281235</v>
      </c>
      <c r="R2152" s="3">
        <v>5000000</v>
      </c>
      <c r="S2152" s="3">
        <f t="shared" si="330"/>
        <v>14281235</v>
      </c>
      <c r="T2152" s="4">
        <f t="shared" si="331"/>
        <v>2.8562470000000002</v>
      </c>
      <c r="U2152" s="5">
        <f t="shared" si="332"/>
        <v>21.565698799999996</v>
      </c>
      <c r="V2152" s="2">
        <f t="shared" si="333"/>
        <v>1991</v>
      </c>
      <c r="W2152" s="18" t="str">
        <f t="shared" si="334"/>
        <v>fevral</v>
      </c>
      <c r="X2152" s="18" t="str">
        <f t="shared" si="335"/>
        <v>George Jackson</v>
      </c>
      <c r="Y2152" s="18" t="str">
        <f t="shared" si="336"/>
        <v>HOUSE PARTY 2</v>
      </c>
      <c r="Z2152" s="18" t="str">
        <f t="shared" si="337"/>
        <v>Normal</v>
      </c>
      <c r="AA2152" s="18" t="str">
        <f>VLOOKUP(D2152, lookups!$A$2:$B$18, 2, FALSE)</f>
        <v>Medium Budget</v>
      </c>
      <c r="AB2152" s="18" t="str">
        <f t="shared" si="338"/>
        <v>Not Recommended</v>
      </c>
      <c r="AC2152" s="18" t="str">
        <f t="shared" si="339"/>
        <v>Normal</v>
      </c>
    </row>
    <row r="2153" spans="1:29" x14ac:dyDescent="0.35">
      <c r="A2153" s="18" t="s">
        <v>3106</v>
      </c>
      <c r="B2153" s="19">
        <v>37475</v>
      </c>
      <c r="C2153" s="18" t="s">
        <v>50</v>
      </c>
      <c r="D2153" s="18" t="s">
        <v>79</v>
      </c>
      <c r="E2153" s="18" t="s">
        <v>21</v>
      </c>
      <c r="F2153" s="18" t="s">
        <v>22</v>
      </c>
      <c r="G2153" s="18" t="s">
        <v>110</v>
      </c>
      <c r="H2153" s="18" t="s">
        <v>3107</v>
      </c>
      <c r="I2153" s="18" t="s">
        <v>2589</v>
      </c>
      <c r="J2153" s="20">
        <v>71</v>
      </c>
      <c r="K2153" s="20">
        <v>159</v>
      </c>
      <c r="L2153" s="20">
        <v>9</v>
      </c>
      <c r="M2153" s="20">
        <v>63</v>
      </c>
      <c r="N2153" s="20">
        <v>5.4</v>
      </c>
      <c r="O2153" s="20">
        <v>24</v>
      </c>
      <c r="P2153" s="20">
        <v>113</v>
      </c>
      <c r="Q2153" s="3">
        <v>19184015</v>
      </c>
      <c r="R2153" s="3">
        <v>3000000</v>
      </c>
      <c r="S2153" s="3">
        <f t="shared" si="330"/>
        <v>16184015</v>
      </c>
      <c r="T2153" s="4">
        <f t="shared" si="331"/>
        <v>5.3946716666666665</v>
      </c>
      <c r="U2153" s="5">
        <f t="shared" si="332"/>
        <v>23.764168666666666</v>
      </c>
      <c r="V2153" s="2">
        <f t="shared" si="333"/>
        <v>2002</v>
      </c>
      <c r="W2153" s="18" t="str">
        <f t="shared" si="334"/>
        <v>avgust</v>
      </c>
      <c r="X2153" s="18" t="str">
        <f t="shared" si="335"/>
        <v>David Raynr</v>
      </c>
      <c r="Y2153" s="18" t="str">
        <f t="shared" si="336"/>
        <v>MARTİN LAWRENCE LİVE: RUNTELDAT</v>
      </c>
      <c r="Z2153" s="18" t="str">
        <f t="shared" si="337"/>
        <v>Normal</v>
      </c>
      <c r="AA2153" s="18" t="str">
        <f>VLOOKUP(D2153, lookups!$A$2:$B$18, 2, FALSE)</f>
        <v>Medium Budget</v>
      </c>
      <c r="AB2153" s="18" t="str">
        <f t="shared" si="338"/>
        <v>Not Recommended</v>
      </c>
      <c r="AC2153" s="18" t="str">
        <f t="shared" si="339"/>
        <v>Normal</v>
      </c>
    </row>
    <row r="2154" spans="1:29" x14ac:dyDescent="0.35">
      <c r="A2154" s="18" t="s">
        <v>4265</v>
      </c>
      <c r="B2154" s="19">
        <v>38955</v>
      </c>
      <c r="C2154" s="18" t="s">
        <v>50</v>
      </c>
      <c r="D2154" s="18" t="s">
        <v>38</v>
      </c>
      <c r="E2154" s="18" t="s">
        <v>21</v>
      </c>
      <c r="F2154" s="18" t="s">
        <v>22</v>
      </c>
      <c r="G2154" s="18" t="s">
        <v>110</v>
      </c>
      <c r="H2154" s="18" t="s">
        <v>4266</v>
      </c>
      <c r="I2154" s="18" t="s">
        <v>2861</v>
      </c>
      <c r="J2154" s="20">
        <v>33000</v>
      </c>
      <c r="K2154" s="20">
        <v>35345</v>
      </c>
      <c r="L2154" s="20">
        <v>422</v>
      </c>
      <c r="M2154" s="20">
        <v>0</v>
      </c>
      <c r="N2154" s="20">
        <v>6.3</v>
      </c>
      <c r="O2154" s="20">
        <v>91</v>
      </c>
      <c r="P2154" s="20">
        <v>110</v>
      </c>
      <c r="Q2154" s="3">
        <v>19179969</v>
      </c>
      <c r="R2154" s="3">
        <v>17500000</v>
      </c>
      <c r="S2154" s="3">
        <f t="shared" si="330"/>
        <v>1679969</v>
      </c>
      <c r="T2154" s="4">
        <f t="shared" si="331"/>
        <v>9.5998228571428576E-2</v>
      </c>
      <c r="U2154" s="5">
        <f t="shared" si="332"/>
        <v>25.238399291428571</v>
      </c>
      <c r="V2154" s="2">
        <f t="shared" si="333"/>
        <v>2006</v>
      </c>
      <c r="W2154" s="18" t="str">
        <f t="shared" si="334"/>
        <v>avgust</v>
      </c>
      <c r="X2154" s="18" t="str">
        <f t="shared" si="335"/>
        <v>Jay Chandrasekhar</v>
      </c>
      <c r="Y2154" s="18" t="str">
        <f t="shared" si="336"/>
        <v>BEERFEST</v>
      </c>
      <c r="Z2154" s="18" t="str">
        <f t="shared" si="337"/>
        <v>Normal</v>
      </c>
      <c r="AA2154" s="18" t="str">
        <f>VLOOKUP(D2154, lookups!$A$2:$B$18, 2, FALSE)</f>
        <v>Medium Budget</v>
      </c>
      <c r="AB2154" s="18" t="str">
        <f t="shared" si="338"/>
        <v>Not Recommended</v>
      </c>
      <c r="AC2154" s="18" t="str">
        <f t="shared" si="339"/>
        <v>Normal</v>
      </c>
    </row>
    <row r="2155" spans="1:29" x14ac:dyDescent="0.35">
      <c r="A2155" s="18" t="s">
        <v>680</v>
      </c>
      <c r="B2155" s="19">
        <v>32309</v>
      </c>
      <c r="C2155" s="18" t="s">
        <v>50</v>
      </c>
      <c r="D2155" s="18" t="s">
        <v>109</v>
      </c>
      <c r="E2155" s="18" t="s">
        <v>21</v>
      </c>
      <c r="F2155" s="18" t="s">
        <v>22</v>
      </c>
      <c r="G2155" s="18" t="s">
        <v>110</v>
      </c>
      <c r="H2155" s="18" t="s">
        <v>681</v>
      </c>
      <c r="I2155" s="18" t="s">
        <v>682</v>
      </c>
      <c r="J2155" s="20">
        <v>935</v>
      </c>
      <c r="K2155" s="20">
        <v>1855</v>
      </c>
      <c r="L2155" s="20">
        <v>152</v>
      </c>
      <c r="M2155" s="20">
        <v>0</v>
      </c>
      <c r="N2155" s="20">
        <v>5.3</v>
      </c>
      <c r="O2155" s="20">
        <v>110</v>
      </c>
      <c r="P2155" s="20">
        <v>88</v>
      </c>
      <c r="Q2155" s="3">
        <v>19170001</v>
      </c>
      <c r="R2155" s="3">
        <v>2800000</v>
      </c>
      <c r="S2155" s="3">
        <f t="shared" si="330"/>
        <v>16370001</v>
      </c>
      <c r="T2155" s="4">
        <f t="shared" si="331"/>
        <v>5.8464289285714282</v>
      </c>
      <c r="U2155" s="5">
        <f t="shared" si="332"/>
        <v>23.538571571428569</v>
      </c>
      <c r="V2155" s="2">
        <f t="shared" si="333"/>
        <v>1988</v>
      </c>
      <c r="W2155" s="18" t="str">
        <f t="shared" si="334"/>
        <v>iyun</v>
      </c>
      <c r="X2155" s="18" t="str">
        <f t="shared" si="335"/>
        <v>John Carl Buechler</v>
      </c>
      <c r="Y2155" s="18" t="str">
        <f t="shared" si="336"/>
        <v>FRİDAY THE 13TH PART VII: THE NEW BLOOD</v>
      </c>
      <c r="Z2155" s="18" t="str">
        <f t="shared" si="337"/>
        <v>Normal</v>
      </c>
      <c r="AA2155" s="18" t="str">
        <f>VLOOKUP(D2155, lookups!$A$2:$B$18, 2, FALSE)</f>
        <v>Low Budget</v>
      </c>
      <c r="AB2155" s="18" t="str">
        <f t="shared" si="338"/>
        <v>Not Recommended</v>
      </c>
      <c r="AC2155" s="18" t="str">
        <f t="shared" si="339"/>
        <v>Normal</v>
      </c>
    </row>
    <row r="2156" spans="1:29" x14ac:dyDescent="0.35">
      <c r="A2156" s="18" t="s">
        <v>3267</v>
      </c>
      <c r="B2156" s="19">
        <v>37555</v>
      </c>
      <c r="C2156" s="18" t="s">
        <v>50</v>
      </c>
      <c r="D2156" s="18" t="s">
        <v>27</v>
      </c>
      <c r="E2156" s="18" t="s">
        <v>21</v>
      </c>
      <c r="F2156" s="18" t="s">
        <v>22</v>
      </c>
      <c r="G2156" s="18" t="s">
        <v>102</v>
      </c>
      <c r="H2156" s="18" t="s">
        <v>815</v>
      </c>
      <c r="I2156" s="18" t="s">
        <v>2441</v>
      </c>
      <c r="J2156" s="20">
        <v>882</v>
      </c>
      <c r="K2156" s="20">
        <v>2661</v>
      </c>
      <c r="L2156" s="20">
        <v>13</v>
      </c>
      <c r="M2156" s="20">
        <v>0</v>
      </c>
      <c r="N2156" s="20">
        <v>6.7</v>
      </c>
      <c r="O2156" s="20">
        <v>69</v>
      </c>
      <c r="P2156" s="20">
        <v>90</v>
      </c>
      <c r="Q2156" s="3">
        <v>19158074</v>
      </c>
      <c r="R2156" s="3">
        <v>15000000</v>
      </c>
      <c r="S2156" s="3">
        <f t="shared" si="330"/>
        <v>4158074</v>
      </c>
      <c r="T2156" s="4">
        <f t="shared" si="331"/>
        <v>0.27720493333333335</v>
      </c>
      <c r="U2156" s="5">
        <f t="shared" si="332"/>
        <v>26.910881973333336</v>
      </c>
      <c r="V2156" s="2">
        <f t="shared" si="333"/>
        <v>2002</v>
      </c>
      <c r="W2156" s="18" t="str">
        <f t="shared" si="334"/>
        <v>oktyabr</v>
      </c>
      <c r="X2156" s="18" t="str">
        <f t="shared" si="335"/>
        <v>Jay Russell</v>
      </c>
      <c r="Y2156" s="18" t="str">
        <f t="shared" si="336"/>
        <v>TUCK EVERLASTİNG</v>
      </c>
      <c r="Z2156" s="18" t="str">
        <f t="shared" si="337"/>
        <v>Normal</v>
      </c>
      <c r="AA2156" s="18" t="str">
        <f>VLOOKUP(D2156, lookups!$A$2:$B$18, 2, FALSE)</f>
        <v>Medium Budget</v>
      </c>
      <c r="AB2156" s="18" t="str">
        <f t="shared" si="338"/>
        <v>Not Recommended</v>
      </c>
      <c r="AC2156" s="18" t="str">
        <f t="shared" si="339"/>
        <v>Normal</v>
      </c>
    </row>
    <row r="2157" spans="1:29" x14ac:dyDescent="0.35">
      <c r="A2157" s="18" t="s">
        <v>4977</v>
      </c>
      <c r="B2157" s="19">
        <v>39482</v>
      </c>
      <c r="C2157" s="18" t="s">
        <v>50</v>
      </c>
      <c r="D2157" s="18" t="s">
        <v>38</v>
      </c>
      <c r="E2157" s="18" t="s">
        <v>21</v>
      </c>
      <c r="F2157" s="18" t="s">
        <v>22</v>
      </c>
      <c r="G2157" s="18" t="s">
        <v>110</v>
      </c>
      <c r="H2157" s="18" t="s">
        <v>3861</v>
      </c>
      <c r="I2157" s="18" t="s">
        <v>2547</v>
      </c>
      <c r="J2157" s="20">
        <v>1000</v>
      </c>
      <c r="K2157" s="20">
        <v>3301</v>
      </c>
      <c r="L2157" s="20">
        <v>41</v>
      </c>
      <c r="M2157" s="20">
        <v>0</v>
      </c>
      <c r="N2157" s="20">
        <v>5.9</v>
      </c>
      <c r="O2157" s="20">
        <v>80</v>
      </c>
      <c r="P2157" s="20">
        <v>112</v>
      </c>
      <c r="Q2157" s="3">
        <v>19151864</v>
      </c>
      <c r="R2157" s="3">
        <v>40000000</v>
      </c>
      <c r="S2157" s="3">
        <f t="shared" si="330"/>
        <v>-20848136</v>
      </c>
      <c r="T2157" s="4">
        <f t="shared" si="331"/>
        <v>-0.52120339999999998</v>
      </c>
      <c r="U2157" s="5">
        <f t="shared" si="332"/>
        <v>23.391518640000001</v>
      </c>
      <c r="V2157" s="2">
        <f t="shared" si="333"/>
        <v>2008</v>
      </c>
      <c r="W2157" s="18" t="str">
        <f t="shared" si="334"/>
        <v>fevral</v>
      </c>
      <c r="X2157" s="18" t="str">
        <f t="shared" si="335"/>
        <v>Howard Deutch</v>
      </c>
      <c r="Y2157" s="18" t="str">
        <f t="shared" si="336"/>
        <v>MY BEST FRİEND'S GİRL</v>
      </c>
      <c r="Z2157" s="18" t="str">
        <f t="shared" si="337"/>
        <v>Normal</v>
      </c>
      <c r="AA2157" s="18" t="str">
        <f>VLOOKUP(D2157, lookups!$A$2:$B$18, 2, FALSE)</f>
        <v>Medium Budget</v>
      </c>
      <c r="AB2157" s="18" t="str">
        <f t="shared" si="338"/>
        <v>Not Recommended</v>
      </c>
      <c r="AC2157" s="18" t="str">
        <f t="shared" si="339"/>
        <v>High Buzz Mismatch</v>
      </c>
    </row>
    <row r="2158" spans="1:29" x14ac:dyDescent="0.35">
      <c r="A2158" s="18" t="s">
        <v>4048</v>
      </c>
      <c r="B2158" s="19">
        <v>38508</v>
      </c>
      <c r="C2158" s="18" t="s">
        <v>50</v>
      </c>
      <c r="D2158" s="18" t="s">
        <v>95</v>
      </c>
      <c r="E2158" s="18" t="s">
        <v>21</v>
      </c>
      <c r="F2158" s="18" t="s">
        <v>22</v>
      </c>
      <c r="G2158" s="18" t="s">
        <v>150</v>
      </c>
      <c r="H2158" s="18" t="s">
        <v>4049</v>
      </c>
      <c r="I2158" s="18" t="s">
        <v>725</v>
      </c>
      <c r="J2158" s="20">
        <v>1000</v>
      </c>
      <c r="K2158" s="20">
        <v>6171</v>
      </c>
      <c r="L2158" s="20">
        <v>65</v>
      </c>
      <c r="M2158" s="20">
        <v>779</v>
      </c>
      <c r="N2158" s="20">
        <v>5.4</v>
      </c>
      <c r="O2158" s="20">
        <v>59</v>
      </c>
      <c r="P2158" s="20">
        <v>100</v>
      </c>
      <c r="Q2158" s="3">
        <v>19118247</v>
      </c>
      <c r="R2158" s="3">
        <v>40000000</v>
      </c>
      <c r="S2158" s="3">
        <f t="shared" si="330"/>
        <v>-20881753</v>
      </c>
      <c r="T2158" s="4">
        <f t="shared" si="331"/>
        <v>-0.52204382500000002</v>
      </c>
      <c r="U2158" s="5">
        <f t="shared" si="332"/>
        <v>21.46908247</v>
      </c>
      <c r="V2158" s="2">
        <f t="shared" si="333"/>
        <v>2005</v>
      </c>
      <c r="W2158" s="18" t="str">
        <f t="shared" si="334"/>
        <v>iyun</v>
      </c>
      <c r="X2158" s="18" t="str">
        <f t="shared" si="335"/>
        <v>Stephen Herek</v>
      </c>
      <c r="Y2158" s="18" t="str">
        <f t="shared" si="336"/>
        <v>MAN OF THE HOUSE</v>
      </c>
      <c r="Z2158" s="18" t="str">
        <f t="shared" si="337"/>
        <v>Normal</v>
      </c>
      <c r="AA2158" s="18" t="str">
        <f>VLOOKUP(D2158, lookups!$A$2:$B$18, 2, FALSE)</f>
        <v>High Budget</v>
      </c>
      <c r="AB2158" s="18" t="str">
        <f t="shared" si="338"/>
        <v>Not Recommended</v>
      </c>
      <c r="AC2158" s="18" t="str">
        <f t="shared" si="339"/>
        <v>High Buzz Mismatch</v>
      </c>
    </row>
    <row r="2159" spans="1:29" x14ac:dyDescent="0.35">
      <c r="A2159" s="18" t="s">
        <v>348</v>
      </c>
      <c r="B2159" s="19">
        <v>29595</v>
      </c>
      <c r="C2159" s="18" t="s">
        <v>50</v>
      </c>
      <c r="D2159" s="18" t="s">
        <v>109</v>
      </c>
      <c r="E2159" s="18" t="s">
        <v>21</v>
      </c>
      <c r="F2159" s="18" t="s">
        <v>22</v>
      </c>
      <c r="G2159" s="18" t="s">
        <v>110</v>
      </c>
      <c r="H2159" s="18" t="s">
        <v>349</v>
      </c>
      <c r="I2159" s="18" t="s">
        <v>350</v>
      </c>
      <c r="J2159" s="20">
        <v>309</v>
      </c>
      <c r="K2159" s="20">
        <v>707</v>
      </c>
      <c r="L2159" s="20">
        <v>49</v>
      </c>
      <c r="M2159" s="20">
        <v>0</v>
      </c>
      <c r="N2159" s="20">
        <v>6.1</v>
      </c>
      <c r="O2159" s="20">
        <v>242</v>
      </c>
      <c r="P2159" s="20">
        <v>87</v>
      </c>
      <c r="Q2159" s="3">
        <v>19100000</v>
      </c>
      <c r="R2159" s="3">
        <v>1250000</v>
      </c>
      <c r="S2159" s="3">
        <f t="shared" si="330"/>
        <v>17850000</v>
      </c>
      <c r="T2159" s="4">
        <f t="shared" si="331"/>
        <v>14.28</v>
      </c>
      <c r="U2159" s="5">
        <f t="shared" si="332"/>
        <v>30.111999999999998</v>
      </c>
      <c r="V2159" s="2">
        <f t="shared" si="333"/>
        <v>1981</v>
      </c>
      <c r="W2159" s="18" t="str">
        <f t="shared" si="334"/>
        <v>yanvar</v>
      </c>
      <c r="X2159" s="18" t="str">
        <f t="shared" si="335"/>
        <v>Steve Miner</v>
      </c>
      <c r="Y2159" s="18" t="str">
        <f t="shared" si="336"/>
        <v>FRİDAY THE 13TH PART 2</v>
      </c>
      <c r="Z2159" s="18" t="str">
        <f t="shared" si="337"/>
        <v>Normal</v>
      </c>
      <c r="AA2159" s="18" t="str">
        <f>VLOOKUP(D2159, lookups!$A$2:$B$18, 2, FALSE)</f>
        <v>Low Budget</v>
      </c>
      <c r="AB2159" s="18" t="str">
        <f t="shared" si="338"/>
        <v>Not Recommended</v>
      </c>
      <c r="AC2159" s="18" t="str">
        <f t="shared" si="339"/>
        <v>Normal</v>
      </c>
    </row>
    <row r="2160" spans="1:29" x14ac:dyDescent="0.35">
      <c r="A2160" s="18" t="s">
        <v>3069</v>
      </c>
      <c r="B2160" s="19">
        <v>37382</v>
      </c>
      <c r="C2160" s="18" t="s">
        <v>50</v>
      </c>
      <c r="D2160" s="18" t="s">
        <v>27</v>
      </c>
      <c r="E2160" s="18" t="s">
        <v>21</v>
      </c>
      <c r="F2160" s="18" t="s">
        <v>22</v>
      </c>
      <c r="G2160" s="18" t="s">
        <v>110</v>
      </c>
      <c r="H2160" s="18" t="s">
        <v>800</v>
      </c>
      <c r="I2160" s="18" t="s">
        <v>2379</v>
      </c>
      <c r="J2160" s="20">
        <v>13000</v>
      </c>
      <c r="K2160" s="20">
        <v>15916</v>
      </c>
      <c r="L2160" s="20">
        <v>40</v>
      </c>
      <c r="M2160" s="20">
        <v>997</v>
      </c>
      <c r="N2160" s="20">
        <v>6.3</v>
      </c>
      <c r="O2160" s="20">
        <v>112</v>
      </c>
      <c r="P2160" s="20">
        <v>125</v>
      </c>
      <c r="Q2160" s="3">
        <v>19076815</v>
      </c>
      <c r="R2160" s="3">
        <v>60000000</v>
      </c>
      <c r="S2160" s="3">
        <f t="shared" si="330"/>
        <v>-40923185</v>
      </c>
      <c r="T2160" s="4">
        <f t="shared" si="331"/>
        <v>-0.68205308333333337</v>
      </c>
      <c r="U2160" s="5">
        <f t="shared" si="332"/>
        <v>25.026878766666666</v>
      </c>
      <c r="V2160" s="2">
        <f t="shared" si="333"/>
        <v>2002</v>
      </c>
      <c r="W2160" s="18" t="str">
        <f t="shared" si="334"/>
        <v>may</v>
      </c>
      <c r="X2160" s="18" t="str">
        <f t="shared" si="335"/>
        <v>Gregory Hoblit</v>
      </c>
      <c r="Y2160" s="18" t="str">
        <f t="shared" si="336"/>
        <v>HART'S WAR</v>
      </c>
      <c r="Z2160" s="18" t="str">
        <f t="shared" si="337"/>
        <v>Underperformer</v>
      </c>
      <c r="AA2160" s="18" t="str">
        <f>VLOOKUP(D2160, lookups!$A$2:$B$18, 2, FALSE)</f>
        <v>Medium Budget</v>
      </c>
      <c r="AB2160" s="18" t="str">
        <f t="shared" si="338"/>
        <v>Not Recommended</v>
      </c>
      <c r="AC2160" s="18" t="str">
        <f t="shared" si="339"/>
        <v>Normal</v>
      </c>
    </row>
    <row r="2161" spans="1:29" x14ac:dyDescent="0.35">
      <c r="A2161" s="18" t="s">
        <v>4838</v>
      </c>
      <c r="B2161" s="19">
        <v>39437</v>
      </c>
      <c r="C2161" s="18" t="s">
        <v>50</v>
      </c>
      <c r="D2161" s="18" t="s">
        <v>38</v>
      </c>
      <c r="E2161" s="18" t="s">
        <v>21</v>
      </c>
      <c r="F2161" s="18" t="s">
        <v>22</v>
      </c>
      <c r="G2161" s="18" t="s">
        <v>150</v>
      </c>
      <c r="H2161" s="18" t="s">
        <v>4839</v>
      </c>
      <c r="I2161" s="18" t="s">
        <v>4840</v>
      </c>
      <c r="J2161" s="20">
        <v>597</v>
      </c>
      <c r="K2161" s="20">
        <v>1981</v>
      </c>
      <c r="L2161" s="20">
        <v>191</v>
      </c>
      <c r="M2161" s="20">
        <v>0</v>
      </c>
      <c r="N2161" s="20">
        <v>7.1</v>
      </c>
      <c r="O2161" s="20">
        <v>173</v>
      </c>
      <c r="P2161" s="20">
        <v>108</v>
      </c>
      <c r="Q2161" s="3">
        <v>19067631</v>
      </c>
      <c r="R2161" s="3">
        <v>2000000</v>
      </c>
      <c r="S2161" s="3">
        <f t="shared" si="330"/>
        <v>17067631</v>
      </c>
      <c r="T2161" s="4">
        <f t="shared" si="331"/>
        <v>8.5338154999999993</v>
      </c>
      <c r="U2161" s="5">
        <f t="shared" si="332"/>
        <v>31.813526199999998</v>
      </c>
      <c r="V2161" s="2">
        <f t="shared" si="333"/>
        <v>2007</v>
      </c>
      <c r="W2161" s="18" t="str">
        <f t="shared" si="334"/>
        <v>dekabr</v>
      </c>
      <c r="X2161" s="18" t="str">
        <f t="shared" si="335"/>
        <v>Adrienne Shelly</v>
      </c>
      <c r="Y2161" s="18" t="str">
        <f t="shared" si="336"/>
        <v>WAİTRESS</v>
      </c>
      <c r="Z2161" s="18" t="str">
        <f t="shared" si="337"/>
        <v>Normal</v>
      </c>
      <c r="AA2161" s="18" t="str">
        <f>VLOOKUP(D2161, lookups!$A$2:$B$18, 2, FALSE)</f>
        <v>Medium Budget</v>
      </c>
      <c r="AB2161" s="18" t="str">
        <f t="shared" si="338"/>
        <v>Not Recommended</v>
      </c>
      <c r="AC2161" s="18" t="str">
        <f t="shared" si="339"/>
        <v>Normal</v>
      </c>
    </row>
    <row r="2162" spans="1:29" x14ac:dyDescent="0.35">
      <c r="A2162" s="18" t="s">
        <v>6672</v>
      </c>
      <c r="B2162" s="19">
        <v>41782</v>
      </c>
      <c r="C2162" s="18" t="s">
        <v>50</v>
      </c>
      <c r="D2162" s="18" t="s">
        <v>95</v>
      </c>
      <c r="E2162" s="18" t="s">
        <v>21</v>
      </c>
      <c r="F2162" s="18" t="s">
        <v>352</v>
      </c>
      <c r="G2162" s="18" t="s">
        <v>150</v>
      </c>
      <c r="H2162" s="18" t="s">
        <v>6673</v>
      </c>
      <c r="I2162" s="18" t="s">
        <v>6674</v>
      </c>
      <c r="J2162" s="20">
        <v>623</v>
      </c>
      <c r="K2162" s="20">
        <v>3165</v>
      </c>
      <c r="L2162" s="20">
        <v>72</v>
      </c>
      <c r="M2162" s="20">
        <v>15000</v>
      </c>
      <c r="N2162" s="20">
        <v>5.0999999999999996</v>
      </c>
      <c r="O2162" s="20">
        <v>308</v>
      </c>
      <c r="P2162" s="20">
        <v>92</v>
      </c>
      <c r="Q2162" s="3">
        <v>19059018</v>
      </c>
      <c r="R2162" s="3">
        <v>65000000</v>
      </c>
      <c r="S2162" s="3">
        <f t="shared" si="330"/>
        <v>-45940982</v>
      </c>
      <c r="T2162" s="4">
        <f t="shared" si="331"/>
        <v>-0.70678433846153843</v>
      </c>
      <c r="U2162" s="5">
        <f t="shared" si="332"/>
        <v>21.617286264615384</v>
      </c>
      <c r="V2162" s="2">
        <f t="shared" si="333"/>
        <v>2014</v>
      </c>
      <c r="W2162" s="18" t="str">
        <f t="shared" si="334"/>
        <v>may</v>
      </c>
      <c r="X2162" s="18" t="str">
        <f t="shared" si="335"/>
        <v>Stuart Beattie</v>
      </c>
      <c r="Y2162" s="18" t="str">
        <f t="shared" si="336"/>
        <v>I, FRANKENSTEİN</v>
      </c>
      <c r="Z2162" s="18" t="str">
        <f t="shared" si="337"/>
        <v>Underperformer</v>
      </c>
      <c r="AA2162" s="18" t="str">
        <f>VLOOKUP(D2162, lookups!$A$2:$B$18, 2, FALSE)</f>
        <v>High Budget</v>
      </c>
      <c r="AB2162" s="18" t="str">
        <f t="shared" si="338"/>
        <v>Not Recommended</v>
      </c>
      <c r="AC2162" s="18" t="str">
        <f t="shared" si="339"/>
        <v>High Buzz Mismatch</v>
      </c>
    </row>
    <row r="2163" spans="1:29" x14ac:dyDescent="0.35">
      <c r="A2163" s="18" t="s">
        <v>5640</v>
      </c>
      <c r="B2163" s="19">
        <v>40247</v>
      </c>
      <c r="C2163" s="18" t="s">
        <v>50</v>
      </c>
      <c r="D2163" s="18" t="s">
        <v>27</v>
      </c>
      <c r="E2163" s="18" t="s">
        <v>21</v>
      </c>
      <c r="F2163" s="18" t="s">
        <v>22</v>
      </c>
      <c r="G2163" s="18" t="s">
        <v>150</v>
      </c>
      <c r="H2163" s="18" t="s">
        <v>3999</v>
      </c>
      <c r="I2163" s="18" t="s">
        <v>5641</v>
      </c>
      <c r="J2163" s="20">
        <v>21000</v>
      </c>
      <c r="K2163" s="20">
        <v>22088</v>
      </c>
      <c r="L2163" s="20">
        <v>47</v>
      </c>
      <c r="M2163" s="20">
        <v>24000</v>
      </c>
      <c r="N2163" s="20">
        <v>7.2</v>
      </c>
      <c r="O2163" s="20">
        <v>158</v>
      </c>
      <c r="P2163" s="20">
        <v>113</v>
      </c>
      <c r="Q2163" s="3">
        <v>19057024</v>
      </c>
      <c r="R2163" s="3">
        <v>16000000</v>
      </c>
      <c r="S2163" s="3">
        <f t="shared" si="330"/>
        <v>3057024</v>
      </c>
      <c r="T2163" s="4">
        <f t="shared" si="331"/>
        <v>0.19106400000000001</v>
      </c>
      <c r="U2163" s="5">
        <f t="shared" si="332"/>
        <v>31.2764256</v>
      </c>
      <c r="V2163" s="2">
        <f t="shared" si="333"/>
        <v>2010</v>
      </c>
      <c r="W2163" s="18" t="str">
        <f t="shared" si="334"/>
        <v>mart</v>
      </c>
      <c r="X2163" s="18" t="str">
        <f t="shared" si="335"/>
        <v>Allen Coulter</v>
      </c>
      <c r="Y2163" s="18" t="str">
        <f t="shared" si="336"/>
        <v>REMEMBER ME</v>
      </c>
      <c r="Z2163" s="18" t="str">
        <f t="shared" si="337"/>
        <v>Normal</v>
      </c>
      <c r="AA2163" s="18" t="str">
        <f>VLOOKUP(D2163, lookups!$A$2:$B$18, 2, FALSE)</f>
        <v>Medium Budget</v>
      </c>
      <c r="AB2163" s="18" t="str">
        <f t="shared" si="338"/>
        <v>Not Recommended</v>
      </c>
      <c r="AC2163" s="18" t="str">
        <f t="shared" si="339"/>
        <v>Normal</v>
      </c>
    </row>
    <row r="2164" spans="1:29" x14ac:dyDescent="0.35">
      <c r="A2164" s="18" t="s">
        <v>6271</v>
      </c>
      <c r="B2164" s="19">
        <v>40991</v>
      </c>
      <c r="C2164" s="18" t="s">
        <v>50</v>
      </c>
      <c r="D2164" s="18" t="s">
        <v>27</v>
      </c>
      <c r="E2164" s="18" t="s">
        <v>21</v>
      </c>
      <c r="F2164" s="18" t="s">
        <v>1895</v>
      </c>
      <c r="G2164" s="18" t="s">
        <v>150</v>
      </c>
      <c r="H2164" s="18" t="s">
        <v>1274</v>
      </c>
      <c r="I2164" s="18" t="s">
        <v>4817</v>
      </c>
      <c r="J2164" s="20">
        <v>6000</v>
      </c>
      <c r="K2164" s="20">
        <v>7099</v>
      </c>
      <c r="L2164" s="20">
        <v>171</v>
      </c>
      <c r="M2164" s="20">
        <v>54000</v>
      </c>
      <c r="N2164" s="20">
        <v>7.6</v>
      </c>
      <c r="O2164" s="20">
        <v>371</v>
      </c>
      <c r="P2164" s="20">
        <v>114</v>
      </c>
      <c r="Q2164" s="3">
        <v>18996755</v>
      </c>
      <c r="R2164" s="3">
        <v>45000000</v>
      </c>
      <c r="S2164" s="3">
        <f t="shared" si="330"/>
        <v>-26003245</v>
      </c>
      <c r="T2164" s="4">
        <f t="shared" si="331"/>
        <v>-0.57784988888888889</v>
      </c>
      <c r="U2164" s="5">
        <f t="shared" si="332"/>
        <v>35.568860044444442</v>
      </c>
      <c r="V2164" s="2">
        <f t="shared" si="333"/>
        <v>2012</v>
      </c>
      <c r="W2164" s="18" t="str">
        <f t="shared" si="334"/>
        <v>mart</v>
      </c>
      <c r="X2164" s="18" t="str">
        <f t="shared" si="335"/>
        <v>J.A. Bayona</v>
      </c>
      <c r="Y2164" s="18" t="str">
        <f t="shared" si="336"/>
        <v>THE IMPOSSİBLE</v>
      </c>
      <c r="Z2164" s="18" t="str">
        <f t="shared" si="337"/>
        <v>Normal</v>
      </c>
      <c r="AA2164" s="18" t="str">
        <f>VLOOKUP(D2164, lookups!$A$2:$B$18, 2, FALSE)</f>
        <v>Medium Budget</v>
      </c>
      <c r="AB2164" s="18" t="str">
        <f t="shared" si="338"/>
        <v>Not Recommended</v>
      </c>
      <c r="AC2164" s="18" t="str">
        <f t="shared" si="339"/>
        <v>Normal</v>
      </c>
    </row>
    <row r="2165" spans="1:29" x14ac:dyDescent="0.35">
      <c r="A2165" s="18" t="s">
        <v>3157</v>
      </c>
      <c r="B2165" s="19">
        <v>37279</v>
      </c>
      <c r="C2165" s="18" t="s">
        <v>50</v>
      </c>
      <c r="D2165" s="18" t="s">
        <v>95</v>
      </c>
      <c r="E2165" s="18" t="s">
        <v>21</v>
      </c>
      <c r="F2165" s="18" t="s">
        <v>22</v>
      </c>
      <c r="G2165" s="18" t="s">
        <v>110</v>
      </c>
      <c r="H2165" s="18" t="s">
        <v>1962</v>
      </c>
      <c r="I2165" s="18" t="s">
        <v>624</v>
      </c>
      <c r="J2165" s="20">
        <v>1000</v>
      </c>
      <c r="K2165" s="20">
        <v>2763</v>
      </c>
      <c r="L2165" s="20">
        <v>323</v>
      </c>
      <c r="M2165" s="20">
        <v>584</v>
      </c>
      <c r="N2165" s="20">
        <v>3</v>
      </c>
      <c r="O2165" s="20">
        <v>151</v>
      </c>
      <c r="P2165" s="20">
        <v>98</v>
      </c>
      <c r="Q2165" s="3">
        <v>18990542</v>
      </c>
      <c r="R2165" s="3">
        <v>70000000</v>
      </c>
      <c r="S2165" s="3">
        <f t="shared" si="330"/>
        <v>-51009458</v>
      </c>
      <c r="T2165" s="4">
        <f t="shared" si="331"/>
        <v>-0.72870654285714287</v>
      </c>
      <c r="U2165" s="5">
        <f t="shared" si="332"/>
        <v>11.766917382857143</v>
      </c>
      <c r="V2165" s="2">
        <f t="shared" si="333"/>
        <v>2002</v>
      </c>
      <c r="W2165" s="18" t="str">
        <f t="shared" si="334"/>
        <v>yanvar</v>
      </c>
      <c r="X2165" s="18" t="str">
        <f t="shared" si="335"/>
        <v>John McTiernan</v>
      </c>
      <c r="Y2165" s="18" t="str">
        <f t="shared" si="336"/>
        <v>ROLLERBALL</v>
      </c>
      <c r="Z2165" s="18" t="str">
        <f t="shared" si="337"/>
        <v>Underperformer</v>
      </c>
      <c r="AA2165" s="18" t="str">
        <f>VLOOKUP(D2165, lookups!$A$2:$B$18, 2, FALSE)</f>
        <v>High Budget</v>
      </c>
      <c r="AB2165" s="18" t="str">
        <f t="shared" si="338"/>
        <v>Not Recommended</v>
      </c>
      <c r="AC2165" s="18" t="str">
        <f t="shared" si="339"/>
        <v>High Buzz Mismatch</v>
      </c>
    </row>
    <row r="2166" spans="1:29" x14ac:dyDescent="0.35">
      <c r="A2166" s="18" t="s">
        <v>1928</v>
      </c>
      <c r="B2166" s="19">
        <v>35870</v>
      </c>
      <c r="C2166" s="18" t="s">
        <v>50</v>
      </c>
      <c r="D2166" s="18" t="s">
        <v>95</v>
      </c>
      <c r="E2166" s="18" t="s">
        <v>21</v>
      </c>
      <c r="F2166" s="18" t="s">
        <v>22</v>
      </c>
      <c r="G2166" s="18" t="s">
        <v>110</v>
      </c>
      <c r="H2166" s="18" t="s">
        <v>1929</v>
      </c>
      <c r="I2166" s="18" t="s">
        <v>1930</v>
      </c>
      <c r="J2166" s="20">
        <v>978</v>
      </c>
      <c r="K2166" s="20">
        <v>3072</v>
      </c>
      <c r="L2166" s="20">
        <v>845</v>
      </c>
      <c r="M2166" s="20">
        <v>629</v>
      </c>
      <c r="N2166" s="20">
        <v>6.1</v>
      </c>
      <c r="O2166" s="20">
        <v>105</v>
      </c>
      <c r="P2166" s="20">
        <v>96</v>
      </c>
      <c r="Q2166" s="3">
        <v>18967571</v>
      </c>
      <c r="R2166" s="3">
        <v>30000000</v>
      </c>
      <c r="S2166" s="3">
        <f t="shared" si="330"/>
        <v>-11032429</v>
      </c>
      <c r="T2166" s="4">
        <f t="shared" si="331"/>
        <v>-0.36774763333333332</v>
      </c>
      <c r="U2166" s="5">
        <f t="shared" si="332"/>
        <v>24.315800946666663</v>
      </c>
      <c r="V2166" s="2">
        <f t="shared" si="333"/>
        <v>1998</v>
      </c>
      <c r="W2166" s="18" t="str">
        <f t="shared" si="334"/>
        <v>mart</v>
      </c>
      <c r="X2166" s="18" t="str">
        <f t="shared" si="335"/>
        <v>Antoine Fuqua</v>
      </c>
      <c r="Y2166" s="18" t="str">
        <f t="shared" si="336"/>
        <v>THE REPLACEMENT KİLLERS</v>
      </c>
      <c r="Z2166" s="18" t="str">
        <f t="shared" si="337"/>
        <v>Normal</v>
      </c>
      <c r="AA2166" s="18" t="str">
        <f>VLOOKUP(D2166, lookups!$A$2:$B$18, 2, FALSE)</f>
        <v>High Budget</v>
      </c>
      <c r="AB2166" s="18" t="str">
        <f t="shared" si="338"/>
        <v>Not Recommended</v>
      </c>
      <c r="AC2166" s="18" t="str">
        <f t="shared" si="339"/>
        <v>Normal</v>
      </c>
    </row>
    <row r="2167" spans="1:29" x14ac:dyDescent="0.35">
      <c r="A2167" s="18" t="s">
        <v>3864</v>
      </c>
      <c r="B2167" s="19">
        <v>38005</v>
      </c>
      <c r="C2167" s="18" t="s">
        <v>50</v>
      </c>
      <c r="D2167" s="18" t="s">
        <v>58</v>
      </c>
      <c r="E2167" s="18" t="s">
        <v>21</v>
      </c>
      <c r="F2167" s="18" t="s">
        <v>179</v>
      </c>
      <c r="G2167" s="18" t="s">
        <v>102</v>
      </c>
      <c r="H2167" s="18" t="s">
        <v>3865</v>
      </c>
      <c r="I2167" s="18" t="s">
        <v>1634</v>
      </c>
      <c r="J2167" s="20">
        <v>21</v>
      </c>
      <c r="K2167" s="20">
        <v>55</v>
      </c>
      <c r="L2167" s="20">
        <v>218</v>
      </c>
      <c r="M2167" s="20">
        <v>2000</v>
      </c>
      <c r="N2167" s="20">
        <v>7.1</v>
      </c>
      <c r="O2167" s="20">
        <v>88</v>
      </c>
      <c r="P2167" s="20">
        <v>109</v>
      </c>
      <c r="Q2167" s="3">
        <v>18947630</v>
      </c>
      <c r="R2167" s="3">
        <v>59660000</v>
      </c>
      <c r="S2167" s="3">
        <f t="shared" si="330"/>
        <v>-40712370</v>
      </c>
      <c r="T2167" s="4">
        <f t="shared" si="331"/>
        <v>-0.68240646999664767</v>
      </c>
      <c r="U2167" s="5">
        <f t="shared" si="332"/>
        <v>28.327037412001339</v>
      </c>
      <c r="V2167" s="2">
        <f t="shared" si="333"/>
        <v>2004</v>
      </c>
      <c r="W2167" s="18" t="str">
        <f t="shared" si="334"/>
        <v>yanvar</v>
      </c>
      <c r="X2167" s="18" t="str">
        <f t="shared" si="335"/>
        <v>Jean-Jacques Annaud</v>
      </c>
      <c r="Y2167" s="18" t="str">
        <f t="shared" si="336"/>
        <v>TWO BROTHERS</v>
      </c>
      <c r="Z2167" s="18" t="str">
        <f t="shared" si="337"/>
        <v>Underperformer</v>
      </c>
      <c r="AA2167" s="18" t="str">
        <f>VLOOKUP(D2167, lookups!$A$2:$B$18, 2, FALSE)</f>
        <v>High Budget</v>
      </c>
      <c r="AB2167" s="18" t="str">
        <f t="shared" si="338"/>
        <v>Not Recommended</v>
      </c>
      <c r="AC2167" s="18" t="str">
        <f t="shared" si="339"/>
        <v>Normal</v>
      </c>
    </row>
    <row r="2168" spans="1:29" x14ac:dyDescent="0.35">
      <c r="A2168" s="18" t="s">
        <v>5847</v>
      </c>
      <c r="B2168" s="19">
        <v>40658</v>
      </c>
      <c r="C2168" s="18" t="s">
        <v>50</v>
      </c>
      <c r="D2168" s="18" t="s">
        <v>95</v>
      </c>
      <c r="E2168" s="18" t="s">
        <v>21</v>
      </c>
      <c r="F2168" s="18" t="s">
        <v>3550</v>
      </c>
      <c r="G2168" s="18" t="s">
        <v>110</v>
      </c>
      <c r="H2168" s="18" t="s">
        <v>3935</v>
      </c>
      <c r="I2168" s="18" t="s">
        <v>763</v>
      </c>
      <c r="J2168" s="20">
        <v>17000</v>
      </c>
      <c r="K2168" s="20">
        <v>31187</v>
      </c>
      <c r="L2168" s="20">
        <v>0</v>
      </c>
      <c r="M2168" s="20">
        <v>0</v>
      </c>
      <c r="N2168" s="20">
        <v>5.8</v>
      </c>
      <c r="O2168" s="20">
        <v>394</v>
      </c>
      <c r="P2168" s="20">
        <v>93</v>
      </c>
      <c r="Q2168" s="3">
        <v>18934858</v>
      </c>
      <c r="R2168" s="3">
        <v>23000000</v>
      </c>
      <c r="S2168" s="3">
        <f t="shared" si="330"/>
        <v>-4065142</v>
      </c>
      <c r="T2168" s="4">
        <f t="shared" si="331"/>
        <v>-0.17674530434782609</v>
      </c>
      <c r="U2168" s="5">
        <f t="shared" si="332"/>
        <v>23.129301878260868</v>
      </c>
      <c r="V2168" s="2">
        <f t="shared" si="333"/>
        <v>2011</v>
      </c>
      <c r="W2168" s="18" t="str">
        <f t="shared" si="334"/>
        <v>aprel</v>
      </c>
      <c r="X2168" s="18" t="str">
        <f t="shared" si="335"/>
        <v>Steven Soderbergh</v>
      </c>
      <c r="Y2168" s="18" t="str">
        <f t="shared" si="336"/>
        <v>HAYWİRE</v>
      </c>
      <c r="Z2168" s="18" t="str">
        <f t="shared" si="337"/>
        <v>Normal</v>
      </c>
      <c r="AA2168" s="18" t="str">
        <f>VLOOKUP(D2168, lookups!$A$2:$B$18, 2, FALSE)</f>
        <v>High Budget</v>
      </c>
      <c r="AB2168" s="18" t="str">
        <f t="shared" si="338"/>
        <v>Not Recommended</v>
      </c>
      <c r="AC2168" s="18" t="str">
        <f t="shared" si="339"/>
        <v>High Buzz Mismatch</v>
      </c>
    </row>
    <row r="2169" spans="1:29" x14ac:dyDescent="0.35">
      <c r="A2169" s="18" t="s">
        <v>4662</v>
      </c>
      <c r="B2169" s="19">
        <v>39409</v>
      </c>
      <c r="C2169" s="18" t="s">
        <v>50</v>
      </c>
      <c r="D2169" s="18" t="s">
        <v>38</v>
      </c>
      <c r="E2169" s="18" t="s">
        <v>21</v>
      </c>
      <c r="F2169" s="18" t="s">
        <v>22</v>
      </c>
      <c r="G2169" s="18" t="s">
        <v>110</v>
      </c>
      <c r="H2169" s="18" t="s">
        <v>1708</v>
      </c>
      <c r="I2169" s="18" t="s">
        <v>823</v>
      </c>
      <c r="J2169" s="20">
        <v>995</v>
      </c>
      <c r="K2169" s="20">
        <v>4039</v>
      </c>
      <c r="L2169" s="20">
        <v>0</v>
      </c>
      <c r="M2169" s="20">
        <v>681</v>
      </c>
      <c r="N2169" s="20">
        <v>5.9</v>
      </c>
      <c r="O2169" s="20">
        <v>88</v>
      </c>
      <c r="P2169" s="20">
        <v>113</v>
      </c>
      <c r="Q2169" s="3">
        <v>18882880</v>
      </c>
      <c r="R2169" s="3">
        <v>20000000</v>
      </c>
      <c r="S2169" s="3">
        <f t="shared" si="330"/>
        <v>-1117120</v>
      </c>
      <c r="T2169" s="4">
        <f t="shared" si="331"/>
        <v>-5.5856000000000003E-2</v>
      </c>
      <c r="U2169" s="5">
        <f t="shared" si="332"/>
        <v>23.645757600000003</v>
      </c>
      <c r="V2169" s="2">
        <f t="shared" si="333"/>
        <v>2007</v>
      </c>
      <c r="W2169" s="18" t="str">
        <f t="shared" si="334"/>
        <v>noyabr</v>
      </c>
      <c r="X2169" s="18" t="str">
        <f t="shared" si="335"/>
        <v>Garry Marshall</v>
      </c>
      <c r="Y2169" s="18" t="str">
        <f t="shared" si="336"/>
        <v>GEORGİA RULE</v>
      </c>
      <c r="Z2169" s="18" t="str">
        <f t="shared" si="337"/>
        <v>Normal</v>
      </c>
      <c r="AA2169" s="18" t="str">
        <f>VLOOKUP(D2169, lookups!$A$2:$B$18, 2, FALSE)</f>
        <v>Medium Budget</v>
      </c>
      <c r="AB2169" s="18" t="str">
        <f t="shared" si="338"/>
        <v>Not Recommended</v>
      </c>
      <c r="AC2169" s="18" t="str">
        <f t="shared" si="339"/>
        <v>High Buzz Mismatch</v>
      </c>
    </row>
    <row r="2170" spans="1:29" x14ac:dyDescent="0.35">
      <c r="A2170" s="18" t="s">
        <v>5946</v>
      </c>
      <c r="B2170" s="19">
        <v>40622</v>
      </c>
      <c r="C2170" s="18" t="s">
        <v>50</v>
      </c>
      <c r="D2170" s="18" t="s">
        <v>109</v>
      </c>
      <c r="E2170" s="18" t="s">
        <v>21</v>
      </c>
      <c r="F2170" s="18" t="s">
        <v>22</v>
      </c>
      <c r="G2170" s="18" t="s">
        <v>150</v>
      </c>
      <c r="H2170" s="18" t="s">
        <v>5947</v>
      </c>
      <c r="I2170" s="18" t="s">
        <v>3335</v>
      </c>
      <c r="J2170" s="20">
        <v>963</v>
      </c>
      <c r="K2170" s="20">
        <v>4952</v>
      </c>
      <c r="L2170" s="20">
        <v>160</v>
      </c>
      <c r="M2170" s="20">
        <v>0</v>
      </c>
      <c r="N2170" s="20">
        <v>4</v>
      </c>
      <c r="O2170" s="20">
        <v>231</v>
      </c>
      <c r="P2170" s="20">
        <v>90</v>
      </c>
      <c r="Q2170" s="3">
        <v>18860403</v>
      </c>
      <c r="R2170" s="3">
        <v>25000000</v>
      </c>
      <c r="S2170" s="3">
        <f t="shared" si="330"/>
        <v>-6139597</v>
      </c>
      <c r="T2170" s="4">
        <f t="shared" si="331"/>
        <v>-0.24558388</v>
      </c>
      <c r="U2170" s="5">
        <f t="shared" si="332"/>
        <v>15.901766448</v>
      </c>
      <c r="V2170" s="2">
        <f t="shared" si="333"/>
        <v>2011</v>
      </c>
      <c r="W2170" s="18" t="str">
        <f t="shared" si="334"/>
        <v>mart</v>
      </c>
      <c r="X2170" s="18" t="str">
        <f t="shared" si="335"/>
        <v>David R. Ellis</v>
      </c>
      <c r="Y2170" s="18" t="str">
        <f t="shared" si="336"/>
        <v>SHARK NİGHT 3D</v>
      </c>
      <c r="Z2170" s="18" t="str">
        <f t="shared" si="337"/>
        <v>Normal</v>
      </c>
      <c r="AA2170" s="18" t="str">
        <f>VLOOKUP(D2170, lookups!$A$2:$B$18, 2, FALSE)</f>
        <v>Low Budget</v>
      </c>
      <c r="AB2170" s="18" t="str">
        <f t="shared" si="338"/>
        <v>Not Recommended</v>
      </c>
      <c r="AC2170" s="18" t="str">
        <f t="shared" si="339"/>
        <v>High Buzz Mismatch</v>
      </c>
    </row>
    <row r="2171" spans="1:29" x14ac:dyDescent="0.35">
      <c r="A2171" s="18" t="s">
        <v>4528</v>
      </c>
      <c r="B2171" s="19">
        <v>39059</v>
      </c>
      <c r="C2171" s="18" t="s">
        <v>50</v>
      </c>
      <c r="D2171" s="18" t="s">
        <v>95</v>
      </c>
      <c r="E2171" s="18" t="s">
        <v>21</v>
      </c>
      <c r="F2171" s="18" t="s">
        <v>22</v>
      </c>
      <c r="G2171" s="18" t="s">
        <v>150</v>
      </c>
      <c r="H2171" s="18" t="s">
        <v>4529</v>
      </c>
      <c r="I2171" s="18" t="s">
        <v>4530</v>
      </c>
      <c r="J2171" s="20">
        <v>472</v>
      </c>
      <c r="K2171" s="20">
        <v>1045</v>
      </c>
      <c r="L2171" s="20">
        <v>8</v>
      </c>
      <c r="M2171" s="20">
        <v>0</v>
      </c>
      <c r="N2171" s="20">
        <v>4.7</v>
      </c>
      <c r="O2171" s="20">
        <v>78</v>
      </c>
      <c r="P2171" s="20">
        <v>92</v>
      </c>
      <c r="Q2171" s="3">
        <v>18843314</v>
      </c>
      <c r="R2171" s="3">
        <v>20000000</v>
      </c>
      <c r="S2171" s="3">
        <f t="shared" si="330"/>
        <v>-1156686</v>
      </c>
      <c r="T2171" s="4">
        <f t="shared" si="331"/>
        <v>-5.7834299999999998E-2</v>
      </c>
      <c r="U2171" s="5">
        <f t="shared" si="332"/>
        <v>18.77686628</v>
      </c>
      <c r="V2171" s="2">
        <f t="shared" si="333"/>
        <v>2006</v>
      </c>
      <c r="W2171" s="18" t="str">
        <f t="shared" si="334"/>
        <v>dekabr</v>
      </c>
      <c r="X2171" s="18" t="str">
        <f t="shared" si="335"/>
        <v>John Bonito</v>
      </c>
      <c r="Y2171" s="18" t="str">
        <f t="shared" si="336"/>
        <v>THE MARİNE</v>
      </c>
      <c r="Z2171" s="18" t="str">
        <f t="shared" si="337"/>
        <v>Normal</v>
      </c>
      <c r="AA2171" s="18" t="str">
        <f>VLOOKUP(D2171, lookups!$A$2:$B$18, 2, FALSE)</f>
        <v>High Budget</v>
      </c>
      <c r="AB2171" s="18" t="str">
        <f t="shared" si="338"/>
        <v>Not Recommended</v>
      </c>
      <c r="AC2171" s="18" t="str">
        <f t="shared" si="339"/>
        <v>High Buzz Mismatch</v>
      </c>
    </row>
    <row r="2172" spans="1:29" x14ac:dyDescent="0.35">
      <c r="A2172" s="18" t="s">
        <v>6786</v>
      </c>
      <c r="B2172" s="19">
        <v>41941</v>
      </c>
      <c r="C2172" s="18" t="s">
        <v>50</v>
      </c>
      <c r="D2172" s="18" t="s">
        <v>95</v>
      </c>
      <c r="E2172" s="18" t="s">
        <v>21</v>
      </c>
      <c r="F2172" s="18" t="s">
        <v>22</v>
      </c>
      <c r="G2172" s="18" t="s">
        <v>150</v>
      </c>
      <c r="H2172" s="18" t="s">
        <v>6787</v>
      </c>
      <c r="I2172" s="18" t="s">
        <v>627</v>
      </c>
      <c r="J2172" s="20">
        <v>576</v>
      </c>
      <c r="K2172" s="20">
        <v>1520</v>
      </c>
      <c r="L2172" s="20">
        <v>212</v>
      </c>
      <c r="M2172" s="20">
        <v>12000</v>
      </c>
      <c r="N2172" s="20">
        <v>4.2</v>
      </c>
      <c r="O2172" s="20">
        <v>156</v>
      </c>
      <c r="P2172" s="20">
        <v>99</v>
      </c>
      <c r="Q2172" s="3">
        <v>18821279</v>
      </c>
      <c r="R2172" s="3">
        <v>70000000</v>
      </c>
      <c r="S2172" s="3">
        <f t="shared" si="330"/>
        <v>-51178721</v>
      </c>
      <c r="T2172" s="4">
        <f t="shared" si="331"/>
        <v>-0.73112458571428574</v>
      </c>
      <c r="U2172" s="5">
        <f t="shared" si="332"/>
        <v>17.707550165714284</v>
      </c>
      <c r="V2172" s="2">
        <f t="shared" si="333"/>
        <v>2014</v>
      </c>
      <c r="W2172" s="18" t="str">
        <f t="shared" si="334"/>
        <v>oktyabr</v>
      </c>
      <c r="X2172" s="18" t="str">
        <f t="shared" si="335"/>
        <v>Renny Harlin</v>
      </c>
      <c r="Y2172" s="18" t="str">
        <f t="shared" si="336"/>
        <v>THE LEGEND OF HERCULES</v>
      </c>
      <c r="Z2172" s="18" t="str">
        <f t="shared" si="337"/>
        <v>Underperformer</v>
      </c>
      <c r="AA2172" s="18" t="str">
        <f>VLOOKUP(D2172, lookups!$A$2:$B$18, 2, FALSE)</f>
        <v>High Budget</v>
      </c>
      <c r="AB2172" s="18" t="str">
        <f t="shared" si="338"/>
        <v>Not Recommended</v>
      </c>
      <c r="AC2172" s="18" t="str">
        <f t="shared" si="339"/>
        <v>High Buzz Mismatch</v>
      </c>
    </row>
    <row r="2173" spans="1:29" x14ac:dyDescent="0.35">
      <c r="A2173" s="18" t="s">
        <v>4186</v>
      </c>
      <c r="B2173" s="19">
        <v>38584</v>
      </c>
      <c r="C2173" s="18" t="s">
        <v>50</v>
      </c>
      <c r="D2173" s="18" t="s">
        <v>38</v>
      </c>
      <c r="E2173" s="18" t="s">
        <v>21</v>
      </c>
      <c r="F2173" s="18" t="s">
        <v>22</v>
      </c>
      <c r="G2173" s="18" t="s">
        <v>110</v>
      </c>
      <c r="H2173" s="18" t="s">
        <v>1250</v>
      </c>
      <c r="I2173" s="18" t="s">
        <v>4187</v>
      </c>
      <c r="J2173" s="20">
        <v>975</v>
      </c>
      <c r="K2173" s="20">
        <v>2944</v>
      </c>
      <c r="L2173" s="20">
        <v>57</v>
      </c>
      <c r="M2173" s="20">
        <v>549</v>
      </c>
      <c r="N2173" s="20">
        <v>6.9</v>
      </c>
      <c r="O2173" s="20">
        <v>125</v>
      </c>
      <c r="P2173" s="20">
        <v>118</v>
      </c>
      <c r="Q2173" s="3">
        <v>18761993</v>
      </c>
      <c r="R2173" s="3">
        <v>9000000</v>
      </c>
      <c r="S2173" s="3">
        <f t="shared" si="330"/>
        <v>9761993</v>
      </c>
      <c r="T2173" s="4">
        <f t="shared" si="331"/>
        <v>1.0846658888888889</v>
      </c>
      <c r="U2173" s="5">
        <f t="shared" si="332"/>
        <v>28.088766355555556</v>
      </c>
      <c r="V2173" s="2">
        <f t="shared" si="333"/>
        <v>2005</v>
      </c>
      <c r="W2173" s="18" t="str">
        <f t="shared" si="334"/>
        <v>avgust</v>
      </c>
      <c r="X2173" s="18" t="str">
        <f t="shared" si="335"/>
        <v>Mike Binder</v>
      </c>
      <c r="Y2173" s="18" t="str">
        <f t="shared" si="336"/>
        <v>THE UPSİDE OF ANGER</v>
      </c>
      <c r="Z2173" s="18" t="str">
        <f t="shared" si="337"/>
        <v>Normal</v>
      </c>
      <c r="AA2173" s="18" t="str">
        <f>VLOOKUP(D2173, lookups!$A$2:$B$18, 2, FALSE)</f>
        <v>Medium Budget</v>
      </c>
      <c r="AB2173" s="18" t="str">
        <f t="shared" si="338"/>
        <v>Not Recommended</v>
      </c>
      <c r="AC2173" s="18" t="str">
        <f t="shared" si="339"/>
        <v>Normal</v>
      </c>
    </row>
    <row r="2174" spans="1:29" x14ac:dyDescent="0.35">
      <c r="A2174" s="18" t="s">
        <v>4607</v>
      </c>
      <c r="B2174" s="19">
        <v>39104</v>
      </c>
      <c r="C2174" s="18" t="s">
        <v>50</v>
      </c>
      <c r="D2174" s="18" t="s">
        <v>79</v>
      </c>
      <c r="E2174" s="18" t="s">
        <v>21</v>
      </c>
      <c r="F2174" s="18" t="s">
        <v>101</v>
      </c>
      <c r="G2174" s="18" t="s">
        <v>102</v>
      </c>
      <c r="H2174" s="18" t="s">
        <v>2901</v>
      </c>
      <c r="I2174" s="18" t="s">
        <v>4608</v>
      </c>
      <c r="J2174" s="20">
        <v>11000</v>
      </c>
      <c r="K2174" s="20">
        <v>12554</v>
      </c>
      <c r="L2174" s="20">
        <v>11</v>
      </c>
      <c r="M2174" s="20">
        <v>0</v>
      </c>
      <c r="N2174" s="20">
        <v>7.1</v>
      </c>
      <c r="O2174" s="20">
        <v>150</v>
      </c>
      <c r="P2174" s="20">
        <v>120</v>
      </c>
      <c r="Q2174" s="3">
        <v>18663911</v>
      </c>
      <c r="R2174" s="3">
        <v>16500000</v>
      </c>
      <c r="S2174" s="3">
        <f t="shared" si="330"/>
        <v>2163911</v>
      </c>
      <c r="T2174" s="4">
        <f t="shared" si="331"/>
        <v>0.13114612121212121</v>
      </c>
      <c r="U2174" s="5">
        <f t="shared" si="332"/>
        <v>28.452458448484848</v>
      </c>
      <c r="V2174" s="2">
        <f t="shared" si="333"/>
        <v>2007</v>
      </c>
      <c r="W2174" s="18" t="str">
        <f t="shared" si="334"/>
        <v>yanvar</v>
      </c>
      <c r="X2174" s="18" t="str">
        <f t="shared" si="335"/>
        <v>Julian Jarrold</v>
      </c>
      <c r="Y2174" s="18" t="str">
        <f t="shared" si="336"/>
        <v>BECOMİNG JANE</v>
      </c>
      <c r="Z2174" s="18" t="str">
        <f t="shared" si="337"/>
        <v>Normal</v>
      </c>
      <c r="AA2174" s="18" t="str">
        <f>VLOOKUP(D2174, lookups!$A$2:$B$18, 2, FALSE)</f>
        <v>Medium Budget</v>
      </c>
      <c r="AB2174" s="18" t="str">
        <f t="shared" si="338"/>
        <v>Not Recommended</v>
      </c>
      <c r="AC2174" s="18" t="str">
        <f t="shared" si="339"/>
        <v>Normal</v>
      </c>
    </row>
    <row r="2175" spans="1:29" x14ac:dyDescent="0.35">
      <c r="A2175" s="18" t="s">
        <v>6754</v>
      </c>
      <c r="B2175" s="19">
        <v>41978</v>
      </c>
      <c r="C2175" s="18" t="s">
        <v>50</v>
      </c>
      <c r="D2175" s="18" t="s">
        <v>27</v>
      </c>
      <c r="E2175" s="18" t="s">
        <v>21</v>
      </c>
      <c r="F2175" s="18" t="s">
        <v>22</v>
      </c>
      <c r="G2175" s="18" t="s">
        <v>150</v>
      </c>
      <c r="H2175" s="18" t="s">
        <v>3132</v>
      </c>
      <c r="I2175" s="18" t="s">
        <v>4449</v>
      </c>
      <c r="J2175" s="20">
        <v>17000</v>
      </c>
      <c r="K2175" s="20">
        <v>19673</v>
      </c>
      <c r="L2175" s="20">
        <v>25</v>
      </c>
      <c r="M2175" s="20">
        <v>45000</v>
      </c>
      <c r="N2175" s="20">
        <v>7.5</v>
      </c>
      <c r="O2175" s="20">
        <v>309</v>
      </c>
      <c r="P2175" s="20">
        <v>101</v>
      </c>
      <c r="Q2175" s="3">
        <v>18656400</v>
      </c>
      <c r="R2175" s="3">
        <v>5000000</v>
      </c>
      <c r="S2175" s="3">
        <f t="shared" si="330"/>
        <v>13656400</v>
      </c>
      <c r="T2175" s="4">
        <f t="shared" si="331"/>
        <v>2.7312799999999999</v>
      </c>
      <c r="U2175" s="5">
        <f t="shared" si="332"/>
        <v>35.592511999999999</v>
      </c>
      <c r="V2175" s="2">
        <f t="shared" si="333"/>
        <v>2014</v>
      </c>
      <c r="W2175" s="18" t="str">
        <f t="shared" si="334"/>
        <v>dekabr</v>
      </c>
      <c r="X2175" s="18" t="str">
        <f t="shared" si="335"/>
        <v>Richard Glatzer</v>
      </c>
      <c r="Y2175" s="18" t="str">
        <f t="shared" si="336"/>
        <v>STİLL ALİCE</v>
      </c>
      <c r="Z2175" s="18" t="str">
        <f t="shared" si="337"/>
        <v>Normal</v>
      </c>
      <c r="AA2175" s="18" t="str">
        <f>VLOOKUP(D2175, lookups!$A$2:$B$18, 2, FALSE)</f>
        <v>Medium Budget</v>
      </c>
      <c r="AB2175" s="18" t="str">
        <f t="shared" si="338"/>
        <v>Not Recommended</v>
      </c>
      <c r="AC2175" s="18" t="str">
        <f t="shared" si="339"/>
        <v>Normal</v>
      </c>
    </row>
    <row r="2176" spans="1:29" x14ac:dyDescent="0.35">
      <c r="A2176" s="18" t="s">
        <v>2232</v>
      </c>
      <c r="B2176" s="19">
        <v>36356</v>
      </c>
      <c r="C2176" s="18" t="s">
        <v>50</v>
      </c>
      <c r="D2176" s="18" t="s">
        <v>312</v>
      </c>
      <c r="E2176" s="18" t="s">
        <v>21</v>
      </c>
      <c r="F2176" s="18" t="s">
        <v>1895</v>
      </c>
      <c r="G2176" s="18" t="s">
        <v>110</v>
      </c>
      <c r="H2176" s="18" t="s">
        <v>444</v>
      </c>
      <c r="I2176" s="18" t="s">
        <v>2233</v>
      </c>
      <c r="J2176" s="20">
        <v>40000</v>
      </c>
      <c r="K2176" s="20">
        <v>42344</v>
      </c>
      <c r="L2176" s="20">
        <v>2000</v>
      </c>
      <c r="M2176" s="20">
        <v>0</v>
      </c>
      <c r="N2176" s="20">
        <v>6.7</v>
      </c>
      <c r="O2176" s="20">
        <v>172</v>
      </c>
      <c r="P2176" s="20">
        <v>133</v>
      </c>
      <c r="Q2176" s="3">
        <v>18653746</v>
      </c>
      <c r="R2176" s="3">
        <v>38000000</v>
      </c>
      <c r="S2176" s="3">
        <f t="shared" si="330"/>
        <v>-19346254</v>
      </c>
      <c r="T2176" s="4">
        <f t="shared" si="331"/>
        <v>-0.50911194736842103</v>
      </c>
      <c r="U2176" s="5">
        <f t="shared" si="332"/>
        <v>26.596355221052633</v>
      </c>
      <c r="V2176" s="2">
        <f t="shared" si="333"/>
        <v>1999</v>
      </c>
      <c r="W2176" s="18" t="str">
        <f t="shared" si="334"/>
        <v>iyul</v>
      </c>
      <c r="X2176" s="18" t="str">
        <f t="shared" si="335"/>
        <v>Roman Polanski</v>
      </c>
      <c r="Y2176" s="18" t="str">
        <f t="shared" si="336"/>
        <v>THE NİNTH GATE</v>
      </c>
      <c r="Z2176" s="18" t="str">
        <f t="shared" si="337"/>
        <v>Normal</v>
      </c>
      <c r="AA2176" s="18" t="str">
        <f>VLOOKUP(D2176, lookups!$A$2:$B$18, 2, FALSE)</f>
        <v>Medium Budget</v>
      </c>
      <c r="AB2176" s="18" t="str">
        <f t="shared" si="338"/>
        <v>Not Recommended</v>
      </c>
      <c r="AC2176" s="18" t="str">
        <f t="shared" si="339"/>
        <v>Normal</v>
      </c>
    </row>
    <row r="2177" spans="1:29" x14ac:dyDescent="0.35">
      <c r="A2177" s="18" t="s">
        <v>1993</v>
      </c>
      <c r="B2177" s="19">
        <v>36287</v>
      </c>
      <c r="C2177" s="18" t="s">
        <v>50</v>
      </c>
      <c r="D2177" s="18" t="s">
        <v>38</v>
      </c>
      <c r="E2177" s="18" t="s">
        <v>21</v>
      </c>
      <c r="F2177" s="18" t="s">
        <v>22</v>
      </c>
      <c r="G2177" s="18" t="s">
        <v>150</v>
      </c>
      <c r="H2177" s="18" t="s">
        <v>1401</v>
      </c>
      <c r="I2177" s="18" t="s">
        <v>1994</v>
      </c>
      <c r="J2177" s="20">
        <v>20000</v>
      </c>
      <c r="K2177" s="20">
        <v>22040</v>
      </c>
      <c r="L2177" s="20">
        <v>61</v>
      </c>
      <c r="M2177" s="20">
        <v>638</v>
      </c>
      <c r="N2177" s="20">
        <v>6.1</v>
      </c>
      <c r="O2177" s="20">
        <v>36</v>
      </c>
      <c r="P2177" s="20">
        <v>114</v>
      </c>
      <c r="Q2177" s="3">
        <v>18653615</v>
      </c>
      <c r="R2177" s="3">
        <v>23000000</v>
      </c>
      <c r="S2177" s="3">
        <f t="shared" si="330"/>
        <v>-4346385</v>
      </c>
      <c r="T2177" s="4">
        <f t="shared" si="331"/>
        <v>-0.18897326086956523</v>
      </c>
      <c r="U2177" s="5">
        <f t="shared" si="332"/>
        <v>24.388210695652173</v>
      </c>
      <c r="V2177" s="2">
        <f t="shared" si="333"/>
        <v>1999</v>
      </c>
      <c r="W2177" s="18" t="str">
        <f t="shared" si="334"/>
        <v>may</v>
      </c>
      <c r="X2177" s="18" t="str">
        <f t="shared" si="335"/>
        <v>Wayne Wang</v>
      </c>
      <c r="Y2177" s="18" t="str">
        <f t="shared" si="336"/>
        <v>ANYWHERE BUT HERE</v>
      </c>
      <c r="Z2177" s="18" t="str">
        <f t="shared" si="337"/>
        <v>Normal</v>
      </c>
      <c r="AA2177" s="18" t="str">
        <f>VLOOKUP(D2177, lookups!$A$2:$B$18, 2, FALSE)</f>
        <v>Medium Budget</v>
      </c>
      <c r="AB2177" s="18" t="str">
        <f t="shared" si="338"/>
        <v>Not Recommended</v>
      </c>
      <c r="AC2177" s="18" t="str">
        <f t="shared" si="339"/>
        <v>Normal</v>
      </c>
    </row>
    <row r="2178" spans="1:29" x14ac:dyDescent="0.35">
      <c r="A2178" s="18" t="s">
        <v>1293</v>
      </c>
      <c r="B2178" s="19">
        <v>34800</v>
      </c>
      <c r="C2178" s="18" t="s">
        <v>19</v>
      </c>
      <c r="D2178" s="18" t="s">
        <v>95</v>
      </c>
      <c r="E2178" s="18" t="s">
        <v>21</v>
      </c>
      <c r="F2178" s="18" t="s">
        <v>97</v>
      </c>
      <c r="G2178" s="18" t="s">
        <v>110</v>
      </c>
      <c r="H2178" s="18" t="s">
        <v>1294</v>
      </c>
      <c r="I2178" s="18" t="s">
        <v>595</v>
      </c>
      <c r="J2178" s="20">
        <v>29000</v>
      </c>
      <c r="K2178" s="20">
        <v>29743</v>
      </c>
      <c r="L2178" s="20">
        <v>0</v>
      </c>
      <c r="M2178" s="20">
        <v>0</v>
      </c>
      <c r="N2178" s="20">
        <v>6.4</v>
      </c>
      <c r="O2178" s="20">
        <v>63</v>
      </c>
      <c r="P2178" s="20">
        <v>107</v>
      </c>
      <c r="Q2178" s="3">
        <v>18636537</v>
      </c>
      <c r="R2178" s="3">
        <v>32000000</v>
      </c>
      <c r="S2178" s="3">
        <f t="shared" si="330"/>
        <v>-13363463</v>
      </c>
      <c r="T2178" s="4">
        <f t="shared" si="331"/>
        <v>-0.41760821874999998</v>
      </c>
      <c r="U2178" s="5">
        <f t="shared" si="332"/>
        <v>25.432956712500001</v>
      </c>
      <c r="V2178" s="2">
        <f t="shared" si="333"/>
        <v>1995</v>
      </c>
      <c r="W2178" s="18" t="str">
        <f t="shared" si="334"/>
        <v>aprel</v>
      </c>
      <c r="X2178" s="18" t="str">
        <f t="shared" si="335"/>
        <v>Sam Raimi</v>
      </c>
      <c r="Y2178" s="18" t="str">
        <f t="shared" si="336"/>
        <v>THE QUİCK AND THE DEAD</v>
      </c>
      <c r="Z2178" s="18" t="str">
        <f t="shared" si="337"/>
        <v>Normal</v>
      </c>
      <c r="AA2178" s="18" t="str">
        <f>VLOOKUP(D2178, lookups!$A$2:$B$18, 2, FALSE)</f>
        <v>High Budget</v>
      </c>
      <c r="AB2178" s="18" t="str">
        <f t="shared" si="338"/>
        <v>Not Recommended</v>
      </c>
      <c r="AC2178" s="18" t="str">
        <f t="shared" si="339"/>
        <v>Normal</v>
      </c>
    </row>
    <row r="2179" spans="1:29" x14ac:dyDescent="0.35">
      <c r="A2179" s="18" t="s">
        <v>2310</v>
      </c>
      <c r="B2179" s="19">
        <v>36640</v>
      </c>
      <c r="C2179" s="18" t="s">
        <v>50</v>
      </c>
      <c r="D2179" s="18" t="s">
        <v>38</v>
      </c>
      <c r="E2179" s="18" t="s">
        <v>21</v>
      </c>
      <c r="F2179" s="18" t="s">
        <v>22</v>
      </c>
      <c r="G2179" s="18" t="s">
        <v>150</v>
      </c>
      <c r="H2179" s="18" t="s">
        <v>2311</v>
      </c>
      <c r="I2179" s="18" t="s">
        <v>1492</v>
      </c>
      <c r="J2179" s="20">
        <v>957</v>
      </c>
      <c r="K2179" s="20">
        <v>4611</v>
      </c>
      <c r="L2179" s="20">
        <v>378</v>
      </c>
      <c r="M2179" s="20">
        <v>0</v>
      </c>
      <c r="N2179" s="20">
        <v>7.5</v>
      </c>
      <c r="O2179" s="20">
        <v>119</v>
      </c>
      <c r="P2179" s="20">
        <v>90</v>
      </c>
      <c r="Q2179" s="3">
        <v>18621249</v>
      </c>
      <c r="R2179" s="3">
        <v>6000000</v>
      </c>
      <c r="S2179" s="3">
        <f t="shared" ref="S2179:S2242" si="340">Q2179-R2179</f>
        <v>12621249</v>
      </c>
      <c r="T2179" s="4">
        <f t="shared" ref="T2179:T2242" si="341">IF(R2179&gt;0, (Q2179-R2179)/R2179, 0)</f>
        <v>2.1035415</v>
      </c>
      <c r="U2179" s="5">
        <f t="shared" ref="U2179:U2242" si="342">(N2179*4) + (T2179*0.4) + (M2179/10000)</f>
        <v>30.841416599999999</v>
      </c>
      <c r="V2179" s="2">
        <f t="shared" ref="V2179:V2242" si="343">YEAR(B2179)</f>
        <v>2000</v>
      </c>
      <c r="W2179" s="18" t="str">
        <f t="shared" ref="W2179:W2242" si="344">TEXT(B2179, "mmmm")</f>
        <v>aprel</v>
      </c>
      <c r="X2179" s="18" t="str">
        <f t="shared" ref="X2179:X2242" si="345">TRIM(I2179)</f>
        <v>Christopher Guest</v>
      </c>
      <c r="Y2179" s="18" t="str">
        <f t="shared" ref="Y2179:Y2242" si="346">UPPER(A2179)</f>
        <v>BEST İN SHOW</v>
      </c>
      <c r="Z2179" s="18" t="str">
        <f t="shared" ref="Z2179:Z2242" si="347">IF(AND(R2179&gt;50000000, S2179&lt;0), "Underperformer", IF(AND(R2179&lt;10000000, S2179&gt;50000000), "Overperformer", "Normal"))</f>
        <v>Normal</v>
      </c>
      <c r="AA2179" s="18" t="str">
        <f>VLOOKUP(D2179, lookups!$A$2:$B$18, 2, FALSE)</f>
        <v>Medium Budget</v>
      </c>
      <c r="AB2179" s="18" t="str">
        <f t="shared" ref="AB2179:AB2242" si="348">IF(AND(N2179&gt;7, T2179&gt;1, U2179&gt;70), "Recommended", "Not Recommended")</f>
        <v>Not Recommended</v>
      </c>
      <c r="AC2179" s="18" t="str">
        <f t="shared" ref="AC2179:AC2242" si="349">IF(N2179&gt;=8, "High Buzz / High Score", IF(AND(N2179&lt;6, T2179&lt;1), "High Buzz Mismatch", "Normal"))</f>
        <v>Normal</v>
      </c>
    </row>
    <row r="2180" spans="1:29" x14ac:dyDescent="0.35">
      <c r="A2180" s="18" t="s">
        <v>6166</v>
      </c>
      <c r="B2180" s="19">
        <v>41091</v>
      </c>
      <c r="C2180" s="18" t="s">
        <v>50</v>
      </c>
      <c r="D2180" s="18" t="s">
        <v>95</v>
      </c>
      <c r="E2180" s="18" t="s">
        <v>21</v>
      </c>
      <c r="F2180" s="18" t="s">
        <v>22</v>
      </c>
      <c r="G2180" s="18" t="s">
        <v>150</v>
      </c>
      <c r="H2180" s="18" t="s">
        <v>6167</v>
      </c>
      <c r="I2180" s="18" t="s">
        <v>6168</v>
      </c>
      <c r="J2180" s="20">
        <v>107</v>
      </c>
      <c r="K2180" s="20">
        <v>362</v>
      </c>
      <c r="L2180" s="20">
        <v>20</v>
      </c>
      <c r="M2180" s="20">
        <v>11000</v>
      </c>
      <c r="N2180" s="20">
        <v>6.6</v>
      </c>
      <c r="O2180" s="20">
        <v>258</v>
      </c>
      <c r="P2180" s="20">
        <v>102</v>
      </c>
      <c r="Q2180" s="3">
        <v>18600911</v>
      </c>
      <c r="R2180" s="3">
        <v>42000000</v>
      </c>
      <c r="S2180" s="3">
        <f t="shared" si="340"/>
        <v>-23399089</v>
      </c>
      <c r="T2180" s="4">
        <f t="shared" si="341"/>
        <v>-0.55712116666666667</v>
      </c>
      <c r="U2180" s="5">
        <f t="shared" si="342"/>
        <v>27.277151533333335</v>
      </c>
      <c r="V2180" s="2">
        <f t="shared" si="343"/>
        <v>2012</v>
      </c>
      <c r="W2180" s="18" t="str">
        <f t="shared" si="344"/>
        <v>iyul</v>
      </c>
      <c r="X2180" s="18" t="str">
        <f t="shared" si="345"/>
        <v>Asger Leth</v>
      </c>
      <c r="Y2180" s="18" t="str">
        <f t="shared" si="346"/>
        <v>MAN ON A LEDGE</v>
      </c>
      <c r="Z2180" s="18" t="str">
        <f t="shared" si="347"/>
        <v>Normal</v>
      </c>
      <c r="AA2180" s="18" t="str">
        <f>VLOOKUP(D2180, lookups!$A$2:$B$18, 2, FALSE)</f>
        <v>High Budget</v>
      </c>
      <c r="AB2180" s="18" t="str">
        <f t="shared" si="348"/>
        <v>Not Recommended</v>
      </c>
      <c r="AC2180" s="18" t="str">
        <f t="shared" si="349"/>
        <v>Normal</v>
      </c>
    </row>
    <row r="2181" spans="1:29" x14ac:dyDescent="0.35">
      <c r="A2181" s="18" t="s">
        <v>4253</v>
      </c>
      <c r="B2181" s="19">
        <v>38740</v>
      </c>
      <c r="C2181" s="18" t="s">
        <v>50</v>
      </c>
      <c r="D2181" s="18" t="s">
        <v>38</v>
      </c>
      <c r="E2181" s="18" t="s">
        <v>21</v>
      </c>
      <c r="F2181" s="18" t="s">
        <v>22</v>
      </c>
      <c r="G2181" s="18" t="s">
        <v>102</v>
      </c>
      <c r="H2181" s="18" t="s">
        <v>4254</v>
      </c>
      <c r="I2181" s="18" t="s">
        <v>4255</v>
      </c>
      <c r="J2181" s="20">
        <v>836</v>
      </c>
      <c r="K2181" s="20">
        <v>3963</v>
      </c>
      <c r="L2181" s="20">
        <v>20</v>
      </c>
      <c r="M2181" s="20">
        <v>0</v>
      </c>
      <c r="N2181" s="20">
        <v>5.3</v>
      </c>
      <c r="O2181" s="20">
        <v>66</v>
      </c>
      <c r="P2181" s="20">
        <v>104</v>
      </c>
      <c r="Q2181" s="3">
        <v>18595716</v>
      </c>
      <c r="R2181" s="3">
        <v>12000000</v>
      </c>
      <c r="S2181" s="3">
        <f t="shared" si="340"/>
        <v>6595716</v>
      </c>
      <c r="T2181" s="4">
        <f t="shared" si="341"/>
        <v>0.54964299999999999</v>
      </c>
      <c r="U2181" s="5">
        <f t="shared" si="342"/>
        <v>21.419857199999999</v>
      </c>
      <c r="V2181" s="2">
        <f t="shared" si="343"/>
        <v>2006</v>
      </c>
      <c r="W2181" s="18" t="str">
        <f t="shared" si="344"/>
        <v>yanvar</v>
      </c>
      <c r="X2181" s="18" t="str">
        <f t="shared" si="345"/>
        <v>Elizabeth Allen Rosenbaum</v>
      </c>
      <c r="Y2181" s="18" t="str">
        <f t="shared" si="346"/>
        <v>AQUAMARİNE</v>
      </c>
      <c r="Z2181" s="18" t="str">
        <f t="shared" si="347"/>
        <v>Normal</v>
      </c>
      <c r="AA2181" s="18" t="str">
        <f>VLOOKUP(D2181, lookups!$A$2:$B$18, 2, FALSE)</f>
        <v>Medium Budget</v>
      </c>
      <c r="AB2181" s="18" t="str">
        <f t="shared" si="348"/>
        <v>Not Recommended</v>
      </c>
      <c r="AC2181" s="18" t="str">
        <f t="shared" si="349"/>
        <v>High Buzz Mismatch</v>
      </c>
    </row>
    <row r="2182" spans="1:29" x14ac:dyDescent="0.35">
      <c r="A2182" s="18" t="s">
        <v>4912</v>
      </c>
      <c r="B2182" s="19">
        <v>39795</v>
      </c>
      <c r="C2182" s="18" t="s">
        <v>50</v>
      </c>
      <c r="D2182" s="18" t="s">
        <v>27</v>
      </c>
      <c r="E2182" s="18" t="s">
        <v>21</v>
      </c>
      <c r="F2182" s="18" t="s">
        <v>22</v>
      </c>
      <c r="G2182" s="18" t="s">
        <v>110</v>
      </c>
      <c r="H2182" s="18" t="s">
        <v>4369</v>
      </c>
      <c r="I2182" s="18" t="s">
        <v>474</v>
      </c>
      <c r="J2182" s="20">
        <v>2000</v>
      </c>
      <c r="K2182" s="20">
        <v>6161</v>
      </c>
      <c r="L2182" s="20">
        <v>2000</v>
      </c>
      <c r="M2182" s="20">
        <v>0</v>
      </c>
      <c r="N2182" s="20">
        <v>7.7</v>
      </c>
      <c r="O2182" s="20">
        <v>302</v>
      </c>
      <c r="P2182" s="20">
        <v>122</v>
      </c>
      <c r="Q2182" s="3">
        <v>18593156</v>
      </c>
      <c r="R2182" s="3">
        <v>35000000</v>
      </c>
      <c r="S2182" s="3">
        <f t="shared" si="340"/>
        <v>-16406844</v>
      </c>
      <c r="T2182" s="4">
        <f t="shared" si="341"/>
        <v>-0.46876697142857143</v>
      </c>
      <c r="U2182" s="5">
        <f t="shared" si="342"/>
        <v>30.612493211428571</v>
      </c>
      <c r="V2182" s="2">
        <f t="shared" si="343"/>
        <v>2008</v>
      </c>
      <c r="W2182" s="18" t="str">
        <f t="shared" si="344"/>
        <v>dekabr</v>
      </c>
      <c r="X2182" s="18" t="str">
        <f t="shared" si="345"/>
        <v>Ron Howard</v>
      </c>
      <c r="Y2182" s="18" t="str">
        <f t="shared" si="346"/>
        <v>FROST/NİXON</v>
      </c>
      <c r="Z2182" s="18" t="str">
        <f t="shared" si="347"/>
        <v>Normal</v>
      </c>
      <c r="AA2182" s="18" t="str">
        <f>VLOOKUP(D2182, lookups!$A$2:$B$18, 2, FALSE)</f>
        <v>Medium Budget</v>
      </c>
      <c r="AB2182" s="18" t="str">
        <f t="shared" si="348"/>
        <v>Not Recommended</v>
      </c>
      <c r="AC2182" s="18" t="str">
        <f t="shared" si="349"/>
        <v>Normal</v>
      </c>
    </row>
    <row r="2183" spans="1:29" x14ac:dyDescent="0.35">
      <c r="A2183" s="18" t="s">
        <v>1456</v>
      </c>
      <c r="B2183" s="19">
        <v>35123</v>
      </c>
      <c r="C2183" s="18" t="s">
        <v>50</v>
      </c>
      <c r="D2183" s="18" t="s">
        <v>95</v>
      </c>
      <c r="E2183" s="18" t="s">
        <v>21</v>
      </c>
      <c r="F2183" s="18" t="s">
        <v>22</v>
      </c>
      <c r="G2183" s="18" t="s">
        <v>110</v>
      </c>
      <c r="H2183" s="18" t="s">
        <v>221</v>
      </c>
      <c r="I2183" s="18" t="s">
        <v>574</v>
      </c>
      <c r="J2183" s="20">
        <v>22000</v>
      </c>
      <c r="K2183" s="20">
        <v>24618</v>
      </c>
      <c r="L2183" s="20">
        <v>12000</v>
      </c>
      <c r="M2183" s="20">
        <v>0</v>
      </c>
      <c r="N2183" s="20">
        <v>5.8</v>
      </c>
      <c r="O2183" s="20">
        <v>50</v>
      </c>
      <c r="P2183" s="20">
        <v>116</v>
      </c>
      <c r="Q2183" s="3">
        <v>18573791</v>
      </c>
      <c r="R2183" s="3">
        <v>55000000</v>
      </c>
      <c r="S2183" s="3">
        <f t="shared" si="340"/>
        <v>-36426209</v>
      </c>
      <c r="T2183" s="4">
        <f t="shared" si="341"/>
        <v>-0.66229470909090904</v>
      </c>
      <c r="U2183" s="5">
        <f t="shared" si="342"/>
        <v>22.935082116363635</v>
      </c>
      <c r="V2183" s="2">
        <f t="shared" si="343"/>
        <v>1996</v>
      </c>
      <c r="W2183" s="18" t="str">
        <f t="shared" si="344"/>
        <v>fevral</v>
      </c>
      <c r="X2183" s="18" t="str">
        <f t="shared" si="345"/>
        <v>Tony Scott</v>
      </c>
      <c r="Y2183" s="18" t="str">
        <f t="shared" si="346"/>
        <v>THE FAN</v>
      </c>
      <c r="Z2183" s="18" t="str">
        <f t="shared" si="347"/>
        <v>Underperformer</v>
      </c>
      <c r="AA2183" s="18" t="str">
        <f>VLOOKUP(D2183, lookups!$A$2:$B$18, 2, FALSE)</f>
        <v>High Budget</v>
      </c>
      <c r="AB2183" s="18" t="str">
        <f t="shared" si="348"/>
        <v>Not Recommended</v>
      </c>
      <c r="AC2183" s="18" t="str">
        <f t="shared" si="349"/>
        <v>High Buzz Mismatch</v>
      </c>
    </row>
    <row r="2184" spans="1:29" x14ac:dyDescent="0.35">
      <c r="A2184" s="18" t="s">
        <v>1985</v>
      </c>
      <c r="B2184" s="19">
        <v>36251</v>
      </c>
      <c r="C2184" s="18" t="s">
        <v>50</v>
      </c>
      <c r="D2184" s="18" t="s">
        <v>38</v>
      </c>
      <c r="E2184" s="18" t="s">
        <v>21</v>
      </c>
      <c r="F2184" s="18" t="s">
        <v>101</v>
      </c>
      <c r="G2184" s="18" t="s">
        <v>150</v>
      </c>
      <c r="H2184" s="18" t="s">
        <v>1582</v>
      </c>
      <c r="I2184" s="18" t="s">
        <v>1986</v>
      </c>
      <c r="J2184" s="20">
        <v>893</v>
      </c>
      <c r="K2184" s="20">
        <v>2640</v>
      </c>
      <c r="L2184" s="20">
        <v>32</v>
      </c>
      <c r="M2184" s="20">
        <v>646</v>
      </c>
      <c r="N2184" s="20">
        <v>6.9</v>
      </c>
      <c r="O2184" s="20">
        <v>105</v>
      </c>
      <c r="P2184" s="20">
        <v>97</v>
      </c>
      <c r="Q2184" s="3">
        <v>18535191</v>
      </c>
      <c r="R2184" s="3">
        <v>14000000</v>
      </c>
      <c r="S2184" s="3">
        <f t="shared" si="340"/>
        <v>4535191</v>
      </c>
      <c r="T2184" s="4">
        <f t="shared" si="341"/>
        <v>0.32394221428571429</v>
      </c>
      <c r="U2184" s="5">
        <f t="shared" si="342"/>
        <v>27.794176885714286</v>
      </c>
      <c r="V2184" s="2">
        <f t="shared" si="343"/>
        <v>1999</v>
      </c>
      <c r="W2184" s="18" t="str">
        <f t="shared" si="344"/>
        <v>aprel</v>
      </c>
      <c r="X2184" s="18" t="str">
        <f t="shared" si="345"/>
        <v>Oliver Parker</v>
      </c>
      <c r="Y2184" s="18" t="str">
        <f t="shared" si="346"/>
        <v>AN IDEAL HUSBAND</v>
      </c>
      <c r="Z2184" s="18" t="str">
        <f t="shared" si="347"/>
        <v>Normal</v>
      </c>
      <c r="AA2184" s="18" t="str">
        <f>VLOOKUP(D2184, lookups!$A$2:$B$18, 2, FALSE)</f>
        <v>Medium Budget</v>
      </c>
      <c r="AB2184" s="18" t="str">
        <f t="shared" si="348"/>
        <v>Not Recommended</v>
      </c>
      <c r="AC2184" s="18" t="str">
        <f t="shared" si="349"/>
        <v>Normal</v>
      </c>
    </row>
    <row r="2185" spans="1:29" x14ac:dyDescent="0.35">
      <c r="A2185" s="18" t="s">
        <v>4554</v>
      </c>
      <c r="B2185" s="19">
        <v>38732</v>
      </c>
      <c r="C2185" s="18" t="s">
        <v>50</v>
      </c>
      <c r="D2185" s="18" t="s">
        <v>95</v>
      </c>
      <c r="E2185" s="18" t="s">
        <v>21</v>
      </c>
      <c r="F2185" s="18" t="s">
        <v>22</v>
      </c>
      <c r="G2185" s="18" t="s">
        <v>150</v>
      </c>
      <c r="H2185" s="18" t="s">
        <v>869</v>
      </c>
      <c r="I2185" s="18" t="s">
        <v>3048</v>
      </c>
      <c r="J2185" s="20">
        <v>14000</v>
      </c>
      <c r="K2185" s="20">
        <v>15271</v>
      </c>
      <c r="L2185" s="20">
        <v>110</v>
      </c>
      <c r="M2185" s="20">
        <v>0</v>
      </c>
      <c r="N2185" s="20">
        <v>4.4000000000000004</v>
      </c>
      <c r="O2185" s="20">
        <v>158</v>
      </c>
      <c r="P2185" s="20">
        <v>94</v>
      </c>
      <c r="Q2185" s="3">
        <v>18500966</v>
      </c>
      <c r="R2185" s="3">
        <v>30000000</v>
      </c>
      <c r="S2185" s="3">
        <f t="shared" si="340"/>
        <v>-11499034</v>
      </c>
      <c r="T2185" s="4">
        <f t="shared" si="341"/>
        <v>-0.38330113333333332</v>
      </c>
      <c r="U2185" s="5">
        <f t="shared" si="342"/>
        <v>17.446679546666669</v>
      </c>
      <c r="V2185" s="2">
        <f t="shared" si="343"/>
        <v>2006</v>
      </c>
      <c r="W2185" s="18" t="str">
        <f t="shared" si="344"/>
        <v>yanvar</v>
      </c>
      <c r="X2185" s="18" t="str">
        <f t="shared" si="345"/>
        <v>Kurt Wimmer</v>
      </c>
      <c r="Y2185" s="18" t="str">
        <f t="shared" si="346"/>
        <v>ULTRAVİOLET</v>
      </c>
      <c r="Z2185" s="18" t="str">
        <f t="shared" si="347"/>
        <v>Normal</v>
      </c>
      <c r="AA2185" s="18" t="str">
        <f>VLOOKUP(D2185, lookups!$A$2:$B$18, 2, FALSE)</f>
        <v>High Budget</v>
      </c>
      <c r="AB2185" s="18" t="str">
        <f t="shared" si="348"/>
        <v>Not Recommended</v>
      </c>
      <c r="AC2185" s="18" t="str">
        <f t="shared" si="349"/>
        <v>High Buzz Mismatch</v>
      </c>
    </row>
    <row r="2186" spans="1:29" x14ac:dyDescent="0.35">
      <c r="A2186" s="18" t="s">
        <v>2859</v>
      </c>
      <c r="B2186" s="19">
        <v>37116</v>
      </c>
      <c r="C2186" s="18" t="s">
        <v>50</v>
      </c>
      <c r="D2186" s="18" t="s">
        <v>38</v>
      </c>
      <c r="E2186" s="18" t="s">
        <v>21</v>
      </c>
      <c r="F2186" s="18" t="s">
        <v>22</v>
      </c>
      <c r="G2186" s="18" t="s">
        <v>110</v>
      </c>
      <c r="H2186" s="18" t="s">
        <v>2860</v>
      </c>
      <c r="I2186" s="18" t="s">
        <v>2861</v>
      </c>
      <c r="J2186" s="20">
        <v>816</v>
      </c>
      <c r="K2186" s="20">
        <v>2893</v>
      </c>
      <c r="L2186" s="20">
        <v>422</v>
      </c>
      <c r="M2186" s="20">
        <v>0</v>
      </c>
      <c r="N2186" s="20">
        <v>7.1</v>
      </c>
      <c r="O2186" s="20">
        <v>100</v>
      </c>
      <c r="P2186" s="20">
        <v>100</v>
      </c>
      <c r="Q2186" s="3">
        <v>18488314</v>
      </c>
      <c r="R2186" s="3">
        <v>1200000</v>
      </c>
      <c r="S2186" s="3">
        <f t="shared" si="340"/>
        <v>17288314</v>
      </c>
      <c r="T2186" s="4">
        <f t="shared" si="341"/>
        <v>14.406928333333333</v>
      </c>
      <c r="U2186" s="5">
        <f t="shared" si="342"/>
        <v>34.162771333333332</v>
      </c>
      <c r="V2186" s="2">
        <f t="shared" si="343"/>
        <v>2001</v>
      </c>
      <c r="W2186" s="18" t="str">
        <f t="shared" si="344"/>
        <v>avgust</v>
      </c>
      <c r="X2186" s="18" t="str">
        <f t="shared" si="345"/>
        <v>Jay Chandrasekhar</v>
      </c>
      <c r="Y2186" s="18" t="str">
        <f t="shared" si="346"/>
        <v>SUPER TROOPERS</v>
      </c>
      <c r="Z2186" s="18" t="str">
        <f t="shared" si="347"/>
        <v>Normal</v>
      </c>
      <c r="AA2186" s="18" t="str">
        <f>VLOOKUP(D2186, lookups!$A$2:$B$18, 2, FALSE)</f>
        <v>Medium Budget</v>
      </c>
      <c r="AB2186" s="18" t="str">
        <f t="shared" si="348"/>
        <v>Not Recommended</v>
      </c>
      <c r="AC2186" s="18" t="str">
        <f t="shared" si="349"/>
        <v>Normal</v>
      </c>
    </row>
    <row r="2187" spans="1:29" x14ac:dyDescent="0.35">
      <c r="A2187" s="18" t="s">
        <v>4025</v>
      </c>
      <c r="B2187" s="19">
        <v>38371</v>
      </c>
      <c r="C2187" s="18" t="s">
        <v>50</v>
      </c>
      <c r="D2187" s="18" t="s">
        <v>95</v>
      </c>
      <c r="E2187" s="18" t="s">
        <v>21</v>
      </c>
      <c r="F2187" s="18" t="s">
        <v>22</v>
      </c>
      <c r="G2187" s="18" t="s">
        <v>150</v>
      </c>
      <c r="H2187" s="18" t="s">
        <v>1834</v>
      </c>
      <c r="I2187" s="18" t="s">
        <v>2661</v>
      </c>
      <c r="J2187" s="20">
        <v>23000</v>
      </c>
      <c r="K2187" s="20">
        <v>25049</v>
      </c>
      <c r="L2187" s="20">
        <v>134</v>
      </c>
      <c r="M2187" s="20">
        <v>0</v>
      </c>
      <c r="N2187" s="20">
        <v>5.8</v>
      </c>
      <c r="O2187" s="20">
        <v>120</v>
      </c>
      <c r="P2187" s="20">
        <v>110</v>
      </c>
      <c r="Q2187" s="3">
        <v>18472363</v>
      </c>
      <c r="R2187" s="3">
        <v>50000000</v>
      </c>
      <c r="S2187" s="3">
        <f t="shared" si="340"/>
        <v>-31527637</v>
      </c>
      <c r="T2187" s="4">
        <f t="shared" si="341"/>
        <v>-0.63055273999999994</v>
      </c>
      <c r="U2187" s="5">
        <f t="shared" si="342"/>
        <v>22.947778904</v>
      </c>
      <c r="V2187" s="2">
        <f t="shared" si="343"/>
        <v>2005</v>
      </c>
      <c r="W2187" s="18" t="str">
        <f t="shared" si="344"/>
        <v>yanvar</v>
      </c>
      <c r="X2187" s="18" t="str">
        <f t="shared" si="345"/>
        <v>John Stockwell</v>
      </c>
      <c r="Y2187" s="18" t="str">
        <f t="shared" si="346"/>
        <v>INTO THE BLUE</v>
      </c>
      <c r="Z2187" s="18" t="str">
        <f t="shared" si="347"/>
        <v>Normal</v>
      </c>
      <c r="AA2187" s="18" t="str">
        <f>VLOOKUP(D2187, lookups!$A$2:$B$18, 2, FALSE)</f>
        <v>High Budget</v>
      </c>
      <c r="AB2187" s="18" t="str">
        <f t="shared" si="348"/>
        <v>Not Recommended</v>
      </c>
      <c r="AC2187" s="18" t="str">
        <f t="shared" si="349"/>
        <v>High Buzz Mismatch</v>
      </c>
    </row>
    <row r="2188" spans="1:29" x14ac:dyDescent="0.35">
      <c r="A2188" s="18" t="s">
        <v>5422</v>
      </c>
      <c r="B2188" s="19">
        <v>39951</v>
      </c>
      <c r="C2188" s="18" t="s">
        <v>50</v>
      </c>
      <c r="D2188" s="18" t="s">
        <v>38</v>
      </c>
      <c r="E2188" s="18" t="s">
        <v>21</v>
      </c>
      <c r="F2188" s="18" t="s">
        <v>22</v>
      </c>
      <c r="G2188" s="18" t="s">
        <v>150</v>
      </c>
      <c r="H2188" s="18" t="s">
        <v>2363</v>
      </c>
      <c r="I2188" s="18" t="s">
        <v>5423</v>
      </c>
      <c r="J2188" s="20">
        <v>3000</v>
      </c>
      <c r="K2188" s="20">
        <v>7252</v>
      </c>
      <c r="L2188" s="20">
        <v>0</v>
      </c>
      <c r="M2188" s="20">
        <v>13000</v>
      </c>
      <c r="N2188" s="20">
        <v>6.4</v>
      </c>
      <c r="O2188" s="20">
        <v>192</v>
      </c>
      <c r="P2188" s="20">
        <v>100</v>
      </c>
      <c r="Q2188" s="3">
        <v>18439082</v>
      </c>
      <c r="R2188" s="3">
        <v>18500000</v>
      </c>
      <c r="S2188" s="3">
        <f t="shared" si="340"/>
        <v>-60918</v>
      </c>
      <c r="T2188" s="4">
        <f t="shared" si="341"/>
        <v>-3.292864864864865E-3</v>
      </c>
      <c r="U2188" s="5">
        <f t="shared" si="342"/>
        <v>26.898682854054055</v>
      </c>
      <c r="V2188" s="2">
        <f t="shared" si="343"/>
        <v>2009</v>
      </c>
      <c r="W2188" s="18" t="str">
        <f t="shared" si="344"/>
        <v>may</v>
      </c>
      <c r="X2188" s="18" t="str">
        <f t="shared" si="345"/>
        <v>Ricky Gervais</v>
      </c>
      <c r="Y2188" s="18" t="str">
        <f t="shared" si="346"/>
        <v>THE INVENTİON OF LYİNG</v>
      </c>
      <c r="Z2188" s="18" t="str">
        <f t="shared" si="347"/>
        <v>Normal</v>
      </c>
      <c r="AA2188" s="18" t="str">
        <f>VLOOKUP(D2188, lookups!$A$2:$B$18, 2, FALSE)</f>
        <v>Medium Budget</v>
      </c>
      <c r="AB2188" s="18" t="str">
        <f t="shared" si="348"/>
        <v>Not Recommended</v>
      </c>
      <c r="AC2188" s="18" t="str">
        <f t="shared" si="349"/>
        <v>Normal</v>
      </c>
    </row>
    <row r="2189" spans="1:29" x14ac:dyDescent="0.35">
      <c r="A2189" s="18" t="s">
        <v>6055</v>
      </c>
      <c r="B2189" s="19">
        <v>40943</v>
      </c>
      <c r="C2189" s="18" t="s">
        <v>50</v>
      </c>
      <c r="D2189" s="18" t="s">
        <v>38</v>
      </c>
      <c r="E2189" s="18" t="s">
        <v>21</v>
      </c>
      <c r="F2189" s="18" t="s">
        <v>22</v>
      </c>
      <c r="G2189" s="18" t="s">
        <v>150</v>
      </c>
      <c r="H2189" s="18" t="s">
        <v>3967</v>
      </c>
      <c r="I2189" s="18" t="s">
        <v>2277</v>
      </c>
      <c r="J2189" s="20">
        <v>61</v>
      </c>
      <c r="K2189" s="20">
        <v>222</v>
      </c>
      <c r="L2189" s="20">
        <v>48</v>
      </c>
      <c r="M2189" s="20">
        <v>0</v>
      </c>
      <c r="N2189" s="20">
        <v>5.9</v>
      </c>
      <c r="O2189" s="20">
        <v>70</v>
      </c>
      <c r="P2189" s="20">
        <v>91</v>
      </c>
      <c r="Q2189" s="3">
        <v>18438149</v>
      </c>
      <c r="R2189" s="3">
        <v>40000000</v>
      </c>
      <c r="S2189" s="3">
        <f t="shared" si="340"/>
        <v>-21561851</v>
      </c>
      <c r="T2189" s="4">
        <f t="shared" si="341"/>
        <v>-0.53904627500000002</v>
      </c>
      <c r="U2189" s="5">
        <f t="shared" si="342"/>
        <v>23.384381490000003</v>
      </c>
      <c r="V2189" s="2">
        <f t="shared" si="343"/>
        <v>2012</v>
      </c>
      <c r="W2189" s="18" t="str">
        <f t="shared" si="344"/>
        <v>fevral</v>
      </c>
      <c r="X2189" s="18" t="str">
        <f t="shared" si="345"/>
        <v>Brian Robbins</v>
      </c>
      <c r="Y2189" s="18" t="str">
        <f t="shared" si="346"/>
        <v>A THOUSAND WORDS</v>
      </c>
      <c r="Z2189" s="18" t="str">
        <f t="shared" si="347"/>
        <v>Normal</v>
      </c>
      <c r="AA2189" s="18" t="str">
        <f>VLOOKUP(D2189, lookups!$A$2:$B$18, 2, FALSE)</f>
        <v>Medium Budget</v>
      </c>
      <c r="AB2189" s="18" t="str">
        <f t="shared" si="348"/>
        <v>Not Recommended</v>
      </c>
      <c r="AC2189" s="18" t="str">
        <f t="shared" si="349"/>
        <v>High Buzz Mismatch</v>
      </c>
    </row>
    <row r="2190" spans="1:29" x14ac:dyDescent="0.35">
      <c r="A2190" s="18" t="s">
        <v>6194</v>
      </c>
      <c r="B2190" s="19">
        <v>41132</v>
      </c>
      <c r="C2190" s="18" t="s">
        <v>50</v>
      </c>
      <c r="D2190" s="18" t="s">
        <v>38</v>
      </c>
      <c r="E2190" s="18" t="s">
        <v>21</v>
      </c>
      <c r="F2190" s="18" t="s">
        <v>101</v>
      </c>
      <c r="G2190" s="18" t="s">
        <v>150</v>
      </c>
      <c r="H2190" s="18" t="s">
        <v>6195</v>
      </c>
      <c r="I2190" s="18" t="s">
        <v>6196</v>
      </c>
      <c r="J2190" s="20">
        <v>358</v>
      </c>
      <c r="K2190" s="20">
        <v>1114</v>
      </c>
      <c r="L2190" s="20">
        <v>0</v>
      </c>
      <c r="M2190" s="20">
        <v>13000</v>
      </c>
      <c r="N2190" s="20">
        <v>6.8</v>
      </c>
      <c r="O2190" s="20">
        <v>175</v>
      </c>
      <c r="P2190" s="20">
        <v>98</v>
      </c>
      <c r="Q2190" s="3">
        <v>18381787</v>
      </c>
      <c r="R2190" s="3">
        <v>11000000</v>
      </c>
      <c r="S2190" s="3">
        <f t="shared" si="340"/>
        <v>7381787</v>
      </c>
      <c r="T2190" s="4">
        <f t="shared" si="341"/>
        <v>0.6710715454545455</v>
      </c>
      <c r="U2190" s="5">
        <f t="shared" si="342"/>
        <v>28.768428618181819</v>
      </c>
      <c r="V2190" s="2">
        <f t="shared" si="343"/>
        <v>2012</v>
      </c>
      <c r="W2190" s="18" t="str">
        <f t="shared" si="344"/>
        <v>avgust</v>
      </c>
      <c r="X2190" s="18" t="str">
        <f t="shared" si="345"/>
        <v>Dustin Hoffman</v>
      </c>
      <c r="Y2190" s="18" t="str">
        <f t="shared" si="346"/>
        <v>QUARTET</v>
      </c>
      <c r="Z2190" s="18" t="str">
        <f t="shared" si="347"/>
        <v>Normal</v>
      </c>
      <c r="AA2190" s="18" t="str">
        <f>VLOOKUP(D2190, lookups!$A$2:$B$18, 2, FALSE)</f>
        <v>Medium Budget</v>
      </c>
      <c r="AB2190" s="18" t="str">
        <f t="shared" si="348"/>
        <v>Not Recommended</v>
      </c>
      <c r="AC2190" s="18" t="str">
        <f t="shared" si="349"/>
        <v>Normal</v>
      </c>
    </row>
    <row r="2191" spans="1:29" x14ac:dyDescent="0.35">
      <c r="A2191" s="18" t="s">
        <v>4688</v>
      </c>
      <c r="B2191" s="19">
        <v>39142</v>
      </c>
      <c r="C2191" s="18" t="s">
        <v>50</v>
      </c>
      <c r="D2191" s="18" t="s">
        <v>58</v>
      </c>
      <c r="E2191" s="18" t="s">
        <v>21</v>
      </c>
      <c r="F2191" s="18" t="s">
        <v>22</v>
      </c>
      <c r="G2191" s="18" t="s">
        <v>110</v>
      </c>
      <c r="H2191" s="18" t="s">
        <v>3132</v>
      </c>
      <c r="I2191" s="18" t="s">
        <v>2908</v>
      </c>
      <c r="J2191" s="20">
        <v>17000</v>
      </c>
      <c r="K2191" s="20">
        <v>18752</v>
      </c>
      <c r="L2191" s="20">
        <v>0</v>
      </c>
      <c r="M2191" s="20">
        <v>76000</v>
      </c>
      <c r="N2191" s="20">
        <v>8.1999999999999993</v>
      </c>
      <c r="O2191" s="20">
        <v>274</v>
      </c>
      <c r="P2191" s="20">
        <v>148</v>
      </c>
      <c r="Q2191" s="3">
        <v>18352454</v>
      </c>
      <c r="R2191" s="3">
        <v>15000000</v>
      </c>
      <c r="S2191" s="3">
        <f t="shared" si="340"/>
        <v>3352454</v>
      </c>
      <c r="T2191" s="4">
        <f t="shared" si="341"/>
        <v>0.22349693333333334</v>
      </c>
      <c r="U2191" s="5">
        <f t="shared" si="342"/>
        <v>40.489398773333335</v>
      </c>
      <c r="V2191" s="2">
        <f t="shared" si="343"/>
        <v>2007</v>
      </c>
      <c r="W2191" s="18" t="str">
        <f t="shared" si="344"/>
        <v>mart</v>
      </c>
      <c r="X2191" s="18" t="str">
        <f t="shared" si="345"/>
        <v>Sean Penn</v>
      </c>
      <c r="Y2191" s="18" t="str">
        <f t="shared" si="346"/>
        <v>INTO THE WİLD</v>
      </c>
      <c r="Z2191" s="18" t="str">
        <f t="shared" si="347"/>
        <v>Normal</v>
      </c>
      <c r="AA2191" s="18" t="str">
        <f>VLOOKUP(D2191, lookups!$A$2:$B$18, 2, FALSE)</f>
        <v>High Budget</v>
      </c>
      <c r="AB2191" s="18" t="str">
        <f t="shared" si="348"/>
        <v>Not Recommended</v>
      </c>
      <c r="AC2191" s="18" t="str">
        <f t="shared" si="349"/>
        <v>High Buzz / High Score</v>
      </c>
    </row>
    <row r="2192" spans="1:29" x14ac:dyDescent="0.35">
      <c r="A2192" s="18" t="s">
        <v>5487</v>
      </c>
      <c r="B2192" s="19">
        <v>40312</v>
      </c>
      <c r="C2192" s="18" t="s">
        <v>50</v>
      </c>
      <c r="D2192" s="18" t="s">
        <v>58</v>
      </c>
      <c r="E2192" s="18" t="s">
        <v>21</v>
      </c>
      <c r="F2192" s="18" t="s">
        <v>22</v>
      </c>
      <c r="G2192" s="18" t="s">
        <v>110</v>
      </c>
      <c r="H2192" s="18" t="s">
        <v>2588</v>
      </c>
      <c r="I2192" s="18" t="s">
        <v>1485</v>
      </c>
      <c r="J2192" s="20">
        <v>11000</v>
      </c>
      <c r="K2192" s="20">
        <v>11984</v>
      </c>
      <c r="L2192" s="20">
        <v>0</v>
      </c>
      <c r="M2192" s="20">
        <v>63000</v>
      </c>
      <c r="N2192" s="20">
        <v>7.6</v>
      </c>
      <c r="O2192" s="20">
        <v>450</v>
      </c>
      <c r="P2192" s="20">
        <v>94</v>
      </c>
      <c r="Q2192" s="3">
        <v>18329466</v>
      </c>
      <c r="R2192" s="3">
        <v>18000000</v>
      </c>
      <c r="S2192" s="3">
        <f t="shared" si="340"/>
        <v>329466</v>
      </c>
      <c r="T2192" s="4">
        <f t="shared" si="341"/>
        <v>1.8303666666666666E-2</v>
      </c>
      <c r="U2192" s="5">
        <f t="shared" si="342"/>
        <v>36.707321466666663</v>
      </c>
      <c r="V2192" s="2">
        <f t="shared" si="343"/>
        <v>2010</v>
      </c>
      <c r="W2192" s="18" t="str">
        <f t="shared" si="344"/>
        <v>may</v>
      </c>
      <c r="X2192" s="18" t="str">
        <f t="shared" si="345"/>
        <v>Danny Boyle</v>
      </c>
      <c r="Y2192" s="18" t="str">
        <f t="shared" si="346"/>
        <v>127 HOURS</v>
      </c>
      <c r="Z2192" s="18" t="str">
        <f t="shared" si="347"/>
        <v>Normal</v>
      </c>
      <c r="AA2192" s="18" t="str">
        <f>VLOOKUP(D2192, lookups!$A$2:$B$18, 2, FALSE)</f>
        <v>High Budget</v>
      </c>
      <c r="AB2192" s="18" t="str">
        <f t="shared" si="348"/>
        <v>Not Recommended</v>
      </c>
      <c r="AC2192" s="18" t="str">
        <f t="shared" si="349"/>
        <v>Normal</v>
      </c>
    </row>
    <row r="2193" spans="1:29" x14ac:dyDescent="0.35">
      <c r="A2193" s="18" t="s">
        <v>4080</v>
      </c>
      <c r="B2193" s="19">
        <v>38575</v>
      </c>
      <c r="C2193" s="18" t="s">
        <v>50</v>
      </c>
      <c r="D2193" s="18" t="s">
        <v>27</v>
      </c>
      <c r="E2193" s="18" t="s">
        <v>21</v>
      </c>
      <c r="F2193" s="18" t="s">
        <v>22</v>
      </c>
      <c r="G2193" s="18" t="s">
        <v>110</v>
      </c>
      <c r="H2193" s="18" t="s">
        <v>3449</v>
      </c>
      <c r="I2193" s="18" t="s">
        <v>3284</v>
      </c>
      <c r="J2193" s="20">
        <v>10000</v>
      </c>
      <c r="K2193" s="20">
        <v>20563</v>
      </c>
      <c r="L2193" s="20">
        <v>51</v>
      </c>
      <c r="M2193" s="20">
        <v>0</v>
      </c>
      <c r="N2193" s="20">
        <v>7.3</v>
      </c>
      <c r="O2193" s="20">
        <v>155</v>
      </c>
      <c r="P2193" s="20">
        <v>126</v>
      </c>
      <c r="Q2193" s="3">
        <v>18324242</v>
      </c>
      <c r="R2193" s="3">
        <v>35000000</v>
      </c>
      <c r="S2193" s="3">
        <f t="shared" si="340"/>
        <v>-16675758</v>
      </c>
      <c r="T2193" s="4">
        <f t="shared" si="341"/>
        <v>-0.47645022857142855</v>
      </c>
      <c r="U2193" s="5">
        <f t="shared" si="342"/>
        <v>29.009419908571427</v>
      </c>
      <c r="V2193" s="2">
        <f t="shared" si="343"/>
        <v>2005</v>
      </c>
      <c r="W2193" s="18" t="str">
        <f t="shared" si="344"/>
        <v>avgust</v>
      </c>
      <c r="X2193" s="18" t="str">
        <f t="shared" si="345"/>
        <v>Niki Caro</v>
      </c>
      <c r="Y2193" s="18" t="str">
        <f t="shared" si="346"/>
        <v>NORTH COUNTRY</v>
      </c>
      <c r="Z2193" s="18" t="str">
        <f t="shared" si="347"/>
        <v>Normal</v>
      </c>
      <c r="AA2193" s="18" t="str">
        <f>VLOOKUP(D2193, lookups!$A$2:$B$18, 2, FALSE)</f>
        <v>Medium Budget</v>
      </c>
      <c r="AB2193" s="18" t="str">
        <f t="shared" si="348"/>
        <v>Not Recommended</v>
      </c>
      <c r="AC2193" s="18" t="str">
        <f t="shared" si="349"/>
        <v>Normal</v>
      </c>
    </row>
    <row r="2194" spans="1:29" x14ac:dyDescent="0.35">
      <c r="A2194" s="18" t="s">
        <v>1738</v>
      </c>
      <c r="B2194" s="19">
        <v>35864</v>
      </c>
      <c r="C2194" s="18" t="s">
        <v>50</v>
      </c>
      <c r="D2194" s="18" t="s">
        <v>58</v>
      </c>
      <c r="E2194" s="18" t="s">
        <v>21</v>
      </c>
      <c r="F2194" s="18" t="s">
        <v>352</v>
      </c>
      <c r="G2194" s="18" t="s">
        <v>46</v>
      </c>
      <c r="H2194" s="18" t="s">
        <v>1739</v>
      </c>
      <c r="I2194" s="18" t="s">
        <v>354</v>
      </c>
      <c r="J2194" s="20">
        <v>1000</v>
      </c>
      <c r="K2194" s="20">
        <v>2521</v>
      </c>
      <c r="L2194" s="20">
        <v>750</v>
      </c>
      <c r="M2194" s="20">
        <v>964</v>
      </c>
      <c r="N2194" s="20">
        <v>5.8</v>
      </c>
      <c r="O2194" s="20">
        <v>61</v>
      </c>
      <c r="P2194" s="20">
        <v>97</v>
      </c>
      <c r="Q2194" s="3">
        <v>18318000</v>
      </c>
      <c r="R2194" s="3">
        <v>80000000</v>
      </c>
      <c r="S2194" s="3">
        <f t="shared" si="340"/>
        <v>-61682000</v>
      </c>
      <c r="T2194" s="4">
        <f t="shared" si="341"/>
        <v>-0.77102499999999996</v>
      </c>
      <c r="U2194" s="5">
        <f t="shared" si="342"/>
        <v>22.98799</v>
      </c>
      <c r="V2194" s="2">
        <f t="shared" si="343"/>
        <v>1998</v>
      </c>
      <c r="W2194" s="18" t="str">
        <f t="shared" si="344"/>
        <v>mart</v>
      </c>
      <c r="X2194" s="18" t="str">
        <f t="shared" si="345"/>
        <v>George Miller</v>
      </c>
      <c r="Y2194" s="18" t="str">
        <f t="shared" si="346"/>
        <v>BABE: PİG İN THE CİTY</v>
      </c>
      <c r="Z2194" s="18" t="str">
        <f t="shared" si="347"/>
        <v>Underperformer</v>
      </c>
      <c r="AA2194" s="18" t="str">
        <f>VLOOKUP(D2194, lookups!$A$2:$B$18, 2, FALSE)</f>
        <v>High Budget</v>
      </c>
      <c r="AB2194" s="18" t="str">
        <f t="shared" si="348"/>
        <v>Not Recommended</v>
      </c>
      <c r="AC2194" s="18" t="str">
        <f t="shared" si="349"/>
        <v>High Buzz Mismatch</v>
      </c>
    </row>
    <row r="2195" spans="1:29" x14ac:dyDescent="0.35">
      <c r="A2195" s="18" t="s">
        <v>4841</v>
      </c>
      <c r="B2195" s="19">
        <v>39324</v>
      </c>
      <c r="C2195" s="18" t="s">
        <v>50</v>
      </c>
      <c r="D2195" s="18" t="s">
        <v>38</v>
      </c>
      <c r="E2195" s="18" t="s">
        <v>21</v>
      </c>
      <c r="F2195" s="18" t="s">
        <v>22</v>
      </c>
      <c r="G2195" s="18" t="s">
        <v>110</v>
      </c>
      <c r="H2195" s="18" t="s">
        <v>4842</v>
      </c>
      <c r="I2195" s="18" t="s">
        <v>1968</v>
      </c>
      <c r="J2195" s="20">
        <v>553</v>
      </c>
      <c r="K2195" s="20">
        <v>1082</v>
      </c>
      <c r="L2195" s="20">
        <v>52</v>
      </c>
      <c r="M2195" s="20">
        <v>0</v>
      </c>
      <c r="N2195" s="20">
        <v>6.7</v>
      </c>
      <c r="O2195" s="20">
        <v>171</v>
      </c>
      <c r="P2195" s="20">
        <v>120</v>
      </c>
      <c r="Q2195" s="3">
        <v>18317151</v>
      </c>
      <c r="R2195" s="3">
        <v>35000000</v>
      </c>
      <c r="S2195" s="3">
        <f t="shared" si="340"/>
        <v>-16682849</v>
      </c>
      <c r="T2195" s="4">
        <f t="shared" si="341"/>
        <v>-0.47665282857142854</v>
      </c>
      <c r="U2195" s="5">
        <f t="shared" si="342"/>
        <v>26.609338868571431</v>
      </c>
      <c r="V2195" s="2">
        <f t="shared" si="343"/>
        <v>2007</v>
      </c>
      <c r="W2195" s="18" t="str">
        <f t="shared" si="344"/>
        <v>avgust</v>
      </c>
      <c r="X2195" s="18" t="str">
        <f t="shared" si="345"/>
        <v>Jake Kasdan</v>
      </c>
      <c r="Y2195" s="18" t="str">
        <f t="shared" si="346"/>
        <v>WALK HARD: THE DEWEY COX STORY</v>
      </c>
      <c r="Z2195" s="18" t="str">
        <f t="shared" si="347"/>
        <v>Normal</v>
      </c>
      <c r="AA2195" s="18" t="str">
        <f>VLOOKUP(D2195, lookups!$A$2:$B$18, 2, FALSE)</f>
        <v>Medium Budget</v>
      </c>
      <c r="AB2195" s="18" t="str">
        <f t="shared" si="348"/>
        <v>Not Recommended</v>
      </c>
      <c r="AC2195" s="18" t="str">
        <f t="shared" si="349"/>
        <v>Normal</v>
      </c>
    </row>
    <row r="2196" spans="1:29" x14ac:dyDescent="0.35">
      <c r="A2196" s="18" t="s">
        <v>3214</v>
      </c>
      <c r="B2196" s="19">
        <v>37276</v>
      </c>
      <c r="C2196" s="18" t="s">
        <v>50</v>
      </c>
      <c r="D2196" s="18" t="s">
        <v>58</v>
      </c>
      <c r="E2196" s="18" t="s">
        <v>21</v>
      </c>
      <c r="F2196" s="18" t="s">
        <v>101</v>
      </c>
      <c r="G2196" s="18" t="s">
        <v>150</v>
      </c>
      <c r="H2196" s="18" t="s">
        <v>1777</v>
      </c>
      <c r="I2196" s="18" t="s">
        <v>1788</v>
      </c>
      <c r="J2196" s="20">
        <v>3000</v>
      </c>
      <c r="K2196" s="20">
        <v>3142</v>
      </c>
      <c r="L2196" s="20">
        <v>159</v>
      </c>
      <c r="M2196" s="20">
        <v>0</v>
      </c>
      <c r="N2196" s="20">
        <v>6.5</v>
      </c>
      <c r="O2196" s="20">
        <v>105</v>
      </c>
      <c r="P2196" s="20">
        <v>125</v>
      </c>
      <c r="Q2196" s="3">
        <v>18306166</v>
      </c>
      <c r="R2196" s="3">
        <v>35000000</v>
      </c>
      <c r="S2196" s="3">
        <f t="shared" si="340"/>
        <v>-16693834</v>
      </c>
      <c r="T2196" s="4">
        <f t="shared" si="341"/>
        <v>-0.47696668571428569</v>
      </c>
      <c r="U2196" s="5">
        <f t="shared" si="342"/>
        <v>25.809213325714286</v>
      </c>
      <c r="V2196" s="2">
        <f t="shared" si="343"/>
        <v>2002</v>
      </c>
      <c r="W2196" s="18" t="str">
        <f t="shared" si="344"/>
        <v>yanvar</v>
      </c>
      <c r="X2196" s="18" t="str">
        <f t="shared" si="345"/>
        <v>Shekhar Kapur</v>
      </c>
      <c r="Y2196" s="18" t="str">
        <f t="shared" si="346"/>
        <v>THE FOUR FEATHERS</v>
      </c>
      <c r="Z2196" s="18" t="str">
        <f t="shared" si="347"/>
        <v>Normal</v>
      </c>
      <c r="AA2196" s="18" t="str">
        <f>VLOOKUP(D2196, lookups!$A$2:$B$18, 2, FALSE)</f>
        <v>High Budget</v>
      </c>
      <c r="AB2196" s="18" t="str">
        <f t="shared" si="348"/>
        <v>Not Recommended</v>
      </c>
      <c r="AC2196" s="18" t="str">
        <f t="shared" si="349"/>
        <v>Normal</v>
      </c>
    </row>
    <row r="2197" spans="1:29" x14ac:dyDescent="0.35">
      <c r="A2197" s="18" t="s">
        <v>5834</v>
      </c>
      <c r="B2197" s="19">
        <v>40762</v>
      </c>
      <c r="C2197" s="18" t="s">
        <v>50</v>
      </c>
      <c r="D2197" s="18" t="s">
        <v>38</v>
      </c>
      <c r="E2197" s="18" t="s">
        <v>21</v>
      </c>
      <c r="F2197" s="18" t="s">
        <v>22</v>
      </c>
      <c r="G2197" s="18" t="s">
        <v>110</v>
      </c>
      <c r="H2197" s="18" t="s">
        <v>5835</v>
      </c>
      <c r="I2197" s="18" t="s">
        <v>4694</v>
      </c>
      <c r="J2197" s="20">
        <v>596</v>
      </c>
      <c r="K2197" s="20">
        <v>1393</v>
      </c>
      <c r="L2197" s="20">
        <v>44</v>
      </c>
      <c r="M2197" s="20">
        <v>23000</v>
      </c>
      <c r="N2197" s="20">
        <v>6.4</v>
      </c>
      <c r="O2197" s="20">
        <v>358</v>
      </c>
      <c r="P2197" s="20">
        <v>106</v>
      </c>
      <c r="Q2197" s="3">
        <v>18298649</v>
      </c>
      <c r="R2197" s="3">
        <v>30000000</v>
      </c>
      <c r="S2197" s="3">
        <f t="shared" si="340"/>
        <v>-11701351</v>
      </c>
      <c r="T2197" s="4">
        <f t="shared" si="341"/>
        <v>-0.39004503333333335</v>
      </c>
      <c r="U2197" s="5">
        <f t="shared" si="342"/>
        <v>27.743981986666668</v>
      </c>
      <c r="V2197" s="2">
        <f t="shared" si="343"/>
        <v>2011</v>
      </c>
      <c r="W2197" s="18" t="str">
        <f t="shared" si="344"/>
        <v>avgust</v>
      </c>
      <c r="X2197" s="18" t="str">
        <f t="shared" si="345"/>
        <v>Craig Gillespie</v>
      </c>
      <c r="Y2197" s="18" t="str">
        <f t="shared" si="346"/>
        <v>FRİGHT NİGHT</v>
      </c>
      <c r="Z2197" s="18" t="str">
        <f t="shared" si="347"/>
        <v>Normal</v>
      </c>
      <c r="AA2197" s="18" t="str">
        <f>VLOOKUP(D2197, lookups!$A$2:$B$18, 2, FALSE)</f>
        <v>Medium Budget</v>
      </c>
      <c r="AB2197" s="18" t="str">
        <f t="shared" si="348"/>
        <v>Not Recommended</v>
      </c>
      <c r="AC2197" s="18" t="str">
        <f t="shared" si="349"/>
        <v>Normal</v>
      </c>
    </row>
    <row r="2198" spans="1:29" x14ac:dyDescent="0.35">
      <c r="A2198" s="18" t="s">
        <v>1033</v>
      </c>
      <c r="B2198" s="19">
        <v>34086</v>
      </c>
      <c r="C2198" s="18" t="s">
        <v>19</v>
      </c>
      <c r="D2198" s="18" t="s">
        <v>27</v>
      </c>
      <c r="E2198" s="18" t="s">
        <v>21</v>
      </c>
      <c r="F2198" s="18" t="s">
        <v>22</v>
      </c>
      <c r="G2198" s="18" t="s">
        <v>110</v>
      </c>
      <c r="H2198" s="18" t="s">
        <v>1034</v>
      </c>
      <c r="I2198" s="18" t="s">
        <v>1035</v>
      </c>
      <c r="J2198" s="20">
        <v>556</v>
      </c>
      <c r="K2198" s="20">
        <v>2149</v>
      </c>
      <c r="L2198" s="20">
        <v>5</v>
      </c>
      <c r="M2198" s="20">
        <v>331</v>
      </c>
      <c r="N2198" s="20">
        <v>5.9</v>
      </c>
      <c r="O2198" s="20">
        <v>14</v>
      </c>
      <c r="P2198" s="20">
        <v>123</v>
      </c>
      <c r="Q2198" s="3">
        <v>18272447</v>
      </c>
      <c r="R2198" s="3">
        <v>10000000</v>
      </c>
      <c r="S2198" s="3">
        <f t="shared" si="340"/>
        <v>8272447</v>
      </c>
      <c r="T2198" s="4">
        <f t="shared" si="341"/>
        <v>0.82724470000000005</v>
      </c>
      <c r="U2198" s="5">
        <f t="shared" si="342"/>
        <v>23.963997880000001</v>
      </c>
      <c r="V2198" s="2">
        <f t="shared" si="343"/>
        <v>1993</v>
      </c>
      <c r="W2198" s="18" t="str">
        <f t="shared" si="344"/>
        <v>aprel</v>
      </c>
      <c r="X2198" s="18" t="str">
        <f t="shared" si="345"/>
        <v>Leon Ichaso</v>
      </c>
      <c r="Y2198" s="18" t="str">
        <f t="shared" si="346"/>
        <v>SUGAR HİLL</v>
      </c>
      <c r="Z2198" s="18" t="str">
        <f t="shared" si="347"/>
        <v>Normal</v>
      </c>
      <c r="AA2198" s="18" t="str">
        <f>VLOOKUP(D2198, lookups!$A$2:$B$18, 2, FALSE)</f>
        <v>Medium Budget</v>
      </c>
      <c r="AB2198" s="18" t="str">
        <f t="shared" si="348"/>
        <v>Not Recommended</v>
      </c>
      <c r="AC2198" s="18" t="str">
        <f t="shared" si="349"/>
        <v>High Buzz Mismatch</v>
      </c>
    </row>
    <row r="2199" spans="1:29" x14ac:dyDescent="0.35">
      <c r="A2199" s="18" t="s">
        <v>1870</v>
      </c>
      <c r="B2199" s="19">
        <v>35807</v>
      </c>
      <c r="C2199" s="18" t="s">
        <v>50</v>
      </c>
      <c r="D2199" s="18" t="s">
        <v>38</v>
      </c>
      <c r="E2199" s="18" t="s">
        <v>21</v>
      </c>
      <c r="F2199" s="18" t="s">
        <v>22</v>
      </c>
      <c r="G2199" s="18" t="s">
        <v>102</v>
      </c>
      <c r="H2199" s="18" t="s">
        <v>1351</v>
      </c>
      <c r="I2199" s="18" t="s">
        <v>1871</v>
      </c>
      <c r="J2199" s="20">
        <v>1000</v>
      </c>
      <c r="K2199" s="20">
        <v>1816</v>
      </c>
      <c r="L2199" s="20">
        <v>160</v>
      </c>
      <c r="M2199" s="20">
        <v>0</v>
      </c>
      <c r="N2199" s="20">
        <v>6.9</v>
      </c>
      <c r="O2199" s="20">
        <v>60</v>
      </c>
      <c r="P2199" s="20">
        <v>114</v>
      </c>
      <c r="Q2199" s="3">
        <v>18252684</v>
      </c>
      <c r="R2199" s="3">
        <v>30000000</v>
      </c>
      <c r="S2199" s="3">
        <f t="shared" si="340"/>
        <v>-11747316</v>
      </c>
      <c r="T2199" s="4">
        <f t="shared" si="341"/>
        <v>-0.39157720000000001</v>
      </c>
      <c r="U2199" s="5">
        <f t="shared" si="342"/>
        <v>27.44336912</v>
      </c>
      <c r="V2199" s="2">
        <f t="shared" si="343"/>
        <v>1998</v>
      </c>
      <c r="W2199" s="18" t="str">
        <f t="shared" si="344"/>
        <v>yanvar</v>
      </c>
      <c r="X2199" s="18" t="str">
        <f t="shared" si="345"/>
        <v>Mark Steven Johnson</v>
      </c>
      <c r="Y2199" s="18" t="str">
        <f t="shared" si="346"/>
        <v>SİMON BİRCH</v>
      </c>
      <c r="Z2199" s="18" t="str">
        <f t="shared" si="347"/>
        <v>Normal</v>
      </c>
      <c r="AA2199" s="18" t="str">
        <f>VLOOKUP(D2199, lookups!$A$2:$B$18, 2, FALSE)</f>
        <v>Medium Budget</v>
      </c>
      <c r="AB2199" s="18" t="str">
        <f t="shared" si="348"/>
        <v>Not Recommended</v>
      </c>
      <c r="AC2199" s="18" t="str">
        <f t="shared" si="349"/>
        <v>Normal</v>
      </c>
    </row>
    <row r="2200" spans="1:29" x14ac:dyDescent="0.35">
      <c r="A2200" s="18" t="s">
        <v>3676</v>
      </c>
      <c r="B2200" s="19">
        <v>38024</v>
      </c>
      <c r="C2200" s="18" t="s">
        <v>50</v>
      </c>
      <c r="D2200" s="18" t="s">
        <v>58</v>
      </c>
      <c r="E2200" s="18" t="s">
        <v>21</v>
      </c>
      <c r="F2200" s="18" t="s">
        <v>22</v>
      </c>
      <c r="G2200" s="18" t="s">
        <v>110</v>
      </c>
      <c r="H2200" s="18" t="s">
        <v>1755</v>
      </c>
      <c r="I2200" s="18" t="s">
        <v>2364</v>
      </c>
      <c r="J2200" s="20">
        <v>982</v>
      </c>
      <c r="K2200" s="20">
        <v>3114</v>
      </c>
      <c r="L2200" s="20">
        <v>8</v>
      </c>
      <c r="M2200" s="20">
        <v>0</v>
      </c>
      <c r="N2200" s="20">
        <v>7.1</v>
      </c>
      <c r="O2200" s="20">
        <v>150</v>
      </c>
      <c r="P2200" s="20">
        <v>88</v>
      </c>
      <c r="Q2200" s="3">
        <v>18225165</v>
      </c>
      <c r="R2200" s="3">
        <v>9000000</v>
      </c>
      <c r="S2200" s="3">
        <f t="shared" si="340"/>
        <v>9225165</v>
      </c>
      <c r="T2200" s="4">
        <f t="shared" si="341"/>
        <v>1.0250183333333334</v>
      </c>
      <c r="U2200" s="5">
        <f t="shared" si="342"/>
        <v>28.810007333333331</v>
      </c>
      <c r="V2200" s="2">
        <f t="shared" si="343"/>
        <v>2004</v>
      </c>
      <c r="W2200" s="18" t="str">
        <f t="shared" si="344"/>
        <v>fevral</v>
      </c>
      <c r="X2200" s="18" t="str">
        <f t="shared" si="345"/>
        <v>Danny Leiner</v>
      </c>
      <c r="Y2200" s="18" t="str">
        <f t="shared" si="346"/>
        <v>HAROLD &amp; KUMAR GO TO WHİTE CASTLE</v>
      </c>
      <c r="Z2200" s="18" t="str">
        <f t="shared" si="347"/>
        <v>Normal</v>
      </c>
      <c r="AA2200" s="18" t="str">
        <f>VLOOKUP(D2200, lookups!$A$2:$B$18, 2, FALSE)</f>
        <v>High Budget</v>
      </c>
      <c r="AB2200" s="18" t="str">
        <f t="shared" si="348"/>
        <v>Not Recommended</v>
      </c>
      <c r="AC2200" s="18" t="str">
        <f t="shared" si="349"/>
        <v>Normal</v>
      </c>
    </row>
    <row r="2201" spans="1:29" x14ac:dyDescent="0.35">
      <c r="A2201" s="18" t="s">
        <v>2882</v>
      </c>
      <c r="B2201" s="19">
        <v>37024</v>
      </c>
      <c r="C2201" s="18" t="s">
        <v>50</v>
      </c>
      <c r="D2201" s="18" t="s">
        <v>95</v>
      </c>
      <c r="E2201" s="18" t="s">
        <v>21</v>
      </c>
      <c r="F2201" s="18" t="s">
        <v>22</v>
      </c>
      <c r="G2201" s="18" t="s">
        <v>110</v>
      </c>
      <c r="H2201" s="18" t="s">
        <v>2883</v>
      </c>
      <c r="I2201" s="18" t="s">
        <v>2038</v>
      </c>
      <c r="J2201" s="20">
        <v>968</v>
      </c>
      <c r="K2201" s="20">
        <v>3012</v>
      </c>
      <c r="L2201" s="20">
        <v>37</v>
      </c>
      <c r="M2201" s="20">
        <v>0</v>
      </c>
      <c r="N2201" s="20">
        <v>6.9</v>
      </c>
      <c r="O2201" s="20">
        <v>110</v>
      </c>
      <c r="P2201" s="20">
        <v>131</v>
      </c>
      <c r="Q2201" s="3">
        <v>18208078</v>
      </c>
      <c r="R2201" s="3">
        <v>60000000</v>
      </c>
      <c r="S2201" s="3">
        <f t="shared" si="340"/>
        <v>-41791922</v>
      </c>
      <c r="T2201" s="4">
        <f t="shared" si="341"/>
        <v>-0.69653203333333336</v>
      </c>
      <c r="U2201" s="5">
        <f t="shared" si="342"/>
        <v>27.321387186666669</v>
      </c>
      <c r="V2201" s="2">
        <f t="shared" si="343"/>
        <v>2001</v>
      </c>
      <c r="W2201" s="18" t="str">
        <f t="shared" si="344"/>
        <v>may</v>
      </c>
      <c r="X2201" s="18" t="str">
        <f t="shared" si="345"/>
        <v>Rod Lurie</v>
      </c>
      <c r="Y2201" s="18" t="str">
        <f t="shared" si="346"/>
        <v>THE LAST CASTLE</v>
      </c>
      <c r="Z2201" s="18" t="str">
        <f t="shared" si="347"/>
        <v>Underperformer</v>
      </c>
      <c r="AA2201" s="18" t="str">
        <f>VLOOKUP(D2201, lookups!$A$2:$B$18, 2, FALSE)</f>
        <v>High Budget</v>
      </c>
      <c r="AB2201" s="18" t="str">
        <f t="shared" si="348"/>
        <v>Not Recommended</v>
      </c>
      <c r="AC2201" s="18" t="str">
        <f t="shared" si="349"/>
        <v>Normal</v>
      </c>
    </row>
    <row r="2202" spans="1:29" x14ac:dyDescent="0.35">
      <c r="A2202" s="18" t="s">
        <v>6089</v>
      </c>
      <c r="B2202" s="19">
        <v>40998</v>
      </c>
      <c r="C2202" s="18" t="s">
        <v>50</v>
      </c>
      <c r="D2202" s="18" t="s">
        <v>109</v>
      </c>
      <c r="E2202" s="18" t="s">
        <v>21</v>
      </c>
      <c r="F2202" s="18" t="s">
        <v>22</v>
      </c>
      <c r="G2202" s="18" t="s">
        <v>110</v>
      </c>
      <c r="H2202" s="18" t="s">
        <v>4594</v>
      </c>
      <c r="I2202" s="18" t="s">
        <v>6090</v>
      </c>
      <c r="J2202" s="20">
        <v>1000</v>
      </c>
      <c r="K2202" s="20">
        <v>2665</v>
      </c>
      <c r="L2202" s="20">
        <v>18</v>
      </c>
      <c r="M2202" s="20">
        <v>24000</v>
      </c>
      <c r="N2202" s="20">
        <v>5</v>
      </c>
      <c r="O2202" s="20">
        <v>270</v>
      </c>
      <c r="P2202" s="20">
        <v>86</v>
      </c>
      <c r="Q2202" s="3">
        <v>18112929</v>
      </c>
      <c r="R2202" s="3">
        <v>1000000</v>
      </c>
      <c r="S2202" s="3">
        <f t="shared" si="340"/>
        <v>17112929</v>
      </c>
      <c r="T2202" s="4">
        <f t="shared" si="341"/>
        <v>17.112929000000001</v>
      </c>
      <c r="U2202" s="5">
        <f t="shared" si="342"/>
        <v>29.245171599999999</v>
      </c>
      <c r="V2202" s="2">
        <f t="shared" si="343"/>
        <v>2012</v>
      </c>
      <c r="W2202" s="18" t="str">
        <f t="shared" si="344"/>
        <v>mart</v>
      </c>
      <c r="X2202" s="18" t="str">
        <f t="shared" si="345"/>
        <v>Bradley Parker</v>
      </c>
      <c r="Y2202" s="18" t="str">
        <f t="shared" si="346"/>
        <v>CHERNOBYL DİARİES</v>
      </c>
      <c r="Z2202" s="18" t="str">
        <f t="shared" si="347"/>
        <v>Normal</v>
      </c>
      <c r="AA2202" s="18" t="str">
        <f>VLOOKUP(D2202, lookups!$A$2:$B$18, 2, FALSE)</f>
        <v>Low Budget</v>
      </c>
      <c r="AB2202" s="18" t="str">
        <f t="shared" si="348"/>
        <v>Not Recommended</v>
      </c>
      <c r="AC2202" s="18" t="str">
        <f t="shared" si="349"/>
        <v>Normal</v>
      </c>
    </row>
    <row r="2203" spans="1:29" x14ac:dyDescent="0.35">
      <c r="A2203" s="18" t="s">
        <v>1114</v>
      </c>
      <c r="B2203" s="19">
        <v>34421</v>
      </c>
      <c r="C2203" s="18" t="s">
        <v>50</v>
      </c>
      <c r="D2203" s="18" t="s">
        <v>333</v>
      </c>
      <c r="E2203" s="18" t="s">
        <v>21</v>
      </c>
      <c r="F2203" s="18" t="s">
        <v>22</v>
      </c>
      <c r="G2203" s="18" t="s">
        <v>110</v>
      </c>
      <c r="H2203" s="18" t="s">
        <v>752</v>
      </c>
      <c r="I2203" s="18" t="s">
        <v>445</v>
      </c>
      <c r="J2203" s="20">
        <v>969</v>
      </c>
      <c r="K2203" s="20">
        <v>1775</v>
      </c>
      <c r="L2203" s="20">
        <v>0</v>
      </c>
      <c r="M2203" s="20">
        <v>0</v>
      </c>
      <c r="N2203" s="20">
        <v>6.4</v>
      </c>
      <c r="O2203" s="20">
        <v>109</v>
      </c>
      <c r="P2203" s="20">
        <v>107</v>
      </c>
      <c r="Q2203" s="3">
        <v>18090181</v>
      </c>
      <c r="R2203" s="3">
        <v>8000000</v>
      </c>
      <c r="S2203" s="3">
        <f t="shared" si="340"/>
        <v>10090181</v>
      </c>
      <c r="T2203" s="4">
        <f t="shared" si="341"/>
        <v>1.2612726249999999</v>
      </c>
      <c r="U2203" s="5">
        <f t="shared" si="342"/>
        <v>26.104509050000001</v>
      </c>
      <c r="V2203" s="2">
        <f t="shared" si="343"/>
        <v>1994</v>
      </c>
      <c r="W2203" s="18" t="str">
        <f t="shared" si="344"/>
        <v>mart</v>
      </c>
      <c r="X2203" s="18" t="str">
        <f t="shared" si="345"/>
        <v>Wes Craven</v>
      </c>
      <c r="Y2203" s="18" t="str">
        <f t="shared" si="346"/>
        <v>NEW NİGHTMARE</v>
      </c>
      <c r="Z2203" s="18" t="str">
        <f t="shared" si="347"/>
        <v>Normal</v>
      </c>
      <c r="AA2203" s="18" t="str">
        <f>VLOOKUP(D2203, lookups!$A$2:$B$18, 2, FALSE)</f>
        <v>Low Budget</v>
      </c>
      <c r="AB2203" s="18" t="str">
        <f t="shared" si="348"/>
        <v>Not Recommended</v>
      </c>
      <c r="AC2203" s="18" t="str">
        <f t="shared" si="349"/>
        <v>Normal</v>
      </c>
    </row>
    <row r="2204" spans="1:29" x14ac:dyDescent="0.35">
      <c r="A2204" s="18" t="s">
        <v>4083</v>
      </c>
      <c r="B2204" s="19">
        <v>38582</v>
      </c>
      <c r="C2204" s="18" t="s">
        <v>50</v>
      </c>
      <c r="D2204" s="18" t="s">
        <v>51</v>
      </c>
      <c r="E2204" s="18" t="s">
        <v>21</v>
      </c>
      <c r="F2204" s="18" t="s">
        <v>22</v>
      </c>
      <c r="G2204" s="18" t="s">
        <v>46</v>
      </c>
      <c r="H2204" s="18" t="s">
        <v>2554</v>
      </c>
      <c r="I2204" s="18" t="s">
        <v>4084</v>
      </c>
      <c r="J2204" s="20">
        <v>304</v>
      </c>
      <c r="K2204" s="20">
        <v>861</v>
      </c>
      <c r="L2204" s="20">
        <v>0</v>
      </c>
      <c r="M2204" s="20">
        <v>264</v>
      </c>
      <c r="N2204" s="20">
        <v>6.4</v>
      </c>
      <c r="O2204" s="20">
        <v>45</v>
      </c>
      <c r="P2204" s="20">
        <v>68</v>
      </c>
      <c r="Q2204" s="3">
        <v>18081626</v>
      </c>
      <c r="R2204" s="3">
        <v>20000000</v>
      </c>
      <c r="S2204" s="3">
        <f t="shared" si="340"/>
        <v>-1918374</v>
      </c>
      <c r="T2204" s="4">
        <f t="shared" si="341"/>
        <v>-9.5918699999999996E-2</v>
      </c>
      <c r="U2204" s="5">
        <f t="shared" si="342"/>
        <v>25.588032519999999</v>
      </c>
      <c r="V2204" s="2">
        <f t="shared" si="343"/>
        <v>2005</v>
      </c>
      <c r="W2204" s="18" t="str">
        <f t="shared" si="344"/>
        <v>avgust</v>
      </c>
      <c r="X2204" s="18" t="str">
        <f t="shared" si="345"/>
        <v>Frank Nissen</v>
      </c>
      <c r="Y2204" s="18" t="str">
        <f t="shared" si="346"/>
        <v>POOH'S HEFFALUMP MOVİE</v>
      </c>
      <c r="Z2204" s="18" t="str">
        <f t="shared" si="347"/>
        <v>Normal</v>
      </c>
      <c r="AA2204" s="18" t="str">
        <f>VLOOKUP(D2204, lookups!$A$2:$B$18, 2, FALSE)</f>
        <v>High Budget</v>
      </c>
      <c r="AB2204" s="18" t="str">
        <f t="shared" si="348"/>
        <v>Not Recommended</v>
      </c>
      <c r="AC2204" s="18" t="str">
        <f t="shared" si="349"/>
        <v>Normal</v>
      </c>
    </row>
    <row r="2205" spans="1:29" x14ac:dyDescent="0.35">
      <c r="A2205" s="18" t="s">
        <v>6343</v>
      </c>
      <c r="B2205" s="19">
        <v>41461</v>
      </c>
      <c r="C2205" s="18" t="s">
        <v>50</v>
      </c>
      <c r="D2205" s="18" t="s">
        <v>38</v>
      </c>
      <c r="E2205" s="18" t="s">
        <v>21</v>
      </c>
      <c r="F2205" s="18" t="s">
        <v>22</v>
      </c>
      <c r="G2205" s="18" t="s">
        <v>150</v>
      </c>
      <c r="H2205" s="18" t="s">
        <v>3719</v>
      </c>
      <c r="I2205" s="18" t="s">
        <v>1984</v>
      </c>
      <c r="J2205" s="20">
        <v>2000</v>
      </c>
      <c r="K2205" s="20">
        <v>3004</v>
      </c>
      <c r="L2205" s="20">
        <v>80</v>
      </c>
      <c r="M2205" s="20">
        <v>5000</v>
      </c>
      <c r="N2205" s="20">
        <v>5.7</v>
      </c>
      <c r="O2205" s="20">
        <v>150</v>
      </c>
      <c r="P2205" s="20">
        <v>107</v>
      </c>
      <c r="Q2205" s="3">
        <v>18004225</v>
      </c>
      <c r="R2205" s="3">
        <v>13000000</v>
      </c>
      <c r="S2205" s="3">
        <f t="shared" si="340"/>
        <v>5004225</v>
      </c>
      <c r="T2205" s="4">
        <f t="shared" si="341"/>
        <v>0.3849403846153846</v>
      </c>
      <c r="U2205" s="5">
        <f t="shared" si="342"/>
        <v>23.453976153846156</v>
      </c>
      <c r="V2205" s="2">
        <f t="shared" si="343"/>
        <v>2013</v>
      </c>
      <c r="W2205" s="18" t="str">
        <f t="shared" si="344"/>
        <v>iyul</v>
      </c>
      <c r="X2205" s="18" t="str">
        <f t="shared" si="345"/>
        <v>Paul Weitz</v>
      </c>
      <c r="Y2205" s="18" t="str">
        <f t="shared" si="346"/>
        <v>ADMİSSİON</v>
      </c>
      <c r="Z2205" s="18" t="str">
        <f t="shared" si="347"/>
        <v>Normal</v>
      </c>
      <c r="AA2205" s="18" t="str">
        <f>VLOOKUP(D2205, lookups!$A$2:$B$18, 2, FALSE)</f>
        <v>Medium Budget</v>
      </c>
      <c r="AB2205" s="18" t="str">
        <f t="shared" si="348"/>
        <v>Not Recommended</v>
      </c>
      <c r="AC2205" s="18" t="str">
        <f t="shared" si="349"/>
        <v>High Buzz Mismatch</v>
      </c>
    </row>
    <row r="2206" spans="1:29" x14ac:dyDescent="0.35">
      <c r="A2206" s="18" t="s">
        <v>371</v>
      </c>
      <c r="B2206" s="19">
        <v>29752</v>
      </c>
      <c r="C2206" s="18" t="s">
        <v>50</v>
      </c>
      <c r="D2206" s="18" t="s">
        <v>109</v>
      </c>
      <c r="E2206" s="18" t="s">
        <v>21</v>
      </c>
      <c r="F2206" s="18" t="s">
        <v>22</v>
      </c>
      <c r="G2206" s="18" t="s">
        <v>110</v>
      </c>
      <c r="H2206" s="18" t="s">
        <v>372</v>
      </c>
      <c r="I2206" s="18" t="s">
        <v>373</v>
      </c>
      <c r="J2206" s="20">
        <v>1000</v>
      </c>
      <c r="K2206" s="20">
        <v>4438</v>
      </c>
      <c r="L2206" s="20">
        <v>287</v>
      </c>
      <c r="M2206" s="20">
        <v>0</v>
      </c>
      <c r="N2206" s="20">
        <v>6.6</v>
      </c>
      <c r="O2206" s="20">
        <v>161</v>
      </c>
      <c r="P2206" s="20">
        <v>91</v>
      </c>
      <c r="Q2206" s="3">
        <v>17986000</v>
      </c>
      <c r="R2206" s="3">
        <v>1000000</v>
      </c>
      <c r="S2206" s="3">
        <f t="shared" si="340"/>
        <v>16986000</v>
      </c>
      <c r="T2206" s="4">
        <f t="shared" si="341"/>
        <v>16.986000000000001</v>
      </c>
      <c r="U2206" s="5">
        <f t="shared" si="342"/>
        <v>33.194400000000002</v>
      </c>
      <c r="V2206" s="2">
        <f t="shared" si="343"/>
        <v>1981</v>
      </c>
      <c r="W2206" s="18" t="str">
        <f t="shared" si="344"/>
        <v>iyun</v>
      </c>
      <c r="X2206" s="18" t="str">
        <f t="shared" si="345"/>
        <v>Joe Dante</v>
      </c>
      <c r="Y2206" s="18" t="str">
        <f t="shared" si="346"/>
        <v>THE HOWLİNG</v>
      </c>
      <c r="Z2206" s="18" t="str">
        <f t="shared" si="347"/>
        <v>Normal</v>
      </c>
      <c r="AA2206" s="18" t="str">
        <f>VLOOKUP(D2206, lookups!$A$2:$B$18, 2, FALSE)</f>
        <v>Low Budget</v>
      </c>
      <c r="AB2206" s="18" t="str">
        <f t="shared" si="348"/>
        <v>Not Recommended</v>
      </c>
      <c r="AC2206" s="18" t="str">
        <f t="shared" si="349"/>
        <v>Normal</v>
      </c>
    </row>
    <row r="2207" spans="1:29" x14ac:dyDescent="0.35">
      <c r="A2207" s="18" t="s">
        <v>2877</v>
      </c>
      <c r="B2207" s="19">
        <v>36979</v>
      </c>
      <c r="C2207" s="18" t="s">
        <v>50</v>
      </c>
      <c r="D2207" s="18" t="s">
        <v>20</v>
      </c>
      <c r="E2207" s="18" t="s">
        <v>21</v>
      </c>
      <c r="F2207" s="18" t="s">
        <v>22</v>
      </c>
      <c r="G2207" s="18" t="s">
        <v>150</v>
      </c>
      <c r="H2207" s="18" t="s">
        <v>2878</v>
      </c>
      <c r="I2207" s="18" t="s">
        <v>2879</v>
      </c>
      <c r="J2207" s="20">
        <v>962</v>
      </c>
      <c r="K2207" s="20">
        <v>4239</v>
      </c>
      <c r="L2207" s="20">
        <v>12</v>
      </c>
      <c r="M2207" s="20">
        <v>804</v>
      </c>
      <c r="N2207" s="20">
        <v>5.8</v>
      </c>
      <c r="O2207" s="20">
        <v>95</v>
      </c>
      <c r="P2207" s="20">
        <v>106</v>
      </c>
      <c r="Q2207" s="3">
        <v>17951431</v>
      </c>
      <c r="R2207" s="3">
        <v>30000000</v>
      </c>
      <c r="S2207" s="3">
        <f t="shared" si="340"/>
        <v>-12048569</v>
      </c>
      <c r="T2207" s="4">
        <f t="shared" si="341"/>
        <v>-0.40161896666666669</v>
      </c>
      <c r="U2207" s="5">
        <f t="shared" si="342"/>
        <v>23.119752413333334</v>
      </c>
      <c r="V2207" s="2">
        <f t="shared" si="343"/>
        <v>2001</v>
      </c>
      <c r="W2207" s="18" t="str">
        <f t="shared" si="344"/>
        <v>mart</v>
      </c>
      <c r="X2207" s="18" t="str">
        <f t="shared" si="345"/>
        <v>Daniel Sackheim</v>
      </c>
      <c r="Y2207" s="18" t="str">
        <f t="shared" si="346"/>
        <v>THE GLASS HOUSE</v>
      </c>
      <c r="Z2207" s="18" t="str">
        <f t="shared" si="347"/>
        <v>Normal</v>
      </c>
      <c r="AA2207" s="18" t="str">
        <f>VLOOKUP(D2207, lookups!$A$2:$B$18, 2, FALSE)</f>
        <v>Medium Budget</v>
      </c>
      <c r="AB2207" s="18" t="str">
        <f t="shared" si="348"/>
        <v>Not Recommended</v>
      </c>
      <c r="AC2207" s="18" t="str">
        <f t="shared" si="349"/>
        <v>High Buzz Mismatch</v>
      </c>
    </row>
    <row r="2208" spans="1:29" x14ac:dyDescent="0.35">
      <c r="A2208" s="18" t="s">
        <v>3706</v>
      </c>
      <c r="B2208" s="19">
        <v>38157</v>
      </c>
      <c r="C2208" s="18" t="s">
        <v>50</v>
      </c>
      <c r="D2208" s="18" t="s">
        <v>38</v>
      </c>
      <c r="E2208" s="18" t="s">
        <v>21</v>
      </c>
      <c r="F2208" s="18" t="s">
        <v>3550</v>
      </c>
      <c r="G2208" s="18" t="s">
        <v>150</v>
      </c>
      <c r="H2208" s="18" t="s">
        <v>2995</v>
      </c>
      <c r="I2208" s="18" t="s">
        <v>1880</v>
      </c>
      <c r="J2208" s="20">
        <v>638</v>
      </c>
      <c r="K2208" s="20">
        <v>961</v>
      </c>
      <c r="L2208" s="20">
        <v>29</v>
      </c>
      <c r="M2208" s="20">
        <v>702</v>
      </c>
      <c r="N2208" s="20">
        <v>5.9</v>
      </c>
      <c r="O2208" s="20">
        <v>90</v>
      </c>
      <c r="P2208" s="20">
        <v>90</v>
      </c>
      <c r="Q2208" s="3">
        <v>17848322</v>
      </c>
      <c r="R2208" s="3">
        <v>28000000</v>
      </c>
      <c r="S2208" s="3">
        <f t="shared" si="340"/>
        <v>-10151678</v>
      </c>
      <c r="T2208" s="4">
        <f t="shared" si="341"/>
        <v>-0.36255992857142855</v>
      </c>
      <c r="U2208" s="5">
        <f t="shared" si="342"/>
        <v>23.52517602857143</v>
      </c>
      <c r="V2208" s="2">
        <f t="shared" si="343"/>
        <v>2004</v>
      </c>
      <c r="W2208" s="18" t="str">
        <f t="shared" si="344"/>
        <v>iyun</v>
      </c>
      <c r="X2208" s="18" t="str">
        <f t="shared" si="345"/>
        <v>Peter Howitt</v>
      </c>
      <c r="Y2208" s="18" t="str">
        <f t="shared" si="346"/>
        <v>LAWS OF ATTRACTİON</v>
      </c>
      <c r="Z2208" s="18" t="str">
        <f t="shared" si="347"/>
        <v>Normal</v>
      </c>
      <c r="AA2208" s="18" t="str">
        <f>VLOOKUP(D2208, lookups!$A$2:$B$18, 2, FALSE)</f>
        <v>Medium Budget</v>
      </c>
      <c r="AB2208" s="18" t="str">
        <f t="shared" si="348"/>
        <v>Not Recommended</v>
      </c>
      <c r="AC2208" s="18" t="str">
        <f t="shared" si="349"/>
        <v>High Buzz Mismatch</v>
      </c>
    </row>
    <row r="2209" spans="1:29" x14ac:dyDescent="0.35">
      <c r="A2209" s="18" t="s">
        <v>2053</v>
      </c>
      <c r="B2209" s="19">
        <v>36329</v>
      </c>
      <c r="C2209" s="18" t="s">
        <v>50</v>
      </c>
      <c r="D2209" s="18" t="s">
        <v>38</v>
      </c>
      <c r="E2209" s="18" t="s">
        <v>21</v>
      </c>
      <c r="F2209" s="18" t="s">
        <v>22</v>
      </c>
      <c r="G2209" s="18" t="s">
        <v>150</v>
      </c>
      <c r="H2209" s="18" t="s">
        <v>2054</v>
      </c>
      <c r="I2209" s="18" t="s">
        <v>2055</v>
      </c>
      <c r="J2209" s="20">
        <v>452</v>
      </c>
      <c r="K2209" s="20">
        <v>1760</v>
      </c>
      <c r="L2209" s="20">
        <v>13</v>
      </c>
      <c r="M2209" s="20">
        <v>0</v>
      </c>
      <c r="N2209" s="20">
        <v>5.7</v>
      </c>
      <c r="O2209" s="20">
        <v>59</v>
      </c>
      <c r="P2209" s="20">
        <v>91</v>
      </c>
      <c r="Q2209" s="3">
        <v>17843379</v>
      </c>
      <c r="R2209" s="3">
        <v>8000000</v>
      </c>
      <c r="S2209" s="3">
        <f t="shared" si="340"/>
        <v>9843379</v>
      </c>
      <c r="T2209" s="4">
        <f t="shared" si="341"/>
        <v>1.2304223750000001</v>
      </c>
      <c r="U2209" s="5">
        <f t="shared" si="342"/>
        <v>23.292168950000001</v>
      </c>
      <c r="V2209" s="2">
        <f t="shared" si="343"/>
        <v>1999</v>
      </c>
      <c r="W2209" s="18" t="str">
        <f t="shared" si="344"/>
        <v>iyun</v>
      </c>
      <c r="X2209" s="18" t="str">
        <f t="shared" si="345"/>
        <v>John Schultz</v>
      </c>
      <c r="Y2209" s="18" t="str">
        <f t="shared" si="346"/>
        <v>DRİVE ME CRAZY</v>
      </c>
      <c r="Z2209" s="18" t="str">
        <f t="shared" si="347"/>
        <v>Normal</v>
      </c>
      <c r="AA2209" s="18" t="str">
        <f>VLOOKUP(D2209, lookups!$A$2:$B$18, 2, FALSE)</f>
        <v>Medium Budget</v>
      </c>
      <c r="AB2209" s="18" t="str">
        <f t="shared" si="348"/>
        <v>Not Recommended</v>
      </c>
      <c r="AC2209" s="18" t="str">
        <f t="shared" si="349"/>
        <v>Normal</v>
      </c>
    </row>
    <row r="2210" spans="1:29" x14ac:dyDescent="0.35">
      <c r="A2210" s="18" t="s">
        <v>2523</v>
      </c>
      <c r="B2210" s="19">
        <v>36805</v>
      </c>
      <c r="C2210" s="18" t="s">
        <v>50</v>
      </c>
      <c r="D2210" s="18" t="s">
        <v>27</v>
      </c>
      <c r="E2210" s="18" t="s">
        <v>21</v>
      </c>
      <c r="F2210" s="18" t="s">
        <v>22</v>
      </c>
      <c r="G2210" s="18" t="s">
        <v>110</v>
      </c>
      <c r="H2210" s="18" t="s">
        <v>316</v>
      </c>
      <c r="I2210" s="18" t="s">
        <v>2038</v>
      </c>
      <c r="J2210" s="20">
        <v>12000</v>
      </c>
      <c r="K2210" s="20">
        <v>25660</v>
      </c>
      <c r="L2210" s="20">
        <v>37</v>
      </c>
      <c r="M2210" s="20">
        <v>1000</v>
      </c>
      <c r="N2210" s="20">
        <v>7</v>
      </c>
      <c r="O2210" s="20">
        <v>136</v>
      </c>
      <c r="P2210" s="20">
        <v>126</v>
      </c>
      <c r="Q2210" s="3">
        <v>17804273</v>
      </c>
      <c r="R2210" s="3">
        <v>20000000</v>
      </c>
      <c r="S2210" s="3">
        <f t="shared" si="340"/>
        <v>-2195727</v>
      </c>
      <c r="T2210" s="4">
        <f t="shared" si="341"/>
        <v>-0.10978635</v>
      </c>
      <c r="U2210" s="5">
        <f t="shared" si="342"/>
        <v>28.056085460000002</v>
      </c>
      <c r="V2210" s="2">
        <f t="shared" si="343"/>
        <v>2000</v>
      </c>
      <c r="W2210" s="18" t="str">
        <f t="shared" si="344"/>
        <v>oktyabr</v>
      </c>
      <c r="X2210" s="18" t="str">
        <f t="shared" si="345"/>
        <v>Rod Lurie</v>
      </c>
      <c r="Y2210" s="18" t="str">
        <f t="shared" si="346"/>
        <v>THE CONTENDER</v>
      </c>
      <c r="Z2210" s="18" t="str">
        <f t="shared" si="347"/>
        <v>Normal</v>
      </c>
      <c r="AA2210" s="18" t="str">
        <f>VLOOKUP(D2210, lookups!$A$2:$B$18, 2, FALSE)</f>
        <v>Medium Budget</v>
      </c>
      <c r="AB2210" s="18" t="str">
        <f t="shared" si="348"/>
        <v>Not Recommended</v>
      </c>
      <c r="AC2210" s="18" t="str">
        <f t="shared" si="349"/>
        <v>Normal</v>
      </c>
    </row>
    <row r="2211" spans="1:29" x14ac:dyDescent="0.35">
      <c r="A2211" s="18" t="s">
        <v>4462</v>
      </c>
      <c r="B2211" s="19">
        <v>38916</v>
      </c>
      <c r="C2211" s="18" t="s">
        <v>50</v>
      </c>
      <c r="D2211" s="18" t="s">
        <v>38</v>
      </c>
      <c r="E2211" s="18" t="s">
        <v>21</v>
      </c>
      <c r="F2211" s="18" t="s">
        <v>22</v>
      </c>
      <c r="G2211" s="18" t="s">
        <v>150</v>
      </c>
      <c r="H2211" s="18" t="s">
        <v>3731</v>
      </c>
      <c r="I2211" s="18" t="s">
        <v>2476</v>
      </c>
      <c r="J2211" s="20">
        <v>970</v>
      </c>
      <c r="K2211" s="20">
        <v>4374</v>
      </c>
      <c r="L2211" s="20">
        <v>480</v>
      </c>
      <c r="M2211" s="20">
        <v>484</v>
      </c>
      <c r="N2211" s="20">
        <v>5.9</v>
      </c>
      <c r="O2211" s="20">
        <v>110</v>
      </c>
      <c r="P2211" s="20">
        <v>108</v>
      </c>
      <c r="Q2211" s="3">
        <v>17803796</v>
      </c>
      <c r="R2211" s="3">
        <v>20000000</v>
      </c>
      <c r="S2211" s="3">
        <f t="shared" si="340"/>
        <v>-2196204</v>
      </c>
      <c r="T2211" s="4">
        <f t="shared" si="341"/>
        <v>-0.1098102</v>
      </c>
      <c r="U2211" s="5">
        <f t="shared" si="342"/>
        <v>23.604475920000002</v>
      </c>
      <c r="V2211" s="2">
        <f t="shared" si="343"/>
        <v>2006</v>
      </c>
      <c r="W2211" s="18" t="str">
        <f t="shared" si="344"/>
        <v>iyul</v>
      </c>
      <c r="X2211" s="18" t="str">
        <f t="shared" si="345"/>
        <v>Todd Phillips</v>
      </c>
      <c r="Y2211" s="18" t="str">
        <f t="shared" si="346"/>
        <v>SCHOOL FOR SCOUNDRELS</v>
      </c>
      <c r="Z2211" s="18" t="str">
        <f t="shared" si="347"/>
        <v>Normal</v>
      </c>
      <c r="AA2211" s="18" t="str">
        <f>VLOOKUP(D2211, lookups!$A$2:$B$18, 2, FALSE)</f>
        <v>Medium Budget</v>
      </c>
      <c r="AB2211" s="18" t="str">
        <f t="shared" si="348"/>
        <v>Not Recommended</v>
      </c>
      <c r="AC2211" s="18" t="str">
        <f t="shared" si="349"/>
        <v>High Buzz Mismatch</v>
      </c>
    </row>
    <row r="2212" spans="1:29" x14ac:dyDescent="0.35">
      <c r="A2212" s="18" t="s">
        <v>5552</v>
      </c>
      <c r="B2212" s="19">
        <v>40319</v>
      </c>
      <c r="C2212" s="18" t="s">
        <v>50</v>
      </c>
      <c r="D2212" s="18" t="s">
        <v>38</v>
      </c>
      <c r="E2212" s="18" t="s">
        <v>21</v>
      </c>
      <c r="F2212" s="18" t="s">
        <v>22</v>
      </c>
      <c r="G2212" s="18" t="s">
        <v>110</v>
      </c>
      <c r="H2212" s="18" t="s">
        <v>5553</v>
      </c>
      <c r="I2212" s="18" t="s">
        <v>5554</v>
      </c>
      <c r="J2212" s="20">
        <v>839</v>
      </c>
      <c r="K2212" s="20">
        <v>2961</v>
      </c>
      <c r="L2212" s="20">
        <v>8</v>
      </c>
      <c r="M2212" s="20">
        <v>0</v>
      </c>
      <c r="N2212" s="20">
        <v>6.3</v>
      </c>
      <c r="O2212" s="20">
        <v>167</v>
      </c>
      <c r="P2212" s="20">
        <v>102</v>
      </c>
      <c r="Q2212" s="3">
        <v>17797316</v>
      </c>
      <c r="R2212" s="3">
        <v>32000000</v>
      </c>
      <c r="S2212" s="3">
        <f t="shared" si="340"/>
        <v>-14202684</v>
      </c>
      <c r="T2212" s="4">
        <f t="shared" si="341"/>
        <v>-0.44383387499999999</v>
      </c>
      <c r="U2212" s="5">
        <f t="shared" si="342"/>
        <v>25.02246645</v>
      </c>
      <c r="V2212" s="2">
        <f t="shared" si="343"/>
        <v>2010</v>
      </c>
      <c r="W2212" s="18" t="str">
        <f t="shared" si="344"/>
        <v>may</v>
      </c>
      <c r="X2212" s="18" t="str">
        <f t="shared" si="345"/>
        <v>Nanette Burstein</v>
      </c>
      <c r="Y2212" s="18" t="str">
        <f t="shared" si="346"/>
        <v>GOİNG THE DİSTANCE</v>
      </c>
      <c r="Z2212" s="18" t="str">
        <f t="shared" si="347"/>
        <v>Normal</v>
      </c>
      <c r="AA2212" s="18" t="str">
        <f>VLOOKUP(D2212, lookups!$A$2:$B$18, 2, FALSE)</f>
        <v>Medium Budget</v>
      </c>
      <c r="AB2212" s="18" t="str">
        <f t="shared" si="348"/>
        <v>Not Recommended</v>
      </c>
      <c r="AC2212" s="18" t="str">
        <f t="shared" si="349"/>
        <v>Normal</v>
      </c>
    </row>
    <row r="2213" spans="1:29" x14ac:dyDescent="0.35">
      <c r="A2213" s="18" t="s">
        <v>3138</v>
      </c>
      <c r="B2213" s="19">
        <v>37489</v>
      </c>
      <c r="C2213" s="18" t="s">
        <v>50</v>
      </c>
      <c r="D2213" s="18" t="s">
        <v>38</v>
      </c>
      <c r="E2213" s="18" t="s">
        <v>21</v>
      </c>
      <c r="F2213" s="18" t="s">
        <v>22</v>
      </c>
      <c r="G2213" s="18" t="s">
        <v>110</v>
      </c>
      <c r="H2213" s="18" t="s">
        <v>1377</v>
      </c>
      <c r="I2213" s="18" t="s">
        <v>1529</v>
      </c>
      <c r="J2213" s="20">
        <v>11000</v>
      </c>
      <c r="K2213" s="20">
        <v>11994</v>
      </c>
      <c r="L2213" s="20">
        <v>0</v>
      </c>
      <c r="M2213" s="20">
        <v>0</v>
      </c>
      <c r="N2213" s="20">
        <v>7.3</v>
      </c>
      <c r="O2213" s="20">
        <v>251</v>
      </c>
      <c r="P2213" s="20">
        <v>95</v>
      </c>
      <c r="Q2213" s="3">
        <v>17791031</v>
      </c>
      <c r="R2213" s="3">
        <v>25000000</v>
      </c>
      <c r="S2213" s="3">
        <f t="shared" si="340"/>
        <v>-7208969</v>
      </c>
      <c r="T2213" s="4">
        <f t="shared" si="341"/>
        <v>-0.28835875999999999</v>
      </c>
      <c r="U2213" s="5">
        <f t="shared" si="342"/>
        <v>29.084656496000001</v>
      </c>
      <c r="V2213" s="2">
        <f t="shared" si="343"/>
        <v>2002</v>
      </c>
      <c r="W2213" s="18" t="str">
        <f t="shared" si="344"/>
        <v>avgust</v>
      </c>
      <c r="X2213" s="18" t="str">
        <f t="shared" si="345"/>
        <v>Paul Thomas Anderson</v>
      </c>
      <c r="Y2213" s="18" t="str">
        <f t="shared" si="346"/>
        <v>PUNCH-DRUNK LOVE</v>
      </c>
      <c r="Z2213" s="18" t="str">
        <f t="shared" si="347"/>
        <v>Normal</v>
      </c>
      <c r="AA2213" s="18" t="str">
        <f>VLOOKUP(D2213, lookups!$A$2:$B$18, 2, FALSE)</f>
        <v>Medium Budget</v>
      </c>
      <c r="AB2213" s="18" t="str">
        <f t="shared" si="348"/>
        <v>Not Recommended</v>
      </c>
      <c r="AC2213" s="18" t="str">
        <f t="shared" si="349"/>
        <v>Normal</v>
      </c>
    </row>
    <row r="2214" spans="1:29" x14ac:dyDescent="0.35">
      <c r="A2214" s="18" t="s">
        <v>683</v>
      </c>
      <c r="B2214" s="19">
        <v>32241</v>
      </c>
      <c r="C2214" s="18" t="s">
        <v>50</v>
      </c>
      <c r="D2214" s="18" t="s">
        <v>109</v>
      </c>
      <c r="E2214" s="18" t="s">
        <v>21</v>
      </c>
      <c r="F2214" s="18" t="s">
        <v>22</v>
      </c>
      <c r="G2214" s="18" t="s">
        <v>110</v>
      </c>
      <c r="H2214" s="18" t="s">
        <v>165</v>
      </c>
      <c r="I2214" s="18" t="s">
        <v>684</v>
      </c>
      <c r="J2214" s="20">
        <v>742</v>
      </c>
      <c r="K2214" s="20">
        <v>1136</v>
      </c>
      <c r="L2214" s="20">
        <v>27</v>
      </c>
      <c r="M2214" s="20">
        <v>0</v>
      </c>
      <c r="N2214" s="20">
        <v>5.9</v>
      </c>
      <c r="O2214" s="20">
        <v>144</v>
      </c>
      <c r="P2214" s="20">
        <v>88</v>
      </c>
      <c r="Q2214" s="3">
        <v>17768000</v>
      </c>
      <c r="R2214" s="3">
        <v>5000000</v>
      </c>
      <c r="S2214" s="3">
        <f t="shared" si="340"/>
        <v>12768000</v>
      </c>
      <c r="T2214" s="4">
        <f t="shared" si="341"/>
        <v>2.5535999999999999</v>
      </c>
      <c r="U2214" s="5">
        <f t="shared" si="342"/>
        <v>24.62144</v>
      </c>
      <c r="V2214" s="2">
        <f t="shared" si="343"/>
        <v>1988</v>
      </c>
      <c r="W2214" s="18" t="str">
        <f t="shared" si="344"/>
        <v>aprel</v>
      </c>
      <c r="X2214" s="18" t="str">
        <f t="shared" si="345"/>
        <v>Dwight H. Little</v>
      </c>
      <c r="Y2214" s="18" t="str">
        <f t="shared" si="346"/>
        <v>HALLOWEEN 4: THE RETURN OF MİCHAEL MYERS</v>
      </c>
      <c r="Z2214" s="18" t="str">
        <f t="shared" si="347"/>
        <v>Normal</v>
      </c>
      <c r="AA2214" s="18" t="str">
        <f>VLOOKUP(D2214, lookups!$A$2:$B$18, 2, FALSE)</f>
        <v>Low Budget</v>
      </c>
      <c r="AB2214" s="18" t="str">
        <f t="shared" si="348"/>
        <v>Not Recommended</v>
      </c>
      <c r="AC2214" s="18" t="str">
        <f t="shared" si="349"/>
        <v>Normal</v>
      </c>
    </row>
    <row r="2215" spans="1:29" x14ac:dyDescent="0.35">
      <c r="A2215" s="18" t="s">
        <v>2239</v>
      </c>
      <c r="B2215" s="19">
        <v>36325</v>
      </c>
      <c r="C2215" s="18" t="s">
        <v>19</v>
      </c>
      <c r="D2215" s="18" t="s">
        <v>109</v>
      </c>
      <c r="E2215" s="18" t="s">
        <v>21</v>
      </c>
      <c r="F2215" s="18" t="s">
        <v>22</v>
      </c>
      <c r="G2215" s="18" t="s">
        <v>110</v>
      </c>
      <c r="H2215" s="18" t="s">
        <v>2240</v>
      </c>
      <c r="I2215" s="18" t="s">
        <v>2241</v>
      </c>
      <c r="J2215" s="20">
        <v>711</v>
      </c>
      <c r="K2215" s="20">
        <v>3162</v>
      </c>
      <c r="L2215" s="20">
        <v>52</v>
      </c>
      <c r="M2215" s="20">
        <v>897</v>
      </c>
      <c r="N2215" s="20">
        <v>4.5999999999999996</v>
      </c>
      <c r="O2215" s="20">
        <v>85</v>
      </c>
      <c r="P2215" s="20">
        <v>104</v>
      </c>
      <c r="Q2215" s="3">
        <v>17757087</v>
      </c>
      <c r="R2215" s="3">
        <v>21000000</v>
      </c>
      <c r="S2215" s="3">
        <f t="shared" si="340"/>
        <v>-3242913</v>
      </c>
      <c r="T2215" s="4">
        <f t="shared" si="341"/>
        <v>-0.15442442857142857</v>
      </c>
      <c r="U2215" s="5">
        <f t="shared" si="342"/>
        <v>18.427930228571427</v>
      </c>
      <c r="V2215" s="2">
        <f t="shared" si="343"/>
        <v>1999</v>
      </c>
      <c r="W2215" s="18" t="str">
        <f t="shared" si="344"/>
        <v>iyun</v>
      </c>
      <c r="X2215" s="18" t="str">
        <f t="shared" si="345"/>
        <v>Katt Shea</v>
      </c>
      <c r="Y2215" s="18" t="str">
        <f t="shared" si="346"/>
        <v>THE RAGE: CARRİE 2</v>
      </c>
      <c r="Z2215" s="18" t="str">
        <f t="shared" si="347"/>
        <v>Normal</v>
      </c>
      <c r="AA2215" s="18" t="str">
        <f>VLOOKUP(D2215, lookups!$A$2:$B$18, 2, FALSE)</f>
        <v>Low Budget</v>
      </c>
      <c r="AB2215" s="18" t="str">
        <f t="shared" si="348"/>
        <v>Not Recommended</v>
      </c>
      <c r="AC2215" s="18" t="str">
        <f t="shared" si="349"/>
        <v>High Buzz Mismatch</v>
      </c>
    </row>
    <row r="2216" spans="1:29" x14ac:dyDescent="0.35">
      <c r="A2216" s="18" t="s">
        <v>6962</v>
      </c>
      <c r="B2216" s="19">
        <v>42181</v>
      </c>
      <c r="C2216" s="18" t="s">
        <v>50</v>
      </c>
      <c r="D2216" s="18" t="s">
        <v>79</v>
      </c>
      <c r="E2216" s="18" t="s">
        <v>21</v>
      </c>
      <c r="F2216" s="18" t="s">
        <v>101</v>
      </c>
      <c r="G2216" s="18" t="s">
        <v>110</v>
      </c>
      <c r="H2216" s="18" t="s">
        <v>1100</v>
      </c>
      <c r="I2216" s="18" t="s">
        <v>1485</v>
      </c>
      <c r="J2216" s="20">
        <v>14000</v>
      </c>
      <c r="K2216" s="20">
        <v>28933</v>
      </c>
      <c r="L2216" s="20">
        <v>0</v>
      </c>
      <c r="M2216" s="20">
        <v>23000</v>
      </c>
      <c r="N2216" s="20">
        <v>7.2</v>
      </c>
      <c r="O2216" s="20">
        <v>412</v>
      </c>
      <c r="P2216" s="20">
        <v>122</v>
      </c>
      <c r="Q2216" s="3">
        <v>17750583</v>
      </c>
      <c r="R2216" s="3">
        <v>30000000</v>
      </c>
      <c r="S2216" s="3">
        <f t="shared" si="340"/>
        <v>-12249417</v>
      </c>
      <c r="T2216" s="4">
        <f t="shared" si="341"/>
        <v>-0.40831390000000001</v>
      </c>
      <c r="U2216" s="5">
        <f t="shared" si="342"/>
        <v>30.936674440000001</v>
      </c>
      <c r="V2216" s="2">
        <f t="shared" si="343"/>
        <v>2015</v>
      </c>
      <c r="W2216" s="18" t="str">
        <f t="shared" si="344"/>
        <v>iyun</v>
      </c>
      <c r="X2216" s="18" t="str">
        <f t="shared" si="345"/>
        <v>Danny Boyle</v>
      </c>
      <c r="Y2216" s="18" t="str">
        <f t="shared" si="346"/>
        <v>STEVE JOBS</v>
      </c>
      <c r="Z2216" s="18" t="str">
        <f t="shared" si="347"/>
        <v>Normal</v>
      </c>
      <c r="AA2216" s="18" t="str">
        <f>VLOOKUP(D2216, lookups!$A$2:$B$18, 2, FALSE)</f>
        <v>Medium Budget</v>
      </c>
      <c r="AB2216" s="18" t="str">
        <f t="shared" si="348"/>
        <v>Not Recommended</v>
      </c>
      <c r="AC2216" s="18" t="str">
        <f t="shared" si="349"/>
        <v>Normal</v>
      </c>
    </row>
    <row r="2217" spans="1:29" x14ac:dyDescent="0.35">
      <c r="A2217" s="18" t="s">
        <v>6285</v>
      </c>
      <c r="B2217" s="19">
        <v>41051</v>
      </c>
      <c r="C2217" s="18" t="s">
        <v>50</v>
      </c>
      <c r="D2217" s="18" t="s">
        <v>27</v>
      </c>
      <c r="E2217" s="18" t="s">
        <v>21</v>
      </c>
      <c r="F2217" s="18" t="s">
        <v>22</v>
      </c>
      <c r="G2217" s="18" t="s">
        <v>150</v>
      </c>
      <c r="H2217" s="18" t="s">
        <v>3817</v>
      </c>
      <c r="I2217" s="18" t="s">
        <v>6286</v>
      </c>
      <c r="J2217" s="20">
        <v>8000</v>
      </c>
      <c r="K2217" s="20">
        <v>13631</v>
      </c>
      <c r="L2217" s="20">
        <v>139</v>
      </c>
      <c r="M2217" s="20">
        <v>131000</v>
      </c>
      <c r="N2217" s="20">
        <v>8</v>
      </c>
      <c r="O2217" s="20">
        <v>364</v>
      </c>
      <c r="P2217" s="20">
        <v>102</v>
      </c>
      <c r="Q2217" s="3">
        <v>17738570</v>
      </c>
      <c r="R2217" s="3">
        <v>13000000</v>
      </c>
      <c r="S2217" s="3">
        <f t="shared" si="340"/>
        <v>4738570</v>
      </c>
      <c r="T2217" s="4">
        <f t="shared" si="341"/>
        <v>0.36450538461538462</v>
      </c>
      <c r="U2217" s="5">
        <f t="shared" si="342"/>
        <v>45.245802153846157</v>
      </c>
      <c r="V2217" s="2">
        <f t="shared" si="343"/>
        <v>2012</v>
      </c>
      <c r="W2217" s="18" t="str">
        <f t="shared" si="344"/>
        <v>may</v>
      </c>
      <c r="X2217" s="18" t="str">
        <f t="shared" si="345"/>
        <v>Stephen Chbosky</v>
      </c>
      <c r="Y2217" s="18" t="str">
        <f t="shared" si="346"/>
        <v>THE PERKS OF BEİNG A WALLFLOWER</v>
      </c>
      <c r="Z2217" s="18" t="str">
        <f t="shared" si="347"/>
        <v>Normal</v>
      </c>
      <c r="AA2217" s="18" t="str">
        <f>VLOOKUP(D2217, lookups!$A$2:$B$18, 2, FALSE)</f>
        <v>Medium Budget</v>
      </c>
      <c r="AB2217" s="18" t="str">
        <f t="shared" si="348"/>
        <v>Not Recommended</v>
      </c>
      <c r="AC2217" s="18" t="str">
        <f t="shared" si="349"/>
        <v>High Buzz / High Score</v>
      </c>
    </row>
    <row r="2218" spans="1:29" x14ac:dyDescent="0.35">
      <c r="A2218" s="18" t="s">
        <v>3656</v>
      </c>
      <c r="B2218" s="19">
        <v>38252</v>
      </c>
      <c r="C2218" s="18" t="s">
        <v>50</v>
      </c>
      <c r="D2218" s="18" t="s">
        <v>38</v>
      </c>
      <c r="E2218" s="18" t="s">
        <v>21</v>
      </c>
      <c r="F2218" s="18" t="s">
        <v>22</v>
      </c>
      <c r="G2218" s="18" t="s">
        <v>110</v>
      </c>
      <c r="H2218" s="18" t="s">
        <v>1541</v>
      </c>
      <c r="I2218" s="18" t="s">
        <v>3657</v>
      </c>
      <c r="J2218" s="20">
        <v>13000</v>
      </c>
      <c r="K2218" s="20">
        <v>14180</v>
      </c>
      <c r="L2218" s="20">
        <v>17</v>
      </c>
      <c r="M2218" s="20">
        <v>0</v>
      </c>
      <c r="N2218" s="20">
        <v>6.6</v>
      </c>
      <c r="O2218" s="20">
        <v>92</v>
      </c>
      <c r="P2218" s="20">
        <v>93</v>
      </c>
      <c r="Q2218" s="3">
        <v>17718223</v>
      </c>
      <c r="R2218" s="3">
        <v>25000000</v>
      </c>
      <c r="S2218" s="3">
        <f t="shared" si="340"/>
        <v>-7281777</v>
      </c>
      <c r="T2218" s="4">
        <f t="shared" si="341"/>
        <v>-0.29127108000000002</v>
      </c>
      <c r="U2218" s="5">
        <f t="shared" si="342"/>
        <v>26.283491567999999</v>
      </c>
      <c r="V2218" s="2">
        <f t="shared" si="343"/>
        <v>2004</v>
      </c>
      <c r="W2218" s="18" t="str">
        <f t="shared" si="344"/>
        <v>sentyabr</v>
      </c>
      <c r="X2218" s="18" t="str">
        <f t="shared" si="345"/>
        <v>Jeff Schaffer</v>
      </c>
      <c r="Y2218" s="18" t="str">
        <f t="shared" si="346"/>
        <v>EUROTRİP</v>
      </c>
      <c r="Z2218" s="18" t="str">
        <f t="shared" si="347"/>
        <v>Normal</v>
      </c>
      <c r="AA2218" s="18" t="str">
        <f>VLOOKUP(D2218, lookups!$A$2:$B$18, 2, FALSE)</f>
        <v>Medium Budget</v>
      </c>
      <c r="AB2218" s="18" t="str">
        <f t="shared" si="348"/>
        <v>Not Recommended</v>
      </c>
      <c r="AC2218" s="18" t="str">
        <f t="shared" si="349"/>
        <v>Normal</v>
      </c>
    </row>
    <row r="2219" spans="1:29" x14ac:dyDescent="0.35">
      <c r="A2219" s="18" t="s">
        <v>5792</v>
      </c>
      <c r="B2219" s="19">
        <v>40773</v>
      </c>
      <c r="C2219" s="18" t="s">
        <v>50</v>
      </c>
      <c r="D2219" s="18" t="s">
        <v>109</v>
      </c>
      <c r="E2219" s="18" t="s">
        <v>21</v>
      </c>
      <c r="F2219" s="18" t="s">
        <v>22</v>
      </c>
      <c r="G2219" s="18" t="s">
        <v>150</v>
      </c>
      <c r="H2219" s="18" t="s">
        <v>5793</v>
      </c>
      <c r="I2219" s="18" t="s">
        <v>5794</v>
      </c>
      <c r="J2219" s="20">
        <v>520</v>
      </c>
      <c r="K2219" s="20">
        <v>1520</v>
      </c>
      <c r="L2219" s="20">
        <v>17</v>
      </c>
      <c r="M2219" s="20">
        <v>0</v>
      </c>
      <c r="N2219" s="20">
        <v>5.2</v>
      </c>
      <c r="O2219" s="20">
        <v>228</v>
      </c>
      <c r="P2219" s="20">
        <v>86</v>
      </c>
      <c r="Q2219" s="3">
        <v>17683670</v>
      </c>
      <c r="R2219" s="3">
        <v>5000000</v>
      </c>
      <c r="S2219" s="3">
        <f t="shared" si="340"/>
        <v>12683670</v>
      </c>
      <c r="T2219" s="4">
        <f t="shared" si="341"/>
        <v>2.536734</v>
      </c>
      <c r="U2219" s="5">
        <f t="shared" si="342"/>
        <v>21.814693600000002</v>
      </c>
      <c r="V2219" s="2">
        <f t="shared" si="343"/>
        <v>2011</v>
      </c>
      <c r="W2219" s="18" t="str">
        <f t="shared" si="344"/>
        <v>avgust</v>
      </c>
      <c r="X2219" s="18" t="str">
        <f t="shared" si="345"/>
        <v>Gonzalo LÃ³pez-Gallego</v>
      </c>
      <c r="Y2219" s="18" t="str">
        <f t="shared" si="346"/>
        <v>APOLLO 18</v>
      </c>
      <c r="Z2219" s="18" t="str">
        <f t="shared" si="347"/>
        <v>Normal</v>
      </c>
      <c r="AA2219" s="18" t="str">
        <f>VLOOKUP(D2219, lookups!$A$2:$B$18, 2, FALSE)</f>
        <v>Low Budget</v>
      </c>
      <c r="AB2219" s="18" t="str">
        <f t="shared" si="348"/>
        <v>Not Recommended</v>
      </c>
      <c r="AC2219" s="18" t="str">
        <f t="shared" si="349"/>
        <v>Normal</v>
      </c>
    </row>
    <row r="2220" spans="1:29" x14ac:dyDescent="0.35">
      <c r="A2220" s="18" t="s">
        <v>4950</v>
      </c>
      <c r="B2220" s="19">
        <v>39782</v>
      </c>
      <c r="C2220" s="18" t="s">
        <v>50</v>
      </c>
      <c r="D2220" s="18" t="s">
        <v>27</v>
      </c>
      <c r="E2220" s="18" t="s">
        <v>21</v>
      </c>
      <c r="F2220" s="18" t="s">
        <v>22</v>
      </c>
      <c r="G2220" s="18" t="s">
        <v>46</v>
      </c>
      <c r="H2220" s="18" t="s">
        <v>1213</v>
      </c>
      <c r="I2220" s="18" t="s">
        <v>4951</v>
      </c>
      <c r="J2220" s="20">
        <v>918</v>
      </c>
      <c r="K2220" s="20">
        <v>3317</v>
      </c>
      <c r="L2220" s="20">
        <v>22</v>
      </c>
      <c r="M2220" s="20">
        <v>851</v>
      </c>
      <c r="N2220" s="20">
        <v>6.7</v>
      </c>
      <c r="O2220" s="20">
        <v>73</v>
      </c>
      <c r="P2220" s="20">
        <v>101</v>
      </c>
      <c r="Q2220" s="3">
        <v>17655201</v>
      </c>
      <c r="R2220" s="3">
        <v>10000000</v>
      </c>
      <c r="S2220" s="3">
        <f t="shared" si="340"/>
        <v>7655201</v>
      </c>
      <c r="T2220" s="4">
        <f t="shared" si="341"/>
        <v>0.76552010000000004</v>
      </c>
      <c r="U2220" s="5">
        <f t="shared" si="342"/>
        <v>27.191308040000003</v>
      </c>
      <c r="V2220" s="2">
        <f t="shared" si="343"/>
        <v>2008</v>
      </c>
      <c r="W2220" s="18" t="str">
        <f t="shared" si="344"/>
        <v>noyabr</v>
      </c>
      <c r="X2220" s="18" t="str">
        <f t="shared" si="345"/>
        <v>Patricia Rozema</v>
      </c>
      <c r="Y2220" s="18" t="str">
        <f t="shared" si="346"/>
        <v>KİT KİTTREDGE: AN AMERİCAN GİRL</v>
      </c>
      <c r="Z2220" s="18" t="str">
        <f t="shared" si="347"/>
        <v>Normal</v>
      </c>
      <c r="AA2220" s="18" t="str">
        <f>VLOOKUP(D2220, lookups!$A$2:$B$18, 2, FALSE)</f>
        <v>Medium Budget</v>
      </c>
      <c r="AB2220" s="18" t="str">
        <f t="shared" si="348"/>
        <v>Not Recommended</v>
      </c>
      <c r="AC2220" s="18" t="str">
        <f t="shared" si="349"/>
        <v>Normal</v>
      </c>
    </row>
    <row r="2221" spans="1:29" x14ac:dyDescent="0.35">
      <c r="A2221" s="18" t="s">
        <v>6457</v>
      </c>
      <c r="B2221" s="19">
        <v>41353</v>
      </c>
      <c r="C2221" s="18" t="s">
        <v>19</v>
      </c>
      <c r="D2221" s="18" t="s">
        <v>58</v>
      </c>
      <c r="E2221" s="18" t="s">
        <v>21</v>
      </c>
      <c r="F2221" s="18" t="s">
        <v>22</v>
      </c>
      <c r="G2221" s="18" t="s">
        <v>110</v>
      </c>
      <c r="H2221" s="18" t="s">
        <v>6373</v>
      </c>
      <c r="I2221" s="18" t="s">
        <v>2064</v>
      </c>
      <c r="J2221" s="20">
        <v>1000</v>
      </c>
      <c r="K2221" s="20">
        <v>3798</v>
      </c>
      <c r="L2221" s="20">
        <v>729</v>
      </c>
      <c r="M2221" s="20">
        <v>28000</v>
      </c>
      <c r="N2221" s="20">
        <v>7.8</v>
      </c>
      <c r="O2221" s="20">
        <v>433</v>
      </c>
      <c r="P2221" s="20">
        <v>115</v>
      </c>
      <c r="Q2221" s="3">
        <v>17613460</v>
      </c>
      <c r="R2221" s="3">
        <v>12000000</v>
      </c>
      <c r="S2221" s="3">
        <f t="shared" si="340"/>
        <v>5613460</v>
      </c>
      <c r="T2221" s="4">
        <f t="shared" si="341"/>
        <v>0.46778833333333331</v>
      </c>
      <c r="U2221" s="5">
        <f t="shared" si="342"/>
        <v>34.187115333333331</v>
      </c>
      <c r="V2221" s="2">
        <f t="shared" si="343"/>
        <v>2013</v>
      </c>
      <c r="W2221" s="18" t="str">
        <f t="shared" si="344"/>
        <v>mart</v>
      </c>
      <c r="X2221" s="18" t="str">
        <f t="shared" si="345"/>
        <v>Alexander Payne</v>
      </c>
      <c r="Y2221" s="18" t="str">
        <f t="shared" si="346"/>
        <v>NEBRASKA</v>
      </c>
      <c r="Z2221" s="18" t="str">
        <f t="shared" si="347"/>
        <v>Normal</v>
      </c>
      <c r="AA2221" s="18" t="str">
        <f>VLOOKUP(D2221, lookups!$A$2:$B$18, 2, FALSE)</f>
        <v>High Budget</v>
      </c>
      <c r="AB2221" s="18" t="str">
        <f t="shared" si="348"/>
        <v>Not Recommended</v>
      </c>
      <c r="AC2221" s="18" t="str">
        <f t="shared" si="349"/>
        <v>Normal</v>
      </c>
    </row>
    <row r="2222" spans="1:29" x14ac:dyDescent="0.35">
      <c r="A2222" s="18" t="s">
        <v>6476</v>
      </c>
      <c r="B2222" s="19">
        <v>41361</v>
      </c>
      <c r="C2222" s="18" t="s">
        <v>50</v>
      </c>
      <c r="D2222" s="18" t="s">
        <v>95</v>
      </c>
      <c r="E2222" s="18" t="s">
        <v>21</v>
      </c>
      <c r="F2222" s="18" t="s">
        <v>22</v>
      </c>
      <c r="G2222" s="18" t="s">
        <v>110</v>
      </c>
      <c r="H2222" s="18" t="s">
        <v>1829</v>
      </c>
      <c r="I2222" s="18" t="s">
        <v>977</v>
      </c>
      <c r="J2222" s="20">
        <v>26000</v>
      </c>
      <c r="K2222" s="20">
        <v>28479</v>
      </c>
      <c r="L2222" s="20">
        <v>138</v>
      </c>
      <c r="M2222" s="20">
        <v>17000</v>
      </c>
      <c r="N2222" s="20">
        <v>6.2</v>
      </c>
      <c r="O2222" s="20">
        <v>224</v>
      </c>
      <c r="P2222" s="20">
        <v>118</v>
      </c>
      <c r="Q2222" s="3">
        <v>17609982</v>
      </c>
      <c r="R2222" s="3">
        <v>35000000</v>
      </c>
      <c r="S2222" s="3">
        <f t="shared" si="340"/>
        <v>-17390018</v>
      </c>
      <c r="T2222" s="4">
        <f t="shared" si="341"/>
        <v>-0.49685765714285712</v>
      </c>
      <c r="U2222" s="5">
        <f t="shared" si="342"/>
        <v>26.301256937142856</v>
      </c>
      <c r="V2222" s="2">
        <f t="shared" si="343"/>
        <v>2013</v>
      </c>
      <c r="W2222" s="18" t="str">
        <f t="shared" si="344"/>
        <v>mart</v>
      </c>
      <c r="X2222" s="18" t="str">
        <f t="shared" si="345"/>
        <v>Taylor Hackford</v>
      </c>
      <c r="Y2222" s="18" t="str">
        <f t="shared" si="346"/>
        <v>PARKER</v>
      </c>
      <c r="Z2222" s="18" t="str">
        <f t="shared" si="347"/>
        <v>Normal</v>
      </c>
      <c r="AA2222" s="18" t="str">
        <f>VLOOKUP(D2222, lookups!$A$2:$B$18, 2, FALSE)</f>
        <v>High Budget</v>
      </c>
      <c r="AB2222" s="18" t="str">
        <f t="shared" si="348"/>
        <v>Not Recommended</v>
      </c>
      <c r="AC2222" s="18" t="str">
        <f t="shared" si="349"/>
        <v>Normal</v>
      </c>
    </row>
    <row r="2223" spans="1:29" x14ac:dyDescent="0.35">
      <c r="A2223" s="18" t="s">
        <v>4524</v>
      </c>
      <c r="B2223" s="19">
        <v>38837</v>
      </c>
      <c r="C2223" s="18" t="s">
        <v>50</v>
      </c>
      <c r="D2223" s="18" t="s">
        <v>79</v>
      </c>
      <c r="E2223" s="18" t="s">
        <v>21</v>
      </c>
      <c r="F2223" s="18" t="s">
        <v>101</v>
      </c>
      <c r="G2223" s="18" t="s">
        <v>110</v>
      </c>
      <c r="H2223" s="18" t="s">
        <v>3896</v>
      </c>
      <c r="I2223" s="18" t="s">
        <v>4525</v>
      </c>
      <c r="J2223" s="20">
        <v>1000</v>
      </c>
      <c r="K2223" s="20">
        <v>1184</v>
      </c>
      <c r="L2223" s="20">
        <v>162</v>
      </c>
      <c r="M2223" s="20">
        <v>0</v>
      </c>
      <c r="N2223" s="20">
        <v>7.7</v>
      </c>
      <c r="O2223" s="20">
        <v>252</v>
      </c>
      <c r="P2223" s="20">
        <v>121</v>
      </c>
      <c r="Q2223" s="3">
        <v>17605861</v>
      </c>
      <c r="R2223" s="3">
        <v>6000000</v>
      </c>
      <c r="S2223" s="3">
        <f t="shared" si="340"/>
        <v>11605861</v>
      </c>
      <c r="T2223" s="4">
        <f t="shared" si="341"/>
        <v>1.9343101666666667</v>
      </c>
      <c r="U2223" s="5">
        <f t="shared" si="342"/>
        <v>31.573724066666667</v>
      </c>
      <c r="V2223" s="2">
        <f t="shared" si="343"/>
        <v>2006</v>
      </c>
      <c r="W2223" s="18" t="str">
        <f t="shared" si="344"/>
        <v>aprel</v>
      </c>
      <c r="X2223" s="18" t="str">
        <f t="shared" si="345"/>
        <v>Kevin Macdonald</v>
      </c>
      <c r="Y2223" s="18" t="str">
        <f t="shared" si="346"/>
        <v>THE LAST KİNG OF SCOTLAND</v>
      </c>
      <c r="Z2223" s="18" t="str">
        <f t="shared" si="347"/>
        <v>Normal</v>
      </c>
      <c r="AA2223" s="18" t="str">
        <f>VLOOKUP(D2223, lookups!$A$2:$B$18, 2, FALSE)</f>
        <v>Medium Budget</v>
      </c>
      <c r="AB2223" s="18" t="str">
        <f t="shared" si="348"/>
        <v>Not Recommended</v>
      </c>
      <c r="AC2223" s="18" t="str">
        <f t="shared" si="349"/>
        <v>Normal</v>
      </c>
    </row>
    <row r="2224" spans="1:29" x14ac:dyDescent="0.35">
      <c r="A2224" s="18" t="s">
        <v>5551</v>
      </c>
      <c r="B2224" s="19">
        <v>40252</v>
      </c>
      <c r="C2224" s="18" t="s">
        <v>50</v>
      </c>
      <c r="D2224" s="18" t="s">
        <v>38</v>
      </c>
      <c r="E2224" s="18" t="s">
        <v>21</v>
      </c>
      <c r="F2224" s="18" t="s">
        <v>22</v>
      </c>
      <c r="G2224" s="18" t="s">
        <v>102</v>
      </c>
      <c r="H2224" s="18" t="s">
        <v>1410</v>
      </c>
      <c r="I2224" s="18" t="s">
        <v>2034</v>
      </c>
      <c r="J2224" s="20">
        <v>3000</v>
      </c>
      <c r="K2224" s="20">
        <v>6327</v>
      </c>
      <c r="L2224" s="20">
        <v>16</v>
      </c>
      <c r="M2224" s="20">
        <v>0</v>
      </c>
      <c r="N2224" s="20">
        <v>3.8</v>
      </c>
      <c r="O2224" s="20">
        <v>101</v>
      </c>
      <c r="P2224" s="20">
        <v>92</v>
      </c>
      <c r="Q2224" s="3">
        <v>17596256</v>
      </c>
      <c r="R2224" s="3">
        <v>35000000</v>
      </c>
      <c r="S2224" s="3">
        <f t="shared" si="340"/>
        <v>-17403744</v>
      </c>
      <c r="T2224" s="4">
        <f t="shared" si="341"/>
        <v>-0.49724982857142858</v>
      </c>
      <c r="U2224" s="5">
        <f t="shared" si="342"/>
        <v>15.001100068571429</v>
      </c>
      <c r="V2224" s="2">
        <f t="shared" si="343"/>
        <v>2010</v>
      </c>
      <c r="W2224" s="18" t="str">
        <f t="shared" si="344"/>
        <v>mart</v>
      </c>
      <c r="X2224" s="18" t="str">
        <f t="shared" si="345"/>
        <v>Roger Kumble</v>
      </c>
      <c r="Y2224" s="18" t="str">
        <f t="shared" si="346"/>
        <v>FURRY VENGEANCE</v>
      </c>
      <c r="Z2224" s="18" t="str">
        <f t="shared" si="347"/>
        <v>Normal</v>
      </c>
      <c r="AA2224" s="18" t="str">
        <f>VLOOKUP(D2224, lookups!$A$2:$B$18, 2, FALSE)</f>
        <v>Medium Budget</v>
      </c>
      <c r="AB2224" s="18" t="str">
        <f t="shared" si="348"/>
        <v>Not Recommended</v>
      </c>
      <c r="AC2224" s="18" t="str">
        <f t="shared" si="349"/>
        <v>High Buzz Mismatch</v>
      </c>
    </row>
    <row r="2225" spans="1:29" x14ac:dyDescent="0.35">
      <c r="A2225" s="18" t="s">
        <v>1684</v>
      </c>
      <c r="B2225" s="19">
        <v>35670</v>
      </c>
      <c r="C2225" s="18" t="s">
        <v>50</v>
      </c>
      <c r="D2225" s="18" t="s">
        <v>95</v>
      </c>
      <c r="E2225" s="18" t="s">
        <v>21</v>
      </c>
      <c r="F2225" s="18" t="s">
        <v>22</v>
      </c>
      <c r="G2225" s="18" t="s">
        <v>110</v>
      </c>
      <c r="H2225" s="18" t="s">
        <v>1685</v>
      </c>
      <c r="I2225" s="18" t="s">
        <v>794</v>
      </c>
      <c r="J2225" s="20">
        <v>766</v>
      </c>
      <c r="K2225" s="20">
        <v>4346</v>
      </c>
      <c r="L2225" s="20">
        <v>0</v>
      </c>
      <c r="M2225" s="20">
        <v>0</v>
      </c>
      <c r="N2225" s="20">
        <v>6</v>
      </c>
      <c r="O2225" s="20">
        <v>79</v>
      </c>
      <c r="P2225" s="20">
        <v>177</v>
      </c>
      <c r="Q2225" s="3">
        <v>17593391</v>
      </c>
      <c r="R2225" s="3">
        <v>80000000</v>
      </c>
      <c r="S2225" s="3">
        <f t="shared" si="340"/>
        <v>-62406609</v>
      </c>
      <c r="T2225" s="4">
        <f t="shared" si="341"/>
        <v>-0.78008261249999999</v>
      </c>
      <c r="U2225" s="5">
        <f t="shared" si="342"/>
        <v>23.687966955</v>
      </c>
      <c r="V2225" s="2">
        <f t="shared" si="343"/>
        <v>1997</v>
      </c>
      <c r="W2225" s="18" t="str">
        <f t="shared" si="344"/>
        <v>avgust</v>
      </c>
      <c r="X2225" s="18" t="str">
        <f t="shared" si="345"/>
        <v>Kevin Costner</v>
      </c>
      <c r="Y2225" s="18" t="str">
        <f t="shared" si="346"/>
        <v>THE POSTMAN</v>
      </c>
      <c r="Z2225" s="18" t="str">
        <f t="shared" si="347"/>
        <v>Underperformer</v>
      </c>
      <c r="AA2225" s="18" t="str">
        <f>VLOOKUP(D2225, lookups!$A$2:$B$18, 2, FALSE)</f>
        <v>High Budget</v>
      </c>
      <c r="AB2225" s="18" t="str">
        <f t="shared" si="348"/>
        <v>Not Recommended</v>
      </c>
      <c r="AC2225" s="18" t="str">
        <f t="shared" si="349"/>
        <v>Normal</v>
      </c>
    </row>
    <row r="2226" spans="1:29" x14ac:dyDescent="0.35">
      <c r="A2226" s="18" t="s">
        <v>4676</v>
      </c>
      <c r="B2226" s="19">
        <v>39276</v>
      </c>
      <c r="C2226" s="18" t="s">
        <v>50</v>
      </c>
      <c r="D2226" s="18" t="s">
        <v>109</v>
      </c>
      <c r="E2226" s="18" t="s">
        <v>21</v>
      </c>
      <c r="F2226" s="18" t="s">
        <v>22</v>
      </c>
      <c r="G2226" s="18" t="s">
        <v>110</v>
      </c>
      <c r="H2226" s="18" t="s">
        <v>4012</v>
      </c>
      <c r="I2226" s="18" t="s">
        <v>4013</v>
      </c>
      <c r="J2226" s="20">
        <v>1000</v>
      </c>
      <c r="K2226" s="20">
        <v>4707</v>
      </c>
      <c r="L2226" s="20">
        <v>0</v>
      </c>
      <c r="M2226" s="20">
        <v>0</v>
      </c>
      <c r="N2226" s="20">
        <v>5.4</v>
      </c>
      <c r="O2226" s="20">
        <v>252</v>
      </c>
      <c r="P2226" s="20">
        <v>94</v>
      </c>
      <c r="Q2226" s="3">
        <v>17544812</v>
      </c>
      <c r="R2226" s="3">
        <v>10000000</v>
      </c>
      <c r="S2226" s="3">
        <f t="shared" si="340"/>
        <v>7544812</v>
      </c>
      <c r="T2226" s="4">
        <f t="shared" si="341"/>
        <v>0.75448119999999996</v>
      </c>
      <c r="U2226" s="5">
        <f t="shared" si="342"/>
        <v>21.901792480000001</v>
      </c>
      <c r="V2226" s="2">
        <f t="shared" si="343"/>
        <v>2007</v>
      </c>
      <c r="W2226" s="18" t="str">
        <f t="shared" si="344"/>
        <v>iyul</v>
      </c>
      <c r="X2226" s="18" t="str">
        <f t="shared" si="345"/>
        <v>Eli Roth</v>
      </c>
      <c r="Y2226" s="18" t="str">
        <f t="shared" si="346"/>
        <v>HOSTEL: PART II</v>
      </c>
      <c r="Z2226" s="18" t="str">
        <f t="shared" si="347"/>
        <v>Normal</v>
      </c>
      <c r="AA2226" s="18" t="str">
        <f>VLOOKUP(D2226, lookups!$A$2:$B$18, 2, FALSE)</f>
        <v>Low Budget</v>
      </c>
      <c r="AB2226" s="18" t="str">
        <f t="shared" si="348"/>
        <v>Not Recommended</v>
      </c>
      <c r="AC2226" s="18" t="str">
        <f t="shared" si="349"/>
        <v>High Buzz Mismatch</v>
      </c>
    </row>
    <row r="2227" spans="1:29" x14ac:dyDescent="0.35">
      <c r="A2227" s="18" t="s">
        <v>6401</v>
      </c>
      <c r="B2227" s="19">
        <v>41347</v>
      </c>
      <c r="C2227" s="18" t="s">
        <v>50</v>
      </c>
      <c r="D2227" s="18" t="s">
        <v>38</v>
      </c>
      <c r="E2227" s="18" t="s">
        <v>21</v>
      </c>
      <c r="F2227" s="18" t="s">
        <v>22</v>
      </c>
      <c r="G2227" s="18" t="s">
        <v>150</v>
      </c>
      <c r="H2227" s="18" t="s">
        <v>6402</v>
      </c>
      <c r="I2227" s="18" t="s">
        <v>1495</v>
      </c>
      <c r="J2227" s="20">
        <v>434</v>
      </c>
      <c r="K2227" s="20">
        <v>1183</v>
      </c>
      <c r="L2227" s="20">
        <v>132</v>
      </c>
      <c r="M2227" s="20">
        <v>12000</v>
      </c>
      <c r="N2227" s="20">
        <v>7.1</v>
      </c>
      <c r="O2227" s="20">
        <v>231</v>
      </c>
      <c r="P2227" s="20">
        <v>93</v>
      </c>
      <c r="Q2227" s="3">
        <v>17536788</v>
      </c>
      <c r="R2227" s="3">
        <v>8000000</v>
      </c>
      <c r="S2227" s="3">
        <f t="shared" si="340"/>
        <v>9536788</v>
      </c>
      <c r="T2227" s="4">
        <f t="shared" si="341"/>
        <v>1.1920984999999999</v>
      </c>
      <c r="U2227" s="5">
        <f t="shared" si="342"/>
        <v>30.076839399999997</v>
      </c>
      <c r="V2227" s="2">
        <f t="shared" si="343"/>
        <v>2013</v>
      </c>
      <c r="W2227" s="18" t="str">
        <f t="shared" si="344"/>
        <v>mart</v>
      </c>
      <c r="X2227" s="18" t="str">
        <f t="shared" si="345"/>
        <v>Nicole Holofcener</v>
      </c>
      <c r="Y2227" s="18" t="str">
        <f t="shared" si="346"/>
        <v>ENOUGH SAİD</v>
      </c>
      <c r="Z2227" s="18" t="str">
        <f t="shared" si="347"/>
        <v>Normal</v>
      </c>
      <c r="AA2227" s="18" t="str">
        <f>VLOOKUP(D2227, lookups!$A$2:$B$18, 2, FALSE)</f>
        <v>Medium Budget</v>
      </c>
      <c r="AB2227" s="18" t="str">
        <f t="shared" si="348"/>
        <v>Not Recommended</v>
      </c>
      <c r="AC2227" s="18" t="str">
        <f t="shared" si="349"/>
        <v>Normal</v>
      </c>
    </row>
    <row r="2228" spans="1:29" x14ac:dyDescent="0.35">
      <c r="A2228" s="18" t="s">
        <v>6215</v>
      </c>
      <c r="B2228" s="19">
        <v>41247</v>
      </c>
      <c r="C2228" s="18" t="s">
        <v>50</v>
      </c>
      <c r="D2228" s="18" t="s">
        <v>58</v>
      </c>
      <c r="E2228" s="18" t="s">
        <v>21</v>
      </c>
      <c r="F2228" s="18" t="s">
        <v>179</v>
      </c>
      <c r="G2228" s="18" t="s">
        <v>110</v>
      </c>
      <c r="H2228" s="18" t="s">
        <v>1398</v>
      </c>
      <c r="I2228" s="18" t="s">
        <v>6216</v>
      </c>
      <c r="J2228" s="20">
        <v>991</v>
      </c>
      <c r="K2228" s="20">
        <v>2173</v>
      </c>
      <c r="L2228" s="20">
        <v>83</v>
      </c>
      <c r="M2228" s="20">
        <v>25000</v>
      </c>
      <c r="N2228" s="20">
        <v>5</v>
      </c>
      <c r="O2228" s="20">
        <v>173</v>
      </c>
      <c r="P2228" s="20">
        <v>95</v>
      </c>
      <c r="Q2228" s="3">
        <v>17529157</v>
      </c>
      <c r="R2228" s="3">
        <v>20000000</v>
      </c>
      <c r="S2228" s="3">
        <f t="shared" si="340"/>
        <v>-2470843</v>
      </c>
      <c r="T2228" s="4">
        <f t="shared" si="341"/>
        <v>-0.12354215</v>
      </c>
      <c r="U2228" s="5">
        <f t="shared" si="342"/>
        <v>22.450583139999999</v>
      </c>
      <c r="V2228" s="2">
        <f t="shared" si="343"/>
        <v>2012</v>
      </c>
      <c r="W2228" s="18" t="str">
        <f t="shared" si="344"/>
        <v>dekabr</v>
      </c>
      <c r="X2228" s="18" t="str">
        <f t="shared" si="345"/>
        <v>Michael J. Bassett</v>
      </c>
      <c r="Y2228" s="18" t="str">
        <f t="shared" si="346"/>
        <v>SİLENT HİLL: REVELATİON 3D</v>
      </c>
      <c r="Z2228" s="18" t="str">
        <f t="shared" si="347"/>
        <v>Normal</v>
      </c>
      <c r="AA2228" s="18" t="str">
        <f>VLOOKUP(D2228, lookups!$A$2:$B$18, 2, FALSE)</f>
        <v>High Budget</v>
      </c>
      <c r="AB2228" s="18" t="str">
        <f t="shared" si="348"/>
        <v>Not Recommended</v>
      </c>
      <c r="AC2228" s="18" t="str">
        <f t="shared" si="349"/>
        <v>High Buzz Mismatch</v>
      </c>
    </row>
    <row r="2229" spans="1:29" x14ac:dyDescent="0.35">
      <c r="A2229" s="18" t="s">
        <v>1229</v>
      </c>
      <c r="B2229" s="19">
        <v>34910</v>
      </c>
      <c r="C2229" s="18" t="s">
        <v>50</v>
      </c>
      <c r="D2229" s="18" t="s">
        <v>38</v>
      </c>
      <c r="E2229" s="18" t="s">
        <v>21</v>
      </c>
      <c r="F2229" s="18" t="s">
        <v>22</v>
      </c>
      <c r="G2229" s="18" t="s">
        <v>150</v>
      </c>
      <c r="H2229" s="18" t="s">
        <v>1230</v>
      </c>
      <c r="I2229" s="18" t="s">
        <v>1231</v>
      </c>
      <c r="J2229" s="20">
        <v>21000</v>
      </c>
      <c r="K2229" s="20">
        <v>25263</v>
      </c>
      <c r="L2229" s="20">
        <v>0</v>
      </c>
      <c r="M2229" s="20">
        <v>0</v>
      </c>
      <c r="N2229" s="20">
        <v>6.6</v>
      </c>
      <c r="O2229" s="20">
        <v>45</v>
      </c>
      <c r="P2229" s="20">
        <v>103</v>
      </c>
      <c r="Q2229" s="3">
        <v>17518220</v>
      </c>
      <c r="R2229" s="3">
        <v>20000000</v>
      </c>
      <c r="S2229" s="3">
        <f t="shared" si="340"/>
        <v>-2481780</v>
      </c>
      <c r="T2229" s="4">
        <f t="shared" si="341"/>
        <v>-0.124089</v>
      </c>
      <c r="U2229" s="5">
        <f t="shared" si="342"/>
        <v>26.3503644</v>
      </c>
      <c r="V2229" s="2">
        <f t="shared" si="343"/>
        <v>1995</v>
      </c>
      <c r="W2229" s="18" t="str">
        <f t="shared" si="344"/>
        <v>iyul</v>
      </c>
      <c r="X2229" s="18" t="str">
        <f t="shared" si="345"/>
        <v>Jodie Foster</v>
      </c>
      <c r="Y2229" s="18" t="str">
        <f t="shared" si="346"/>
        <v>HOME FOR THE HOLİDAYS</v>
      </c>
      <c r="Z2229" s="18" t="str">
        <f t="shared" si="347"/>
        <v>Normal</v>
      </c>
      <c r="AA2229" s="18" t="str">
        <f>VLOOKUP(D2229, lookups!$A$2:$B$18, 2, FALSE)</f>
        <v>Medium Budget</v>
      </c>
      <c r="AB2229" s="18" t="str">
        <f t="shared" si="348"/>
        <v>Not Recommended</v>
      </c>
      <c r="AC2229" s="18" t="str">
        <f t="shared" si="349"/>
        <v>Normal</v>
      </c>
    </row>
    <row r="2230" spans="1:29" x14ac:dyDescent="0.35">
      <c r="A2230" s="18" t="s">
        <v>4412</v>
      </c>
      <c r="B2230" s="19">
        <v>38947</v>
      </c>
      <c r="C2230" s="18" t="s">
        <v>50</v>
      </c>
      <c r="D2230" s="18" t="s">
        <v>20</v>
      </c>
      <c r="E2230" s="18" t="s">
        <v>21</v>
      </c>
      <c r="F2230" s="18" t="s">
        <v>101</v>
      </c>
      <c r="G2230" s="18" t="s">
        <v>110</v>
      </c>
      <c r="H2230" s="18" t="s">
        <v>4413</v>
      </c>
      <c r="I2230" s="18" t="s">
        <v>2726</v>
      </c>
      <c r="J2230" s="20">
        <v>386</v>
      </c>
      <c r="K2230" s="20">
        <v>646</v>
      </c>
      <c r="L2230" s="20">
        <v>14</v>
      </c>
      <c r="M2230" s="20">
        <v>0</v>
      </c>
      <c r="N2230" s="20">
        <v>7.4</v>
      </c>
      <c r="O2230" s="20">
        <v>220</v>
      </c>
      <c r="P2230" s="20">
        <v>92</v>
      </c>
      <c r="Q2230" s="3">
        <v>17508670</v>
      </c>
      <c r="R2230" s="3">
        <v>15000000</v>
      </c>
      <c r="S2230" s="3">
        <f t="shared" si="340"/>
        <v>2508670</v>
      </c>
      <c r="T2230" s="4">
        <f t="shared" si="341"/>
        <v>0.16724466666666668</v>
      </c>
      <c r="U2230" s="5">
        <f t="shared" si="342"/>
        <v>29.66689786666667</v>
      </c>
      <c r="V2230" s="2">
        <f t="shared" si="343"/>
        <v>2006</v>
      </c>
      <c r="W2230" s="18" t="str">
        <f t="shared" si="344"/>
        <v>avgust</v>
      </c>
      <c r="X2230" s="18" t="str">
        <f t="shared" si="345"/>
        <v>Richard Eyre</v>
      </c>
      <c r="Y2230" s="18" t="str">
        <f t="shared" si="346"/>
        <v>NOTES ON A SCANDAL</v>
      </c>
      <c r="Z2230" s="18" t="str">
        <f t="shared" si="347"/>
        <v>Normal</v>
      </c>
      <c r="AA2230" s="18" t="str">
        <f>VLOOKUP(D2230, lookups!$A$2:$B$18, 2, FALSE)</f>
        <v>Medium Budget</v>
      </c>
      <c r="AB2230" s="18" t="str">
        <f t="shared" si="348"/>
        <v>Not Recommended</v>
      </c>
      <c r="AC2230" s="18" t="str">
        <f t="shared" si="349"/>
        <v>Normal</v>
      </c>
    </row>
    <row r="2231" spans="1:29" x14ac:dyDescent="0.35">
      <c r="A2231" s="18" t="s">
        <v>6874</v>
      </c>
      <c r="B2231" s="19">
        <v>42061</v>
      </c>
      <c r="C2231" s="18" t="s">
        <v>50</v>
      </c>
      <c r="D2231" s="18" t="s">
        <v>38</v>
      </c>
      <c r="E2231" s="18" t="s">
        <v>21</v>
      </c>
      <c r="F2231" s="18" t="s">
        <v>22</v>
      </c>
      <c r="G2231" s="18" t="s">
        <v>110</v>
      </c>
      <c r="H2231" s="18" t="s">
        <v>6875</v>
      </c>
      <c r="I2231" s="18" t="s">
        <v>2257</v>
      </c>
      <c r="J2231" s="20">
        <v>637</v>
      </c>
      <c r="K2231" s="20">
        <v>1342</v>
      </c>
      <c r="L2231" s="20">
        <v>44</v>
      </c>
      <c r="M2231" s="20">
        <v>23000</v>
      </c>
      <c r="N2231" s="20">
        <v>7.3</v>
      </c>
      <c r="O2231" s="20">
        <v>180</v>
      </c>
      <c r="P2231" s="20">
        <v>103</v>
      </c>
      <c r="Q2231" s="3">
        <v>17474107</v>
      </c>
      <c r="R2231" s="3">
        <v>7000000</v>
      </c>
      <c r="S2231" s="3">
        <f t="shared" si="340"/>
        <v>10474107</v>
      </c>
      <c r="T2231" s="4">
        <f t="shared" si="341"/>
        <v>1.4963010000000001</v>
      </c>
      <c r="U2231" s="5">
        <f t="shared" si="342"/>
        <v>32.098520399999998</v>
      </c>
      <c r="V2231" s="2">
        <f t="shared" si="343"/>
        <v>2015</v>
      </c>
      <c r="W2231" s="18" t="str">
        <f t="shared" si="344"/>
        <v>fevral</v>
      </c>
      <c r="X2231" s="18" t="str">
        <f t="shared" si="345"/>
        <v>Rick Famuyiwa</v>
      </c>
      <c r="Y2231" s="18" t="str">
        <f t="shared" si="346"/>
        <v>DOPE</v>
      </c>
      <c r="Z2231" s="18" t="str">
        <f t="shared" si="347"/>
        <v>Normal</v>
      </c>
      <c r="AA2231" s="18" t="str">
        <f>VLOOKUP(D2231, lookups!$A$2:$B$18, 2, FALSE)</f>
        <v>Medium Budget</v>
      </c>
      <c r="AB2231" s="18" t="str">
        <f t="shared" si="348"/>
        <v>Not Recommended</v>
      </c>
      <c r="AC2231" s="18" t="str">
        <f t="shared" si="349"/>
        <v>Normal</v>
      </c>
    </row>
    <row r="2232" spans="1:29" x14ac:dyDescent="0.35">
      <c r="A2232" s="18" t="s">
        <v>2465</v>
      </c>
      <c r="B2232" s="19">
        <v>36603</v>
      </c>
      <c r="C2232" s="18" t="s">
        <v>50</v>
      </c>
      <c r="D2232" s="18" t="s">
        <v>95</v>
      </c>
      <c r="E2232" s="18" t="s">
        <v>21</v>
      </c>
      <c r="F2232" s="18" t="s">
        <v>22</v>
      </c>
      <c r="G2232" s="18" t="s">
        <v>150</v>
      </c>
      <c r="H2232" s="18" t="s">
        <v>2466</v>
      </c>
      <c r="I2232" s="18" t="s">
        <v>2467</v>
      </c>
      <c r="J2232" s="20">
        <v>2</v>
      </c>
      <c r="K2232" s="20">
        <v>2</v>
      </c>
      <c r="L2232" s="20">
        <v>14</v>
      </c>
      <c r="M2232" s="20">
        <v>995</v>
      </c>
      <c r="N2232" s="20">
        <v>5.7</v>
      </c>
      <c r="O2232" s="20">
        <v>145</v>
      </c>
      <c r="P2232" s="20">
        <v>106</v>
      </c>
      <c r="Q2232" s="3">
        <v>17473245</v>
      </c>
      <c r="R2232" s="3">
        <v>70000000</v>
      </c>
      <c r="S2232" s="3">
        <f t="shared" si="340"/>
        <v>-52526755</v>
      </c>
      <c r="T2232" s="4">
        <f t="shared" si="341"/>
        <v>-0.75038221428571428</v>
      </c>
      <c r="U2232" s="5">
        <f t="shared" si="342"/>
        <v>22.599347114285713</v>
      </c>
      <c r="V2232" s="2">
        <f t="shared" si="343"/>
        <v>2000</v>
      </c>
      <c r="W2232" s="18" t="str">
        <f t="shared" si="344"/>
        <v>mart</v>
      </c>
      <c r="X2232" s="18" t="str">
        <f t="shared" si="345"/>
        <v>Antony Hoffman</v>
      </c>
      <c r="Y2232" s="18" t="str">
        <f t="shared" si="346"/>
        <v>RED PLANET</v>
      </c>
      <c r="Z2232" s="18" t="str">
        <f t="shared" si="347"/>
        <v>Underperformer</v>
      </c>
      <c r="AA2232" s="18" t="str">
        <f>VLOOKUP(D2232, lookups!$A$2:$B$18, 2, FALSE)</f>
        <v>High Budget</v>
      </c>
      <c r="AB2232" s="18" t="str">
        <f t="shared" si="348"/>
        <v>Not Recommended</v>
      </c>
      <c r="AC2232" s="18" t="str">
        <f t="shared" si="349"/>
        <v>High Buzz Mismatch</v>
      </c>
    </row>
    <row r="2233" spans="1:29" x14ac:dyDescent="0.35">
      <c r="A2233" s="18" t="s">
        <v>1901</v>
      </c>
      <c r="B2233" s="19">
        <v>35892</v>
      </c>
      <c r="C2233" s="18" t="s">
        <v>50</v>
      </c>
      <c r="D2233" s="18" t="s">
        <v>38</v>
      </c>
      <c r="E2233" s="18" t="s">
        <v>21</v>
      </c>
      <c r="F2233" s="18" t="s">
        <v>22</v>
      </c>
      <c r="G2233" s="18" t="s">
        <v>110</v>
      </c>
      <c r="H2233" s="18" t="s">
        <v>1488</v>
      </c>
      <c r="I2233" s="18" t="s">
        <v>1145</v>
      </c>
      <c r="J2233" s="20">
        <v>22000</v>
      </c>
      <c r="K2233" s="20">
        <v>47728</v>
      </c>
      <c r="L2233" s="20">
        <v>0</v>
      </c>
      <c r="M2233" s="20">
        <v>35000</v>
      </c>
      <c r="N2233" s="20">
        <v>8.1999999999999993</v>
      </c>
      <c r="O2233" s="20">
        <v>249</v>
      </c>
      <c r="P2233" s="20">
        <v>117</v>
      </c>
      <c r="Q2233" s="3">
        <v>17439163</v>
      </c>
      <c r="R2233" s="3">
        <v>15000000</v>
      </c>
      <c r="S2233" s="3">
        <f t="shared" si="340"/>
        <v>2439163</v>
      </c>
      <c r="T2233" s="4">
        <f t="shared" si="341"/>
        <v>0.16261086666666666</v>
      </c>
      <c r="U2233" s="5">
        <f t="shared" si="342"/>
        <v>36.365044346666664</v>
      </c>
      <c r="V2233" s="2">
        <f t="shared" si="343"/>
        <v>1998</v>
      </c>
      <c r="W2233" s="18" t="str">
        <f t="shared" si="344"/>
        <v>aprel</v>
      </c>
      <c r="X2233" s="18" t="str">
        <f t="shared" si="345"/>
        <v>Joel Coen</v>
      </c>
      <c r="Y2233" s="18" t="str">
        <f t="shared" si="346"/>
        <v>THE BİG LEBOWSKİ</v>
      </c>
      <c r="Z2233" s="18" t="str">
        <f t="shared" si="347"/>
        <v>Normal</v>
      </c>
      <c r="AA2233" s="18" t="str">
        <f>VLOOKUP(D2233, lookups!$A$2:$B$18, 2, FALSE)</f>
        <v>Medium Budget</v>
      </c>
      <c r="AB2233" s="18" t="str">
        <f t="shared" si="348"/>
        <v>Not Recommended</v>
      </c>
      <c r="AC2233" s="18" t="str">
        <f t="shared" si="349"/>
        <v>High Buzz / High Score</v>
      </c>
    </row>
    <row r="2234" spans="1:29" x14ac:dyDescent="0.35">
      <c r="A2234" s="18" t="s">
        <v>5108</v>
      </c>
      <c r="B2234" s="19">
        <v>39463</v>
      </c>
      <c r="C2234" s="18" t="s">
        <v>50</v>
      </c>
      <c r="D2234" s="18" t="s">
        <v>109</v>
      </c>
      <c r="E2234" s="18" t="s">
        <v>21</v>
      </c>
      <c r="F2234" s="18" t="s">
        <v>22</v>
      </c>
      <c r="G2234" s="18" t="s">
        <v>110</v>
      </c>
      <c r="H2234" s="18" t="s">
        <v>3522</v>
      </c>
      <c r="I2234" s="18" t="s">
        <v>5109</v>
      </c>
      <c r="J2234" s="20">
        <v>960</v>
      </c>
      <c r="K2234" s="20">
        <v>1749</v>
      </c>
      <c r="L2234" s="20">
        <v>27</v>
      </c>
      <c r="M2234" s="20">
        <v>0</v>
      </c>
      <c r="N2234" s="20">
        <v>5.9</v>
      </c>
      <c r="O2234" s="20">
        <v>233</v>
      </c>
      <c r="P2234" s="20">
        <v>93</v>
      </c>
      <c r="Q2234" s="3">
        <v>17427926</v>
      </c>
      <c r="R2234" s="3">
        <v>8000000</v>
      </c>
      <c r="S2234" s="3">
        <f t="shared" si="340"/>
        <v>9427926</v>
      </c>
      <c r="T2234" s="4">
        <f t="shared" si="341"/>
        <v>1.1784907499999999</v>
      </c>
      <c r="U2234" s="5">
        <f t="shared" si="342"/>
        <v>24.0713963</v>
      </c>
      <c r="V2234" s="2">
        <f t="shared" si="343"/>
        <v>2008</v>
      </c>
      <c r="W2234" s="18" t="str">
        <f t="shared" si="344"/>
        <v>yanvar</v>
      </c>
      <c r="X2234" s="18" t="str">
        <f t="shared" si="345"/>
        <v>Carter Smith</v>
      </c>
      <c r="Y2234" s="18" t="str">
        <f t="shared" si="346"/>
        <v>THE RUİNS</v>
      </c>
      <c r="Z2234" s="18" t="str">
        <f t="shared" si="347"/>
        <v>Normal</v>
      </c>
      <c r="AA2234" s="18" t="str">
        <f>VLOOKUP(D2234, lookups!$A$2:$B$18, 2, FALSE)</f>
        <v>Low Budget</v>
      </c>
      <c r="AB2234" s="18" t="str">
        <f t="shared" si="348"/>
        <v>Not Recommended</v>
      </c>
      <c r="AC2234" s="18" t="str">
        <f t="shared" si="349"/>
        <v>Normal</v>
      </c>
    </row>
    <row r="2235" spans="1:29" x14ac:dyDescent="0.35">
      <c r="A2235" s="18" t="s">
        <v>1782</v>
      </c>
      <c r="B2235" s="19">
        <v>36121</v>
      </c>
      <c r="C2235" s="18" t="s">
        <v>50</v>
      </c>
      <c r="D2235" s="18" t="s">
        <v>109</v>
      </c>
      <c r="E2235" s="18" t="s">
        <v>21</v>
      </c>
      <c r="F2235" s="18" t="s">
        <v>352</v>
      </c>
      <c r="G2235" s="18" t="s">
        <v>110</v>
      </c>
      <c r="H2235" s="18" t="s">
        <v>1093</v>
      </c>
      <c r="I2235" s="18" t="s">
        <v>1783</v>
      </c>
      <c r="J2235" s="20">
        <v>989</v>
      </c>
      <c r="K2235" s="20">
        <v>4660</v>
      </c>
      <c r="L2235" s="20">
        <v>119</v>
      </c>
      <c r="M2235" s="20">
        <v>673</v>
      </c>
      <c r="N2235" s="20">
        <v>5.5</v>
      </c>
      <c r="O2235" s="20">
        <v>96</v>
      </c>
      <c r="P2235" s="20">
        <v>84</v>
      </c>
      <c r="Q2235" s="3">
        <v>17411331</v>
      </c>
      <c r="R2235" s="3">
        <v>15000000</v>
      </c>
      <c r="S2235" s="3">
        <f t="shared" si="340"/>
        <v>2411331</v>
      </c>
      <c r="T2235" s="4">
        <f t="shared" si="341"/>
        <v>0.16075539999999999</v>
      </c>
      <c r="U2235" s="5">
        <f t="shared" si="342"/>
        <v>22.13160216</v>
      </c>
      <c r="V2235" s="2">
        <f t="shared" si="343"/>
        <v>1998</v>
      </c>
      <c r="W2235" s="18" t="str">
        <f t="shared" si="344"/>
        <v>noyabr</v>
      </c>
      <c r="X2235" s="18" t="str">
        <f t="shared" si="345"/>
        <v>David Nutter</v>
      </c>
      <c r="Y2235" s="18" t="str">
        <f t="shared" si="346"/>
        <v>DİSTURBİNG BEHAVİOR</v>
      </c>
      <c r="Z2235" s="18" t="str">
        <f t="shared" si="347"/>
        <v>Normal</v>
      </c>
      <c r="AA2235" s="18" t="str">
        <f>VLOOKUP(D2235, lookups!$A$2:$B$18, 2, FALSE)</f>
        <v>Low Budget</v>
      </c>
      <c r="AB2235" s="18" t="str">
        <f t="shared" si="348"/>
        <v>Not Recommended</v>
      </c>
      <c r="AC2235" s="18" t="str">
        <f t="shared" si="349"/>
        <v>High Buzz Mismatch</v>
      </c>
    </row>
    <row r="2236" spans="1:29" x14ac:dyDescent="0.35">
      <c r="A2236" s="18" t="s">
        <v>6605</v>
      </c>
      <c r="B2236" s="19">
        <v>41735</v>
      </c>
      <c r="C2236" s="18" t="s">
        <v>50</v>
      </c>
      <c r="D2236" s="18" t="s">
        <v>27</v>
      </c>
      <c r="E2236" s="18" t="s">
        <v>918</v>
      </c>
      <c r="F2236" s="18" t="s">
        <v>22</v>
      </c>
      <c r="G2236" s="18" t="s">
        <v>110</v>
      </c>
      <c r="H2236" s="18" t="s">
        <v>3002</v>
      </c>
      <c r="I2236" s="18" t="s">
        <v>3365</v>
      </c>
      <c r="J2236" s="20">
        <v>1000</v>
      </c>
      <c r="K2236" s="20">
        <v>2840</v>
      </c>
      <c r="L2236" s="20">
        <v>23</v>
      </c>
      <c r="M2236" s="20">
        <v>0</v>
      </c>
      <c r="N2236" s="20">
        <v>5.2</v>
      </c>
      <c r="O2236" s="20">
        <v>9</v>
      </c>
      <c r="P2236" s="20">
        <v>106</v>
      </c>
      <c r="Q2236" s="3">
        <v>17382982</v>
      </c>
      <c r="R2236" s="3">
        <v>5000000</v>
      </c>
      <c r="S2236" s="3">
        <f t="shared" si="340"/>
        <v>12382982</v>
      </c>
      <c r="T2236" s="4">
        <f t="shared" si="341"/>
        <v>2.4765964</v>
      </c>
      <c r="U2236" s="5">
        <f t="shared" si="342"/>
        <v>21.790638560000001</v>
      </c>
      <c r="V2236" s="2">
        <f t="shared" si="343"/>
        <v>2014</v>
      </c>
      <c r="W2236" s="18" t="str">
        <f t="shared" si="344"/>
        <v>aprel</v>
      </c>
      <c r="X2236" s="18" t="str">
        <f t="shared" si="345"/>
        <v>Bille Woodruff</v>
      </c>
      <c r="Y2236" s="18" t="str">
        <f t="shared" si="346"/>
        <v>ADDİCTED</v>
      </c>
      <c r="Z2236" s="18" t="str">
        <f t="shared" si="347"/>
        <v>Normal</v>
      </c>
      <c r="AA2236" s="18" t="str">
        <f>VLOOKUP(D2236, lookups!$A$2:$B$18, 2, FALSE)</f>
        <v>Medium Budget</v>
      </c>
      <c r="AB2236" s="18" t="str">
        <f t="shared" si="348"/>
        <v>Not Recommended</v>
      </c>
      <c r="AC2236" s="18" t="str">
        <f t="shared" si="349"/>
        <v>Normal</v>
      </c>
    </row>
    <row r="2237" spans="1:29" x14ac:dyDescent="0.35">
      <c r="A2237" s="18" t="s">
        <v>4380</v>
      </c>
      <c r="B2237" s="19">
        <v>38963</v>
      </c>
      <c r="C2237" s="18" t="s">
        <v>50</v>
      </c>
      <c r="D2237" s="18" t="s">
        <v>38</v>
      </c>
      <c r="E2237" s="18" t="s">
        <v>21</v>
      </c>
      <c r="F2237" s="18" t="s">
        <v>22</v>
      </c>
      <c r="G2237" s="18" t="s">
        <v>150</v>
      </c>
      <c r="H2237" s="18" t="s">
        <v>4381</v>
      </c>
      <c r="I2237" s="18" t="s">
        <v>694</v>
      </c>
      <c r="J2237" s="20">
        <v>806</v>
      </c>
      <c r="K2237" s="20">
        <v>3211</v>
      </c>
      <c r="L2237" s="20">
        <v>80</v>
      </c>
      <c r="M2237" s="20">
        <v>0</v>
      </c>
      <c r="N2237" s="20">
        <v>5.3</v>
      </c>
      <c r="O2237" s="20">
        <v>98</v>
      </c>
      <c r="P2237" s="20">
        <v>103</v>
      </c>
      <c r="Q2237" s="3">
        <v>17324744</v>
      </c>
      <c r="R2237" s="3">
        <v>28000000</v>
      </c>
      <c r="S2237" s="3">
        <f t="shared" si="340"/>
        <v>-10675256</v>
      </c>
      <c r="T2237" s="4">
        <f t="shared" si="341"/>
        <v>-0.38125914285714285</v>
      </c>
      <c r="U2237" s="5">
        <f t="shared" si="342"/>
        <v>21.047496342857141</v>
      </c>
      <c r="V2237" s="2">
        <f t="shared" si="343"/>
        <v>2006</v>
      </c>
      <c r="W2237" s="18" t="str">
        <f t="shared" si="344"/>
        <v>sentyabr</v>
      </c>
      <c r="X2237" s="18" t="str">
        <f t="shared" si="345"/>
        <v>Donald Petrie</v>
      </c>
      <c r="Y2237" s="18" t="str">
        <f t="shared" si="346"/>
        <v>JUST MY LUCK</v>
      </c>
      <c r="Z2237" s="18" t="str">
        <f t="shared" si="347"/>
        <v>Normal</v>
      </c>
      <c r="AA2237" s="18" t="str">
        <f>VLOOKUP(D2237, lookups!$A$2:$B$18, 2, FALSE)</f>
        <v>Medium Budget</v>
      </c>
      <c r="AB2237" s="18" t="str">
        <f t="shared" si="348"/>
        <v>Not Recommended</v>
      </c>
      <c r="AC2237" s="18" t="str">
        <f t="shared" si="349"/>
        <v>High Buzz Mismatch</v>
      </c>
    </row>
    <row r="2238" spans="1:29" x14ac:dyDescent="0.35">
      <c r="A2238" s="18" t="s">
        <v>6594</v>
      </c>
      <c r="B2238" s="19">
        <v>41770</v>
      </c>
      <c r="C2238" s="18" t="s">
        <v>50</v>
      </c>
      <c r="D2238" s="18" t="s">
        <v>38</v>
      </c>
      <c r="E2238" s="18" t="s">
        <v>21</v>
      </c>
      <c r="F2238" s="18" t="s">
        <v>22</v>
      </c>
      <c r="G2238" s="18" t="s">
        <v>110</v>
      </c>
      <c r="H2238" s="18" t="s">
        <v>6595</v>
      </c>
      <c r="I2238" s="18" t="s">
        <v>6339</v>
      </c>
      <c r="J2238" s="20">
        <v>986</v>
      </c>
      <c r="K2238" s="20">
        <v>4073</v>
      </c>
      <c r="L2238" s="20">
        <v>89</v>
      </c>
      <c r="M2238" s="20">
        <v>0</v>
      </c>
      <c r="N2238" s="20">
        <v>4.7</v>
      </c>
      <c r="O2238" s="20">
        <v>69</v>
      </c>
      <c r="P2238" s="20">
        <v>86</v>
      </c>
      <c r="Q2238" s="3">
        <v>17314483</v>
      </c>
      <c r="R2238" s="3">
        <v>4000000</v>
      </c>
      <c r="S2238" s="3">
        <f t="shared" si="340"/>
        <v>13314483</v>
      </c>
      <c r="T2238" s="4">
        <f t="shared" si="341"/>
        <v>3.3286207499999998</v>
      </c>
      <c r="U2238" s="5">
        <f t="shared" si="342"/>
        <v>20.131448300000002</v>
      </c>
      <c r="V2238" s="2">
        <f t="shared" si="343"/>
        <v>2014</v>
      </c>
      <c r="W2238" s="18" t="str">
        <f t="shared" si="344"/>
        <v>may</v>
      </c>
      <c r="X2238" s="18" t="str">
        <f t="shared" si="345"/>
        <v>Michael Tiddes</v>
      </c>
      <c r="Y2238" s="18" t="str">
        <f t="shared" si="346"/>
        <v>A HAUNTED HOUSE 2</v>
      </c>
      <c r="Z2238" s="18" t="str">
        <f t="shared" si="347"/>
        <v>Normal</v>
      </c>
      <c r="AA2238" s="18" t="str">
        <f>VLOOKUP(D2238, lookups!$A$2:$B$18, 2, FALSE)</f>
        <v>Medium Budget</v>
      </c>
      <c r="AB2238" s="18" t="str">
        <f t="shared" si="348"/>
        <v>Not Recommended</v>
      </c>
      <c r="AC2238" s="18" t="str">
        <f t="shared" si="349"/>
        <v>Normal</v>
      </c>
    </row>
    <row r="2239" spans="1:29" x14ac:dyDescent="0.35">
      <c r="A2239" s="18" t="s">
        <v>1353</v>
      </c>
      <c r="B2239" s="19">
        <v>35128</v>
      </c>
      <c r="C2239" s="18" t="s">
        <v>50</v>
      </c>
      <c r="D2239" s="18" t="s">
        <v>20</v>
      </c>
      <c r="E2239" s="18" t="s">
        <v>21</v>
      </c>
      <c r="F2239" s="18" t="s">
        <v>22</v>
      </c>
      <c r="G2239" s="18" t="s">
        <v>110</v>
      </c>
      <c r="H2239" s="18" t="s">
        <v>1354</v>
      </c>
      <c r="I2239" s="18" t="s">
        <v>1355</v>
      </c>
      <c r="J2239" s="20">
        <v>24000</v>
      </c>
      <c r="K2239" s="20">
        <v>24547</v>
      </c>
      <c r="L2239" s="20">
        <v>150</v>
      </c>
      <c r="M2239" s="20">
        <v>352</v>
      </c>
      <c r="N2239" s="20">
        <v>6.1</v>
      </c>
      <c r="O2239" s="20">
        <v>47</v>
      </c>
      <c r="P2239" s="20">
        <v>118</v>
      </c>
      <c r="Q2239" s="3">
        <v>17305211</v>
      </c>
      <c r="R2239" s="3">
        <v>38000000</v>
      </c>
      <c r="S2239" s="3">
        <f t="shared" si="340"/>
        <v>-20694789</v>
      </c>
      <c r="T2239" s="4">
        <f t="shared" si="341"/>
        <v>-0.54459971052631584</v>
      </c>
      <c r="U2239" s="5">
        <f t="shared" si="342"/>
        <v>24.217360115789472</v>
      </c>
      <c r="V2239" s="2">
        <f t="shared" si="343"/>
        <v>1996</v>
      </c>
      <c r="W2239" s="18" t="str">
        <f t="shared" si="344"/>
        <v>mart</v>
      </c>
      <c r="X2239" s="18" t="str">
        <f t="shared" si="345"/>
        <v>Michael Apted</v>
      </c>
      <c r="Y2239" s="18" t="str">
        <f t="shared" si="346"/>
        <v>EXTREME MEASURES</v>
      </c>
      <c r="Z2239" s="18" t="str">
        <f t="shared" si="347"/>
        <v>Normal</v>
      </c>
      <c r="AA2239" s="18" t="str">
        <f>VLOOKUP(D2239, lookups!$A$2:$B$18, 2, FALSE)</f>
        <v>Medium Budget</v>
      </c>
      <c r="AB2239" s="18" t="str">
        <f t="shared" si="348"/>
        <v>Not Recommended</v>
      </c>
      <c r="AC2239" s="18" t="str">
        <f t="shared" si="349"/>
        <v>Normal</v>
      </c>
    </row>
    <row r="2240" spans="1:29" x14ac:dyDescent="0.35">
      <c r="A2240" s="18" t="s">
        <v>1477</v>
      </c>
      <c r="B2240" s="19">
        <v>35113</v>
      </c>
      <c r="C2240" s="18" t="s">
        <v>50</v>
      </c>
      <c r="D2240" s="18" t="s">
        <v>95</v>
      </c>
      <c r="E2240" s="18" t="s">
        <v>21</v>
      </c>
      <c r="F2240" s="18" t="s">
        <v>352</v>
      </c>
      <c r="G2240" s="18" t="s">
        <v>102</v>
      </c>
      <c r="H2240" s="18" t="s">
        <v>642</v>
      </c>
      <c r="I2240" s="18" t="s">
        <v>825</v>
      </c>
      <c r="J2240" s="20">
        <v>1000</v>
      </c>
      <c r="K2240" s="20">
        <v>3855</v>
      </c>
      <c r="L2240" s="20">
        <v>23</v>
      </c>
      <c r="M2240" s="20">
        <v>0</v>
      </c>
      <c r="N2240" s="20">
        <v>4.9000000000000004</v>
      </c>
      <c r="O2240" s="20">
        <v>60</v>
      </c>
      <c r="P2240" s="20">
        <v>100</v>
      </c>
      <c r="Q2240" s="3">
        <v>17300889</v>
      </c>
      <c r="R2240" s="3">
        <v>45000000</v>
      </c>
      <c r="S2240" s="3">
        <f t="shared" si="340"/>
        <v>-27699111</v>
      </c>
      <c r="T2240" s="4">
        <f t="shared" si="341"/>
        <v>-0.61553579999999997</v>
      </c>
      <c r="U2240" s="5">
        <f t="shared" si="342"/>
        <v>19.353785680000001</v>
      </c>
      <c r="V2240" s="2">
        <f t="shared" si="343"/>
        <v>1996</v>
      </c>
      <c r="W2240" s="18" t="str">
        <f t="shared" si="344"/>
        <v>fevral</v>
      </c>
      <c r="X2240" s="18" t="str">
        <f t="shared" si="345"/>
        <v>Simon Wincer</v>
      </c>
      <c r="Y2240" s="18" t="str">
        <f t="shared" si="346"/>
        <v>THE PHANTOM</v>
      </c>
      <c r="Z2240" s="18" t="str">
        <f t="shared" si="347"/>
        <v>Normal</v>
      </c>
      <c r="AA2240" s="18" t="str">
        <f>VLOOKUP(D2240, lookups!$A$2:$B$18, 2, FALSE)</f>
        <v>High Budget</v>
      </c>
      <c r="AB2240" s="18" t="str">
        <f t="shared" si="348"/>
        <v>Not Recommended</v>
      </c>
      <c r="AC2240" s="18" t="str">
        <f t="shared" si="349"/>
        <v>High Buzz Mismatch</v>
      </c>
    </row>
    <row r="2241" spans="1:29" x14ac:dyDescent="0.35">
      <c r="A2241" s="18" t="s">
        <v>2768</v>
      </c>
      <c r="B2241" s="19">
        <v>37142</v>
      </c>
      <c r="C2241" s="18" t="s">
        <v>50</v>
      </c>
      <c r="D2241" s="18" t="s">
        <v>38</v>
      </c>
      <c r="E2241" s="18" t="s">
        <v>21</v>
      </c>
      <c r="F2241" s="18" t="s">
        <v>22</v>
      </c>
      <c r="G2241" s="18" t="s">
        <v>102</v>
      </c>
      <c r="H2241" s="18" t="s">
        <v>2769</v>
      </c>
      <c r="I2241" s="18" t="s">
        <v>2142</v>
      </c>
      <c r="J2241" s="20">
        <v>833</v>
      </c>
      <c r="K2241" s="20">
        <v>4551</v>
      </c>
      <c r="L2241" s="20">
        <v>25</v>
      </c>
      <c r="M2241" s="20">
        <v>371</v>
      </c>
      <c r="N2241" s="20">
        <v>5.3</v>
      </c>
      <c r="O2241" s="20">
        <v>37</v>
      </c>
      <c r="P2241" s="20">
        <v>91</v>
      </c>
      <c r="Q2241" s="3">
        <v>17292381</v>
      </c>
      <c r="R2241" s="3">
        <v>12000000</v>
      </c>
      <c r="S2241" s="3">
        <f t="shared" si="340"/>
        <v>5292381</v>
      </c>
      <c r="T2241" s="4">
        <f t="shared" si="341"/>
        <v>0.44103175</v>
      </c>
      <c r="U2241" s="5">
        <f t="shared" si="342"/>
        <v>21.413512699999998</v>
      </c>
      <c r="V2241" s="2">
        <f t="shared" si="343"/>
        <v>2001</v>
      </c>
      <c r="W2241" s="18" t="str">
        <f t="shared" si="344"/>
        <v>sentyabr</v>
      </c>
      <c r="X2241" s="18" t="str">
        <f t="shared" si="345"/>
        <v>Tim Hill</v>
      </c>
      <c r="Y2241" s="18" t="str">
        <f t="shared" si="346"/>
        <v>MAX KEEBLE'S BİG MOVE</v>
      </c>
      <c r="Z2241" s="18" t="str">
        <f t="shared" si="347"/>
        <v>Normal</v>
      </c>
      <c r="AA2241" s="18" t="str">
        <f>VLOOKUP(D2241, lookups!$A$2:$B$18, 2, FALSE)</f>
        <v>Medium Budget</v>
      </c>
      <c r="AB2241" s="18" t="str">
        <f t="shared" si="348"/>
        <v>Not Recommended</v>
      </c>
      <c r="AC2241" s="18" t="str">
        <f t="shared" si="349"/>
        <v>High Buzz Mismatch</v>
      </c>
    </row>
    <row r="2242" spans="1:29" x14ac:dyDescent="0.35">
      <c r="A2242" s="18" t="s">
        <v>4945</v>
      </c>
      <c r="B2242" s="19">
        <v>39489</v>
      </c>
      <c r="C2242" s="18" t="s">
        <v>50</v>
      </c>
      <c r="D2242" s="18" t="s">
        <v>58</v>
      </c>
      <c r="E2242" s="18" t="s">
        <v>21</v>
      </c>
      <c r="F2242" s="18" t="s">
        <v>29</v>
      </c>
      <c r="G2242" s="18" t="s">
        <v>102</v>
      </c>
      <c r="H2242" s="18" t="s">
        <v>1410</v>
      </c>
      <c r="I2242" s="18" t="s">
        <v>1226</v>
      </c>
      <c r="J2242" s="20">
        <v>3000</v>
      </c>
      <c r="K2242" s="20">
        <v>5329</v>
      </c>
      <c r="L2242" s="20">
        <v>34</v>
      </c>
      <c r="M2242" s="20">
        <v>0</v>
      </c>
      <c r="N2242" s="20">
        <v>6.1</v>
      </c>
      <c r="O2242" s="20">
        <v>161</v>
      </c>
      <c r="P2242" s="20">
        <v>106</v>
      </c>
      <c r="Q2242" s="3">
        <v>17281832</v>
      </c>
      <c r="R2242" s="3">
        <v>60000000</v>
      </c>
      <c r="S2242" s="3">
        <f t="shared" si="340"/>
        <v>-42718168</v>
      </c>
      <c r="T2242" s="4">
        <f t="shared" si="341"/>
        <v>-0.71196946666666672</v>
      </c>
      <c r="U2242" s="5">
        <f t="shared" si="342"/>
        <v>24.115212213333333</v>
      </c>
      <c r="V2242" s="2">
        <f t="shared" si="343"/>
        <v>2008</v>
      </c>
      <c r="W2242" s="18" t="str">
        <f t="shared" si="344"/>
        <v>fevral</v>
      </c>
      <c r="X2242" s="18" t="str">
        <f t="shared" si="345"/>
        <v>Iain Softley</v>
      </c>
      <c r="Y2242" s="18" t="str">
        <f t="shared" si="346"/>
        <v>INKHEART</v>
      </c>
      <c r="Z2242" s="18" t="str">
        <f t="shared" si="347"/>
        <v>Underperformer</v>
      </c>
      <c r="AA2242" s="18" t="str">
        <f>VLOOKUP(D2242, lookups!$A$2:$B$18, 2, FALSE)</f>
        <v>High Budget</v>
      </c>
      <c r="AB2242" s="18" t="str">
        <f t="shared" si="348"/>
        <v>Not Recommended</v>
      </c>
      <c r="AC2242" s="18" t="str">
        <f t="shared" si="349"/>
        <v>Normal</v>
      </c>
    </row>
    <row r="2243" spans="1:29" x14ac:dyDescent="0.35">
      <c r="A2243" s="18" t="s">
        <v>1795</v>
      </c>
      <c r="B2243" s="19">
        <v>35980</v>
      </c>
      <c r="C2243" s="18" t="s">
        <v>50</v>
      </c>
      <c r="D2243" s="18" t="s">
        <v>38</v>
      </c>
      <c r="E2243" s="18" t="s">
        <v>21</v>
      </c>
      <c r="F2243" s="18" t="s">
        <v>22</v>
      </c>
      <c r="G2243" s="18" t="s">
        <v>110</v>
      </c>
      <c r="H2243" s="18" t="s">
        <v>1796</v>
      </c>
      <c r="I2243" s="18" t="s">
        <v>1797</v>
      </c>
      <c r="J2243" s="20">
        <v>744</v>
      </c>
      <c r="K2243" s="20">
        <v>2400</v>
      </c>
      <c r="L2243" s="20">
        <v>33</v>
      </c>
      <c r="M2243" s="20">
        <v>0</v>
      </c>
      <c r="N2243" s="20">
        <v>6.7</v>
      </c>
      <c r="O2243" s="20">
        <v>40</v>
      </c>
      <c r="P2243" s="20">
        <v>82</v>
      </c>
      <c r="Q2243" s="3">
        <v>17278980</v>
      </c>
      <c r="R2243" s="3">
        <v>8000000</v>
      </c>
      <c r="S2243" s="3">
        <f t="shared" ref="S2243:S2306" si="350">Q2243-R2243</f>
        <v>9278980</v>
      </c>
      <c r="T2243" s="4">
        <f t="shared" ref="T2243:T2306" si="351">IF(R2243&gt;0, (Q2243-R2243)/R2243, 0)</f>
        <v>1.1598725000000001</v>
      </c>
      <c r="U2243" s="5">
        <f t="shared" ref="U2243:U2306" si="352">(N2243*4) + (T2243*0.4) + (M2243/10000)</f>
        <v>27.263949</v>
      </c>
      <c r="V2243" s="2">
        <f t="shared" ref="V2243:V2306" si="353">YEAR(B2243)</f>
        <v>1998</v>
      </c>
      <c r="W2243" s="18" t="str">
        <f t="shared" ref="W2243:W2306" si="354">TEXT(B2243, "mmmm")</f>
        <v>iyul</v>
      </c>
      <c r="X2243" s="18" t="str">
        <f t="shared" ref="X2243:X2306" si="355">TRIM(I2243)</f>
        <v>Tamra Davis</v>
      </c>
      <c r="Y2243" s="18" t="str">
        <f t="shared" ref="Y2243:Y2306" si="356">UPPER(A2243)</f>
        <v>HALF BAKED</v>
      </c>
      <c r="Z2243" s="18" t="str">
        <f t="shared" ref="Z2243:Z2306" si="357">IF(AND(R2243&gt;50000000, S2243&lt;0), "Underperformer", IF(AND(R2243&lt;10000000, S2243&gt;50000000), "Overperformer", "Normal"))</f>
        <v>Normal</v>
      </c>
      <c r="AA2243" s="18" t="str">
        <f>VLOOKUP(D2243, lookups!$A$2:$B$18, 2, FALSE)</f>
        <v>Medium Budget</v>
      </c>
      <c r="AB2243" s="18" t="str">
        <f t="shared" ref="AB2243:AB2306" si="358">IF(AND(N2243&gt;7, T2243&gt;1, U2243&gt;70), "Recommended", "Not Recommended")</f>
        <v>Not Recommended</v>
      </c>
      <c r="AC2243" s="18" t="str">
        <f t="shared" ref="AC2243:AC2306" si="359">IF(N2243&gt;=8, "High Buzz / High Score", IF(AND(N2243&lt;6, T2243&lt;1), "High Buzz Mismatch", "Normal"))</f>
        <v>Normal</v>
      </c>
    </row>
    <row r="2244" spans="1:29" x14ac:dyDescent="0.35">
      <c r="A2244" s="18" t="s">
        <v>3041</v>
      </c>
      <c r="B2244" s="19">
        <v>37559</v>
      </c>
      <c r="C2244" s="18" t="s">
        <v>50</v>
      </c>
      <c r="D2244" s="18" t="s">
        <v>95</v>
      </c>
      <c r="E2244" s="18" t="s">
        <v>21</v>
      </c>
      <c r="F2244" s="18" t="s">
        <v>22</v>
      </c>
      <c r="G2244" s="18" t="s">
        <v>150</v>
      </c>
      <c r="H2244" s="18" t="s">
        <v>1909</v>
      </c>
      <c r="I2244" s="18" t="s">
        <v>3042</v>
      </c>
      <c r="J2244" s="20">
        <v>19000</v>
      </c>
      <c r="K2244" s="20">
        <v>22554</v>
      </c>
      <c r="L2244" s="20">
        <v>11</v>
      </c>
      <c r="M2244" s="20">
        <v>0</v>
      </c>
      <c r="N2244" s="20">
        <v>5.4</v>
      </c>
      <c r="O2244" s="20">
        <v>181</v>
      </c>
      <c r="P2244" s="20">
        <v>99</v>
      </c>
      <c r="Q2244" s="3">
        <v>17266505</v>
      </c>
      <c r="R2244" s="3">
        <v>30000000</v>
      </c>
      <c r="S2244" s="3">
        <f t="shared" si="350"/>
        <v>-12733495</v>
      </c>
      <c r="T2244" s="4">
        <f t="shared" si="351"/>
        <v>-0.42444983333333336</v>
      </c>
      <c r="U2244" s="5">
        <f t="shared" si="352"/>
        <v>21.430220066666667</v>
      </c>
      <c r="V2244" s="2">
        <f t="shared" si="353"/>
        <v>2002</v>
      </c>
      <c r="W2244" s="18" t="str">
        <f t="shared" si="354"/>
        <v>oktyabr</v>
      </c>
      <c r="X2244" s="18" t="str">
        <f t="shared" si="355"/>
        <v>Ellory Elkayem</v>
      </c>
      <c r="Y2244" s="18" t="str">
        <f t="shared" si="356"/>
        <v>EİGHT LEGGED FREAKS</v>
      </c>
      <c r="Z2244" s="18" t="str">
        <f t="shared" si="357"/>
        <v>Normal</v>
      </c>
      <c r="AA2244" s="18" t="str">
        <f>VLOOKUP(D2244, lookups!$A$2:$B$18, 2, FALSE)</f>
        <v>High Budget</v>
      </c>
      <c r="AB2244" s="18" t="str">
        <f t="shared" si="358"/>
        <v>Not Recommended</v>
      </c>
      <c r="AC2244" s="18" t="str">
        <f t="shared" si="359"/>
        <v>High Buzz Mismatch</v>
      </c>
    </row>
    <row r="2245" spans="1:29" x14ac:dyDescent="0.35">
      <c r="A2245" s="18" t="s">
        <v>6601</v>
      </c>
      <c r="B2245" s="19">
        <v>41656</v>
      </c>
      <c r="C2245" s="18" t="s">
        <v>50</v>
      </c>
      <c r="D2245" s="18" t="s">
        <v>20</v>
      </c>
      <c r="E2245" s="18" t="s">
        <v>21</v>
      </c>
      <c r="F2245" s="18" t="s">
        <v>101</v>
      </c>
      <c r="G2245" s="18" t="s">
        <v>110</v>
      </c>
      <c r="H2245" s="18" t="s">
        <v>1488</v>
      </c>
      <c r="I2245" s="18" t="s">
        <v>4633</v>
      </c>
      <c r="J2245" s="20">
        <v>22000</v>
      </c>
      <c r="K2245" s="20">
        <v>22574</v>
      </c>
      <c r="L2245" s="20">
        <v>210</v>
      </c>
      <c r="M2245" s="20">
        <v>13000</v>
      </c>
      <c r="N2245" s="20">
        <v>6.8</v>
      </c>
      <c r="O2245" s="20">
        <v>291</v>
      </c>
      <c r="P2245" s="20">
        <v>122</v>
      </c>
      <c r="Q2245" s="3">
        <v>17237244</v>
      </c>
      <c r="R2245" s="3">
        <v>15000000</v>
      </c>
      <c r="S2245" s="3">
        <f t="shared" si="350"/>
        <v>2237244</v>
      </c>
      <c r="T2245" s="4">
        <f t="shared" si="351"/>
        <v>0.14914959999999999</v>
      </c>
      <c r="U2245" s="5">
        <f t="shared" si="352"/>
        <v>28.559659839999998</v>
      </c>
      <c r="V2245" s="2">
        <f t="shared" si="353"/>
        <v>2014</v>
      </c>
      <c r="W2245" s="18" t="str">
        <f t="shared" si="354"/>
        <v>yanvar</v>
      </c>
      <c r="X2245" s="18" t="str">
        <f t="shared" si="355"/>
        <v>Anton Corbijn</v>
      </c>
      <c r="Y2245" s="18" t="str">
        <f t="shared" si="356"/>
        <v>A MOST WANTED MAN</v>
      </c>
      <c r="Z2245" s="18" t="str">
        <f t="shared" si="357"/>
        <v>Normal</v>
      </c>
      <c r="AA2245" s="18" t="str">
        <f>VLOOKUP(D2245, lookups!$A$2:$B$18, 2, FALSE)</f>
        <v>Medium Budget</v>
      </c>
      <c r="AB2245" s="18" t="str">
        <f t="shared" si="358"/>
        <v>Not Recommended</v>
      </c>
      <c r="AC2245" s="18" t="str">
        <f t="shared" si="359"/>
        <v>Normal</v>
      </c>
    </row>
    <row r="2246" spans="1:29" x14ac:dyDescent="0.35">
      <c r="A2246" s="18" t="s">
        <v>861</v>
      </c>
      <c r="B2246" s="19">
        <v>33293</v>
      </c>
      <c r="C2246" s="18" t="s">
        <v>50</v>
      </c>
      <c r="D2246" s="18" t="s">
        <v>95</v>
      </c>
      <c r="E2246" s="18" t="s">
        <v>21</v>
      </c>
      <c r="F2246" s="18" t="s">
        <v>22</v>
      </c>
      <c r="G2246" s="18" t="s">
        <v>110</v>
      </c>
      <c r="H2246" s="18" t="s">
        <v>800</v>
      </c>
      <c r="I2246" s="18" t="s">
        <v>862</v>
      </c>
      <c r="J2246" s="20">
        <v>13000</v>
      </c>
      <c r="K2246" s="20">
        <v>15944</v>
      </c>
      <c r="L2246" s="20">
        <v>36</v>
      </c>
      <c r="M2246" s="20">
        <v>0</v>
      </c>
      <c r="N2246" s="20">
        <v>5.7</v>
      </c>
      <c r="O2246" s="20">
        <v>60</v>
      </c>
      <c r="P2246" s="20">
        <v>100</v>
      </c>
      <c r="Q2246" s="3">
        <v>17218080</v>
      </c>
      <c r="R2246" s="3">
        <v>70000000</v>
      </c>
      <c r="S2246" s="3">
        <f t="shared" si="350"/>
        <v>-52781920</v>
      </c>
      <c r="T2246" s="4">
        <f t="shared" si="351"/>
        <v>-0.75402742857142857</v>
      </c>
      <c r="U2246" s="5">
        <f t="shared" si="352"/>
        <v>22.498389028571431</v>
      </c>
      <c r="V2246" s="2">
        <f t="shared" si="353"/>
        <v>1991</v>
      </c>
      <c r="W2246" s="18" t="str">
        <f t="shared" si="354"/>
        <v>fevral</v>
      </c>
      <c r="X2246" s="18" t="str">
        <f t="shared" si="355"/>
        <v>Michael Lehmann</v>
      </c>
      <c r="Y2246" s="18" t="str">
        <f t="shared" si="356"/>
        <v>HUDSON HAWK</v>
      </c>
      <c r="Z2246" s="18" t="str">
        <f t="shared" si="357"/>
        <v>Underperformer</v>
      </c>
      <c r="AA2246" s="18" t="str">
        <f>VLOOKUP(D2246, lookups!$A$2:$B$18, 2, FALSE)</f>
        <v>High Budget</v>
      </c>
      <c r="AB2246" s="18" t="str">
        <f t="shared" si="358"/>
        <v>Not Recommended</v>
      </c>
      <c r="AC2246" s="18" t="str">
        <f t="shared" si="359"/>
        <v>High Buzz Mismatch</v>
      </c>
    </row>
    <row r="2247" spans="1:29" x14ac:dyDescent="0.35">
      <c r="A2247" s="18" t="s">
        <v>6741</v>
      </c>
      <c r="B2247" s="19">
        <v>41927</v>
      </c>
      <c r="C2247" s="18" t="s">
        <v>50</v>
      </c>
      <c r="D2247" s="18" t="s">
        <v>95</v>
      </c>
      <c r="E2247" s="18" t="s">
        <v>21</v>
      </c>
      <c r="F2247" s="18" t="s">
        <v>22</v>
      </c>
      <c r="G2247" s="18" t="s">
        <v>150</v>
      </c>
      <c r="H2247" s="18" t="s">
        <v>316</v>
      </c>
      <c r="I2247" s="18" t="s">
        <v>4079</v>
      </c>
      <c r="J2247" s="20">
        <v>12000</v>
      </c>
      <c r="K2247" s="20">
        <v>17098</v>
      </c>
      <c r="L2247" s="20">
        <v>44</v>
      </c>
      <c r="M2247" s="20">
        <v>16000</v>
      </c>
      <c r="N2247" s="20">
        <v>5.5</v>
      </c>
      <c r="O2247" s="20">
        <v>175</v>
      </c>
      <c r="P2247" s="20">
        <v>102</v>
      </c>
      <c r="Q2247" s="3">
        <v>17176900</v>
      </c>
      <c r="R2247" s="3">
        <v>95000000</v>
      </c>
      <c r="S2247" s="3">
        <f t="shared" si="350"/>
        <v>-77823100</v>
      </c>
      <c r="T2247" s="4">
        <f t="shared" si="351"/>
        <v>-0.81919052631578948</v>
      </c>
      <c r="U2247" s="5">
        <f t="shared" si="352"/>
        <v>23.272323789473685</v>
      </c>
      <c r="V2247" s="2">
        <f t="shared" si="353"/>
        <v>2014</v>
      </c>
      <c r="W2247" s="18" t="str">
        <f t="shared" si="354"/>
        <v>oktyabr</v>
      </c>
      <c r="X2247" s="18" t="str">
        <f t="shared" si="355"/>
        <v>Sergey Bodrov</v>
      </c>
      <c r="Y2247" s="18" t="str">
        <f t="shared" si="356"/>
        <v>SEVENTH SON</v>
      </c>
      <c r="Z2247" s="18" t="str">
        <f t="shared" si="357"/>
        <v>Underperformer</v>
      </c>
      <c r="AA2247" s="18" t="str">
        <f>VLOOKUP(D2247, lookups!$A$2:$B$18, 2, FALSE)</f>
        <v>High Budget</v>
      </c>
      <c r="AB2247" s="18" t="str">
        <f t="shared" si="358"/>
        <v>Not Recommended</v>
      </c>
      <c r="AC2247" s="18" t="str">
        <f t="shared" si="359"/>
        <v>High Buzz Mismatch</v>
      </c>
    </row>
    <row r="2248" spans="1:29" x14ac:dyDescent="0.35">
      <c r="A2248" s="18" t="s">
        <v>2330</v>
      </c>
      <c r="B2248" s="19">
        <v>36568</v>
      </c>
      <c r="C2248" s="18" t="s">
        <v>50</v>
      </c>
      <c r="D2248" s="18" t="s">
        <v>27</v>
      </c>
      <c r="E2248" s="18" t="s">
        <v>21</v>
      </c>
      <c r="F2248" s="18" t="s">
        <v>22</v>
      </c>
      <c r="G2248" s="18" t="s">
        <v>150</v>
      </c>
      <c r="H2248" s="18" t="s">
        <v>2331</v>
      </c>
      <c r="I2248" s="18" t="s">
        <v>1919</v>
      </c>
      <c r="J2248" s="20">
        <v>757</v>
      </c>
      <c r="K2248" s="20">
        <v>1201</v>
      </c>
      <c r="L2248" s="20">
        <v>13</v>
      </c>
      <c r="M2248" s="20">
        <v>0</v>
      </c>
      <c r="N2248" s="20">
        <v>6.7</v>
      </c>
      <c r="O2248" s="20">
        <v>68</v>
      </c>
      <c r="P2248" s="20">
        <v>115</v>
      </c>
      <c r="Q2248" s="3">
        <v>17174870</v>
      </c>
      <c r="R2248" s="3">
        <v>18000000</v>
      </c>
      <c r="S2248" s="3">
        <f t="shared" si="350"/>
        <v>-825130</v>
      </c>
      <c r="T2248" s="4">
        <f t="shared" si="351"/>
        <v>-4.5840555555555558E-2</v>
      </c>
      <c r="U2248" s="5">
        <f t="shared" si="352"/>
        <v>26.78166377777778</v>
      </c>
      <c r="V2248" s="2">
        <f t="shared" si="353"/>
        <v>2000</v>
      </c>
      <c r="W2248" s="18" t="str">
        <f t="shared" si="354"/>
        <v>fevral</v>
      </c>
      <c r="X2248" s="18" t="str">
        <f t="shared" si="355"/>
        <v>Nicholas Hytner</v>
      </c>
      <c r="Y2248" s="18" t="str">
        <f t="shared" si="356"/>
        <v>CENTER STAGE</v>
      </c>
      <c r="Z2248" s="18" t="str">
        <f t="shared" si="357"/>
        <v>Normal</v>
      </c>
      <c r="AA2248" s="18" t="str">
        <f>VLOOKUP(D2248, lookups!$A$2:$B$18, 2, FALSE)</f>
        <v>Medium Budget</v>
      </c>
      <c r="AB2248" s="18" t="str">
        <f t="shared" si="358"/>
        <v>Not Recommended</v>
      </c>
      <c r="AC2248" s="18" t="str">
        <f t="shared" si="359"/>
        <v>Normal</v>
      </c>
    </row>
    <row r="2249" spans="1:29" x14ac:dyDescent="0.35">
      <c r="A2249" s="18" t="s">
        <v>6206</v>
      </c>
      <c r="B2249" s="19">
        <v>41091</v>
      </c>
      <c r="C2249" s="18" t="s">
        <v>50</v>
      </c>
      <c r="D2249" s="18" t="s">
        <v>95</v>
      </c>
      <c r="E2249" s="18" t="s">
        <v>21</v>
      </c>
      <c r="F2249" s="18" t="s">
        <v>22</v>
      </c>
      <c r="G2249" s="18" t="s">
        <v>110</v>
      </c>
      <c r="H2249" s="18" t="s">
        <v>1829</v>
      </c>
      <c r="I2249" s="18" t="s">
        <v>2471</v>
      </c>
      <c r="J2249" s="20">
        <v>26000</v>
      </c>
      <c r="K2249" s="20">
        <v>27759</v>
      </c>
      <c r="L2249" s="20">
        <v>132</v>
      </c>
      <c r="M2249" s="20">
        <v>12000</v>
      </c>
      <c r="N2249" s="20">
        <v>6.5</v>
      </c>
      <c r="O2249" s="20">
        <v>258</v>
      </c>
      <c r="P2249" s="20">
        <v>94</v>
      </c>
      <c r="Q2249" s="3">
        <v>17120019</v>
      </c>
      <c r="R2249" s="3">
        <v>30000000</v>
      </c>
      <c r="S2249" s="3">
        <f t="shared" si="350"/>
        <v>-12879981</v>
      </c>
      <c r="T2249" s="4">
        <f t="shared" si="351"/>
        <v>-0.42933270000000001</v>
      </c>
      <c r="U2249" s="5">
        <f t="shared" si="352"/>
        <v>27.02826692</v>
      </c>
      <c r="V2249" s="2">
        <f t="shared" si="353"/>
        <v>2012</v>
      </c>
      <c r="W2249" s="18" t="str">
        <f t="shared" si="354"/>
        <v>iyul</v>
      </c>
      <c r="X2249" s="18" t="str">
        <f t="shared" si="355"/>
        <v>Boaz Yakin</v>
      </c>
      <c r="Y2249" s="18" t="str">
        <f t="shared" si="356"/>
        <v>SAFE</v>
      </c>
      <c r="Z2249" s="18" t="str">
        <f t="shared" si="357"/>
        <v>Normal</v>
      </c>
      <c r="AA2249" s="18" t="str">
        <f>VLOOKUP(D2249, lookups!$A$2:$B$18, 2, FALSE)</f>
        <v>High Budget</v>
      </c>
      <c r="AB2249" s="18" t="str">
        <f t="shared" si="358"/>
        <v>Not Recommended</v>
      </c>
      <c r="AC2249" s="18" t="str">
        <f t="shared" si="359"/>
        <v>Normal</v>
      </c>
    </row>
    <row r="2250" spans="1:29" x14ac:dyDescent="0.35">
      <c r="A2250" s="18" t="s">
        <v>4645</v>
      </c>
      <c r="B2250" s="19">
        <v>39204</v>
      </c>
      <c r="C2250" s="18" t="s">
        <v>50</v>
      </c>
      <c r="D2250" s="18" t="s">
        <v>20</v>
      </c>
      <c r="E2250" s="18" t="s">
        <v>21</v>
      </c>
      <c r="F2250" s="18" t="s">
        <v>22</v>
      </c>
      <c r="G2250" s="18" t="s">
        <v>110</v>
      </c>
      <c r="H2250" s="18" t="s">
        <v>626</v>
      </c>
      <c r="I2250" s="18" t="s">
        <v>2069</v>
      </c>
      <c r="J2250" s="20">
        <v>10000</v>
      </c>
      <c r="K2250" s="20">
        <v>17211</v>
      </c>
      <c r="L2250" s="20">
        <v>0</v>
      </c>
      <c r="M2250" s="20">
        <v>0</v>
      </c>
      <c r="N2250" s="20">
        <v>7.7</v>
      </c>
      <c r="O2250" s="20">
        <v>356</v>
      </c>
      <c r="P2250" s="20">
        <v>96</v>
      </c>
      <c r="Q2250" s="3">
        <v>17114882</v>
      </c>
      <c r="R2250" s="3">
        <v>25000000</v>
      </c>
      <c r="S2250" s="3">
        <f t="shared" si="350"/>
        <v>-7885118</v>
      </c>
      <c r="T2250" s="4">
        <f t="shared" si="351"/>
        <v>-0.31540472000000003</v>
      </c>
      <c r="U2250" s="5">
        <f t="shared" si="352"/>
        <v>30.673838112000002</v>
      </c>
      <c r="V2250" s="2">
        <f t="shared" si="353"/>
        <v>2007</v>
      </c>
      <c r="W2250" s="18" t="str">
        <f t="shared" si="354"/>
        <v>may</v>
      </c>
      <c r="X2250" s="18" t="str">
        <f t="shared" si="355"/>
        <v>David Cronenberg</v>
      </c>
      <c r="Y2250" s="18" t="str">
        <f t="shared" si="356"/>
        <v>EASTERN PROMİSES</v>
      </c>
      <c r="Z2250" s="18" t="str">
        <f t="shared" si="357"/>
        <v>Normal</v>
      </c>
      <c r="AA2250" s="18" t="str">
        <f>VLOOKUP(D2250, lookups!$A$2:$B$18, 2, FALSE)</f>
        <v>Medium Budget</v>
      </c>
      <c r="AB2250" s="18" t="str">
        <f t="shared" si="358"/>
        <v>Not Recommended</v>
      </c>
      <c r="AC2250" s="18" t="str">
        <f t="shared" si="359"/>
        <v>Normal</v>
      </c>
    </row>
    <row r="2251" spans="1:29" x14ac:dyDescent="0.35">
      <c r="A2251" s="18" t="s">
        <v>3703</v>
      </c>
      <c r="B2251" s="19">
        <v>37997</v>
      </c>
      <c r="C2251" s="18" t="s">
        <v>50</v>
      </c>
      <c r="D2251" s="18" t="s">
        <v>95</v>
      </c>
      <c r="E2251" s="18" t="s">
        <v>1147</v>
      </c>
      <c r="F2251" s="18" t="s">
        <v>1148</v>
      </c>
      <c r="G2251" s="18" t="s">
        <v>110</v>
      </c>
      <c r="H2251" s="18" t="s">
        <v>3704</v>
      </c>
      <c r="I2251" s="18" t="s">
        <v>2844</v>
      </c>
      <c r="J2251" s="20">
        <v>264</v>
      </c>
      <c r="K2251" s="20">
        <v>537</v>
      </c>
      <c r="L2251" s="20">
        <v>0</v>
      </c>
      <c r="M2251" s="20">
        <v>0</v>
      </c>
      <c r="N2251" s="20">
        <v>7.8</v>
      </c>
      <c r="O2251" s="20">
        <v>377</v>
      </c>
      <c r="P2251" s="20">
        <v>99</v>
      </c>
      <c r="Q2251" s="3">
        <v>17104669</v>
      </c>
      <c r="R2251" s="3">
        <v>20000000</v>
      </c>
      <c r="S2251" s="3">
        <f t="shared" si="350"/>
        <v>-2895331</v>
      </c>
      <c r="T2251" s="4">
        <f t="shared" si="351"/>
        <v>-0.14476654999999999</v>
      </c>
      <c r="U2251" s="5">
        <f t="shared" si="352"/>
        <v>31.142093379999999</v>
      </c>
      <c r="V2251" s="2">
        <f t="shared" si="353"/>
        <v>2004</v>
      </c>
      <c r="W2251" s="18" t="str">
        <f t="shared" si="354"/>
        <v>yanvar</v>
      </c>
      <c r="X2251" s="18" t="str">
        <f t="shared" si="355"/>
        <v>Stephen Chow</v>
      </c>
      <c r="Y2251" s="18" t="str">
        <f t="shared" si="356"/>
        <v>KUNG FU HUSTLE</v>
      </c>
      <c r="Z2251" s="18" t="str">
        <f t="shared" si="357"/>
        <v>Normal</v>
      </c>
      <c r="AA2251" s="18" t="str">
        <f>VLOOKUP(D2251, lookups!$A$2:$B$18, 2, FALSE)</f>
        <v>High Budget</v>
      </c>
      <c r="AB2251" s="18" t="str">
        <f t="shared" si="358"/>
        <v>Not Recommended</v>
      </c>
      <c r="AC2251" s="18" t="str">
        <f t="shared" si="359"/>
        <v>Normal</v>
      </c>
    </row>
    <row r="2252" spans="1:29" x14ac:dyDescent="0.35">
      <c r="A2252" s="18" t="s">
        <v>1361</v>
      </c>
      <c r="B2252" s="19">
        <v>35133</v>
      </c>
      <c r="C2252" s="18" t="s">
        <v>50</v>
      </c>
      <c r="D2252" s="18" t="s">
        <v>95</v>
      </c>
      <c r="E2252" s="18" t="s">
        <v>21</v>
      </c>
      <c r="F2252" s="18" t="s">
        <v>22</v>
      </c>
      <c r="G2252" s="18" t="s">
        <v>110</v>
      </c>
      <c r="H2252" s="18" t="s">
        <v>1215</v>
      </c>
      <c r="I2252" s="18" t="s">
        <v>1362</v>
      </c>
      <c r="J2252" s="20">
        <v>4000</v>
      </c>
      <c r="K2252" s="20">
        <v>6152</v>
      </c>
      <c r="L2252" s="20">
        <v>114</v>
      </c>
      <c r="M2252" s="20">
        <v>204</v>
      </c>
      <c r="N2252" s="20">
        <v>5.3</v>
      </c>
      <c r="O2252" s="20">
        <v>36</v>
      </c>
      <c r="P2252" s="20">
        <v>105</v>
      </c>
      <c r="Q2252" s="3">
        <v>17100000</v>
      </c>
      <c r="R2252" s="3">
        <v>25000000</v>
      </c>
      <c r="S2252" s="3">
        <f t="shared" si="350"/>
        <v>-7900000</v>
      </c>
      <c r="T2252" s="4">
        <f t="shared" si="351"/>
        <v>-0.316</v>
      </c>
      <c r="U2252" s="5">
        <f t="shared" si="352"/>
        <v>21.093999999999998</v>
      </c>
      <c r="V2252" s="2">
        <f t="shared" si="353"/>
        <v>1996</v>
      </c>
      <c r="W2252" s="18" t="str">
        <f t="shared" si="354"/>
        <v>mart</v>
      </c>
      <c r="X2252" s="18" t="str">
        <f t="shared" si="355"/>
        <v>Kevin Hooks</v>
      </c>
      <c r="Y2252" s="18" t="str">
        <f t="shared" si="356"/>
        <v>FLED</v>
      </c>
      <c r="Z2252" s="18" t="str">
        <f t="shared" si="357"/>
        <v>Normal</v>
      </c>
      <c r="AA2252" s="18" t="str">
        <f>VLOOKUP(D2252, lookups!$A$2:$B$18, 2, FALSE)</f>
        <v>High Budget</v>
      </c>
      <c r="AB2252" s="18" t="str">
        <f t="shared" si="358"/>
        <v>Not Recommended</v>
      </c>
      <c r="AC2252" s="18" t="str">
        <f t="shared" si="359"/>
        <v>High Buzz Mismatch</v>
      </c>
    </row>
    <row r="2253" spans="1:29" x14ac:dyDescent="0.35">
      <c r="A2253" s="18" t="s">
        <v>1863</v>
      </c>
      <c r="B2253" s="19">
        <v>36021</v>
      </c>
      <c r="C2253" s="18" t="s">
        <v>50</v>
      </c>
      <c r="D2253" s="18" t="s">
        <v>38</v>
      </c>
      <c r="E2253" s="18" t="s">
        <v>21</v>
      </c>
      <c r="F2253" s="18" t="s">
        <v>22</v>
      </c>
      <c r="G2253" s="18" t="s">
        <v>110</v>
      </c>
      <c r="H2253" s="18" t="s">
        <v>306</v>
      </c>
      <c r="I2253" s="18" t="s">
        <v>1331</v>
      </c>
      <c r="J2253" s="20">
        <v>13000</v>
      </c>
      <c r="K2253" s="20">
        <v>15716</v>
      </c>
      <c r="L2253" s="20">
        <v>0</v>
      </c>
      <c r="M2253" s="20">
        <v>5000</v>
      </c>
      <c r="N2253" s="20">
        <v>7.7</v>
      </c>
      <c r="O2253" s="20">
        <v>179</v>
      </c>
      <c r="P2253" s="20">
        <v>93</v>
      </c>
      <c r="Q2253" s="3">
        <v>17096053</v>
      </c>
      <c r="R2253" s="3">
        <v>9000000</v>
      </c>
      <c r="S2253" s="3">
        <f t="shared" si="350"/>
        <v>8096053</v>
      </c>
      <c r="T2253" s="4">
        <f t="shared" si="351"/>
        <v>0.89956144444444441</v>
      </c>
      <c r="U2253" s="5">
        <f t="shared" si="352"/>
        <v>31.65982457777778</v>
      </c>
      <c r="V2253" s="2">
        <f t="shared" si="353"/>
        <v>1998</v>
      </c>
      <c r="W2253" s="18" t="str">
        <f t="shared" si="354"/>
        <v>avgust</v>
      </c>
      <c r="X2253" s="18" t="str">
        <f t="shared" si="355"/>
        <v>Wes Anderson</v>
      </c>
      <c r="Y2253" s="18" t="str">
        <f t="shared" si="356"/>
        <v>RUSHMORE</v>
      </c>
      <c r="Z2253" s="18" t="str">
        <f t="shared" si="357"/>
        <v>Normal</v>
      </c>
      <c r="AA2253" s="18" t="str">
        <f>VLOOKUP(D2253, lookups!$A$2:$B$18, 2, FALSE)</f>
        <v>Medium Budget</v>
      </c>
      <c r="AB2253" s="18" t="str">
        <f t="shared" si="358"/>
        <v>Not Recommended</v>
      </c>
      <c r="AC2253" s="18" t="str">
        <f t="shared" si="359"/>
        <v>Normal</v>
      </c>
    </row>
    <row r="2254" spans="1:29" x14ac:dyDescent="0.35">
      <c r="A2254" s="18" t="s">
        <v>2492</v>
      </c>
      <c r="B2254" s="19">
        <v>36728</v>
      </c>
      <c r="C2254" s="18" t="s">
        <v>50</v>
      </c>
      <c r="D2254" s="18" t="s">
        <v>38</v>
      </c>
      <c r="E2254" s="18" t="s">
        <v>21</v>
      </c>
      <c r="F2254" s="18" t="s">
        <v>22</v>
      </c>
      <c r="G2254" s="18" t="s">
        <v>102</v>
      </c>
      <c r="H2254" s="18" t="s">
        <v>260</v>
      </c>
      <c r="I2254" s="18" t="s">
        <v>260</v>
      </c>
      <c r="J2254" s="20">
        <v>11000</v>
      </c>
      <c r="K2254" s="20">
        <v>23283</v>
      </c>
      <c r="L2254" s="20">
        <v>11000</v>
      </c>
      <c r="M2254" s="20">
        <v>812</v>
      </c>
      <c r="N2254" s="20">
        <v>6.7</v>
      </c>
      <c r="O2254" s="20">
        <v>128</v>
      </c>
      <c r="P2254" s="20">
        <v>94</v>
      </c>
      <c r="Q2254" s="3">
        <v>17071230</v>
      </c>
      <c r="R2254" s="3">
        <v>18000000</v>
      </c>
      <c r="S2254" s="3">
        <f t="shared" si="350"/>
        <v>-928770</v>
      </c>
      <c r="T2254" s="4">
        <f t="shared" si="351"/>
        <v>-5.1598333333333336E-2</v>
      </c>
      <c r="U2254" s="5">
        <f t="shared" si="352"/>
        <v>26.860560666666668</v>
      </c>
      <c r="V2254" s="2">
        <f t="shared" si="353"/>
        <v>2000</v>
      </c>
      <c r="W2254" s="18" t="str">
        <f t="shared" si="354"/>
        <v>iyul</v>
      </c>
      <c r="X2254" s="18" t="str">
        <f t="shared" si="355"/>
        <v>Woody Allen</v>
      </c>
      <c r="Y2254" s="18" t="str">
        <f t="shared" si="356"/>
        <v>SMALL TİME CROOKS</v>
      </c>
      <c r="Z2254" s="18" t="str">
        <f t="shared" si="357"/>
        <v>Normal</v>
      </c>
      <c r="AA2254" s="18" t="str">
        <f>VLOOKUP(D2254, lookups!$A$2:$B$18, 2, FALSE)</f>
        <v>Medium Budget</v>
      </c>
      <c r="AB2254" s="18" t="str">
        <f t="shared" si="358"/>
        <v>Not Recommended</v>
      </c>
      <c r="AC2254" s="18" t="str">
        <f t="shared" si="359"/>
        <v>Normal</v>
      </c>
    </row>
    <row r="2255" spans="1:29" x14ac:dyDescent="0.35">
      <c r="A2255" s="18" t="s">
        <v>3767</v>
      </c>
      <c r="B2255" s="19">
        <v>38335</v>
      </c>
      <c r="C2255" s="18" t="s">
        <v>50</v>
      </c>
      <c r="D2255" s="18" t="s">
        <v>38</v>
      </c>
      <c r="E2255" s="18" t="s">
        <v>21</v>
      </c>
      <c r="F2255" s="18" t="s">
        <v>3768</v>
      </c>
      <c r="G2255" s="18" t="s">
        <v>110</v>
      </c>
      <c r="H2255" s="18" t="s">
        <v>1651</v>
      </c>
      <c r="I2255" s="18" t="s">
        <v>3769</v>
      </c>
      <c r="J2255" s="20">
        <v>1000</v>
      </c>
      <c r="K2255" s="20">
        <v>2567</v>
      </c>
      <c r="L2255" s="20">
        <v>64</v>
      </c>
      <c r="M2255" s="20">
        <v>0</v>
      </c>
      <c r="N2255" s="20">
        <v>4.9000000000000004</v>
      </c>
      <c r="O2255" s="20">
        <v>148</v>
      </c>
      <c r="P2255" s="20">
        <v>88</v>
      </c>
      <c r="Q2255" s="3">
        <v>17016190</v>
      </c>
      <c r="R2255" s="3">
        <v>12000000</v>
      </c>
      <c r="S2255" s="3">
        <f t="shared" si="350"/>
        <v>5016190</v>
      </c>
      <c r="T2255" s="4">
        <f t="shared" si="351"/>
        <v>0.41801583333333331</v>
      </c>
      <c r="U2255" s="5">
        <f t="shared" si="352"/>
        <v>19.767206333333334</v>
      </c>
      <c r="V2255" s="2">
        <f t="shared" si="353"/>
        <v>2004</v>
      </c>
      <c r="W2255" s="18" t="str">
        <f t="shared" si="354"/>
        <v>dekabr</v>
      </c>
      <c r="X2255" s="18" t="str">
        <f t="shared" si="355"/>
        <v>Don Mancini</v>
      </c>
      <c r="Y2255" s="18" t="str">
        <f t="shared" si="356"/>
        <v>SEED OF CHUCKY</v>
      </c>
      <c r="Z2255" s="18" t="str">
        <f t="shared" si="357"/>
        <v>Normal</v>
      </c>
      <c r="AA2255" s="18" t="str">
        <f>VLOOKUP(D2255, lookups!$A$2:$B$18, 2, FALSE)</f>
        <v>Medium Budget</v>
      </c>
      <c r="AB2255" s="18" t="str">
        <f t="shared" si="358"/>
        <v>Not Recommended</v>
      </c>
      <c r="AC2255" s="18" t="str">
        <f t="shared" si="359"/>
        <v>High Buzz Mismatch</v>
      </c>
    </row>
    <row r="2256" spans="1:29" x14ac:dyDescent="0.35">
      <c r="A2256" s="18" t="s">
        <v>4103</v>
      </c>
      <c r="B2256" s="19">
        <v>38368</v>
      </c>
      <c r="C2256" s="18" t="s">
        <v>50</v>
      </c>
      <c r="D2256" s="18" t="s">
        <v>38</v>
      </c>
      <c r="E2256" s="18" t="s">
        <v>21</v>
      </c>
      <c r="F2256" s="18" t="s">
        <v>22</v>
      </c>
      <c r="G2256" s="18" t="s">
        <v>102</v>
      </c>
      <c r="H2256" s="18" t="s">
        <v>4104</v>
      </c>
      <c r="I2256" s="18" t="s">
        <v>2657</v>
      </c>
      <c r="J2256" s="20">
        <v>490</v>
      </c>
      <c r="K2256" s="20">
        <v>1195</v>
      </c>
      <c r="L2256" s="20">
        <v>6</v>
      </c>
      <c r="M2256" s="20">
        <v>881</v>
      </c>
      <c r="N2256" s="20">
        <v>2.2000000000000002</v>
      </c>
      <c r="O2256" s="20">
        <v>78</v>
      </c>
      <c r="P2256" s="20">
        <v>94</v>
      </c>
      <c r="Q2256" s="3">
        <v>17010646</v>
      </c>
      <c r="R2256" s="3">
        <v>84000000</v>
      </c>
      <c r="S2256" s="3">
        <f t="shared" si="350"/>
        <v>-66989354</v>
      </c>
      <c r="T2256" s="4">
        <f t="shared" si="351"/>
        <v>-0.79749230952380956</v>
      </c>
      <c r="U2256" s="5">
        <f t="shared" si="352"/>
        <v>8.5691030761904781</v>
      </c>
      <c r="V2256" s="2">
        <f t="shared" si="353"/>
        <v>2005</v>
      </c>
      <c r="W2256" s="18" t="str">
        <f t="shared" si="354"/>
        <v>yanvar</v>
      </c>
      <c r="X2256" s="18" t="str">
        <f t="shared" si="355"/>
        <v>Lawrence Guterman</v>
      </c>
      <c r="Y2256" s="18" t="str">
        <f t="shared" si="356"/>
        <v>SON OF THE MASK</v>
      </c>
      <c r="Z2256" s="18" t="str">
        <f t="shared" si="357"/>
        <v>Underperformer</v>
      </c>
      <c r="AA2256" s="18" t="str">
        <f>VLOOKUP(D2256, lookups!$A$2:$B$18, 2, FALSE)</f>
        <v>Medium Budget</v>
      </c>
      <c r="AB2256" s="18" t="str">
        <f t="shared" si="358"/>
        <v>Not Recommended</v>
      </c>
      <c r="AC2256" s="18" t="str">
        <f t="shared" si="359"/>
        <v>High Buzz Mismatch</v>
      </c>
    </row>
    <row r="2257" spans="1:29" x14ac:dyDescent="0.35">
      <c r="A2257" s="18" t="s">
        <v>263</v>
      </c>
      <c r="B2257" s="19">
        <v>28127</v>
      </c>
      <c r="C2257" s="18" t="s">
        <v>50</v>
      </c>
      <c r="D2257" s="18" t="s">
        <v>109</v>
      </c>
      <c r="E2257" s="18" t="s">
        <v>21</v>
      </c>
      <c r="F2257" s="18" t="s">
        <v>22</v>
      </c>
      <c r="G2257" s="18" t="s">
        <v>102</v>
      </c>
      <c r="H2257" s="18" t="s">
        <v>264</v>
      </c>
      <c r="I2257" s="18" t="s">
        <v>265</v>
      </c>
      <c r="J2257" s="20">
        <v>423</v>
      </c>
      <c r="K2257" s="20">
        <v>516</v>
      </c>
      <c r="L2257" s="20">
        <v>8</v>
      </c>
      <c r="M2257" s="20">
        <v>0</v>
      </c>
      <c r="N2257" s="20">
        <v>5.9</v>
      </c>
      <c r="O2257" s="20">
        <v>95</v>
      </c>
      <c r="P2257" s="20">
        <v>97</v>
      </c>
      <c r="Q2257" s="3">
        <v>17000000</v>
      </c>
      <c r="R2257" s="3">
        <v>500000</v>
      </c>
      <c r="S2257" s="3">
        <f t="shared" si="350"/>
        <v>16500000</v>
      </c>
      <c r="T2257" s="4">
        <f t="shared" si="351"/>
        <v>33</v>
      </c>
      <c r="U2257" s="5">
        <f t="shared" si="352"/>
        <v>36.800000000000004</v>
      </c>
      <c r="V2257" s="2">
        <f t="shared" si="353"/>
        <v>1977</v>
      </c>
      <c r="W2257" s="18" t="str">
        <f t="shared" si="354"/>
        <v>yanvar</v>
      </c>
      <c r="X2257" s="18" t="str">
        <f t="shared" si="355"/>
        <v>John 'Bud' Cardos</v>
      </c>
      <c r="Y2257" s="18" t="str">
        <f t="shared" si="356"/>
        <v>KİNGDOM OF THE SPİDERS</v>
      </c>
      <c r="Z2257" s="18" t="str">
        <f t="shared" si="357"/>
        <v>Normal</v>
      </c>
      <c r="AA2257" s="18" t="str">
        <f>VLOOKUP(D2257, lookups!$A$2:$B$18, 2, FALSE)</f>
        <v>Low Budget</v>
      </c>
      <c r="AB2257" s="18" t="str">
        <f t="shared" si="358"/>
        <v>Not Recommended</v>
      </c>
      <c r="AC2257" s="18" t="str">
        <f t="shared" si="359"/>
        <v>Normal</v>
      </c>
    </row>
    <row r="2258" spans="1:29" x14ac:dyDescent="0.35">
      <c r="A2258" s="18" t="s">
        <v>5379</v>
      </c>
      <c r="B2258" s="19">
        <v>40135</v>
      </c>
      <c r="C2258" s="18" t="s">
        <v>50</v>
      </c>
      <c r="D2258" s="18" t="s">
        <v>27</v>
      </c>
      <c r="E2258" s="18" t="s">
        <v>21</v>
      </c>
      <c r="F2258" s="18" t="s">
        <v>356</v>
      </c>
      <c r="G2258" s="18" t="s">
        <v>110</v>
      </c>
      <c r="H2258" s="18" t="s">
        <v>2085</v>
      </c>
      <c r="I2258" s="18" t="s">
        <v>1556</v>
      </c>
      <c r="J2258" s="20">
        <v>900</v>
      </c>
      <c r="K2258" s="20">
        <v>2222</v>
      </c>
      <c r="L2258" s="20">
        <v>165</v>
      </c>
      <c r="M2258" s="20">
        <v>12000</v>
      </c>
      <c r="N2258" s="20">
        <v>5.8</v>
      </c>
      <c r="O2258" s="20">
        <v>368</v>
      </c>
      <c r="P2258" s="20">
        <v>104</v>
      </c>
      <c r="Q2258" s="3">
        <v>16999046</v>
      </c>
      <c r="R2258" s="3">
        <v>26000000</v>
      </c>
      <c r="S2258" s="3">
        <f t="shared" si="350"/>
        <v>-9000954</v>
      </c>
      <c r="T2258" s="4">
        <f t="shared" si="351"/>
        <v>-0.34619053846153847</v>
      </c>
      <c r="U2258" s="5">
        <f t="shared" si="352"/>
        <v>24.261523784615385</v>
      </c>
      <c r="V2258" s="2">
        <f t="shared" si="353"/>
        <v>2009</v>
      </c>
      <c r="W2258" s="18" t="str">
        <f t="shared" si="354"/>
        <v>noyabr</v>
      </c>
      <c r="X2258" s="18" t="str">
        <f t="shared" si="355"/>
        <v>Vincenzo Natali</v>
      </c>
      <c r="Y2258" s="18" t="str">
        <f t="shared" si="356"/>
        <v>SPLİCE</v>
      </c>
      <c r="Z2258" s="18" t="str">
        <f t="shared" si="357"/>
        <v>Normal</v>
      </c>
      <c r="AA2258" s="18" t="str">
        <f>VLOOKUP(D2258, lookups!$A$2:$B$18, 2, FALSE)</f>
        <v>Medium Budget</v>
      </c>
      <c r="AB2258" s="18" t="str">
        <f t="shared" si="358"/>
        <v>Not Recommended</v>
      </c>
      <c r="AC2258" s="18" t="str">
        <f t="shared" si="359"/>
        <v>High Buzz Mismatch</v>
      </c>
    </row>
    <row r="2259" spans="1:29" x14ac:dyDescent="0.35">
      <c r="A2259" s="18" t="s">
        <v>2821</v>
      </c>
      <c r="B2259" s="19">
        <v>37109</v>
      </c>
      <c r="C2259" s="18" t="s">
        <v>50</v>
      </c>
      <c r="D2259" s="18" t="s">
        <v>27</v>
      </c>
      <c r="E2259" s="18" t="s">
        <v>21</v>
      </c>
      <c r="F2259" s="18" t="s">
        <v>22</v>
      </c>
      <c r="G2259" s="18" t="s">
        <v>110</v>
      </c>
      <c r="H2259" s="18" t="s">
        <v>2822</v>
      </c>
      <c r="I2259" s="18" t="s">
        <v>725</v>
      </c>
      <c r="J2259" s="20">
        <v>628</v>
      </c>
      <c r="K2259" s="20">
        <v>1265</v>
      </c>
      <c r="L2259" s="20">
        <v>65</v>
      </c>
      <c r="M2259" s="20">
        <v>0</v>
      </c>
      <c r="N2259" s="20">
        <v>6.2</v>
      </c>
      <c r="O2259" s="20">
        <v>107</v>
      </c>
      <c r="P2259" s="20">
        <v>105</v>
      </c>
      <c r="Q2259" s="3">
        <v>16991902</v>
      </c>
      <c r="R2259" s="3">
        <v>57000000</v>
      </c>
      <c r="S2259" s="3">
        <f t="shared" si="350"/>
        <v>-40008098</v>
      </c>
      <c r="T2259" s="4">
        <f t="shared" si="351"/>
        <v>-0.7018964561403509</v>
      </c>
      <c r="U2259" s="5">
        <f t="shared" si="352"/>
        <v>24.51924141754386</v>
      </c>
      <c r="V2259" s="2">
        <f t="shared" si="353"/>
        <v>2001</v>
      </c>
      <c r="W2259" s="18" t="str">
        <f t="shared" si="354"/>
        <v>avgust</v>
      </c>
      <c r="X2259" s="18" t="str">
        <f t="shared" si="355"/>
        <v>Stephen Herek</v>
      </c>
      <c r="Y2259" s="18" t="str">
        <f t="shared" si="356"/>
        <v>ROCK STAR</v>
      </c>
      <c r="Z2259" s="18" t="str">
        <f t="shared" si="357"/>
        <v>Underperformer</v>
      </c>
      <c r="AA2259" s="18" t="str">
        <f>VLOOKUP(D2259, lookups!$A$2:$B$18, 2, FALSE)</f>
        <v>Medium Budget</v>
      </c>
      <c r="AB2259" s="18" t="str">
        <f t="shared" si="358"/>
        <v>Not Recommended</v>
      </c>
      <c r="AC2259" s="18" t="str">
        <f t="shared" si="359"/>
        <v>Normal</v>
      </c>
    </row>
    <row r="2260" spans="1:29" x14ac:dyDescent="0.35">
      <c r="A2260" s="18" t="s">
        <v>3204</v>
      </c>
      <c r="B2260" s="19">
        <v>37381</v>
      </c>
      <c r="C2260" s="18" t="s">
        <v>50</v>
      </c>
      <c r="D2260" s="18" t="s">
        <v>38</v>
      </c>
      <c r="E2260" s="18" t="s">
        <v>21</v>
      </c>
      <c r="F2260" s="18" t="s">
        <v>22</v>
      </c>
      <c r="G2260" s="18" t="s">
        <v>46</v>
      </c>
      <c r="H2260" s="18" t="s">
        <v>1328</v>
      </c>
      <c r="I2260" s="18" t="s">
        <v>3205</v>
      </c>
      <c r="J2260" s="20">
        <v>3000</v>
      </c>
      <c r="K2260" s="20">
        <v>8189</v>
      </c>
      <c r="L2260" s="20">
        <v>0</v>
      </c>
      <c r="M2260" s="20">
        <v>422</v>
      </c>
      <c r="N2260" s="20">
        <v>4</v>
      </c>
      <c r="O2260" s="20">
        <v>43</v>
      </c>
      <c r="P2260" s="20">
        <v>88</v>
      </c>
      <c r="Q2260" s="3">
        <v>16988996</v>
      </c>
      <c r="R2260" s="3">
        <v>35000000</v>
      </c>
      <c r="S2260" s="3">
        <f t="shared" si="350"/>
        <v>-18011004</v>
      </c>
      <c r="T2260" s="4">
        <f t="shared" si="351"/>
        <v>-0.51460011428571428</v>
      </c>
      <c r="U2260" s="5">
        <f t="shared" si="352"/>
        <v>15.836359954285713</v>
      </c>
      <c r="V2260" s="2">
        <f t="shared" si="353"/>
        <v>2002</v>
      </c>
      <c r="W2260" s="18" t="str">
        <f t="shared" si="354"/>
        <v>may</v>
      </c>
      <c r="X2260" s="18" t="str">
        <f t="shared" si="355"/>
        <v>Peter Hastings</v>
      </c>
      <c r="Y2260" s="18" t="str">
        <f t="shared" si="356"/>
        <v>THE COUNTRY BEARS</v>
      </c>
      <c r="Z2260" s="18" t="str">
        <f t="shared" si="357"/>
        <v>Normal</v>
      </c>
      <c r="AA2260" s="18" t="str">
        <f>VLOOKUP(D2260, lookups!$A$2:$B$18, 2, FALSE)</f>
        <v>Medium Budget</v>
      </c>
      <c r="AB2260" s="18" t="str">
        <f t="shared" si="358"/>
        <v>Not Recommended</v>
      </c>
      <c r="AC2260" s="18" t="str">
        <f t="shared" si="359"/>
        <v>High Buzz Mismatch</v>
      </c>
    </row>
    <row r="2261" spans="1:29" x14ac:dyDescent="0.35">
      <c r="A2261" s="18" t="s">
        <v>6518</v>
      </c>
      <c r="B2261" s="19">
        <v>41383</v>
      </c>
      <c r="C2261" s="18" t="s">
        <v>50</v>
      </c>
      <c r="D2261" s="18" t="s">
        <v>20</v>
      </c>
      <c r="E2261" s="18" t="s">
        <v>21</v>
      </c>
      <c r="F2261" s="18" t="s">
        <v>22</v>
      </c>
      <c r="G2261" s="18" t="s">
        <v>110</v>
      </c>
      <c r="H2261" s="18" t="s">
        <v>5304</v>
      </c>
      <c r="I2261" s="18" t="s">
        <v>292</v>
      </c>
      <c r="J2261" s="20">
        <v>13000</v>
      </c>
      <c r="K2261" s="20">
        <v>27797</v>
      </c>
      <c r="L2261" s="20">
        <v>0</v>
      </c>
      <c r="M2261" s="20">
        <v>24000</v>
      </c>
      <c r="N2261" s="20">
        <v>5.3</v>
      </c>
      <c r="O2261" s="20">
        <v>336</v>
      </c>
      <c r="P2261" s="20">
        <v>138</v>
      </c>
      <c r="Q2261" s="3">
        <v>16969390</v>
      </c>
      <c r="R2261" s="3">
        <v>25000000</v>
      </c>
      <c r="S2261" s="3">
        <f t="shared" si="350"/>
        <v>-8030610</v>
      </c>
      <c r="T2261" s="4">
        <f t="shared" si="351"/>
        <v>-0.32122440000000002</v>
      </c>
      <c r="U2261" s="5">
        <f t="shared" si="352"/>
        <v>23.471510239999997</v>
      </c>
      <c r="V2261" s="2">
        <f t="shared" si="353"/>
        <v>2013</v>
      </c>
      <c r="W2261" s="18" t="str">
        <f t="shared" si="354"/>
        <v>aprel</v>
      </c>
      <c r="X2261" s="18" t="str">
        <f t="shared" si="355"/>
        <v>Ridley Scott</v>
      </c>
      <c r="Y2261" s="18" t="str">
        <f t="shared" si="356"/>
        <v>THE COUNSELOR</v>
      </c>
      <c r="Z2261" s="18" t="str">
        <f t="shared" si="357"/>
        <v>Normal</v>
      </c>
      <c r="AA2261" s="18" t="str">
        <f>VLOOKUP(D2261, lookups!$A$2:$B$18, 2, FALSE)</f>
        <v>Medium Budget</v>
      </c>
      <c r="AB2261" s="18" t="str">
        <f t="shared" si="358"/>
        <v>Not Recommended</v>
      </c>
      <c r="AC2261" s="18" t="str">
        <f t="shared" si="359"/>
        <v>High Buzz Mismatch</v>
      </c>
    </row>
    <row r="2262" spans="1:29" x14ac:dyDescent="0.35">
      <c r="A2262" s="18" t="s">
        <v>3881</v>
      </c>
      <c r="B2262" s="19">
        <v>38187</v>
      </c>
      <c r="C2262" s="18" t="s">
        <v>50</v>
      </c>
      <c r="D2262" s="18" t="s">
        <v>38</v>
      </c>
      <c r="E2262" s="18" t="s">
        <v>21</v>
      </c>
      <c r="F2262" s="18" t="s">
        <v>22</v>
      </c>
      <c r="G2262" s="18" t="s">
        <v>150</v>
      </c>
      <c r="H2262" s="18" t="s">
        <v>3882</v>
      </c>
      <c r="I2262" s="18" t="s">
        <v>2761</v>
      </c>
      <c r="J2262" s="20">
        <v>2000</v>
      </c>
      <c r="K2262" s="20">
        <v>4681</v>
      </c>
      <c r="L2262" s="20">
        <v>126</v>
      </c>
      <c r="M2262" s="20">
        <v>876</v>
      </c>
      <c r="N2262" s="20">
        <v>5.6</v>
      </c>
      <c r="O2262" s="20">
        <v>84</v>
      </c>
      <c r="P2262" s="20">
        <v>95</v>
      </c>
      <c r="Q2262" s="3">
        <v>16964743</v>
      </c>
      <c r="R2262" s="3">
        <v>24000000</v>
      </c>
      <c r="S2262" s="3">
        <f t="shared" si="350"/>
        <v>-7035257</v>
      </c>
      <c r="T2262" s="4">
        <f t="shared" si="351"/>
        <v>-0.29313570833333336</v>
      </c>
      <c r="U2262" s="5">
        <f t="shared" si="352"/>
        <v>22.370345716666662</v>
      </c>
      <c r="V2262" s="2">
        <f t="shared" si="353"/>
        <v>2004</v>
      </c>
      <c r="W2262" s="18" t="str">
        <f t="shared" si="354"/>
        <v>iyul</v>
      </c>
      <c r="X2262" s="18" t="str">
        <f t="shared" si="355"/>
        <v>Robert Luketic</v>
      </c>
      <c r="Y2262" s="18" t="str">
        <f t="shared" si="356"/>
        <v>WİN A DATE WİTH TAD HAMİLTON!</v>
      </c>
      <c r="Z2262" s="18" t="str">
        <f t="shared" si="357"/>
        <v>Normal</v>
      </c>
      <c r="AA2262" s="18" t="str">
        <f>VLOOKUP(D2262, lookups!$A$2:$B$18, 2, FALSE)</f>
        <v>Medium Budget</v>
      </c>
      <c r="AB2262" s="18" t="str">
        <f t="shared" si="358"/>
        <v>Not Recommended</v>
      </c>
      <c r="AC2262" s="18" t="str">
        <f t="shared" si="359"/>
        <v>High Buzz Mismatch</v>
      </c>
    </row>
    <row r="2263" spans="1:29" x14ac:dyDescent="0.35">
      <c r="A2263" s="18" t="s">
        <v>2318</v>
      </c>
      <c r="B2263" s="19">
        <v>36849</v>
      </c>
      <c r="C2263" s="18" t="s">
        <v>50</v>
      </c>
      <c r="D2263" s="18" t="s">
        <v>20</v>
      </c>
      <c r="E2263" s="18" t="s">
        <v>21</v>
      </c>
      <c r="F2263" s="18" t="s">
        <v>22</v>
      </c>
      <c r="G2263" s="18" t="s">
        <v>110</v>
      </c>
      <c r="H2263" s="18" t="s">
        <v>2224</v>
      </c>
      <c r="I2263" s="18" t="s">
        <v>2319</v>
      </c>
      <c r="J2263" s="20">
        <v>14000</v>
      </c>
      <c r="K2263" s="20">
        <v>17336</v>
      </c>
      <c r="L2263" s="20">
        <v>46</v>
      </c>
      <c r="M2263" s="20">
        <v>0</v>
      </c>
      <c r="N2263" s="20">
        <v>7</v>
      </c>
      <c r="O2263" s="20">
        <v>132</v>
      </c>
      <c r="P2263" s="20">
        <v>120</v>
      </c>
      <c r="Q2263" s="3">
        <v>16938179</v>
      </c>
      <c r="R2263" s="3">
        <v>8000000</v>
      </c>
      <c r="S2263" s="3">
        <f t="shared" si="350"/>
        <v>8938179</v>
      </c>
      <c r="T2263" s="4">
        <f t="shared" si="351"/>
        <v>1.117272375</v>
      </c>
      <c r="U2263" s="5">
        <f t="shared" si="352"/>
        <v>28.446908950000001</v>
      </c>
      <c r="V2263" s="2">
        <f t="shared" si="353"/>
        <v>2000</v>
      </c>
      <c r="W2263" s="18" t="str">
        <f t="shared" si="354"/>
        <v>noyabr</v>
      </c>
      <c r="X2263" s="18" t="str">
        <f t="shared" si="355"/>
        <v>Ben Younger</v>
      </c>
      <c r="Y2263" s="18" t="str">
        <f t="shared" si="356"/>
        <v>BOİLER ROOM</v>
      </c>
      <c r="Z2263" s="18" t="str">
        <f t="shared" si="357"/>
        <v>Normal</v>
      </c>
      <c r="AA2263" s="18" t="str">
        <f>VLOOKUP(D2263, lookups!$A$2:$B$18, 2, FALSE)</f>
        <v>Medium Budget</v>
      </c>
      <c r="AB2263" s="18" t="str">
        <f t="shared" si="358"/>
        <v>Not Recommended</v>
      </c>
      <c r="AC2263" s="18" t="str">
        <f t="shared" si="359"/>
        <v>Normal</v>
      </c>
    </row>
    <row r="2264" spans="1:29" x14ac:dyDescent="0.35">
      <c r="A2264" s="18" t="s">
        <v>4586</v>
      </c>
      <c r="B2264" s="19">
        <v>39367</v>
      </c>
      <c r="C2264" s="18" t="s">
        <v>50</v>
      </c>
      <c r="D2264" s="18" t="s">
        <v>20</v>
      </c>
      <c r="E2264" s="18" t="s">
        <v>21</v>
      </c>
      <c r="F2264" s="18" t="s">
        <v>22</v>
      </c>
      <c r="G2264" s="18" t="s">
        <v>110</v>
      </c>
      <c r="H2264" s="18" t="s">
        <v>214</v>
      </c>
      <c r="I2264" s="18" t="s">
        <v>1490</v>
      </c>
      <c r="J2264" s="20">
        <v>14000</v>
      </c>
      <c r="K2264" s="20">
        <v>16722</v>
      </c>
      <c r="L2264" s="20">
        <v>50</v>
      </c>
      <c r="M2264" s="20">
        <v>0</v>
      </c>
      <c r="N2264" s="20">
        <v>5.9</v>
      </c>
      <c r="O2264" s="20">
        <v>158</v>
      </c>
      <c r="P2264" s="20">
        <v>108</v>
      </c>
      <c r="Q2264" s="3">
        <v>16930884</v>
      </c>
      <c r="R2264" s="3">
        <v>30000000</v>
      </c>
      <c r="S2264" s="3">
        <f t="shared" si="350"/>
        <v>-13069116</v>
      </c>
      <c r="T2264" s="4">
        <f t="shared" si="351"/>
        <v>-0.4356372</v>
      </c>
      <c r="U2264" s="5">
        <f t="shared" si="352"/>
        <v>23.425745120000002</v>
      </c>
      <c r="V2264" s="2">
        <f t="shared" si="353"/>
        <v>2007</v>
      </c>
      <c r="W2264" s="18" t="str">
        <f t="shared" si="354"/>
        <v>oktyabr</v>
      </c>
      <c r="X2264" s="18" t="str">
        <f t="shared" si="355"/>
        <v>Jon Avnet</v>
      </c>
      <c r="Y2264" s="18" t="str">
        <f t="shared" si="356"/>
        <v>88 MİNUTES</v>
      </c>
      <c r="Z2264" s="18" t="str">
        <f t="shared" si="357"/>
        <v>Normal</v>
      </c>
      <c r="AA2264" s="18" t="str">
        <f>VLOOKUP(D2264, lookups!$A$2:$B$18, 2, FALSE)</f>
        <v>Medium Budget</v>
      </c>
      <c r="AB2264" s="18" t="str">
        <f t="shared" si="358"/>
        <v>Not Recommended</v>
      </c>
      <c r="AC2264" s="18" t="str">
        <f t="shared" si="359"/>
        <v>High Buzz Mismatch</v>
      </c>
    </row>
    <row r="2265" spans="1:29" x14ac:dyDescent="0.35">
      <c r="A2265" s="18" t="s">
        <v>3161</v>
      </c>
      <c r="B2265" s="19">
        <v>37512</v>
      </c>
      <c r="C2265" s="18" t="s">
        <v>50</v>
      </c>
      <c r="D2265" s="18" t="s">
        <v>38</v>
      </c>
      <c r="E2265" s="18" t="s">
        <v>21</v>
      </c>
      <c r="F2265" s="18" t="s">
        <v>29</v>
      </c>
      <c r="G2265" s="18" t="s">
        <v>150</v>
      </c>
      <c r="H2265" s="18" t="s">
        <v>2263</v>
      </c>
      <c r="I2265" s="18" t="s">
        <v>914</v>
      </c>
      <c r="J2265" s="20">
        <v>2000</v>
      </c>
      <c r="K2265" s="20">
        <v>4169</v>
      </c>
      <c r="L2265" s="20">
        <v>71</v>
      </c>
      <c r="M2265" s="20">
        <v>201</v>
      </c>
      <c r="N2265" s="20">
        <v>5.3</v>
      </c>
      <c r="O2265" s="20">
        <v>64</v>
      </c>
      <c r="P2265" s="20">
        <v>99</v>
      </c>
      <c r="Q2265" s="3">
        <v>16930185</v>
      </c>
      <c r="R2265" s="3">
        <v>29000000</v>
      </c>
      <c r="S2265" s="3">
        <f t="shared" si="350"/>
        <v>-12069815</v>
      </c>
      <c r="T2265" s="4">
        <f t="shared" si="351"/>
        <v>-0.4162005172413793</v>
      </c>
      <c r="U2265" s="5">
        <f t="shared" si="352"/>
        <v>21.053619793103447</v>
      </c>
      <c r="V2265" s="2">
        <f t="shared" si="353"/>
        <v>2002</v>
      </c>
      <c r="W2265" s="18" t="str">
        <f t="shared" si="354"/>
        <v>sentyabr</v>
      </c>
      <c r="X2265" s="18" t="str">
        <f t="shared" si="355"/>
        <v>Reginald Hudlin</v>
      </c>
      <c r="Y2265" s="18" t="str">
        <f t="shared" si="356"/>
        <v>SERVİNG SARA</v>
      </c>
      <c r="Z2265" s="18" t="str">
        <f t="shared" si="357"/>
        <v>Normal</v>
      </c>
      <c r="AA2265" s="18" t="str">
        <f>VLOOKUP(D2265, lookups!$A$2:$B$18, 2, FALSE)</f>
        <v>Medium Budget</v>
      </c>
      <c r="AB2265" s="18" t="str">
        <f t="shared" si="358"/>
        <v>Not Recommended</v>
      </c>
      <c r="AC2265" s="18" t="str">
        <f t="shared" si="359"/>
        <v>High Buzz Mismatch</v>
      </c>
    </row>
    <row r="2266" spans="1:29" x14ac:dyDescent="0.35">
      <c r="A2266" s="18" t="s">
        <v>2660</v>
      </c>
      <c r="B2266" s="19">
        <v>36996</v>
      </c>
      <c r="C2266" s="18" t="s">
        <v>50</v>
      </c>
      <c r="D2266" s="18" t="s">
        <v>27</v>
      </c>
      <c r="E2266" s="18" t="s">
        <v>21</v>
      </c>
      <c r="F2266" s="18" t="s">
        <v>22</v>
      </c>
      <c r="G2266" s="18" t="s">
        <v>150</v>
      </c>
      <c r="H2266" s="18" t="s">
        <v>1519</v>
      </c>
      <c r="I2266" s="18" t="s">
        <v>2661</v>
      </c>
      <c r="J2266" s="20">
        <v>4000</v>
      </c>
      <c r="K2266" s="20">
        <v>6214</v>
      </c>
      <c r="L2266" s="20">
        <v>134</v>
      </c>
      <c r="M2266" s="20">
        <v>0</v>
      </c>
      <c r="N2266" s="20">
        <v>6.5</v>
      </c>
      <c r="O2266" s="20">
        <v>84</v>
      </c>
      <c r="P2266" s="20">
        <v>135</v>
      </c>
      <c r="Q2266" s="3">
        <v>16929123</v>
      </c>
      <c r="R2266" s="3">
        <v>14000000</v>
      </c>
      <c r="S2266" s="3">
        <f t="shared" si="350"/>
        <v>2929123</v>
      </c>
      <c r="T2266" s="4">
        <f t="shared" si="351"/>
        <v>0.20922307142857144</v>
      </c>
      <c r="U2266" s="5">
        <f t="shared" si="352"/>
        <v>26.08368922857143</v>
      </c>
      <c r="V2266" s="2">
        <f t="shared" si="353"/>
        <v>2001</v>
      </c>
      <c r="W2266" s="18" t="str">
        <f t="shared" si="354"/>
        <v>aprel</v>
      </c>
      <c r="X2266" s="18" t="str">
        <f t="shared" si="355"/>
        <v>John Stockwell</v>
      </c>
      <c r="Y2266" s="18" t="str">
        <f t="shared" si="356"/>
        <v>CRAZY/BEAUTİFUL</v>
      </c>
      <c r="Z2266" s="18" t="str">
        <f t="shared" si="357"/>
        <v>Normal</v>
      </c>
      <c r="AA2266" s="18" t="str">
        <f>VLOOKUP(D2266, lookups!$A$2:$B$18, 2, FALSE)</f>
        <v>Medium Budget</v>
      </c>
      <c r="AB2266" s="18" t="str">
        <f t="shared" si="358"/>
        <v>Not Recommended</v>
      </c>
      <c r="AC2266" s="18" t="str">
        <f t="shared" si="359"/>
        <v>Normal</v>
      </c>
    </row>
    <row r="2267" spans="1:29" x14ac:dyDescent="0.35">
      <c r="A2267" s="18" t="s">
        <v>4131</v>
      </c>
      <c r="B2267" s="19">
        <v>38427</v>
      </c>
      <c r="C2267" s="18" t="s">
        <v>50</v>
      </c>
      <c r="D2267" s="18" t="s">
        <v>20</v>
      </c>
      <c r="E2267" s="18" t="s">
        <v>21</v>
      </c>
      <c r="F2267" s="18" t="s">
        <v>22</v>
      </c>
      <c r="G2267" s="18" t="s">
        <v>110</v>
      </c>
      <c r="H2267" s="18" t="s">
        <v>3367</v>
      </c>
      <c r="I2267" s="18" t="s">
        <v>3368</v>
      </c>
      <c r="J2267" s="20">
        <v>1000</v>
      </c>
      <c r="K2267" s="20">
        <v>3544</v>
      </c>
      <c r="L2267" s="20">
        <v>0</v>
      </c>
      <c r="M2267" s="20">
        <v>0</v>
      </c>
      <c r="N2267" s="20">
        <v>6.9</v>
      </c>
      <c r="O2267" s="20">
        <v>261</v>
      </c>
      <c r="P2267" s="20">
        <v>109</v>
      </c>
      <c r="Q2267" s="3">
        <v>16901126</v>
      </c>
      <c r="R2267" s="3">
        <v>7000000</v>
      </c>
      <c r="S2267" s="3">
        <f t="shared" si="350"/>
        <v>9901126</v>
      </c>
      <c r="T2267" s="4">
        <f t="shared" si="351"/>
        <v>1.4144465714285714</v>
      </c>
      <c r="U2267" s="5">
        <f t="shared" si="352"/>
        <v>28.165778628571431</v>
      </c>
      <c r="V2267" s="2">
        <f t="shared" si="353"/>
        <v>2005</v>
      </c>
      <c r="W2267" s="18" t="str">
        <f t="shared" si="354"/>
        <v>mart</v>
      </c>
      <c r="X2267" s="18" t="str">
        <f t="shared" si="355"/>
        <v>Rob Zombie</v>
      </c>
      <c r="Y2267" s="18" t="str">
        <f t="shared" si="356"/>
        <v>THE DEVİL'S REJECTS</v>
      </c>
      <c r="Z2267" s="18" t="str">
        <f t="shared" si="357"/>
        <v>Normal</v>
      </c>
      <c r="AA2267" s="18" t="str">
        <f>VLOOKUP(D2267, lookups!$A$2:$B$18, 2, FALSE)</f>
        <v>Medium Budget</v>
      </c>
      <c r="AB2267" s="18" t="str">
        <f t="shared" si="358"/>
        <v>Not Recommended</v>
      </c>
      <c r="AC2267" s="18" t="str">
        <f t="shared" si="359"/>
        <v>Normal</v>
      </c>
    </row>
    <row r="2268" spans="1:29" x14ac:dyDescent="0.35">
      <c r="A2268" s="18" t="s">
        <v>2084</v>
      </c>
      <c r="B2268" s="19">
        <v>36254</v>
      </c>
      <c r="C2268" s="18" t="s">
        <v>50</v>
      </c>
      <c r="D2268" s="18" t="s">
        <v>38</v>
      </c>
      <c r="E2268" s="18" t="s">
        <v>21</v>
      </c>
      <c r="F2268" s="18" t="s">
        <v>22</v>
      </c>
      <c r="G2268" s="18" t="s">
        <v>110</v>
      </c>
      <c r="H2268" s="18" t="s">
        <v>2085</v>
      </c>
      <c r="I2268" s="18" t="s">
        <v>1444</v>
      </c>
      <c r="J2268" s="20">
        <v>900</v>
      </c>
      <c r="K2268" s="20">
        <v>2475</v>
      </c>
      <c r="L2268" s="20">
        <v>218</v>
      </c>
      <c r="M2268" s="20">
        <v>0</v>
      </c>
      <c r="N2268" s="20">
        <v>7.3</v>
      </c>
      <c r="O2268" s="20">
        <v>137</v>
      </c>
      <c r="P2268" s="20">
        <v>102</v>
      </c>
      <c r="Q2268" s="3">
        <v>16842303</v>
      </c>
      <c r="R2268" s="3">
        <v>6500000</v>
      </c>
      <c r="S2268" s="3">
        <f t="shared" si="350"/>
        <v>10342303</v>
      </c>
      <c r="T2268" s="4">
        <f t="shared" si="351"/>
        <v>1.5911235384615385</v>
      </c>
      <c r="U2268" s="5">
        <f t="shared" si="352"/>
        <v>29.836449415384614</v>
      </c>
      <c r="V2268" s="2">
        <f t="shared" si="353"/>
        <v>1999</v>
      </c>
      <c r="W2268" s="18" t="str">
        <f t="shared" si="354"/>
        <v>aprel</v>
      </c>
      <c r="X2268" s="18" t="str">
        <f t="shared" si="355"/>
        <v>Doug Liman</v>
      </c>
      <c r="Y2268" s="18" t="str">
        <f t="shared" si="356"/>
        <v>GO</v>
      </c>
      <c r="Z2268" s="18" t="str">
        <f t="shared" si="357"/>
        <v>Normal</v>
      </c>
      <c r="AA2268" s="18" t="str">
        <f>VLOOKUP(D2268, lookups!$A$2:$B$18, 2, FALSE)</f>
        <v>Medium Budget</v>
      </c>
      <c r="AB2268" s="18" t="str">
        <f t="shared" si="358"/>
        <v>Not Recommended</v>
      </c>
      <c r="AC2268" s="18" t="str">
        <f t="shared" si="359"/>
        <v>Normal</v>
      </c>
    </row>
    <row r="2269" spans="1:29" x14ac:dyDescent="0.35">
      <c r="A2269" s="18" t="s">
        <v>3880</v>
      </c>
      <c r="B2269" s="19">
        <v>38068</v>
      </c>
      <c r="C2269" s="18" t="s">
        <v>50</v>
      </c>
      <c r="D2269" s="18" t="s">
        <v>38</v>
      </c>
      <c r="E2269" s="18" t="s">
        <v>21</v>
      </c>
      <c r="F2269" s="18" t="s">
        <v>101</v>
      </c>
      <c r="G2269" s="18" t="s">
        <v>150</v>
      </c>
      <c r="H2269" s="18" t="s">
        <v>1519</v>
      </c>
      <c r="I2269" s="18" t="s">
        <v>1256</v>
      </c>
      <c r="J2269" s="20">
        <v>4000</v>
      </c>
      <c r="K2269" s="20">
        <v>9330</v>
      </c>
      <c r="L2269" s="20">
        <v>12</v>
      </c>
      <c r="M2269" s="20">
        <v>0</v>
      </c>
      <c r="N2269" s="20">
        <v>6.3</v>
      </c>
      <c r="O2269" s="20">
        <v>129</v>
      </c>
      <c r="P2269" s="20">
        <v>98</v>
      </c>
      <c r="Q2269" s="3">
        <v>16831505</v>
      </c>
      <c r="R2269" s="3">
        <v>31000000</v>
      </c>
      <c r="S2269" s="3">
        <f t="shared" si="350"/>
        <v>-14168495</v>
      </c>
      <c r="T2269" s="4">
        <f t="shared" si="351"/>
        <v>-0.4570482258064516</v>
      </c>
      <c r="U2269" s="5">
        <f t="shared" si="352"/>
        <v>25.017180709677419</v>
      </c>
      <c r="V2269" s="2">
        <f t="shared" si="353"/>
        <v>2004</v>
      </c>
      <c r="W2269" s="18" t="str">
        <f t="shared" si="354"/>
        <v>mart</v>
      </c>
      <c r="X2269" s="18" t="str">
        <f t="shared" si="355"/>
        <v>Richard Loncraine</v>
      </c>
      <c r="Y2269" s="18" t="str">
        <f t="shared" si="356"/>
        <v>WİMBLEDON</v>
      </c>
      <c r="Z2269" s="18" t="str">
        <f t="shared" si="357"/>
        <v>Normal</v>
      </c>
      <c r="AA2269" s="18" t="str">
        <f>VLOOKUP(D2269, lookups!$A$2:$B$18, 2, FALSE)</f>
        <v>Medium Budget</v>
      </c>
      <c r="AB2269" s="18" t="str">
        <f t="shared" si="358"/>
        <v>Not Recommended</v>
      </c>
      <c r="AC2269" s="18" t="str">
        <f t="shared" si="359"/>
        <v>Normal</v>
      </c>
    </row>
    <row r="2270" spans="1:29" x14ac:dyDescent="0.35">
      <c r="A2270" s="18" t="s">
        <v>170</v>
      </c>
      <c r="B2270" s="19">
        <v>25069</v>
      </c>
      <c r="C2270" s="18" t="s">
        <v>50</v>
      </c>
      <c r="D2270" s="18" t="s">
        <v>27</v>
      </c>
      <c r="E2270" s="18" t="s">
        <v>21</v>
      </c>
      <c r="F2270" s="18" t="s">
        <v>101</v>
      </c>
      <c r="G2270" s="18" t="s">
        <v>46</v>
      </c>
      <c r="H2270" s="18" t="s">
        <v>171</v>
      </c>
      <c r="I2270" s="18" t="s">
        <v>172</v>
      </c>
      <c r="J2270" s="20">
        <v>695</v>
      </c>
      <c r="K2270" s="20">
        <v>1593</v>
      </c>
      <c r="L2270" s="20">
        <v>82</v>
      </c>
      <c r="M2270" s="20">
        <v>0</v>
      </c>
      <c r="N2270" s="20">
        <v>7.5</v>
      </c>
      <c r="O2270" s="20">
        <v>56</v>
      </c>
      <c r="P2270" s="20">
        <v>153</v>
      </c>
      <c r="Q2270" s="3">
        <v>16800000</v>
      </c>
      <c r="R2270" s="3">
        <v>10000000</v>
      </c>
      <c r="S2270" s="3">
        <f t="shared" si="350"/>
        <v>6800000</v>
      </c>
      <c r="T2270" s="4">
        <f t="shared" si="351"/>
        <v>0.68</v>
      </c>
      <c r="U2270" s="5">
        <f t="shared" si="352"/>
        <v>30.271999999999998</v>
      </c>
      <c r="V2270" s="2">
        <f t="shared" si="353"/>
        <v>1968</v>
      </c>
      <c r="W2270" s="18" t="str">
        <f t="shared" si="354"/>
        <v>avgust</v>
      </c>
      <c r="X2270" s="18" t="str">
        <f t="shared" si="355"/>
        <v>Carol Reed</v>
      </c>
      <c r="Y2270" s="18" t="str">
        <f t="shared" si="356"/>
        <v>OLİVER!</v>
      </c>
      <c r="Z2270" s="18" t="str">
        <f t="shared" si="357"/>
        <v>Normal</v>
      </c>
      <c r="AA2270" s="18" t="str">
        <f>VLOOKUP(D2270, lookups!$A$2:$B$18, 2, FALSE)</f>
        <v>Medium Budget</v>
      </c>
      <c r="AB2270" s="18" t="str">
        <f t="shared" si="358"/>
        <v>Not Recommended</v>
      </c>
      <c r="AC2270" s="18" t="str">
        <f t="shared" si="359"/>
        <v>Normal</v>
      </c>
    </row>
    <row r="2271" spans="1:29" x14ac:dyDescent="0.35">
      <c r="A2271" s="18" t="s">
        <v>2416</v>
      </c>
      <c r="B2271" s="19">
        <v>36667</v>
      </c>
      <c r="C2271" s="18" t="s">
        <v>50</v>
      </c>
      <c r="D2271" s="18" t="s">
        <v>27</v>
      </c>
      <c r="E2271" s="18" t="s">
        <v>21</v>
      </c>
      <c r="F2271" s="18" t="s">
        <v>22</v>
      </c>
      <c r="G2271" s="18" t="s">
        <v>110</v>
      </c>
      <c r="H2271" s="18" t="s">
        <v>2417</v>
      </c>
      <c r="I2271" s="18" t="s">
        <v>2418</v>
      </c>
      <c r="J2271" s="20">
        <v>497</v>
      </c>
      <c r="K2271" s="20">
        <v>1805</v>
      </c>
      <c r="L2271" s="20">
        <v>710</v>
      </c>
      <c r="M2271" s="20">
        <v>209</v>
      </c>
      <c r="N2271" s="20">
        <v>4.8</v>
      </c>
      <c r="O2271" s="20">
        <v>100</v>
      </c>
      <c r="P2271" s="20">
        <v>97</v>
      </c>
      <c r="Q2271" s="3">
        <v>16779636</v>
      </c>
      <c r="R2271" s="3">
        <v>28000000</v>
      </c>
      <c r="S2271" s="3">
        <f t="shared" si="350"/>
        <v>-11220364</v>
      </c>
      <c r="T2271" s="4">
        <f t="shared" si="351"/>
        <v>-0.40072728571428573</v>
      </c>
      <c r="U2271" s="5">
        <f t="shared" si="352"/>
        <v>19.060609085714287</v>
      </c>
      <c r="V2271" s="2">
        <f t="shared" si="353"/>
        <v>2000</v>
      </c>
      <c r="W2271" s="18" t="str">
        <f t="shared" si="354"/>
        <v>may</v>
      </c>
      <c r="X2271" s="18" t="str">
        <f t="shared" si="355"/>
        <v>Janusz Kaminski</v>
      </c>
      <c r="Y2271" s="18" t="str">
        <f t="shared" si="356"/>
        <v>LOST SOULS</v>
      </c>
      <c r="Z2271" s="18" t="str">
        <f t="shared" si="357"/>
        <v>Normal</v>
      </c>
      <c r="AA2271" s="18" t="str">
        <f>VLOOKUP(D2271, lookups!$A$2:$B$18, 2, FALSE)</f>
        <v>Medium Budget</v>
      </c>
      <c r="AB2271" s="18" t="str">
        <f t="shared" si="358"/>
        <v>Not Recommended</v>
      </c>
      <c r="AC2271" s="18" t="str">
        <f t="shared" si="359"/>
        <v>High Buzz Mismatch</v>
      </c>
    </row>
    <row r="2272" spans="1:29" x14ac:dyDescent="0.35">
      <c r="A2272" s="18" t="s">
        <v>3608</v>
      </c>
      <c r="B2272" s="19">
        <v>38279</v>
      </c>
      <c r="C2272" s="18" t="s">
        <v>50</v>
      </c>
      <c r="D2272" s="18" t="s">
        <v>38</v>
      </c>
      <c r="E2272" s="18" t="s">
        <v>21</v>
      </c>
      <c r="F2272" s="18" t="s">
        <v>22</v>
      </c>
      <c r="G2272" s="18" t="s">
        <v>102</v>
      </c>
      <c r="H2272" s="18" t="s">
        <v>3132</v>
      </c>
      <c r="I2272" s="18" t="s">
        <v>3609</v>
      </c>
      <c r="J2272" s="20">
        <v>17000</v>
      </c>
      <c r="K2272" s="20">
        <v>18711</v>
      </c>
      <c r="L2272" s="20">
        <v>38</v>
      </c>
      <c r="M2272" s="20">
        <v>591</v>
      </c>
      <c r="N2272" s="20">
        <v>5.2</v>
      </c>
      <c r="O2272" s="20">
        <v>54</v>
      </c>
      <c r="P2272" s="20">
        <v>91</v>
      </c>
      <c r="Q2272" s="3">
        <v>16702864</v>
      </c>
      <c r="R2272" s="3">
        <v>18000000</v>
      </c>
      <c r="S2272" s="3">
        <f t="shared" si="350"/>
        <v>-1297136</v>
      </c>
      <c r="T2272" s="4">
        <f t="shared" si="351"/>
        <v>-7.2063111111111106E-2</v>
      </c>
      <c r="U2272" s="5">
        <f t="shared" si="352"/>
        <v>20.830274755555557</v>
      </c>
      <c r="V2272" s="2">
        <f t="shared" si="353"/>
        <v>2004</v>
      </c>
      <c r="W2272" s="18" t="str">
        <f t="shared" si="354"/>
        <v>oktyabr</v>
      </c>
      <c r="X2272" s="18" t="str">
        <f t="shared" si="355"/>
        <v>Bart Freundlich</v>
      </c>
      <c r="Y2272" s="18" t="str">
        <f t="shared" si="356"/>
        <v>CATCH THAT KİD</v>
      </c>
      <c r="Z2272" s="18" t="str">
        <f t="shared" si="357"/>
        <v>Normal</v>
      </c>
      <c r="AA2272" s="18" t="str">
        <f>VLOOKUP(D2272, lookups!$A$2:$B$18, 2, FALSE)</f>
        <v>Medium Budget</v>
      </c>
      <c r="AB2272" s="18" t="str">
        <f t="shared" si="358"/>
        <v>Not Recommended</v>
      </c>
      <c r="AC2272" s="18" t="str">
        <f t="shared" si="359"/>
        <v>High Buzz Mismatch</v>
      </c>
    </row>
    <row r="2273" spans="1:29" x14ac:dyDescent="0.35">
      <c r="A2273" s="18" t="s">
        <v>5331</v>
      </c>
      <c r="B2273" s="19">
        <v>40094</v>
      </c>
      <c r="C2273" s="18" t="s">
        <v>50</v>
      </c>
      <c r="D2273" s="18" t="s">
        <v>38</v>
      </c>
      <c r="E2273" s="18" t="s">
        <v>21</v>
      </c>
      <c r="F2273" s="18" t="s">
        <v>22</v>
      </c>
      <c r="G2273" s="18" t="s">
        <v>102</v>
      </c>
      <c r="H2273" s="18" t="s">
        <v>1354</v>
      </c>
      <c r="I2273" s="18" t="s">
        <v>5332</v>
      </c>
      <c r="J2273" s="20">
        <v>24000</v>
      </c>
      <c r="K2273" s="20">
        <v>25792</v>
      </c>
      <c r="L2273" s="20">
        <v>3</v>
      </c>
      <c r="M2273" s="20">
        <v>0</v>
      </c>
      <c r="N2273" s="20">
        <v>5.6</v>
      </c>
      <c r="O2273" s="20">
        <v>121</v>
      </c>
      <c r="P2273" s="20">
        <v>97</v>
      </c>
      <c r="Q2273" s="3">
        <v>16699684</v>
      </c>
      <c r="R2273" s="3">
        <v>8000000</v>
      </c>
      <c r="S2273" s="3">
        <f t="shared" si="350"/>
        <v>8699684</v>
      </c>
      <c r="T2273" s="4">
        <f t="shared" si="351"/>
        <v>1.0874604999999999</v>
      </c>
      <c r="U2273" s="5">
        <f t="shared" si="352"/>
        <v>22.834984199999997</v>
      </c>
      <c r="V2273" s="2">
        <f t="shared" si="353"/>
        <v>2009</v>
      </c>
      <c r="W2273" s="18" t="str">
        <f t="shared" si="354"/>
        <v>oktyabr</v>
      </c>
      <c r="X2273" s="18" t="str">
        <f t="shared" si="355"/>
        <v>Jonas Elmer</v>
      </c>
      <c r="Y2273" s="18" t="str">
        <f t="shared" si="356"/>
        <v>NEW İN TOWN</v>
      </c>
      <c r="Z2273" s="18" t="str">
        <f t="shared" si="357"/>
        <v>Normal</v>
      </c>
      <c r="AA2273" s="18" t="str">
        <f>VLOOKUP(D2273, lookups!$A$2:$B$18, 2, FALSE)</f>
        <v>Medium Budget</v>
      </c>
      <c r="AB2273" s="18" t="str">
        <f t="shared" si="358"/>
        <v>Not Recommended</v>
      </c>
      <c r="AC2273" s="18" t="str">
        <f t="shared" si="359"/>
        <v>Normal</v>
      </c>
    </row>
    <row r="2274" spans="1:29" x14ac:dyDescent="0.35">
      <c r="A2274" s="18" t="s">
        <v>6315</v>
      </c>
      <c r="B2274" s="19">
        <v>41226</v>
      </c>
      <c r="C2274" s="18" t="s">
        <v>50</v>
      </c>
      <c r="D2274" s="18" t="s">
        <v>38</v>
      </c>
      <c r="E2274" s="18" t="s">
        <v>21</v>
      </c>
      <c r="F2274" s="18" t="s">
        <v>22</v>
      </c>
      <c r="G2274" s="18" t="s">
        <v>110</v>
      </c>
      <c r="H2274" s="18" t="s">
        <v>6316</v>
      </c>
      <c r="I2274" s="18" t="s">
        <v>260</v>
      </c>
      <c r="J2274" s="20">
        <v>385</v>
      </c>
      <c r="K2274" s="20">
        <v>1205</v>
      </c>
      <c r="L2274" s="20">
        <v>11000</v>
      </c>
      <c r="M2274" s="20">
        <v>18000</v>
      </c>
      <c r="N2274" s="20">
        <v>6.3</v>
      </c>
      <c r="O2274" s="20">
        <v>275</v>
      </c>
      <c r="P2274" s="20">
        <v>112</v>
      </c>
      <c r="Q2274" s="3">
        <v>16684352</v>
      </c>
      <c r="R2274" s="3">
        <v>17000000</v>
      </c>
      <c r="S2274" s="3">
        <f t="shared" si="350"/>
        <v>-315648</v>
      </c>
      <c r="T2274" s="4">
        <f t="shared" si="351"/>
        <v>-1.8567529411764705E-2</v>
      </c>
      <c r="U2274" s="5">
        <f t="shared" si="352"/>
        <v>26.992572988235295</v>
      </c>
      <c r="V2274" s="2">
        <f t="shared" si="353"/>
        <v>2012</v>
      </c>
      <c r="W2274" s="18" t="str">
        <f t="shared" si="354"/>
        <v>noyabr</v>
      </c>
      <c r="X2274" s="18" t="str">
        <f t="shared" si="355"/>
        <v>Woody Allen</v>
      </c>
      <c r="Y2274" s="18" t="str">
        <f t="shared" si="356"/>
        <v>TO ROME WİTH LOVE</v>
      </c>
      <c r="Z2274" s="18" t="str">
        <f t="shared" si="357"/>
        <v>Normal</v>
      </c>
      <c r="AA2274" s="18" t="str">
        <f>VLOOKUP(D2274, lookups!$A$2:$B$18, 2, FALSE)</f>
        <v>Medium Budget</v>
      </c>
      <c r="AB2274" s="18" t="str">
        <f t="shared" si="358"/>
        <v>Not Recommended</v>
      </c>
      <c r="AC2274" s="18" t="str">
        <f t="shared" si="359"/>
        <v>Normal</v>
      </c>
    </row>
    <row r="2275" spans="1:29" x14ac:dyDescent="0.35">
      <c r="A2275" s="18" t="s">
        <v>1075</v>
      </c>
      <c r="B2275" s="19">
        <v>34530</v>
      </c>
      <c r="C2275" s="18" t="s">
        <v>50</v>
      </c>
      <c r="D2275" s="18" t="s">
        <v>58</v>
      </c>
      <c r="E2275" s="18" t="s">
        <v>21</v>
      </c>
      <c r="F2275" s="18" t="s">
        <v>22</v>
      </c>
      <c r="G2275" s="18" t="s">
        <v>102</v>
      </c>
      <c r="H2275" s="18" t="s">
        <v>1076</v>
      </c>
      <c r="I2275" s="18" t="s">
        <v>828</v>
      </c>
      <c r="J2275" s="20">
        <v>1000</v>
      </c>
      <c r="K2275" s="20">
        <v>2949</v>
      </c>
      <c r="L2275" s="20">
        <v>32</v>
      </c>
      <c r="M2275" s="20">
        <v>0</v>
      </c>
      <c r="N2275" s="20">
        <v>5.9</v>
      </c>
      <c r="O2275" s="20">
        <v>22</v>
      </c>
      <c r="P2275" s="20">
        <v>99</v>
      </c>
      <c r="Q2275" s="3">
        <v>16671505</v>
      </c>
      <c r="R2275" s="3">
        <v>50000000</v>
      </c>
      <c r="S2275" s="3">
        <f t="shared" si="350"/>
        <v>-33328495</v>
      </c>
      <c r="T2275" s="4">
        <f t="shared" si="351"/>
        <v>-0.66656990000000005</v>
      </c>
      <c r="U2275" s="5">
        <f t="shared" si="352"/>
        <v>23.33337204</v>
      </c>
      <c r="V2275" s="2">
        <f t="shared" si="353"/>
        <v>1994</v>
      </c>
      <c r="W2275" s="18" t="str">
        <f t="shared" si="354"/>
        <v>iyul</v>
      </c>
      <c r="X2275" s="18" t="str">
        <f t="shared" si="355"/>
        <v>Patrick Read Johnson</v>
      </c>
      <c r="Y2275" s="18" t="str">
        <f t="shared" si="356"/>
        <v>BABY'S DAY OUT</v>
      </c>
      <c r="Z2275" s="18" t="str">
        <f t="shared" si="357"/>
        <v>Normal</v>
      </c>
      <c r="AA2275" s="18" t="str">
        <f>VLOOKUP(D2275, lookups!$A$2:$B$18, 2, FALSE)</f>
        <v>High Budget</v>
      </c>
      <c r="AB2275" s="18" t="str">
        <f t="shared" si="358"/>
        <v>Not Recommended</v>
      </c>
      <c r="AC2275" s="18" t="str">
        <f t="shared" si="359"/>
        <v>High Buzz Mismatch</v>
      </c>
    </row>
    <row r="2276" spans="1:29" x14ac:dyDescent="0.35">
      <c r="A2276" s="18" t="s">
        <v>836</v>
      </c>
      <c r="B2276" s="19">
        <v>33023</v>
      </c>
      <c r="C2276" s="18" t="s">
        <v>50</v>
      </c>
      <c r="D2276" s="18" t="s">
        <v>38</v>
      </c>
      <c r="E2276" s="18" t="s">
        <v>21</v>
      </c>
      <c r="F2276" s="18" t="s">
        <v>22</v>
      </c>
      <c r="G2276" s="18" t="s">
        <v>150</v>
      </c>
      <c r="H2276" s="18" t="s">
        <v>837</v>
      </c>
      <c r="I2276" s="18" t="s">
        <v>838</v>
      </c>
      <c r="J2276" s="20">
        <v>651</v>
      </c>
      <c r="K2276" s="20">
        <v>3119</v>
      </c>
      <c r="L2276" s="20">
        <v>31</v>
      </c>
      <c r="M2276" s="20">
        <v>11000</v>
      </c>
      <c r="N2276" s="20">
        <v>7.1</v>
      </c>
      <c r="O2276" s="20">
        <v>132</v>
      </c>
      <c r="P2276" s="20">
        <v>96</v>
      </c>
      <c r="Q2276" s="3">
        <v>16667084</v>
      </c>
      <c r="R2276" s="3">
        <v>11000000</v>
      </c>
      <c r="S2276" s="3">
        <f t="shared" si="350"/>
        <v>5667084</v>
      </c>
      <c r="T2276" s="4">
        <f t="shared" si="351"/>
        <v>0.51518945454545451</v>
      </c>
      <c r="U2276" s="5">
        <f t="shared" si="352"/>
        <v>29.706075781818182</v>
      </c>
      <c r="V2276" s="2">
        <f t="shared" si="353"/>
        <v>1990</v>
      </c>
      <c r="W2276" s="18" t="str">
        <f t="shared" si="354"/>
        <v>may</v>
      </c>
      <c r="X2276" s="18" t="str">
        <f t="shared" si="355"/>
        <v>Ron Underwood</v>
      </c>
      <c r="Y2276" s="18" t="str">
        <f t="shared" si="356"/>
        <v>TREMORS</v>
      </c>
      <c r="Z2276" s="18" t="str">
        <f t="shared" si="357"/>
        <v>Normal</v>
      </c>
      <c r="AA2276" s="18" t="str">
        <f>VLOOKUP(D2276, lookups!$A$2:$B$18, 2, FALSE)</f>
        <v>Medium Budget</v>
      </c>
      <c r="AB2276" s="18" t="str">
        <f t="shared" si="358"/>
        <v>Not Recommended</v>
      </c>
      <c r="AC2276" s="18" t="str">
        <f t="shared" si="359"/>
        <v>Normal</v>
      </c>
    </row>
    <row r="2277" spans="1:29" x14ac:dyDescent="0.35">
      <c r="A2277" s="18" t="s">
        <v>4555</v>
      </c>
      <c r="B2277" s="19">
        <v>38920</v>
      </c>
      <c r="C2277" s="18" t="s">
        <v>50</v>
      </c>
      <c r="D2277" s="18" t="s">
        <v>58</v>
      </c>
      <c r="E2277" s="18" t="s">
        <v>21</v>
      </c>
      <c r="F2277" s="18" t="s">
        <v>22</v>
      </c>
      <c r="G2277" s="18" t="s">
        <v>102</v>
      </c>
      <c r="H2277" s="18" t="s">
        <v>4556</v>
      </c>
      <c r="I2277" s="18" t="s">
        <v>4557</v>
      </c>
      <c r="J2277" s="20">
        <v>931</v>
      </c>
      <c r="K2277" s="20">
        <v>4431</v>
      </c>
      <c r="L2277" s="20">
        <v>176</v>
      </c>
      <c r="M2277" s="20">
        <v>498</v>
      </c>
      <c r="N2277" s="20">
        <v>5.0999999999999996</v>
      </c>
      <c r="O2277" s="20">
        <v>73</v>
      </c>
      <c r="P2277" s="20">
        <v>90</v>
      </c>
      <c r="Q2277" s="3">
        <v>16647384</v>
      </c>
      <c r="R2277" s="3">
        <v>26000000</v>
      </c>
      <c r="S2277" s="3">
        <f t="shared" si="350"/>
        <v>-9352616</v>
      </c>
      <c r="T2277" s="4">
        <f t="shared" si="351"/>
        <v>-0.35971599999999998</v>
      </c>
      <c r="U2277" s="5">
        <f t="shared" si="352"/>
        <v>20.3059136</v>
      </c>
      <c r="V2277" s="2">
        <f t="shared" si="353"/>
        <v>2006</v>
      </c>
      <c r="W2277" s="18" t="str">
        <f t="shared" si="354"/>
        <v>iyul</v>
      </c>
      <c r="X2277" s="18" t="str">
        <f t="shared" si="355"/>
        <v>Paul Feig</v>
      </c>
      <c r="Y2277" s="18" t="str">
        <f t="shared" si="356"/>
        <v>UNACCOMPANİED MİNORS</v>
      </c>
      <c r="Z2277" s="18" t="str">
        <f t="shared" si="357"/>
        <v>Normal</v>
      </c>
      <c r="AA2277" s="18" t="str">
        <f>VLOOKUP(D2277, lookups!$A$2:$B$18, 2, FALSE)</f>
        <v>High Budget</v>
      </c>
      <c r="AB2277" s="18" t="str">
        <f t="shared" si="358"/>
        <v>Not Recommended</v>
      </c>
      <c r="AC2277" s="18" t="str">
        <f t="shared" si="359"/>
        <v>High Buzz Mismatch</v>
      </c>
    </row>
    <row r="2278" spans="1:29" x14ac:dyDescent="0.35">
      <c r="A2278" s="18" t="s">
        <v>2019</v>
      </c>
      <c r="B2278" s="19">
        <v>36468</v>
      </c>
      <c r="C2278" s="18" t="s">
        <v>50</v>
      </c>
      <c r="D2278" s="18" t="s">
        <v>27</v>
      </c>
      <c r="E2278" s="18" t="s">
        <v>21</v>
      </c>
      <c r="F2278" s="18" t="s">
        <v>22</v>
      </c>
      <c r="G2278" s="18" t="s">
        <v>110</v>
      </c>
      <c r="H2278" s="18" t="s">
        <v>480</v>
      </c>
      <c r="I2278" s="18" t="s">
        <v>222</v>
      </c>
      <c r="J2278" s="20">
        <v>12000</v>
      </c>
      <c r="K2278" s="20">
        <v>13040</v>
      </c>
      <c r="L2278" s="20">
        <v>17000</v>
      </c>
      <c r="M2278" s="20">
        <v>0</v>
      </c>
      <c r="N2278" s="20">
        <v>6.8</v>
      </c>
      <c r="O2278" s="20">
        <v>163</v>
      </c>
      <c r="P2278" s="20">
        <v>121</v>
      </c>
      <c r="Q2278" s="3">
        <v>16640210</v>
      </c>
      <c r="R2278" s="3">
        <v>55000000</v>
      </c>
      <c r="S2278" s="3">
        <f t="shared" si="350"/>
        <v>-38359790</v>
      </c>
      <c r="T2278" s="4">
        <f t="shared" si="351"/>
        <v>-0.69745072727272728</v>
      </c>
      <c r="U2278" s="5">
        <f t="shared" si="352"/>
        <v>26.92101970909091</v>
      </c>
      <c r="V2278" s="2">
        <f t="shared" si="353"/>
        <v>1999</v>
      </c>
      <c r="W2278" s="18" t="str">
        <f t="shared" si="354"/>
        <v>noyabr</v>
      </c>
      <c r="X2278" s="18" t="str">
        <f t="shared" si="355"/>
        <v>Martin Scorsese</v>
      </c>
      <c r="Y2278" s="18" t="str">
        <f t="shared" si="356"/>
        <v>BRİNGİNG OUT THE DEAD</v>
      </c>
      <c r="Z2278" s="18" t="str">
        <f t="shared" si="357"/>
        <v>Underperformer</v>
      </c>
      <c r="AA2278" s="18" t="str">
        <f>VLOOKUP(D2278, lookups!$A$2:$B$18, 2, FALSE)</f>
        <v>Medium Budget</v>
      </c>
      <c r="AB2278" s="18" t="str">
        <f t="shared" si="358"/>
        <v>Not Recommended</v>
      </c>
      <c r="AC2278" s="18" t="str">
        <f t="shared" si="359"/>
        <v>Normal</v>
      </c>
    </row>
    <row r="2279" spans="1:29" x14ac:dyDescent="0.35">
      <c r="A2279" s="18" t="s">
        <v>1721</v>
      </c>
      <c r="B2279" s="19">
        <v>36112</v>
      </c>
      <c r="C2279" s="18" t="s">
        <v>50</v>
      </c>
      <c r="D2279" s="18" t="s">
        <v>27</v>
      </c>
      <c r="E2279" s="18" t="s">
        <v>21</v>
      </c>
      <c r="F2279" s="18" t="s">
        <v>22</v>
      </c>
      <c r="G2279" s="18" t="s">
        <v>110</v>
      </c>
      <c r="H2279" s="18" t="s">
        <v>1215</v>
      </c>
      <c r="I2279" s="18" t="s">
        <v>1722</v>
      </c>
      <c r="J2279" s="20">
        <v>4000</v>
      </c>
      <c r="K2279" s="20">
        <v>6910</v>
      </c>
      <c r="L2279" s="20">
        <v>15</v>
      </c>
      <c r="M2279" s="20">
        <v>0</v>
      </c>
      <c r="N2279" s="20">
        <v>5.8</v>
      </c>
      <c r="O2279" s="20">
        <v>63</v>
      </c>
      <c r="P2279" s="20">
        <v>121</v>
      </c>
      <c r="Q2279" s="3">
        <v>16574731</v>
      </c>
      <c r="R2279" s="3">
        <v>13000000</v>
      </c>
      <c r="S2279" s="3">
        <f t="shared" si="350"/>
        <v>3574731</v>
      </c>
      <c r="T2279" s="4">
        <f t="shared" si="351"/>
        <v>0.27497930769230772</v>
      </c>
      <c r="U2279" s="5">
        <f t="shared" si="352"/>
        <v>23.309991723076923</v>
      </c>
      <c r="V2279" s="2">
        <f t="shared" si="353"/>
        <v>1998</v>
      </c>
      <c r="W2279" s="18" t="str">
        <f t="shared" si="354"/>
        <v>noyabr</v>
      </c>
      <c r="X2279" s="18" t="str">
        <f t="shared" si="355"/>
        <v>Mark Christopher</v>
      </c>
      <c r="Y2279" s="18" t="str">
        <f t="shared" si="356"/>
        <v>54</v>
      </c>
      <c r="Z2279" s="18" t="str">
        <f t="shared" si="357"/>
        <v>Normal</v>
      </c>
      <c r="AA2279" s="18" t="str">
        <f>VLOOKUP(D2279, lookups!$A$2:$B$18, 2, FALSE)</f>
        <v>Medium Budget</v>
      </c>
      <c r="AB2279" s="18" t="str">
        <f t="shared" si="358"/>
        <v>Not Recommended</v>
      </c>
      <c r="AC2279" s="18" t="str">
        <f t="shared" si="359"/>
        <v>High Buzz Mismatch</v>
      </c>
    </row>
    <row r="2280" spans="1:29" x14ac:dyDescent="0.35">
      <c r="A2280" s="18" t="s">
        <v>1483</v>
      </c>
      <c r="B2280" s="19">
        <v>35318</v>
      </c>
      <c r="C2280" s="18" t="s">
        <v>50</v>
      </c>
      <c r="D2280" s="18" t="s">
        <v>27</v>
      </c>
      <c r="E2280" s="18" t="s">
        <v>21</v>
      </c>
      <c r="F2280" s="18" t="s">
        <v>101</v>
      </c>
      <c r="G2280" s="18" t="s">
        <v>110</v>
      </c>
      <c r="H2280" s="18" t="s">
        <v>1484</v>
      </c>
      <c r="I2280" s="18" t="s">
        <v>1485</v>
      </c>
      <c r="J2280" s="20">
        <v>2000</v>
      </c>
      <c r="K2280" s="20">
        <v>3559</v>
      </c>
      <c r="L2280" s="20">
        <v>0</v>
      </c>
      <c r="M2280" s="20">
        <v>21000</v>
      </c>
      <c r="N2280" s="20">
        <v>8.1999999999999993</v>
      </c>
      <c r="O2280" s="20">
        <v>134</v>
      </c>
      <c r="P2280" s="20">
        <v>94</v>
      </c>
      <c r="Q2280" s="3">
        <v>16501785</v>
      </c>
      <c r="R2280" s="3">
        <v>3500000</v>
      </c>
      <c r="S2280" s="3">
        <f t="shared" si="350"/>
        <v>13001785</v>
      </c>
      <c r="T2280" s="4">
        <f t="shared" si="351"/>
        <v>3.7147957142857142</v>
      </c>
      <c r="U2280" s="5">
        <f t="shared" si="352"/>
        <v>36.385918285714283</v>
      </c>
      <c r="V2280" s="2">
        <f t="shared" si="353"/>
        <v>1996</v>
      </c>
      <c r="W2280" s="18" t="str">
        <f t="shared" si="354"/>
        <v>sentyabr</v>
      </c>
      <c r="X2280" s="18" t="str">
        <f t="shared" si="355"/>
        <v>Danny Boyle</v>
      </c>
      <c r="Y2280" s="18" t="str">
        <f t="shared" si="356"/>
        <v>TRAİNSPOTTİNG</v>
      </c>
      <c r="Z2280" s="18" t="str">
        <f t="shared" si="357"/>
        <v>Normal</v>
      </c>
      <c r="AA2280" s="18" t="str">
        <f>VLOOKUP(D2280, lookups!$A$2:$B$18, 2, FALSE)</f>
        <v>Medium Budget</v>
      </c>
      <c r="AB2280" s="18" t="str">
        <f t="shared" si="358"/>
        <v>Not Recommended</v>
      </c>
      <c r="AC2280" s="18" t="str">
        <f t="shared" si="359"/>
        <v>High Buzz / High Score</v>
      </c>
    </row>
    <row r="2281" spans="1:29" x14ac:dyDescent="0.35">
      <c r="A2281" s="18" t="s">
        <v>2070</v>
      </c>
      <c r="B2281" s="19">
        <v>36362</v>
      </c>
      <c r="C2281" s="18" t="s">
        <v>50</v>
      </c>
      <c r="D2281" s="18" t="s">
        <v>27</v>
      </c>
      <c r="E2281" s="18" t="s">
        <v>21</v>
      </c>
      <c r="F2281" s="18" t="s">
        <v>356</v>
      </c>
      <c r="G2281" s="18" t="s">
        <v>110</v>
      </c>
      <c r="H2281" s="18" t="s">
        <v>2071</v>
      </c>
      <c r="I2281" s="18" t="s">
        <v>2072</v>
      </c>
      <c r="J2281" s="20">
        <v>471</v>
      </c>
      <c r="K2281" s="20">
        <v>1069</v>
      </c>
      <c r="L2281" s="20">
        <v>11</v>
      </c>
      <c r="M2281" s="20">
        <v>327</v>
      </c>
      <c r="N2281" s="20">
        <v>4.9000000000000004</v>
      </c>
      <c r="O2281" s="20">
        <v>88</v>
      </c>
      <c r="P2281" s="20">
        <v>109</v>
      </c>
      <c r="Q2281" s="3">
        <v>16459004</v>
      </c>
      <c r="R2281" s="3">
        <v>15000000</v>
      </c>
      <c r="S2281" s="3">
        <f t="shared" si="350"/>
        <v>1459004</v>
      </c>
      <c r="T2281" s="4">
        <f t="shared" si="351"/>
        <v>9.7266933333333333E-2</v>
      </c>
      <c r="U2281" s="5">
        <f t="shared" si="352"/>
        <v>19.671606773333334</v>
      </c>
      <c r="V2281" s="2">
        <f t="shared" si="353"/>
        <v>1999</v>
      </c>
      <c r="W2281" s="18" t="str">
        <f t="shared" si="354"/>
        <v>iyul</v>
      </c>
      <c r="X2281" s="18" t="str">
        <f t="shared" si="355"/>
        <v>Stephan Elliott</v>
      </c>
      <c r="Y2281" s="18" t="str">
        <f t="shared" si="356"/>
        <v>EYE OF THE BEHOLDER</v>
      </c>
      <c r="Z2281" s="18" t="str">
        <f t="shared" si="357"/>
        <v>Normal</v>
      </c>
      <c r="AA2281" s="18" t="str">
        <f>VLOOKUP(D2281, lookups!$A$2:$B$18, 2, FALSE)</f>
        <v>Medium Budget</v>
      </c>
      <c r="AB2281" s="18" t="str">
        <f t="shared" si="358"/>
        <v>Not Recommended</v>
      </c>
      <c r="AC2281" s="18" t="str">
        <f t="shared" si="359"/>
        <v>High Buzz Mismatch</v>
      </c>
    </row>
    <row r="2282" spans="1:29" x14ac:dyDescent="0.35">
      <c r="A2282" s="18" t="s">
        <v>6277</v>
      </c>
      <c r="B2282" s="19">
        <v>40965</v>
      </c>
      <c r="C2282" s="18" t="s">
        <v>50</v>
      </c>
      <c r="D2282" s="18" t="s">
        <v>27</v>
      </c>
      <c r="E2282" s="18" t="s">
        <v>21</v>
      </c>
      <c r="F2282" s="18" t="s">
        <v>22</v>
      </c>
      <c r="G2282" s="18" t="s">
        <v>110</v>
      </c>
      <c r="H2282" s="18" t="s">
        <v>6278</v>
      </c>
      <c r="I2282" s="18" t="s">
        <v>1529</v>
      </c>
      <c r="J2282" s="20">
        <v>378</v>
      </c>
      <c r="K2282" s="20">
        <v>427</v>
      </c>
      <c r="L2282" s="20">
        <v>0</v>
      </c>
      <c r="M2282" s="20">
        <v>27000</v>
      </c>
      <c r="N2282" s="20">
        <v>7.1</v>
      </c>
      <c r="O2282" s="20">
        <v>546</v>
      </c>
      <c r="P2282" s="20">
        <v>144</v>
      </c>
      <c r="Q2282" s="3">
        <v>16377274</v>
      </c>
      <c r="R2282" s="3">
        <v>32000000</v>
      </c>
      <c r="S2282" s="3">
        <f t="shared" si="350"/>
        <v>-15622726</v>
      </c>
      <c r="T2282" s="4">
        <f t="shared" si="351"/>
        <v>-0.4882101875</v>
      </c>
      <c r="U2282" s="5">
        <f t="shared" si="352"/>
        <v>30.904715924999998</v>
      </c>
      <c r="V2282" s="2">
        <f t="shared" si="353"/>
        <v>2012</v>
      </c>
      <c r="W2282" s="18" t="str">
        <f t="shared" si="354"/>
        <v>fevral</v>
      </c>
      <c r="X2282" s="18" t="str">
        <f t="shared" si="355"/>
        <v>Paul Thomas Anderson</v>
      </c>
      <c r="Y2282" s="18" t="str">
        <f t="shared" si="356"/>
        <v>THE MASTER</v>
      </c>
      <c r="Z2282" s="18" t="str">
        <f t="shared" si="357"/>
        <v>Normal</v>
      </c>
      <c r="AA2282" s="18" t="str">
        <f>VLOOKUP(D2282, lookups!$A$2:$B$18, 2, FALSE)</f>
        <v>Medium Budget</v>
      </c>
      <c r="AB2282" s="18" t="str">
        <f t="shared" si="358"/>
        <v>Not Recommended</v>
      </c>
      <c r="AC2282" s="18" t="str">
        <f t="shared" si="359"/>
        <v>Normal</v>
      </c>
    </row>
    <row r="2283" spans="1:29" x14ac:dyDescent="0.35">
      <c r="A2283" s="18" t="s">
        <v>3285</v>
      </c>
      <c r="B2283" s="19">
        <v>37443</v>
      </c>
      <c r="C2283" s="18" t="s">
        <v>50</v>
      </c>
      <c r="D2283" s="18" t="s">
        <v>27</v>
      </c>
      <c r="E2283" s="18" t="s">
        <v>21</v>
      </c>
      <c r="F2283" s="18" t="s">
        <v>22</v>
      </c>
      <c r="G2283" s="18" t="s">
        <v>150</v>
      </c>
      <c r="H2283" s="18" t="s">
        <v>3176</v>
      </c>
      <c r="I2283" s="18" t="s">
        <v>3286</v>
      </c>
      <c r="J2283" s="20">
        <v>835</v>
      </c>
      <c r="K2283" s="20">
        <v>2572</v>
      </c>
      <c r="L2283" s="20">
        <v>7</v>
      </c>
      <c r="M2283" s="20">
        <v>0</v>
      </c>
      <c r="N2283" s="20">
        <v>7.2</v>
      </c>
      <c r="O2283" s="20">
        <v>103</v>
      </c>
      <c r="P2283" s="20">
        <v>109</v>
      </c>
      <c r="Q2283" s="3">
        <v>16346122</v>
      </c>
      <c r="R2283" s="3">
        <v>16000000</v>
      </c>
      <c r="S2283" s="3">
        <f t="shared" si="350"/>
        <v>346122</v>
      </c>
      <c r="T2283" s="4">
        <f t="shared" si="351"/>
        <v>2.1632624999999999E-2</v>
      </c>
      <c r="U2283" s="5">
        <f t="shared" si="352"/>
        <v>28.80865305</v>
      </c>
      <c r="V2283" s="2">
        <f t="shared" si="353"/>
        <v>2002</v>
      </c>
      <c r="W2283" s="18" t="str">
        <f t="shared" si="354"/>
        <v>iyul</v>
      </c>
      <c r="X2283" s="18" t="str">
        <f t="shared" si="355"/>
        <v>Peter Kosminsky</v>
      </c>
      <c r="Y2283" s="18" t="str">
        <f t="shared" si="356"/>
        <v>WHİTE OLEANDER</v>
      </c>
      <c r="Z2283" s="18" t="str">
        <f t="shared" si="357"/>
        <v>Normal</v>
      </c>
      <c r="AA2283" s="18" t="str">
        <f>VLOOKUP(D2283, lookups!$A$2:$B$18, 2, FALSE)</f>
        <v>Medium Budget</v>
      </c>
      <c r="AB2283" s="18" t="str">
        <f t="shared" si="358"/>
        <v>Not Recommended</v>
      </c>
      <c r="AC2283" s="18" t="str">
        <f t="shared" si="359"/>
        <v>Normal</v>
      </c>
    </row>
    <row r="2284" spans="1:29" x14ac:dyDescent="0.35">
      <c r="A2284" s="18" t="s">
        <v>3855</v>
      </c>
      <c r="B2284" s="19">
        <v>38204</v>
      </c>
      <c r="C2284" s="18" t="s">
        <v>50</v>
      </c>
      <c r="D2284" s="18" t="s">
        <v>38</v>
      </c>
      <c r="E2284" s="18" t="s">
        <v>21</v>
      </c>
      <c r="F2284" s="18" t="s">
        <v>22</v>
      </c>
      <c r="G2284" s="18" t="s">
        <v>150</v>
      </c>
      <c r="H2284" s="18" t="s">
        <v>800</v>
      </c>
      <c r="I2284" s="18" t="s">
        <v>2547</v>
      </c>
      <c r="J2284" s="20">
        <v>13000</v>
      </c>
      <c r="K2284" s="20">
        <v>18085</v>
      </c>
      <c r="L2284" s="20">
        <v>41</v>
      </c>
      <c r="M2284" s="20">
        <v>462</v>
      </c>
      <c r="N2284" s="20">
        <v>5.5</v>
      </c>
      <c r="O2284" s="20">
        <v>74</v>
      </c>
      <c r="P2284" s="20">
        <v>98</v>
      </c>
      <c r="Q2284" s="3">
        <v>16323969</v>
      </c>
      <c r="R2284" s="3">
        <v>40000000</v>
      </c>
      <c r="S2284" s="3">
        <f t="shared" si="350"/>
        <v>-23676031</v>
      </c>
      <c r="T2284" s="4">
        <f t="shared" si="351"/>
        <v>-0.59190077500000005</v>
      </c>
      <c r="U2284" s="5">
        <f t="shared" si="352"/>
        <v>21.809439689999998</v>
      </c>
      <c r="V2284" s="2">
        <f t="shared" si="353"/>
        <v>2004</v>
      </c>
      <c r="W2284" s="18" t="str">
        <f t="shared" si="354"/>
        <v>avgust</v>
      </c>
      <c r="X2284" s="18" t="str">
        <f t="shared" si="355"/>
        <v>Howard Deutch</v>
      </c>
      <c r="Y2284" s="18" t="str">
        <f t="shared" si="356"/>
        <v>THE WHOLE TEN YARDS</v>
      </c>
      <c r="Z2284" s="18" t="str">
        <f t="shared" si="357"/>
        <v>Normal</v>
      </c>
      <c r="AA2284" s="18" t="str">
        <f>VLOOKUP(D2284, lookups!$A$2:$B$18, 2, FALSE)</f>
        <v>Medium Budget</v>
      </c>
      <c r="AB2284" s="18" t="str">
        <f t="shared" si="358"/>
        <v>Not Recommended</v>
      </c>
      <c r="AC2284" s="18" t="str">
        <f t="shared" si="359"/>
        <v>High Buzz Mismatch</v>
      </c>
    </row>
    <row r="2285" spans="1:29" x14ac:dyDescent="0.35">
      <c r="A2285" s="18" t="s">
        <v>1728</v>
      </c>
      <c r="B2285" s="19">
        <v>36076</v>
      </c>
      <c r="C2285" s="18" t="s">
        <v>50</v>
      </c>
      <c r="D2285" s="18" t="s">
        <v>20</v>
      </c>
      <c r="E2285" s="18" t="s">
        <v>21</v>
      </c>
      <c r="F2285" s="18" t="s">
        <v>101</v>
      </c>
      <c r="G2285" s="18" t="s">
        <v>110</v>
      </c>
      <c r="H2285" s="18" t="s">
        <v>1729</v>
      </c>
      <c r="I2285" s="18" t="s">
        <v>595</v>
      </c>
      <c r="J2285" s="20">
        <v>989</v>
      </c>
      <c r="K2285" s="20">
        <v>2365</v>
      </c>
      <c r="L2285" s="20">
        <v>0</v>
      </c>
      <c r="M2285" s="20">
        <v>0</v>
      </c>
      <c r="N2285" s="20">
        <v>7.5</v>
      </c>
      <c r="O2285" s="20">
        <v>125</v>
      </c>
      <c r="P2285" s="20">
        <v>121</v>
      </c>
      <c r="Q2285" s="3">
        <v>16311763</v>
      </c>
      <c r="R2285" s="3">
        <v>17000000</v>
      </c>
      <c r="S2285" s="3">
        <f t="shared" si="350"/>
        <v>-688237</v>
      </c>
      <c r="T2285" s="4">
        <f t="shared" si="351"/>
        <v>-4.0484529411764704E-2</v>
      </c>
      <c r="U2285" s="5">
        <f t="shared" si="352"/>
        <v>29.983806188235295</v>
      </c>
      <c r="V2285" s="2">
        <f t="shared" si="353"/>
        <v>1998</v>
      </c>
      <c r="W2285" s="18" t="str">
        <f t="shared" si="354"/>
        <v>oktyabr</v>
      </c>
      <c r="X2285" s="18" t="str">
        <f t="shared" si="355"/>
        <v>Sam Raimi</v>
      </c>
      <c r="Y2285" s="18" t="str">
        <f t="shared" si="356"/>
        <v>A SİMPLE PLAN</v>
      </c>
      <c r="Z2285" s="18" t="str">
        <f t="shared" si="357"/>
        <v>Normal</v>
      </c>
      <c r="AA2285" s="18" t="str">
        <f>VLOOKUP(D2285, lookups!$A$2:$B$18, 2, FALSE)</f>
        <v>Medium Budget</v>
      </c>
      <c r="AB2285" s="18" t="str">
        <f t="shared" si="358"/>
        <v>Not Recommended</v>
      </c>
      <c r="AC2285" s="18" t="str">
        <f t="shared" si="359"/>
        <v>Normal</v>
      </c>
    </row>
    <row r="2286" spans="1:29" x14ac:dyDescent="0.35">
      <c r="A2286" s="18" t="s">
        <v>6046</v>
      </c>
      <c r="B2286" s="19">
        <v>40557</v>
      </c>
      <c r="C2286" s="18" t="s">
        <v>50</v>
      </c>
      <c r="D2286" s="18" t="s">
        <v>38</v>
      </c>
      <c r="E2286" s="18" t="s">
        <v>21</v>
      </c>
      <c r="F2286" s="18" t="s">
        <v>22</v>
      </c>
      <c r="G2286" s="18" t="s">
        <v>110</v>
      </c>
      <c r="H2286" s="18" t="s">
        <v>1838</v>
      </c>
      <c r="I2286" s="18" t="s">
        <v>4110</v>
      </c>
      <c r="J2286" s="20">
        <v>9000</v>
      </c>
      <c r="K2286" s="20">
        <v>10575</v>
      </c>
      <c r="L2286" s="20">
        <v>655</v>
      </c>
      <c r="M2286" s="20">
        <v>0</v>
      </c>
      <c r="N2286" s="20">
        <v>6.3</v>
      </c>
      <c r="O2286" s="20">
        <v>325</v>
      </c>
      <c r="P2286" s="20">
        <v>94</v>
      </c>
      <c r="Q2286" s="3">
        <v>16300302</v>
      </c>
      <c r="R2286" s="3">
        <v>12000000</v>
      </c>
      <c r="S2286" s="3">
        <f t="shared" si="350"/>
        <v>4300302</v>
      </c>
      <c r="T2286" s="4">
        <f t="shared" si="351"/>
        <v>0.35835850000000002</v>
      </c>
      <c r="U2286" s="5">
        <f t="shared" si="352"/>
        <v>25.343343399999998</v>
      </c>
      <c r="V2286" s="2">
        <f t="shared" si="353"/>
        <v>2011</v>
      </c>
      <c r="W2286" s="18" t="str">
        <f t="shared" si="354"/>
        <v>yanvar</v>
      </c>
      <c r="X2286" s="18" t="str">
        <f t="shared" si="355"/>
        <v>Jason Reitman</v>
      </c>
      <c r="Y2286" s="18" t="str">
        <f t="shared" si="356"/>
        <v>YOUNG ADULT</v>
      </c>
      <c r="Z2286" s="18" t="str">
        <f t="shared" si="357"/>
        <v>Normal</v>
      </c>
      <c r="AA2286" s="18" t="str">
        <f>VLOOKUP(D2286, lookups!$A$2:$B$18, 2, FALSE)</f>
        <v>Medium Budget</v>
      </c>
      <c r="AB2286" s="18" t="str">
        <f t="shared" si="358"/>
        <v>Not Recommended</v>
      </c>
      <c r="AC2286" s="18" t="str">
        <f t="shared" si="359"/>
        <v>Normal</v>
      </c>
    </row>
    <row r="2287" spans="1:29" x14ac:dyDescent="0.35">
      <c r="A2287" s="18" t="s">
        <v>3902</v>
      </c>
      <c r="B2287" s="19">
        <v>38684</v>
      </c>
      <c r="C2287" s="18" t="s">
        <v>50</v>
      </c>
      <c r="D2287" s="18" t="s">
        <v>109</v>
      </c>
      <c r="E2287" s="18" t="s">
        <v>21</v>
      </c>
      <c r="F2287" s="18" t="s">
        <v>101</v>
      </c>
      <c r="G2287" s="18" t="s">
        <v>150</v>
      </c>
      <c r="H2287" s="18" t="s">
        <v>2246</v>
      </c>
      <c r="I2287" s="18" t="s">
        <v>3903</v>
      </c>
      <c r="J2287" s="20">
        <v>874</v>
      </c>
      <c r="K2287" s="20">
        <v>1608</v>
      </c>
      <c r="L2287" s="20">
        <v>31</v>
      </c>
      <c r="M2287" s="20">
        <v>0</v>
      </c>
      <c r="N2287" s="20">
        <v>5</v>
      </c>
      <c r="O2287" s="20">
        <v>125</v>
      </c>
      <c r="P2287" s="20">
        <v>91</v>
      </c>
      <c r="Q2287" s="3">
        <v>16298046</v>
      </c>
      <c r="R2287" s="3">
        <v>14000000</v>
      </c>
      <c r="S2287" s="3">
        <f t="shared" si="350"/>
        <v>2298046</v>
      </c>
      <c r="T2287" s="4">
        <f t="shared" si="351"/>
        <v>0.16414614285714285</v>
      </c>
      <c r="U2287" s="5">
        <f t="shared" si="352"/>
        <v>20.065658457142856</v>
      </c>
      <c r="V2287" s="2">
        <f t="shared" si="353"/>
        <v>2005</v>
      </c>
      <c r="W2287" s="18" t="str">
        <f t="shared" si="354"/>
        <v>noyabr</v>
      </c>
      <c r="X2287" s="18" t="str">
        <f t="shared" si="355"/>
        <v>Courtney Solomon</v>
      </c>
      <c r="Y2287" s="18" t="str">
        <f t="shared" si="356"/>
        <v>AN AMERİCAN HAUNTİNG</v>
      </c>
      <c r="Z2287" s="18" t="str">
        <f t="shared" si="357"/>
        <v>Normal</v>
      </c>
      <c r="AA2287" s="18" t="str">
        <f>VLOOKUP(D2287, lookups!$A$2:$B$18, 2, FALSE)</f>
        <v>Low Budget</v>
      </c>
      <c r="AB2287" s="18" t="str">
        <f t="shared" si="358"/>
        <v>Not Recommended</v>
      </c>
      <c r="AC2287" s="18" t="str">
        <f t="shared" si="359"/>
        <v>High Buzz Mismatch</v>
      </c>
    </row>
    <row r="2288" spans="1:29" x14ac:dyDescent="0.35">
      <c r="A2288" s="18" t="s">
        <v>536</v>
      </c>
      <c r="B2288" s="19">
        <v>31758</v>
      </c>
      <c r="C2288" s="18" t="s">
        <v>50</v>
      </c>
      <c r="D2288" s="18" t="s">
        <v>95</v>
      </c>
      <c r="E2288" s="18" t="s">
        <v>21</v>
      </c>
      <c r="F2288" s="18" t="s">
        <v>22</v>
      </c>
      <c r="G2288" s="18" t="s">
        <v>102</v>
      </c>
      <c r="H2288" s="18" t="s">
        <v>497</v>
      </c>
      <c r="I2288" s="18" t="s">
        <v>537</v>
      </c>
      <c r="J2288" s="20">
        <v>1000</v>
      </c>
      <c r="K2288" s="20">
        <v>3000</v>
      </c>
      <c r="L2288" s="20">
        <v>8</v>
      </c>
      <c r="M2288" s="20">
        <v>0</v>
      </c>
      <c r="N2288" s="20">
        <v>4.5999999999999996</v>
      </c>
      <c r="O2288" s="20">
        <v>81</v>
      </c>
      <c r="P2288" s="20">
        <v>110</v>
      </c>
      <c r="Q2288" s="3">
        <v>16295774</v>
      </c>
      <c r="R2288" s="3">
        <v>35000000</v>
      </c>
      <c r="S2288" s="3">
        <f t="shared" si="350"/>
        <v>-18704226</v>
      </c>
      <c r="T2288" s="4">
        <f t="shared" si="351"/>
        <v>-0.53440645714285717</v>
      </c>
      <c r="U2288" s="5">
        <f t="shared" si="352"/>
        <v>18.186237417142856</v>
      </c>
      <c r="V2288" s="2">
        <f t="shared" si="353"/>
        <v>1986</v>
      </c>
      <c r="W2288" s="18" t="str">
        <f t="shared" si="354"/>
        <v>dekabr</v>
      </c>
      <c r="X2288" s="18" t="str">
        <f t="shared" si="355"/>
        <v>Willard Huyck</v>
      </c>
      <c r="Y2288" s="18" t="str">
        <f t="shared" si="356"/>
        <v>HOWARD THE DUCK</v>
      </c>
      <c r="Z2288" s="18" t="str">
        <f t="shared" si="357"/>
        <v>Normal</v>
      </c>
      <c r="AA2288" s="18" t="str">
        <f>VLOOKUP(D2288, lookups!$A$2:$B$18, 2, FALSE)</f>
        <v>High Budget</v>
      </c>
      <c r="AB2288" s="18" t="str">
        <f t="shared" si="358"/>
        <v>Not Recommended</v>
      </c>
      <c r="AC2288" s="18" t="str">
        <f t="shared" si="359"/>
        <v>High Buzz Mismatch</v>
      </c>
    </row>
    <row r="2289" spans="1:29" x14ac:dyDescent="0.35">
      <c r="A2289" s="18" t="s">
        <v>2140</v>
      </c>
      <c r="B2289" s="19">
        <v>36317</v>
      </c>
      <c r="C2289" s="18" t="s">
        <v>50</v>
      </c>
      <c r="D2289" s="18" t="s">
        <v>58</v>
      </c>
      <c r="E2289" s="18" t="s">
        <v>21</v>
      </c>
      <c r="F2289" s="18" t="s">
        <v>22</v>
      </c>
      <c r="G2289" s="18" t="s">
        <v>46</v>
      </c>
      <c r="H2289" s="18" t="s">
        <v>2141</v>
      </c>
      <c r="I2289" s="18" t="s">
        <v>2142</v>
      </c>
      <c r="J2289" s="20">
        <v>1000</v>
      </c>
      <c r="K2289" s="20">
        <v>3243</v>
      </c>
      <c r="L2289" s="20">
        <v>25</v>
      </c>
      <c r="M2289" s="20">
        <v>619</v>
      </c>
      <c r="N2289" s="20">
        <v>6.2</v>
      </c>
      <c r="O2289" s="20">
        <v>70</v>
      </c>
      <c r="P2289" s="20">
        <v>87</v>
      </c>
      <c r="Q2289" s="3">
        <v>16290976</v>
      </c>
      <c r="R2289" s="3">
        <v>24000000</v>
      </c>
      <c r="S2289" s="3">
        <f t="shared" si="350"/>
        <v>-7709024</v>
      </c>
      <c r="T2289" s="4">
        <f t="shared" si="351"/>
        <v>-0.32120933333333335</v>
      </c>
      <c r="U2289" s="5">
        <f t="shared" si="352"/>
        <v>24.733416266666669</v>
      </c>
      <c r="V2289" s="2">
        <f t="shared" si="353"/>
        <v>1999</v>
      </c>
      <c r="W2289" s="18" t="str">
        <f t="shared" si="354"/>
        <v>iyun</v>
      </c>
      <c r="X2289" s="18" t="str">
        <f t="shared" si="355"/>
        <v>Tim Hill</v>
      </c>
      <c r="Y2289" s="18" t="str">
        <f t="shared" si="356"/>
        <v>MUPPETS FROM SPACE</v>
      </c>
      <c r="Z2289" s="18" t="str">
        <f t="shared" si="357"/>
        <v>Normal</v>
      </c>
      <c r="AA2289" s="18" t="str">
        <f>VLOOKUP(D2289, lookups!$A$2:$B$18, 2, FALSE)</f>
        <v>High Budget</v>
      </c>
      <c r="AB2289" s="18" t="str">
        <f t="shared" si="358"/>
        <v>Not Recommended</v>
      </c>
      <c r="AC2289" s="18" t="str">
        <f t="shared" si="359"/>
        <v>Normal</v>
      </c>
    </row>
    <row r="2290" spans="1:29" x14ac:dyDescent="0.35">
      <c r="A2290" s="18" t="s">
        <v>5054</v>
      </c>
      <c r="B2290" s="19">
        <v>39617</v>
      </c>
      <c r="C2290" s="18" t="s">
        <v>50</v>
      </c>
      <c r="D2290" s="18" t="s">
        <v>38</v>
      </c>
      <c r="E2290" s="18" t="s">
        <v>21</v>
      </c>
      <c r="F2290" s="18" t="s">
        <v>22</v>
      </c>
      <c r="G2290" s="18" t="s">
        <v>150</v>
      </c>
      <c r="H2290" s="18" t="s">
        <v>4565</v>
      </c>
      <c r="I2290" s="18" t="s">
        <v>5055</v>
      </c>
      <c r="J2290" s="20">
        <v>1000</v>
      </c>
      <c r="K2290" s="20">
        <v>6212</v>
      </c>
      <c r="L2290" s="20">
        <v>0</v>
      </c>
      <c r="M2290" s="20">
        <v>1000</v>
      </c>
      <c r="N2290" s="20">
        <v>6.1</v>
      </c>
      <c r="O2290" s="20">
        <v>131</v>
      </c>
      <c r="P2290" s="20">
        <v>120</v>
      </c>
      <c r="Q2290" s="3">
        <v>16284360</v>
      </c>
      <c r="R2290" s="3">
        <v>21000000</v>
      </c>
      <c r="S2290" s="3">
        <f t="shared" si="350"/>
        <v>-4715640</v>
      </c>
      <c r="T2290" s="4">
        <f t="shared" si="351"/>
        <v>-0.22455428571428571</v>
      </c>
      <c r="U2290" s="5">
        <f t="shared" si="352"/>
        <v>24.410178285714284</v>
      </c>
      <c r="V2290" s="2">
        <f t="shared" si="353"/>
        <v>2008</v>
      </c>
      <c r="W2290" s="18" t="str">
        <f t="shared" si="354"/>
        <v>iyun</v>
      </c>
      <c r="X2290" s="18" t="str">
        <f t="shared" si="355"/>
        <v>Joshua Michael Stern</v>
      </c>
      <c r="Y2290" s="18" t="str">
        <f t="shared" si="356"/>
        <v>SWİNG VOTE</v>
      </c>
      <c r="Z2290" s="18" t="str">
        <f t="shared" si="357"/>
        <v>Normal</v>
      </c>
      <c r="AA2290" s="18" t="str">
        <f>VLOOKUP(D2290, lookups!$A$2:$B$18, 2, FALSE)</f>
        <v>Medium Budget</v>
      </c>
      <c r="AB2290" s="18" t="str">
        <f t="shared" si="358"/>
        <v>Not Recommended</v>
      </c>
      <c r="AC2290" s="18" t="str">
        <f t="shared" si="359"/>
        <v>Normal</v>
      </c>
    </row>
    <row r="2291" spans="1:29" x14ac:dyDescent="0.35">
      <c r="A2291" s="18" t="s">
        <v>4649</v>
      </c>
      <c r="B2291" s="19">
        <v>39249</v>
      </c>
      <c r="C2291" s="18" t="s">
        <v>50</v>
      </c>
      <c r="D2291" s="18" t="s">
        <v>79</v>
      </c>
      <c r="E2291" s="18" t="s">
        <v>21</v>
      </c>
      <c r="F2291" s="18" t="s">
        <v>101</v>
      </c>
      <c r="G2291" s="18" t="s">
        <v>150</v>
      </c>
      <c r="H2291" s="18" t="s">
        <v>4650</v>
      </c>
      <c r="I2291" s="18" t="s">
        <v>1788</v>
      </c>
      <c r="J2291" s="20">
        <v>13000</v>
      </c>
      <c r="K2291" s="20">
        <v>16899</v>
      </c>
      <c r="L2291" s="20">
        <v>159</v>
      </c>
      <c r="M2291" s="20">
        <v>0</v>
      </c>
      <c r="N2291" s="20">
        <v>6.9</v>
      </c>
      <c r="O2291" s="20">
        <v>202</v>
      </c>
      <c r="P2291" s="20">
        <v>114</v>
      </c>
      <c r="Q2291" s="3">
        <v>16264475</v>
      </c>
      <c r="R2291" s="3">
        <v>55000000</v>
      </c>
      <c r="S2291" s="3">
        <f t="shared" si="350"/>
        <v>-38735525</v>
      </c>
      <c r="T2291" s="4">
        <f t="shared" si="351"/>
        <v>-0.70428227272727273</v>
      </c>
      <c r="U2291" s="5">
        <f t="shared" si="352"/>
        <v>27.318287090909092</v>
      </c>
      <c r="V2291" s="2">
        <f t="shared" si="353"/>
        <v>2007</v>
      </c>
      <c r="W2291" s="18" t="str">
        <f t="shared" si="354"/>
        <v>iyun</v>
      </c>
      <c r="X2291" s="18" t="str">
        <f t="shared" si="355"/>
        <v>Shekhar Kapur</v>
      </c>
      <c r="Y2291" s="18" t="str">
        <f t="shared" si="356"/>
        <v>ELİZABETH: THE GOLDEN AGE</v>
      </c>
      <c r="Z2291" s="18" t="str">
        <f t="shared" si="357"/>
        <v>Underperformer</v>
      </c>
      <c r="AA2291" s="18" t="str">
        <f>VLOOKUP(D2291, lookups!$A$2:$B$18, 2, FALSE)</f>
        <v>Medium Budget</v>
      </c>
      <c r="AB2291" s="18" t="str">
        <f t="shared" si="358"/>
        <v>Not Recommended</v>
      </c>
      <c r="AC2291" s="18" t="str">
        <f t="shared" si="359"/>
        <v>Normal</v>
      </c>
    </row>
    <row r="2292" spans="1:29" x14ac:dyDescent="0.35">
      <c r="A2292" s="18" t="s">
        <v>2803</v>
      </c>
      <c r="B2292" s="19">
        <v>36993</v>
      </c>
      <c r="C2292" s="18" t="s">
        <v>50</v>
      </c>
      <c r="D2292" s="18" t="s">
        <v>27</v>
      </c>
      <c r="E2292" s="18" t="s">
        <v>21</v>
      </c>
      <c r="F2292" s="18" t="s">
        <v>179</v>
      </c>
      <c r="G2292" s="18" t="s">
        <v>110</v>
      </c>
      <c r="H2292" s="18" t="s">
        <v>1225</v>
      </c>
      <c r="I2292" s="18" t="s">
        <v>2804</v>
      </c>
      <c r="J2292" s="20">
        <v>11000</v>
      </c>
      <c r="K2292" s="20">
        <v>11662</v>
      </c>
      <c r="L2292" s="20">
        <v>49</v>
      </c>
      <c r="M2292" s="20">
        <v>3000</v>
      </c>
      <c r="N2292" s="20">
        <v>6</v>
      </c>
      <c r="O2292" s="20">
        <v>93</v>
      </c>
      <c r="P2292" s="20">
        <v>118</v>
      </c>
      <c r="Q2292" s="3">
        <v>16252765</v>
      </c>
      <c r="R2292" s="3">
        <v>42000000</v>
      </c>
      <c r="S2292" s="3">
        <f t="shared" si="350"/>
        <v>-25747235</v>
      </c>
      <c r="T2292" s="4">
        <f t="shared" si="351"/>
        <v>-0.61302940476190482</v>
      </c>
      <c r="U2292" s="5">
        <f t="shared" si="352"/>
        <v>24.054788238095238</v>
      </c>
      <c r="V2292" s="2">
        <f t="shared" si="353"/>
        <v>2001</v>
      </c>
      <c r="W2292" s="18" t="str">
        <f t="shared" si="354"/>
        <v>aprel</v>
      </c>
      <c r="X2292" s="18" t="str">
        <f t="shared" si="355"/>
        <v>Michael Cristofer</v>
      </c>
      <c r="Y2292" s="18" t="str">
        <f t="shared" si="356"/>
        <v>ORİGİNAL SİN</v>
      </c>
      <c r="Z2292" s="18" t="str">
        <f t="shared" si="357"/>
        <v>Normal</v>
      </c>
      <c r="AA2292" s="18" t="str">
        <f>VLOOKUP(D2292, lookups!$A$2:$B$18, 2, FALSE)</f>
        <v>Medium Budget</v>
      </c>
      <c r="AB2292" s="18" t="str">
        <f t="shared" si="358"/>
        <v>Not Recommended</v>
      </c>
      <c r="AC2292" s="18" t="str">
        <f t="shared" si="359"/>
        <v>Normal</v>
      </c>
    </row>
    <row r="2293" spans="1:29" x14ac:dyDescent="0.35">
      <c r="A2293" s="18" t="s">
        <v>3290</v>
      </c>
      <c r="B2293" s="19">
        <v>37788</v>
      </c>
      <c r="C2293" s="18" t="s">
        <v>50</v>
      </c>
      <c r="D2293" s="18" t="s">
        <v>27</v>
      </c>
      <c r="E2293" s="18" t="s">
        <v>21</v>
      </c>
      <c r="F2293" s="18" t="s">
        <v>22</v>
      </c>
      <c r="G2293" s="18" t="s">
        <v>110</v>
      </c>
      <c r="H2293" s="18" t="s">
        <v>1274</v>
      </c>
      <c r="I2293" s="18" t="s">
        <v>2297</v>
      </c>
      <c r="J2293" s="20">
        <v>6000</v>
      </c>
      <c r="K2293" s="20">
        <v>7567</v>
      </c>
      <c r="L2293" s="20">
        <v>0</v>
      </c>
      <c r="M2293" s="20">
        <v>0</v>
      </c>
      <c r="N2293" s="20">
        <v>7.7</v>
      </c>
      <c r="O2293" s="20">
        <v>192</v>
      </c>
      <c r="P2293" s="20">
        <v>124</v>
      </c>
      <c r="Q2293" s="3">
        <v>16248701</v>
      </c>
      <c r="R2293" s="3">
        <v>20000000</v>
      </c>
      <c r="S2293" s="3">
        <f t="shared" si="350"/>
        <v>-3751299</v>
      </c>
      <c r="T2293" s="4">
        <f t="shared" si="351"/>
        <v>-0.18756495000000001</v>
      </c>
      <c r="U2293" s="5">
        <f t="shared" si="352"/>
        <v>30.724974020000001</v>
      </c>
      <c r="V2293" s="2">
        <f t="shared" si="353"/>
        <v>2003</v>
      </c>
      <c r="W2293" s="18" t="str">
        <f t="shared" si="354"/>
        <v>iyun</v>
      </c>
      <c r="X2293" s="18" t="str">
        <f t="shared" si="355"/>
        <v>Alejandro G. IÃ±Ã¡rritu</v>
      </c>
      <c r="Y2293" s="18" t="str">
        <f t="shared" si="356"/>
        <v>21 GRAMS</v>
      </c>
      <c r="Z2293" s="18" t="str">
        <f t="shared" si="357"/>
        <v>Normal</v>
      </c>
      <c r="AA2293" s="18" t="str">
        <f>VLOOKUP(D2293, lookups!$A$2:$B$18, 2, FALSE)</f>
        <v>Medium Budget</v>
      </c>
      <c r="AB2293" s="18" t="str">
        <f t="shared" si="358"/>
        <v>Not Recommended</v>
      </c>
      <c r="AC2293" s="18" t="str">
        <f t="shared" si="359"/>
        <v>Normal</v>
      </c>
    </row>
    <row r="2294" spans="1:29" x14ac:dyDescent="0.35">
      <c r="A2294" s="18" t="s">
        <v>4159</v>
      </c>
      <c r="B2294" s="19">
        <v>38376</v>
      </c>
      <c r="C2294" s="18" t="s">
        <v>50</v>
      </c>
      <c r="D2294" s="18" t="s">
        <v>38</v>
      </c>
      <c r="E2294" s="18" t="s">
        <v>21</v>
      </c>
      <c r="F2294" s="18" t="s">
        <v>22</v>
      </c>
      <c r="G2294" s="18" t="s">
        <v>102</v>
      </c>
      <c r="H2294" s="18" t="s">
        <v>4160</v>
      </c>
      <c r="I2294" s="18" t="s">
        <v>3569</v>
      </c>
      <c r="J2294" s="20">
        <v>1000</v>
      </c>
      <c r="K2294" s="20">
        <v>4789</v>
      </c>
      <c r="L2294" s="20">
        <v>15</v>
      </c>
      <c r="M2294" s="20">
        <v>767</v>
      </c>
      <c r="N2294" s="20">
        <v>5.5</v>
      </c>
      <c r="O2294" s="20">
        <v>65</v>
      </c>
      <c r="P2294" s="20">
        <v>100</v>
      </c>
      <c r="Q2294" s="3">
        <v>16247775</v>
      </c>
      <c r="R2294" s="3">
        <v>25000000</v>
      </c>
      <c r="S2294" s="3">
        <f t="shared" si="350"/>
        <v>-8752225</v>
      </c>
      <c r="T2294" s="4">
        <f t="shared" si="351"/>
        <v>-0.35008899999999998</v>
      </c>
      <c r="U2294" s="5">
        <f t="shared" si="352"/>
        <v>21.936664399999998</v>
      </c>
      <c r="V2294" s="2">
        <f t="shared" si="353"/>
        <v>2005</v>
      </c>
      <c r="W2294" s="18" t="str">
        <f t="shared" si="354"/>
        <v>yanvar</v>
      </c>
      <c r="X2294" s="18" t="str">
        <f t="shared" si="355"/>
        <v>Mark Rosman</v>
      </c>
      <c r="Y2294" s="18" t="str">
        <f t="shared" si="356"/>
        <v>THE PERFECT MAN</v>
      </c>
      <c r="Z2294" s="18" t="str">
        <f t="shared" si="357"/>
        <v>Normal</v>
      </c>
      <c r="AA2294" s="18" t="str">
        <f>VLOOKUP(D2294, lookups!$A$2:$B$18, 2, FALSE)</f>
        <v>Medium Budget</v>
      </c>
      <c r="AB2294" s="18" t="str">
        <f t="shared" si="358"/>
        <v>Not Recommended</v>
      </c>
      <c r="AC2294" s="18" t="str">
        <f t="shared" si="359"/>
        <v>High Buzz Mismatch</v>
      </c>
    </row>
    <row r="2295" spans="1:29" x14ac:dyDescent="0.35">
      <c r="A2295" s="18" t="s">
        <v>4273</v>
      </c>
      <c r="B2295" s="19">
        <v>38802</v>
      </c>
      <c r="C2295" s="18" t="s">
        <v>50</v>
      </c>
      <c r="D2295" s="18" t="s">
        <v>109</v>
      </c>
      <c r="E2295" s="18" t="s">
        <v>21</v>
      </c>
      <c r="F2295" s="18" t="s">
        <v>22</v>
      </c>
      <c r="G2295" s="18" t="s">
        <v>110</v>
      </c>
      <c r="H2295" s="18" t="s">
        <v>2238</v>
      </c>
      <c r="I2295" s="18" t="s">
        <v>3555</v>
      </c>
      <c r="J2295" s="20">
        <v>607</v>
      </c>
      <c r="K2295" s="20">
        <v>1611</v>
      </c>
      <c r="L2295" s="20">
        <v>17</v>
      </c>
      <c r="M2295" s="20">
        <v>0</v>
      </c>
      <c r="N2295" s="20">
        <v>4.5</v>
      </c>
      <c r="O2295" s="20">
        <v>186</v>
      </c>
      <c r="P2295" s="20">
        <v>94</v>
      </c>
      <c r="Q2295" s="3">
        <v>16235293</v>
      </c>
      <c r="R2295" s="3">
        <v>9000000</v>
      </c>
      <c r="S2295" s="3">
        <f t="shared" si="350"/>
        <v>7235293</v>
      </c>
      <c r="T2295" s="4">
        <f t="shared" si="351"/>
        <v>0.80392144444444447</v>
      </c>
      <c r="U2295" s="5">
        <f t="shared" si="352"/>
        <v>18.321568577777779</v>
      </c>
      <c r="V2295" s="2">
        <f t="shared" si="353"/>
        <v>2006</v>
      </c>
      <c r="W2295" s="18" t="str">
        <f t="shared" si="354"/>
        <v>mart</v>
      </c>
      <c r="X2295" s="18" t="str">
        <f t="shared" si="355"/>
        <v>Glen Morgan</v>
      </c>
      <c r="Y2295" s="18" t="str">
        <f t="shared" si="356"/>
        <v>BLACK CHRİSTMAS</v>
      </c>
      <c r="Z2295" s="18" t="str">
        <f t="shared" si="357"/>
        <v>Normal</v>
      </c>
      <c r="AA2295" s="18" t="str">
        <f>VLOOKUP(D2295, lookups!$A$2:$B$18, 2, FALSE)</f>
        <v>Low Budget</v>
      </c>
      <c r="AB2295" s="18" t="str">
        <f t="shared" si="358"/>
        <v>Not Recommended</v>
      </c>
      <c r="AC2295" s="18" t="str">
        <f t="shared" si="359"/>
        <v>High Buzz Mismatch</v>
      </c>
    </row>
    <row r="2296" spans="1:29" x14ac:dyDescent="0.35">
      <c r="A2296" s="18" t="s">
        <v>5307</v>
      </c>
      <c r="B2296" s="19">
        <v>40055</v>
      </c>
      <c r="C2296" s="18" t="s">
        <v>50</v>
      </c>
      <c r="D2296" s="18" t="s">
        <v>38</v>
      </c>
      <c r="E2296" s="18" t="s">
        <v>21</v>
      </c>
      <c r="F2296" s="18" t="s">
        <v>22</v>
      </c>
      <c r="G2296" s="18" t="s">
        <v>110</v>
      </c>
      <c r="H2296" s="18" t="s">
        <v>1354</v>
      </c>
      <c r="I2296" s="18" t="s">
        <v>3898</v>
      </c>
      <c r="J2296" s="20">
        <v>24000</v>
      </c>
      <c r="K2296" s="20">
        <v>24805</v>
      </c>
      <c r="L2296" s="20">
        <v>45</v>
      </c>
      <c r="M2296" s="20">
        <v>6000</v>
      </c>
      <c r="N2296" s="20">
        <v>5.0999999999999996</v>
      </c>
      <c r="O2296" s="20">
        <v>300</v>
      </c>
      <c r="P2296" s="20">
        <v>107</v>
      </c>
      <c r="Q2296" s="3">
        <v>16204793</v>
      </c>
      <c r="R2296" s="3">
        <v>16000000</v>
      </c>
      <c r="S2296" s="3">
        <f t="shared" si="350"/>
        <v>204793</v>
      </c>
      <c r="T2296" s="4">
        <f t="shared" si="351"/>
        <v>1.27995625E-2</v>
      </c>
      <c r="U2296" s="5">
        <f t="shared" si="352"/>
        <v>21.005119825000001</v>
      </c>
      <c r="V2296" s="2">
        <f t="shared" si="353"/>
        <v>2009</v>
      </c>
      <c r="W2296" s="18" t="str">
        <f t="shared" si="354"/>
        <v>avgust</v>
      </c>
      <c r="X2296" s="18" t="str">
        <f t="shared" si="355"/>
        <v>Karyn Kusama</v>
      </c>
      <c r="Y2296" s="18" t="str">
        <f t="shared" si="356"/>
        <v>JENNİFER'S BODY</v>
      </c>
      <c r="Z2296" s="18" t="str">
        <f t="shared" si="357"/>
        <v>Normal</v>
      </c>
      <c r="AA2296" s="18" t="str">
        <f>VLOOKUP(D2296, lookups!$A$2:$B$18, 2, FALSE)</f>
        <v>Medium Budget</v>
      </c>
      <c r="AB2296" s="18" t="str">
        <f t="shared" si="358"/>
        <v>Not Recommended</v>
      </c>
      <c r="AC2296" s="18" t="str">
        <f t="shared" si="359"/>
        <v>High Buzz Mismatch</v>
      </c>
    </row>
    <row r="2297" spans="1:29" x14ac:dyDescent="0.35">
      <c r="A2297" s="18" t="s">
        <v>6366</v>
      </c>
      <c r="B2297" s="19">
        <v>41416</v>
      </c>
      <c r="C2297" s="18" t="s">
        <v>50</v>
      </c>
      <c r="D2297" s="18" t="s">
        <v>27</v>
      </c>
      <c r="E2297" s="18" t="s">
        <v>21</v>
      </c>
      <c r="F2297" s="18" t="s">
        <v>22</v>
      </c>
      <c r="G2297" s="18" t="s">
        <v>110</v>
      </c>
      <c r="H2297" s="18" t="s">
        <v>4939</v>
      </c>
      <c r="I2297" s="18" t="s">
        <v>4729</v>
      </c>
      <c r="J2297" s="20">
        <v>480</v>
      </c>
      <c r="K2297" s="20">
        <v>517</v>
      </c>
      <c r="L2297" s="20">
        <v>109</v>
      </c>
      <c r="M2297" s="20">
        <v>43000</v>
      </c>
      <c r="N2297" s="20">
        <v>7.4</v>
      </c>
      <c r="O2297" s="20">
        <v>283</v>
      </c>
      <c r="P2297" s="20">
        <v>104</v>
      </c>
      <c r="Q2297" s="3">
        <v>16168741</v>
      </c>
      <c r="R2297" s="3">
        <v>8000000</v>
      </c>
      <c r="S2297" s="3">
        <f t="shared" si="350"/>
        <v>8168741</v>
      </c>
      <c r="T2297" s="4">
        <f t="shared" si="351"/>
        <v>1.0210926250000001</v>
      </c>
      <c r="U2297" s="5">
        <f t="shared" si="352"/>
        <v>34.308437050000002</v>
      </c>
      <c r="V2297" s="2">
        <f t="shared" si="353"/>
        <v>2013</v>
      </c>
      <c r="W2297" s="18" t="str">
        <f t="shared" si="354"/>
        <v>may</v>
      </c>
      <c r="X2297" s="18" t="str">
        <f t="shared" si="355"/>
        <v>John Carney</v>
      </c>
      <c r="Y2297" s="18" t="str">
        <f t="shared" si="356"/>
        <v>BEGİN AGAİN</v>
      </c>
      <c r="Z2297" s="18" t="str">
        <f t="shared" si="357"/>
        <v>Normal</v>
      </c>
      <c r="AA2297" s="18" t="str">
        <f>VLOOKUP(D2297, lookups!$A$2:$B$18, 2, FALSE)</f>
        <v>Medium Budget</v>
      </c>
      <c r="AB2297" s="18" t="str">
        <f t="shared" si="358"/>
        <v>Not Recommended</v>
      </c>
      <c r="AC2297" s="18" t="str">
        <f t="shared" si="359"/>
        <v>Normal</v>
      </c>
    </row>
    <row r="2298" spans="1:29" x14ac:dyDescent="0.35">
      <c r="A2298" s="18" t="s">
        <v>820</v>
      </c>
      <c r="B2298" s="19">
        <v>32935</v>
      </c>
      <c r="C2298" s="18" t="s">
        <v>50</v>
      </c>
      <c r="D2298" s="18" t="s">
        <v>27</v>
      </c>
      <c r="E2298" s="18" t="s">
        <v>21</v>
      </c>
      <c r="F2298" s="18" t="s">
        <v>22</v>
      </c>
      <c r="G2298" s="18" t="s">
        <v>110</v>
      </c>
      <c r="H2298" s="18" t="s">
        <v>592</v>
      </c>
      <c r="I2298" s="18" t="s">
        <v>557</v>
      </c>
      <c r="J2298" s="20">
        <v>18000</v>
      </c>
      <c r="K2298" s="20">
        <v>19065</v>
      </c>
      <c r="L2298" s="20">
        <v>0</v>
      </c>
      <c r="M2298" s="20">
        <v>720</v>
      </c>
      <c r="N2298" s="20">
        <v>6.5</v>
      </c>
      <c r="O2298" s="20">
        <v>23</v>
      </c>
      <c r="P2298" s="20">
        <v>129</v>
      </c>
      <c r="Q2298" s="3">
        <v>16153600</v>
      </c>
      <c r="R2298" s="3">
        <v>10000000</v>
      </c>
      <c r="S2298" s="3">
        <f t="shared" si="350"/>
        <v>6153600</v>
      </c>
      <c r="T2298" s="4">
        <f t="shared" si="351"/>
        <v>0.61536000000000002</v>
      </c>
      <c r="U2298" s="5">
        <f t="shared" si="352"/>
        <v>26.318144</v>
      </c>
      <c r="V2298" s="2">
        <f t="shared" si="353"/>
        <v>1990</v>
      </c>
      <c r="W2298" s="18" t="str">
        <f t="shared" si="354"/>
        <v>mart</v>
      </c>
      <c r="X2298" s="18" t="str">
        <f t="shared" si="355"/>
        <v>Spike Lee</v>
      </c>
      <c r="Y2298" s="18" t="str">
        <f t="shared" si="356"/>
        <v>MO' BETTER BLUES</v>
      </c>
      <c r="Z2298" s="18" t="str">
        <f t="shared" si="357"/>
        <v>Normal</v>
      </c>
      <c r="AA2298" s="18" t="str">
        <f>VLOOKUP(D2298, lookups!$A$2:$B$18, 2, FALSE)</f>
        <v>Medium Budget</v>
      </c>
      <c r="AB2298" s="18" t="str">
        <f t="shared" si="358"/>
        <v>Not Recommended</v>
      </c>
      <c r="AC2298" s="18" t="str">
        <f t="shared" si="359"/>
        <v>Normal</v>
      </c>
    </row>
    <row r="2299" spans="1:29" x14ac:dyDescent="0.35">
      <c r="A2299" s="18" t="s">
        <v>3866</v>
      </c>
      <c r="B2299" s="19">
        <v>38209</v>
      </c>
      <c r="C2299" s="18" t="s">
        <v>50</v>
      </c>
      <c r="D2299" s="18" t="s">
        <v>27</v>
      </c>
      <c r="E2299" s="18" t="s">
        <v>21</v>
      </c>
      <c r="F2299" s="18" t="s">
        <v>22</v>
      </c>
      <c r="G2299" s="18" t="s">
        <v>150</v>
      </c>
      <c r="H2299" s="18" t="s">
        <v>3867</v>
      </c>
      <c r="I2299" s="18" t="s">
        <v>1290</v>
      </c>
      <c r="J2299" s="20">
        <v>805</v>
      </c>
      <c r="K2299" s="20">
        <v>1618</v>
      </c>
      <c r="L2299" s="20">
        <v>300</v>
      </c>
      <c r="M2299" s="20">
        <v>767</v>
      </c>
      <c r="N2299" s="20">
        <v>6.2</v>
      </c>
      <c r="O2299" s="20">
        <v>118</v>
      </c>
      <c r="P2299" s="20">
        <v>141</v>
      </c>
      <c r="Q2299" s="3">
        <v>16123851</v>
      </c>
      <c r="R2299" s="3">
        <v>23000000</v>
      </c>
      <c r="S2299" s="3">
        <f t="shared" si="350"/>
        <v>-6876149</v>
      </c>
      <c r="T2299" s="4">
        <f t="shared" si="351"/>
        <v>-0.29896299999999998</v>
      </c>
      <c r="U2299" s="5">
        <f t="shared" si="352"/>
        <v>24.7571148</v>
      </c>
      <c r="V2299" s="2">
        <f t="shared" si="353"/>
        <v>2004</v>
      </c>
      <c r="W2299" s="18" t="str">
        <f t="shared" si="354"/>
        <v>avgust</v>
      </c>
      <c r="X2299" s="18" t="str">
        <f t="shared" si="355"/>
        <v>Mira Nair</v>
      </c>
      <c r="Y2299" s="18" t="str">
        <f t="shared" si="356"/>
        <v>VANİTY FAİR</v>
      </c>
      <c r="Z2299" s="18" t="str">
        <f t="shared" si="357"/>
        <v>Normal</v>
      </c>
      <c r="AA2299" s="18" t="str">
        <f>VLOOKUP(D2299, lookups!$A$2:$B$18, 2, FALSE)</f>
        <v>Medium Budget</v>
      </c>
      <c r="AB2299" s="18" t="str">
        <f t="shared" si="358"/>
        <v>Not Recommended</v>
      </c>
      <c r="AC2299" s="18" t="str">
        <f t="shared" si="359"/>
        <v>Normal</v>
      </c>
    </row>
    <row r="2300" spans="1:29" x14ac:dyDescent="0.35">
      <c r="A2300" s="18" t="s">
        <v>669</v>
      </c>
      <c r="B2300" s="19">
        <v>32284</v>
      </c>
      <c r="C2300" s="18" t="s">
        <v>50</v>
      </c>
      <c r="D2300" s="18" t="s">
        <v>27</v>
      </c>
      <c r="E2300" s="18" t="s">
        <v>21</v>
      </c>
      <c r="F2300" s="18" t="s">
        <v>22</v>
      </c>
      <c r="G2300" s="18" t="s">
        <v>110</v>
      </c>
      <c r="H2300" s="18" t="s">
        <v>461</v>
      </c>
      <c r="I2300" s="18" t="s">
        <v>670</v>
      </c>
      <c r="J2300" s="20">
        <v>967</v>
      </c>
      <c r="K2300" s="20">
        <v>3067</v>
      </c>
      <c r="L2300" s="20">
        <v>21</v>
      </c>
      <c r="M2300" s="20">
        <v>377</v>
      </c>
      <c r="N2300" s="20">
        <v>5.6</v>
      </c>
      <c r="O2300" s="20">
        <v>28</v>
      </c>
      <c r="P2300" s="20">
        <v>107</v>
      </c>
      <c r="Q2300" s="3">
        <v>16118077</v>
      </c>
      <c r="R2300" s="3">
        <v>25000000</v>
      </c>
      <c r="S2300" s="3">
        <f t="shared" si="350"/>
        <v>-8881923</v>
      </c>
      <c r="T2300" s="4">
        <f t="shared" si="351"/>
        <v>-0.35527692</v>
      </c>
      <c r="U2300" s="5">
        <f t="shared" si="352"/>
        <v>22.295589232000001</v>
      </c>
      <c r="V2300" s="2">
        <f t="shared" si="353"/>
        <v>1988</v>
      </c>
      <c r="W2300" s="18" t="str">
        <f t="shared" si="354"/>
        <v>may</v>
      </c>
      <c r="X2300" s="18" t="str">
        <f t="shared" si="355"/>
        <v>James Bridges</v>
      </c>
      <c r="Y2300" s="18" t="str">
        <f t="shared" si="356"/>
        <v>BRİGHT LİGHTS, BİG CİTY</v>
      </c>
      <c r="Z2300" s="18" t="str">
        <f t="shared" si="357"/>
        <v>Normal</v>
      </c>
      <c r="AA2300" s="18" t="str">
        <f>VLOOKUP(D2300, lookups!$A$2:$B$18, 2, FALSE)</f>
        <v>Medium Budget</v>
      </c>
      <c r="AB2300" s="18" t="str">
        <f t="shared" si="358"/>
        <v>Not Recommended</v>
      </c>
      <c r="AC2300" s="18" t="str">
        <f t="shared" si="359"/>
        <v>High Buzz Mismatch</v>
      </c>
    </row>
    <row r="2301" spans="1:29" x14ac:dyDescent="0.35">
      <c r="A2301" s="18" t="s">
        <v>1291</v>
      </c>
      <c r="B2301" s="19">
        <v>34722</v>
      </c>
      <c r="C2301" s="18" t="s">
        <v>50</v>
      </c>
      <c r="D2301" s="18" t="s">
        <v>95</v>
      </c>
      <c r="E2301" s="18" t="s">
        <v>21</v>
      </c>
      <c r="F2301" s="18" t="s">
        <v>22</v>
      </c>
      <c r="G2301" s="18" t="s">
        <v>110</v>
      </c>
      <c r="H2301" s="18" t="s">
        <v>626</v>
      </c>
      <c r="I2301" s="18" t="s">
        <v>1292</v>
      </c>
      <c r="J2301" s="20">
        <v>10000</v>
      </c>
      <c r="K2301" s="20">
        <v>13433</v>
      </c>
      <c r="L2301" s="20">
        <v>10</v>
      </c>
      <c r="M2301" s="20">
        <v>0</v>
      </c>
      <c r="N2301" s="20">
        <v>6.6</v>
      </c>
      <c r="O2301" s="20">
        <v>56</v>
      </c>
      <c r="P2301" s="20">
        <v>98</v>
      </c>
      <c r="Q2301" s="3">
        <v>16115878</v>
      </c>
      <c r="R2301" s="3">
        <v>8000000</v>
      </c>
      <c r="S2301" s="3">
        <f t="shared" si="350"/>
        <v>8115878</v>
      </c>
      <c r="T2301" s="4">
        <f t="shared" si="351"/>
        <v>1.01448475</v>
      </c>
      <c r="U2301" s="5">
        <f t="shared" si="352"/>
        <v>26.805793899999998</v>
      </c>
      <c r="V2301" s="2">
        <f t="shared" si="353"/>
        <v>1995</v>
      </c>
      <c r="W2301" s="18" t="str">
        <f t="shared" si="354"/>
        <v>yanvar</v>
      </c>
      <c r="X2301" s="18" t="str">
        <f t="shared" si="355"/>
        <v>Gregory Widen</v>
      </c>
      <c r="Y2301" s="18" t="str">
        <f t="shared" si="356"/>
        <v>THE PROPHECY</v>
      </c>
      <c r="Z2301" s="18" t="str">
        <f t="shared" si="357"/>
        <v>Normal</v>
      </c>
      <c r="AA2301" s="18" t="str">
        <f>VLOOKUP(D2301, lookups!$A$2:$B$18, 2, FALSE)</f>
        <v>High Budget</v>
      </c>
      <c r="AB2301" s="18" t="str">
        <f t="shared" si="358"/>
        <v>Not Recommended</v>
      </c>
      <c r="AC2301" s="18" t="str">
        <f t="shared" si="359"/>
        <v>Normal</v>
      </c>
    </row>
    <row r="2302" spans="1:29" x14ac:dyDescent="0.35">
      <c r="A2302" s="18" t="s">
        <v>4223</v>
      </c>
      <c r="B2302" s="19">
        <v>38538</v>
      </c>
      <c r="C2302" s="18" t="s">
        <v>50</v>
      </c>
      <c r="D2302" s="18" t="s">
        <v>38</v>
      </c>
      <c r="E2302" s="18" t="s">
        <v>21</v>
      </c>
      <c r="F2302" s="18" t="s">
        <v>22</v>
      </c>
      <c r="G2302" s="18" t="s">
        <v>110</v>
      </c>
      <c r="H2302" s="18" t="s">
        <v>2045</v>
      </c>
      <c r="I2302" s="18" t="s">
        <v>4224</v>
      </c>
      <c r="J2302" s="20">
        <v>16000</v>
      </c>
      <c r="K2302" s="20">
        <v>19957</v>
      </c>
      <c r="L2302" s="20">
        <v>6</v>
      </c>
      <c r="M2302" s="20">
        <v>0</v>
      </c>
      <c r="N2302" s="20">
        <v>6.8</v>
      </c>
      <c r="O2302" s="20">
        <v>91</v>
      </c>
      <c r="P2302" s="20">
        <v>94</v>
      </c>
      <c r="Q2302" s="3">
        <v>16101109</v>
      </c>
      <c r="R2302" s="3">
        <v>3000000</v>
      </c>
      <c r="S2302" s="3">
        <f t="shared" si="350"/>
        <v>13101109</v>
      </c>
      <c r="T2302" s="4">
        <f t="shared" si="351"/>
        <v>4.3670363333333331</v>
      </c>
      <c r="U2302" s="5">
        <f t="shared" si="352"/>
        <v>28.946814533333331</v>
      </c>
      <c r="V2302" s="2">
        <f t="shared" si="353"/>
        <v>2005</v>
      </c>
      <c r="W2302" s="18" t="str">
        <f t="shared" si="354"/>
        <v>iyul</v>
      </c>
      <c r="X2302" s="18" t="str">
        <f t="shared" si="355"/>
        <v>Rob McKittrick</v>
      </c>
      <c r="Y2302" s="18" t="str">
        <f t="shared" si="356"/>
        <v>WAİTİNG...</v>
      </c>
      <c r="Z2302" s="18" t="str">
        <f t="shared" si="357"/>
        <v>Normal</v>
      </c>
      <c r="AA2302" s="18" t="str">
        <f>VLOOKUP(D2302, lookups!$A$2:$B$18, 2, FALSE)</f>
        <v>Medium Budget</v>
      </c>
      <c r="AB2302" s="18" t="str">
        <f t="shared" si="358"/>
        <v>Not Recommended</v>
      </c>
      <c r="AC2302" s="18" t="str">
        <f t="shared" si="359"/>
        <v>Normal</v>
      </c>
    </row>
    <row r="2303" spans="1:29" x14ac:dyDescent="0.35">
      <c r="A2303" s="18" t="s">
        <v>6414</v>
      </c>
      <c r="B2303" s="19">
        <v>41407</v>
      </c>
      <c r="C2303" s="18" t="s">
        <v>50</v>
      </c>
      <c r="D2303" s="18" t="s">
        <v>79</v>
      </c>
      <c r="E2303" s="18" t="s">
        <v>21</v>
      </c>
      <c r="F2303" s="18" t="s">
        <v>22</v>
      </c>
      <c r="G2303" s="18" t="s">
        <v>110</v>
      </c>
      <c r="H2303" s="18" t="s">
        <v>6415</v>
      </c>
      <c r="I2303" s="18" t="s">
        <v>6416</v>
      </c>
      <c r="J2303" s="20">
        <v>282</v>
      </c>
      <c r="K2303" s="20">
        <v>687</v>
      </c>
      <c r="L2303" s="20">
        <v>0</v>
      </c>
      <c r="M2303" s="20">
        <v>17000</v>
      </c>
      <c r="N2303" s="20">
        <v>7.5</v>
      </c>
      <c r="O2303" s="20">
        <v>327</v>
      </c>
      <c r="P2303" s="20">
        <v>85</v>
      </c>
      <c r="Q2303" s="3">
        <v>16097842</v>
      </c>
      <c r="R2303" s="3">
        <v>900000</v>
      </c>
      <c r="S2303" s="3">
        <f t="shared" si="350"/>
        <v>15197842</v>
      </c>
      <c r="T2303" s="4">
        <f t="shared" si="351"/>
        <v>16.886491111111113</v>
      </c>
      <c r="U2303" s="5">
        <f t="shared" si="352"/>
        <v>38.454596444444448</v>
      </c>
      <c r="V2303" s="2">
        <f t="shared" si="353"/>
        <v>2013</v>
      </c>
      <c r="W2303" s="18" t="str">
        <f t="shared" si="354"/>
        <v>may</v>
      </c>
      <c r="X2303" s="18" t="str">
        <f t="shared" si="355"/>
        <v>Ryan Coogler</v>
      </c>
      <c r="Y2303" s="18" t="str">
        <f t="shared" si="356"/>
        <v>FRUİTVALE STATİON</v>
      </c>
      <c r="Z2303" s="18" t="str">
        <f t="shared" si="357"/>
        <v>Normal</v>
      </c>
      <c r="AA2303" s="18" t="str">
        <f>VLOOKUP(D2303, lookups!$A$2:$B$18, 2, FALSE)</f>
        <v>Medium Budget</v>
      </c>
      <c r="AB2303" s="18" t="str">
        <f t="shared" si="358"/>
        <v>Not Recommended</v>
      </c>
      <c r="AC2303" s="18" t="str">
        <f t="shared" si="359"/>
        <v>Normal</v>
      </c>
    </row>
    <row r="2304" spans="1:29" x14ac:dyDescent="0.35">
      <c r="A2304" s="18" t="s">
        <v>5301</v>
      </c>
      <c r="B2304" s="19">
        <v>40166</v>
      </c>
      <c r="C2304" s="18" t="s">
        <v>50</v>
      </c>
      <c r="D2304" s="18" t="s">
        <v>38</v>
      </c>
      <c r="E2304" s="18" t="s">
        <v>21</v>
      </c>
      <c r="F2304" s="18" t="s">
        <v>22</v>
      </c>
      <c r="G2304" s="18" t="s">
        <v>102</v>
      </c>
      <c r="H2304" s="18" t="s">
        <v>727</v>
      </c>
      <c r="I2304" s="18" t="s">
        <v>5302</v>
      </c>
      <c r="J2304" s="20">
        <v>939</v>
      </c>
      <c r="K2304" s="20">
        <v>3742</v>
      </c>
      <c r="L2304" s="20">
        <v>11</v>
      </c>
      <c r="M2304" s="20">
        <v>610</v>
      </c>
      <c r="N2304" s="20">
        <v>5.6</v>
      </c>
      <c r="O2304" s="20">
        <v>93</v>
      </c>
      <c r="P2304" s="20">
        <v>107</v>
      </c>
      <c r="Q2304" s="3">
        <v>16088610</v>
      </c>
      <c r="R2304" s="3">
        <v>55000000</v>
      </c>
      <c r="S2304" s="3">
        <f t="shared" si="350"/>
        <v>-38911390</v>
      </c>
      <c r="T2304" s="4">
        <f t="shared" si="351"/>
        <v>-0.70747981818181815</v>
      </c>
      <c r="U2304" s="5">
        <f t="shared" si="352"/>
        <v>22.17800807272727</v>
      </c>
      <c r="V2304" s="2">
        <f t="shared" si="353"/>
        <v>2009</v>
      </c>
      <c r="W2304" s="18" t="str">
        <f t="shared" si="354"/>
        <v>dekabr</v>
      </c>
      <c r="X2304" s="18" t="str">
        <f t="shared" si="355"/>
        <v>Karey Kirkpatrick</v>
      </c>
      <c r="Y2304" s="18" t="str">
        <f t="shared" si="356"/>
        <v>IMAGİNE THAT</v>
      </c>
      <c r="Z2304" s="18" t="str">
        <f t="shared" si="357"/>
        <v>Underperformer</v>
      </c>
      <c r="AA2304" s="18" t="str">
        <f>VLOOKUP(D2304, lookups!$A$2:$B$18, 2, FALSE)</f>
        <v>Medium Budget</v>
      </c>
      <c r="AB2304" s="18" t="str">
        <f t="shared" si="358"/>
        <v>Not Recommended</v>
      </c>
      <c r="AC2304" s="18" t="str">
        <f t="shared" si="359"/>
        <v>High Buzz Mismatch</v>
      </c>
    </row>
    <row r="2305" spans="1:29" x14ac:dyDescent="0.35">
      <c r="A2305" s="18" t="s">
        <v>116</v>
      </c>
      <c r="B2305" s="19">
        <v>22977</v>
      </c>
      <c r="C2305" s="18" t="s">
        <v>50</v>
      </c>
      <c r="D2305" s="18" t="s">
        <v>95</v>
      </c>
      <c r="E2305" s="18" t="s">
        <v>21</v>
      </c>
      <c r="F2305" s="18" t="s">
        <v>101</v>
      </c>
      <c r="G2305" s="18" t="s">
        <v>43</v>
      </c>
      <c r="H2305" s="18" t="s">
        <v>117</v>
      </c>
      <c r="I2305" s="18" t="s">
        <v>118</v>
      </c>
      <c r="J2305" s="20">
        <v>650</v>
      </c>
      <c r="K2305" s="20">
        <v>1421</v>
      </c>
      <c r="L2305" s="20">
        <v>92</v>
      </c>
      <c r="M2305" s="20">
        <v>5000</v>
      </c>
      <c r="N2305" s="20">
        <v>7.3</v>
      </c>
      <c r="O2305" s="20">
        <v>184</v>
      </c>
      <c r="P2305" s="20">
        <v>110</v>
      </c>
      <c r="Q2305" s="3">
        <v>16067035</v>
      </c>
      <c r="R2305" s="3">
        <v>1100000</v>
      </c>
      <c r="S2305" s="3">
        <f t="shared" si="350"/>
        <v>14967035</v>
      </c>
      <c r="T2305" s="4">
        <f t="shared" si="351"/>
        <v>13.606395454545455</v>
      </c>
      <c r="U2305" s="5">
        <f t="shared" si="352"/>
        <v>35.142558181818181</v>
      </c>
      <c r="V2305" s="2">
        <f t="shared" si="353"/>
        <v>1962</v>
      </c>
      <c r="W2305" s="18" t="str">
        <f t="shared" si="354"/>
        <v>noyabr</v>
      </c>
      <c r="X2305" s="18" t="str">
        <f t="shared" si="355"/>
        <v>Terence Young</v>
      </c>
      <c r="Y2305" s="18" t="str">
        <f t="shared" si="356"/>
        <v>DR. NO</v>
      </c>
      <c r="Z2305" s="18" t="str">
        <f t="shared" si="357"/>
        <v>Normal</v>
      </c>
      <c r="AA2305" s="18" t="str">
        <f>VLOOKUP(D2305, lookups!$A$2:$B$18, 2, FALSE)</f>
        <v>High Budget</v>
      </c>
      <c r="AB2305" s="18" t="str">
        <f t="shared" si="358"/>
        <v>Not Recommended</v>
      </c>
      <c r="AC2305" s="18" t="str">
        <f t="shared" si="359"/>
        <v>Normal</v>
      </c>
    </row>
    <row r="2306" spans="1:29" x14ac:dyDescent="0.35">
      <c r="A2306" s="18" t="s">
        <v>3097</v>
      </c>
      <c r="B2306" s="19">
        <v>37305</v>
      </c>
      <c r="C2306" s="18" t="s">
        <v>50</v>
      </c>
      <c r="D2306" s="18" t="s">
        <v>95</v>
      </c>
      <c r="E2306" s="18" t="s">
        <v>21</v>
      </c>
      <c r="F2306" s="18" t="s">
        <v>22</v>
      </c>
      <c r="G2306" s="18" t="s">
        <v>150</v>
      </c>
      <c r="H2306" s="18" t="s">
        <v>1178</v>
      </c>
      <c r="I2306" s="18" t="s">
        <v>1178</v>
      </c>
      <c r="J2306" s="20">
        <v>176</v>
      </c>
      <c r="K2306" s="20">
        <v>361</v>
      </c>
      <c r="L2306" s="20">
        <v>176</v>
      </c>
      <c r="M2306" s="20">
        <v>0</v>
      </c>
      <c r="N2306" s="20">
        <v>6.2</v>
      </c>
      <c r="O2306" s="20">
        <v>63</v>
      </c>
      <c r="P2306" s="20">
        <v>81</v>
      </c>
      <c r="Q2306" s="3">
        <v>16033556</v>
      </c>
      <c r="R2306" s="3">
        <v>10000000</v>
      </c>
      <c r="S2306" s="3">
        <f t="shared" si="350"/>
        <v>6033556</v>
      </c>
      <c r="T2306" s="4">
        <f t="shared" si="351"/>
        <v>0.60335559999999999</v>
      </c>
      <c r="U2306" s="5">
        <f t="shared" si="352"/>
        <v>25.041342240000002</v>
      </c>
      <c r="V2306" s="2">
        <f t="shared" si="353"/>
        <v>2002</v>
      </c>
      <c r="W2306" s="18" t="str">
        <f t="shared" si="354"/>
        <v>fevral</v>
      </c>
      <c r="X2306" s="18" t="str">
        <f t="shared" si="355"/>
        <v>Steve Oedekerk</v>
      </c>
      <c r="Y2306" s="18" t="str">
        <f t="shared" si="356"/>
        <v>KUNG POW: ENTER THE FİST</v>
      </c>
      <c r="Z2306" s="18" t="str">
        <f t="shared" si="357"/>
        <v>Normal</v>
      </c>
      <c r="AA2306" s="18" t="str">
        <f>VLOOKUP(D2306, lookups!$A$2:$B$18, 2, FALSE)</f>
        <v>High Budget</v>
      </c>
      <c r="AB2306" s="18" t="str">
        <f t="shared" si="358"/>
        <v>Not Recommended</v>
      </c>
      <c r="AC2306" s="18" t="str">
        <f t="shared" si="359"/>
        <v>Normal</v>
      </c>
    </row>
    <row r="2307" spans="1:29" x14ac:dyDescent="0.35">
      <c r="A2307" s="18" t="s">
        <v>7013</v>
      </c>
      <c r="B2307" s="19">
        <v>42064</v>
      </c>
      <c r="C2307" s="18" t="s">
        <v>50</v>
      </c>
      <c r="D2307" s="18" t="s">
        <v>95</v>
      </c>
      <c r="E2307" s="18" t="s">
        <v>21</v>
      </c>
      <c r="F2307" s="18" t="s">
        <v>179</v>
      </c>
      <c r="G2307" s="18" t="s">
        <v>150</v>
      </c>
      <c r="H2307" s="18" t="s">
        <v>7014</v>
      </c>
      <c r="I2307" s="18" t="s">
        <v>6634</v>
      </c>
      <c r="J2307" s="20">
        <v>805</v>
      </c>
      <c r="K2307" s="20">
        <v>1411</v>
      </c>
      <c r="L2307" s="20">
        <v>11</v>
      </c>
      <c r="M2307" s="20">
        <v>0</v>
      </c>
      <c r="N2307" s="20">
        <v>5.0999999999999996</v>
      </c>
      <c r="O2307" s="20">
        <v>148</v>
      </c>
      <c r="P2307" s="20">
        <v>96</v>
      </c>
      <c r="Q2307" s="3">
        <v>16027866</v>
      </c>
      <c r="R2307" s="3">
        <v>25000000</v>
      </c>
      <c r="S2307" s="3">
        <f t="shared" ref="S2307:S2370" si="360">Q2307-R2307</f>
        <v>-8972134</v>
      </c>
      <c r="T2307" s="4">
        <f t="shared" ref="T2307:T2370" si="361">IF(R2307&gt;0, (Q2307-R2307)/R2307, 0)</f>
        <v>-0.35888535999999999</v>
      </c>
      <c r="U2307" s="5">
        <f t="shared" ref="U2307:U2370" si="362">(N2307*4) + (T2307*0.4) + (M2307/10000)</f>
        <v>20.256445855999999</v>
      </c>
      <c r="V2307" s="2">
        <f t="shared" ref="V2307:V2370" si="363">YEAR(B2307)</f>
        <v>2015</v>
      </c>
      <c r="W2307" s="18" t="str">
        <f t="shared" ref="W2307:W2370" si="364">TEXT(B2307, "mmmm")</f>
        <v>mart</v>
      </c>
      <c r="X2307" s="18" t="str">
        <f t="shared" ref="X2307:X2370" si="365">TRIM(I2307)</f>
        <v>Camille Delamarre</v>
      </c>
      <c r="Y2307" s="18" t="str">
        <f t="shared" ref="Y2307:Y2370" si="366">UPPER(A2307)</f>
        <v>THE TRANSPORTER REFUELED</v>
      </c>
      <c r="Z2307" s="18" t="str">
        <f t="shared" ref="Z2307:Z2370" si="367">IF(AND(R2307&gt;50000000, S2307&lt;0), "Underperformer", IF(AND(R2307&lt;10000000, S2307&gt;50000000), "Overperformer", "Normal"))</f>
        <v>Normal</v>
      </c>
      <c r="AA2307" s="18" t="str">
        <f>VLOOKUP(D2307, lookups!$A$2:$B$18, 2, FALSE)</f>
        <v>High Budget</v>
      </c>
      <c r="AB2307" s="18" t="str">
        <f t="shared" ref="AB2307:AB2370" si="368">IF(AND(N2307&gt;7, T2307&gt;1, U2307&gt;70), "Recommended", "Not Recommended")</f>
        <v>Not Recommended</v>
      </c>
      <c r="AC2307" s="18" t="str">
        <f t="shared" ref="AC2307:AC2370" si="369">IF(N2307&gt;=8, "High Buzz / High Score", IF(AND(N2307&lt;6, T2307&lt;1), "High Buzz Mismatch", "Normal"))</f>
        <v>High Buzz Mismatch</v>
      </c>
    </row>
    <row r="2308" spans="1:29" x14ac:dyDescent="0.35">
      <c r="A2308" s="18" t="s">
        <v>7013</v>
      </c>
      <c r="B2308" s="19">
        <v>42064</v>
      </c>
      <c r="C2308" s="18" t="s">
        <v>50</v>
      </c>
      <c r="D2308" s="18" t="s">
        <v>95</v>
      </c>
      <c r="E2308" s="18" t="s">
        <v>21</v>
      </c>
      <c r="F2308" s="18" t="s">
        <v>179</v>
      </c>
      <c r="G2308" s="18" t="s">
        <v>150</v>
      </c>
      <c r="H2308" s="18" t="s">
        <v>7014</v>
      </c>
      <c r="I2308" s="18" t="s">
        <v>6634</v>
      </c>
      <c r="J2308" s="20">
        <v>805</v>
      </c>
      <c r="K2308" s="20">
        <v>1411</v>
      </c>
      <c r="L2308" s="20">
        <v>11</v>
      </c>
      <c r="M2308" s="20">
        <v>0</v>
      </c>
      <c r="N2308" s="20">
        <v>5.0999999999999996</v>
      </c>
      <c r="O2308" s="20">
        <v>148</v>
      </c>
      <c r="P2308" s="20">
        <v>96</v>
      </c>
      <c r="Q2308" s="3">
        <v>16027866</v>
      </c>
      <c r="R2308" s="3">
        <v>25000000</v>
      </c>
      <c r="S2308" s="3">
        <f t="shared" si="360"/>
        <v>-8972134</v>
      </c>
      <c r="T2308" s="4">
        <f t="shared" si="361"/>
        <v>-0.35888535999999999</v>
      </c>
      <c r="U2308" s="5">
        <f t="shared" si="362"/>
        <v>20.256445855999999</v>
      </c>
      <c r="V2308" s="2">
        <f t="shared" si="363"/>
        <v>2015</v>
      </c>
      <c r="W2308" s="18" t="str">
        <f t="shared" si="364"/>
        <v>mart</v>
      </c>
      <c r="X2308" s="18" t="str">
        <f t="shared" si="365"/>
        <v>Camille Delamarre</v>
      </c>
      <c r="Y2308" s="18" t="str">
        <f t="shared" si="366"/>
        <v>THE TRANSPORTER REFUELED</v>
      </c>
      <c r="Z2308" s="18" t="str">
        <f t="shared" si="367"/>
        <v>Normal</v>
      </c>
      <c r="AA2308" s="18" t="str">
        <f>VLOOKUP(D2308, lookups!$A$2:$B$18, 2, FALSE)</f>
        <v>High Budget</v>
      </c>
      <c r="AB2308" s="18" t="str">
        <f t="shared" si="368"/>
        <v>Not Recommended</v>
      </c>
      <c r="AC2308" s="18" t="str">
        <f t="shared" si="369"/>
        <v>High Buzz Mismatch</v>
      </c>
    </row>
    <row r="2309" spans="1:29" x14ac:dyDescent="0.35">
      <c r="A2309" s="18" t="s">
        <v>2796</v>
      </c>
      <c r="B2309" s="19">
        <v>36898</v>
      </c>
      <c r="C2309" s="18" t="s">
        <v>50</v>
      </c>
      <c r="D2309" s="18" t="s">
        <v>27</v>
      </c>
      <c r="E2309" s="18" t="s">
        <v>21</v>
      </c>
      <c r="F2309" s="18" t="s">
        <v>22</v>
      </c>
      <c r="G2309" s="18" t="s">
        <v>110</v>
      </c>
      <c r="H2309" s="18" t="s">
        <v>2797</v>
      </c>
      <c r="I2309" s="18" t="s">
        <v>2798</v>
      </c>
      <c r="J2309" s="20">
        <v>1000</v>
      </c>
      <c r="K2309" s="20">
        <v>3300</v>
      </c>
      <c r="L2309" s="20">
        <v>596</v>
      </c>
      <c r="M2309" s="20">
        <v>0</v>
      </c>
      <c r="N2309" s="20">
        <v>6.2</v>
      </c>
      <c r="O2309" s="20">
        <v>92</v>
      </c>
      <c r="P2309" s="20">
        <v>95</v>
      </c>
      <c r="Q2309" s="3">
        <v>16017403</v>
      </c>
      <c r="R2309" s="3">
        <v>5000000</v>
      </c>
      <c r="S2309" s="3">
        <f t="shared" si="360"/>
        <v>11017403</v>
      </c>
      <c r="T2309" s="4">
        <f t="shared" si="361"/>
        <v>2.2034805999999998</v>
      </c>
      <c r="U2309" s="5">
        <f t="shared" si="362"/>
        <v>25.681392240000001</v>
      </c>
      <c r="V2309" s="2">
        <f t="shared" si="363"/>
        <v>2001</v>
      </c>
      <c r="W2309" s="18" t="str">
        <f t="shared" si="364"/>
        <v>yanvar</v>
      </c>
      <c r="X2309" s="18" t="str">
        <f t="shared" si="365"/>
        <v>Tim Blake Nelson</v>
      </c>
      <c r="Y2309" s="18" t="str">
        <f t="shared" si="366"/>
        <v>O</v>
      </c>
      <c r="Z2309" s="18" t="str">
        <f t="shared" si="367"/>
        <v>Normal</v>
      </c>
      <c r="AA2309" s="18" t="str">
        <f>VLOOKUP(D2309, lookups!$A$2:$B$18, 2, FALSE)</f>
        <v>Medium Budget</v>
      </c>
      <c r="AB2309" s="18" t="str">
        <f t="shared" si="368"/>
        <v>Not Recommended</v>
      </c>
      <c r="AC2309" s="18" t="str">
        <f t="shared" si="369"/>
        <v>Normal</v>
      </c>
    </row>
    <row r="2310" spans="1:29" x14ac:dyDescent="0.35">
      <c r="A2310" s="18" t="s">
        <v>6291</v>
      </c>
      <c r="B2310" s="19">
        <v>41176</v>
      </c>
      <c r="C2310" s="18" t="s">
        <v>50</v>
      </c>
      <c r="D2310" s="18" t="s">
        <v>20</v>
      </c>
      <c r="E2310" s="18" t="s">
        <v>21</v>
      </c>
      <c r="F2310" s="18" t="s">
        <v>22</v>
      </c>
      <c r="G2310" s="18" t="s">
        <v>110</v>
      </c>
      <c r="H2310" s="18" t="s">
        <v>6292</v>
      </c>
      <c r="I2310" s="18" t="s">
        <v>4219</v>
      </c>
      <c r="J2310" s="20">
        <v>771</v>
      </c>
      <c r="K2310" s="20">
        <v>2356</v>
      </c>
      <c r="L2310" s="20">
        <v>160</v>
      </c>
      <c r="M2310" s="20">
        <v>35000</v>
      </c>
      <c r="N2310" s="20">
        <v>6.4</v>
      </c>
      <c r="O2310" s="20">
        <v>265</v>
      </c>
      <c r="P2310" s="20">
        <v>110</v>
      </c>
      <c r="Q2310" s="3">
        <v>16005978</v>
      </c>
      <c r="R2310" s="3">
        <v>26000000</v>
      </c>
      <c r="S2310" s="3">
        <f t="shared" si="360"/>
        <v>-9994022</v>
      </c>
      <c r="T2310" s="4">
        <f t="shared" si="361"/>
        <v>-0.38438546153846154</v>
      </c>
      <c r="U2310" s="5">
        <f t="shared" si="362"/>
        <v>28.946245815384618</v>
      </c>
      <c r="V2310" s="2">
        <f t="shared" si="363"/>
        <v>2012</v>
      </c>
      <c r="W2310" s="18" t="str">
        <f t="shared" si="364"/>
        <v>sentyabr</v>
      </c>
      <c r="X2310" s="18" t="str">
        <f t="shared" si="365"/>
        <v>James McTeigue</v>
      </c>
      <c r="Y2310" s="18" t="str">
        <f t="shared" si="366"/>
        <v>THE RAVEN</v>
      </c>
      <c r="Z2310" s="18" t="str">
        <f t="shared" si="367"/>
        <v>Normal</v>
      </c>
      <c r="AA2310" s="18" t="str">
        <f>VLOOKUP(D2310, lookups!$A$2:$B$18, 2, FALSE)</f>
        <v>Medium Budget</v>
      </c>
      <c r="AB2310" s="18" t="str">
        <f t="shared" si="368"/>
        <v>Not Recommended</v>
      </c>
      <c r="AC2310" s="18" t="str">
        <f t="shared" si="369"/>
        <v>Normal</v>
      </c>
    </row>
    <row r="2311" spans="1:29" x14ac:dyDescent="0.35">
      <c r="A2311" s="18" t="s">
        <v>5191</v>
      </c>
      <c r="B2311" s="19">
        <v>39838</v>
      </c>
      <c r="C2311" s="18" t="s">
        <v>50</v>
      </c>
      <c r="D2311" s="18" t="s">
        <v>95</v>
      </c>
      <c r="E2311" s="18" t="s">
        <v>21</v>
      </c>
      <c r="F2311" s="18" t="s">
        <v>22</v>
      </c>
      <c r="G2311" s="18" t="s">
        <v>150</v>
      </c>
      <c r="H2311" s="18" t="s">
        <v>5008</v>
      </c>
      <c r="I2311" s="18" t="s">
        <v>5192</v>
      </c>
      <c r="J2311" s="20">
        <v>137000</v>
      </c>
      <c r="K2311" s="20">
        <v>137712</v>
      </c>
      <c r="L2311" s="20">
        <v>190</v>
      </c>
      <c r="M2311" s="20">
        <v>0</v>
      </c>
      <c r="N2311" s="20">
        <v>5.7</v>
      </c>
      <c r="O2311" s="20">
        <v>107</v>
      </c>
      <c r="P2311" s="20">
        <v>88</v>
      </c>
      <c r="Q2311" s="3">
        <v>15988876</v>
      </c>
      <c r="R2311" s="3">
        <v>27000000</v>
      </c>
      <c r="S2311" s="3">
        <f t="shared" si="360"/>
        <v>-11011124</v>
      </c>
      <c r="T2311" s="4">
        <f t="shared" si="361"/>
        <v>-0.40781940740740741</v>
      </c>
      <c r="U2311" s="5">
        <f t="shared" si="362"/>
        <v>22.636872237037039</v>
      </c>
      <c r="V2311" s="2">
        <f t="shared" si="363"/>
        <v>2009</v>
      </c>
      <c r="W2311" s="18" t="str">
        <f t="shared" si="364"/>
        <v>yanvar</v>
      </c>
      <c r="X2311" s="18" t="str">
        <f t="shared" si="365"/>
        <v>NimrÃ³d Antal</v>
      </c>
      <c r="Y2311" s="18" t="str">
        <f t="shared" si="366"/>
        <v>ARMORED</v>
      </c>
      <c r="Z2311" s="18" t="str">
        <f t="shared" si="367"/>
        <v>Normal</v>
      </c>
      <c r="AA2311" s="18" t="str">
        <f>VLOOKUP(D2311, lookups!$A$2:$B$18, 2, FALSE)</f>
        <v>High Budget</v>
      </c>
      <c r="AB2311" s="18" t="str">
        <f t="shared" si="368"/>
        <v>Not Recommended</v>
      </c>
      <c r="AC2311" s="18" t="str">
        <f t="shared" si="369"/>
        <v>High Buzz Mismatch</v>
      </c>
    </row>
    <row r="2312" spans="1:29" x14ac:dyDescent="0.35">
      <c r="A2312" s="18" t="s">
        <v>4401</v>
      </c>
      <c r="B2312" s="19">
        <v>38721</v>
      </c>
      <c r="C2312" s="18" t="s">
        <v>50</v>
      </c>
      <c r="D2312" s="18" t="s">
        <v>79</v>
      </c>
      <c r="E2312" s="18" t="s">
        <v>21</v>
      </c>
      <c r="F2312" s="18" t="s">
        <v>22</v>
      </c>
      <c r="G2312" s="18" t="s">
        <v>150</v>
      </c>
      <c r="H2312" s="18" t="s">
        <v>1519</v>
      </c>
      <c r="I2312" s="18" t="s">
        <v>2252</v>
      </c>
      <c r="J2312" s="20">
        <v>4000</v>
      </c>
      <c r="K2312" s="20">
        <v>7243</v>
      </c>
      <c r="L2312" s="20">
        <v>0</v>
      </c>
      <c r="M2312" s="20">
        <v>0</v>
      </c>
      <c r="N2312" s="20">
        <v>6.4</v>
      </c>
      <c r="O2312" s="20">
        <v>260</v>
      </c>
      <c r="P2312" s="20">
        <v>123</v>
      </c>
      <c r="Q2312" s="3">
        <v>15962471</v>
      </c>
      <c r="R2312" s="3">
        <v>40000000</v>
      </c>
      <c r="S2312" s="3">
        <f t="shared" si="360"/>
        <v>-24037529</v>
      </c>
      <c r="T2312" s="4">
        <f t="shared" si="361"/>
        <v>-0.60093822500000005</v>
      </c>
      <c r="U2312" s="5">
        <f t="shared" si="362"/>
        <v>25.359624710000002</v>
      </c>
      <c r="V2312" s="2">
        <f t="shared" si="363"/>
        <v>2006</v>
      </c>
      <c r="W2312" s="18" t="str">
        <f t="shared" si="364"/>
        <v>yanvar</v>
      </c>
      <c r="X2312" s="18" t="str">
        <f t="shared" si="365"/>
        <v>Sofia Coppola</v>
      </c>
      <c r="Y2312" s="18" t="str">
        <f t="shared" si="366"/>
        <v>MARİE ANTOİNETTE</v>
      </c>
      <c r="Z2312" s="18" t="str">
        <f t="shared" si="367"/>
        <v>Normal</v>
      </c>
      <c r="AA2312" s="18" t="str">
        <f>VLOOKUP(D2312, lookups!$A$2:$B$18, 2, FALSE)</f>
        <v>Medium Budget</v>
      </c>
      <c r="AB2312" s="18" t="str">
        <f t="shared" si="368"/>
        <v>Not Recommended</v>
      </c>
      <c r="AC2312" s="18" t="str">
        <f t="shared" si="369"/>
        <v>Normal</v>
      </c>
    </row>
    <row r="2313" spans="1:29" x14ac:dyDescent="0.35">
      <c r="A2313" s="18" t="s">
        <v>993</v>
      </c>
      <c r="B2313" s="19">
        <v>34170</v>
      </c>
      <c r="C2313" s="18" t="s">
        <v>50</v>
      </c>
      <c r="D2313" s="18" t="s">
        <v>333</v>
      </c>
      <c r="E2313" s="18" t="s">
        <v>21</v>
      </c>
      <c r="F2313" s="18" t="s">
        <v>22</v>
      </c>
      <c r="G2313" s="18" t="s">
        <v>110</v>
      </c>
      <c r="H2313" s="18" t="s">
        <v>681</v>
      </c>
      <c r="I2313" s="18" t="s">
        <v>994</v>
      </c>
      <c r="J2313" s="20">
        <v>935</v>
      </c>
      <c r="K2313" s="20">
        <v>2899</v>
      </c>
      <c r="L2313" s="20">
        <v>18</v>
      </c>
      <c r="M2313" s="20">
        <v>949</v>
      </c>
      <c r="N2313" s="20">
        <v>4.3</v>
      </c>
      <c r="O2313" s="20">
        <v>112</v>
      </c>
      <c r="P2313" s="20">
        <v>91</v>
      </c>
      <c r="Q2313" s="3">
        <v>15935068</v>
      </c>
      <c r="R2313" s="3">
        <v>2500000</v>
      </c>
      <c r="S2313" s="3">
        <f t="shared" si="360"/>
        <v>13435068</v>
      </c>
      <c r="T2313" s="4">
        <f t="shared" si="361"/>
        <v>5.3740271999999996</v>
      </c>
      <c r="U2313" s="5">
        <f t="shared" si="362"/>
        <v>19.444510879999999</v>
      </c>
      <c r="V2313" s="2">
        <f t="shared" si="363"/>
        <v>1993</v>
      </c>
      <c r="W2313" s="18" t="str">
        <f t="shared" si="364"/>
        <v>iyul</v>
      </c>
      <c r="X2313" s="18" t="str">
        <f t="shared" si="365"/>
        <v>Adam Marcus</v>
      </c>
      <c r="Y2313" s="18" t="str">
        <f t="shared" si="366"/>
        <v>JASON GOES TO HELL: THE FİNAL FRİDAY</v>
      </c>
      <c r="Z2313" s="18" t="str">
        <f t="shared" si="367"/>
        <v>Normal</v>
      </c>
      <c r="AA2313" s="18" t="str">
        <f>VLOOKUP(D2313, lookups!$A$2:$B$18, 2, FALSE)</f>
        <v>Low Budget</v>
      </c>
      <c r="AB2313" s="18" t="str">
        <f t="shared" si="368"/>
        <v>Not Recommended</v>
      </c>
      <c r="AC2313" s="18" t="str">
        <f t="shared" si="369"/>
        <v>Normal</v>
      </c>
    </row>
    <row r="2314" spans="1:29" x14ac:dyDescent="0.35">
      <c r="A2314" s="18" t="s">
        <v>2568</v>
      </c>
      <c r="B2314" s="19">
        <v>36565</v>
      </c>
      <c r="C2314" s="18" t="s">
        <v>50</v>
      </c>
      <c r="D2314" s="18" t="s">
        <v>58</v>
      </c>
      <c r="E2314" s="18" t="s">
        <v>21</v>
      </c>
      <c r="F2314" s="18" t="s">
        <v>101</v>
      </c>
      <c r="G2314" s="18" t="s">
        <v>46</v>
      </c>
      <c r="H2314" s="18" t="s">
        <v>1504</v>
      </c>
      <c r="I2314" s="18" t="s">
        <v>2569</v>
      </c>
      <c r="J2314" s="20">
        <v>1000</v>
      </c>
      <c r="K2314" s="20">
        <v>2429</v>
      </c>
      <c r="L2314" s="20">
        <v>2</v>
      </c>
      <c r="M2314" s="20">
        <v>663</v>
      </c>
      <c r="N2314" s="20">
        <v>3.6</v>
      </c>
      <c r="O2314" s="20">
        <v>47</v>
      </c>
      <c r="P2314" s="20">
        <v>85</v>
      </c>
      <c r="Q2314" s="3">
        <v>15911333</v>
      </c>
      <c r="R2314" s="3">
        <v>19000000</v>
      </c>
      <c r="S2314" s="3">
        <f t="shared" si="360"/>
        <v>-3088667</v>
      </c>
      <c r="T2314" s="4">
        <f t="shared" si="361"/>
        <v>-0.16256142105263158</v>
      </c>
      <c r="U2314" s="5">
        <f t="shared" si="362"/>
        <v>14.401275431578949</v>
      </c>
      <c r="V2314" s="2">
        <f t="shared" si="363"/>
        <v>2000</v>
      </c>
      <c r="W2314" s="18" t="str">
        <f t="shared" si="364"/>
        <v>fevral</v>
      </c>
      <c r="X2314" s="18" t="str">
        <f t="shared" si="365"/>
        <v>Britt Allcroft</v>
      </c>
      <c r="Y2314" s="18" t="str">
        <f t="shared" si="366"/>
        <v>THOMAS AND THE MAGİC RAİLROAD</v>
      </c>
      <c r="Z2314" s="18" t="str">
        <f t="shared" si="367"/>
        <v>Normal</v>
      </c>
      <c r="AA2314" s="18" t="str">
        <f>VLOOKUP(D2314, lookups!$A$2:$B$18, 2, FALSE)</f>
        <v>High Budget</v>
      </c>
      <c r="AB2314" s="18" t="str">
        <f t="shared" si="368"/>
        <v>Not Recommended</v>
      </c>
      <c r="AC2314" s="18" t="str">
        <f t="shared" si="369"/>
        <v>High Buzz Mismatch</v>
      </c>
    </row>
    <row r="2315" spans="1:29" x14ac:dyDescent="0.35">
      <c r="A2315" s="18" t="s">
        <v>3050</v>
      </c>
      <c r="B2315" s="19">
        <v>37500</v>
      </c>
      <c r="C2315" s="18" t="s">
        <v>50</v>
      </c>
      <c r="D2315" s="18" t="s">
        <v>27</v>
      </c>
      <c r="E2315" s="18" t="s">
        <v>21</v>
      </c>
      <c r="F2315" s="18" t="s">
        <v>22</v>
      </c>
      <c r="G2315" s="18" t="s">
        <v>150</v>
      </c>
      <c r="H2315" s="18" t="s">
        <v>433</v>
      </c>
      <c r="I2315" s="18" t="s">
        <v>3051</v>
      </c>
      <c r="J2315" s="20">
        <v>2000</v>
      </c>
      <c r="K2315" s="20">
        <v>2447</v>
      </c>
      <c r="L2315" s="20">
        <v>162</v>
      </c>
      <c r="M2315" s="20">
        <v>0</v>
      </c>
      <c r="N2315" s="20">
        <v>7.4</v>
      </c>
      <c r="O2315" s="20">
        <v>181</v>
      </c>
      <c r="P2315" s="20">
        <v>107</v>
      </c>
      <c r="Q2315" s="3">
        <v>15854988</v>
      </c>
      <c r="R2315" s="3">
        <v>13500000</v>
      </c>
      <c r="S2315" s="3">
        <f t="shared" si="360"/>
        <v>2354988</v>
      </c>
      <c r="T2315" s="4">
        <f t="shared" si="361"/>
        <v>0.17444355555555555</v>
      </c>
      <c r="U2315" s="5">
        <f t="shared" si="362"/>
        <v>29.669777422222225</v>
      </c>
      <c r="V2315" s="2">
        <f t="shared" si="363"/>
        <v>2002</v>
      </c>
      <c r="W2315" s="18" t="str">
        <f t="shared" si="364"/>
        <v>sentyabr</v>
      </c>
      <c r="X2315" s="18" t="str">
        <f t="shared" si="365"/>
        <v>Todd Haynes</v>
      </c>
      <c r="Y2315" s="18" t="str">
        <f t="shared" si="366"/>
        <v>FAR FROM HEAVEN</v>
      </c>
      <c r="Z2315" s="18" t="str">
        <f t="shared" si="367"/>
        <v>Normal</v>
      </c>
      <c r="AA2315" s="18" t="str">
        <f>VLOOKUP(D2315, lookups!$A$2:$B$18, 2, FALSE)</f>
        <v>Medium Budget</v>
      </c>
      <c r="AB2315" s="18" t="str">
        <f t="shared" si="368"/>
        <v>Not Recommended</v>
      </c>
      <c r="AC2315" s="18" t="str">
        <f t="shared" si="369"/>
        <v>Normal</v>
      </c>
    </row>
    <row r="2316" spans="1:29" x14ac:dyDescent="0.35">
      <c r="A2316" s="18" t="s">
        <v>6640</v>
      </c>
      <c r="B2316" s="19">
        <v>41940</v>
      </c>
      <c r="C2316" s="18" t="s">
        <v>50</v>
      </c>
      <c r="D2316" s="18" t="s">
        <v>109</v>
      </c>
      <c r="E2316" s="18" t="s">
        <v>21</v>
      </c>
      <c r="F2316" s="18" t="s">
        <v>22</v>
      </c>
      <c r="G2316" s="18" t="s">
        <v>110</v>
      </c>
      <c r="H2316" s="18" t="s">
        <v>6545</v>
      </c>
      <c r="I2316" s="18" t="s">
        <v>6641</v>
      </c>
      <c r="J2316" s="20">
        <v>971</v>
      </c>
      <c r="K2316" s="20">
        <v>2517</v>
      </c>
      <c r="L2316" s="20">
        <v>14</v>
      </c>
      <c r="M2316" s="20">
        <v>0</v>
      </c>
      <c r="N2316" s="20">
        <v>4</v>
      </c>
      <c r="O2316" s="20">
        <v>137</v>
      </c>
      <c r="P2316" s="20">
        <v>89</v>
      </c>
      <c r="Q2316" s="3">
        <v>15818967</v>
      </c>
      <c r="R2316" s="3">
        <v>7000000</v>
      </c>
      <c r="S2316" s="3">
        <f t="shared" si="360"/>
        <v>8818967</v>
      </c>
      <c r="T2316" s="4">
        <f t="shared" si="361"/>
        <v>1.2598524285714285</v>
      </c>
      <c r="U2316" s="5">
        <f t="shared" si="362"/>
        <v>16.50394097142857</v>
      </c>
      <c r="V2316" s="2">
        <f t="shared" si="363"/>
        <v>2014</v>
      </c>
      <c r="W2316" s="18" t="str">
        <f t="shared" si="364"/>
        <v>oktyabr</v>
      </c>
      <c r="X2316" s="18" t="str">
        <f t="shared" si="365"/>
        <v>Matt Bettinelli-Olpin</v>
      </c>
      <c r="Y2316" s="18" t="str">
        <f t="shared" si="366"/>
        <v>DEVİL'S DUE</v>
      </c>
      <c r="Z2316" s="18" t="str">
        <f t="shared" si="367"/>
        <v>Normal</v>
      </c>
      <c r="AA2316" s="18" t="str">
        <f>VLOOKUP(D2316, lookups!$A$2:$B$18, 2, FALSE)</f>
        <v>Low Budget</v>
      </c>
      <c r="AB2316" s="18" t="str">
        <f t="shared" si="368"/>
        <v>Not Recommended</v>
      </c>
      <c r="AC2316" s="18" t="str">
        <f t="shared" si="369"/>
        <v>Normal</v>
      </c>
    </row>
    <row r="2317" spans="1:29" x14ac:dyDescent="0.35">
      <c r="A2317" s="18" t="s">
        <v>4800</v>
      </c>
      <c r="B2317" s="19">
        <v>39250</v>
      </c>
      <c r="C2317" s="18" t="s">
        <v>50</v>
      </c>
      <c r="D2317" s="18" t="s">
        <v>27</v>
      </c>
      <c r="E2317" s="18" t="s">
        <v>3429</v>
      </c>
      <c r="F2317" s="18" t="s">
        <v>22</v>
      </c>
      <c r="G2317" s="18" t="s">
        <v>150</v>
      </c>
      <c r="H2317" s="18" t="s">
        <v>4801</v>
      </c>
      <c r="I2317" s="18" t="s">
        <v>2779</v>
      </c>
      <c r="J2317" s="20">
        <v>283</v>
      </c>
      <c r="K2317" s="20">
        <v>904</v>
      </c>
      <c r="L2317" s="20">
        <v>395</v>
      </c>
      <c r="M2317" s="20">
        <v>0</v>
      </c>
      <c r="N2317" s="20">
        <v>7.6</v>
      </c>
      <c r="O2317" s="20">
        <v>201</v>
      </c>
      <c r="P2317" s="20">
        <v>128</v>
      </c>
      <c r="Q2317" s="3">
        <v>15797907</v>
      </c>
      <c r="R2317" s="3">
        <v>20000000</v>
      </c>
      <c r="S2317" s="3">
        <f t="shared" si="360"/>
        <v>-4202093</v>
      </c>
      <c r="T2317" s="4">
        <f t="shared" si="361"/>
        <v>-0.21010465</v>
      </c>
      <c r="U2317" s="5">
        <f t="shared" si="362"/>
        <v>30.315958139999999</v>
      </c>
      <c r="V2317" s="2">
        <f t="shared" si="363"/>
        <v>2007</v>
      </c>
      <c r="W2317" s="18" t="str">
        <f t="shared" si="364"/>
        <v>iyun</v>
      </c>
      <c r="X2317" s="18" t="str">
        <f t="shared" si="365"/>
        <v>Marc Forster</v>
      </c>
      <c r="Y2317" s="18" t="str">
        <f t="shared" si="366"/>
        <v>THE KİTE RUNNER</v>
      </c>
      <c r="Z2317" s="18" t="str">
        <f t="shared" si="367"/>
        <v>Normal</v>
      </c>
      <c r="AA2317" s="18" t="str">
        <f>VLOOKUP(D2317, lookups!$A$2:$B$18, 2, FALSE)</f>
        <v>Medium Budget</v>
      </c>
      <c r="AB2317" s="18" t="str">
        <f t="shared" si="368"/>
        <v>Not Recommended</v>
      </c>
      <c r="AC2317" s="18" t="str">
        <f t="shared" si="369"/>
        <v>Normal</v>
      </c>
    </row>
    <row r="2318" spans="1:29" x14ac:dyDescent="0.35">
      <c r="A2318" s="18" t="s">
        <v>2604</v>
      </c>
      <c r="B2318" s="19">
        <v>37148</v>
      </c>
      <c r="C2318" s="18" t="s">
        <v>50</v>
      </c>
      <c r="D2318" s="18" t="s">
        <v>95</v>
      </c>
      <c r="E2318" s="18" t="s">
        <v>21</v>
      </c>
      <c r="F2318" s="18" t="s">
        <v>22</v>
      </c>
      <c r="G2318" s="18" t="s">
        <v>110</v>
      </c>
      <c r="H2318" s="18" t="s">
        <v>690</v>
      </c>
      <c r="I2318" s="18" t="s">
        <v>2605</v>
      </c>
      <c r="J2318" s="20">
        <v>11000</v>
      </c>
      <c r="K2318" s="20">
        <v>14536</v>
      </c>
      <c r="L2318" s="20">
        <v>11</v>
      </c>
      <c r="M2318" s="20">
        <v>0</v>
      </c>
      <c r="N2318" s="20">
        <v>5.9</v>
      </c>
      <c r="O2318" s="20">
        <v>113</v>
      </c>
      <c r="P2318" s="20">
        <v>125</v>
      </c>
      <c r="Q2318" s="3">
        <v>15738632</v>
      </c>
      <c r="R2318" s="3">
        <v>42000000</v>
      </c>
      <c r="S2318" s="3">
        <f t="shared" si="360"/>
        <v>-26261368</v>
      </c>
      <c r="T2318" s="4">
        <f t="shared" si="361"/>
        <v>-0.62527066666666664</v>
      </c>
      <c r="U2318" s="5">
        <f t="shared" si="362"/>
        <v>23.349891733333333</v>
      </c>
      <c r="V2318" s="2">
        <f t="shared" si="363"/>
        <v>2001</v>
      </c>
      <c r="W2318" s="18" t="str">
        <f t="shared" si="364"/>
        <v>sentyabr</v>
      </c>
      <c r="X2318" s="18" t="str">
        <f t="shared" si="365"/>
        <v>Demian Lichtenstein</v>
      </c>
      <c r="Y2318" s="18" t="str">
        <f t="shared" si="366"/>
        <v>3000 MİLES TO GRACELAND</v>
      </c>
      <c r="Z2318" s="18" t="str">
        <f t="shared" si="367"/>
        <v>Normal</v>
      </c>
      <c r="AA2318" s="18" t="str">
        <f>VLOOKUP(D2318, lookups!$A$2:$B$18, 2, FALSE)</f>
        <v>High Budget</v>
      </c>
      <c r="AB2318" s="18" t="str">
        <f t="shared" si="368"/>
        <v>Not Recommended</v>
      </c>
      <c r="AC2318" s="18" t="str">
        <f t="shared" si="369"/>
        <v>High Buzz Mismatch</v>
      </c>
    </row>
    <row r="2319" spans="1:29" x14ac:dyDescent="0.35">
      <c r="A2319" s="18" t="s">
        <v>3744</v>
      </c>
      <c r="B2319" s="19">
        <v>38327</v>
      </c>
      <c r="C2319" s="18" t="s">
        <v>50</v>
      </c>
      <c r="D2319" s="18" t="s">
        <v>95</v>
      </c>
      <c r="E2319" s="18" t="s">
        <v>21</v>
      </c>
      <c r="F2319" s="18" t="s">
        <v>22</v>
      </c>
      <c r="G2319" s="18" t="s">
        <v>150</v>
      </c>
      <c r="H2319" s="18" t="s">
        <v>3745</v>
      </c>
      <c r="I2319" s="18" t="s">
        <v>3746</v>
      </c>
      <c r="J2319" s="20">
        <v>787</v>
      </c>
      <c r="K2319" s="20">
        <v>2915</v>
      </c>
      <c r="L2319" s="20">
        <v>2</v>
      </c>
      <c r="M2319" s="20">
        <v>269</v>
      </c>
      <c r="N2319" s="20">
        <v>5.8</v>
      </c>
      <c r="O2319" s="20">
        <v>77</v>
      </c>
      <c r="P2319" s="20">
        <v>84</v>
      </c>
      <c r="Q2319" s="3">
        <v>15712072</v>
      </c>
      <c r="R2319" s="3">
        <v>20000000</v>
      </c>
      <c r="S2319" s="3">
        <f t="shared" si="360"/>
        <v>-4287928</v>
      </c>
      <c r="T2319" s="4">
        <f t="shared" si="361"/>
        <v>-0.21439639999999999</v>
      </c>
      <c r="U2319" s="5">
        <f t="shared" si="362"/>
        <v>23.141141440000002</v>
      </c>
      <c r="V2319" s="2">
        <f t="shared" si="363"/>
        <v>2004</v>
      </c>
      <c r="W2319" s="18" t="str">
        <f t="shared" si="364"/>
        <v>dekabr</v>
      </c>
      <c r="X2319" s="18" t="str">
        <f t="shared" si="365"/>
        <v>Paul Abascal</v>
      </c>
      <c r="Y2319" s="18" t="str">
        <f t="shared" si="366"/>
        <v>PAPARAZZİ</v>
      </c>
      <c r="Z2319" s="18" t="str">
        <f t="shared" si="367"/>
        <v>Normal</v>
      </c>
      <c r="AA2319" s="18" t="str">
        <f>VLOOKUP(D2319, lookups!$A$2:$B$18, 2, FALSE)</f>
        <v>High Budget</v>
      </c>
      <c r="AB2319" s="18" t="str">
        <f t="shared" si="368"/>
        <v>Not Recommended</v>
      </c>
      <c r="AC2319" s="18" t="str">
        <f t="shared" si="369"/>
        <v>High Buzz Mismatch</v>
      </c>
    </row>
    <row r="2320" spans="1:29" x14ac:dyDescent="0.35">
      <c r="A2320" s="18" t="s">
        <v>4999</v>
      </c>
      <c r="B2320" s="19">
        <v>39672</v>
      </c>
      <c r="C2320" s="18" t="s">
        <v>50</v>
      </c>
      <c r="D2320" s="18" t="s">
        <v>20</v>
      </c>
      <c r="E2320" s="18" t="s">
        <v>21</v>
      </c>
      <c r="F2320" s="18" t="s">
        <v>22</v>
      </c>
      <c r="G2320" s="18" t="s">
        <v>110</v>
      </c>
      <c r="H2320" s="18" t="s">
        <v>5000</v>
      </c>
      <c r="I2320" s="18" t="s">
        <v>2270</v>
      </c>
      <c r="J2320" s="20">
        <v>1000</v>
      </c>
      <c r="K2320" s="20">
        <v>5101</v>
      </c>
      <c r="L2320" s="20">
        <v>149</v>
      </c>
      <c r="M2320" s="20">
        <v>0</v>
      </c>
      <c r="N2320" s="20">
        <v>6.7</v>
      </c>
      <c r="O2320" s="20">
        <v>154</v>
      </c>
      <c r="P2320" s="20">
        <v>130</v>
      </c>
      <c r="Q2320" s="3">
        <v>15709385</v>
      </c>
      <c r="R2320" s="3">
        <v>30000000</v>
      </c>
      <c r="S2320" s="3">
        <f t="shared" si="360"/>
        <v>-14290615</v>
      </c>
      <c r="T2320" s="4">
        <f t="shared" si="361"/>
        <v>-0.47635383333333331</v>
      </c>
      <c r="U2320" s="5">
        <f t="shared" si="362"/>
        <v>26.609458466666666</v>
      </c>
      <c r="V2320" s="2">
        <f t="shared" si="363"/>
        <v>2008</v>
      </c>
      <c r="W2320" s="18" t="str">
        <f t="shared" si="364"/>
        <v>avgust</v>
      </c>
      <c r="X2320" s="18" t="str">
        <f t="shared" si="365"/>
        <v>Gavin O'Connor</v>
      </c>
      <c r="Y2320" s="18" t="str">
        <f t="shared" si="366"/>
        <v>PRİDE AND GLORY</v>
      </c>
      <c r="Z2320" s="18" t="str">
        <f t="shared" si="367"/>
        <v>Normal</v>
      </c>
      <c r="AA2320" s="18" t="str">
        <f>VLOOKUP(D2320, lookups!$A$2:$B$18, 2, FALSE)</f>
        <v>Medium Budget</v>
      </c>
      <c r="AB2320" s="18" t="str">
        <f t="shared" si="368"/>
        <v>Not Recommended</v>
      </c>
      <c r="AC2320" s="18" t="str">
        <f t="shared" si="369"/>
        <v>Normal</v>
      </c>
    </row>
    <row r="2321" spans="1:29" x14ac:dyDescent="0.35">
      <c r="A2321" s="18" t="s">
        <v>5086</v>
      </c>
      <c r="B2321" s="19">
        <v>39701</v>
      </c>
      <c r="C2321" s="18" t="s">
        <v>50</v>
      </c>
      <c r="D2321" s="18" t="s">
        <v>27</v>
      </c>
      <c r="E2321" s="18" t="s">
        <v>21</v>
      </c>
      <c r="F2321" s="18" t="s">
        <v>22</v>
      </c>
      <c r="G2321" s="18" t="s">
        <v>110</v>
      </c>
      <c r="H2321" s="18" t="s">
        <v>3449</v>
      </c>
      <c r="I2321" s="18" t="s">
        <v>3096</v>
      </c>
      <c r="J2321" s="20">
        <v>10000</v>
      </c>
      <c r="K2321" s="20">
        <v>11114</v>
      </c>
      <c r="L2321" s="20">
        <v>0</v>
      </c>
      <c r="M2321" s="20">
        <v>16000</v>
      </c>
      <c r="N2321" s="20">
        <v>7.6</v>
      </c>
      <c r="O2321" s="20">
        <v>388</v>
      </c>
      <c r="P2321" s="20">
        <v>131</v>
      </c>
      <c r="Q2321" s="3">
        <v>15700000</v>
      </c>
      <c r="R2321" s="3">
        <v>15000000</v>
      </c>
      <c r="S2321" s="3">
        <f t="shared" si="360"/>
        <v>700000</v>
      </c>
      <c r="T2321" s="4">
        <f t="shared" si="361"/>
        <v>4.6666666666666669E-2</v>
      </c>
      <c r="U2321" s="5">
        <f t="shared" si="362"/>
        <v>32.018666666666668</v>
      </c>
      <c r="V2321" s="2">
        <f t="shared" si="363"/>
        <v>2008</v>
      </c>
      <c r="W2321" s="18" t="str">
        <f t="shared" si="364"/>
        <v>sentyabr</v>
      </c>
      <c r="X2321" s="18" t="str">
        <f t="shared" si="365"/>
        <v>Kathryn Bigelow</v>
      </c>
      <c r="Y2321" s="18" t="str">
        <f t="shared" si="366"/>
        <v>THE HURT LOCKER</v>
      </c>
      <c r="Z2321" s="18" t="str">
        <f t="shared" si="367"/>
        <v>Normal</v>
      </c>
      <c r="AA2321" s="18" t="str">
        <f>VLOOKUP(D2321, lookups!$A$2:$B$18, 2, FALSE)</f>
        <v>Medium Budget</v>
      </c>
      <c r="AB2321" s="18" t="str">
        <f t="shared" si="368"/>
        <v>Not Recommended</v>
      </c>
      <c r="AC2321" s="18" t="str">
        <f t="shared" si="369"/>
        <v>Normal</v>
      </c>
    </row>
    <row r="2322" spans="1:29" x14ac:dyDescent="0.35">
      <c r="A2322" s="18" t="s">
        <v>631</v>
      </c>
      <c r="B2322" s="19">
        <v>32019</v>
      </c>
      <c r="C2322" s="18" t="s">
        <v>50</v>
      </c>
      <c r="D2322" s="18" t="s">
        <v>95</v>
      </c>
      <c r="E2322" s="18" t="s">
        <v>21</v>
      </c>
      <c r="F2322" s="18" t="s">
        <v>101</v>
      </c>
      <c r="G2322" s="18" t="s">
        <v>102</v>
      </c>
      <c r="H2322" s="18" t="s">
        <v>632</v>
      </c>
      <c r="I2322" s="18" t="s">
        <v>633</v>
      </c>
      <c r="J2322" s="20">
        <v>1000</v>
      </c>
      <c r="K2322" s="20">
        <v>3007</v>
      </c>
      <c r="L2322" s="20">
        <v>22</v>
      </c>
      <c r="M2322" s="20">
        <v>1000</v>
      </c>
      <c r="N2322" s="20">
        <v>3.6</v>
      </c>
      <c r="O2322" s="20">
        <v>94</v>
      </c>
      <c r="P2322" s="20">
        <v>134</v>
      </c>
      <c r="Q2322" s="3">
        <v>15681020</v>
      </c>
      <c r="R2322" s="3">
        <v>17000000</v>
      </c>
      <c r="S2322" s="3">
        <f t="shared" si="360"/>
        <v>-1318980</v>
      </c>
      <c r="T2322" s="4">
        <f t="shared" si="361"/>
        <v>-7.7587058823529412E-2</v>
      </c>
      <c r="U2322" s="5">
        <f t="shared" si="362"/>
        <v>14.468965176470588</v>
      </c>
      <c r="V2322" s="2">
        <f t="shared" si="363"/>
        <v>1987</v>
      </c>
      <c r="W2322" s="18" t="str">
        <f t="shared" si="364"/>
        <v>avgust</v>
      </c>
      <c r="X2322" s="18" t="str">
        <f t="shared" si="365"/>
        <v>Sidney J. Furie</v>
      </c>
      <c r="Y2322" s="18" t="str">
        <f t="shared" si="366"/>
        <v>SUPERMAN IV: THE QUEST FOR PEACE</v>
      </c>
      <c r="Z2322" s="18" t="str">
        <f t="shared" si="367"/>
        <v>Normal</v>
      </c>
      <c r="AA2322" s="18" t="str">
        <f>VLOOKUP(D2322, lookups!$A$2:$B$18, 2, FALSE)</f>
        <v>High Budget</v>
      </c>
      <c r="AB2322" s="18" t="str">
        <f t="shared" si="368"/>
        <v>Not Recommended</v>
      </c>
      <c r="AC2322" s="18" t="str">
        <f t="shared" si="369"/>
        <v>High Buzz Mismatch</v>
      </c>
    </row>
    <row r="2323" spans="1:29" x14ac:dyDescent="0.35">
      <c r="A2323" s="18" t="s">
        <v>4385</v>
      </c>
      <c r="B2323" s="19">
        <v>39032</v>
      </c>
      <c r="C2323" s="18" t="s">
        <v>50</v>
      </c>
      <c r="D2323" s="18" t="s">
        <v>38</v>
      </c>
      <c r="E2323" s="18" t="s">
        <v>21</v>
      </c>
      <c r="F2323" s="18" t="s">
        <v>22</v>
      </c>
      <c r="G2323" s="18" t="s">
        <v>150</v>
      </c>
      <c r="H2323" s="18" t="s">
        <v>526</v>
      </c>
      <c r="I2323" s="18" t="s">
        <v>4386</v>
      </c>
      <c r="J2323" s="20">
        <v>690</v>
      </c>
      <c r="K2323" s="20">
        <v>2135</v>
      </c>
      <c r="L2323" s="20">
        <v>0</v>
      </c>
      <c r="M2323" s="20">
        <v>110</v>
      </c>
      <c r="N2323" s="20">
        <v>3.1</v>
      </c>
      <c r="O2323" s="20">
        <v>37</v>
      </c>
      <c r="P2323" s="20">
        <v>89</v>
      </c>
      <c r="Q2323" s="3">
        <v>15655665</v>
      </c>
      <c r="R2323" s="3">
        <v>4000000</v>
      </c>
      <c r="S2323" s="3">
        <f t="shared" si="360"/>
        <v>11655665</v>
      </c>
      <c r="T2323" s="4">
        <f t="shared" si="361"/>
        <v>2.9139162500000002</v>
      </c>
      <c r="U2323" s="5">
        <f t="shared" si="362"/>
        <v>13.5765665</v>
      </c>
      <c r="V2323" s="2">
        <f t="shared" si="363"/>
        <v>2006</v>
      </c>
      <c r="W2323" s="18" t="str">
        <f t="shared" si="364"/>
        <v>noyabr</v>
      </c>
      <c r="X2323" s="18" t="str">
        <f t="shared" si="365"/>
        <v>Trent Cooper</v>
      </c>
      <c r="Y2323" s="18" t="str">
        <f t="shared" si="366"/>
        <v>LARRY THE CABLE GUY: HEALTH INSPECTOR</v>
      </c>
      <c r="Z2323" s="18" t="str">
        <f t="shared" si="367"/>
        <v>Normal</v>
      </c>
      <c r="AA2323" s="18" t="str">
        <f>VLOOKUP(D2323, lookups!$A$2:$B$18, 2, FALSE)</f>
        <v>Medium Budget</v>
      </c>
      <c r="AB2323" s="18" t="str">
        <f t="shared" si="368"/>
        <v>Not Recommended</v>
      </c>
      <c r="AC2323" s="18" t="str">
        <f t="shared" si="369"/>
        <v>Normal</v>
      </c>
    </row>
    <row r="2324" spans="1:29" x14ac:dyDescent="0.35">
      <c r="A2324" s="18" t="s">
        <v>6275</v>
      </c>
      <c r="B2324" s="19">
        <v>41098</v>
      </c>
      <c r="C2324" s="18" t="s">
        <v>50</v>
      </c>
      <c r="D2324" s="18" t="s">
        <v>95</v>
      </c>
      <c r="E2324" s="18" t="s">
        <v>21</v>
      </c>
      <c r="F2324" s="18" t="s">
        <v>22</v>
      </c>
      <c r="G2324" s="18" t="s">
        <v>110</v>
      </c>
      <c r="H2324" s="18" t="s">
        <v>2177</v>
      </c>
      <c r="I2324" s="18" t="s">
        <v>6276</v>
      </c>
      <c r="J2324" s="20">
        <v>746</v>
      </c>
      <c r="K2324" s="20">
        <v>2377</v>
      </c>
      <c r="L2324" s="20">
        <v>561</v>
      </c>
      <c r="M2324" s="20">
        <v>29000</v>
      </c>
      <c r="N2324" s="20">
        <v>5.4</v>
      </c>
      <c r="O2324" s="20">
        <v>208</v>
      </c>
      <c r="P2324" s="20">
        <v>107</v>
      </c>
      <c r="Q2324" s="3">
        <v>15608545</v>
      </c>
      <c r="R2324" s="3">
        <v>15000000</v>
      </c>
      <c r="S2324" s="3">
        <f t="shared" si="360"/>
        <v>608545</v>
      </c>
      <c r="T2324" s="4">
        <f t="shared" si="361"/>
        <v>4.0569666666666664E-2</v>
      </c>
      <c r="U2324" s="5">
        <f t="shared" si="362"/>
        <v>24.516227866666668</v>
      </c>
      <c r="V2324" s="2">
        <f t="shared" si="363"/>
        <v>2012</v>
      </c>
      <c r="W2324" s="18" t="str">
        <f t="shared" si="364"/>
        <v>iyul</v>
      </c>
      <c r="X2324" s="18" t="str">
        <f t="shared" si="365"/>
        <v>RZA</v>
      </c>
      <c r="Y2324" s="18" t="str">
        <f t="shared" si="366"/>
        <v>THE MAN WİTH THE IRON FİSTS</v>
      </c>
      <c r="Z2324" s="18" t="str">
        <f t="shared" si="367"/>
        <v>Normal</v>
      </c>
      <c r="AA2324" s="18" t="str">
        <f>VLOOKUP(D2324, lookups!$A$2:$B$18, 2, FALSE)</f>
        <v>High Budget</v>
      </c>
      <c r="AB2324" s="18" t="str">
        <f t="shared" si="368"/>
        <v>Not Recommended</v>
      </c>
      <c r="AC2324" s="18" t="str">
        <f t="shared" si="369"/>
        <v>High Buzz Mismatch</v>
      </c>
    </row>
    <row r="2325" spans="1:29" x14ac:dyDescent="0.35">
      <c r="A2325" s="18" t="s">
        <v>2762</v>
      </c>
      <c r="B2325" s="19">
        <v>37079</v>
      </c>
      <c r="C2325" s="18" t="s">
        <v>50</v>
      </c>
      <c r="D2325" s="18" t="s">
        <v>27</v>
      </c>
      <c r="E2325" s="18" t="s">
        <v>21</v>
      </c>
      <c r="F2325" s="18" t="s">
        <v>22</v>
      </c>
      <c r="G2325" s="18" t="s">
        <v>110</v>
      </c>
      <c r="H2325" s="18" t="s">
        <v>2763</v>
      </c>
      <c r="I2325" s="18" t="s">
        <v>1288</v>
      </c>
      <c r="J2325" s="20">
        <v>16000</v>
      </c>
      <c r="K2325" s="20">
        <v>21622</v>
      </c>
      <c r="L2325" s="20">
        <v>34</v>
      </c>
      <c r="M2325" s="20">
        <v>0</v>
      </c>
      <c r="N2325" s="20">
        <v>7.5</v>
      </c>
      <c r="O2325" s="20">
        <v>99</v>
      </c>
      <c r="P2325" s="20">
        <v>125</v>
      </c>
      <c r="Q2325" s="3">
        <v>15561627</v>
      </c>
      <c r="R2325" s="3">
        <v>18000000</v>
      </c>
      <c r="S2325" s="3">
        <f t="shared" si="360"/>
        <v>-2438373</v>
      </c>
      <c r="T2325" s="4">
        <f t="shared" si="361"/>
        <v>-0.13546516666666666</v>
      </c>
      <c r="U2325" s="5">
        <f t="shared" si="362"/>
        <v>29.945813933333334</v>
      </c>
      <c r="V2325" s="2">
        <f t="shared" si="363"/>
        <v>2001</v>
      </c>
      <c r="W2325" s="18" t="str">
        <f t="shared" si="364"/>
        <v>iyul</v>
      </c>
      <c r="X2325" s="18" t="str">
        <f t="shared" si="365"/>
        <v>Irwin Winkler</v>
      </c>
      <c r="Y2325" s="18" t="str">
        <f t="shared" si="366"/>
        <v>LİFE AS A HOUSE</v>
      </c>
      <c r="Z2325" s="18" t="str">
        <f t="shared" si="367"/>
        <v>Normal</v>
      </c>
      <c r="AA2325" s="18" t="str">
        <f>VLOOKUP(D2325, lookups!$A$2:$B$18, 2, FALSE)</f>
        <v>Medium Budget</v>
      </c>
      <c r="AB2325" s="18" t="str">
        <f t="shared" si="368"/>
        <v>Not Recommended</v>
      </c>
      <c r="AC2325" s="18" t="str">
        <f t="shared" si="369"/>
        <v>Normal</v>
      </c>
    </row>
    <row r="2326" spans="1:29" x14ac:dyDescent="0.35">
      <c r="A2326" s="18" t="s">
        <v>3410</v>
      </c>
      <c r="B2326" s="19">
        <v>37751</v>
      </c>
      <c r="C2326" s="18" t="s">
        <v>50</v>
      </c>
      <c r="D2326" s="18" t="s">
        <v>38</v>
      </c>
      <c r="E2326" s="18" t="s">
        <v>21</v>
      </c>
      <c r="F2326" s="18" t="s">
        <v>22</v>
      </c>
      <c r="G2326" s="18" t="s">
        <v>150</v>
      </c>
      <c r="H2326" s="18" t="s">
        <v>3411</v>
      </c>
      <c r="I2326" s="18" t="s">
        <v>894</v>
      </c>
      <c r="J2326" s="20">
        <v>869</v>
      </c>
      <c r="K2326" s="20">
        <v>3007</v>
      </c>
      <c r="L2326" s="20">
        <v>119</v>
      </c>
      <c r="M2326" s="20">
        <v>411</v>
      </c>
      <c r="N2326" s="20">
        <v>4.5999999999999996</v>
      </c>
      <c r="O2326" s="20">
        <v>56</v>
      </c>
      <c r="P2326" s="20">
        <v>90</v>
      </c>
      <c r="Q2326" s="3">
        <v>15549702</v>
      </c>
      <c r="R2326" s="3">
        <v>14000000</v>
      </c>
      <c r="S2326" s="3">
        <f t="shared" si="360"/>
        <v>1549702</v>
      </c>
      <c r="T2326" s="4">
        <f t="shared" si="361"/>
        <v>0.110693</v>
      </c>
      <c r="U2326" s="5">
        <f t="shared" si="362"/>
        <v>18.485377199999999</v>
      </c>
      <c r="V2326" s="2">
        <f t="shared" si="363"/>
        <v>2003</v>
      </c>
      <c r="W2326" s="18" t="str">
        <f t="shared" si="364"/>
        <v>may</v>
      </c>
      <c r="X2326" s="18" t="str">
        <f t="shared" si="365"/>
        <v>David Zucker</v>
      </c>
      <c r="Y2326" s="18" t="str">
        <f t="shared" si="366"/>
        <v>MY BOSS'S DAUGHTER</v>
      </c>
      <c r="Z2326" s="18" t="str">
        <f t="shared" si="367"/>
        <v>Normal</v>
      </c>
      <c r="AA2326" s="18" t="str">
        <f>VLOOKUP(D2326, lookups!$A$2:$B$18, 2, FALSE)</f>
        <v>Medium Budget</v>
      </c>
      <c r="AB2326" s="18" t="str">
        <f t="shared" si="368"/>
        <v>Not Recommended</v>
      </c>
      <c r="AC2326" s="18" t="str">
        <f t="shared" si="369"/>
        <v>High Buzz Mismatch</v>
      </c>
    </row>
    <row r="2327" spans="1:29" x14ac:dyDescent="0.35">
      <c r="A2327" s="18" t="s">
        <v>2291</v>
      </c>
      <c r="B2327" s="19">
        <v>36599</v>
      </c>
      <c r="C2327" s="18" t="s">
        <v>50</v>
      </c>
      <c r="D2327" s="18" t="s">
        <v>27</v>
      </c>
      <c r="E2327" s="18" t="s">
        <v>21</v>
      </c>
      <c r="F2327" s="18" t="s">
        <v>22</v>
      </c>
      <c r="G2327" s="18" t="s">
        <v>150</v>
      </c>
      <c r="H2327" s="18" t="s">
        <v>1541</v>
      </c>
      <c r="I2327" s="18" t="s">
        <v>1433</v>
      </c>
      <c r="J2327" s="20">
        <v>13000</v>
      </c>
      <c r="K2327" s="20">
        <v>15006</v>
      </c>
      <c r="L2327" s="20">
        <v>0</v>
      </c>
      <c r="M2327" s="20">
        <v>652</v>
      </c>
      <c r="N2327" s="20">
        <v>5.8</v>
      </c>
      <c r="O2327" s="20">
        <v>85</v>
      </c>
      <c r="P2327" s="20">
        <v>220</v>
      </c>
      <c r="Q2327" s="3">
        <v>15527125</v>
      </c>
      <c r="R2327" s="3">
        <v>57000000</v>
      </c>
      <c r="S2327" s="3">
        <f t="shared" si="360"/>
        <v>-41472875</v>
      </c>
      <c r="T2327" s="4">
        <f t="shared" si="361"/>
        <v>-0.72759429824561406</v>
      </c>
      <c r="U2327" s="5">
        <f t="shared" si="362"/>
        <v>22.974162280701755</v>
      </c>
      <c r="V2327" s="2">
        <f t="shared" si="363"/>
        <v>2000</v>
      </c>
      <c r="W2327" s="18" t="str">
        <f t="shared" si="364"/>
        <v>mart</v>
      </c>
      <c r="X2327" s="18" t="str">
        <f t="shared" si="365"/>
        <v>Billy Bob Thornton</v>
      </c>
      <c r="Y2327" s="18" t="str">
        <f t="shared" si="366"/>
        <v>ALL THE PRETTY HORSES</v>
      </c>
      <c r="Z2327" s="18" t="str">
        <f t="shared" si="367"/>
        <v>Underperformer</v>
      </c>
      <c r="AA2327" s="18" t="str">
        <f>VLOOKUP(D2327, lookups!$A$2:$B$18, 2, FALSE)</f>
        <v>Medium Budget</v>
      </c>
      <c r="AB2327" s="18" t="str">
        <f t="shared" si="368"/>
        <v>Not Recommended</v>
      </c>
      <c r="AC2327" s="18" t="str">
        <f t="shared" si="369"/>
        <v>High Buzz Mismatch</v>
      </c>
    </row>
    <row r="2328" spans="1:29" x14ac:dyDescent="0.35">
      <c r="A2328" s="18" t="s">
        <v>5697</v>
      </c>
      <c r="B2328" s="19">
        <v>40384</v>
      </c>
      <c r="C2328" s="18" t="s">
        <v>50</v>
      </c>
      <c r="D2328" s="18" t="s">
        <v>312</v>
      </c>
      <c r="E2328" s="18" t="s">
        <v>21</v>
      </c>
      <c r="F2328" s="18" t="s">
        <v>179</v>
      </c>
      <c r="G2328" s="18" t="s">
        <v>150</v>
      </c>
      <c r="H2328" s="18" t="s">
        <v>1387</v>
      </c>
      <c r="I2328" s="18" t="s">
        <v>2233</v>
      </c>
      <c r="J2328" s="20">
        <v>854</v>
      </c>
      <c r="K2328" s="20">
        <v>2507</v>
      </c>
      <c r="L2328" s="20">
        <v>2000</v>
      </c>
      <c r="M2328" s="20">
        <v>15000</v>
      </c>
      <c r="N2328" s="20">
        <v>7.2</v>
      </c>
      <c r="O2328" s="20">
        <v>343</v>
      </c>
      <c r="P2328" s="20">
        <v>128</v>
      </c>
      <c r="Q2328" s="3">
        <v>15523168</v>
      </c>
      <c r="R2328" s="3">
        <v>45000000</v>
      </c>
      <c r="S2328" s="3">
        <f t="shared" si="360"/>
        <v>-29476832</v>
      </c>
      <c r="T2328" s="4">
        <f t="shared" si="361"/>
        <v>-0.65504071111111106</v>
      </c>
      <c r="U2328" s="5">
        <f t="shared" si="362"/>
        <v>30.037983715555555</v>
      </c>
      <c r="V2328" s="2">
        <f t="shared" si="363"/>
        <v>2010</v>
      </c>
      <c r="W2328" s="18" t="str">
        <f t="shared" si="364"/>
        <v>iyul</v>
      </c>
      <c r="X2328" s="18" t="str">
        <f t="shared" si="365"/>
        <v>Roman Polanski</v>
      </c>
      <c r="Y2328" s="18" t="str">
        <f t="shared" si="366"/>
        <v>THE GHOST WRİTER</v>
      </c>
      <c r="Z2328" s="18" t="str">
        <f t="shared" si="367"/>
        <v>Normal</v>
      </c>
      <c r="AA2328" s="18" t="str">
        <f>VLOOKUP(D2328, lookups!$A$2:$B$18, 2, FALSE)</f>
        <v>Medium Budget</v>
      </c>
      <c r="AB2328" s="18" t="str">
        <f t="shared" si="368"/>
        <v>Not Recommended</v>
      </c>
      <c r="AC2328" s="18" t="str">
        <f t="shared" si="369"/>
        <v>Normal</v>
      </c>
    </row>
    <row r="2329" spans="1:29" x14ac:dyDescent="0.35">
      <c r="A2329" s="18" t="s">
        <v>4350</v>
      </c>
      <c r="B2329" s="19">
        <v>38990</v>
      </c>
      <c r="C2329" s="18" t="s">
        <v>50</v>
      </c>
      <c r="D2329" s="18" t="s">
        <v>58</v>
      </c>
      <c r="E2329" s="18" t="s">
        <v>21</v>
      </c>
      <c r="F2329" s="18" t="s">
        <v>22</v>
      </c>
      <c r="G2329" s="18" t="s">
        <v>102</v>
      </c>
      <c r="H2329" s="18" t="s">
        <v>2033</v>
      </c>
      <c r="I2329" s="18" t="s">
        <v>4351</v>
      </c>
      <c r="J2329" s="20">
        <v>4000</v>
      </c>
      <c r="K2329" s="20">
        <v>6863</v>
      </c>
      <c r="L2329" s="20">
        <v>0</v>
      </c>
      <c r="M2329" s="20">
        <v>261</v>
      </c>
      <c r="N2329" s="20">
        <v>4.5</v>
      </c>
      <c r="O2329" s="20">
        <v>93</v>
      </c>
      <c r="P2329" s="20">
        <v>75</v>
      </c>
      <c r="Q2329" s="3">
        <v>15519841</v>
      </c>
      <c r="R2329" s="3">
        <v>47000000</v>
      </c>
      <c r="S2329" s="3">
        <f t="shared" si="360"/>
        <v>-31480159</v>
      </c>
      <c r="T2329" s="4">
        <f t="shared" si="361"/>
        <v>-0.66979061702127662</v>
      </c>
      <c r="U2329" s="5">
        <f t="shared" si="362"/>
        <v>17.758183753191489</v>
      </c>
      <c r="V2329" s="2">
        <f t="shared" si="363"/>
        <v>2006</v>
      </c>
      <c r="W2329" s="18" t="str">
        <f t="shared" si="364"/>
        <v>sentyabr</v>
      </c>
      <c r="X2329" s="18" t="str">
        <f t="shared" si="365"/>
        <v>Paul Bolger</v>
      </c>
      <c r="Y2329" s="18" t="str">
        <f t="shared" si="366"/>
        <v>HAPPİLY N'EVER AFTER</v>
      </c>
      <c r="Z2329" s="18" t="str">
        <f t="shared" si="367"/>
        <v>Normal</v>
      </c>
      <c r="AA2329" s="18" t="str">
        <f>VLOOKUP(D2329, lookups!$A$2:$B$18, 2, FALSE)</f>
        <v>High Budget</v>
      </c>
      <c r="AB2329" s="18" t="str">
        <f t="shared" si="368"/>
        <v>Not Recommended</v>
      </c>
      <c r="AC2329" s="18" t="str">
        <f t="shared" si="369"/>
        <v>High Buzz Mismatch</v>
      </c>
    </row>
    <row r="2330" spans="1:29" x14ac:dyDescent="0.35">
      <c r="A2330" s="18" t="s">
        <v>2248</v>
      </c>
      <c r="B2330" s="19">
        <v>36506</v>
      </c>
      <c r="C2330" s="18" t="s">
        <v>50</v>
      </c>
      <c r="D2330" s="18" t="s">
        <v>312</v>
      </c>
      <c r="E2330" s="18" t="s">
        <v>21</v>
      </c>
      <c r="F2330" s="18" t="s">
        <v>29</v>
      </c>
      <c r="G2330" s="18" t="s">
        <v>110</v>
      </c>
      <c r="H2330" s="18" t="s">
        <v>2117</v>
      </c>
      <c r="I2330" s="18" t="s">
        <v>2249</v>
      </c>
      <c r="J2330" s="20">
        <v>599</v>
      </c>
      <c r="K2330" s="20">
        <v>2389</v>
      </c>
      <c r="L2330" s="20">
        <v>9</v>
      </c>
      <c r="M2330" s="20">
        <v>0</v>
      </c>
      <c r="N2330" s="20">
        <v>7</v>
      </c>
      <c r="O2330" s="20">
        <v>111</v>
      </c>
      <c r="P2330" s="20">
        <v>100</v>
      </c>
      <c r="Q2330" s="3">
        <v>15500000</v>
      </c>
      <c r="R2330" s="3">
        <v>16000000</v>
      </c>
      <c r="S2330" s="3">
        <f t="shared" si="360"/>
        <v>-500000</v>
      </c>
      <c r="T2330" s="4">
        <f t="shared" si="361"/>
        <v>-3.125E-2</v>
      </c>
      <c r="U2330" s="5">
        <f t="shared" si="362"/>
        <v>27.987500000000001</v>
      </c>
      <c r="V2330" s="2">
        <f t="shared" si="363"/>
        <v>1999</v>
      </c>
      <c r="W2330" s="18" t="str">
        <f t="shared" si="364"/>
        <v>dekabr</v>
      </c>
      <c r="X2330" s="18" t="str">
        <f t="shared" si="365"/>
        <v>Josef Rusnak</v>
      </c>
      <c r="Y2330" s="18" t="str">
        <f t="shared" si="366"/>
        <v>THE THİRTEENTH FLOOR</v>
      </c>
      <c r="Z2330" s="18" t="str">
        <f t="shared" si="367"/>
        <v>Normal</v>
      </c>
      <c r="AA2330" s="18" t="str">
        <f>VLOOKUP(D2330, lookups!$A$2:$B$18, 2, FALSE)</f>
        <v>Medium Budget</v>
      </c>
      <c r="AB2330" s="18" t="str">
        <f t="shared" si="368"/>
        <v>Not Recommended</v>
      </c>
      <c r="AC2330" s="18" t="str">
        <f t="shared" si="369"/>
        <v>Normal</v>
      </c>
    </row>
    <row r="2331" spans="1:29" x14ac:dyDescent="0.35">
      <c r="A2331" s="18" t="s">
        <v>5173</v>
      </c>
      <c r="B2331" s="19">
        <v>40165</v>
      </c>
      <c r="C2331" s="18" t="s">
        <v>50</v>
      </c>
      <c r="D2331" s="18" t="s">
        <v>58</v>
      </c>
      <c r="E2331" s="18" t="s">
        <v>21</v>
      </c>
      <c r="F2331" s="18" t="s">
        <v>22</v>
      </c>
      <c r="G2331" s="18" t="s">
        <v>110</v>
      </c>
      <c r="H2331" s="18" t="s">
        <v>5174</v>
      </c>
      <c r="I2331" s="18" t="s">
        <v>2454</v>
      </c>
      <c r="J2331" s="20">
        <v>26000</v>
      </c>
      <c r="K2331" s="20">
        <v>41359</v>
      </c>
      <c r="L2331" s="20">
        <v>123</v>
      </c>
      <c r="M2331" s="20">
        <v>4000</v>
      </c>
      <c r="N2331" s="20">
        <v>6.5</v>
      </c>
      <c r="O2331" s="20">
        <v>160</v>
      </c>
      <c r="P2331" s="20">
        <v>108</v>
      </c>
      <c r="Q2331" s="3">
        <v>15483540</v>
      </c>
      <c r="R2331" s="3">
        <v>14000000</v>
      </c>
      <c r="S2331" s="3">
        <f t="shared" si="360"/>
        <v>1483540</v>
      </c>
      <c r="T2331" s="4">
        <f t="shared" si="361"/>
        <v>0.10596714285714286</v>
      </c>
      <c r="U2331" s="5">
        <f t="shared" si="362"/>
        <v>26.442386857142857</v>
      </c>
      <c r="V2331" s="2">
        <f t="shared" si="363"/>
        <v>2009</v>
      </c>
      <c r="W2331" s="18" t="str">
        <f t="shared" si="364"/>
        <v>dekabr</v>
      </c>
      <c r="X2331" s="18" t="str">
        <f t="shared" si="365"/>
        <v>David Twohy</v>
      </c>
      <c r="Y2331" s="18" t="str">
        <f t="shared" si="366"/>
        <v>A PERFECT GETAWAY</v>
      </c>
      <c r="Z2331" s="18" t="str">
        <f t="shared" si="367"/>
        <v>Normal</v>
      </c>
      <c r="AA2331" s="18" t="str">
        <f>VLOOKUP(D2331, lookups!$A$2:$B$18, 2, FALSE)</f>
        <v>High Budget</v>
      </c>
      <c r="AB2331" s="18" t="str">
        <f t="shared" si="368"/>
        <v>Not Recommended</v>
      </c>
      <c r="AC2331" s="18" t="str">
        <f t="shared" si="369"/>
        <v>Normal</v>
      </c>
    </row>
    <row r="2332" spans="1:29" x14ac:dyDescent="0.35">
      <c r="A2332" s="18" t="s">
        <v>2414</v>
      </c>
      <c r="B2332" s="19">
        <v>36637</v>
      </c>
      <c r="C2332" s="18" t="s">
        <v>50</v>
      </c>
      <c r="D2332" s="18" t="s">
        <v>38</v>
      </c>
      <c r="E2332" s="18" t="s">
        <v>21</v>
      </c>
      <c r="F2332" s="18" t="s">
        <v>22</v>
      </c>
      <c r="G2332" s="18" t="s">
        <v>150</v>
      </c>
      <c r="H2332" s="18" t="s">
        <v>2415</v>
      </c>
      <c r="I2332" s="18" t="s">
        <v>1198</v>
      </c>
      <c r="J2332" s="20">
        <v>302</v>
      </c>
      <c r="K2332" s="20">
        <v>1189</v>
      </c>
      <c r="L2332" s="20">
        <v>143</v>
      </c>
      <c r="M2332" s="20">
        <v>1000</v>
      </c>
      <c r="N2332" s="20">
        <v>5.3</v>
      </c>
      <c r="O2332" s="20">
        <v>81</v>
      </c>
      <c r="P2332" s="20">
        <v>98</v>
      </c>
      <c r="Q2332" s="3">
        <v>15464026</v>
      </c>
      <c r="R2332" s="3">
        <v>20000000</v>
      </c>
      <c r="S2332" s="3">
        <f t="shared" si="360"/>
        <v>-4535974</v>
      </c>
      <c r="T2332" s="4">
        <f t="shared" si="361"/>
        <v>-0.22679869999999999</v>
      </c>
      <c r="U2332" s="5">
        <f t="shared" si="362"/>
        <v>21.20928052</v>
      </c>
      <c r="V2332" s="2">
        <f t="shared" si="363"/>
        <v>2000</v>
      </c>
      <c r="W2332" s="18" t="str">
        <f t="shared" si="364"/>
        <v>aprel</v>
      </c>
      <c r="X2332" s="18" t="str">
        <f t="shared" si="365"/>
        <v>Amy Heckerling</v>
      </c>
      <c r="Y2332" s="18" t="str">
        <f t="shared" si="366"/>
        <v>LOSER</v>
      </c>
      <c r="Z2332" s="18" t="str">
        <f t="shared" si="367"/>
        <v>Normal</v>
      </c>
      <c r="AA2332" s="18" t="str">
        <f>VLOOKUP(D2332, lookups!$A$2:$B$18, 2, FALSE)</f>
        <v>Medium Budget</v>
      </c>
      <c r="AB2332" s="18" t="str">
        <f t="shared" si="368"/>
        <v>Not Recommended</v>
      </c>
      <c r="AC2332" s="18" t="str">
        <f t="shared" si="369"/>
        <v>High Buzz Mismatch</v>
      </c>
    </row>
    <row r="2333" spans="1:29" x14ac:dyDescent="0.35">
      <c r="A2333" s="18" t="s">
        <v>2360</v>
      </c>
      <c r="B2333" s="19">
        <v>36698</v>
      </c>
      <c r="C2333" s="18" t="s">
        <v>50</v>
      </c>
      <c r="D2333" s="18" t="s">
        <v>38</v>
      </c>
      <c r="E2333" s="18" t="s">
        <v>21</v>
      </c>
      <c r="F2333" s="18" t="s">
        <v>22</v>
      </c>
      <c r="G2333" s="18" t="s">
        <v>150</v>
      </c>
      <c r="H2333" s="18" t="s">
        <v>1524</v>
      </c>
      <c r="I2333" s="18" t="s">
        <v>2361</v>
      </c>
      <c r="J2333" s="20">
        <v>8000</v>
      </c>
      <c r="K2333" s="20">
        <v>11078</v>
      </c>
      <c r="L2333" s="20">
        <v>22</v>
      </c>
      <c r="M2333" s="20">
        <v>492</v>
      </c>
      <c r="N2333" s="20">
        <v>5.6</v>
      </c>
      <c r="O2333" s="20">
        <v>84</v>
      </c>
      <c r="P2333" s="20">
        <v>96</v>
      </c>
      <c r="Q2333" s="3">
        <v>15427192</v>
      </c>
      <c r="R2333" s="3">
        <v>16000000</v>
      </c>
      <c r="S2333" s="3">
        <f t="shared" si="360"/>
        <v>-572808</v>
      </c>
      <c r="T2333" s="4">
        <f t="shared" si="361"/>
        <v>-3.5800499999999999E-2</v>
      </c>
      <c r="U2333" s="5">
        <f t="shared" si="362"/>
        <v>22.434879799999997</v>
      </c>
      <c r="V2333" s="2">
        <f t="shared" si="363"/>
        <v>2000</v>
      </c>
      <c r="W2333" s="18" t="str">
        <f t="shared" si="364"/>
        <v>iyun</v>
      </c>
      <c r="X2333" s="18" t="str">
        <f t="shared" si="365"/>
        <v>Nick Gomez</v>
      </c>
      <c r="Y2333" s="18" t="str">
        <f t="shared" si="366"/>
        <v>DROWNİNG MONA</v>
      </c>
      <c r="Z2333" s="18" t="str">
        <f t="shared" si="367"/>
        <v>Normal</v>
      </c>
      <c r="AA2333" s="18" t="str">
        <f>VLOOKUP(D2333, lookups!$A$2:$B$18, 2, FALSE)</f>
        <v>Medium Budget</v>
      </c>
      <c r="AB2333" s="18" t="str">
        <f t="shared" si="368"/>
        <v>Not Recommended</v>
      </c>
      <c r="AC2333" s="18" t="str">
        <f t="shared" si="369"/>
        <v>High Buzz Mismatch</v>
      </c>
    </row>
    <row r="2334" spans="1:29" x14ac:dyDescent="0.35">
      <c r="A2334" s="18" t="s">
        <v>3559</v>
      </c>
      <c r="B2334" s="19">
        <v>37904</v>
      </c>
      <c r="C2334" s="18" t="s">
        <v>50</v>
      </c>
      <c r="D2334" s="18" t="s">
        <v>109</v>
      </c>
      <c r="E2334" s="18" t="s">
        <v>21</v>
      </c>
      <c r="F2334" s="18" t="s">
        <v>22</v>
      </c>
      <c r="G2334" s="18" t="s">
        <v>110</v>
      </c>
      <c r="H2334" s="18" t="s">
        <v>1507</v>
      </c>
      <c r="I2334" s="18" t="s">
        <v>3560</v>
      </c>
      <c r="J2334" s="20">
        <v>2000</v>
      </c>
      <c r="K2334" s="20">
        <v>3416</v>
      </c>
      <c r="L2334" s="20">
        <v>36</v>
      </c>
      <c r="M2334" s="20">
        <v>0</v>
      </c>
      <c r="N2334" s="20">
        <v>6.1</v>
      </c>
      <c r="O2334" s="20">
        <v>191</v>
      </c>
      <c r="P2334" s="20">
        <v>84</v>
      </c>
      <c r="Q2334" s="3">
        <v>15417771</v>
      </c>
      <c r="R2334" s="3">
        <v>12600000</v>
      </c>
      <c r="S2334" s="3">
        <f t="shared" si="360"/>
        <v>2817771</v>
      </c>
      <c r="T2334" s="4">
        <f t="shared" si="361"/>
        <v>0.22363261904761905</v>
      </c>
      <c r="U2334" s="5">
        <f t="shared" si="362"/>
        <v>24.489453047619048</v>
      </c>
      <c r="V2334" s="2">
        <f t="shared" si="363"/>
        <v>2003</v>
      </c>
      <c r="W2334" s="18" t="str">
        <f t="shared" si="364"/>
        <v>oktyabr</v>
      </c>
      <c r="X2334" s="18" t="str">
        <f t="shared" si="365"/>
        <v>Rob Schmidt</v>
      </c>
      <c r="Y2334" s="18" t="str">
        <f t="shared" si="366"/>
        <v>WRONG TURN</v>
      </c>
      <c r="Z2334" s="18" t="str">
        <f t="shared" si="367"/>
        <v>Normal</v>
      </c>
      <c r="AA2334" s="18" t="str">
        <f>VLOOKUP(D2334, lookups!$A$2:$B$18, 2, FALSE)</f>
        <v>Low Budget</v>
      </c>
      <c r="AB2334" s="18" t="str">
        <f t="shared" si="368"/>
        <v>Not Recommended</v>
      </c>
      <c r="AC2334" s="18" t="str">
        <f t="shared" si="369"/>
        <v>Normal</v>
      </c>
    </row>
    <row r="2335" spans="1:29" x14ac:dyDescent="0.35">
      <c r="A2335" s="18" t="s">
        <v>3291</v>
      </c>
      <c r="B2335" s="19">
        <v>37759</v>
      </c>
      <c r="C2335" s="18" t="s">
        <v>50</v>
      </c>
      <c r="D2335" s="18" t="s">
        <v>38</v>
      </c>
      <c r="E2335" s="18" t="s">
        <v>21</v>
      </c>
      <c r="F2335" s="18" t="s">
        <v>22</v>
      </c>
      <c r="G2335" s="18" t="s">
        <v>150</v>
      </c>
      <c r="H2335" s="18" t="s">
        <v>3292</v>
      </c>
      <c r="I2335" s="18" t="s">
        <v>2496</v>
      </c>
      <c r="J2335" s="20">
        <v>651</v>
      </c>
      <c r="K2335" s="20">
        <v>2698</v>
      </c>
      <c r="L2335" s="20">
        <v>13</v>
      </c>
      <c r="M2335" s="20">
        <v>401</v>
      </c>
      <c r="N2335" s="20">
        <v>5.6</v>
      </c>
      <c r="O2335" s="20">
        <v>81</v>
      </c>
      <c r="P2335" s="20">
        <v>101</v>
      </c>
      <c r="Q2335" s="3">
        <v>15408822</v>
      </c>
      <c r="R2335" s="3">
        <v>20000000</v>
      </c>
      <c r="S2335" s="3">
        <f t="shared" si="360"/>
        <v>-4591178</v>
      </c>
      <c r="T2335" s="4">
        <f t="shared" si="361"/>
        <v>-0.22955890000000001</v>
      </c>
      <c r="U2335" s="5">
        <f t="shared" si="362"/>
        <v>22.348276439999996</v>
      </c>
      <c r="V2335" s="2">
        <f t="shared" si="363"/>
        <v>2003</v>
      </c>
      <c r="W2335" s="18" t="str">
        <f t="shared" si="364"/>
        <v>may</v>
      </c>
      <c r="X2335" s="18" t="str">
        <f t="shared" si="365"/>
        <v>Chris Koch</v>
      </c>
      <c r="Y2335" s="18" t="str">
        <f t="shared" si="366"/>
        <v>A GUY THİNG</v>
      </c>
      <c r="Z2335" s="18" t="str">
        <f t="shared" si="367"/>
        <v>Normal</v>
      </c>
      <c r="AA2335" s="18" t="str">
        <f>VLOOKUP(D2335, lookups!$A$2:$B$18, 2, FALSE)</f>
        <v>Medium Budget</v>
      </c>
      <c r="AB2335" s="18" t="str">
        <f t="shared" si="368"/>
        <v>Not Recommended</v>
      </c>
      <c r="AC2335" s="18" t="str">
        <f t="shared" si="369"/>
        <v>High Buzz Mismatch</v>
      </c>
    </row>
    <row r="2336" spans="1:29" x14ac:dyDescent="0.35">
      <c r="A2336" s="18" t="s">
        <v>826</v>
      </c>
      <c r="B2336" s="19">
        <v>33021</v>
      </c>
      <c r="C2336" s="18" t="s">
        <v>50</v>
      </c>
      <c r="D2336" s="18" t="s">
        <v>58</v>
      </c>
      <c r="E2336" s="18" t="s">
        <v>21</v>
      </c>
      <c r="F2336" s="18" t="s">
        <v>22</v>
      </c>
      <c r="G2336" s="18" t="s">
        <v>102</v>
      </c>
      <c r="H2336" s="18" t="s">
        <v>827</v>
      </c>
      <c r="I2336" s="18" t="s">
        <v>828</v>
      </c>
      <c r="J2336" s="20">
        <v>610</v>
      </c>
      <c r="K2336" s="20">
        <v>1441</v>
      </c>
      <c r="L2336" s="20">
        <v>32</v>
      </c>
      <c r="M2336" s="20">
        <v>710</v>
      </c>
      <c r="N2336" s="20">
        <v>5.3</v>
      </c>
      <c r="O2336" s="20">
        <v>16</v>
      </c>
      <c r="P2336" s="20">
        <v>100</v>
      </c>
      <c r="Q2336" s="3">
        <v>15369573</v>
      </c>
      <c r="R2336" s="3">
        <v>3000000</v>
      </c>
      <c r="S2336" s="3">
        <f t="shared" si="360"/>
        <v>12369573</v>
      </c>
      <c r="T2336" s="4">
        <f t="shared" si="361"/>
        <v>4.1231910000000003</v>
      </c>
      <c r="U2336" s="5">
        <f t="shared" si="362"/>
        <v>22.920276400000002</v>
      </c>
      <c r="V2336" s="2">
        <f t="shared" si="363"/>
        <v>1990</v>
      </c>
      <c r="W2336" s="18" t="str">
        <f t="shared" si="364"/>
        <v>may</v>
      </c>
      <c r="X2336" s="18" t="str">
        <f t="shared" si="365"/>
        <v>Patrick Read Johnson</v>
      </c>
      <c r="Y2336" s="18" t="str">
        <f t="shared" si="366"/>
        <v>SPACED INVADERS</v>
      </c>
      <c r="Z2336" s="18" t="str">
        <f t="shared" si="367"/>
        <v>Normal</v>
      </c>
      <c r="AA2336" s="18" t="str">
        <f>VLOOKUP(D2336, lookups!$A$2:$B$18, 2, FALSE)</f>
        <v>High Budget</v>
      </c>
      <c r="AB2336" s="18" t="str">
        <f t="shared" si="368"/>
        <v>Not Recommended</v>
      </c>
      <c r="AC2336" s="18" t="str">
        <f t="shared" si="369"/>
        <v>Normal</v>
      </c>
    </row>
    <row r="2337" spans="1:29" x14ac:dyDescent="0.35">
      <c r="A2337" s="18" t="s">
        <v>3063</v>
      </c>
      <c r="B2337" s="19">
        <v>37285</v>
      </c>
      <c r="C2337" s="18" t="s">
        <v>50</v>
      </c>
      <c r="D2337" s="18" t="s">
        <v>95</v>
      </c>
      <c r="E2337" s="18" t="s">
        <v>21</v>
      </c>
      <c r="F2337" s="18" t="s">
        <v>29</v>
      </c>
      <c r="G2337" s="18" t="s">
        <v>150</v>
      </c>
      <c r="H2337" s="18" t="s">
        <v>3064</v>
      </c>
      <c r="I2337" s="18" t="s">
        <v>3065</v>
      </c>
      <c r="J2337" s="20">
        <v>462</v>
      </c>
      <c r="K2337" s="20">
        <v>1855</v>
      </c>
      <c r="L2337" s="20">
        <v>70</v>
      </c>
      <c r="M2337" s="20">
        <v>564</v>
      </c>
      <c r="N2337" s="20">
        <v>4.5999999999999996</v>
      </c>
      <c r="O2337" s="20">
        <v>58</v>
      </c>
      <c r="P2337" s="20">
        <v>98</v>
      </c>
      <c r="Q2337" s="3">
        <v>15361537</v>
      </c>
      <c r="R2337" s="3">
        <v>13000000</v>
      </c>
      <c r="S2337" s="3">
        <f t="shared" si="360"/>
        <v>2361537</v>
      </c>
      <c r="T2337" s="4">
        <f t="shared" si="361"/>
        <v>0.1816566923076923</v>
      </c>
      <c r="U2337" s="5">
        <f t="shared" si="362"/>
        <v>18.529062676923076</v>
      </c>
      <c r="V2337" s="2">
        <f t="shared" si="363"/>
        <v>2002</v>
      </c>
      <c r="W2337" s="18" t="str">
        <f t="shared" si="364"/>
        <v>yanvar</v>
      </c>
      <c r="X2337" s="18" t="str">
        <f t="shared" si="365"/>
        <v>Don Michael Paul</v>
      </c>
      <c r="Y2337" s="18" t="str">
        <f t="shared" si="366"/>
        <v>HALF PAST DEAD</v>
      </c>
      <c r="Z2337" s="18" t="str">
        <f t="shared" si="367"/>
        <v>Normal</v>
      </c>
      <c r="AA2337" s="18" t="str">
        <f>VLOOKUP(D2337, lookups!$A$2:$B$18, 2, FALSE)</f>
        <v>High Budget</v>
      </c>
      <c r="AB2337" s="18" t="str">
        <f t="shared" si="368"/>
        <v>Not Recommended</v>
      </c>
      <c r="AC2337" s="18" t="str">
        <f t="shared" si="369"/>
        <v>High Buzz Mismatch</v>
      </c>
    </row>
    <row r="2338" spans="1:29" x14ac:dyDescent="0.35">
      <c r="A2338" s="18" t="s">
        <v>6341</v>
      </c>
      <c r="B2338" s="19">
        <v>41385</v>
      </c>
      <c r="C2338" s="18" t="s">
        <v>50</v>
      </c>
      <c r="D2338" s="18" t="s">
        <v>27</v>
      </c>
      <c r="E2338" s="18" t="s">
        <v>21</v>
      </c>
      <c r="F2338" s="18" t="s">
        <v>101</v>
      </c>
      <c r="G2338" s="18" t="s">
        <v>110</v>
      </c>
      <c r="H2338" s="18" t="s">
        <v>6342</v>
      </c>
      <c r="I2338" s="18" t="s">
        <v>3399</v>
      </c>
      <c r="J2338" s="20">
        <v>565</v>
      </c>
      <c r="K2338" s="20">
        <v>1595</v>
      </c>
      <c r="L2338" s="20">
        <v>628</v>
      </c>
      <c r="M2338" s="20">
        <v>105000</v>
      </c>
      <c r="N2338" s="20">
        <v>7.8</v>
      </c>
      <c r="O2338" s="20">
        <v>274</v>
      </c>
      <c r="P2338" s="20">
        <v>123</v>
      </c>
      <c r="Q2338" s="3">
        <v>15294553</v>
      </c>
      <c r="R2338" s="3">
        <v>12000000</v>
      </c>
      <c r="S2338" s="3">
        <f t="shared" si="360"/>
        <v>3294553</v>
      </c>
      <c r="T2338" s="4">
        <f t="shared" si="361"/>
        <v>0.27454608333333336</v>
      </c>
      <c r="U2338" s="5">
        <f t="shared" si="362"/>
        <v>41.809818433333334</v>
      </c>
      <c r="V2338" s="2">
        <f t="shared" si="363"/>
        <v>2013</v>
      </c>
      <c r="W2338" s="18" t="str">
        <f t="shared" si="364"/>
        <v>aprel</v>
      </c>
      <c r="X2338" s="18" t="str">
        <f t="shared" si="365"/>
        <v>Richard Curtis</v>
      </c>
      <c r="Y2338" s="18" t="str">
        <f t="shared" si="366"/>
        <v>ABOUT TİME</v>
      </c>
      <c r="Z2338" s="18" t="str">
        <f t="shared" si="367"/>
        <v>Normal</v>
      </c>
      <c r="AA2338" s="18" t="str">
        <f>VLOOKUP(D2338, lookups!$A$2:$B$18, 2, FALSE)</f>
        <v>Medium Budget</v>
      </c>
      <c r="AB2338" s="18" t="str">
        <f t="shared" si="368"/>
        <v>Not Recommended</v>
      </c>
      <c r="AC2338" s="18" t="str">
        <f t="shared" si="369"/>
        <v>Normal</v>
      </c>
    </row>
    <row r="2339" spans="1:29" x14ac:dyDescent="0.35">
      <c r="A2339" s="18" t="s">
        <v>5484</v>
      </c>
      <c r="B2339" s="19">
        <v>40163</v>
      </c>
      <c r="C2339" s="18" t="s">
        <v>50</v>
      </c>
      <c r="D2339" s="18" t="s">
        <v>38</v>
      </c>
      <c r="E2339" s="18" t="s">
        <v>21</v>
      </c>
      <c r="F2339" s="18" t="s">
        <v>22</v>
      </c>
      <c r="G2339" s="18" t="s">
        <v>110</v>
      </c>
      <c r="H2339" s="18" t="s">
        <v>1300</v>
      </c>
      <c r="I2339" s="18" t="s">
        <v>2340</v>
      </c>
      <c r="J2339" s="20">
        <v>12000</v>
      </c>
      <c r="K2339" s="20">
        <v>16004</v>
      </c>
      <c r="L2339" s="20">
        <v>44</v>
      </c>
      <c r="M2339" s="20">
        <v>0</v>
      </c>
      <c r="N2339" s="20">
        <v>6.5</v>
      </c>
      <c r="O2339" s="20">
        <v>192</v>
      </c>
      <c r="P2339" s="20">
        <v>90</v>
      </c>
      <c r="Q2339" s="3">
        <v>15281286</v>
      </c>
      <c r="R2339" s="3">
        <v>18000000</v>
      </c>
      <c r="S2339" s="3">
        <f t="shared" si="360"/>
        <v>-2718714</v>
      </c>
      <c r="T2339" s="4">
        <f t="shared" si="361"/>
        <v>-0.15103966666666666</v>
      </c>
      <c r="U2339" s="5">
        <f t="shared" si="362"/>
        <v>25.939584133333334</v>
      </c>
      <c r="V2339" s="2">
        <f t="shared" si="363"/>
        <v>2009</v>
      </c>
      <c r="W2339" s="18" t="str">
        <f t="shared" si="364"/>
        <v>dekabr</v>
      </c>
      <c r="X2339" s="18" t="str">
        <f t="shared" si="365"/>
        <v>Miguel Arteta</v>
      </c>
      <c r="Y2339" s="18" t="str">
        <f t="shared" si="366"/>
        <v>YOUTH İN REVOLT</v>
      </c>
      <c r="Z2339" s="18" t="str">
        <f t="shared" si="367"/>
        <v>Normal</v>
      </c>
      <c r="AA2339" s="18" t="str">
        <f>VLOOKUP(D2339, lookups!$A$2:$B$18, 2, FALSE)</f>
        <v>Medium Budget</v>
      </c>
      <c r="AB2339" s="18" t="str">
        <f t="shared" si="368"/>
        <v>Not Recommended</v>
      </c>
      <c r="AC2339" s="18" t="str">
        <f t="shared" si="369"/>
        <v>Normal</v>
      </c>
    </row>
    <row r="2340" spans="1:29" x14ac:dyDescent="0.35">
      <c r="A2340" s="18" t="s">
        <v>4859</v>
      </c>
      <c r="B2340" s="19">
        <v>39808</v>
      </c>
      <c r="C2340" s="18" t="s">
        <v>50</v>
      </c>
      <c r="D2340" s="18" t="s">
        <v>95</v>
      </c>
      <c r="E2340" s="18" t="s">
        <v>21</v>
      </c>
      <c r="F2340" s="18" t="s">
        <v>22</v>
      </c>
      <c r="G2340" s="18" t="s">
        <v>110</v>
      </c>
      <c r="H2340" s="18" t="s">
        <v>480</v>
      </c>
      <c r="I2340" s="18" t="s">
        <v>4860</v>
      </c>
      <c r="J2340" s="20">
        <v>12000</v>
      </c>
      <c r="K2340" s="20">
        <v>12166</v>
      </c>
      <c r="L2340" s="20">
        <v>15</v>
      </c>
      <c r="M2340" s="20">
        <v>0</v>
      </c>
      <c r="N2340" s="20">
        <v>5.4</v>
      </c>
      <c r="O2340" s="20">
        <v>125</v>
      </c>
      <c r="P2340" s="20">
        <v>99</v>
      </c>
      <c r="Q2340" s="3">
        <v>15279680</v>
      </c>
      <c r="R2340" s="3">
        <v>40000000</v>
      </c>
      <c r="S2340" s="3">
        <f t="shared" si="360"/>
        <v>-24720320</v>
      </c>
      <c r="T2340" s="4">
        <f t="shared" si="361"/>
        <v>-0.618008</v>
      </c>
      <c r="U2340" s="5">
        <f t="shared" si="362"/>
        <v>21.3527968</v>
      </c>
      <c r="V2340" s="2">
        <f t="shared" si="363"/>
        <v>2008</v>
      </c>
      <c r="W2340" s="18" t="str">
        <f t="shared" si="364"/>
        <v>dekabr</v>
      </c>
      <c r="X2340" s="18" t="str">
        <f t="shared" si="365"/>
        <v>Danny Pang</v>
      </c>
      <c r="Y2340" s="18" t="str">
        <f t="shared" si="366"/>
        <v>BANGKOK DANGEROUS</v>
      </c>
      <c r="Z2340" s="18" t="str">
        <f t="shared" si="367"/>
        <v>Normal</v>
      </c>
      <c r="AA2340" s="18" t="str">
        <f>VLOOKUP(D2340, lookups!$A$2:$B$18, 2, FALSE)</f>
        <v>High Budget</v>
      </c>
      <c r="AB2340" s="18" t="str">
        <f t="shared" si="368"/>
        <v>Not Recommended</v>
      </c>
      <c r="AC2340" s="18" t="str">
        <f t="shared" si="369"/>
        <v>High Buzz Mismatch</v>
      </c>
    </row>
    <row r="2341" spans="1:29" x14ac:dyDescent="0.35">
      <c r="A2341" s="18" t="s">
        <v>206</v>
      </c>
      <c r="B2341" s="19">
        <v>26056</v>
      </c>
      <c r="C2341" s="18" t="s">
        <v>50</v>
      </c>
      <c r="D2341" s="18" t="s">
        <v>20</v>
      </c>
      <c r="E2341" s="18" t="s">
        <v>21</v>
      </c>
      <c r="F2341" s="18" t="s">
        <v>22</v>
      </c>
      <c r="G2341" s="18" t="s">
        <v>110</v>
      </c>
      <c r="H2341" s="18" t="s">
        <v>207</v>
      </c>
      <c r="I2341" s="18" t="s">
        <v>208</v>
      </c>
      <c r="J2341" s="20">
        <v>982</v>
      </c>
      <c r="K2341" s="20">
        <v>1631</v>
      </c>
      <c r="L2341" s="20">
        <v>101</v>
      </c>
      <c r="M2341" s="20">
        <v>566</v>
      </c>
      <c r="N2341" s="20">
        <v>5.5</v>
      </c>
      <c r="O2341" s="20">
        <v>38</v>
      </c>
      <c r="P2341" s="20">
        <v>97</v>
      </c>
      <c r="Q2341" s="3">
        <v>15180000</v>
      </c>
      <c r="R2341" s="3">
        <v>500000</v>
      </c>
      <c r="S2341" s="3">
        <f t="shared" si="360"/>
        <v>14680000</v>
      </c>
      <c r="T2341" s="4">
        <f t="shared" si="361"/>
        <v>29.36</v>
      </c>
      <c r="U2341" s="5">
        <f t="shared" si="362"/>
        <v>33.800600000000003</v>
      </c>
      <c r="V2341" s="2">
        <f t="shared" si="363"/>
        <v>1971</v>
      </c>
      <c r="W2341" s="18" t="str">
        <f t="shared" si="364"/>
        <v>may</v>
      </c>
      <c r="X2341" s="18" t="str">
        <f t="shared" si="365"/>
        <v>Melvin Van Peebles</v>
      </c>
      <c r="Y2341" s="18" t="str">
        <f t="shared" si="366"/>
        <v>SWEET SWEETBACK'S BAADASSSSS SONG</v>
      </c>
      <c r="Z2341" s="18" t="str">
        <f t="shared" si="367"/>
        <v>Normal</v>
      </c>
      <c r="AA2341" s="18" t="str">
        <f>VLOOKUP(D2341, lookups!$A$2:$B$18, 2, FALSE)</f>
        <v>Medium Budget</v>
      </c>
      <c r="AB2341" s="18" t="str">
        <f t="shared" si="368"/>
        <v>Not Recommended</v>
      </c>
      <c r="AC2341" s="18" t="str">
        <f t="shared" si="369"/>
        <v>Normal</v>
      </c>
    </row>
    <row r="2342" spans="1:29" x14ac:dyDescent="0.35">
      <c r="A2342" s="18" t="s">
        <v>1479</v>
      </c>
      <c r="B2342" s="19">
        <v>35386</v>
      </c>
      <c r="C2342" s="18" t="s">
        <v>50</v>
      </c>
      <c r="D2342" s="18" t="s">
        <v>333</v>
      </c>
      <c r="E2342" s="18" t="s">
        <v>21</v>
      </c>
      <c r="F2342" s="18" t="s">
        <v>22</v>
      </c>
      <c r="G2342" s="18" t="s">
        <v>110</v>
      </c>
      <c r="H2342" s="18" t="s">
        <v>1076</v>
      </c>
      <c r="I2342" s="18" t="s">
        <v>673</v>
      </c>
      <c r="J2342" s="20">
        <v>1000</v>
      </c>
      <c r="K2342" s="20">
        <v>2777</v>
      </c>
      <c r="L2342" s="20">
        <v>85</v>
      </c>
      <c r="M2342" s="20">
        <v>0</v>
      </c>
      <c r="N2342" s="20">
        <v>5.7</v>
      </c>
      <c r="O2342" s="20">
        <v>73</v>
      </c>
      <c r="P2342" s="20">
        <v>93</v>
      </c>
      <c r="Q2342" s="3">
        <v>15171475</v>
      </c>
      <c r="R2342" s="3">
        <v>8500000</v>
      </c>
      <c r="S2342" s="3">
        <f t="shared" si="360"/>
        <v>6671475</v>
      </c>
      <c r="T2342" s="4">
        <f t="shared" si="361"/>
        <v>0.78487941176470588</v>
      </c>
      <c r="U2342" s="5">
        <f t="shared" si="362"/>
        <v>23.113951764705885</v>
      </c>
      <c r="V2342" s="2">
        <f t="shared" si="363"/>
        <v>1996</v>
      </c>
      <c r="W2342" s="18" t="str">
        <f t="shared" si="364"/>
        <v>noyabr</v>
      </c>
      <c r="X2342" s="18" t="str">
        <f t="shared" si="365"/>
        <v>Tom Holland</v>
      </c>
      <c r="Y2342" s="18" t="str">
        <f t="shared" si="366"/>
        <v>THİNNER</v>
      </c>
      <c r="Z2342" s="18" t="str">
        <f t="shared" si="367"/>
        <v>Normal</v>
      </c>
      <c r="AA2342" s="18" t="str">
        <f>VLOOKUP(D2342, lookups!$A$2:$B$18, 2, FALSE)</f>
        <v>Low Budget</v>
      </c>
      <c r="AB2342" s="18" t="str">
        <f t="shared" si="368"/>
        <v>Not Recommended</v>
      </c>
      <c r="AC2342" s="18" t="str">
        <f t="shared" si="369"/>
        <v>High Buzz Mismatch</v>
      </c>
    </row>
    <row r="2343" spans="1:29" x14ac:dyDescent="0.35">
      <c r="A2343" s="18" t="s">
        <v>2211</v>
      </c>
      <c r="B2343" s="19">
        <v>36489</v>
      </c>
      <c r="C2343" s="18" t="s">
        <v>50</v>
      </c>
      <c r="D2343" s="18" t="s">
        <v>95</v>
      </c>
      <c r="E2343" s="18" t="s">
        <v>21</v>
      </c>
      <c r="F2343" s="18" t="s">
        <v>22</v>
      </c>
      <c r="G2343" s="18" t="s">
        <v>110</v>
      </c>
      <c r="H2343" s="18" t="s">
        <v>2212</v>
      </c>
      <c r="I2343" s="18" t="s">
        <v>925</v>
      </c>
      <c r="J2343" s="20">
        <v>258</v>
      </c>
      <c r="K2343" s="20">
        <v>571</v>
      </c>
      <c r="L2343" s="20">
        <v>164</v>
      </c>
      <c r="M2343" s="20">
        <v>328</v>
      </c>
      <c r="N2343" s="20">
        <v>6</v>
      </c>
      <c r="O2343" s="20">
        <v>91</v>
      </c>
      <c r="P2343" s="20">
        <v>110</v>
      </c>
      <c r="Q2343" s="3">
        <v>15156200</v>
      </c>
      <c r="R2343" s="3">
        <v>30000000</v>
      </c>
      <c r="S2343" s="3">
        <f t="shared" si="360"/>
        <v>-14843800</v>
      </c>
      <c r="T2343" s="4">
        <f t="shared" si="361"/>
        <v>-0.49479333333333331</v>
      </c>
      <c r="U2343" s="5">
        <f t="shared" si="362"/>
        <v>23.834882666666669</v>
      </c>
      <c r="V2343" s="2">
        <f t="shared" si="363"/>
        <v>1999</v>
      </c>
      <c r="W2343" s="18" t="str">
        <f t="shared" si="364"/>
        <v>noyabr</v>
      </c>
      <c r="X2343" s="18" t="str">
        <f t="shared" si="365"/>
        <v>James Foley</v>
      </c>
      <c r="Y2343" s="18" t="str">
        <f t="shared" si="366"/>
        <v>THE CORRUPTOR</v>
      </c>
      <c r="Z2343" s="18" t="str">
        <f t="shared" si="367"/>
        <v>Normal</v>
      </c>
      <c r="AA2343" s="18" t="str">
        <f>VLOOKUP(D2343, lookups!$A$2:$B$18, 2, FALSE)</f>
        <v>High Budget</v>
      </c>
      <c r="AB2343" s="18" t="str">
        <f t="shared" si="368"/>
        <v>Not Recommended</v>
      </c>
      <c r="AC2343" s="18" t="str">
        <f t="shared" si="369"/>
        <v>Normal</v>
      </c>
    </row>
    <row r="2344" spans="1:29" x14ac:dyDescent="0.35">
      <c r="A2344" s="18" t="s">
        <v>6612</v>
      </c>
      <c r="B2344" s="19">
        <v>41660</v>
      </c>
      <c r="C2344" s="18" t="s">
        <v>50</v>
      </c>
      <c r="D2344" s="18" t="s">
        <v>38</v>
      </c>
      <c r="E2344" s="18" t="s">
        <v>21</v>
      </c>
      <c r="F2344" s="18" t="s">
        <v>22</v>
      </c>
      <c r="G2344" s="18" t="s">
        <v>150</v>
      </c>
      <c r="H2344" s="18" t="s">
        <v>6613</v>
      </c>
      <c r="I2344" s="18" t="s">
        <v>560</v>
      </c>
      <c r="J2344" s="20">
        <v>712</v>
      </c>
      <c r="K2344" s="20">
        <v>1673</v>
      </c>
      <c r="L2344" s="20">
        <v>0</v>
      </c>
      <c r="M2344" s="20">
        <v>3000</v>
      </c>
      <c r="N2344" s="20">
        <v>5.7</v>
      </c>
      <c r="O2344" s="20">
        <v>107</v>
      </c>
      <c r="P2344" s="20">
        <v>94</v>
      </c>
      <c r="Q2344" s="3">
        <v>15155772</v>
      </c>
      <c r="R2344" s="3">
        <v>18000000</v>
      </c>
      <c r="S2344" s="3">
        <f t="shared" si="360"/>
        <v>-2844228</v>
      </c>
      <c r="T2344" s="4">
        <f t="shared" si="361"/>
        <v>-0.15801266666666666</v>
      </c>
      <c r="U2344" s="5">
        <f t="shared" si="362"/>
        <v>23.036794933333336</v>
      </c>
      <c r="V2344" s="2">
        <f t="shared" si="363"/>
        <v>2014</v>
      </c>
      <c r="W2344" s="18" t="str">
        <f t="shared" si="364"/>
        <v>yanvar</v>
      </c>
      <c r="X2344" s="18" t="str">
        <f t="shared" si="365"/>
        <v>Rob Reiner</v>
      </c>
      <c r="Y2344" s="18" t="str">
        <f t="shared" si="366"/>
        <v>AND SO IT GOES</v>
      </c>
      <c r="Z2344" s="18" t="str">
        <f t="shared" si="367"/>
        <v>Normal</v>
      </c>
      <c r="AA2344" s="18" t="str">
        <f>VLOOKUP(D2344, lookups!$A$2:$B$18, 2, FALSE)</f>
        <v>Medium Budget</v>
      </c>
      <c r="AB2344" s="18" t="str">
        <f t="shared" si="368"/>
        <v>Not Recommended</v>
      </c>
      <c r="AC2344" s="18" t="str">
        <f t="shared" si="369"/>
        <v>High Buzz Mismatch</v>
      </c>
    </row>
    <row r="2345" spans="1:29" x14ac:dyDescent="0.35">
      <c r="A2345" s="18" t="s">
        <v>6542</v>
      </c>
      <c r="B2345" s="19">
        <v>41590</v>
      </c>
      <c r="C2345" s="18" t="s">
        <v>50</v>
      </c>
      <c r="D2345" s="18" t="s">
        <v>27</v>
      </c>
      <c r="E2345" s="18" t="s">
        <v>21</v>
      </c>
      <c r="F2345" s="18" t="s">
        <v>179</v>
      </c>
      <c r="G2345" s="18" t="s">
        <v>150</v>
      </c>
      <c r="H2345" s="18" t="s">
        <v>1181</v>
      </c>
      <c r="I2345" s="18" t="s">
        <v>6543</v>
      </c>
      <c r="J2345" s="20">
        <v>45000</v>
      </c>
      <c r="K2345" s="20">
        <v>46868</v>
      </c>
      <c r="L2345" s="20">
        <v>8</v>
      </c>
      <c r="M2345" s="20">
        <v>0</v>
      </c>
      <c r="N2345" s="20">
        <v>4</v>
      </c>
      <c r="O2345" s="20">
        <v>161</v>
      </c>
      <c r="P2345" s="20">
        <v>93</v>
      </c>
      <c r="Q2345" s="3">
        <v>15152879</v>
      </c>
      <c r="R2345" s="3">
        <v>5000000</v>
      </c>
      <c r="S2345" s="3">
        <f t="shared" si="360"/>
        <v>10152879</v>
      </c>
      <c r="T2345" s="4">
        <f t="shared" si="361"/>
        <v>2.0305757999999998</v>
      </c>
      <c r="U2345" s="5">
        <f t="shared" si="362"/>
        <v>16.812230320000001</v>
      </c>
      <c r="V2345" s="2">
        <f t="shared" si="363"/>
        <v>2013</v>
      </c>
      <c r="W2345" s="18" t="str">
        <f t="shared" si="364"/>
        <v>noyabr</v>
      </c>
      <c r="X2345" s="18" t="str">
        <f t="shared" si="365"/>
        <v>Ed Gass-Donnelly</v>
      </c>
      <c r="Y2345" s="18" t="str">
        <f t="shared" si="366"/>
        <v>THE LAST EXORCİSM PART II</v>
      </c>
      <c r="Z2345" s="18" t="str">
        <f t="shared" si="367"/>
        <v>Normal</v>
      </c>
      <c r="AA2345" s="18" t="str">
        <f>VLOOKUP(D2345, lookups!$A$2:$B$18, 2, FALSE)</f>
        <v>Medium Budget</v>
      </c>
      <c r="AB2345" s="18" t="str">
        <f t="shared" si="368"/>
        <v>Not Recommended</v>
      </c>
      <c r="AC2345" s="18" t="str">
        <f t="shared" si="369"/>
        <v>Normal</v>
      </c>
    </row>
    <row r="2346" spans="1:29" x14ac:dyDescent="0.35">
      <c r="A2346" s="18" t="s">
        <v>4256</v>
      </c>
      <c r="B2346" s="19">
        <v>39041</v>
      </c>
      <c r="C2346" s="18" t="s">
        <v>50</v>
      </c>
      <c r="D2346" s="18" t="s">
        <v>58</v>
      </c>
      <c r="E2346" s="18" t="s">
        <v>21</v>
      </c>
      <c r="F2346" s="18" t="s">
        <v>179</v>
      </c>
      <c r="G2346" s="18" t="s">
        <v>102</v>
      </c>
      <c r="H2346" s="18" t="s">
        <v>4257</v>
      </c>
      <c r="I2346" s="18" t="s">
        <v>1669</v>
      </c>
      <c r="J2346" s="20">
        <v>563</v>
      </c>
      <c r="K2346" s="20">
        <v>683</v>
      </c>
      <c r="L2346" s="20">
        <v>0</v>
      </c>
      <c r="M2346" s="20">
        <v>941</v>
      </c>
      <c r="N2346" s="20">
        <v>6</v>
      </c>
      <c r="O2346" s="20">
        <v>101</v>
      </c>
      <c r="P2346" s="20">
        <v>94</v>
      </c>
      <c r="Q2346" s="3">
        <v>15131330</v>
      </c>
      <c r="R2346" s="3">
        <v>86000000</v>
      </c>
      <c r="S2346" s="3">
        <f t="shared" si="360"/>
        <v>-70868670</v>
      </c>
      <c r="T2346" s="4">
        <f t="shared" si="361"/>
        <v>-0.82405430232558141</v>
      </c>
      <c r="U2346" s="5">
        <f t="shared" si="362"/>
        <v>23.764478279069767</v>
      </c>
      <c r="V2346" s="2">
        <f t="shared" si="363"/>
        <v>2006</v>
      </c>
      <c r="W2346" s="18" t="str">
        <f t="shared" si="364"/>
        <v>noyabr</v>
      </c>
      <c r="X2346" s="18" t="str">
        <f t="shared" si="365"/>
        <v>Luc Besson</v>
      </c>
      <c r="Y2346" s="18" t="str">
        <f t="shared" si="366"/>
        <v>ARTHUR AND THE INVİSİBLES</v>
      </c>
      <c r="Z2346" s="18" t="str">
        <f t="shared" si="367"/>
        <v>Underperformer</v>
      </c>
      <c r="AA2346" s="18" t="str">
        <f>VLOOKUP(D2346, lookups!$A$2:$B$18, 2, FALSE)</f>
        <v>High Budget</v>
      </c>
      <c r="AB2346" s="18" t="str">
        <f t="shared" si="368"/>
        <v>Not Recommended</v>
      </c>
      <c r="AC2346" s="18" t="str">
        <f t="shared" si="369"/>
        <v>Normal</v>
      </c>
    </row>
    <row r="2347" spans="1:29" x14ac:dyDescent="0.35">
      <c r="A2347" s="18" t="s">
        <v>1227</v>
      </c>
      <c r="B2347" s="19">
        <v>34833</v>
      </c>
      <c r="C2347" s="18" t="s">
        <v>50</v>
      </c>
      <c r="D2347" s="18" t="s">
        <v>109</v>
      </c>
      <c r="E2347" s="18" t="s">
        <v>21</v>
      </c>
      <c r="F2347" s="18" t="s">
        <v>22</v>
      </c>
      <c r="G2347" s="18" t="s">
        <v>110</v>
      </c>
      <c r="H2347" s="18" t="s">
        <v>165</v>
      </c>
      <c r="I2347" s="18" t="s">
        <v>1228</v>
      </c>
      <c r="J2347" s="20">
        <v>742</v>
      </c>
      <c r="K2347" s="20">
        <v>1227</v>
      </c>
      <c r="L2347" s="20">
        <v>13</v>
      </c>
      <c r="M2347" s="20">
        <v>0</v>
      </c>
      <c r="N2347" s="20">
        <v>4.9000000000000004</v>
      </c>
      <c r="O2347" s="20">
        <v>123</v>
      </c>
      <c r="P2347" s="20">
        <v>93</v>
      </c>
      <c r="Q2347" s="3">
        <v>15126948</v>
      </c>
      <c r="R2347" s="3">
        <v>5000000</v>
      </c>
      <c r="S2347" s="3">
        <f t="shared" si="360"/>
        <v>10126948</v>
      </c>
      <c r="T2347" s="4">
        <f t="shared" si="361"/>
        <v>2.0253896</v>
      </c>
      <c r="U2347" s="5">
        <f t="shared" si="362"/>
        <v>20.410155840000002</v>
      </c>
      <c r="V2347" s="2">
        <f t="shared" si="363"/>
        <v>1995</v>
      </c>
      <c r="W2347" s="18" t="str">
        <f t="shared" si="364"/>
        <v>may</v>
      </c>
      <c r="X2347" s="18" t="str">
        <f t="shared" si="365"/>
        <v>Joe Chappelle</v>
      </c>
      <c r="Y2347" s="18" t="str">
        <f t="shared" si="366"/>
        <v>HALLOWEEN: THE CURSE OF MİCHAEL MYERS</v>
      </c>
      <c r="Z2347" s="18" t="str">
        <f t="shared" si="367"/>
        <v>Normal</v>
      </c>
      <c r="AA2347" s="18" t="str">
        <f>VLOOKUP(D2347, lookups!$A$2:$B$18, 2, FALSE)</f>
        <v>Low Budget</v>
      </c>
      <c r="AB2347" s="18" t="str">
        <f t="shared" si="368"/>
        <v>Not Recommended</v>
      </c>
      <c r="AC2347" s="18" t="str">
        <f t="shared" si="369"/>
        <v>Normal</v>
      </c>
    </row>
    <row r="2348" spans="1:29" x14ac:dyDescent="0.35">
      <c r="A2348" s="18" t="s">
        <v>457</v>
      </c>
      <c r="B2348" s="19">
        <v>30945</v>
      </c>
      <c r="C2348" s="18" t="s">
        <v>50</v>
      </c>
      <c r="D2348" s="18" t="s">
        <v>95</v>
      </c>
      <c r="E2348" s="18" t="s">
        <v>21</v>
      </c>
      <c r="F2348" s="18" t="s">
        <v>22</v>
      </c>
      <c r="G2348" s="18" t="s">
        <v>110</v>
      </c>
      <c r="H2348" s="18" t="s">
        <v>458</v>
      </c>
      <c r="I2348" s="18" t="s">
        <v>459</v>
      </c>
      <c r="J2348" s="20">
        <v>695</v>
      </c>
      <c r="K2348" s="20">
        <v>3444</v>
      </c>
      <c r="L2348" s="20">
        <v>73</v>
      </c>
      <c r="M2348" s="20">
        <v>0</v>
      </c>
      <c r="N2348" s="20">
        <v>6</v>
      </c>
      <c r="O2348" s="20">
        <v>45</v>
      </c>
      <c r="P2348" s="20">
        <v>114</v>
      </c>
      <c r="Q2348" s="3">
        <v>15100000</v>
      </c>
      <c r="R2348" s="3">
        <v>15000000</v>
      </c>
      <c r="S2348" s="3">
        <f t="shared" si="360"/>
        <v>100000</v>
      </c>
      <c r="T2348" s="4">
        <f t="shared" si="361"/>
        <v>6.6666666666666671E-3</v>
      </c>
      <c r="U2348" s="5">
        <f t="shared" si="362"/>
        <v>24.002666666666666</v>
      </c>
      <c r="V2348" s="2">
        <f t="shared" si="363"/>
        <v>1984</v>
      </c>
      <c r="W2348" s="18" t="str">
        <f t="shared" si="364"/>
        <v>sentyabr</v>
      </c>
      <c r="X2348" s="18" t="str">
        <f t="shared" si="365"/>
        <v>Mark L. Lester</v>
      </c>
      <c r="Y2348" s="18" t="str">
        <f t="shared" si="366"/>
        <v>FİRESTARTER</v>
      </c>
      <c r="Z2348" s="18" t="str">
        <f t="shared" si="367"/>
        <v>Normal</v>
      </c>
      <c r="AA2348" s="18" t="str">
        <f>VLOOKUP(D2348, lookups!$A$2:$B$18, 2, FALSE)</f>
        <v>High Budget</v>
      </c>
      <c r="AB2348" s="18" t="str">
        <f t="shared" si="368"/>
        <v>Not Recommended</v>
      </c>
      <c r="AC2348" s="18" t="str">
        <f t="shared" si="369"/>
        <v>Normal</v>
      </c>
    </row>
    <row r="2349" spans="1:29" x14ac:dyDescent="0.35">
      <c r="A2349" s="18" t="s">
        <v>1446</v>
      </c>
      <c r="B2349" s="19">
        <v>35171</v>
      </c>
      <c r="C2349" s="18" t="s">
        <v>50</v>
      </c>
      <c r="D2349" s="18" t="s">
        <v>58</v>
      </c>
      <c r="E2349" s="18" t="s">
        <v>130</v>
      </c>
      <c r="F2349" s="18" t="s">
        <v>101</v>
      </c>
      <c r="G2349" s="18" t="s">
        <v>46</v>
      </c>
      <c r="H2349" s="18" t="s">
        <v>122</v>
      </c>
      <c r="I2349" s="18" t="s">
        <v>1447</v>
      </c>
      <c r="J2349" s="20">
        <v>940</v>
      </c>
      <c r="K2349" s="20">
        <v>2465</v>
      </c>
      <c r="L2349" s="20">
        <v>48</v>
      </c>
      <c r="M2349" s="20">
        <v>246</v>
      </c>
      <c r="N2349" s="20">
        <v>5.3</v>
      </c>
      <c r="O2349" s="20">
        <v>19</v>
      </c>
      <c r="P2349" s="20">
        <v>90</v>
      </c>
      <c r="Q2349" s="3">
        <v>15091542</v>
      </c>
      <c r="R2349" s="3">
        <v>25000000</v>
      </c>
      <c r="S2349" s="3">
        <f t="shared" si="360"/>
        <v>-9908458</v>
      </c>
      <c r="T2349" s="4">
        <f t="shared" si="361"/>
        <v>-0.39633832000000002</v>
      </c>
      <c r="U2349" s="5">
        <f t="shared" si="362"/>
        <v>21.066064672</v>
      </c>
      <c r="V2349" s="2">
        <f t="shared" si="363"/>
        <v>1996</v>
      </c>
      <c r="W2349" s="18" t="str">
        <f t="shared" si="364"/>
        <v>aprel</v>
      </c>
      <c r="X2349" s="18" t="str">
        <f t="shared" si="365"/>
        <v>Steve Barron</v>
      </c>
      <c r="Y2349" s="18" t="str">
        <f t="shared" si="366"/>
        <v>THE ADVENTURES OF PİNOCCHİO</v>
      </c>
      <c r="Z2349" s="18" t="str">
        <f t="shared" si="367"/>
        <v>Normal</v>
      </c>
      <c r="AA2349" s="18" t="str">
        <f>VLOOKUP(D2349, lookups!$A$2:$B$18, 2, FALSE)</f>
        <v>High Budget</v>
      </c>
      <c r="AB2349" s="18" t="str">
        <f t="shared" si="368"/>
        <v>Not Recommended</v>
      </c>
      <c r="AC2349" s="18" t="str">
        <f t="shared" si="369"/>
        <v>High Buzz Mismatch</v>
      </c>
    </row>
    <row r="2350" spans="1:29" x14ac:dyDescent="0.35">
      <c r="A2350" s="18" t="s">
        <v>4997</v>
      </c>
      <c r="B2350" s="19">
        <v>39622</v>
      </c>
      <c r="C2350" s="18" t="s">
        <v>50</v>
      </c>
      <c r="D2350" s="18" t="s">
        <v>58</v>
      </c>
      <c r="E2350" s="18" t="s">
        <v>96</v>
      </c>
      <c r="F2350" s="18" t="s">
        <v>97</v>
      </c>
      <c r="G2350" s="18" t="s">
        <v>46</v>
      </c>
      <c r="H2350" s="18" t="s">
        <v>4998</v>
      </c>
      <c r="I2350" s="18" t="s">
        <v>1627</v>
      </c>
      <c r="J2350" s="20">
        <v>6</v>
      </c>
      <c r="K2350" s="20">
        <v>13</v>
      </c>
      <c r="L2350" s="20">
        <v>6000</v>
      </c>
      <c r="M2350" s="20">
        <v>0</v>
      </c>
      <c r="N2350" s="20">
        <v>7.7</v>
      </c>
      <c r="O2350" s="20">
        <v>256</v>
      </c>
      <c r="P2350" s="20">
        <v>101</v>
      </c>
      <c r="Q2350" s="3">
        <v>15081783</v>
      </c>
      <c r="R2350" s="3">
        <v>34000000</v>
      </c>
      <c r="S2350" s="3">
        <f t="shared" si="360"/>
        <v>-18918217</v>
      </c>
      <c r="T2350" s="4">
        <f t="shared" si="361"/>
        <v>-0.55641814705882353</v>
      </c>
      <c r="U2350" s="5">
        <f t="shared" si="362"/>
        <v>30.577432741176473</v>
      </c>
      <c r="V2350" s="2">
        <f t="shared" si="363"/>
        <v>2008</v>
      </c>
      <c r="W2350" s="18" t="str">
        <f t="shared" si="364"/>
        <v>iyun</v>
      </c>
      <c r="X2350" s="18" t="str">
        <f t="shared" si="365"/>
        <v>Hayao Miyazaki</v>
      </c>
      <c r="Y2350" s="18" t="str">
        <f t="shared" si="366"/>
        <v>PONYO</v>
      </c>
      <c r="Z2350" s="18" t="str">
        <f t="shared" si="367"/>
        <v>Normal</v>
      </c>
      <c r="AA2350" s="18" t="str">
        <f>VLOOKUP(D2350, lookups!$A$2:$B$18, 2, FALSE)</f>
        <v>High Budget</v>
      </c>
      <c r="AB2350" s="18" t="str">
        <f t="shared" si="368"/>
        <v>Not Recommended</v>
      </c>
      <c r="AC2350" s="18" t="str">
        <f t="shared" si="369"/>
        <v>Normal</v>
      </c>
    </row>
    <row r="2351" spans="1:29" x14ac:dyDescent="0.35">
      <c r="A2351" s="18" t="s">
        <v>4798</v>
      </c>
      <c r="B2351" s="19">
        <v>39177</v>
      </c>
      <c r="C2351" s="18" t="s">
        <v>50</v>
      </c>
      <c r="D2351" s="18" t="s">
        <v>383</v>
      </c>
      <c r="E2351" s="18" t="s">
        <v>21</v>
      </c>
      <c r="F2351" s="18" t="s">
        <v>22</v>
      </c>
      <c r="G2351" s="18" t="s">
        <v>150</v>
      </c>
      <c r="H2351" s="18" t="s">
        <v>3154</v>
      </c>
      <c r="I2351" s="18" t="s">
        <v>3649</v>
      </c>
      <c r="J2351" s="20">
        <v>1000</v>
      </c>
      <c r="K2351" s="20">
        <v>2323</v>
      </c>
      <c r="L2351" s="20">
        <v>101</v>
      </c>
      <c r="M2351" s="20">
        <v>0</v>
      </c>
      <c r="N2351" s="20">
        <v>5.9</v>
      </c>
      <c r="O2351" s="20">
        <v>232</v>
      </c>
      <c r="P2351" s="20">
        <v>99</v>
      </c>
      <c r="Q2351" s="3">
        <v>15071514</v>
      </c>
      <c r="R2351" s="3">
        <v>80000000</v>
      </c>
      <c r="S2351" s="3">
        <f t="shared" si="360"/>
        <v>-64928486</v>
      </c>
      <c r="T2351" s="4">
        <f t="shared" si="361"/>
        <v>-0.81160607500000004</v>
      </c>
      <c r="U2351" s="5">
        <f t="shared" si="362"/>
        <v>23.275357570000001</v>
      </c>
      <c r="V2351" s="2">
        <f t="shared" si="363"/>
        <v>2007</v>
      </c>
      <c r="W2351" s="18" t="str">
        <f t="shared" si="364"/>
        <v>aprel</v>
      </c>
      <c r="X2351" s="18" t="str">
        <f t="shared" si="365"/>
        <v>Oliver Hirschbiegel</v>
      </c>
      <c r="Y2351" s="18" t="str">
        <f t="shared" si="366"/>
        <v>THE INVASİON</v>
      </c>
      <c r="Z2351" s="18" t="str">
        <f t="shared" si="367"/>
        <v>Underperformer</v>
      </c>
      <c r="AA2351" s="18" t="str">
        <f>VLOOKUP(D2351, lookups!$A$2:$B$18, 2, FALSE)</f>
        <v>Medium Budget</v>
      </c>
      <c r="AB2351" s="18" t="str">
        <f t="shared" si="368"/>
        <v>Not Recommended</v>
      </c>
      <c r="AC2351" s="18" t="str">
        <f t="shared" si="369"/>
        <v>High Buzz Mismatch</v>
      </c>
    </row>
    <row r="2352" spans="1:29" x14ac:dyDescent="0.35">
      <c r="A2352" s="18" t="s">
        <v>1772</v>
      </c>
      <c r="B2352" s="19">
        <v>36042</v>
      </c>
      <c r="C2352" s="18" t="s">
        <v>50</v>
      </c>
      <c r="D2352" s="18" t="s">
        <v>38</v>
      </c>
      <c r="E2352" s="18" t="s">
        <v>21</v>
      </c>
      <c r="F2352" s="18" t="s">
        <v>22</v>
      </c>
      <c r="G2352" s="18" t="s">
        <v>110</v>
      </c>
      <c r="H2352" s="18" t="s">
        <v>1773</v>
      </c>
      <c r="I2352" s="18" t="s">
        <v>1774</v>
      </c>
      <c r="J2352" s="20">
        <v>3000</v>
      </c>
      <c r="K2352" s="20">
        <v>6861</v>
      </c>
      <c r="L2352" s="20">
        <v>0</v>
      </c>
      <c r="M2352" s="20">
        <v>645</v>
      </c>
      <c r="N2352" s="20">
        <v>6</v>
      </c>
      <c r="O2352" s="20">
        <v>37</v>
      </c>
      <c r="P2352" s="20">
        <v>96</v>
      </c>
      <c r="Q2352" s="3">
        <v>15062898</v>
      </c>
      <c r="R2352" s="3">
        <v>14000000</v>
      </c>
      <c r="S2352" s="3">
        <f t="shared" si="360"/>
        <v>1062898</v>
      </c>
      <c r="T2352" s="4">
        <f t="shared" si="361"/>
        <v>7.5921285714285719E-2</v>
      </c>
      <c r="U2352" s="5">
        <f t="shared" si="362"/>
        <v>24.094868514285714</v>
      </c>
      <c r="V2352" s="2">
        <f t="shared" si="363"/>
        <v>1998</v>
      </c>
      <c r="W2352" s="18" t="str">
        <f t="shared" si="364"/>
        <v>sentyabr</v>
      </c>
      <c r="X2352" s="18" t="str">
        <f t="shared" si="365"/>
        <v>Alan Cohn</v>
      </c>
      <c r="Y2352" s="18" t="str">
        <f t="shared" si="366"/>
        <v>DEAD MAN ON CAMPUS</v>
      </c>
      <c r="Z2352" s="18" t="str">
        <f t="shared" si="367"/>
        <v>Normal</v>
      </c>
      <c r="AA2352" s="18" t="str">
        <f>VLOOKUP(D2352, lookups!$A$2:$B$18, 2, FALSE)</f>
        <v>Medium Budget</v>
      </c>
      <c r="AB2352" s="18" t="str">
        <f t="shared" si="368"/>
        <v>Not Recommended</v>
      </c>
      <c r="AC2352" s="18" t="str">
        <f t="shared" si="369"/>
        <v>Normal</v>
      </c>
    </row>
    <row r="2353" spans="1:29" x14ac:dyDescent="0.35">
      <c r="A2353" s="18" t="s">
        <v>2293</v>
      </c>
      <c r="B2353" s="19">
        <v>36572</v>
      </c>
      <c r="C2353" s="18" t="s">
        <v>50</v>
      </c>
      <c r="D2353" s="18" t="s">
        <v>20</v>
      </c>
      <c r="E2353" s="18" t="s">
        <v>21</v>
      </c>
      <c r="F2353" s="18" t="s">
        <v>22</v>
      </c>
      <c r="G2353" s="18" t="s">
        <v>110</v>
      </c>
      <c r="H2353" s="18" t="s">
        <v>1110</v>
      </c>
      <c r="I2353" s="18" t="s">
        <v>2294</v>
      </c>
      <c r="J2353" s="20">
        <v>23000</v>
      </c>
      <c r="K2353" s="20">
        <v>25462</v>
      </c>
      <c r="L2353" s="20">
        <v>126</v>
      </c>
      <c r="M2353" s="20">
        <v>18000</v>
      </c>
      <c r="N2353" s="20">
        <v>7.6</v>
      </c>
      <c r="O2353" s="20">
        <v>288</v>
      </c>
      <c r="P2353" s="20">
        <v>102</v>
      </c>
      <c r="Q2353" s="3">
        <v>15047419</v>
      </c>
      <c r="R2353" s="3">
        <v>7000000</v>
      </c>
      <c r="S2353" s="3">
        <f t="shared" si="360"/>
        <v>8047419</v>
      </c>
      <c r="T2353" s="4">
        <f t="shared" si="361"/>
        <v>1.1496312857142856</v>
      </c>
      <c r="U2353" s="5">
        <f t="shared" si="362"/>
        <v>32.65985251428571</v>
      </c>
      <c r="V2353" s="2">
        <f t="shared" si="363"/>
        <v>2000</v>
      </c>
      <c r="W2353" s="18" t="str">
        <f t="shared" si="364"/>
        <v>fevral</v>
      </c>
      <c r="X2353" s="18" t="str">
        <f t="shared" si="365"/>
        <v>Mary Harron</v>
      </c>
      <c r="Y2353" s="18" t="str">
        <f t="shared" si="366"/>
        <v>AMERİCAN PSYCHO</v>
      </c>
      <c r="Z2353" s="18" t="str">
        <f t="shared" si="367"/>
        <v>Normal</v>
      </c>
      <c r="AA2353" s="18" t="str">
        <f>VLOOKUP(D2353, lookups!$A$2:$B$18, 2, FALSE)</f>
        <v>Medium Budget</v>
      </c>
      <c r="AB2353" s="18" t="str">
        <f t="shared" si="368"/>
        <v>Not Recommended</v>
      </c>
      <c r="AC2353" s="18" t="str">
        <f t="shared" si="369"/>
        <v>Normal</v>
      </c>
    </row>
    <row r="2354" spans="1:29" x14ac:dyDescent="0.35">
      <c r="A2354" s="18" t="s">
        <v>5395</v>
      </c>
      <c r="B2354" s="19">
        <v>40057</v>
      </c>
      <c r="C2354" s="18" t="s">
        <v>50</v>
      </c>
      <c r="D2354" s="18" t="s">
        <v>27</v>
      </c>
      <c r="E2354" s="18" t="s">
        <v>21</v>
      </c>
      <c r="F2354" s="18" t="s">
        <v>22</v>
      </c>
      <c r="G2354" s="18" t="s">
        <v>150</v>
      </c>
      <c r="H2354" s="18" t="s">
        <v>364</v>
      </c>
      <c r="I2354" s="18" t="s">
        <v>2666</v>
      </c>
      <c r="J2354" s="20">
        <v>902</v>
      </c>
      <c r="K2354" s="20">
        <v>2466</v>
      </c>
      <c r="L2354" s="20">
        <v>219</v>
      </c>
      <c r="M2354" s="20">
        <v>0</v>
      </c>
      <c r="N2354" s="20">
        <v>5.6</v>
      </c>
      <c r="O2354" s="20">
        <v>287</v>
      </c>
      <c r="P2354" s="20">
        <v>115</v>
      </c>
      <c r="Q2354" s="3">
        <v>15045676</v>
      </c>
      <c r="R2354" s="3">
        <v>16000000</v>
      </c>
      <c r="S2354" s="3">
        <f t="shared" si="360"/>
        <v>-954324</v>
      </c>
      <c r="T2354" s="4">
        <f t="shared" si="361"/>
        <v>-5.9645249999999997E-2</v>
      </c>
      <c r="U2354" s="5">
        <f t="shared" si="362"/>
        <v>22.376141899999997</v>
      </c>
      <c r="V2354" s="2">
        <f t="shared" si="363"/>
        <v>2009</v>
      </c>
      <c r="W2354" s="18" t="str">
        <f t="shared" si="364"/>
        <v>sentyabr</v>
      </c>
      <c r="X2354" s="18" t="str">
        <f t="shared" si="365"/>
        <v>Richard Kelly</v>
      </c>
      <c r="Y2354" s="18" t="str">
        <f t="shared" si="366"/>
        <v>THE BOX</v>
      </c>
      <c r="Z2354" s="18" t="str">
        <f t="shared" si="367"/>
        <v>Normal</v>
      </c>
      <c r="AA2354" s="18" t="str">
        <f>VLOOKUP(D2354, lookups!$A$2:$B$18, 2, FALSE)</f>
        <v>Medium Budget</v>
      </c>
      <c r="AB2354" s="18" t="str">
        <f t="shared" si="368"/>
        <v>Not Recommended</v>
      </c>
      <c r="AC2354" s="18" t="str">
        <f t="shared" si="369"/>
        <v>High Buzz Mismatch</v>
      </c>
    </row>
    <row r="2355" spans="1:29" x14ac:dyDescent="0.35">
      <c r="A2355" s="18" t="s">
        <v>4696</v>
      </c>
      <c r="B2355" s="19">
        <v>39092</v>
      </c>
      <c r="C2355" s="18" t="s">
        <v>50</v>
      </c>
      <c r="D2355" s="18" t="s">
        <v>27</v>
      </c>
      <c r="E2355" s="18" t="s">
        <v>21</v>
      </c>
      <c r="F2355" s="18" t="s">
        <v>22</v>
      </c>
      <c r="G2355" s="18" t="s">
        <v>110</v>
      </c>
      <c r="H2355" s="18" t="s">
        <v>506</v>
      </c>
      <c r="I2355" s="18" t="s">
        <v>320</v>
      </c>
      <c r="J2355" s="20">
        <v>11000</v>
      </c>
      <c r="K2355" s="20">
        <v>32875</v>
      </c>
      <c r="L2355" s="20">
        <v>0</v>
      </c>
      <c r="M2355" s="20">
        <v>0</v>
      </c>
      <c r="N2355" s="20">
        <v>6.2</v>
      </c>
      <c r="O2355" s="20">
        <v>227</v>
      </c>
      <c r="P2355" s="20">
        <v>92</v>
      </c>
      <c r="Q2355" s="3">
        <v>14998070</v>
      </c>
      <c r="R2355" s="3">
        <v>35000000</v>
      </c>
      <c r="S2355" s="3">
        <f t="shared" si="360"/>
        <v>-20001930</v>
      </c>
      <c r="T2355" s="4">
        <f t="shared" si="361"/>
        <v>-0.57148371428571432</v>
      </c>
      <c r="U2355" s="5">
        <f t="shared" si="362"/>
        <v>24.571406514285716</v>
      </c>
      <c r="V2355" s="2">
        <f t="shared" si="363"/>
        <v>2007</v>
      </c>
      <c r="W2355" s="18" t="str">
        <f t="shared" si="364"/>
        <v>yanvar</v>
      </c>
      <c r="X2355" s="18" t="str">
        <f t="shared" si="365"/>
        <v>Robert Redford</v>
      </c>
      <c r="Y2355" s="18" t="str">
        <f t="shared" si="366"/>
        <v>LİONS FOR LAMBS</v>
      </c>
      <c r="Z2355" s="18" t="str">
        <f t="shared" si="367"/>
        <v>Normal</v>
      </c>
      <c r="AA2355" s="18" t="str">
        <f>VLOOKUP(D2355, lookups!$A$2:$B$18, 2, FALSE)</f>
        <v>Medium Budget</v>
      </c>
      <c r="AB2355" s="18" t="str">
        <f t="shared" si="368"/>
        <v>Not Recommended</v>
      </c>
      <c r="AC2355" s="18" t="str">
        <f t="shared" si="369"/>
        <v>Normal</v>
      </c>
    </row>
    <row r="2356" spans="1:29" x14ac:dyDescent="0.35">
      <c r="A2356" s="18" t="s">
        <v>6214</v>
      </c>
      <c r="B2356" s="19">
        <v>40964</v>
      </c>
      <c r="C2356" s="18" t="s">
        <v>50</v>
      </c>
      <c r="D2356" s="18" t="s">
        <v>38</v>
      </c>
      <c r="E2356" s="18" t="s">
        <v>21</v>
      </c>
      <c r="F2356" s="18" t="s">
        <v>101</v>
      </c>
      <c r="G2356" s="18" t="s">
        <v>110</v>
      </c>
      <c r="H2356" s="18" t="s">
        <v>5209</v>
      </c>
      <c r="I2356" s="18" t="s">
        <v>4943</v>
      </c>
      <c r="J2356" s="20">
        <v>2000</v>
      </c>
      <c r="K2356" s="20">
        <v>4757</v>
      </c>
      <c r="L2356" s="20">
        <v>454</v>
      </c>
      <c r="M2356" s="20">
        <v>52000</v>
      </c>
      <c r="N2356" s="20">
        <v>7.2</v>
      </c>
      <c r="O2356" s="20">
        <v>401</v>
      </c>
      <c r="P2356" s="20">
        <v>110</v>
      </c>
      <c r="Q2356" s="3">
        <v>14989761</v>
      </c>
      <c r="R2356" s="3">
        <v>15000000</v>
      </c>
      <c r="S2356" s="3">
        <f t="shared" si="360"/>
        <v>-10239</v>
      </c>
      <c r="T2356" s="4">
        <f t="shared" si="361"/>
        <v>-6.826E-4</v>
      </c>
      <c r="U2356" s="5">
        <f t="shared" si="362"/>
        <v>33.999726960000004</v>
      </c>
      <c r="V2356" s="2">
        <f t="shared" si="363"/>
        <v>2012</v>
      </c>
      <c r="W2356" s="18" t="str">
        <f t="shared" si="364"/>
        <v>fevral</v>
      </c>
      <c r="X2356" s="18" t="str">
        <f t="shared" si="365"/>
        <v>Martin McDonagh</v>
      </c>
      <c r="Y2356" s="18" t="str">
        <f t="shared" si="366"/>
        <v>SEVEN PSYCHOPATHS</v>
      </c>
      <c r="Z2356" s="18" t="str">
        <f t="shared" si="367"/>
        <v>Normal</v>
      </c>
      <c r="AA2356" s="18" t="str">
        <f>VLOOKUP(D2356, lookups!$A$2:$B$18, 2, FALSE)</f>
        <v>Medium Budget</v>
      </c>
      <c r="AB2356" s="18" t="str">
        <f t="shared" si="368"/>
        <v>Not Recommended</v>
      </c>
      <c r="AC2356" s="18" t="str">
        <f t="shared" si="369"/>
        <v>Normal</v>
      </c>
    </row>
    <row r="2357" spans="1:29" x14ac:dyDescent="0.35">
      <c r="A2357" s="18" t="s">
        <v>2539</v>
      </c>
      <c r="B2357" s="19">
        <v>36627</v>
      </c>
      <c r="C2357" s="18" t="s">
        <v>50</v>
      </c>
      <c r="D2357" s="18" t="s">
        <v>38</v>
      </c>
      <c r="E2357" s="18" t="s">
        <v>21</v>
      </c>
      <c r="F2357" s="18" t="s">
        <v>22</v>
      </c>
      <c r="G2357" s="18" t="s">
        <v>150</v>
      </c>
      <c r="H2357" s="18" t="s">
        <v>2540</v>
      </c>
      <c r="I2357" s="18" t="s">
        <v>1357</v>
      </c>
      <c r="J2357" s="20">
        <v>774</v>
      </c>
      <c r="K2357" s="20">
        <v>2498</v>
      </c>
      <c r="L2357" s="20">
        <v>154</v>
      </c>
      <c r="M2357" s="20">
        <v>378</v>
      </c>
      <c r="N2357" s="20">
        <v>4.7</v>
      </c>
      <c r="O2357" s="20">
        <v>86</v>
      </c>
      <c r="P2357" s="20">
        <v>99</v>
      </c>
      <c r="Q2357" s="3">
        <v>14983572</v>
      </c>
      <c r="R2357" s="3">
        <v>25000000</v>
      </c>
      <c r="S2357" s="3">
        <f t="shared" si="360"/>
        <v>-10016428</v>
      </c>
      <c r="T2357" s="4">
        <f t="shared" si="361"/>
        <v>-0.40065711999999998</v>
      </c>
      <c r="U2357" s="5">
        <f t="shared" si="362"/>
        <v>18.677537152000003</v>
      </c>
      <c r="V2357" s="2">
        <f t="shared" si="363"/>
        <v>2000</v>
      </c>
      <c r="W2357" s="18" t="str">
        <f t="shared" si="364"/>
        <v>aprel</v>
      </c>
      <c r="X2357" s="18" t="str">
        <f t="shared" si="365"/>
        <v>John Schlesinger</v>
      </c>
      <c r="Y2357" s="18" t="str">
        <f t="shared" si="366"/>
        <v>THE NEXT BEST THİNG</v>
      </c>
      <c r="Z2357" s="18" t="str">
        <f t="shared" si="367"/>
        <v>Normal</v>
      </c>
      <c r="AA2357" s="18" t="str">
        <f>VLOOKUP(D2357, lookups!$A$2:$B$18, 2, FALSE)</f>
        <v>Medium Budget</v>
      </c>
      <c r="AB2357" s="18" t="str">
        <f t="shared" si="368"/>
        <v>Not Recommended</v>
      </c>
      <c r="AC2357" s="18" t="str">
        <f t="shared" si="369"/>
        <v>High Buzz Mismatch</v>
      </c>
    </row>
    <row r="2358" spans="1:29" x14ac:dyDescent="0.35">
      <c r="A2358" s="18" t="s">
        <v>2383</v>
      </c>
      <c r="B2358" s="19">
        <v>36849</v>
      </c>
      <c r="C2358" s="18" t="s">
        <v>50</v>
      </c>
      <c r="D2358" s="18" t="s">
        <v>95</v>
      </c>
      <c r="E2358" s="18" t="s">
        <v>21</v>
      </c>
      <c r="F2358" s="18" t="s">
        <v>22</v>
      </c>
      <c r="G2358" s="18" t="s">
        <v>110</v>
      </c>
      <c r="H2358" s="18" t="s">
        <v>254</v>
      </c>
      <c r="I2358" s="18" t="s">
        <v>1678</v>
      </c>
      <c r="J2358" s="20">
        <v>13000</v>
      </c>
      <c r="K2358" s="20">
        <v>14463</v>
      </c>
      <c r="L2358" s="20">
        <v>19</v>
      </c>
      <c r="M2358" s="20">
        <v>604</v>
      </c>
      <c r="N2358" s="20">
        <v>5.0999999999999996</v>
      </c>
      <c r="O2358" s="20">
        <v>102</v>
      </c>
      <c r="P2358" s="20">
        <v>102</v>
      </c>
      <c r="Q2358" s="3">
        <v>14967182</v>
      </c>
      <c r="R2358" s="3">
        <v>40000000</v>
      </c>
      <c r="S2358" s="3">
        <f t="shared" si="360"/>
        <v>-25032818</v>
      </c>
      <c r="T2358" s="4">
        <f t="shared" si="361"/>
        <v>-0.62582044999999997</v>
      </c>
      <c r="U2358" s="5">
        <f t="shared" si="362"/>
        <v>20.21007182</v>
      </c>
      <c r="V2358" s="2">
        <f t="shared" si="363"/>
        <v>2000</v>
      </c>
      <c r="W2358" s="18" t="str">
        <f t="shared" si="364"/>
        <v>noyabr</v>
      </c>
      <c r="X2358" s="18" t="str">
        <f t="shared" si="365"/>
        <v>Stephen Kay</v>
      </c>
      <c r="Y2358" s="18" t="str">
        <f t="shared" si="366"/>
        <v>GET CARTER</v>
      </c>
      <c r="Z2358" s="18" t="str">
        <f t="shared" si="367"/>
        <v>Normal</v>
      </c>
      <c r="AA2358" s="18" t="str">
        <f>VLOOKUP(D2358, lookups!$A$2:$B$18, 2, FALSE)</f>
        <v>High Budget</v>
      </c>
      <c r="AB2358" s="18" t="str">
        <f t="shared" si="368"/>
        <v>Not Recommended</v>
      </c>
      <c r="AC2358" s="18" t="str">
        <f t="shared" si="369"/>
        <v>High Buzz Mismatch</v>
      </c>
    </row>
    <row r="2359" spans="1:29" x14ac:dyDescent="0.35">
      <c r="A2359" s="18" t="s">
        <v>1238</v>
      </c>
      <c r="B2359" s="19">
        <v>34991</v>
      </c>
      <c r="C2359" s="18" t="s">
        <v>50</v>
      </c>
      <c r="D2359" s="18" t="s">
        <v>95</v>
      </c>
      <c r="E2359" s="18" t="s">
        <v>21</v>
      </c>
      <c r="F2359" s="18" t="s">
        <v>22</v>
      </c>
      <c r="G2359" s="18" t="s">
        <v>110</v>
      </c>
      <c r="H2359" s="18" t="s">
        <v>480</v>
      </c>
      <c r="I2359" s="18" t="s">
        <v>1239</v>
      </c>
      <c r="J2359" s="20">
        <v>12000</v>
      </c>
      <c r="K2359" s="20">
        <v>14008</v>
      </c>
      <c r="L2359" s="20">
        <v>58</v>
      </c>
      <c r="M2359" s="20">
        <v>555</v>
      </c>
      <c r="N2359" s="20">
        <v>5.9</v>
      </c>
      <c r="O2359" s="20">
        <v>40</v>
      </c>
      <c r="P2359" s="20">
        <v>101</v>
      </c>
      <c r="Q2359" s="3">
        <v>14942422</v>
      </c>
      <c r="R2359" s="3">
        <v>40000000</v>
      </c>
      <c r="S2359" s="3">
        <f t="shared" si="360"/>
        <v>-25057578</v>
      </c>
      <c r="T2359" s="4">
        <f t="shared" si="361"/>
        <v>-0.62643945000000001</v>
      </c>
      <c r="U2359" s="5">
        <f t="shared" si="362"/>
        <v>23.404924220000002</v>
      </c>
      <c r="V2359" s="2">
        <f t="shared" si="363"/>
        <v>1995</v>
      </c>
      <c r="W2359" s="18" t="str">
        <f t="shared" si="364"/>
        <v>oktyabr</v>
      </c>
      <c r="X2359" s="18" t="str">
        <f t="shared" si="365"/>
        <v>Barbet Schroeder</v>
      </c>
      <c r="Y2359" s="18" t="str">
        <f t="shared" si="366"/>
        <v>KİSS OF DEATH</v>
      </c>
      <c r="Z2359" s="18" t="str">
        <f t="shared" si="367"/>
        <v>Normal</v>
      </c>
      <c r="AA2359" s="18" t="str">
        <f>VLOOKUP(D2359, lookups!$A$2:$B$18, 2, FALSE)</f>
        <v>High Budget</v>
      </c>
      <c r="AB2359" s="18" t="str">
        <f t="shared" si="368"/>
        <v>Not Recommended</v>
      </c>
      <c r="AC2359" s="18" t="str">
        <f t="shared" si="369"/>
        <v>High Buzz Mismatch</v>
      </c>
    </row>
    <row r="2360" spans="1:29" x14ac:dyDescent="0.35">
      <c r="A2360" s="18" t="s">
        <v>6155</v>
      </c>
      <c r="B2360" s="19">
        <v>41074</v>
      </c>
      <c r="C2360" s="18" t="s">
        <v>50</v>
      </c>
      <c r="D2360" s="18" t="s">
        <v>20</v>
      </c>
      <c r="E2360" s="18" t="s">
        <v>21</v>
      </c>
      <c r="F2360" s="18" t="s">
        <v>22</v>
      </c>
      <c r="G2360" s="18" t="s">
        <v>110</v>
      </c>
      <c r="H2360" s="18" t="s">
        <v>1063</v>
      </c>
      <c r="I2360" s="18" t="s">
        <v>4780</v>
      </c>
      <c r="J2360" s="20">
        <v>11000</v>
      </c>
      <c r="K2360" s="20">
        <v>14025</v>
      </c>
      <c r="L2360" s="20">
        <v>181</v>
      </c>
      <c r="M2360" s="20">
        <v>20000</v>
      </c>
      <c r="N2360" s="20">
        <v>6.2</v>
      </c>
      <c r="O2360" s="20">
        <v>414</v>
      </c>
      <c r="P2360" s="20">
        <v>97</v>
      </c>
      <c r="Q2360" s="3">
        <v>14938570</v>
      </c>
      <c r="R2360" s="3">
        <v>15000000</v>
      </c>
      <c r="S2360" s="3">
        <f t="shared" si="360"/>
        <v>-61430</v>
      </c>
      <c r="T2360" s="4">
        <f t="shared" si="361"/>
        <v>-4.0953333333333336E-3</v>
      </c>
      <c r="U2360" s="5">
        <f t="shared" si="362"/>
        <v>26.798361866666667</v>
      </c>
      <c r="V2360" s="2">
        <f t="shared" si="363"/>
        <v>2012</v>
      </c>
      <c r="W2360" s="18" t="str">
        <f t="shared" si="364"/>
        <v>iyun</v>
      </c>
      <c r="X2360" s="18" t="str">
        <f t="shared" si="365"/>
        <v>Andrew Dominik</v>
      </c>
      <c r="Y2360" s="18" t="str">
        <f t="shared" si="366"/>
        <v>KİLLİNG THEM SOFTLY</v>
      </c>
      <c r="Z2360" s="18" t="str">
        <f t="shared" si="367"/>
        <v>Normal</v>
      </c>
      <c r="AA2360" s="18" t="str">
        <f>VLOOKUP(D2360, lookups!$A$2:$B$18, 2, FALSE)</f>
        <v>Medium Budget</v>
      </c>
      <c r="AB2360" s="18" t="str">
        <f t="shared" si="368"/>
        <v>Not Recommended</v>
      </c>
      <c r="AC2360" s="18" t="str">
        <f t="shared" si="369"/>
        <v>Normal</v>
      </c>
    </row>
    <row r="2361" spans="1:29" x14ac:dyDescent="0.35">
      <c r="A2361" s="18" t="s">
        <v>1365</v>
      </c>
      <c r="B2361" s="19">
        <v>35320</v>
      </c>
      <c r="C2361" s="18" t="s">
        <v>50</v>
      </c>
      <c r="D2361" s="18" t="s">
        <v>38</v>
      </c>
      <c r="E2361" s="18" t="s">
        <v>21</v>
      </c>
      <c r="F2361" s="18" t="s">
        <v>22</v>
      </c>
      <c r="G2361" s="18" t="s">
        <v>110</v>
      </c>
      <c r="H2361" s="18" t="s">
        <v>1366</v>
      </c>
      <c r="I2361" s="18" t="s">
        <v>1367</v>
      </c>
      <c r="J2361" s="20">
        <v>718</v>
      </c>
      <c r="K2361" s="20">
        <v>2240</v>
      </c>
      <c r="L2361" s="20">
        <v>737</v>
      </c>
      <c r="M2361" s="20">
        <v>824</v>
      </c>
      <c r="N2361" s="20">
        <v>6.8</v>
      </c>
      <c r="O2361" s="20">
        <v>50</v>
      </c>
      <c r="P2361" s="20">
        <v>92</v>
      </c>
      <c r="Q2361" s="3">
        <v>14891000</v>
      </c>
      <c r="R2361" s="3">
        <v>7000000</v>
      </c>
      <c r="S2361" s="3">
        <f t="shared" si="360"/>
        <v>7891000</v>
      </c>
      <c r="T2361" s="4">
        <f t="shared" si="361"/>
        <v>1.1272857142857142</v>
      </c>
      <c r="U2361" s="5">
        <f t="shared" si="362"/>
        <v>27.733314285714286</v>
      </c>
      <c r="V2361" s="2">
        <f t="shared" si="363"/>
        <v>1996</v>
      </c>
      <c r="W2361" s="18" t="str">
        <f t="shared" si="364"/>
        <v>sentyabr</v>
      </c>
      <c r="X2361" s="18" t="str">
        <f t="shared" si="365"/>
        <v>David O. Russell</v>
      </c>
      <c r="Y2361" s="18" t="str">
        <f t="shared" si="366"/>
        <v>FLİRTİNG WİTH DİSASTER</v>
      </c>
      <c r="Z2361" s="18" t="str">
        <f t="shared" si="367"/>
        <v>Normal</v>
      </c>
      <c r="AA2361" s="18" t="str">
        <f>VLOOKUP(D2361, lookups!$A$2:$B$18, 2, FALSE)</f>
        <v>Medium Budget</v>
      </c>
      <c r="AB2361" s="18" t="str">
        <f t="shared" si="368"/>
        <v>Not Recommended</v>
      </c>
      <c r="AC2361" s="18" t="str">
        <f t="shared" si="369"/>
        <v>Normal</v>
      </c>
    </row>
    <row r="2362" spans="1:29" x14ac:dyDescent="0.35">
      <c r="A2362" s="18" t="s">
        <v>4120</v>
      </c>
      <c r="B2362" s="19">
        <v>38602</v>
      </c>
      <c r="C2362" s="18" t="s">
        <v>50</v>
      </c>
      <c r="D2362" s="18" t="s">
        <v>58</v>
      </c>
      <c r="E2362" s="18" t="s">
        <v>21</v>
      </c>
      <c r="F2362" s="18" t="s">
        <v>22</v>
      </c>
      <c r="G2362" s="18" t="s">
        <v>150</v>
      </c>
      <c r="H2362" s="18" t="s">
        <v>2831</v>
      </c>
      <c r="I2362" s="18" t="s">
        <v>4121</v>
      </c>
      <c r="J2362" s="20">
        <v>849</v>
      </c>
      <c r="K2362" s="20">
        <v>2178</v>
      </c>
      <c r="L2362" s="20">
        <v>2</v>
      </c>
      <c r="M2362" s="20">
        <v>0</v>
      </c>
      <c r="N2362" s="20">
        <v>5.0999999999999996</v>
      </c>
      <c r="O2362" s="20">
        <v>140</v>
      </c>
      <c r="P2362" s="20">
        <v>93</v>
      </c>
      <c r="Q2362" s="3">
        <v>14888028</v>
      </c>
      <c r="R2362" s="3">
        <v>30000000</v>
      </c>
      <c r="S2362" s="3">
        <f t="shared" si="360"/>
        <v>-15111972</v>
      </c>
      <c r="T2362" s="4">
        <f t="shared" si="361"/>
        <v>-0.50373239999999997</v>
      </c>
      <c r="U2362" s="5">
        <f t="shared" si="362"/>
        <v>20.198507039999999</v>
      </c>
      <c r="V2362" s="2">
        <f t="shared" si="363"/>
        <v>2005</v>
      </c>
      <c r="W2362" s="18" t="str">
        <f t="shared" si="364"/>
        <v>sentyabr</v>
      </c>
      <c r="X2362" s="18" t="str">
        <f t="shared" si="365"/>
        <v>Bruce Hunt</v>
      </c>
      <c r="Y2362" s="18" t="str">
        <f t="shared" si="366"/>
        <v>THE CAVE</v>
      </c>
      <c r="Z2362" s="18" t="str">
        <f t="shared" si="367"/>
        <v>Normal</v>
      </c>
      <c r="AA2362" s="18" t="str">
        <f>VLOOKUP(D2362, lookups!$A$2:$B$18, 2, FALSE)</f>
        <v>High Budget</v>
      </c>
      <c r="AB2362" s="18" t="str">
        <f t="shared" si="368"/>
        <v>Not Recommended</v>
      </c>
      <c r="AC2362" s="18" t="str">
        <f t="shared" si="369"/>
        <v>High Buzz Mismatch</v>
      </c>
    </row>
    <row r="2363" spans="1:29" x14ac:dyDescent="0.35">
      <c r="A2363" s="18" t="s">
        <v>2063</v>
      </c>
      <c r="B2363" s="19">
        <v>36315</v>
      </c>
      <c r="C2363" s="18" t="s">
        <v>50</v>
      </c>
      <c r="D2363" s="18" t="s">
        <v>38</v>
      </c>
      <c r="E2363" s="18" t="s">
        <v>21</v>
      </c>
      <c r="F2363" s="18" t="s">
        <v>22</v>
      </c>
      <c r="G2363" s="18" t="s">
        <v>110</v>
      </c>
      <c r="H2363" s="18" t="s">
        <v>438</v>
      </c>
      <c r="I2363" s="18" t="s">
        <v>2064</v>
      </c>
      <c r="J2363" s="20">
        <v>2000</v>
      </c>
      <c r="K2363" s="20">
        <v>3516</v>
      </c>
      <c r="L2363" s="20">
        <v>729</v>
      </c>
      <c r="M2363" s="20">
        <v>0</v>
      </c>
      <c r="N2363" s="20">
        <v>7.3</v>
      </c>
      <c r="O2363" s="20">
        <v>175</v>
      </c>
      <c r="P2363" s="20">
        <v>103</v>
      </c>
      <c r="Q2363" s="3">
        <v>14879556</v>
      </c>
      <c r="R2363" s="3">
        <v>8000000</v>
      </c>
      <c r="S2363" s="3">
        <f t="shared" si="360"/>
        <v>6879556</v>
      </c>
      <c r="T2363" s="4">
        <f t="shared" si="361"/>
        <v>0.8599445</v>
      </c>
      <c r="U2363" s="5">
        <f t="shared" si="362"/>
        <v>29.5439778</v>
      </c>
      <c r="V2363" s="2">
        <f t="shared" si="363"/>
        <v>1999</v>
      </c>
      <c r="W2363" s="18" t="str">
        <f t="shared" si="364"/>
        <v>iyun</v>
      </c>
      <c r="X2363" s="18" t="str">
        <f t="shared" si="365"/>
        <v>Alexander Payne</v>
      </c>
      <c r="Y2363" s="18" t="str">
        <f t="shared" si="366"/>
        <v>ELECTİON</v>
      </c>
      <c r="Z2363" s="18" t="str">
        <f t="shared" si="367"/>
        <v>Normal</v>
      </c>
      <c r="AA2363" s="18" t="str">
        <f>VLOOKUP(D2363, lookups!$A$2:$B$18, 2, FALSE)</f>
        <v>Medium Budget</v>
      </c>
      <c r="AB2363" s="18" t="str">
        <f t="shared" si="368"/>
        <v>Not Recommended</v>
      </c>
      <c r="AC2363" s="18" t="str">
        <f t="shared" si="369"/>
        <v>Normal</v>
      </c>
    </row>
    <row r="2364" spans="1:29" x14ac:dyDescent="0.35">
      <c r="A2364" s="18" t="s">
        <v>1565</v>
      </c>
      <c r="B2364" s="19">
        <v>35613</v>
      </c>
      <c r="C2364" s="18" t="s">
        <v>50</v>
      </c>
      <c r="D2364" s="18" t="s">
        <v>27</v>
      </c>
      <c r="E2364" s="18" t="s">
        <v>21</v>
      </c>
      <c r="F2364" s="18" t="s">
        <v>22</v>
      </c>
      <c r="G2364" s="18" t="s">
        <v>110</v>
      </c>
      <c r="H2364" s="18" t="s">
        <v>1566</v>
      </c>
      <c r="I2364" s="18" t="s">
        <v>1567</v>
      </c>
      <c r="J2364" s="20">
        <v>2000</v>
      </c>
      <c r="K2364" s="20">
        <v>3843</v>
      </c>
      <c r="L2364" s="20">
        <v>148</v>
      </c>
      <c r="M2364" s="20">
        <v>599</v>
      </c>
      <c r="N2364" s="20">
        <v>7.3</v>
      </c>
      <c r="O2364" s="20">
        <v>31</v>
      </c>
      <c r="P2364" s="20">
        <v>109</v>
      </c>
      <c r="Q2364" s="3">
        <v>14821531</v>
      </c>
      <c r="R2364" s="3">
        <v>6000000</v>
      </c>
      <c r="S2364" s="3">
        <f t="shared" si="360"/>
        <v>8821531</v>
      </c>
      <c r="T2364" s="4">
        <f t="shared" si="361"/>
        <v>1.4702551666666666</v>
      </c>
      <c r="U2364" s="5">
        <f t="shared" si="362"/>
        <v>29.848002066666666</v>
      </c>
      <c r="V2364" s="2">
        <f t="shared" si="363"/>
        <v>1997</v>
      </c>
      <c r="W2364" s="18" t="str">
        <f t="shared" si="364"/>
        <v>iyul</v>
      </c>
      <c r="X2364" s="18" t="str">
        <f t="shared" si="365"/>
        <v>Kasi Lemmons</v>
      </c>
      <c r="Y2364" s="18" t="str">
        <f t="shared" si="366"/>
        <v>EVE'S BAYOU</v>
      </c>
      <c r="Z2364" s="18" t="str">
        <f t="shared" si="367"/>
        <v>Normal</v>
      </c>
      <c r="AA2364" s="18" t="str">
        <f>VLOOKUP(D2364, lookups!$A$2:$B$18, 2, FALSE)</f>
        <v>Medium Budget</v>
      </c>
      <c r="AB2364" s="18" t="str">
        <f t="shared" si="368"/>
        <v>Not Recommended</v>
      </c>
      <c r="AC2364" s="18" t="str">
        <f t="shared" si="369"/>
        <v>Normal</v>
      </c>
    </row>
    <row r="2365" spans="1:29" x14ac:dyDescent="0.35">
      <c r="A2365" s="18" t="s">
        <v>5297</v>
      </c>
      <c r="B2365" s="19">
        <v>40131</v>
      </c>
      <c r="C2365" s="18" t="s">
        <v>50</v>
      </c>
      <c r="D2365" s="18" t="s">
        <v>38</v>
      </c>
      <c r="E2365" s="18" t="s">
        <v>21</v>
      </c>
      <c r="F2365" s="18" t="s">
        <v>356</v>
      </c>
      <c r="G2365" s="18" t="s">
        <v>150</v>
      </c>
      <c r="H2365" s="18" t="s">
        <v>5298</v>
      </c>
      <c r="I2365" s="18" t="s">
        <v>811</v>
      </c>
      <c r="J2365" s="20">
        <v>946</v>
      </c>
      <c r="K2365" s="20">
        <v>4072</v>
      </c>
      <c r="L2365" s="20">
        <v>0</v>
      </c>
      <c r="M2365" s="20">
        <v>0</v>
      </c>
      <c r="N2365" s="20">
        <v>5.3</v>
      </c>
      <c r="O2365" s="20">
        <v>107</v>
      </c>
      <c r="P2365" s="20">
        <v>102</v>
      </c>
      <c r="Q2365" s="3">
        <v>14793904</v>
      </c>
      <c r="R2365" s="3">
        <v>18000000</v>
      </c>
      <c r="S2365" s="3">
        <f t="shared" si="360"/>
        <v>-3206096</v>
      </c>
      <c r="T2365" s="4">
        <f t="shared" si="361"/>
        <v>-0.17811644444444444</v>
      </c>
      <c r="U2365" s="5">
        <f t="shared" si="362"/>
        <v>21.128753422222221</v>
      </c>
      <c r="V2365" s="2">
        <f t="shared" si="363"/>
        <v>2009</v>
      </c>
      <c r="W2365" s="18" t="str">
        <f t="shared" si="364"/>
        <v>noyabr</v>
      </c>
      <c r="X2365" s="18" t="str">
        <f t="shared" si="365"/>
        <v>Chris Columbus</v>
      </c>
      <c r="Y2365" s="18" t="str">
        <f t="shared" si="366"/>
        <v>I LOVE YOU, BETH COOPER</v>
      </c>
      <c r="Z2365" s="18" t="str">
        <f t="shared" si="367"/>
        <v>Normal</v>
      </c>
      <c r="AA2365" s="18" t="str">
        <f>VLOOKUP(D2365, lookups!$A$2:$B$18, 2, FALSE)</f>
        <v>Medium Budget</v>
      </c>
      <c r="AB2365" s="18" t="str">
        <f t="shared" si="368"/>
        <v>Not Recommended</v>
      </c>
      <c r="AC2365" s="18" t="str">
        <f t="shared" si="369"/>
        <v>High Buzz Mismatch</v>
      </c>
    </row>
    <row r="2366" spans="1:29" x14ac:dyDescent="0.35">
      <c r="A2366" s="18" t="s">
        <v>628</v>
      </c>
      <c r="B2366" s="19">
        <v>31980</v>
      </c>
      <c r="C2366" s="18" t="s">
        <v>50</v>
      </c>
      <c r="D2366" s="18" t="s">
        <v>38</v>
      </c>
      <c r="E2366" s="18" t="s">
        <v>21</v>
      </c>
      <c r="F2366" s="18" t="s">
        <v>22</v>
      </c>
      <c r="G2366" s="18" t="s">
        <v>102</v>
      </c>
      <c r="H2366" s="18" t="s">
        <v>516</v>
      </c>
      <c r="I2366" s="18" t="s">
        <v>260</v>
      </c>
      <c r="J2366" s="20">
        <v>854</v>
      </c>
      <c r="K2366" s="20">
        <v>1653</v>
      </c>
      <c r="L2366" s="20">
        <v>11000</v>
      </c>
      <c r="M2366" s="20">
        <v>0</v>
      </c>
      <c r="N2366" s="20">
        <v>7.6</v>
      </c>
      <c r="O2366" s="20">
        <v>64</v>
      </c>
      <c r="P2366" s="20">
        <v>88</v>
      </c>
      <c r="Q2366" s="3">
        <v>14792779</v>
      </c>
      <c r="R2366" s="3">
        <v>16000000</v>
      </c>
      <c r="S2366" s="3">
        <f t="shared" si="360"/>
        <v>-1207221</v>
      </c>
      <c r="T2366" s="4">
        <f t="shared" si="361"/>
        <v>-7.5451312500000006E-2</v>
      </c>
      <c r="U2366" s="5">
        <f t="shared" si="362"/>
        <v>30.369819475</v>
      </c>
      <c r="V2366" s="2">
        <f t="shared" si="363"/>
        <v>1987</v>
      </c>
      <c r="W2366" s="18" t="str">
        <f t="shared" si="364"/>
        <v>iyul</v>
      </c>
      <c r="X2366" s="18" t="str">
        <f t="shared" si="365"/>
        <v>Woody Allen</v>
      </c>
      <c r="Y2366" s="18" t="str">
        <f t="shared" si="366"/>
        <v>RADİO DAYS</v>
      </c>
      <c r="Z2366" s="18" t="str">
        <f t="shared" si="367"/>
        <v>Normal</v>
      </c>
      <c r="AA2366" s="18" t="str">
        <f>VLOOKUP(D2366, lookups!$A$2:$B$18, 2, FALSE)</f>
        <v>Medium Budget</v>
      </c>
      <c r="AB2366" s="18" t="str">
        <f t="shared" si="368"/>
        <v>Not Recommended</v>
      </c>
      <c r="AC2366" s="18" t="str">
        <f t="shared" si="369"/>
        <v>Normal</v>
      </c>
    </row>
    <row r="2367" spans="1:29" x14ac:dyDescent="0.35">
      <c r="A2367" s="18" t="s">
        <v>6949</v>
      </c>
      <c r="B2367" s="19">
        <v>42194</v>
      </c>
      <c r="C2367" s="18" t="s">
        <v>50</v>
      </c>
      <c r="D2367" s="18" t="s">
        <v>27</v>
      </c>
      <c r="E2367" s="18" t="s">
        <v>21</v>
      </c>
      <c r="F2367" s="18" t="s">
        <v>3550</v>
      </c>
      <c r="G2367" s="18" t="s">
        <v>110</v>
      </c>
      <c r="H2367" s="18" t="s">
        <v>1675</v>
      </c>
      <c r="I2367" s="18" t="s">
        <v>6950</v>
      </c>
      <c r="J2367" s="20">
        <v>805</v>
      </c>
      <c r="K2367" s="20">
        <v>2499</v>
      </c>
      <c r="L2367" s="20">
        <v>412</v>
      </c>
      <c r="M2367" s="20">
        <v>72000</v>
      </c>
      <c r="N2367" s="20">
        <v>8.3000000000000007</v>
      </c>
      <c r="O2367" s="20">
        <v>421</v>
      </c>
      <c r="P2367" s="20">
        <v>118</v>
      </c>
      <c r="Q2367" s="3">
        <v>14677654</v>
      </c>
      <c r="R2367" s="3">
        <v>13000000</v>
      </c>
      <c r="S2367" s="3">
        <f t="shared" si="360"/>
        <v>1677654</v>
      </c>
      <c r="T2367" s="4">
        <f t="shared" si="361"/>
        <v>0.12905030769230769</v>
      </c>
      <c r="U2367" s="5">
        <f t="shared" si="362"/>
        <v>40.451620123076928</v>
      </c>
      <c r="V2367" s="2">
        <f t="shared" si="363"/>
        <v>2015</v>
      </c>
      <c r="W2367" s="18" t="str">
        <f t="shared" si="364"/>
        <v>iyul</v>
      </c>
      <c r="X2367" s="18" t="str">
        <f t="shared" si="365"/>
        <v>Lenny Abrahamson</v>
      </c>
      <c r="Y2367" s="18" t="str">
        <f t="shared" si="366"/>
        <v>ROOM</v>
      </c>
      <c r="Z2367" s="18" t="str">
        <f t="shared" si="367"/>
        <v>Normal</v>
      </c>
      <c r="AA2367" s="18" t="str">
        <f>VLOOKUP(D2367, lookups!$A$2:$B$18, 2, FALSE)</f>
        <v>Medium Budget</v>
      </c>
      <c r="AB2367" s="18" t="str">
        <f t="shared" si="368"/>
        <v>Not Recommended</v>
      </c>
      <c r="AC2367" s="18" t="str">
        <f t="shared" si="369"/>
        <v>High Buzz / High Score</v>
      </c>
    </row>
    <row r="2368" spans="1:29" x14ac:dyDescent="0.35">
      <c r="A2368" s="18" t="s">
        <v>6682</v>
      </c>
      <c r="B2368" s="19">
        <v>41940</v>
      </c>
      <c r="C2368" s="18" t="s">
        <v>50</v>
      </c>
      <c r="D2368" s="18" t="s">
        <v>109</v>
      </c>
      <c r="E2368" s="18" t="s">
        <v>21</v>
      </c>
      <c r="F2368" s="18" t="s">
        <v>22</v>
      </c>
      <c r="G2368" s="18" t="s">
        <v>110</v>
      </c>
      <c r="H2368" s="18" t="s">
        <v>6683</v>
      </c>
      <c r="I2368" s="18" t="s">
        <v>6684</v>
      </c>
      <c r="J2368" s="20">
        <v>314</v>
      </c>
      <c r="K2368" s="20">
        <v>1062</v>
      </c>
      <c r="L2368" s="20">
        <v>421</v>
      </c>
      <c r="M2368" s="20">
        <v>45000</v>
      </c>
      <c r="N2368" s="20">
        <v>6.9</v>
      </c>
      <c r="O2368" s="20">
        <v>533</v>
      </c>
      <c r="P2368" s="20">
        <v>100</v>
      </c>
      <c r="Q2368" s="3">
        <v>14673301</v>
      </c>
      <c r="R2368" s="3">
        <v>2000000</v>
      </c>
      <c r="S2368" s="3">
        <f t="shared" si="360"/>
        <v>12673301</v>
      </c>
      <c r="T2368" s="4">
        <f t="shared" si="361"/>
        <v>6.3366505000000002</v>
      </c>
      <c r="U2368" s="5">
        <f t="shared" si="362"/>
        <v>34.634660199999999</v>
      </c>
      <c r="V2368" s="2">
        <f t="shared" si="363"/>
        <v>2014</v>
      </c>
      <c r="W2368" s="18" t="str">
        <f t="shared" si="364"/>
        <v>oktyabr</v>
      </c>
      <c r="X2368" s="18" t="str">
        <f t="shared" si="365"/>
        <v>David Robert Mitchell</v>
      </c>
      <c r="Y2368" s="18" t="str">
        <f t="shared" si="366"/>
        <v>IT FOLLOWS</v>
      </c>
      <c r="Z2368" s="18" t="str">
        <f t="shared" si="367"/>
        <v>Normal</v>
      </c>
      <c r="AA2368" s="18" t="str">
        <f>VLOOKUP(D2368, lookups!$A$2:$B$18, 2, FALSE)</f>
        <v>Low Budget</v>
      </c>
      <c r="AB2368" s="18" t="str">
        <f t="shared" si="368"/>
        <v>Not Recommended</v>
      </c>
      <c r="AC2368" s="18" t="str">
        <f t="shared" si="369"/>
        <v>Normal</v>
      </c>
    </row>
    <row r="2369" spans="1:29" x14ac:dyDescent="0.35">
      <c r="A2369" s="18" t="s">
        <v>5619</v>
      </c>
      <c r="B2369" s="19">
        <v>40476</v>
      </c>
      <c r="C2369" s="18" t="s">
        <v>50</v>
      </c>
      <c r="D2369" s="18" t="s">
        <v>109</v>
      </c>
      <c r="E2369" s="18" t="s">
        <v>21</v>
      </c>
      <c r="F2369" s="18" t="s">
        <v>22</v>
      </c>
      <c r="G2369" s="18" t="s">
        <v>110</v>
      </c>
      <c r="H2369" s="18" t="s">
        <v>5620</v>
      </c>
      <c r="I2369" s="18" t="s">
        <v>445</v>
      </c>
      <c r="J2369" s="20">
        <v>798</v>
      </c>
      <c r="K2369" s="20">
        <v>2537</v>
      </c>
      <c r="L2369" s="20">
        <v>0</v>
      </c>
      <c r="M2369" s="20">
        <v>0</v>
      </c>
      <c r="N2369" s="20">
        <v>4.8</v>
      </c>
      <c r="O2369" s="20">
        <v>160</v>
      </c>
      <c r="P2369" s="20">
        <v>107</v>
      </c>
      <c r="Q2369" s="3">
        <v>14637490</v>
      </c>
      <c r="R2369" s="3">
        <v>25000000</v>
      </c>
      <c r="S2369" s="3">
        <f t="shared" si="360"/>
        <v>-10362510</v>
      </c>
      <c r="T2369" s="4">
        <f t="shared" si="361"/>
        <v>-0.41450039999999999</v>
      </c>
      <c r="U2369" s="5">
        <f t="shared" si="362"/>
        <v>19.034199839999999</v>
      </c>
      <c r="V2369" s="2">
        <f t="shared" si="363"/>
        <v>2010</v>
      </c>
      <c r="W2369" s="18" t="str">
        <f t="shared" si="364"/>
        <v>oktyabr</v>
      </c>
      <c r="X2369" s="18" t="str">
        <f t="shared" si="365"/>
        <v>Wes Craven</v>
      </c>
      <c r="Y2369" s="18" t="str">
        <f t="shared" si="366"/>
        <v>MY SOUL TO TAKE</v>
      </c>
      <c r="Z2369" s="18" t="str">
        <f t="shared" si="367"/>
        <v>Normal</v>
      </c>
      <c r="AA2369" s="18" t="str">
        <f>VLOOKUP(D2369, lookups!$A$2:$B$18, 2, FALSE)</f>
        <v>Low Budget</v>
      </c>
      <c r="AB2369" s="18" t="str">
        <f t="shared" si="368"/>
        <v>Not Recommended</v>
      </c>
      <c r="AC2369" s="18" t="str">
        <f t="shared" si="369"/>
        <v>High Buzz Mismatch</v>
      </c>
    </row>
    <row r="2370" spans="1:29" x14ac:dyDescent="0.35">
      <c r="A2370" s="18" t="s">
        <v>6621</v>
      </c>
      <c r="B2370" s="19">
        <v>41817</v>
      </c>
      <c r="C2370" s="18" t="s">
        <v>50</v>
      </c>
      <c r="D2370" s="18" t="s">
        <v>27</v>
      </c>
      <c r="E2370" s="18" t="s">
        <v>21</v>
      </c>
      <c r="F2370" s="18" t="s">
        <v>22</v>
      </c>
      <c r="G2370" s="18" t="s">
        <v>150</v>
      </c>
      <c r="H2370" s="18" t="s">
        <v>1582</v>
      </c>
      <c r="I2370" s="18" t="s">
        <v>2420</v>
      </c>
      <c r="J2370" s="20">
        <v>893</v>
      </c>
      <c r="K2370" s="20">
        <v>3110</v>
      </c>
      <c r="L2370" s="20">
        <v>107</v>
      </c>
      <c r="M2370" s="20">
        <v>0</v>
      </c>
      <c r="N2370" s="20">
        <v>6.9</v>
      </c>
      <c r="O2370" s="20">
        <v>71</v>
      </c>
      <c r="P2370" s="20">
        <v>116</v>
      </c>
      <c r="Q2370" s="3">
        <v>14612840</v>
      </c>
      <c r="R2370" s="3">
        <v>7000000</v>
      </c>
      <c r="S2370" s="3">
        <f t="shared" si="360"/>
        <v>7612840</v>
      </c>
      <c r="T2370" s="4">
        <f t="shared" si="361"/>
        <v>1.0875485714285715</v>
      </c>
      <c r="U2370" s="5">
        <f t="shared" si="362"/>
        <v>28.035019428571431</v>
      </c>
      <c r="V2370" s="2">
        <f t="shared" si="363"/>
        <v>2014</v>
      </c>
      <c r="W2370" s="18" t="str">
        <f t="shared" si="364"/>
        <v>iyun</v>
      </c>
      <c r="X2370" s="18" t="str">
        <f t="shared" si="365"/>
        <v>Gina Prince-Bythewood</v>
      </c>
      <c r="Y2370" s="18" t="str">
        <f t="shared" si="366"/>
        <v>BEYOND THE LİGHTS</v>
      </c>
      <c r="Z2370" s="18" t="str">
        <f t="shared" si="367"/>
        <v>Normal</v>
      </c>
      <c r="AA2370" s="18" t="str">
        <f>VLOOKUP(D2370, lookups!$A$2:$B$18, 2, FALSE)</f>
        <v>Medium Budget</v>
      </c>
      <c r="AB2370" s="18" t="str">
        <f t="shared" si="368"/>
        <v>Not Recommended</v>
      </c>
      <c r="AC2370" s="18" t="str">
        <f t="shared" si="369"/>
        <v>Normal</v>
      </c>
    </row>
    <row r="2371" spans="1:29" x14ac:dyDescent="0.35">
      <c r="A2371" s="18" t="s">
        <v>5907</v>
      </c>
      <c r="B2371" s="19">
        <v>40656</v>
      </c>
      <c r="C2371" s="18" t="s">
        <v>50</v>
      </c>
      <c r="D2371" s="18" t="s">
        <v>79</v>
      </c>
      <c r="E2371" s="18" t="s">
        <v>21</v>
      </c>
      <c r="F2371" s="18" t="s">
        <v>101</v>
      </c>
      <c r="G2371" s="18" t="s">
        <v>110</v>
      </c>
      <c r="H2371" s="18" t="s">
        <v>4650</v>
      </c>
      <c r="I2371" s="18" t="s">
        <v>5908</v>
      </c>
      <c r="J2371" s="20">
        <v>13000</v>
      </c>
      <c r="K2371" s="20">
        <v>17204</v>
      </c>
      <c r="L2371" s="20">
        <v>64</v>
      </c>
      <c r="M2371" s="20">
        <v>17000</v>
      </c>
      <c r="N2371" s="20">
        <v>7</v>
      </c>
      <c r="O2371" s="20">
        <v>386</v>
      </c>
      <c r="P2371" s="20">
        <v>99</v>
      </c>
      <c r="Q2371" s="3">
        <v>14597405</v>
      </c>
      <c r="R2371" s="3">
        <v>6400000</v>
      </c>
      <c r="S2371" s="3">
        <f t="shared" ref="S2371:S2434" si="370">Q2371-R2371</f>
        <v>8197405</v>
      </c>
      <c r="T2371" s="4">
        <f t="shared" ref="T2371:T2434" si="371">IF(R2371&gt;0, (Q2371-R2371)/R2371, 0)</f>
        <v>1.2808445312500001</v>
      </c>
      <c r="U2371" s="5">
        <f t="shared" ref="U2371:U2434" si="372">(N2371*4) + (T2371*0.4) + (M2371/10000)</f>
        <v>30.2123378125</v>
      </c>
      <c r="V2371" s="2">
        <f t="shared" ref="V2371:V2434" si="373">YEAR(B2371)</f>
        <v>2011</v>
      </c>
      <c r="W2371" s="18" t="str">
        <f t="shared" ref="W2371:W2434" si="374">TEXT(B2371, "mmmm")</f>
        <v>aprel</v>
      </c>
      <c r="X2371" s="18" t="str">
        <f t="shared" ref="X2371:X2434" si="375">TRIM(I2371)</f>
        <v>Simon Curtis</v>
      </c>
      <c r="Y2371" s="18" t="str">
        <f t="shared" ref="Y2371:Y2434" si="376">UPPER(A2371)</f>
        <v>MY WEEK WİTH MARİLYN</v>
      </c>
      <c r="Z2371" s="18" t="str">
        <f t="shared" ref="Z2371:Z2434" si="377">IF(AND(R2371&gt;50000000, S2371&lt;0), "Underperformer", IF(AND(R2371&lt;10000000, S2371&gt;50000000), "Overperformer", "Normal"))</f>
        <v>Normal</v>
      </c>
      <c r="AA2371" s="18" t="str">
        <f>VLOOKUP(D2371, lookups!$A$2:$B$18, 2, FALSE)</f>
        <v>Medium Budget</v>
      </c>
      <c r="AB2371" s="18" t="str">
        <f t="shared" ref="AB2371:AB2434" si="378">IF(AND(N2371&gt;7, T2371&gt;1, U2371&gt;70), "Recommended", "Not Recommended")</f>
        <v>Not Recommended</v>
      </c>
      <c r="AC2371" s="18" t="str">
        <f t="shared" ref="AC2371:AC2434" si="379">IF(N2371&gt;=8, "High Buzz / High Score", IF(AND(N2371&lt;6, T2371&lt;1), "High Buzz Mismatch", "Normal"))</f>
        <v>Normal</v>
      </c>
    </row>
    <row r="2372" spans="1:29" x14ac:dyDescent="0.35">
      <c r="A2372" s="18" t="s">
        <v>3824</v>
      </c>
      <c r="B2372" s="19">
        <v>38288</v>
      </c>
      <c r="C2372" s="18" t="s">
        <v>50</v>
      </c>
      <c r="D2372" s="18" t="s">
        <v>38</v>
      </c>
      <c r="E2372" s="18" t="s">
        <v>21</v>
      </c>
      <c r="F2372" s="18" t="s">
        <v>22</v>
      </c>
      <c r="G2372" s="18" t="s">
        <v>110</v>
      </c>
      <c r="H2372" s="18" t="s">
        <v>3825</v>
      </c>
      <c r="I2372" s="18" t="s">
        <v>2867</v>
      </c>
      <c r="J2372" s="20">
        <v>355</v>
      </c>
      <c r="K2372" s="20">
        <v>911</v>
      </c>
      <c r="L2372" s="20">
        <v>42</v>
      </c>
      <c r="M2372" s="20">
        <v>0</v>
      </c>
      <c r="N2372" s="20">
        <v>6.8</v>
      </c>
      <c r="O2372" s="20">
        <v>126</v>
      </c>
      <c r="P2372" s="20">
        <v>110</v>
      </c>
      <c r="Q2372" s="3">
        <v>14589444</v>
      </c>
      <c r="R2372" s="3">
        <v>25000000</v>
      </c>
      <c r="S2372" s="3">
        <f t="shared" si="370"/>
        <v>-10410556</v>
      </c>
      <c r="T2372" s="4">
        <f t="shared" si="371"/>
        <v>-0.41642224</v>
      </c>
      <c r="U2372" s="5">
        <f t="shared" si="372"/>
        <v>27.033431103999998</v>
      </c>
      <c r="V2372" s="2">
        <f t="shared" si="373"/>
        <v>2004</v>
      </c>
      <c r="W2372" s="18" t="str">
        <f t="shared" si="374"/>
        <v>oktyabr</v>
      </c>
      <c r="X2372" s="18" t="str">
        <f t="shared" si="375"/>
        <v>Luke Greenfield</v>
      </c>
      <c r="Y2372" s="18" t="str">
        <f t="shared" si="376"/>
        <v>THE GİRL NEXT DOOR</v>
      </c>
      <c r="Z2372" s="18" t="str">
        <f t="shared" si="377"/>
        <v>Normal</v>
      </c>
      <c r="AA2372" s="18" t="str">
        <f>VLOOKUP(D2372, lookups!$A$2:$B$18, 2, FALSE)</f>
        <v>Medium Budget</v>
      </c>
      <c r="AB2372" s="18" t="str">
        <f t="shared" si="378"/>
        <v>Not Recommended</v>
      </c>
      <c r="AC2372" s="18" t="str">
        <f t="shared" si="379"/>
        <v>Normal</v>
      </c>
    </row>
    <row r="2373" spans="1:29" x14ac:dyDescent="0.35">
      <c r="A2373" s="18" t="s">
        <v>851</v>
      </c>
      <c r="B2373" s="19">
        <v>33507</v>
      </c>
      <c r="C2373" s="18" t="s">
        <v>50</v>
      </c>
      <c r="D2373" s="18" t="s">
        <v>95</v>
      </c>
      <c r="E2373" s="18" t="s">
        <v>21</v>
      </c>
      <c r="F2373" s="18" t="s">
        <v>22</v>
      </c>
      <c r="G2373" s="18" t="s">
        <v>150</v>
      </c>
      <c r="H2373" s="18" t="s">
        <v>852</v>
      </c>
      <c r="I2373" s="18" t="s">
        <v>386</v>
      </c>
      <c r="J2373" s="20">
        <v>605</v>
      </c>
      <c r="K2373" s="20">
        <v>1290</v>
      </c>
      <c r="L2373" s="20">
        <v>468</v>
      </c>
      <c r="M2373" s="20">
        <v>452</v>
      </c>
      <c r="N2373" s="20">
        <v>5.7</v>
      </c>
      <c r="O2373" s="20">
        <v>13</v>
      </c>
      <c r="P2373" s="20">
        <v>115</v>
      </c>
      <c r="Q2373" s="3">
        <v>14587732</v>
      </c>
      <c r="R2373" s="3">
        <v>35000000</v>
      </c>
      <c r="S2373" s="3">
        <f t="shared" si="370"/>
        <v>-20412268</v>
      </c>
      <c r="T2373" s="4">
        <f t="shared" si="371"/>
        <v>-0.58320765714285716</v>
      </c>
      <c r="U2373" s="5">
        <f t="shared" si="372"/>
        <v>22.611916937142858</v>
      </c>
      <c r="V2373" s="2">
        <f t="shared" si="373"/>
        <v>1991</v>
      </c>
      <c r="W2373" s="18" t="str">
        <f t="shared" si="374"/>
        <v>sentyabr</v>
      </c>
      <c r="X2373" s="18" t="str">
        <f t="shared" si="375"/>
        <v>John Milius</v>
      </c>
      <c r="Y2373" s="18" t="str">
        <f t="shared" si="376"/>
        <v>FLİGHT OF THE INTRUDER</v>
      </c>
      <c r="Z2373" s="18" t="str">
        <f t="shared" si="377"/>
        <v>Normal</v>
      </c>
      <c r="AA2373" s="18" t="str">
        <f>VLOOKUP(D2373, lookups!$A$2:$B$18, 2, FALSE)</f>
        <v>High Budget</v>
      </c>
      <c r="AB2373" s="18" t="str">
        <f t="shared" si="378"/>
        <v>Not Recommended</v>
      </c>
      <c r="AC2373" s="18" t="str">
        <f t="shared" si="379"/>
        <v>High Buzz Mismatch</v>
      </c>
    </row>
    <row r="2374" spans="1:29" x14ac:dyDescent="0.35">
      <c r="A2374" s="18" t="s">
        <v>1888</v>
      </c>
      <c r="B2374" s="19">
        <v>35961</v>
      </c>
      <c r="C2374" s="18" t="s">
        <v>50</v>
      </c>
      <c r="D2374" s="18" t="s">
        <v>95</v>
      </c>
      <c r="E2374" s="18" t="s">
        <v>21</v>
      </c>
      <c r="F2374" s="18" t="s">
        <v>101</v>
      </c>
      <c r="G2374" s="18" t="s">
        <v>110</v>
      </c>
      <c r="H2374" s="18" t="s">
        <v>1889</v>
      </c>
      <c r="I2374" s="18" t="s">
        <v>1248</v>
      </c>
      <c r="J2374" s="20">
        <v>933</v>
      </c>
      <c r="K2374" s="20">
        <v>2542</v>
      </c>
      <c r="L2374" s="20">
        <v>545</v>
      </c>
      <c r="M2374" s="20">
        <v>0</v>
      </c>
      <c r="N2374" s="20">
        <v>6</v>
      </c>
      <c r="O2374" s="20">
        <v>67</v>
      </c>
      <c r="P2374" s="20">
        <v>99</v>
      </c>
      <c r="Q2374" s="3">
        <v>14567883</v>
      </c>
      <c r="R2374" s="3">
        <v>75000000</v>
      </c>
      <c r="S2374" s="3">
        <f t="shared" si="370"/>
        <v>-60432117</v>
      </c>
      <c r="T2374" s="4">
        <f t="shared" si="371"/>
        <v>-0.80576155999999999</v>
      </c>
      <c r="U2374" s="5">
        <f t="shared" si="372"/>
        <v>23.677695375999999</v>
      </c>
      <c r="V2374" s="2">
        <f t="shared" si="373"/>
        <v>1998</v>
      </c>
      <c r="W2374" s="18" t="str">
        <f t="shared" si="374"/>
        <v>iyun</v>
      </c>
      <c r="X2374" s="18" t="str">
        <f t="shared" si="375"/>
        <v>Paul W.S. Anderson</v>
      </c>
      <c r="Y2374" s="18" t="str">
        <f t="shared" si="376"/>
        <v>SOLDİER</v>
      </c>
      <c r="Z2374" s="18" t="str">
        <f t="shared" si="377"/>
        <v>Underperformer</v>
      </c>
      <c r="AA2374" s="18" t="str">
        <f>VLOOKUP(D2374, lookups!$A$2:$B$18, 2, FALSE)</f>
        <v>High Budget</v>
      </c>
      <c r="AB2374" s="18" t="str">
        <f t="shared" si="378"/>
        <v>Not Recommended</v>
      </c>
      <c r="AC2374" s="18" t="str">
        <f t="shared" si="379"/>
        <v>Normal</v>
      </c>
    </row>
    <row r="2375" spans="1:29" x14ac:dyDescent="0.35">
      <c r="A2375" s="18" t="s">
        <v>603</v>
      </c>
      <c r="B2375" s="19">
        <v>31885</v>
      </c>
      <c r="C2375" s="18" t="s">
        <v>50</v>
      </c>
      <c r="D2375" s="18" t="s">
        <v>333</v>
      </c>
      <c r="E2375" s="18" t="s">
        <v>21</v>
      </c>
      <c r="F2375" s="18" t="s">
        <v>101</v>
      </c>
      <c r="G2375" s="18" t="s">
        <v>110</v>
      </c>
      <c r="H2375" s="18" t="s">
        <v>604</v>
      </c>
      <c r="I2375" s="18" t="s">
        <v>605</v>
      </c>
      <c r="J2375" s="20">
        <v>266</v>
      </c>
      <c r="K2375" s="20">
        <v>673</v>
      </c>
      <c r="L2375" s="20">
        <v>385</v>
      </c>
      <c r="M2375" s="20">
        <v>0</v>
      </c>
      <c r="N2375" s="20">
        <v>7</v>
      </c>
      <c r="O2375" s="20">
        <v>203</v>
      </c>
      <c r="P2375" s="20">
        <v>86</v>
      </c>
      <c r="Q2375" s="3">
        <v>14564027</v>
      </c>
      <c r="R2375" s="3">
        <v>1000000</v>
      </c>
      <c r="S2375" s="3">
        <f t="shared" si="370"/>
        <v>13564027</v>
      </c>
      <c r="T2375" s="4">
        <f t="shared" si="371"/>
        <v>13.564026999999999</v>
      </c>
      <c r="U2375" s="5">
        <f t="shared" si="372"/>
        <v>33.425610800000001</v>
      </c>
      <c r="V2375" s="2">
        <f t="shared" si="373"/>
        <v>1987</v>
      </c>
      <c r="W2375" s="18" t="str">
        <f t="shared" si="374"/>
        <v>aprel</v>
      </c>
      <c r="X2375" s="18" t="str">
        <f t="shared" si="375"/>
        <v>Clive Barker</v>
      </c>
      <c r="Y2375" s="18" t="str">
        <f t="shared" si="376"/>
        <v>HELLRAİSER</v>
      </c>
      <c r="Z2375" s="18" t="str">
        <f t="shared" si="377"/>
        <v>Normal</v>
      </c>
      <c r="AA2375" s="18" t="str">
        <f>VLOOKUP(D2375, lookups!$A$2:$B$18, 2, FALSE)</f>
        <v>Low Budget</v>
      </c>
      <c r="AB2375" s="18" t="str">
        <f t="shared" si="378"/>
        <v>Not Recommended</v>
      </c>
      <c r="AC2375" s="18" t="str">
        <f t="shared" si="379"/>
        <v>Normal</v>
      </c>
    </row>
    <row r="2376" spans="1:29" x14ac:dyDescent="0.35">
      <c r="A2376" s="18" t="s">
        <v>703</v>
      </c>
      <c r="B2376" s="19">
        <v>32455</v>
      </c>
      <c r="C2376" s="18" t="s">
        <v>50</v>
      </c>
      <c r="D2376" s="18" t="s">
        <v>38</v>
      </c>
      <c r="E2376" s="18" t="s">
        <v>21</v>
      </c>
      <c r="F2376" s="18" t="s">
        <v>22</v>
      </c>
      <c r="G2376" s="18" t="s">
        <v>110</v>
      </c>
      <c r="H2376" s="18" t="s">
        <v>704</v>
      </c>
      <c r="I2376" s="18" t="s">
        <v>557</v>
      </c>
      <c r="J2376" s="20">
        <v>413</v>
      </c>
      <c r="K2376" s="20">
        <v>1284</v>
      </c>
      <c r="L2376" s="20">
        <v>0</v>
      </c>
      <c r="M2376" s="20">
        <v>624</v>
      </c>
      <c r="N2376" s="20">
        <v>5.8</v>
      </c>
      <c r="O2376" s="20">
        <v>22</v>
      </c>
      <c r="P2376" s="20">
        <v>121</v>
      </c>
      <c r="Q2376" s="3">
        <v>14545844</v>
      </c>
      <c r="R2376" s="3">
        <v>6500000</v>
      </c>
      <c r="S2376" s="3">
        <f t="shared" si="370"/>
        <v>8045844</v>
      </c>
      <c r="T2376" s="4">
        <f t="shared" si="371"/>
        <v>1.2378221538461538</v>
      </c>
      <c r="U2376" s="5">
        <f t="shared" si="372"/>
        <v>23.757528861538461</v>
      </c>
      <c r="V2376" s="2">
        <f t="shared" si="373"/>
        <v>1988</v>
      </c>
      <c r="W2376" s="18" t="str">
        <f t="shared" si="374"/>
        <v>noyabr</v>
      </c>
      <c r="X2376" s="18" t="str">
        <f t="shared" si="375"/>
        <v>Spike Lee</v>
      </c>
      <c r="Y2376" s="18" t="str">
        <f t="shared" si="376"/>
        <v>SCHOOL DAZE</v>
      </c>
      <c r="Z2376" s="18" t="str">
        <f t="shared" si="377"/>
        <v>Normal</v>
      </c>
      <c r="AA2376" s="18" t="str">
        <f>VLOOKUP(D2376, lookups!$A$2:$B$18, 2, FALSE)</f>
        <v>Medium Budget</v>
      </c>
      <c r="AB2376" s="18" t="str">
        <f t="shared" si="378"/>
        <v>Not Recommended</v>
      </c>
      <c r="AC2376" s="18" t="str">
        <f t="shared" si="379"/>
        <v>Normal</v>
      </c>
    </row>
    <row r="2377" spans="1:29" x14ac:dyDescent="0.35">
      <c r="A2377" s="18" t="s">
        <v>192</v>
      </c>
      <c r="B2377" s="19">
        <v>25742</v>
      </c>
      <c r="C2377" s="18" t="s">
        <v>50</v>
      </c>
      <c r="D2377" s="18" t="s">
        <v>95</v>
      </c>
      <c r="E2377" s="18" t="s">
        <v>21</v>
      </c>
      <c r="F2377" s="18" t="s">
        <v>97</v>
      </c>
      <c r="G2377" s="18" t="s">
        <v>46</v>
      </c>
      <c r="H2377" s="18" t="s">
        <v>67</v>
      </c>
      <c r="I2377" s="18" t="s">
        <v>193</v>
      </c>
      <c r="J2377" s="20">
        <v>469</v>
      </c>
      <c r="K2377" s="20">
        <v>1548</v>
      </c>
      <c r="L2377" s="20">
        <v>130</v>
      </c>
      <c r="M2377" s="20">
        <v>0</v>
      </c>
      <c r="N2377" s="20">
        <v>7.5</v>
      </c>
      <c r="O2377" s="20">
        <v>79</v>
      </c>
      <c r="P2377" s="20">
        <v>160</v>
      </c>
      <c r="Q2377" s="3">
        <v>14500000</v>
      </c>
      <c r="R2377" s="3">
        <v>25000000</v>
      </c>
      <c r="S2377" s="3">
        <f t="shared" si="370"/>
        <v>-10500000</v>
      </c>
      <c r="T2377" s="4">
        <f t="shared" si="371"/>
        <v>-0.42</v>
      </c>
      <c r="U2377" s="5">
        <f t="shared" si="372"/>
        <v>29.832000000000001</v>
      </c>
      <c r="V2377" s="2">
        <f t="shared" si="373"/>
        <v>1970</v>
      </c>
      <c r="W2377" s="18" t="str">
        <f t="shared" si="374"/>
        <v>iyun</v>
      </c>
      <c r="X2377" s="18" t="str">
        <f t="shared" si="375"/>
        <v>Richard Fleischer</v>
      </c>
      <c r="Y2377" s="18" t="str">
        <f t="shared" si="376"/>
        <v>TORA! TORA! TORA!</v>
      </c>
      <c r="Z2377" s="18" t="str">
        <f t="shared" si="377"/>
        <v>Normal</v>
      </c>
      <c r="AA2377" s="18" t="str">
        <f>VLOOKUP(D2377, lookups!$A$2:$B$18, 2, FALSE)</f>
        <v>High Budget</v>
      </c>
      <c r="AB2377" s="18" t="str">
        <f t="shared" si="378"/>
        <v>Not Recommended</v>
      </c>
      <c r="AC2377" s="18" t="str">
        <f t="shared" si="379"/>
        <v>Normal</v>
      </c>
    </row>
    <row r="2378" spans="1:29" x14ac:dyDescent="0.35">
      <c r="A2378" s="18" t="s">
        <v>6622</v>
      </c>
      <c r="B2378" s="19">
        <v>41778</v>
      </c>
      <c r="C2378" s="18" t="s">
        <v>50</v>
      </c>
      <c r="D2378" s="18" t="s">
        <v>79</v>
      </c>
      <c r="E2378" s="18" t="s">
        <v>21</v>
      </c>
      <c r="F2378" s="18" t="s">
        <v>22</v>
      </c>
      <c r="G2378" s="18" t="s">
        <v>150</v>
      </c>
      <c r="H2378" s="18" t="s">
        <v>5994</v>
      </c>
      <c r="I2378" s="18" t="s">
        <v>663</v>
      </c>
      <c r="J2378" s="20">
        <v>11000</v>
      </c>
      <c r="K2378" s="20">
        <v>12418</v>
      </c>
      <c r="L2378" s="20">
        <v>13000</v>
      </c>
      <c r="M2378" s="20">
        <v>20000</v>
      </c>
      <c r="N2378" s="20">
        <v>7</v>
      </c>
      <c r="O2378" s="20">
        <v>325</v>
      </c>
      <c r="P2378" s="20">
        <v>106</v>
      </c>
      <c r="Q2378" s="3">
        <v>14479776</v>
      </c>
      <c r="R2378" s="3">
        <v>10000000</v>
      </c>
      <c r="S2378" s="3">
        <f t="shared" si="370"/>
        <v>4479776</v>
      </c>
      <c r="T2378" s="4">
        <f t="shared" si="371"/>
        <v>0.44797759999999998</v>
      </c>
      <c r="U2378" s="5">
        <f t="shared" si="372"/>
        <v>30.179191039999999</v>
      </c>
      <c r="V2378" s="2">
        <f t="shared" si="373"/>
        <v>2014</v>
      </c>
      <c r="W2378" s="18" t="str">
        <f t="shared" si="374"/>
        <v>may</v>
      </c>
      <c r="X2378" s="18" t="str">
        <f t="shared" si="375"/>
        <v>Tim Burton</v>
      </c>
      <c r="Y2378" s="18" t="str">
        <f t="shared" si="376"/>
        <v>BİG EYES</v>
      </c>
      <c r="Z2378" s="18" t="str">
        <f t="shared" si="377"/>
        <v>Normal</v>
      </c>
      <c r="AA2378" s="18" t="str">
        <f>VLOOKUP(D2378, lookups!$A$2:$B$18, 2, FALSE)</f>
        <v>Medium Budget</v>
      </c>
      <c r="AB2378" s="18" t="str">
        <f t="shared" si="378"/>
        <v>Not Recommended</v>
      </c>
      <c r="AC2378" s="18" t="str">
        <f t="shared" si="379"/>
        <v>Normal</v>
      </c>
    </row>
    <row r="2379" spans="1:29" x14ac:dyDescent="0.35">
      <c r="A2379" s="18" t="s">
        <v>3874</v>
      </c>
      <c r="B2379" s="19">
        <v>38218</v>
      </c>
      <c r="C2379" s="18" t="s">
        <v>50</v>
      </c>
      <c r="D2379" s="18" t="s">
        <v>38</v>
      </c>
      <c r="E2379" s="18" t="s">
        <v>21</v>
      </c>
      <c r="F2379" s="18" t="s">
        <v>22</v>
      </c>
      <c r="G2379" s="18" t="s">
        <v>150</v>
      </c>
      <c r="H2379" s="18" t="s">
        <v>2691</v>
      </c>
      <c r="I2379" s="18" t="s">
        <v>694</v>
      </c>
      <c r="J2379" s="20">
        <v>826</v>
      </c>
      <c r="K2379" s="20">
        <v>2466</v>
      </c>
      <c r="L2379" s="20">
        <v>80</v>
      </c>
      <c r="M2379" s="20">
        <v>260</v>
      </c>
      <c r="N2379" s="20">
        <v>5.2</v>
      </c>
      <c r="O2379" s="20">
        <v>82</v>
      </c>
      <c r="P2379" s="20">
        <v>110</v>
      </c>
      <c r="Q2379" s="3">
        <v>14469428</v>
      </c>
      <c r="R2379" s="3">
        <v>26000000</v>
      </c>
      <c r="S2379" s="3">
        <f t="shared" si="370"/>
        <v>-11530572</v>
      </c>
      <c r="T2379" s="4">
        <f t="shared" si="371"/>
        <v>-0.44348353846153848</v>
      </c>
      <c r="U2379" s="5">
        <f t="shared" si="372"/>
        <v>20.648606584615386</v>
      </c>
      <c r="V2379" s="2">
        <f t="shared" si="373"/>
        <v>2004</v>
      </c>
      <c r="W2379" s="18" t="str">
        <f t="shared" si="374"/>
        <v>avgust</v>
      </c>
      <c r="X2379" s="18" t="str">
        <f t="shared" si="375"/>
        <v>Donald Petrie</v>
      </c>
      <c r="Y2379" s="18" t="str">
        <f t="shared" si="376"/>
        <v>WELCOME TO MOOSEPORT</v>
      </c>
      <c r="Z2379" s="18" t="str">
        <f t="shared" si="377"/>
        <v>Normal</v>
      </c>
      <c r="AA2379" s="18" t="str">
        <f>VLOOKUP(D2379, lookups!$A$2:$B$18, 2, FALSE)</f>
        <v>Medium Budget</v>
      </c>
      <c r="AB2379" s="18" t="str">
        <f t="shared" si="378"/>
        <v>Not Recommended</v>
      </c>
      <c r="AC2379" s="18" t="str">
        <f t="shared" si="379"/>
        <v>High Buzz Mismatch</v>
      </c>
    </row>
    <row r="2380" spans="1:29" x14ac:dyDescent="0.35">
      <c r="A2380" s="18" t="s">
        <v>3100</v>
      </c>
      <c r="B2380" s="19">
        <v>37578</v>
      </c>
      <c r="C2380" s="18" t="s">
        <v>50</v>
      </c>
      <c r="D2380" s="18" t="s">
        <v>38</v>
      </c>
      <c r="E2380" s="18" t="s">
        <v>21</v>
      </c>
      <c r="F2380" s="18" t="s">
        <v>22</v>
      </c>
      <c r="G2380" s="18" t="s">
        <v>150</v>
      </c>
      <c r="H2380" s="18" t="s">
        <v>1225</v>
      </c>
      <c r="I2380" s="18" t="s">
        <v>725</v>
      </c>
      <c r="J2380" s="20">
        <v>11000</v>
      </c>
      <c r="K2380" s="20">
        <v>12566</v>
      </c>
      <c r="L2380" s="20">
        <v>65</v>
      </c>
      <c r="M2380" s="20">
        <v>835</v>
      </c>
      <c r="N2380" s="20">
        <v>5.8</v>
      </c>
      <c r="O2380" s="20">
        <v>86</v>
      </c>
      <c r="P2380" s="20">
        <v>103</v>
      </c>
      <c r="Q2380" s="3">
        <v>14448589</v>
      </c>
      <c r="R2380" s="3">
        <v>40000000</v>
      </c>
      <c r="S2380" s="3">
        <f t="shared" si="370"/>
        <v>-25551411</v>
      </c>
      <c r="T2380" s="4">
        <f t="shared" si="371"/>
        <v>-0.63878527500000004</v>
      </c>
      <c r="U2380" s="5">
        <f t="shared" si="372"/>
        <v>23.02798589</v>
      </c>
      <c r="V2380" s="2">
        <f t="shared" si="373"/>
        <v>2002</v>
      </c>
      <c r="W2380" s="18" t="str">
        <f t="shared" si="374"/>
        <v>noyabr</v>
      </c>
      <c r="X2380" s="18" t="str">
        <f t="shared" si="375"/>
        <v>Stephen Herek</v>
      </c>
      <c r="Y2380" s="18" t="str">
        <f t="shared" si="376"/>
        <v>LİFE OR SOMETHİNG LİKE IT</v>
      </c>
      <c r="Z2380" s="18" t="str">
        <f t="shared" si="377"/>
        <v>Normal</v>
      </c>
      <c r="AA2380" s="18" t="str">
        <f>VLOOKUP(D2380, lookups!$A$2:$B$18, 2, FALSE)</f>
        <v>Medium Budget</v>
      </c>
      <c r="AB2380" s="18" t="str">
        <f t="shared" si="378"/>
        <v>Not Recommended</v>
      </c>
      <c r="AC2380" s="18" t="str">
        <f t="shared" si="379"/>
        <v>High Buzz Mismatch</v>
      </c>
    </row>
    <row r="2381" spans="1:29" x14ac:dyDescent="0.35">
      <c r="A2381" s="18" t="s">
        <v>395</v>
      </c>
      <c r="B2381" s="19">
        <v>30132</v>
      </c>
      <c r="C2381" s="18" t="s">
        <v>50</v>
      </c>
      <c r="D2381" s="18" t="s">
        <v>109</v>
      </c>
      <c r="E2381" s="18" t="s">
        <v>21</v>
      </c>
      <c r="F2381" s="18" t="s">
        <v>22</v>
      </c>
      <c r="G2381" s="18" t="s">
        <v>110</v>
      </c>
      <c r="H2381" s="18" t="s">
        <v>396</v>
      </c>
      <c r="I2381" s="18" t="s">
        <v>397</v>
      </c>
      <c r="J2381" s="20">
        <v>381</v>
      </c>
      <c r="K2381" s="20">
        <v>684</v>
      </c>
      <c r="L2381" s="20">
        <v>24</v>
      </c>
      <c r="M2381" s="20">
        <v>0</v>
      </c>
      <c r="N2381" s="20">
        <v>4.5999999999999996</v>
      </c>
      <c r="O2381" s="20">
        <v>162</v>
      </c>
      <c r="P2381" s="20">
        <v>98</v>
      </c>
      <c r="Q2381" s="3">
        <v>14400000</v>
      </c>
      <c r="R2381" s="3">
        <v>2500000</v>
      </c>
      <c r="S2381" s="3">
        <f t="shared" si="370"/>
        <v>11900000</v>
      </c>
      <c r="T2381" s="4">
        <f t="shared" si="371"/>
        <v>4.76</v>
      </c>
      <c r="U2381" s="5">
        <f t="shared" si="372"/>
        <v>20.303999999999998</v>
      </c>
      <c r="V2381" s="2">
        <f t="shared" si="373"/>
        <v>1982</v>
      </c>
      <c r="W2381" s="18" t="str">
        <f t="shared" si="374"/>
        <v>iyun</v>
      </c>
      <c r="X2381" s="18" t="str">
        <f t="shared" si="375"/>
        <v>Tommy Lee Wallace</v>
      </c>
      <c r="Y2381" s="18" t="str">
        <f t="shared" si="376"/>
        <v>HALLOWEEN III: SEASON OF THE WİTCH</v>
      </c>
      <c r="Z2381" s="18" t="str">
        <f t="shared" si="377"/>
        <v>Normal</v>
      </c>
      <c r="AA2381" s="18" t="str">
        <f>VLOOKUP(D2381, lookups!$A$2:$B$18, 2, FALSE)</f>
        <v>Low Budget</v>
      </c>
      <c r="AB2381" s="18" t="str">
        <f t="shared" si="378"/>
        <v>Not Recommended</v>
      </c>
      <c r="AC2381" s="18" t="str">
        <f t="shared" si="379"/>
        <v>Normal</v>
      </c>
    </row>
    <row r="2382" spans="1:29" x14ac:dyDescent="0.35">
      <c r="A2382" s="18" t="s">
        <v>2176</v>
      </c>
      <c r="B2382" s="19">
        <v>36507</v>
      </c>
      <c r="C2382" s="18" t="s">
        <v>50</v>
      </c>
      <c r="D2382" s="18" t="s">
        <v>27</v>
      </c>
      <c r="E2382" s="18" t="s">
        <v>21</v>
      </c>
      <c r="F2382" s="18" t="s">
        <v>22</v>
      </c>
      <c r="G2382" s="18" t="s">
        <v>150</v>
      </c>
      <c r="H2382" s="18" t="s">
        <v>2177</v>
      </c>
      <c r="I2382" s="18" t="s">
        <v>1430</v>
      </c>
      <c r="J2382" s="20">
        <v>746</v>
      </c>
      <c r="K2382" s="20">
        <v>2393</v>
      </c>
      <c r="L2382" s="20">
        <v>96</v>
      </c>
      <c r="M2382" s="20">
        <v>846</v>
      </c>
      <c r="N2382" s="20">
        <v>6.8</v>
      </c>
      <c r="O2382" s="20">
        <v>95</v>
      </c>
      <c r="P2382" s="20">
        <v>127</v>
      </c>
      <c r="Q2382" s="3">
        <v>14378353</v>
      </c>
      <c r="R2382" s="3">
        <v>36000000</v>
      </c>
      <c r="S2382" s="3">
        <f t="shared" si="370"/>
        <v>-21621647</v>
      </c>
      <c r="T2382" s="4">
        <f t="shared" si="371"/>
        <v>-0.60060130555555558</v>
      </c>
      <c r="U2382" s="5">
        <f t="shared" si="372"/>
        <v>27.044359477777775</v>
      </c>
      <c r="V2382" s="2">
        <f t="shared" si="373"/>
        <v>1999</v>
      </c>
      <c r="W2382" s="18" t="str">
        <f t="shared" si="374"/>
        <v>dekabr</v>
      </c>
      <c r="X2382" s="18" t="str">
        <f t="shared" si="375"/>
        <v>Scott Hicks</v>
      </c>
      <c r="Y2382" s="18" t="str">
        <f t="shared" si="376"/>
        <v>SNOW FALLİNG ON CEDARS</v>
      </c>
      <c r="Z2382" s="18" t="str">
        <f t="shared" si="377"/>
        <v>Normal</v>
      </c>
      <c r="AA2382" s="18" t="str">
        <f>VLOOKUP(D2382, lookups!$A$2:$B$18, 2, FALSE)</f>
        <v>Medium Budget</v>
      </c>
      <c r="AB2382" s="18" t="str">
        <f t="shared" si="378"/>
        <v>Not Recommended</v>
      </c>
      <c r="AC2382" s="18" t="str">
        <f t="shared" si="379"/>
        <v>Normal</v>
      </c>
    </row>
    <row r="2383" spans="1:29" x14ac:dyDescent="0.35">
      <c r="A2383" s="18" t="s">
        <v>608</v>
      </c>
      <c r="B2383" s="19">
        <v>31852</v>
      </c>
      <c r="C2383" s="18" t="s">
        <v>50</v>
      </c>
      <c r="D2383" s="18" t="s">
        <v>95</v>
      </c>
      <c r="E2383" s="18" t="s">
        <v>21</v>
      </c>
      <c r="F2383" s="18" t="s">
        <v>22</v>
      </c>
      <c r="G2383" s="18" t="s">
        <v>150</v>
      </c>
      <c r="H2383" s="18" t="s">
        <v>609</v>
      </c>
      <c r="I2383" s="18" t="s">
        <v>610</v>
      </c>
      <c r="J2383" s="20">
        <v>636</v>
      </c>
      <c r="K2383" s="20">
        <v>3374</v>
      </c>
      <c r="L2383" s="20">
        <v>124</v>
      </c>
      <c r="M2383" s="20">
        <v>754</v>
      </c>
      <c r="N2383" s="20">
        <v>4.2</v>
      </c>
      <c r="O2383" s="20">
        <v>49</v>
      </c>
      <c r="P2383" s="20">
        <v>107</v>
      </c>
      <c r="Q2383" s="3">
        <v>14375181</v>
      </c>
      <c r="R2383" s="3">
        <v>51000000</v>
      </c>
      <c r="S2383" s="3">
        <f t="shared" si="370"/>
        <v>-36624819</v>
      </c>
      <c r="T2383" s="4">
        <f t="shared" si="371"/>
        <v>-0.71813370588235292</v>
      </c>
      <c r="U2383" s="5">
        <f t="shared" si="372"/>
        <v>16.588146517647058</v>
      </c>
      <c r="V2383" s="2">
        <f t="shared" si="373"/>
        <v>1987</v>
      </c>
      <c r="W2383" s="18" t="str">
        <f t="shared" si="374"/>
        <v>mart</v>
      </c>
      <c r="X2383" s="18" t="str">
        <f t="shared" si="375"/>
        <v>Elaine May</v>
      </c>
      <c r="Y2383" s="18" t="str">
        <f t="shared" si="376"/>
        <v>ISHTAR</v>
      </c>
      <c r="Z2383" s="18" t="str">
        <f t="shared" si="377"/>
        <v>Underperformer</v>
      </c>
      <c r="AA2383" s="18" t="str">
        <f>VLOOKUP(D2383, lookups!$A$2:$B$18, 2, FALSE)</f>
        <v>High Budget</v>
      </c>
      <c r="AB2383" s="18" t="str">
        <f t="shared" si="378"/>
        <v>Not Recommended</v>
      </c>
      <c r="AC2383" s="18" t="str">
        <f t="shared" si="379"/>
        <v>High Buzz Mismatch</v>
      </c>
    </row>
    <row r="2384" spans="1:29" x14ac:dyDescent="0.35">
      <c r="A2384" s="18" t="s">
        <v>4605</v>
      </c>
      <c r="B2384" s="19">
        <v>39394</v>
      </c>
      <c r="C2384" s="18" t="s">
        <v>50</v>
      </c>
      <c r="D2384" s="18" t="s">
        <v>20</v>
      </c>
      <c r="E2384" s="18" t="s">
        <v>21</v>
      </c>
      <c r="F2384" s="18" t="s">
        <v>22</v>
      </c>
      <c r="G2384" s="18" t="s">
        <v>110</v>
      </c>
      <c r="H2384" s="18" t="s">
        <v>3468</v>
      </c>
      <c r="I2384" s="18" t="s">
        <v>4606</v>
      </c>
      <c r="J2384" s="20">
        <v>4000</v>
      </c>
      <c r="K2384" s="20">
        <v>6954</v>
      </c>
      <c r="L2384" s="20">
        <v>8</v>
      </c>
      <c r="M2384" s="20">
        <v>0</v>
      </c>
      <c r="N2384" s="20">
        <v>6.5</v>
      </c>
      <c r="O2384" s="20">
        <v>133</v>
      </c>
      <c r="P2384" s="20">
        <v>84</v>
      </c>
      <c r="Q2384" s="3">
        <v>14373825</v>
      </c>
      <c r="R2384" s="3">
        <v>8600000</v>
      </c>
      <c r="S2384" s="3">
        <f t="shared" si="370"/>
        <v>5773825</v>
      </c>
      <c r="T2384" s="4">
        <f t="shared" si="371"/>
        <v>0.67137500000000006</v>
      </c>
      <c r="U2384" s="5">
        <f t="shared" si="372"/>
        <v>26.268550000000001</v>
      </c>
      <c r="V2384" s="2">
        <f t="shared" si="373"/>
        <v>2007</v>
      </c>
      <c r="W2384" s="18" t="str">
        <f t="shared" si="374"/>
        <v>noyabr</v>
      </c>
      <c r="X2384" s="18" t="str">
        <f t="shared" si="375"/>
        <v>Joby Harold</v>
      </c>
      <c r="Y2384" s="18" t="str">
        <f t="shared" si="376"/>
        <v>AWAKE</v>
      </c>
      <c r="Z2384" s="18" t="str">
        <f t="shared" si="377"/>
        <v>Normal</v>
      </c>
      <c r="AA2384" s="18" t="str">
        <f>VLOOKUP(D2384, lookups!$A$2:$B$18, 2, FALSE)</f>
        <v>Medium Budget</v>
      </c>
      <c r="AB2384" s="18" t="str">
        <f t="shared" si="378"/>
        <v>Not Recommended</v>
      </c>
      <c r="AC2384" s="18" t="str">
        <f t="shared" si="379"/>
        <v>Normal</v>
      </c>
    </row>
    <row r="2385" spans="1:29" x14ac:dyDescent="0.35">
      <c r="A2385" s="18" t="s">
        <v>938</v>
      </c>
      <c r="B2385" s="19">
        <v>33803</v>
      </c>
      <c r="C2385" s="18" t="s">
        <v>50</v>
      </c>
      <c r="D2385" s="18" t="s">
        <v>38</v>
      </c>
      <c r="E2385" s="18" t="s">
        <v>21</v>
      </c>
      <c r="F2385" s="18" t="s">
        <v>22</v>
      </c>
      <c r="G2385" s="18" t="s">
        <v>150</v>
      </c>
      <c r="H2385" s="18" t="s">
        <v>939</v>
      </c>
      <c r="I2385" s="18" t="s">
        <v>282</v>
      </c>
      <c r="J2385" s="20">
        <v>782</v>
      </c>
      <c r="K2385" s="20">
        <v>2125</v>
      </c>
      <c r="L2385" s="20">
        <v>0</v>
      </c>
      <c r="M2385" s="20">
        <v>630</v>
      </c>
      <c r="N2385" s="20">
        <v>5.9</v>
      </c>
      <c r="O2385" s="20">
        <v>40</v>
      </c>
      <c r="P2385" s="20">
        <v>99</v>
      </c>
      <c r="Q2385" s="3">
        <v>14358033</v>
      </c>
      <c r="R2385" s="3">
        <v>40000000</v>
      </c>
      <c r="S2385" s="3">
        <f t="shared" si="370"/>
        <v>-25641967</v>
      </c>
      <c r="T2385" s="4">
        <f t="shared" si="371"/>
        <v>-0.64104917500000003</v>
      </c>
      <c r="U2385" s="5">
        <f t="shared" si="372"/>
        <v>23.406580330000001</v>
      </c>
      <c r="V2385" s="2">
        <f t="shared" si="373"/>
        <v>1992</v>
      </c>
      <c r="W2385" s="18" t="str">
        <f t="shared" si="374"/>
        <v>iyul</v>
      </c>
      <c r="X2385" s="18" t="str">
        <f t="shared" si="375"/>
        <v>John Carpenter</v>
      </c>
      <c r="Y2385" s="18" t="str">
        <f t="shared" si="376"/>
        <v>MEMOİRS OF AN INVİSİBLE MAN</v>
      </c>
      <c r="Z2385" s="18" t="str">
        <f t="shared" si="377"/>
        <v>Normal</v>
      </c>
      <c r="AA2385" s="18" t="str">
        <f>VLOOKUP(D2385, lookups!$A$2:$B$18, 2, FALSE)</f>
        <v>Medium Budget</v>
      </c>
      <c r="AB2385" s="18" t="str">
        <f t="shared" si="378"/>
        <v>Not Recommended</v>
      </c>
      <c r="AC2385" s="18" t="str">
        <f t="shared" si="379"/>
        <v>High Buzz Mismatch</v>
      </c>
    </row>
    <row r="2386" spans="1:29" x14ac:dyDescent="0.35">
      <c r="A2386" s="18" t="s">
        <v>2191</v>
      </c>
      <c r="B2386" s="19">
        <v>36201</v>
      </c>
      <c r="C2386" s="18" t="s">
        <v>50</v>
      </c>
      <c r="D2386" s="18" t="s">
        <v>38</v>
      </c>
      <c r="E2386" s="18" t="s">
        <v>21</v>
      </c>
      <c r="F2386" s="18" t="s">
        <v>131</v>
      </c>
      <c r="G2386" s="18" t="s">
        <v>102</v>
      </c>
      <c r="H2386" s="18" t="s">
        <v>1366</v>
      </c>
      <c r="I2386" s="18" t="s">
        <v>2192</v>
      </c>
      <c r="J2386" s="20">
        <v>718</v>
      </c>
      <c r="K2386" s="20">
        <v>1148</v>
      </c>
      <c r="L2386" s="20">
        <v>160</v>
      </c>
      <c r="M2386" s="20">
        <v>970</v>
      </c>
      <c r="N2386" s="20">
        <v>6.9</v>
      </c>
      <c r="O2386" s="20">
        <v>62</v>
      </c>
      <c r="P2386" s="20">
        <v>117</v>
      </c>
      <c r="Q2386" s="3">
        <v>14348123</v>
      </c>
      <c r="R2386" s="3">
        <v>12000000</v>
      </c>
      <c r="S2386" s="3">
        <f t="shared" si="370"/>
        <v>2348123</v>
      </c>
      <c r="T2386" s="4">
        <f t="shared" si="371"/>
        <v>0.19567691666666667</v>
      </c>
      <c r="U2386" s="5">
        <f t="shared" si="372"/>
        <v>27.775270766666669</v>
      </c>
      <c r="V2386" s="2">
        <f t="shared" si="373"/>
        <v>1999</v>
      </c>
      <c r="W2386" s="18" t="str">
        <f t="shared" si="374"/>
        <v>fevral</v>
      </c>
      <c r="X2386" s="18" t="str">
        <f t="shared" si="375"/>
        <v>Franco Zeffirelli</v>
      </c>
      <c r="Y2386" s="18" t="str">
        <f t="shared" si="376"/>
        <v>TEA WİTH MUSSOLİNİ</v>
      </c>
      <c r="Z2386" s="18" t="str">
        <f t="shared" si="377"/>
        <v>Normal</v>
      </c>
      <c r="AA2386" s="18" t="str">
        <f>VLOOKUP(D2386, lookups!$A$2:$B$18, 2, FALSE)</f>
        <v>Medium Budget</v>
      </c>
      <c r="AB2386" s="18" t="str">
        <f t="shared" si="378"/>
        <v>Not Recommended</v>
      </c>
      <c r="AC2386" s="18" t="str">
        <f t="shared" si="379"/>
        <v>Normal</v>
      </c>
    </row>
    <row r="2387" spans="1:29" x14ac:dyDescent="0.35">
      <c r="A2387" s="18" t="s">
        <v>735</v>
      </c>
      <c r="B2387" s="19">
        <v>32590</v>
      </c>
      <c r="C2387" s="18" t="s">
        <v>50</v>
      </c>
      <c r="D2387" s="18" t="s">
        <v>58</v>
      </c>
      <c r="E2387" s="18" t="s">
        <v>21</v>
      </c>
      <c r="F2387" s="18" t="s">
        <v>22</v>
      </c>
      <c r="G2387" s="18" t="s">
        <v>110</v>
      </c>
      <c r="H2387" s="18" t="s">
        <v>681</v>
      </c>
      <c r="I2387" s="18" t="s">
        <v>736</v>
      </c>
      <c r="J2387" s="20">
        <v>935</v>
      </c>
      <c r="K2387" s="20">
        <v>1327</v>
      </c>
      <c r="L2387" s="20">
        <v>6</v>
      </c>
      <c r="M2387" s="20">
        <v>1000</v>
      </c>
      <c r="N2387" s="20">
        <v>4.5</v>
      </c>
      <c r="O2387" s="20">
        <v>129</v>
      </c>
      <c r="P2387" s="20">
        <v>100</v>
      </c>
      <c r="Q2387" s="3">
        <v>14343976</v>
      </c>
      <c r="R2387" s="3">
        <v>5000000</v>
      </c>
      <c r="S2387" s="3">
        <f t="shared" si="370"/>
        <v>9343976</v>
      </c>
      <c r="T2387" s="4">
        <f t="shared" si="371"/>
        <v>1.8687952000000001</v>
      </c>
      <c r="U2387" s="5">
        <f t="shared" si="372"/>
        <v>18.84751808</v>
      </c>
      <c r="V2387" s="2">
        <f t="shared" si="373"/>
        <v>1989</v>
      </c>
      <c r="W2387" s="18" t="str">
        <f t="shared" si="374"/>
        <v>mart</v>
      </c>
      <c r="X2387" s="18" t="str">
        <f t="shared" si="375"/>
        <v>Rob Hedden</v>
      </c>
      <c r="Y2387" s="18" t="str">
        <f t="shared" si="376"/>
        <v>FRİDAY THE 13TH PART VIII: JASON TAKES MANHATTAN</v>
      </c>
      <c r="Z2387" s="18" t="str">
        <f t="shared" si="377"/>
        <v>Normal</v>
      </c>
      <c r="AA2387" s="18" t="str">
        <f>VLOOKUP(D2387, lookups!$A$2:$B$18, 2, FALSE)</f>
        <v>High Budget</v>
      </c>
      <c r="AB2387" s="18" t="str">
        <f t="shared" si="378"/>
        <v>Not Recommended</v>
      </c>
      <c r="AC2387" s="18" t="str">
        <f t="shared" si="379"/>
        <v>Normal</v>
      </c>
    </row>
    <row r="2388" spans="1:29" x14ac:dyDescent="0.35">
      <c r="A2388" s="18" t="s">
        <v>1770</v>
      </c>
      <c r="B2388" s="19">
        <v>36071</v>
      </c>
      <c r="C2388" s="18" t="s">
        <v>50</v>
      </c>
      <c r="D2388" s="18" t="s">
        <v>95</v>
      </c>
      <c r="E2388" s="18" t="s">
        <v>21</v>
      </c>
      <c r="F2388" s="18" t="s">
        <v>352</v>
      </c>
      <c r="G2388" s="18" t="s">
        <v>110</v>
      </c>
      <c r="H2388" s="18" t="s">
        <v>1771</v>
      </c>
      <c r="I2388" s="18" t="s">
        <v>1140</v>
      </c>
      <c r="J2388" s="20">
        <v>3000</v>
      </c>
      <c r="K2388" s="20">
        <v>4696</v>
      </c>
      <c r="L2388" s="20">
        <v>295</v>
      </c>
      <c r="M2388" s="20">
        <v>14000</v>
      </c>
      <c r="N2388" s="20">
        <v>7.7</v>
      </c>
      <c r="O2388" s="20">
        <v>222</v>
      </c>
      <c r="P2388" s="20">
        <v>111</v>
      </c>
      <c r="Q2388" s="3">
        <v>14337579</v>
      </c>
      <c r="R2388" s="3">
        <v>27000000</v>
      </c>
      <c r="S2388" s="3">
        <f t="shared" si="370"/>
        <v>-12662421</v>
      </c>
      <c r="T2388" s="4">
        <f t="shared" si="371"/>
        <v>-0.46897855555555557</v>
      </c>
      <c r="U2388" s="5">
        <f t="shared" si="372"/>
        <v>32.012408577777776</v>
      </c>
      <c r="V2388" s="2">
        <f t="shared" si="373"/>
        <v>1998</v>
      </c>
      <c r="W2388" s="18" t="str">
        <f t="shared" si="374"/>
        <v>oktyabr</v>
      </c>
      <c r="X2388" s="18" t="str">
        <f t="shared" si="375"/>
        <v>Alex Proyas</v>
      </c>
      <c r="Y2388" s="18" t="str">
        <f t="shared" si="376"/>
        <v>DARK CİTY</v>
      </c>
      <c r="Z2388" s="18" t="str">
        <f t="shared" si="377"/>
        <v>Normal</v>
      </c>
      <c r="AA2388" s="18" t="str">
        <f>VLOOKUP(D2388, lookups!$A$2:$B$18, 2, FALSE)</f>
        <v>High Budget</v>
      </c>
      <c r="AB2388" s="18" t="str">
        <f t="shared" si="378"/>
        <v>Not Recommended</v>
      </c>
      <c r="AC2388" s="18" t="str">
        <f t="shared" si="379"/>
        <v>Normal</v>
      </c>
    </row>
    <row r="2389" spans="1:29" x14ac:dyDescent="0.35">
      <c r="A2389" s="18" t="s">
        <v>3674</v>
      </c>
      <c r="B2389" s="19">
        <v>38152</v>
      </c>
      <c r="C2389" s="18" t="s">
        <v>50</v>
      </c>
      <c r="D2389" s="18" t="s">
        <v>27</v>
      </c>
      <c r="E2389" s="18" t="s">
        <v>21</v>
      </c>
      <c r="F2389" s="18" t="s">
        <v>22</v>
      </c>
      <c r="G2389" s="18" t="s">
        <v>150</v>
      </c>
      <c r="H2389" s="18" t="s">
        <v>221</v>
      </c>
      <c r="I2389" s="18" t="s">
        <v>3675</v>
      </c>
      <c r="J2389" s="20">
        <v>22000</v>
      </c>
      <c r="K2389" s="20">
        <v>23352</v>
      </c>
      <c r="L2389" s="20">
        <v>6</v>
      </c>
      <c r="M2389" s="20">
        <v>387</v>
      </c>
      <c r="N2389" s="20">
        <v>4.8</v>
      </c>
      <c r="O2389" s="20">
        <v>130</v>
      </c>
      <c r="P2389" s="20">
        <v>102</v>
      </c>
      <c r="Q2389" s="3">
        <v>14334645</v>
      </c>
      <c r="R2389" s="3">
        <v>25000000</v>
      </c>
      <c r="S2389" s="3">
        <f t="shared" si="370"/>
        <v>-10665355</v>
      </c>
      <c r="T2389" s="4">
        <f t="shared" si="371"/>
        <v>-0.4266142</v>
      </c>
      <c r="U2389" s="5">
        <f t="shared" si="372"/>
        <v>19.068054319999998</v>
      </c>
      <c r="V2389" s="2">
        <f t="shared" si="373"/>
        <v>2004</v>
      </c>
      <c r="W2389" s="18" t="str">
        <f t="shared" si="374"/>
        <v>iyun</v>
      </c>
      <c r="X2389" s="18" t="str">
        <f t="shared" si="375"/>
        <v>Nick Hamm</v>
      </c>
      <c r="Y2389" s="18" t="str">
        <f t="shared" si="376"/>
        <v>GODSEND</v>
      </c>
      <c r="Z2389" s="18" t="str">
        <f t="shared" si="377"/>
        <v>Normal</v>
      </c>
      <c r="AA2389" s="18" t="str">
        <f>VLOOKUP(D2389, lookups!$A$2:$B$18, 2, FALSE)</f>
        <v>Medium Budget</v>
      </c>
      <c r="AB2389" s="18" t="str">
        <f t="shared" si="378"/>
        <v>Not Recommended</v>
      </c>
      <c r="AC2389" s="18" t="str">
        <f t="shared" si="379"/>
        <v>High Buzz Mismatch</v>
      </c>
    </row>
    <row r="2390" spans="1:29" x14ac:dyDescent="0.35">
      <c r="A2390" s="18" t="s">
        <v>2975</v>
      </c>
      <c r="B2390" s="19">
        <v>37520</v>
      </c>
      <c r="C2390" s="18" t="s">
        <v>50</v>
      </c>
      <c r="D2390" s="18" t="s">
        <v>95</v>
      </c>
      <c r="E2390" s="18" t="s">
        <v>21</v>
      </c>
      <c r="F2390" s="18" t="s">
        <v>22</v>
      </c>
      <c r="G2390" s="18" t="s">
        <v>110</v>
      </c>
      <c r="H2390" s="18" t="s">
        <v>2976</v>
      </c>
      <c r="I2390" s="18" t="s">
        <v>2977</v>
      </c>
      <c r="J2390" s="20">
        <v>349</v>
      </c>
      <c r="K2390" s="20">
        <v>1846</v>
      </c>
      <c r="L2390" s="20">
        <v>8</v>
      </c>
      <c r="M2390" s="20">
        <v>391</v>
      </c>
      <c r="N2390" s="20">
        <v>3.6</v>
      </c>
      <c r="O2390" s="20">
        <v>92</v>
      </c>
      <c r="P2390" s="20">
        <v>91</v>
      </c>
      <c r="Q2390" s="3">
        <v>14294842</v>
      </c>
      <c r="R2390" s="3">
        <v>70000000</v>
      </c>
      <c r="S2390" s="3">
        <f t="shared" si="370"/>
        <v>-55705158</v>
      </c>
      <c r="T2390" s="4">
        <f t="shared" si="371"/>
        <v>-0.79578797142857138</v>
      </c>
      <c r="U2390" s="5">
        <f t="shared" si="372"/>
        <v>14.120784811428571</v>
      </c>
      <c r="V2390" s="2">
        <f t="shared" si="373"/>
        <v>2002</v>
      </c>
      <c r="W2390" s="18" t="str">
        <f t="shared" si="374"/>
        <v>sentyabr</v>
      </c>
      <c r="X2390" s="18" t="str">
        <f t="shared" si="375"/>
        <v>Wych Kaosayananda</v>
      </c>
      <c r="Y2390" s="18" t="str">
        <f t="shared" si="376"/>
        <v>BALLİSTİC: ECKS VS. SEVER</v>
      </c>
      <c r="Z2390" s="18" t="str">
        <f t="shared" si="377"/>
        <v>Underperformer</v>
      </c>
      <c r="AA2390" s="18" t="str">
        <f>VLOOKUP(D2390, lookups!$A$2:$B$18, 2, FALSE)</f>
        <v>High Budget</v>
      </c>
      <c r="AB2390" s="18" t="str">
        <f t="shared" si="378"/>
        <v>Not Recommended</v>
      </c>
      <c r="AC2390" s="18" t="str">
        <f t="shared" si="379"/>
        <v>High Buzz Mismatch</v>
      </c>
    </row>
    <row r="2391" spans="1:29" x14ac:dyDescent="0.35">
      <c r="A2391" s="18" t="s">
        <v>6160</v>
      </c>
      <c r="B2391" s="19">
        <v>41244</v>
      </c>
      <c r="C2391" s="18" t="s">
        <v>50</v>
      </c>
      <c r="D2391" s="18" t="s">
        <v>95</v>
      </c>
      <c r="E2391" s="18" t="s">
        <v>21</v>
      </c>
      <c r="F2391" s="18" t="s">
        <v>179</v>
      </c>
      <c r="G2391" s="18" t="s">
        <v>150</v>
      </c>
      <c r="H2391" s="18" t="s">
        <v>5282</v>
      </c>
      <c r="I2391" s="18" t="s">
        <v>6161</v>
      </c>
      <c r="J2391" s="20">
        <v>788</v>
      </c>
      <c r="K2391" s="20">
        <v>1414</v>
      </c>
      <c r="L2391" s="20">
        <v>4</v>
      </c>
      <c r="M2391" s="20">
        <v>10000</v>
      </c>
      <c r="N2391" s="20">
        <v>6.1</v>
      </c>
      <c r="O2391" s="20">
        <v>289</v>
      </c>
      <c r="P2391" s="20">
        <v>95</v>
      </c>
      <c r="Q2391" s="3">
        <v>14291570</v>
      </c>
      <c r="R2391" s="3">
        <v>20000000</v>
      </c>
      <c r="S2391" s="3">
        <f t="shared" si="370"/>
        <v>-5708430</v>
      </c>
      <c r="T2391" s="4">
        <f t="shared" si="371"/>
        <v>-0.28542149999999999</v>
      </c>
      <c r="U2391" s="5">
        <f t="shared" si="372"/>
        <v>25.285831399999999</v>
      </c>
      <c r="V2391" s="2">
        <f t="shared" si="373"/>
        <v>2012</v>
      </c>
      <c r="W2391" s="18" t="str">
        <f t="shared" si="374"/>
        <v>dekabr</v>
      </c>
      <c r="X2391" s="18" t="str">
        <f t="shared" si="375"/>
        <v>James Mather</v>
      </c>
      <c r="Y2391" s="18" t="str">
        <f t="shared" si="376"/>
        <v>LOCKOUT</v>
      </c>
      <c r="Z2391" s="18" t="str">
        <f t="shared" si="377"/>
        <v>Normal</v>
      </c>
      <c r="AA2391" s="18" t="str">
        <f>VLOOKUP(D2391, lookups!$A$2:$B$18, 2, FALSE)</f>
        <v>High Budget</v>
      </c>
      <c r="AB2391" s="18" t="str">
        <f t="shared" si="378"/>
        <v>Not Recommended</v>
      </c>
      <c r="AC2391" s="18" t="str">
        <f t="shared" si="379"/>
        <v>Normal</v>
      </c>
    </row>
    <row r="2392" spans="1:29" x14ac:dyDescent="0.35">
      <c r="A2392" s="18" t="s">
        <v>2739</v>
      </c>
      <c r="B2392" s="19">
        <v>37084</v>
      </c>
      <c r="C2392" s="18" t="s">
        <v>50</v>
      </c>
      <c r="D2392" s="18" t="s">
        <v>38</v>
      </c>
      <c r="E2392" s="18" t="s">
        <v>21</v>
      </c>
      <c r="F2392" s="18" t="s">
        <v>356</v>
      </c>
      <c r="G2392" s="18" t="s">
        <v>150</v>
      </c>
      <c r="H2392" s="18" t="s">
        <v>1236</v>
      </c>
      <c r="I2392" s="18" t="s">
        <v>1756</v>
      </c>
      <c r="J2392" s="20">
        <v>3000</v>
      </c>
      <c r="K2392" s="20">
        <v>3769</v>
      </c>
      <c r="L2392" s="20">
        <v>4</v>
      </c>
      <c r="M2392" s="20">
        <v>0</v>
      </c>
      <c r="N2392" s="20">
        <v>5.3</v>
      </c>
      <c r="O2392" s="20">
        <v>93</v>
      </c>
      <c r="P2392" s="20">
        <v>98</v>
      </c>
      <c r="Q2392" s="3">
        <v>14252830</v>
      </c>
      <c r="R2392" s="3">
        <v>22000000</v>
      </c>
      <c r="S2392" s="3">
        <f t="shared" si="370"/>
        <v>-7747170</v>
      </c>
      <c r="T2392" s="4">
        <f t="shared" si="371"/>
        <v>-0.35214409090909093</v>
      </c>
      <c r="U2392" s="5">
        <f t="shared" si="372"/>
        <v>21.059142363636361</v>
      </c>
      <c r="V2392" s="2">
        <f t="shared" si="373"/>
        <v>2001</v>
      </c>
      <c r="W2392" s="18" t="str">
        <f t="shared" si="374"/>
        <v>iyul</v>
      </c>
      <c r="X2392" s="18" t="str">
        <f t="shared" si="375"/>
        <v>Harry Elfont</v>
      </c>
      <c r="Y2392" s="18" t="str">
        <f t="shared" si="376"/>
        <v>JOSİE AND THE PUSSYCATS</v>
      </c>
      <c r="Z2392" s="18" t="str">
        <f t="shared" si="377"/>
        <v>Normal</v>
      </c>
      <c r="AA2392" s="18" t="str">
        <f>VLOOKUP(D2392, lookups!$A$2:$B$18, 2, FALSE)</f>
        <v>Medium Budget</v>
      </c>
      <c r="AB2392" s="18" t="str">
        <f t="shared" si="378"/>
        <v>Not Recommended</v>
      </c>
      <c r="AC2392" s="18" t="str">
        <f t="shared" si="379"/>
        <v>High Buzz Mismatch</v>
      </c>
    </row>
    <row r="2393" spans="1:29" x14ac:dyDescent="0.35">
      <c r="A2393" s="18" t="s">
        <v>2690</v>
      </c>
      <c r="B2393" s="19">
        <v>37128</v>
      </c>
      <c r="C2393" s="18" t="s">
        <v>50</v>
      </c>
      <c r="D2393" s="18" t="s">
        <v>38</v>
      </c>
      <c r="E2393" s="18" t="s">
        <v>21</v>
      </c>
      <c r="F2393" s="18" t="s">
        <v>22</v>
      </c>
      <c r="G2393" s="18" t="s">
        <v>110</v>
      </c>
      <c r="H2393" s="18" t="s">
        <v>2691</v>
      </c>
      <c r="I2393" s="18" t="s">
        <v>2692</v>
      </c>
      <c r="J2393" s="20">
        <v>826</v>
      </c>
      <c r="K2393" s="20">
        <v>2689</v>
      </c>
      <c r="L2393" s="20">
        <v>374</v>
      </c>
      <c r="M2393" s="20">
        <v>0</v>
      </c>
      <c r="N2393" s="20">
        <v>4.5</v>
      </c>
      <c r="O2393" s="20">
        <v>97</v>
      </c>
      <c r="P2393" s="20">
        <v>87</v>
      </c>
      <c r="Q2393" s="3">
        <v>14249005</v>
      </c>
      <c r="R2393" s="3">
        <v>15000000</v>
      </c>
      <c r="S2393" s="3">
        <f t="shared" si="370"/>
        <v>-750995</v>
      </c>
      <c r="T2393" s="4">
        <f t="shared" si="371"/>
        <v>-5.0066333333333331E-2</v>
      </c>
      <c r="U2393" s="5">
        <f t="shared" si="372"/>
        <v>17.979973466666667</v>
      </c>
      <c r="V2393" s="2">
        <f t="shared" si="373"/>
        <v>2001</v>
      </c>
      <c r="W2393" s="18" t="str">
        <f t="shared" si="374"/>
        <v>avgust</v>
      </c>
      <c r="X2393" s="18" t="str">
        <f t="shared" si="375"/>
        <v>Tom Green</v>
      </c>
      <c r="Y2393" s="18" t="str">
        <f t="shared" si="376"/>
        <v>FREDDY GOT FİNGERED</v>
      </c>
      <c r="Z2393" s="18" t="str">
        <f t="shared" si="377"/>
        <v>Normal</v>
      </c>
      <c r="AA2393" s="18" t="str">
        <f>VLOOKUP(D2393, lookups!$A$2:$B$18, 2, FALSE)</f>
        <v>Medium Budget</v>
      </c>
      <c r="AB2393" s="18" t="str">
        <f t="shared" si="378"/>
        <v>Not Recommended</v>
      </c>
      <c r="AC2393" s="18" t="str">
        <f t="shared" si="379"/>
        <v>High Buzz Mismatch</v>
      </c>
    </row>
    <row r="2394" spans="1:29" x14ac:dyDescent="0.35">
      <c r="A2394" s="18" t="s">
        <v>2501</v>
      </c>
      <c r="B2394" s="19">
        <v>36796</v>
      </c>
      <c r="C2394" s="18" t="s">
        <v>50</v>
      </c>
      <c r="D2394" s="18" t="s">
        <v>109</v>
      </c>
      <c r="E2394" s="18" t="s">
        <v>21</v>
      </c>
      <c r="F2394" s="18" t="s">
        <v>22</v>
      </c>
      <c r="G2394" s="18" t="s">
        <v>150</v>
      </c>
      <c r="H2394" s="18" t="s">
        <v>2427</v>
      </c>
      <c r="I2394" s="18" t="s">
        <v>2502</v>
      </c>
      <c r="J2394" s="20">
        <v>889</v>
      </c>
      <c r="K2394" s="20">
        <v>1262</v>
      </c>
      <c r="L2394" s="20">
        <v>394</v>
      </c>
      <c r="M2394" s="20">
        <v>589</v>
      </c>
      <c r="N2394" s="20">
        <v>4.8</v>
      </c>
      <c r="O2394" s="20">
        <v>100</v>
      </c>
      <c r="P2394" s="20">
        <v>91</v>
      </c>
      <c r="Q2394" s="3">
        <v>14218868</v>
      </c>
      <c r="R2394" s="3">
        <v>65000000</v>
      </c>
      <c r="S2394" s="3">
        <f t="shared" si="370"/>
        <v>-50781132</v>
      </c>
      <c r="T2394" s="4">
        <f t="shared" si="371"/>
        <v>-0.78124818461538459</v>
      </c>
      <c r="U2394" s="5">
        <f t="shared" si="372"/>
        <v>18.946400726153847</v>
      </c>
      <c r="V2394" s="2">
        <f t="shared" si="373"/>
        <v>2000</v>
      </c>
      <c r="W2394" s="18" t="str">
        <f t="shared" si="374"/>
        <v>sentyabr</v>
      </c>
      <c r="X2394" s="18" t="str">
        <f t="shared" si="375"/>
        <v>Walter Hill</v>
      </c>
      <c r="Y2394" s="18" t="str">
        <f t="shared" si="376"/>
        <v>SUPERNOVA</v>
      </c>
      <c r="Z2394" s="18" t="str">
        <f t="shared" si="377"/>
        <v>Underperformer</v>
      </c>
      <c r="AA2394" s="18" t="str">
        <f>VLOOKUP(D2394, lookups!$A$2:$B$18, 2, FALSE)</f>
        <v>Low Budget</v>
      </c>
      <c r="AB2394" s="18" t="str">
        <f t="shared" si="378"/>
        <v>Not Recommended</v>
      </c>
      <c r="AC2394" s="18" t="str">
        <f t="shared" si="379"/>
        <v>High Buzz Mismatch</v>
      </c>
    </row>
    <row r="2395" spans="1:29" x14ac:dyDescent="0.35">
      <c r="A2395" s="18" t="s">
        <v>3296</v>
      </c>
      <c r="B2395" s="19">
        <v>37798</v>
      </c>
      <c r="C2395" s="18" t="s">
        <v>50</v>
      </c>
      <c r="D2395" s="18" t="s">
        <v>38</v>
      </c>
      <c r="E2395" s="18" t="s">
        <v>21</v>
      </c>
      <c r="F2395" s="18" t="s">
        <v>22</v>
      </c>
      <c r="G2395" s="18" t="s">
        <v>150</v>
      </c>
      <c r="H2395" s="18" t="s">
        <v>2026</v>
      </c>
      <c r="I2395" s="18" t="s">
        <v>560</v>
      </c>
      <c r="J2395" s="20">
        <v>372</v>
      </c>
      <c r="K2395" s="20">
        <v>977</v>
      </c>
      <c r="L2395" s="20">
        <v>0</v>
      </c>
      <c r="M2395" s="20">
        <v>625</v>
      </c>
      <c r="N2395" s="20">
        <v>5.6</v>
      </c>
      <c r="O2395" s="20">
        <v>73</v>
      </c>
      <c r="P2395" s="20">
        <v>96</v>
      </c>
      <c r="Q2395" s="3">
        <v>14208384</v>
      </c>
      <c r="R2395" s="3">
        <v>30000000</v>
      </c>
      <c r="S2395" s="3">
        <f t="shared" si="370"/>
        <v>-15791616</v>
      </c>
      <c r="T2395" s="4">
        <f t="shared" si="371"/>
        <v>-0.52638720000000006</v>
      </c>
      <c r="U2395" s="5">
        <f t="shared" si="372"/>
        <v>22.251945119999998</v>
      </c>
      <c r="V2395" s="2">
        <f t="shared" si="373"/>
        <v>2003</v>
      </c>
      <c r="W2395" s="18" t="str">
        <f t="shared" si="374"/>
        <v>iyun</v>
      </c>
      <c r="X2395" s="18" t="str">
        <f t="shared" si="375"/>
        <v>Rob Reiner</v>
      </c>
      <c r="Y2395" s="18" t="str">
        <f t="shared" si="376"/>
        <v>ALEX &amp; EMMA</v>
      </c>
      <c r="Z2395" s="18" t="str">
        <f t="shared" si="377"/>
        <v>Normal</v>
      </c>
      <c r="AA2395" s="18" t="str">
        <f>VLOOKUP(D2395, lookups!$A$2:$B$18, 2, FALSE)</f>
        <v>Medium Budget</v>
      </c>
      <c r="AB2395" s="18" t="str">
        <f t="shared" si="378"/>
        <v>Not Recommended</v>
      </c>
      <c r="AC2395" s="18" t="str">
        <f t="shared" si="379"/>
        <v>High Buzz Mismatch</v>
      </c>
    </row>
    <row r="2396" spans="1:29" x14ac:dyDescent="0.35">
      <c r="A2396" s="18" t="s">
        <v>4888</v>
      </c>
      <c r="B2396" s="19">
        <v>39500</v>
      </c>
      <c r="C2396" s="18" t="s">
        <v>50</v>
      </c>
      <c r="D2396" s="18" t="s">
        <v>38</v>
      </c>
      <c r="E2396" s="18" t="s">
        <v>21</v>
      </c>
      <c r="F2396" s="18" t="s">
        <v>22</v>
      </c>
      <c r="G2396" s="18" t="s">
        <v>150</v>
      </c>
      <c r="H2396" s="18" t="s">
        <v>3411</v>
      </c>
      <c r="I2396" s="18" t="s">
        <v>4654</v>
      </c>
      <c r="J2396" s="20">
        <v>869</v>
      </c>
      <c r="K2396" s="20">
        <v>2857</v>
      </c>
      <c r="L2396" s="20">
        <v>82</v>
      </c>
      <c r="M2396" s="20">
        <v>0</v>
      </c>
      <c r="N2396" s="20">
        <v>1.9</v>
      </c>
      <c r="O2396" s="20">
        <v>111</v>
      </c>
      <c r="P2396" s="20">
        <v>88</v>
      </c>
      <c r="Q2396" s="3">
        <v>14174654</v>
      </c>
      <c r="R2396" s="3">
        <v>25000000</v>
      </c>
      <c r="S2396" s="3">
        <f t="shared" si="370"/>
        <v>-10825346</v>
      </c>
      <c r="T2396" s="4">
        <f t="shared" si="371"/>
        <v>-0.43301383999999998</v>
      </c>
      <c r="U2396" s="5">
        <f t="shared" si="372"/>
        <v>7.4267944639999994</v>
      </c>
      <c r="V2396" s="2">
        <f t="shared" si="373"/>
        <v>2008</v>
      </c>
      <c r="W2396" s="18" t="str">
        <f t="shared" si="374"/>
        <v>fevral</v>
      </c>
      <c r="X2396" s="18" t="str">
        <f t="shared" si="375"/>
        <v>Jason Friedberg</v>
      </c>
      <c r="Y2396" s="18" t="str">
        <f t="shared" si="376"/>
        <v>DİSASTER MOVİE</v>
      </c>
      <c r="Z2396" s="18" t="str">
        <f t="shared" si="377"/>
        <v>Normal</v>
      </c>
      <c r="AA2396" s="18" t="str">
        <f>VLOOKUP(D2396, lookups!$A$2:$B$18, 2, FALSE)</f>
        <v>Medium Budget</v>
      </c>
      <c r="AB2396" s="18" t="str">
        <f t="shared" si="378"/>
        <v>Not Recommended</v>
      </c>
      <c r="AC2396" s="18" t="str">
        <f t="shared" si="379"/>
        <v>High Buzz Mismatch</v>
      </c>
    </row>
    <row r="2397" spans="1:29" x14ac:dyDescent="0.35">
      <c r="A2397" s="18" t="s">
        <v>2229</v>
      </c>
      <c r="B2397" s="19">
        <v>36257</v>
      </c>
      <c r="C2397" s="18" t="s">
        <v>50</v>
      </c>
      <c r="D2397" s="18" t="s">
        <v>58</v>
      </c>
      <c r="E2397" s="18" t="s">
        <v>21</v>
      </c>
      <c r="F2397" s="18" t="s">
        <v>179</v>
      </c>
      <c r="G2397" s="18" t="s">
        <v>110</v>
      </c>
      <c r="H2397" s="18" t="s">
        <v>2230</v>
      </c>
      <c r="I2397" s="18" t="s">
        <v>1669</v>
      </c>
      <c r="J2397" s="20">
        <v>51</v>
      </c>
      <c r="K2397" s="20">
        <v>144</v>
      </c>
      <c r="L2397" s="20">
        <v>0</v>
      </c>
      <c r="M2397" s="20">
        <v>0</v>
      </c>
      <c r="N2397" s="20">
        <v>6.4</v>
      </c>
      <c r="O2397" s="20">
        <v>111</v>
      </c>
      <c r="P2397" s="20">
        <v>158</v>
      </c>
      <c r="Q2397" s="3">
        <v>14131298</v>
      </c>
      <c r="R2397" s="3">
        <v>390000000</v>
      </c>
      <c r="S2397" s="3">
        <f t="shared" si="370"/>
        <v>-375868702</v>
      </c>
      <c r="T2397" s="4">
        <f t="shared" si="371"/>
        <v>-0.96376590256410255</v>
      </c>
      <c r="U2397" s="5">
        <f t="shared" si="372"/>
        <v>25.214493638974361</v>
      </c>
      <c r="V2397" s="2">
        <f t="shared" si="373"/>
        <v>1999</v>
      </c>
      <c r="W2397" s="18" t="str">
        <f t="shared" si="374"/>
        <v>aprel</v>
      </c>
      <c r="X2397" s="18" t="str">
        <f t="shared" si="375"/>
        <v>Luc Besson</v>
      </c>
      <c r="Y2397" s="18" t="str">
        <f t="shared" si="376"/>
        <v>THE MESSENGER: THE STORY OF JOAN OF ARC</v>
      </c>
      <c r="Z2397" s="18" t="str">
        <f t="shared" si="377"/>
        <v>Underperformer</v>
      </c>
      <c r="AA2397" s="18" t="str">
        <f>VLOOKUP(D2397, lookups!$A$2:$B$18, 2, FALSE)</f>
        <v>High Budget</v>
      </c>
      <c r="AB2397" s="18" t="str">
        <f t="shared" si="378"/>
        <v>Not Recommended</v>
      </c>
      <c r="AC2397" s="18" t="str">
        <f t="shared" si="379"/>
        <v>Normal</v>
      </c>
    </row>
    <row r="2398" spans="1:29" x14ac:dyDescent="0.35">
      <c r="A2398" s="18" t="s">
        <v>6225</v>
      </c>
      <c r="B2398" s="19">
        <v>41243</v>
      </c>
      <c r="C2398" s="18" t="s">
        <v>50</v>
      </c>
      <c r="D2398" s="18" t="s">
        <v>20</v>
      </c>
      <c r="E2398" s="18" t="s">
        <v>21</v>
      </c>
      <c r="F2398" s="18" t="s">
        <v>22</v>
      </c>
      <c r="G2398" s="18" t="s">
        <v>110</v>
      </c>
      <c r="H2398" s="18" t="s">
        <v>2588</v>
      </c>
      <c r="I2398" s="18" t="s">
        <v>6226</v>
      </c>
      <c r="J2398" s="20">
        <v>11000</v>
      </c>
      <c r="K2398" s="20">
        <v>12306</v>
      </c>
      <c r="L2398" s="20">
        <v>520</v>
      </c>
      <c r="M2398" s="20">
        <v>25000</v>
      </c>
      <c r="N2398" s="20">
        <v>5.3</v>
      </c>
      <c r="O2398" s="20">
        <v>444</v>
      </c>
      <c r="P2398" s="20">
        <v>94</v>
      </c>
      <c r="Q2398" s="3">
        <v>14123773</v>
      </c>
      <c r="R2398" s="3">
        <v>5000000</v>
      </c>
      <c r="S2398" s="3">
        <f t="shared" si="370"/>
        <v>9123773</v>
      </c>
      <c r="T2398" s="4">
        <f t="shared" si="371"/>
        <v>1.8247545999999999</v>
      </c>
      <c r="U2398" s="5">
        <f t="shared" si="372"/>
        <v>24.429901839999999</v>
      </c>
      <c r="V2398" s="2">
        <f t="shared" si="373"/>
        <v>2012</v>
      </c>
      <c r="W2398" s="18" t="str">
        <f t="shared" si="374"/>
        <v>noyabr</v>
      </c>
      <c r="X2398" s="18" t="str">
        <f t="shared" si="375"/>
        <v>Harmony Korine</v>
      </c>
      <c r="Y2398" s="18" t="str">
        <f t="shared" si="376"/>
        <v>SPRİNG BREAKERS</v>
      </c>
      <c r="Z2398" s="18" t="str">
        <f t="shared" si="377"/>
        <v>Normal</v>
      </c>
      <c r="AA2398" s="18" t="str">
        <f>VLOOKUP(D2398, lookups!$A$2:$B$18, 2, FALSE)</f>
        <v>Medium Budget</v>
      </c>
      <c r="AB2398" s="18" t="str">
        <f t="shared" si="378"/>
        <v>Not Recommended</v>
      </c>
      <c r="AC2398" s="18" t="str">
        <f t="shared" si="379"/>
        <v>Normal</v>
      </c>
    </row>
    <row r="2399" spans="1:29" x14ac:dyDescent="0.35">
      <c r="A2399" s="18" t="s">
        <v>698</v>
      </c>
      <c r="B2399" s="19">
        <v>32475</v>
      </c>
      <c r="C2399" s="18" t="s">
        <v>50</v>
      </c>
      <c r="D2399" s="18" t="s">
        <v>109</v>
      </c>
      <c r="E2399" s="18" t="s">
        <v>21</v>
      </c>
      <c r="F2399" s="18" t="s">
        <v>22</v>
      </c>
      <c r="G2399" s="18" t="s">
        <v>150</v>
      </c>
      <c r="H2399" s="18" t="s">
        <v>291</v>
      </c>
      <c r="I2399" s="18" t="s">
        <v>699</v>
      </c>
      <c r="J2399" s="20">
        <v>1000</v>
      </c>
      <c r="K2399" s="20">
        <v>3827</v>
      </c>
      <c r="L2399" s="20">
        <v>17</v>
      </c>
      <c r="M2399" s="20">
        <v>616</v>
      </c>
      <c r="N2399" s="20">
        <v>4.5</v>
      </c>
      <c r="O2399" s="20">
        <v>66</v>
      </c>
      <c r="P2399" s="20">
        <v>98</v>
      </c>
      <c r="Q2399" s="3">
        <v>14114488</v>
      </c>
      <c r="R2399" s="3">
        <v>10500000</v>
      </c>
      <c r="S2399" s="3">
        <f t="shared" si="370"/>
        <v>3614488</v>
      </c>
      <c r="T2399" s="4">
        <f t="shared" si="371"/>
        <v>0.34423695238095237</v>
      </c>
      <c r="U2399" s="5">
        <f t="shared" si="372"/>
        <v>18.199294780952378</v>
      </c>
      <c r="V2399" s="2">
        <f t="shared" si="373"/>
        <v>1988</v>
      </c>
      <c r="W2399" s="18" t="str">
        <f t="shared" si="374"/>
        <v>noyabr</v>
      </c>
      <c r="X2399" s="18" t="str">
        <f t="shared" si="375"/>
        <v>Gary Sherman</v>
      </c>
      <c r="Y2399" s="18" t="str">
        <f t="shared" si="376"/>
        <v>POLTERGEİST III</v>
      </c>
      <c r="Z2399" s="18" t="str">
        <f t="shared" si="377"/>
        <v>Normal</v>
      </c>
      <c r="AA2399" s="18" t="str">
        <f>VLOOKUP(D2399, lookups!$A$2:$B$18, 2, FALSE)</f>
        <v>Low Budget</v>
      </c>
      <c r="AB2399" s="18" t="str">
        <f t="shared" si="378"/>
        <v>Not Recommended</v>
      </c>
      <c r="AC2399" s="18" t="str">
        <f t="shared" si="379"/>
        <v>High Buzz Mismatch</v>
      </c>
    </row>
    <row r="2400" spans="1:29" x14ac:dyDescent="0.35">
      <c r="A2400" s="18" t="s">
        <v>3371</v>
      </c>
      <c r="B2400" s="19">
        <v>37911</v>
      </c>
      <c r="C2400" s="18" t="s">
        <v>50</v>
      </c>
      <c r="D2400" s="18" t="s">
        <v>38</v>
      </c>
      <c r="E2400" s="18" t="s">
        <v>21</v>
      </c>
      <c r="F2400" s="18" t="s">
        <v>22</v>
      </c>
      <c r="G2400" s="18" t="s">
        <v>150</v>
      </c>
      <c r="H2400" s="18" t="s">
        <v>2516</v>
      </c>
      <c r="I2400" s="18" t="s">
        <v>3372</v>
      </c>
      <c r="J2400" s="20">
        <v>812</v>
      </c>
      <c r="K2400" s="20">
        <v>1882</v>
      </c>
      <c r="L2400" s="20">
        <v>6</v>
      </c>
      <c r="M2400" s="20">
        <v>371</v>
      </c>
      <c r="N2400" s="20">
        <v>5.7</v>
      </c>
      <c r="O2400" s="20">
        <v>46</v>
      </c>
      <c r="P2400" s="20">
        <v>101</v>
      </c>
      <c r="Q2400" s="3">
        <v>14108518</v>
      </c>
      <c r="R2400" s="3">
        <v>16000000</v>
      </c>
      <c r="S2400" s="3">
        <f t="shared" si="370"/>
        <v>-1891482</v>
      </c>
      <c r="T2400" s="4">
        <f t="shared" si="371"/>
        <v>-0.11821762500000001</v>
      </c>
      <c r="U2400" s="5">
        <f t="shared" si="372"/>
        <v>22.789812949999998</v>
      </c>
      <c r="V2400" s="2">
        <f t="shared" si="373"/>
        <v>2003</v>
      </c>
      <c r="W2400" s="18" t="str">
        <f t="shared" si="374"/>
        <v>oktyabr</v>
      </c>
      <c r="X2400" s="18" t="str">
        <f t="shared" si="375"/>
        <v>Clare Kilner</v>
      </c>
      <c r="Y2400" s="18" t="str">
        <f t="shared" si="376"/>
        <v>HOW TO DEAL</v>
      </c>
      <c r="Z2400" s="18" t="str">
        <f t="shared" si="377"/>
        <v>Normal</v>
      </c>
      <c r="AA2400" s="18" t="str">
        <f>VLOOKUP(D2400, lookups!$A$2:$B$18, 2, FALSE)</f>
        <v>Medium Budget</v>
      </c>
      <c r="AB2400" s="18" t="str">
        <f t="shared" si="378"/>
        <v>Not Recommended</v>
      </c>
      <c r="AC2400" s="18" t="str">
        <f t="shared" si="379"/>
        <v>High Buzz Mismatch</v>
      </c>
    </row>
    <row r="2401" spans="1:29" x14ac:dyDescent="0.35">
      <c r="A2401" s="18" t="s">
        <v>387</v>
      </c>
      <c r="B2401" s="19">
        <v>30068</v>
      </c>
      <c r="C2401" s="18" t="s">
        <v>50</v>
      </c>
      <c r="D2401" s="18" t="s">
        <v>38</v>
      </c>
      <c r="E2401" s="18" t="s">
        <v>21</v>
      </c>
      <c r="F2401" s="18" t="s">
        <v>22</v>
      </c>
      <c r="G2401" s="18" t="s">
        <v>110</v>
      </c>
      <c r="H2401" s="18" t="s">
        <v>309</v>
      </c>
      <c r="I2401" s="18" t="s">
        <v>388</v>
      </c>
      <c r="J2401" s="20">
        <v>801</v>
      </c>
      <c r="K2401" s="20">
        <v>2943</v>
      </c>
      <c r="L2401" s="20">
        <v>272</v>
      </c>
      <c r="M2401" s="20">
        <v>0</v>
      </c>
      <c r="N2401" s="20">
        <v>7.2</v>
      </c>
      <c r="O2401" s="20">
        <v>42</v>
      </c>
      <c r="P2401" s="20">
        <v>110</v>
      </c>
      <c r="Q2401" s="3">
        <v>14100000</v>
      </c>
      <c r="R2401" s="3">
        <v>5000000</v>
      </c>
      <c r="S2401" s="3">
        <f t="shared" si="370"/>
        <v>9100000</v>
      </c>
      <c r="T2401" s="4">
        <f t="shared" si="371"/>
        <v>1.82</v>
      </c>
      <c r="U2401" s="5">
        <f t="shared" si="372"/>
        <v>29.528000000000002</v>
      </c>
      <c r="V2401" s="2">
        <f t="shared" si="373"/>
        <v>1982</v>
      </c>
      <c r="W2401" s="18" t="str">
        <f t="shared" si="374"/>
        <v>aprel</v>
      </c>
      <c r="X2401" s="18" t="str">
        <f t="shared" si="375"/>
        <v>Barry Levinson</v>
      </c>
      <c r="Y2401" s="18" t="str">
        <f t="shared" si="376"/>
        <v>DİNER</v>
      </c>
      <c r="Z2401" s="18" t="str">
        <f t="shared" si="377"/>
        <v>Normal</v>
      </c>
      <c r="AA2401" s="18" t="str">
        <f>VLOOKUP(D2401, lookups!$A$2:$B$18, 2, FALSE)</f>
        <v>Medium Budget</v>
      </c>
      <c r="AB2401" s="18" t="str">
        <f t="shared" si="378"/>
        <v>Not Recommended</v>
      </c>
      <c r="AC2401" s="18" t="str">
        <f t="shared" si="379"/>
        <v>Normal</v>
      </c>
    </row>
    <row r="2402" spans="1:29" x14ac:dyDescent="0.35">
      <c r="A2402" s="18" t="s">
        <v>1405</v>
      </c>
      <c r="B2402" s="19">
        <v>35195</v>
      </c>
      <c r="C2402" s="18" t="s">
        <v>50</v>
      </c>
      <c r="D2402" s="18" t="s">
        <v>95</v>
      </c>
      <c r="E2402" s="18" t="s">
        <v>21</v>
      </c>
      <c r="F2402" s="18" t="s">
        <v>22</v>
      </c>
      <c r="G2402" s="18" t="s">
        <v>110</v>
      </c>
      <c r="H2402" s="18" t="s">
        <v>1268</v>
      </c>
      <c r="I2402" s="18" t="s">
        <v>1406</v>
      </c>
      <c r="J2402" s="20">
        <v>900</v>
      </c>
      <c r="K2402" s="20">
        <v>1634</v>
      </c>
      <c r="L2402" s="20">
        <v>17</v>
      </c>
      <c r="M2402" s="20">
        <v>503</v>
      </c>
      <c r="N2402" s="20">
        <v>5.4</v>
      </c>
      <c r="O2402" s="20">
        <v>50</v>
      </c>
      <c r="P2402" s="20">
        <v>101</v>
      </c>
      <c r="Q2402" s="3">
        <v>14095303</v>
      </c>
      <c r="R2402" s="3">
        <v>25000000</v>
      </c>
      <c r="S2402" s="3">
        <f t="shared" si="370"/>
        <v>-10904697</v>
      </c>
      <c r="T2402" s="4">
        <f t="shared" si="371"/>
        <v>-0.43618787999999997</v>
      </c>
      <c r="U2402" s="5">
        <f t="shared" si="372"/>
        <v>21.475824848000002</v>
      </c>
      <c r="V2402" s="2">
        <f t="shared" si="373"/>
        <v>1996</v>
      </c>
      <c r="W2402" s="18" t="str">
        <f t="shared" si="374"/>
        <v>may</v>
      </c>
      <c r="X2402" s="18" t="str">
        <f t="shared" si="375"/>
        <v>Ringo Lam</v>
      </c>
      <c r="Y2402" s="18" t="str">
        <f t="shared" si="376"/>
        <v>MAXİMUM RİSK</v>
      </c>
      <c r="Z2402" s="18" t="str">
        <f t="shared" si="377"/>
        <v>Normal</v>
      </c>
      <c r="AA2402" s="18" t="str">
        <f>VLOOKUP(D2402, lookups!$A$2:$B$18, 2, FALSE)</f>
        <v>High Budget</v>
      </c>
      <c r="AB2402" s="18" t="str">
        <f t="shared" si="378"/>
        <v>Not Recommended</v>
      </c>
      <c r="AC2402" s="18" t="str">
        <f t="shared" si="379"/>
        <v>High Buzz Mismatch</v>
      </c>
    </row>
    <row r="2403" spans="1:29" x14ac:dyDescent="0.35">
      <c r="A2403" s="18" t="s">
        <v>3211</v>
      </c>
      <c r="B2403" s="19">
        <v>37356</v>
      </c>
      <c r="C2403" s="18" t="s">
        <v>50</v>
      </c>
      <c r="D2403" s="18" t="s">
        <v>27</v>
      </c>
      <c r="E2403" s="18" t="s">
        <v>21</v>
      </c>
      <c r="F2403" s="18" t="s">
        <v>22</v>
      </c>
      <c r="G2403" s="18" t="s">
        <v>150</v>
      </c>
      <c r="H2403" s="18" t="s">
        <v>3212</v>
      </c>
      <c r="I2403" s="18" t="s">
        <v>3213</v>
      </c>
      <c r="J2403" s="20">
        <v>13000</v>
      </c>
      <c r="K2403" s="20">
        <v>14347</v>
      </c>
      <c r="L2403" s="20">
        <v>97</v>
      </c>
      <c r="M2403" s="20">
        <v>0</v>
      </c>
      <c r="N2403" s="20">
        <v>6.9</v>
      </c>
      <c r="O2403" s="20">
        <v>83</v>
      </c>
      <c r="P2403" s="20">
        <v>109</v>
      </c>
      <c r="Q2403" s="3">
        <v>14060950</v>
      </c>
      <c r="R2403" s="3">
        <v>12500000</v>
      </c>
      <c r="S2403" s="3">
        <f t="shared" si="370"/>
        <v>1560950</v>
      </c>
      <c r="T2403" s="4">
        <f t="shared" si="371"/>
        <v>0.124876</v>
      </c>
      <c r="U2403" s="5">
        <f t="shared" si="372"/>
        <v>27.649950400000002</v>
      </c>
      <c r="V2403" s="2">
        <f t="shared" si="373"/>
        <v>2002</v>
      </c>
      <c r="W2403" s="18" t="str">
        <f t="shared" si="374"/>
        <v>aprel</v>
      </c>
      <c r="X2403" s="18" t="str">
        <f t="shared" si="375"/>
        <v>Michael Hoffman</v>
      </c>
      <c r="Y2403" s="18" t="str">
        <f t="shared" si="376"/>
        <v>THE EMPEROR'S CLUB</v>
      </c>
      <c r="Z2403" s="18" t="str">
        <f t="shared" si="377"/>
        <v>Normal</v>
      </c>
      <c r="AA2403" s="18" t="str">
        <f>VLOOKUP(D2403, lookups!$A$2:$B$18, 2, FALSE)</f>
        <v>Medium Budget</v>
      </c>
      <c r="AB2403" s="18" t="str">
        <f t="shared" si="378"/>
        <v>Not Recommended</v>
      </c>
      <c r="AC2403" s="18" t="str">
        <f t="shared" si="379"/>
        <v>Normal</v>
      </c>
    </row>
    <row r="2404" spans="1:29" x14ac:dyDescent="0.35">
      <c r="A2404" s="18" t="s">
        <v>3734</v>
      </c>
      <c r="B2404" s="19">
        <v>38177</v>
      </c>
      <c r="C2404" s="18" t="s">
        <v>50</v>
      </c>
      <c r="D2404" s="18" t="s">
        <v>38</v>
      </c>
      <c r="E2404" s="18" t="s">
        <v>21</v>
      </c>
      <c r="F2404" s="18" t="s">
        <v>22</v>
      </c>
      <c r="G2404" s="18" t="s">
        <v>102</v>
      </c>
      <c r="H2404" s="18" t="s">
        <v>3735</v>
      </c>
      <c r="I2404" s="18" t="s">
        <v>2737</v>
      </c>
      <c r="J2404" s="20">
        <v>976</v>
      </c>
      <c r="K2404" s="20">
        <v>3974</v>
      </c>
      <c r="L2404" s="20">
        <v>29</v>
      </c>
      <c r="M2404" s="20">
        <v>849</v>
      </c>
      <c r="N2404" s="20">
        <v>4.8</v>
      </c>
      <c r="O2404" s="20">
        <v>70</v>
      </c>
      <c r="P2404" s="20">
        <v>91</v>
      </c>
      <c r="Q2404" s="3">
        <v>14018364</v>
      </c>
      <c r="R2404" s="3">
        <v>30000000</v>
      </c>
      <c r="S2404" s="3">
        <f t="shared" si="370"/>
        <v>-15981636</v>
      </c>
      <c r="T2404" s="4">
        <f t="shared" si="371"/>
        <v>-0.53272120000000001</v>
      </c>
      <c r="U2404" s="5">
        <f t="shared" si="372"/>
        <v>19.071811520000001</v>
      </c>
      <c r="V2404" s="2">
        <f t="shared" si="373"/>
        <v>2004</v>
      </c>
      <c r="W2404" s="18" t="str">
        <f t="shared" si="374"/>
        <v>iyul</v>
      </c>
      <c r="X2404" s="18" t="str">
        <f t="shared" si="375"/>
        <v>Dennie Gordon</v>
      </c>
      <c r="Y2404" s="18" t="str">
        <f t="shared" si="376"/>
        <v>NEW YORK MİNUTE</v>
      </c>
      <c r="Z2404" s="18" t="str">
        <f t="shared" si="377"/>
        <v>Normal</v>
      </c>
      <c r="AA2404" s="18" t="str">
        <f>VLOOKUP(D2404, lookups!$A$2:$B$18, 2, FALSE)</f>
        <v>Medium Budget</v>
      </c>
      <c r="AB2404" s="18" t="str">
        <f t="shared" si="378"/>
        <v>Not Recommended</v>
      </c>
      <c r="AC2404" s="18" t="str">
        <f t="shared" si="379"/>
        <v>High Buzz Mismatch</v>
      </c>
    </row>
    <row r="2405" spans="1:29" x14ac:dyDescent="0.35">
      <c r="A2405" s="18" t="s">
        <v>3215</v>
      </c>
      <c r="B2405" s="19">
        <v>37481</v>
      </c>
      <c r="C2405" s="18" t="s">
        <v>50</v>
      </c>
      <c r="D2405" s="18" t="s">
        <v>27</v>
      </c>
      <c r="E2405" s="18" t="s">
        <v>21</v>
      </c>
      <c r="F2405" s="18" t="s">
        <v>22</v>
      </c>
      <c r="G2405" s="18" t="s">
        <v>110</v>
      </c>
      <c r="H2405" s="18" t="s">
        <v>2650</v>
      </c>
      <c r="I2405" s="18" t="s">
        <v>2340</v>
      </c>
      <c r="J2405" s="20">
        <v>15000</v>
      </c>
      <c r="K2405" s="20">
        <v>27646</v>
      </c>
      <c r="L2405" s="20">
        <v>44</v>
      </c>
      <c r="M2405" s="20">
        <v>938</v>
      </c>
      <c r="N2405" s="20">
        <v>6.5</v>
      </c>
      <c r="O2405" s="20">
        <v>107</v>
      </c>
      <c r="P2405" s="20">
        <v>93</v>
      </c>
      <c r="Q2405" s="3">
        <v>14015786</v>
      </c>
      <c r="R2405" s="3">
        <v>5000000</v>
      </c>
      <c r="S2405" s="3">
        <f t="shared" si="370"/>
        <v>9015786</v>
      </c>
      <c r="T2405" s="4">
        <f t="shared" si="371"/>
        <v>1.8031572</v>
      </c>
      <c r="U2405" s="5">
        <f t="shared" si="372"/>
        <v>26.815062880000003</v>
      </c>
      <c r="V2405" s="2">
        <f t="shared" si="373"/>
        <v>2002</v>
      </c>
      <c r="W2405" s="18" t="str">
        <f t="shared" si="374"/>
        <v>avgust</v>
      </c>
      <c r="X2405" s="18" t="str">
        <f t="shared" si="375"/>
        <v>Miguel Arteta</v>
      </c>
      <c r="Y2405" s="18" t="str">
        <f t="shared" si="376"/>
        <v>THE GOOD GİRL</v>
      </c>
      <c r="Z2405" s="18" t="str">
        <f t="shared" si="377"/>
        <v>Normal</v>
      </c>
      <c r="AA2405" s="18" t="str">
        <f>VLOOKUP(D2405, lookups!$A$2:$B$18, 2, FALSE)</f>
        <v>Medium Budget</v>
      </c>
      <c r="AB2405" s="18" t="str">
        <f t="shared" si="378"/>
        <v>Not Recommended</v>
      </c>
      <c r="AC2405" s="18" t="str">
        <f t="shared" si="379"/>
        <v>Normal</v>
      </c>
    </row>
    <row r="2406" spans="1:29" x14ac:dyDescent="0.35">
      <c r="A2406" s="18" t="s">
        <v>2103</v>
      </c>
      <c r="B2406" s="19">
        <v>36246</v>
      </c>
      <c r="C2406" s="18" t="s">
        <v>50</v>
      </c>
      <c r="D2406" s="18" t="s">
        <v>20</v>
      </c>
      <c r="E2406" s="18" t="s">
        <v>21</v>
      </c>
      <c r="F2406" s="18" t="s">
        <v>22</v>
      </c>
      <c r="G2406" s="18" t="s">
        <v>110</v>
      </c>
      <c r="H2406" s="18" t="s">
        <v>1962</v>
      </c>
      <c r="I2406" s="18" t="s">
        <v>2104</v>
      </c>
      <c r="J2406" s="20">
        <v>1000</v>
      </c>
      <c r="K2406" s="20">
        <v>4837</v>
      </c>
      <c r="L2406" s="20">
        <v>48</v>
      </c>
      <c r="M2406" s="20">
        <v>375</v>
      </c>
      <c r="N2406" s="20">
        <v>6.1</v>
      </c>
      <c r="O2406" s="20">
        <v>28</v>
      </c>
      <c r="P2406" s="20">
        <v>95</v>
      </c>
      <c r="Q2406" s="3">
        <v>14003141</v>
      </c>
      <c r="R2406" s="3">
        <v>7000000</v>
      </c>
      <c r="S2406" s="3">
        <f t="shared" si="370"/>
        <v>7003141</v>
      </c>
      <c r="T2406" s="4">
        <f t="shared" si="371"/>
        <v>1.0004487142857144</v>
      </c>
      <c r="U2406" s="5">
        <f t="shared" si="372"/>
        <v>24.837679485714286</v>
      </c>
      <c r="V2406" s="2">
        <f t="shared" si="373"/>
        <v>1999</v>
      </c>
      <c r="W2406" s="18" t="str">
        <f t="shared" si="374"/>
        <v>mart</v>
      </c>
      <c r="X2406" s="18" t="str">
        <f t="shared" si="375"/>
        <v>Michael Rymer</v>
      </c>
      <c r="Y2406" s="18" t="str">
        <f t="shared" si="376"/>
        <v>IN TOO DEEP</v>
      </c>
      <c r="Z2406" s="18" t="str">
        <f t="shared" si="377"/>
        <v>Normal</v>
      </c>
      <c r="AA2406" s="18" t="str">
        <f>VLOOKUP(D2406, lookups!$A$2:$B$18, 2, FALSE)</f>
        <v>Medium Budget</v>
      </c>
      <c r="AB2406" s="18" t="str">
        <f t="shared" si="378"/>
        <v>Not Recommended</v>
      </c>
      <c r="AC2406" s="18" t="str">
        <f t="shared" si="379"/>
        <v>Normal</v>
      </c>
    </row>
    <row r="2407" spans="1:29" x14ac:dyDescent="0.35">
      <c r="A2407" s="18" t="s">
        <v>588</v>
      </c>
      <c r="B2407" s="19">
        <v>32014</v>
      </c>
      <c r="C2407" s="18" t="s">
        <v>50</v>
      </c>
      <c r="D2407" s="18" t="s">
        <v>38</v>
      </c>
      <c r="E2407" s="18" t="s">
        <v>21</v>
      </c>
      <c r="F2407" s="18" t="s">
        <v>22</v>
      </c>
      <c r="G2407" s="18" t="s">
        <v>110</v>
      </c>
      <c r="H2407" s="18" t="s">
        <v>589</v>
      </c>
      <c r="I2407" s="18" t="s">
        <v>590</v>
      </c>
      <c r="J2407" s="20">
        <v>3000</v>
      </c>
      <c r="K2407" s="20">
        <v>3617</v>
      </c>
      <c r="L2407" s="20">
        <v>10</v>
      </c>
      <c r="M2407" s="20">
        <v>1000</v>
      </c>
      <c r="N2407" s="20">
        <v>6</v>
      </c>
      <c r="O2407" s="20">
        <v>95</v>
      </c>
      <c r="P2407" s="20">
        <v>85</v>
      </c>
      <c r="Q2407" s="3">
        <v>14000000</v>
      </c>
      <c r="R2407" s="3">
        <v>3500000</v>
      </c>
      <c r="S2407" s="3">
        <f t="shared" si="370"/>
        <v>10500000</v>
      </c>
      <c r="T2407" s="4">
        <f t="shared" si="371"/>
        <v>3</v>
      </c>
      <c r="U2407" s="5">
        <f t="shared" si="372"/>
        <v>25.3</v>
      </c>
      <c r="V2407" s="2">
        <f t="shared" si="373"/>
        <v>1987</v>
      </c>
      <c r="W2407" s="18" t="str">
        <f t="shared" si="374"/>
        <v>avgust</v>
      </c>
      <c r="X2407" s="18" t="str">
        <f t="shared" si="375"/>
        <v>Michael Gornick</v>
      </c>
      <c r="Y2407" s="18" t="str">
        <f t="shared" si="376"/>
        <v>CREEPSHOW 2</v>
      </c>
      <c r="Z2407" s="18" t="str">
        <f t="shared" si="377"/>
        <v>Normal</v>
      </c>
      <c r="AA2407" s="18" t="str">
        <f>VLOOKUP(D2407, lookups!$A$2:$B$18, 2, FALSE)</f>
        <v>Medium Budget</v>
      </c>
      <c r="AB2407" s="18" t="str">
        <f t="shared" si="378"/>
        <v>Not Recommended</v>
      </c>
      <c r="AC2407" s="18" t="str">
        <f t="shared" si="379"/>
        <v>Normal</v>
      </c>
    </row>
    <row r="2408" spans="1:29" x14ac:dyDescent="0.35">
      <c r="A2408" s="18" t="s">
        <v>6692</v>
      </c>
      <c r="B2408" s="19">
        <v>41928</v>
      </c>
      <c r="C2408" s="18" t="s">
        <v>50</v>
      </c>
      <c r="D2408" s="18" t="s">
        <v>95</v>
      </c>
      <c r="E2408" s="18" t="s">
        <v>21</v>
      </c>
      <c r="F2408" s="18" t="s">
        <v>22</v>
      </c>
      <c r="G2408" s="18" t="s">
        <v>150</v>
      </c>
      <c r="H2408" s="18" t="s">
        <v>480</v>
      </c>
      <c r="I2408" s="18" t="s">
        <v>6693</v>
      </c>
      <c r="J2408" s="20">
        <v>12000</v>
      </c>
      <c r="K2408" s="20">
        <v>15044</v>
      </c>
      <c r="L2408" s="20">
        <v>179</v>
      </c>
      <c r="M2408" s="20">
        <v>31000</v>
      </c>
      <c r="N2408" s="20">
        <v>3.1</v>
      </c>
      <c r="O2408" s="20">
        <v>169</v>
      </c>
      <c r="P2408" s="20">
        <v>110</v>
      </c>
      <c r="Q2408" s="3">
        <v>13998282</v>
      </c>
      <c r="R2408" s="3">
        <v>16000000</v>
      </c>
      <c r="S2408" s="3">
        <f t="shared" si="370"/>
        <v>-2001718</v>
      </c>
      <c r="T2408" s="4">
        <f t="shared" si="371"/>
        <v>-0.12510737499999999</v>
      </c>
      <c r="U2408" s="5">
        <f t="shared" si="372"/>
        <v>15.44995705</v>
      </c>
      <c r="V2408" s="2">
        <f t="shared" si="373"/>
        <v>2014</v>
      </c>
      <c r="W2408" s="18" t="str">
        <f t="shared" si="374"/>
        <v>oktyabr</v>
      </c>
      <c r="X2408" s="18" t="str">
        <f t="shared" si="375"/>
        <v>Vic Armstrong</v>
      </c>
      <c r="Y2408" s="18" t="str">
        <f t="shared" si="376"/>
        <v>LEFT BEHİND</v>
      </c>
      <c r="Z2408" s="18" t="str">
        <f t="shared" si="377"/>
        <v>Normal</v>
      </c>
      <c r="AA2408" s="18" t="str">
        <f>VLOOKUP(D2408, lookups!$A$2:$B$18, 2, FALSE)</f>
        <v>High Budget</v>
      </c>
      <c r="AB2408" s="18" t="str">
        <f t="shared" si="378"/>
        <v>Not Recommended</v>
      </c>
      <c r="AC2408" s="18" t="str">
        <f t="shared" si="379"/>
        <v>High Buzz Mismatch</v>
      </c>
    </row>
    <row r="2409" spans="1:29" x14ac:dyDescent="0.35">
      <c r="A2409" s="18" t="s">
        <v>6041</v>
      </c>
      <c r="B2409" s="19">
        <v>40580</v>
      </c>
      <c r="C2409" s="18" t="s">
        <v>50</v>
      </c>
      <c r="D2409" s="18" t="s">
        <v>38</v>
      </c>
      <c r="E2409" s="18" t="s">
        <v>21</v>
      </c>
      <c r="F2409" s="18" t="s">
        <v>22</v>
      </c>
      <c r="G2409" s="18" t="s">
        <v>110</v>
      </c>
      <c r="H2409" s="18" t="s">
        <v>2788</v>
      </c>
      <c r="I2409" s="18" t="s">
        <v>6042</v>
      </c>
      <c r="J2409" s="20">
        <v>11000</v>
      </c>
      <c r="K2409" s="20">
        <v>15713</v>
      </c>
      <c r="L2409" s="20">
        <v>20</v>
      </c>
      <c r="M2409" s="20">
        <v>0</v>
      </c>
      <c r="N2409" s="20">
        <v>6</v>
      </c>
      <c r="O2409" s="20">
        <v>151</v>
      </c>
      <c r="P2409" s="20">
        <v>117</v>
      </c>
      <c r="Q2409" s="3">
        <v>13987482</v>
      </c>
      <c r="R2409" s="3">
        <v>20000000</v>
      </c>
      <c r="S2409" s="3">
        <f t="shared" si="370"/>
        <v>-6012518</v>
      </c>
      <c r="T2409" s="4">
        <f t="shared" si="371"/>
        <v>-0.3006259</v>
      </c>
      <c r="U2409" s="5">
        <f t="shared" si="372"/>
        <v>23.87974964</v>
      </c>
      <c r="V2409" s="2">
        <f t="shared" si="373"/>
        <v>2011</v>
      </c>
      <c r="W2409" s="18" t="str">
        <f t="shared" si="374"/>
        <v>fevral</v>
      </c>
      <c r="X2409" s="18" t="str">
        <f t="shared" si="375"/>
        <v>Mark Mylod</v>
      </c>
      <c r="Y2409" s="18" t="str">
        <f t="shared" si="376"/>
        <v>WHAT'S YOUR NUMBER?</v>
      </c>
      <c r="Z2409" s="18" t="str">
        <f t="shared" si="377"/>
        <v>Normal</v>
      </c>
      <c r="AA2409" s="18" t="str">
        <f>VLOOKUP(D2409, lookups!$A$2:$B$18, 2, FALSE)</f>
        <v>Medium Budget</v>
      </c>
      <c r="AB2409" s="18" t="str">
        <f t="shared" si="378"/>
        <v>Not Recommended</v>
      </c>
      <c r="AC2409" s="18" t="str">
        <f t="shared" si="379"/>
        <v>Normal</v>
      </c>
    </row>
    <row r="2410" spans="1:29" x14ac:dyDescent="0.35">
      <c r="A2410" s="18" t="s">
        <v>3182</v>
      </c>
      <c r="B2410" s="19">
        <v>37550</v>
      </c>
      <c r="C2410" s="18" t="s">
        <v>50</v>
      </c>
      <c r="D2410" s="18" t="s">
        <v>38</v>
      </c>
      <c r="E2410" s="18" t="s">
        <v>21</v>
      </c>
      <c r="F2410" s="18" t="s">
        <v>22</v>
      </c>
      <c r="G2410" s="18" t="s">
        <v>150</v>
      </c>
      <c r="H2410" s="18" t="s">
        <v>3183</v>
      </c>
      <c r="I2410" s="18" t="s">
        <v>2190</v>
      </c>
      <c r="J2410" s="20">
        <v>985</v>
      </c>
      <c r="K2410" s="20">
        <v>3065</v>
      </c>
      <c r="L2410" s="20">
        <v>54</v>
      </c>
      <c r="M2410" s="20">
        <v>215</v>
      </c>
      <c r="N2410" s="20">
        <v>5.0999999999999996</v>
      </c>
      <c r="O2410" s="20">
        <v>52</v>
      </c>
      <c r="P2410" s="20">
        <v>85</v>
      </c>
      <c r="Q2410" s="3">
        <v>13973532</v>
      </c>
      <c r="R2410" s="3">
        <v>25000000</v>
      </c>
      <c r="S2410" s="3">
        <f t="shared" si="370"/>
        <v>-11026468</v>
      </c>
      <c r="T2410" s="4">
        <f t="shared" si="371"/>
        <v>-0.44105872000000002</v>
      </c>
      <c r="U2410" s="5">
        <f t="shared" si="372"/>
        <v>20.245076511999997</v>
      </c>
      <c r="V2410" s="2">
        <f t="shared" si="373"/>
        <v>2002</v>
      </c>
      <c r="W2410" s="18" t="str">
        <f t="shared" si="374"/>
        <v>oktyabr</v>
      </c>
      <c r="X2410" s="18" t="str">
        <f t="shared" si="375"/>
        <v>Bruce McCulloch</v>
      </c>
      <c r="Y2410" s="18" t="str">
        <f t="shared" si="376"/>
        <v>STEALİNG HARVARD</v>
      </c>
      <c r="Z2410" s="18" t="str">
        <f t="shared" si="377"/>
        <v>Normal</v>
      </c>
      <c r="AA2410" s="18" t="str">
        <f>VLOOKUP(D2410, lookups!$A$2:$B$18, 2, FALSE)</f>
        <v>Medium Budget</v>
      </c>
      <c r="AB2410" s="18" t="str">
        <f t="shared" si="378"/>
        <v>Not Recommended</v>
      </c>
      <c r="AC2410" s="18" t="str">
        <f t="shared" si="379"/>
        <v>High Buzz Mismatch</v>
      </c>
    </row>
    <row r="2411" spans="1:29" x14ac:dyDescent="0.35">
      <c r="A2411" s="18" t="s">
        <v>3787</v>
      </c>
      <c r="B2411" s="19">
        <v>38153</v>
      </c>
      <c r="C2411" s="18" t="s">
        <v>50</v>
      </c>
      <c r="D2411" s="18" t="s">
        <v>38</v>
      </c>
      <c r="E2411" s="18" t="s">
        <v>21</v>
      </c>
      <c r="F2411" s="18" t="s">
        <v>22</v>
      </c>
      <c r="G2411" s="18" t="s">
        <v>110</v>
      </c>
      <c r="H2411" s="18" t="s">
        <v>2287</v>
      </c>
      <c r="I2411" s="18" t="s">
        <v>3788</v>
      </c>
      <c r="J2411" s="20">
        <v>939</v>
      </c>
      <c r="K2411" s="20">
        <v>3935</v>
      </c>
      <c r="L2411" s="20">
        <v>29</v>
      </c>
      <c r="M2411" s="20">
        <v>0</v>
      </c>
      <c r="N2411" s="20">
        <v>4.4000000000000004</v>
      </c>
      <c r="O2411" s="20">
        <v>75</v>
      </c>
      <c r="P2411" s="20">
        <v>92</v>
      </c>
      <c r="Q2411" s="3">
        <v>13922211</v>
      </c>
      <c r="R2411" s="3">
        <v>16000000</v>
      </c>
      <c r="S2411" s="3">
        <f t="shared" si="370"/>
        <v>-2077789</v>
      </c>
      <c r="T2411" s="4">
        <f t="shared" si="371"/>
        <v>-0.12986181250000001</v>
      </c>
      <c r="U2411" s="5">
        <f t="shared" si="372"/>
        <v>17.548055275000003</v>
      </c>
      <c r="V2411" s="2">
        <f t="shared" si="373"/>
        <v>2004</v>
      </c>
      <c r="W2411" s="18" t="str">
        <f t="shared" si="374"/>
        <v>iyun</v>
      </c>
      <c r="X2411" s="18" t="str">
        <f t="shared" si="375"/>
        <v>Jessy Terrero</v>
      </c>
      <c r="Y2411" s="18" t="str">
        <f t="shared" si="376"/>
        <v>SOUL PLANE</v>
      </c>
      <c r="Z2411" s="18" t="str">
        <f t="shared" si="377"/>
        <v>Normal</v>
      </c>
      <c r="AA2411" s="18" t="str">
        <f>VLOOKUP(D2411, lookups!$A$2:$B$18, 2, FALSE)</f>
        <v>Medium Budget</v>
      </c>
      <c r="AB2411" s="18" t="str">
        <f t="shared" si="378"/>
        <v>Not Recommended</v>
      </c>
      <c r="AC2411" s="18" t="str">
        <f t="shared" si="379"/>
        <v>High Buzz Mismatch</v>
      </c>
    </row>
    <row r="2412" spans="1:29" x14ac:dyDescent="0.35">
      <c r="A2412" s="18" t="s">
        <v>2806</v>
      </c>
      <c r="B2412" s="19">
        <v>36947</v>
      </c>
      <c r="C2412" s="18" t="s">
        <v>50</v>
      </c>
      <c r="D2412" s="18" t="s">
        <v>38</v>
      </c>
      <c r="E2412" s="18" t="s">
        <v>21</v>
      </c>
      <c r="F2412" s="18" t="s">
        <v>22</v>
      </c>
      <c r="G2412" s="18" t="s">
        <v>150</v>
      </c>
      <c r="H2412" s="18" t="s">
        <v>2807</v>
      </c>
      <c r="I2412" s="18" t="s">
        <v>2808</v>
      </c>
      <c r="J2412" s="20">
        <v>799</v>
      </c>
      <c r="K2412" s="20">
        <v>4291</v>
      </c>
      <c r="L2412" s="20">
        <v>2</v>
      </c>
      <c r="M2412" s="20">
        <v>0</v>
      </c>
      <c r="N2412" s="20">
        <v>6.3</v>
      </c>
      <c r="O2412" s="20">
        <v>37</v>
      </c>
      <c r="P2412" s="20">
        <v>89</v>
      </c>
      <c r="Q2412" s="3">
        <v>13903262</v>
      </c>
      <c r="R2412" s="3">
        <v>11000000</v>
      </c>
      <c r="S2412" s="3">
        <f t="shared" si="370"/>
        <v>2903262</v>
      </c>
      <c r="T2412" s="4">
        <f t="shared" si="371"/>
        <v>0.26393290909090911</v>
      </c>
      <c r="U2412" s="5">
        <f t="shared" si="372"/>
        <v>25.305573163636364</v>
      </c>
      <c r="V2412" s="2">
        <f t="shared" si="373"/>
        <v>2001</v>
      </c>
      <c r="W2412" s="18" t="str">
        <f t="shared" si="374"/>
        <v>fevral</v>
      </c>
      <c r="X2412" s="18" t="str">
        <f t="shared" si="375"/>
        <v>Brendan Malloy</v>
      </c>
      <c r="Y2412" s="18" t="str">
        <f t="shared" si="376"/>
        <v>OUT COLD</v>
      </c>
      <c r="Z2412" s="18" t="str">
        <f t="shared" si="377"/>
        <v>Normal</v>
      </c>
      <c r="AA2412" s="18" t="str">
        <f>VLOOKUP(D2412, lookups!$A$2:$B$18, 2, FALSE)</f>
        <v>Medium Budget</v>
      </c>
      <c r="AB2412" s="18" t="str">
        <f t="shared" si="378"/>
        <v>Not Recommended</v>
      </c>
      <c r="AC2412" s="18" t="str">
        <f t="shared" si="379"/>
        <v>Normal</v>
      </c>
    </row>
    <row r="2413" spans="1:29" x14ac:dyDescent="0.35">
      <c r="A2413" s="18" t="s">
        <v>2776</v>
      </c>
      <c r="B2413" s="19">
        <v>37178</v>
      </c>
      <c r="C2413" s="18" t="s">
        <v>50</v>
      </c>
      <c r="D2413" s="18" t="s">
        <v>38</v>
      </c>
      <c r="E2413" s="18" t="s">
        <v>2374</v>
      </c>
      <c r="F2413" s="18" t="s">
        <v>2375</v>
      </c>
      <c r="G2413" s="18" t="s">
        <v>110</v>
      </c>
      <c r="H2413" s="18" t="s">
        <v>2777</v>
      </c>
      <c r="I2413" s="18" t="s">
        <v>1290</v>
      </c>
      <c r="J2413" s="20">
        <v>307</v>
      </c>
      <c r="K2413" s="20">
        <v>809</v>
      </c>
      <c r="L2413" s="20">
        <v>300</v>
      </c>
      <c r="M2413" s="20">
        <v>0</v>
      </c>
      <c r="N2413" s="20">
        <v>7.4</v>
      </c>
      <c r="O2413" s="20">
        <v>137</v>
      </c>
      <c r="P2413" s="20">
        <v>114</v>
      </c>
      <c r="Q2413" s="3">
        <v>13876974</v>
      </c>
      <c r="R2413" s="3">
        <v>7000000</v>
      </c>
      <c r="S2413" s="3">
        <f t="shared" si="370"/>
        <v>6876974</v>
      </c>
      <c r="T2413" s="4">
        <f t="shared" si="371"/>
        <v>0.9824248571428571</v>
      </c>
      <c r="U2413" s="5">
        <f t="shared" si="372"/>
        <v>29.992969942857144</v>
      </c>
      <c r="V2413" s="2">
        <f t="shared" si="373"/>
        <v>2001</v>
      </c>
      <c r="W2413" s="18" t="str">
        <f t="shared" si="374"/>
        <v>oktyabr</v>
      </c>
      <c r="X2413" s="18" t="str">
        <f t="shared" si="375"/>
        <v>Mira Nair</v>
      </c>
      <c r="Y2413" s="18" t="str">
        <f t="shared" si="376"/>
        <v>MONSOON WEDDİNG</v>
      </c>
      <c r="Z2413" s="18" t="str">
        <f t="shared" si="377"/>
        <v>Normal</v>
      </c>
      <c r="AA2413" s="18" t="str">
        <f>VLOOKUP(D2413, lookups!$A$2:$B$18, 2, FALSE)</f>
        <v>Medium Budget</v>
      </c>
      <c r="AB2413" s="18" t="str">
        <f t="shared" si="378"/>
        <v>Not Recommended</v>
      </c>
      <c r="AC2413" s="18" t="str">
        <f t="shared" si="379"/>
        <v>Normal</v>
      </c>
    </row>
    <row r="2414" spans="1:29" x14ac:dyDescent="0.35">
      <c r="A2414" s="18" t="s">
        <v>689</v>
      </c>
      <c r="B2414" s="19">
        <v>32219</v>
      </c>
      <c r="C2414" s="18" t="s">
        <v>50</v>
      </c>
      <c r="D2414" s="18" t="s">
        <v>38</v>
      </c>
      <c r="E2414" s="18" t="s">
        <v>21</v>
      </c>
      <c r="F2414" s="18" t="s">
        <v>22</v>
      </c>
      <c r="G2414" s="18" t="s">
        <v>150</v>
      </c>
      <c r="H2414" s="18" t="s">
        <v>690</v>
      </c>
      <c r="I2414" s="18" t="s">
        <v>691</v>
      </c>
      <c r="J2414" s="20">
        <v>11000</v>
      </c>
      <c r="K2414" s="20">
        <v>14677</v>
      </c>
      <c r="L2414" s="20">
        <v>121</v>
      </c>
      <c r="M2414" s="20">
        <v>818</v>
      </c>
      <c r="N2414" s="20">
        <v>5.2</v>
      </c>
      <c r="O2414" s="20">
        <v>15</v>
      </c>
      <c r="P2414" s="20">
        <v>105</v>
      </c>
      <c r="Q2414" s="3">
        <v>13854000</v>
      </c>
      <c r="R2414" s="3">
        <v>20000000</v>
      </c>
      <c r="S2414" s="3">
        <f t="shared" si="370"/>
        <v>-6146000</v>
      </c>
      <c r="T2414" s="4">
        <f t="shared" si="371"/>
        <v>-0.30730000000000002</v>
      </c>
      <c r="U2414" s="5">
        <f t="shared" si="372"/>
        <v>20.758880000000001</v>
      </c>
      <c r="V2414" s="2">
        <f t="shared" si="373"/>
        <v>1988</v>
      </c>
      <c r="W2414" s="18" t="str">
        <f t="shared" si="374"/>
        <v>mart</v>
      </c>
      <c r="X2414" s="18" t="str">
        <f t="shared" si="375"/>
        <v>Richard Benjamin</v>
      </c>
      <c r="Y2414" s="18" t="str">
        <f t="shared" si="376"/>
        <v>MY STEPMOTHER IS AN ALİEN</v>
      </c>
      <c r="Z2414" s="18" t="str">
        <f t="shared" si="377"/>
        <v>Normal</v>
      </c>
      <c r="AA2414" s="18" t="str">
        <f>VLOOKUP(D2414, lookups!$A$2:$B$18, 2, FALSE)</f>
        <v>Medium Budget</v>
      </c>
      <c r="AB2414" s="18" t="str">
        <f t="shared" si="378"/>
        <v>Not Recommended</v>
      </c>
      <c r="AC2414" s="18" t="str">
        <f t="shared" si="379"/>
        <v>High Buzz Mismatch</v>
      </c>
    </row>
    <row r="2415" spans="1:29" x14ac:dyDescent="0.35">
      <c r="A2415" s="18" t="s">
        <v>5220</v>
      </c>
      <c r="B2415" s="19">
        <v>39864</v>
      </c>
      <c r="C2415" s="18" t="s">
        <v>50</v>
      </c>
      <c r="D2415" s="18" t="s">
        <v>95</v>
      </c>
      <c r="E2415" s="18" t="s">
        <v>21</v>
      </c>
      <c r="F2415" s="18" t="s">
        <v>22</v>
      </c>
      <c r="G2415" s="18" t="s">
        <v>150</v>
      </c>
      <c r="H2415" s="18" t="s">
        <v>4032</v>
      </c>
      <c r="I2415" s="18" t="s">
        <v>1984</v>
      </c>
      <c r="J2415" s="20">
        <v>14000</v>
      </c>
      <c r="K2415" s="20">
        <v>20503</v>
      </c>
      <c r="L2415" s="20">
        <v>80</v>
      </c>
      <c r="M2415" s="20">
        <v>0</v>
      </c>
      <c r="N2415" s="20">
        <v>5.9</v>
      </c>
      <c r="O2415" s="20">
        <v>157</v>
      </c>
      <c r="P2415" s="20">
        <v>109</v>
      </c>
      <c r="Q2415" s="3">
        <v>13838130</v>
      </c>
      <c r="R2415" s="3">
        <v>40000000</v>
      </c>
      <c r="S2415" s="3">
        <f t="shared" si="370"/>
        <v>-26161870</v>
      </c>
      <c r="T2415" s="4">
        <f t="shared" si="371"/>
        <v>-0.65404675000000001</v>
      </c>
      <c r="U2415" s="5">
        <f t="shared" si="372"/>
        <v>23.338381300000002</v>
      </c>
      <c r="V2415" s="2">
        <f t="shared" si="373"/>
        <v>2009</v>
      </c>
      <c r="W2415" s="18" t="str">
        <f t="shared" si="374"/>
        <v>fevral</v>
      </c>
      <c r="X2415" s="18" t="str">
        <f t="shared" si="375"/>
        <v>Paul Weitz</v>
      </c>
      <c r="Y2415" s="18" t="str">
        <f t="shared" si="376"/>
        <v>CİRQUE DU FREAK: THE VAMPİRE'S ASSİSTANT</v>
      </c>
      <c r="Z2415" s="18" t="str">
        <f t="shared" si="377"/>
        <v>Normal</v>
      </c>
      <c r="AA2415" s="18" t="str">
        <f>VLOOKUP(D2415, lookups!$A$2:$B$18, 2, FALSE)</f>
        <v>High Budget</v>
      </c>
      <c r="AB2415" s="18" t="str">
        <f t="shared" si="378"/>
        <v>Not Recommended</v>
      </c>
      <c r="AC2415" s="18" t="str">
        <f t="shared" si="379"/>
        <v>High Buzz Mismatch</v>
      </c>
    </row>
    <row r="2416" spans="1:29" x14ac:dyDescent="0.35">
      <c r="A2416" s="18" t="s">
        <v>1102</v>
      </c>
      <c r="B2416" s="19">
        <v>34594</v>
      </c>
      <c r="C2416" s="18" t="s">
        <v>50</v>
      </c>
      <c r="D2416" s="18" t="s">
        <v>95</v>
      </c>
      <c r="E2416" s="18" t="s">
        <v>21</v>
      </c>
      <c r="F2416" s="18" t="s">
        <v>356</v>
      </c>
      <c r="G2416" s="18" t="s">
        <v>150</v>
      </c>
      <c r="H2416" s="18" t="s">
        <v>534</v>
      </c>
      <c r="I2416" s="18" t="s">
        <v>1103</v>
      </c>
      <c r="J2416" s="20">
        <v>1000</v>
      </c>
      <c r="K2416" s="20">
        <v>2960</v>
      </c>
      <c r="L2416" s="20">
        <v>5</v>
      </c>
      <c r="M2416" s="20">
        <v>319</v>
      </c>
      <c r="N2416" s="20">
        <v>4.3</v>
      </c>
      <c r="O2416" s="20">
        <v>32</v>
      </c>
      <c r="P2416" s="20">
        <v>99</v>
      </c>
      <c r="Q2416" s="3">
        <v>13829734</v>
      </c>
      <c r="R2416" s="3">
        <v>26000000</v>
      </c>
      <c r="S2416" s="3">
        <f t="shared" si="370"/>
        <v>-12170266</v>
      </c>
      <c r="T2416" s="4">
        <f t="shared" si="371"/>
        <v>-0.46808715384615385</v>
      </c>
      <c r="U2416" s="5">
        <f t="shared" si="372"/>
        <v>17.044665138461539</v>
      </c>
      <c r="V2416" s="2">
        <f t="shared" si="373"/>
        <v>1994</v>
      </c>
      <c r="W2416" s="18" t="str">
        <f t="shared" si="374"/>
        <v>sentyabr</v>
      </c>
      <c r="X2416" s="18" t="str">
        <f t="shared" si="375"/>
        <v>Andrew Morahan</v>
      </c>
      <c r="Y2416" s="18" t="str">
        <f t="shared" si="376"/>
        <v>HİGHLANDER: THE FİNAL DİMENSİON</v>
      </c>
      <c r="Z2416" s="18" t="str">
        <f t="shared" si="377"/>
        <v>Normal</v>
      </c>
      <c r="AA2416" s="18" t="str">
        <f>VLOOKUP(D2416, lookups!$A$2:$B$18, 2, FALSE)</f>
        <v>High Budget</v>
      </c>
      <c r="AB2416" s="18" t="str">
        <f t="shared" si="378"/>
        <v>Not Recommended</v>
      </c>
      <c r="AC2416" s="18" t="str">
        <f t="shared" si="379"/>
        <v>High Buzz Mismatch</v>
      </c>
    </row>
    <row r="2417" spans="1:29" x14ac:dyDescent="0.35">
      <c r="A2417" s="18" t="s">
        <v>5072</v>
      </c>
      <c r="B2417" s="19">
        <v>39537</v>
      </c>
      <c r="C2417" s="18" t="s">
        <v>50</v>
      </c>
      <c r="D2417" s="18" t="s">
        <v>79</v>
      </c>
      <c r="E2417" s="18" t="s">
        <v>21</v>
      </c>
      <c r="F2417" s="18" t="s">
        <v>101</v>
      </c>
      <c r="G2417" s="18" t="s">
        <v>150</v>
      </c>
      <c r="H2417" s="18" t="s">
        <v>4515</v>
      </c>
      <c r="I2417" s="18" t="s">
        <v>5073</v>
      </c>
      <c r="J2417" s="20">
        <v>3000</v>
      </c>
      <c r="K2417" s="20">
        <v>6420</v>
      </c>
      <c r="L2417" s="20">
        <v>10</v>
      </c>
      <c r="M2417" s="20">
        <v>0</v>
      </c>
      <c r="N2417" s="20">
        <v>6.9</v>
      </c>
      <c r="O2417" s="20">
        <v>194</v>
      </c>
      <c r="P2417" s="20">
        <v>110</v>
      </c>
      <c r="Q2417" s="3">
        <v>13823741</v>
      </c>
      <c r="R2417" s="3">
        <v>13500000</v>
      </c>
      <c r="S2417" s="3">
        <f t="shared" si="370"/>
        <v>323741</v>
      </c>
      <c r="T2417" s="4">
        <f t="shared" si="371"/>
        <v>2.3980814814814816E-2</v>
      </c>
      <c r="U2417" s="5">
        <f t="shared" si="372"/>
        <v>27.609592325925927</v>
      </c>
      <c r="V2417" s="2">
        <f t="shared" si="373"/>
        <v>2008</v>
      </c>
      <c r="W2417" s="18" t="str">
        <f t="shared" si="374"/>
        <v>mart</v>
      </c>
      <c r="X2417" s="18" t="str">
        <f t="shared" si="375"/>
        <v>Saul Dibb</v>
      </c>
      <c r="Y2417" s="18" t="str">
        <f t="shared" si="376"/>
        <v>THE DUCHESS</v>
      </c>
      <c r="Z2417" s="18" t="str">
        <f t="shared" si="377"/>
        <v>Normal</v>
      </c>
      <c r="AA2417" s="18" t="str">
        <f>VLOOKUP(D2417, lookups!$A$2:$B$18, 2, FALSE)</f>
        <v>Medium Budget</v>
      </c>
      <c r="AB2417" s="18" t="str">
        <f t="shared" si="378"/>
        <v>Not Recommended</v>
      </c>
      <c r="AC2417" s="18" t="str">
        <f t="shared" si="379"/>
        <v>Normal</v>
      </c>
    </row>
    <row r="2418" spans="1:29" x14ac:dyDescent="0.35">
      <c r="A2418" s="18" t="s">
        <v>1680</v>
      </c>
      <c r="B2418" s="19">
        <v>35567</v>
      </c>
      <c r="C2418" s="18" t="s">
        <v>50</v>
      </c>
      <c r="D2418" s="18" t="s">
        <v>95</v>
      </c>
      <c r="E2418" s="18" t="s">
        <v>21</v>
      </c>
      <c r="F2418" s="18" t="s">
        <v>22</v>
      </c>
      <c r="G2418" s="18" t="s">
        <v>102</v>
      </c>
      <c r="H2418" s="18" t="s">
        <v>306</v>
      </c>
      <c r="I2418" s="18" t="s">
        <v>1203</v>
      </c>
      <c r="J2418" s="20">
        <v>13000</v>
      </c>
      <c r="K2418" s="20">
        <v>15183</v>
      </c>
      <c r="L2418" s="20">
        <v>36</v>
      </c>
      <c r="M2418" s="20">
        <v>0</v>
      </c>
      <c r="N2418" s="20">
        <v>6.6</v>
      </c>
      <c r="O2418" s="20">
        <v>34</v>
      </c>
      <c r="P2418" s="20">
        <v>94</v>
      </c>
      <c r="Q2418" s="3">
        <v>13801755</v>
      </c>
      <c r="R2418" s="3">
        <v>20000000</v>
      </c>
      <c r="S2418" s="3">
        <f t="shared" si="370"/>
        <v>-6198245</v>
      </c>
      <c r="T2418" s="4">
        <f t="shared" si="371"/>
        <v>-0.30991225</v>
      </c>
      <c r="U2418" s="5">
        <f t="shared" si="372"/>
        <v>26.276035099999998</v>
      </c>
      <c r="V2418" s="2">
        <f t="shared" si="373"/>
        <v>1997</v>
      </c>
      <c r="W2418" s="18" t="str">
        <f t="shared" si="374"/>
        <v>may</v>
      </c>
      <c r="X2418" s="18" t="str">
        <f t="shared" si="375"/>
        <v>Jon Amiel</v>
      </c>
      <c r="Y2418" s="18" t="str">
        <f t="shared" si="376"/>
        <v>THE MAN WHO KNEW TOO LİTTLE</v>
      </c>
      <c r="Z2418" s="18" t="str">
        <f t="shared" si="377"/>
        <v>Normal</v>
      </c>
      <c r="AA2418" s="18" t="str">
        <f>VLOOKUP(D2418, lookups!$A$2:$B$18, 2, FALSE)</f>
        <v>High Budget</v>
      </c>
      <c r="AB2418" s="18" t="str">
        <f t="shared" si="378"/>
        <v>Not Recommended</v>
      </c>
      <c r="AC2418" s="18" t="str">
        <f t="shared" si="379"/>
        <v>Normal</v>
      </c>
    </row>
    <row r="2419" spans="1:29" x14ac:dyDescent="0.35">
      <c r="A2419" s="18" t="s">
        <v>408</v>
      </c>
      <c r="B2419" s="19">
        <v>30006</v>
      </c>
      <c r="C2419" s="18" t="s">
        <v>50</v>
      </c>
      <c r="D2419" s="18" t="s">
        <v>109</v>
      </c>
      <c r="E2419" s="18" t="s">
        <v>21</v>
      </c>
      <c r="F2419" s="18" t="s">
        <v>22</v>
      </c>
      <c r="G2419" s="18" t="s">
        <v>110</v>
      </c>
      <c r="H2419" s="18" t="s">
        <v>409</v>
      </c>
      <c r="I2419" s="18" t="s">
        <v>282</v>
      </c>
      <c r="J2419" s="20">
        <v>957</v>
      </c>
      <c r="K2419" s="20">
        <v>1757</v>
      </c>
      <c r="L2419" s="20">
        <v>0</v>
      </c>
      <c r="M2419" s="20">
        <v>23000</v>
      </c>
      <c r="N2419" s="20">
        <v>8.1999999999999993</v>
      </c>
      <c r="O2419" s="20">
        <v>297</v>
      </c>
      <c r="P2419" s="20">
        <v>109</v>
      </c>
      <c r="Q2419" s="3">
        <v>13782838</v>
      </c>
      <c r="R2419" s="3">
        <v>15000000</v>
      </c>
      <c r="S2419" s="3">
        <f t="shared" si="370"/>
        <v>-1217162</v>
      </c>
      <c r="T2419" s="4">
        <f t="shared" si="371"/>
        <v>-8.1144133333333326E-2</v>
      </c>
      <c r="U2419" s="5">
        <f t="shared" si="372"/>
        <v>35.067542346666663</v>
      </c>
      <c r="V2419" s="2">
        <f t="shared" si="373"/>
        <v>1982</v>
      </c>
      <c r="W2419" s="18" t="str">
        <f t="shared" si="374"/>
        <v>fevral</v>
      </c>
      <c r="X2419" s="18" t="str">
        <f t="shared" si="375"/>
        <v>John Carpenter</v>
      </c>
      <c r="Y2419" s="18" t="str">
        <f t="shared" si="376"/>
        <v>THE THİNG</v>
      </c>
      <c r="Z2419" s="18" t="str">
        <f t="shared" si="377"/>
        <v>Normal</v>
      </c>
      <c r="AA2419" s="18" t="str">
        <f>VLOOKUP(D2419, lookups!$A$2:$B$18, 2, FALSE)</f>
        <v>Low Budget</v>
      </c>
      <c r="AB2419" s="18" t="str">
        <f t="shared" si="378"/>
        <v>Not Recommended</v>
      </c>
      <c r="AC2419" s="18" t="str">
        <f t="shared" si="379"/>
        <v>High Buzz / High Score</v>
      </c>
    </row>
    <row r="2420" spans="1:29" x14ac:dyDescent="0.35">
      <c r="A2420" s="18" t="s">
        <v>5913</v>
      </c>
      <c r="B2420" s="19">
        <v>40735</v>
      </c>
      <c r="C2420" s="18" t="s">
        <v>50</v>
      </c>
      <c r="D2420" s="18" t="s">
        <v>27</v>
      </c>
      <c r="E2420" s="18" t="s">
        <v>21</v>
      </c>
      <c r="F2420" s="18" t="s">
        <v>22</v>
      </c>
      <c r="G2420" s="18" t="s">
        <v>150</v>
      </c>
      <c r="H2420" s="18" t="s">
        <v>2901</v>
      </c>
      <c r="I2420" s="18" t="s">
        <v>5189</v>
      </c>
      <c r="J2420" s="20">
        <v>11000</v>
      </c>
      <c r="K2420" s="20">
        <v>17627</v>
      </c>
      <c r="L2420" s="20">
        <v>92</v>
      </c>
      <c r="M2420" s="20">
        <v>49000</v>
      </c>
      <c r="N2420" s="20">
        <v>7</v>
      </c>
      <c r="O2420" s="20">
        <v>221</v>
      </c>
      <c r="P2420" s="20">
        <v>107</v>
      </c>
      <c r="Q2420" s="3">
        <v>13766014</v>
      </c>
      <c r="R2420" s="3">
        <v>15000000</v>
      </c>
      <c r="S2420" s="3">
        <f t="shared" si="370"/>
        <v>-1233986</v>
      </c>
      <c r="T2420" s="4">
        <f t="shared" si="371"/>
        <v>-8.2265733333333327E-2</v>
      </c>
      <c r="U2420" s="5">
        <f t="shared" si="372"/>
        <v>32.867093706666665</v>
      </c>
      <c r="V2420" s="2">
        <f t="shared" si="373"/>
        <v>2011</v>
      </c>
      <c r="W2420" s="18" t="str">
        <f t="shared" si="374"/>
        <v>iyul</v>
      </c>
      <c r="X2420" s="18" t="str">
        <f t="shared" si="375"/>
        <v>Lone Scherfig</v>
      </c>
      <c r="Y2420" s="18" t="str">
        <f t="shared" si="376"/>
        <v>ONE DAY</v>
      </c>
      <c r="Z2420" s="18" t="str">
        <f t="shared" si="377"/>
        <v>Normal</v>
      </c>
      <c r="AA2420" s="18" t="str">
        <f>VLOOKUP(D2420, lookups!$A$2:$B$18, 2, FALSE)</f>
        <v>Medium Budget</v>
      </c>
      <c r="AB2420" s="18" t="str">
        <f t="shared" si="378"/>
        <v>Not Recommended</v>
      </c>
      <c r="AC2420" s="18" t="str">
        <f t="shared" si="379"/>
        <v>Normal</v>
      </c>
    </row>
    <row r="2421" spans="1:29" x14ac:dyDescent="0.35">
      <c r="A2421" s="18" t="s">
        <v>5642</v>
      </c>
      <c r="B2421" s="19">
        <v>40186</v>
      </c>
      <c r="C2421" s="18" t="s">
        <v>50</v>
      </c>
      <c r="D2421" s="18" t="s">
        <v>95</v>
      </c>
      <c r="E2421" s="18" t="s">
        <v>21</v>
      </c>
      <c r="F2421" s="18" t="s">
        <v>22</v>
      </c>
      <c r="G2421" s="18" t="s">
        <v>110</v>
      </c>
      <c r="H2421" s="18" t="s">
        <v>3013</v>
      </c>
      <c r="I2421" s="18" t="s">
        <v>5643</v>
      </c>
      <c r="J2421" s="20">
        <v>1000</v>
      </c>
      <c r="K2421" s="20">
        <v>2925</v>
      </c>
      <c r="L2421" s="20">
        <v>238</v>
      </c>
      <c r="M2421" s="20">
        <v>12000</v>
      </c>
      <c r="N2421" s="20">
        <v>6.3</v>
      </c>
      <c r="O2421" s="20">
        <v>197</v>
      </c>
      <c r="P2421" s="20">
        <v>119</v>
      </c>
      <c r="Q2421" s="3">
        <v>13763130</v>
      </c>
      <c r="R2421" s="3">
        <v>32000000</v>
      </c>
      <c r="S2421" s="3">
        <f t="shared" si="370"/>
        <v>-18236870</v>
      </c>
      <c r="T2421" s="4">
        <f t="shared" si="371"/>
        <v>-0.56990218749999999</v>
      </c>
      <c r="U2421" s="5">
        <f t="shared" si="372"/>
        <v>26.172039124999998</v>
      </c>
      <c r="V2421" s="2">
        <f t="shared" si="373"/>
        <v>2010</v>
      </c>
      <c r="W2421" s="18" t="str">
        <f t="shared" si="374"/>
        <v>yanvar</v>
      </c>
      <c r="X2421" s="18" t="str">
        <f t="shared" si="375"/>
        <v>Miguel Sapochnik</v>
      </c>
      <c r="Y2421" s="18" t="str">
        <f t="shared" si="376"/>
        <v>REPO MEN</v>
      </c>
      <c r="Z2421" s="18" t="str">
        <f t="shared" si="377"/>
        <v>Normal</v>
      </c>
      <c r="AA2421" s="18" t="str">
        <f>VLOOKUP(D2421, lookups!$A$2:$B$18, 2, FALSE)</f>
        <v>High Budget</v>
      </c>
      <c r="AB2421" s="18" t="str">
        <f t="shared" si="378"/>
        <v>Not Recommended</v>
      </c>
      <c r="AC2421" s="18" t="str">
        <f t="shared" si="379"/>
        <v>Normal</v>
      </c>
    </row>
    <row r="2422" spans="1:29" x14ac:dyDescent="0.35">
      <c r="A2422" s="18" t="s">
        <v>4388</v>
      </c>
      <c r="B2422" s="19">
        <v>38982</v>
      </c>
      <c r="C2422" s="18" t="s">
        <v>50</v>
      </c>
      <c r="D2422" s="18" t="s">
        <v>27</v>
      </c>
      <c r="E2422" s="18" t="s">
        <v>96</v>
      </c>
      <c r="F2422" s="18" t="s">
        <v>22</v>
      </c>
      <c r="G2422" s="18" t="s">
        <v>110</v>
      </c>
      <c r="H2422" s="18" t="s">
        <v>4389</v>
      </c>
      <c r="I2422" s="18" t="s">
        <v>132</v>
      </c>
      <c r="J2422" s="20">
        <v>378</v>
      </c>
      <c r="K2422" s="20">
        <v>751</v>
      </c>
      <c r="L2422" s="20">
        <v>16000</v>
      </c>
      <c r="M2422" s="20">
        <v>5000</v>
      </c>
      <c r="N2422" s="20">
        <v>7.9</v>
      </c>
      <c r="O2422" s="20">
        <v>251</v>
      </c>
      <c r="P2422" s="20">
        <v>141</v>
      </c>
      <c r="Q2422" s="3">
        <v>13753931</v>
      </c>
      <c r="R2422" s="3">
        <v>19000000</v>
      </c>
      <c r="S2422" s="3">
        <f t="shared" si="370"/>
        <v>-5246069</v>
      </c>
      <c r="T2422" s="4">
        <f t="shared" si="371"/>
        <v>-0.27610889473684208</v>
      </c>
      <c r="U2422" s="5">
        <f t="shared" si="372"/>
        <v>31.989556442105265</v>
      </c>
      <c r="V2422" s="2">
        <f t="shared" si="373"/>
        <v>2006</v>
      </c>
      <c r="W2422" s="18" t="str">
        <f t="shared" si="374"/>
        <v>sentyabr</v>
      </c>
      <c r="X2422" s="18" t="str">
        <f t="shared" si="375"/>
        <v>Clint Eastwood</v>
      </c>
      <c r="Y2422" s="18" t="str">
        <f t="shared" si="376"/>
        <v>LETTERS FROM IWO JİMA</v>
      </c>
      <c r="Z2422" s="18" t="str">
        <f t="shared" si="377"/>
        <v>Normal</v>
      </c>
      <c r="AA2422" s="18" t="str">
        <f>VLOOKUP(D2422, lookups!$A$2:$B$18, 2, FALSE)</f>
        <v>Medium Budget</v>
      </c>
      <c r="AB2422" s="18" t="str">
        <f t="shared" si="378"/>
        <v>Not Recommended</v>
      </c>
      <c r="AC2422" s="18" t="str">
        <f t="shared" si="379"/>
        <v>Normal</v>
      </c>
    </row>
    <row r="2423" spans="1:29" x14ac:dyDescent="0.35">
      <c r="A2423" s="18" t="s">
        <v>6744</v>
      </c>
      <c r="B2423" s="19">
        <v>41769</v>
      </c>
      <c r="C2423" s="18" t="s">
        <v>19</v>
      </c>
      <c r="D2423" s="18" t="s">
        <v>95</v>
      </c>
      <c r="E2423" s="18" t="s">
        <v>21</v>
      </c>
      <c r="F2423" s="18" t="s">
        <v>22</v>
      </c>
      <c r="G2423" s="18" t="s">
        <v>110</v>
      </c>
      <c r="H2423" s="18" t="s">
        <v>1471</v>
      </c>
      <c r="I2423" s="18" t="s">
        <v>4099</v>
      </c>
      <c r="J2423" s="20">
        <v>23000</v>
      </c>
      <c r="K2423" s="20">
        <v>49433</v>
      </c>
      <c r="L2423" s="20">
        <v>436</v>
      </c>
      <c r="M2423" s="20">
        <v>32000</v>
      </c>
      <c r="N2423" s="20">
        <v>6.5</v>
      </c>
      <c r="O2423" s="20">
        <v>339</v>
      </c>
      <c r="P2423" s="20">
        <v>102</v>
      </c>
      <c r="Q2423" s="3">
        <v>13750556</v>
      </c>
      <c r="R2423" s="3">
        <v>65000000</v>
      </c>
      <c r="S2423" s="3">
        <f t="shared" si="370"/>
        <v>-51249444</v>
      </c>
      <c r="T2423" s="4">
        <f t="shared" si="371"/>
        <v>-0.7884529846153846</v>
      </c>
      <c r="U2423" s="5">
        <f t="shared" si="372"/>
        <v>28.884618806153846</v>
      </c>
      <c r="V2423" s="2">
        <f t="shared" si="373"/>
        <v>2014</v>
      </c>
      <c r="W2423" s="18" t="str">
        <f t="shared" si="374"/>
        <v>may</v>
      </c>
      <c r="X2423" s="18" t="str">
        <f t="shared" si="375"/>
        <v>Frank Miller</v>
      </c>
      <c r="Y2423" s="18" t="str">
        <f t="shared" si="376"/>
        <v>SİN CİTY: A DAME TO KİLL FOR</v>
      </c>
      <c r="Z2423" s="18" t="str">
        <f t="shared" si="377"/>
        <v>Underperformer</v>
      </c>
      <c r="AA2423" s="18" t="str">
        <f>VLOOKUP(D2423, lookups!$A$2:$B$18, 2, FALSE)</f>
        <v>High Budget</v>
      </c>
      <c r="AB2423" s="18" t="str">
        <f t="shared" si="378"/>
        <v>Not Recommended</v>
      </c>
      <c r="AC2423" s="18" t="str">
        <f t="shared" si="379"/>
        <v>Normal</v>
      </c>
    </row>
    <row r="2424" spans="1:29" x14ac:dyDescent="0.35">
      <c r="A2424" s="18" t="s">
        <v>6134</v>
      </c>
      <c r="B2424" s="19">
        <v>40969</v>
      </c>
      <c r="C2424" s="18" t="s">
        <v>50</v>
      </c>
      <c r="D2424" s="18" t="s">
        <v>95</v>
      </c>
      <c r="E2424" s="18" t="s">
        <v>21</v>
      </c>
      <c r="F2424" s="18" t="s">
        <v>22</v>
      </c>
      <c r="G2424" s="18" t="s">
        <v>110</v>
      </c>
      <c r="H2424" s="18" t="s">
        <v>4327</v>
      </c>
      <c r="I2424" s="18" t="s">
        <v>6135</v>
      </c>
      <c r="J2424" s="20">
        <v>14000</v>
      </c>
      <c r="K2424" s="20">
        <v>15922</v>
      </c>
      <c r="L2424" s="20">
        <v>21</v>
      </c>
      <c r="M2424" s="20">
        <v>0</v>
      </c>
      <c r="N2424" s="20">
        <v>6.1</v>
      </c>
      <c r="O2424" s="20">
        <v>176</v>
      </c>
      <c r="P2424" s="20">
        <v>100</v>
      </c>
      <c r="Q2424" s="3">
        <v>13746550</v>
      </c>
      <c r="R2424" s="3">
        <v>2000000</v>
      </c>
      <c r="S2424" s="3">
        <f t="shared" si="370"/>
        <v>11746550</v>
      </c>
      <c r="T2424" s="4">
        <f t="shared" si="371"/>
        <v>5.8732749999999996</v>
      </c>
      <c r="U2424" s="5">
        <f t="shared" si="372"/>
        <v>26.749309999999998</v>
      </c>
      <c r="V2424" s="2">
        <f t="shared" si="373"/>
        <v>2012</v>
      </c>
      <c r="W2424" s="18" t="str">
        <f t="shared" si="374"/>
        <v>mart</v>
      </c>
      <c r="X2424" s="18" t="str">
        <f t="shared" si="375"/>
        <v>David Palmer</v>
      </c>
      <c r="Y2424" s="18" t="str">
        <f t="shared" si="376"/>
        <v>HİT AND RUN</v>
      </c>
      <c r="Z2424" s="18" t="str">
        <f t="shared" si="377"/>
        <v>Normal</v>
      </c>
      <c r="AA2424" s="18" t="str">
        <f>VLOOKUP(D2424, lookups!$A$2:$B$18, 2, FALSE)</f>
        <v>High Budget</v>
      </c>
      <c r="AB2424" s="18" t="str">
        <f t="shared" si="378"/>
        <v>Not Recommended</v>
      </c>
      <c r="AC2424" s="18" t="str">
        <f t="shared" si="379"/>
        <v>Normal</v>
      </c>
    </row>
    <row r="2425" spans="1:29" x14ac:dyDescent="0.35">
      <c r="A2425" s="18" t="s">
        <v>3072</v>
      </c>
      <c r="B2425" s="19">
        <v>37620</v>
      </c>
      <c r="C2425" s="18" t="s">
        <v>50</v>
      </c>
      <c r="D2425" s="18" t="s">
        <v>58</v>
      </c>
      <c r="E2425" s="18" t="s">
        <v>21</v>
      </c>
      <c r="F2425" s="18" t="s">
        <v>22</v>
      </c>
      <c r="G2425" s="18" t="s">
        <v>102</v>
      </c>
      <c r="H2425" s="18" t="s">
        <v>1144</v>
      </c>
      <c r="I2425" s="18" t="s">
        <v>3073</v>
      </c>
      <c r="J2425" s="20">
        <v>1000</v>
      </c>
      <c r="K2425" s="20">
        <v>3752</v>
      </c>
      <c r="L2425" s="20">
        <v>14</v>
      </c>
      <c r="M2425" s="20">
        <v>227</v>
      </c>
      <c r="N2425" s="20">
        <v>5.9</v>
      </c>
      <c r="O2425" s="20">
        <v>33</v>
      </c>
      <c r="P2425" s="20">
        <v>76</v>
      </c>
      <c r="Q2425" s="3">
        <v>13684949</v>
      </c>
      <c r="R2425" s="3">
        <v>3000000</v>
      </c>
      <c r="S2425" s="3">
        <f t="shared" si="370"/>
        <v>10684949</v>
      </c>
      <c r="T2425" s="4">
        <f t="shared" si="371"/>
        <v>3.5616496666666668</v>
      </c>
      <c r="U2425" s="5">
        <f t="shared" si="372"/>
        <v>25.047359866666667</v>
      </c>
      <c r="V2425" s="2">
        <f t="shared" si="373"/>
        <v>2002</v>
      </c>
      <c r="W2425" s="18" t="str">
        <f t="shared" si="374"/>
        <v>dekabr</v>
      </c>
      <c r="X2425" s="18" t="str">
        <f t="shared" si="375"/>
        <v>Tuck Tucker</v>
      </c>
      <c r="Y2425" s="18" t="str">
        <f t="shared" si="376"/>
        <v>HEY ARNOLD! THE MOVİE</v>
      </c>
      <c r="Z2425" s="18" t="str">
        <f t="shared" si="377"/>
        <v>Normal</v>
      </c>
      <c r="AA2425" s="18" t="str">
        <f>VLOOKUP(D2425, lookups!$A$2:$B$18, 2, FALSE)</f>
        <v>High Budget</v>
      </c>
      <c r="AB2425" s="18" t="str">
        <f t="shared" si="378"/>
        <v>Not Recommended</v>
      </c>
      <c r="AC2425" s="18" t="str">
        <f t="shared" si="379"/>
        <v>Normal</v>
      </c>
    </row>
    <row r="2426" spans="1:29" x14ac:dyDescent="0.35">
      <c r="A2426" s="18" t="s">
        <v>6034</v>
      </c>
      <c r="B2426" s="19">
        <v>40797</v>
      </c>
      <c r="C2426" s="18" t="s">
        <v>50</v>
      </c>
      <c r="D2426" s="18" t="s">
        <v>27</v>
      </c>
      <c r="E2426" s="18" t="s">
        <v>21</v>
      </c>
      <c r="F2426" s="18" t="s">
        <v>22</v>
      </c>
      <c r="G2426" s="18" t="s">
        <v>150</v>
      </c>
      <c r="H2426" s="18" t="s">
        <v>3180</v>
      </c>
      <c r="I2426" s="18" t="s">
        <v>2270</v>
      </c>
      <c r="J2426" s="20">
        <v>27000</v>
      </c>
      <c r="K2426" s="20">
        <v>29692</v>
      </c>
      <c r="L2426" s="20">
        <v>149</v>
      </c>
      <c r="M2426" s="20">
        <v>77000</v>
      </c>
      <c r="N2426" s="20">
        <v>8.1999999999999993</v>
      </c>
      <c r="O2426" s="20">
        <v>317</v>
      </c>
      <c r="P2426" s="20">
        <v>140</v>
      </c>
      <c r="Q2426" s="3">
        <v>13651662</v>
      </c>
      <c r="R2426" s="3">
        <v>25000000</v>
      </c>
      <c r="S2426" s="3">
        <f t="shared" si="370"/>
        <v>-11348338</v>
      </c>
      <c r="T2426" s="4">
        <f t="shared" si="371"/>
        <v>-0.45393351999999998</v>
      </c>
      <c r="U2426" s="5">
        <f t="shared" si="372"/>
        <v>40.318426592000002</v>
      </c>
      <c r="V2426" s="2">
        <f t="shared" si="373"/>
        <v>2011</v>
      </c>
      <c r="W2426" s="18" t="str">
        <f t="shared" si="374"/>
        <v>sentyabr</v>
      </c>
      <c r="X2426" s="18" t="str">
        <f t="shared" si="375"/>
        <v>Gavin O'Connor</v>
      </c>
      <c r="Y2426" s="18" t="str">
        <f t="shared" si="376"/>
        <v>WARRİOR</v>
      </c>
      <c r="Z2426" s="18" t="str">
        <f t="shared" si="377"/>
        <v>Normal</v>
      </c>
      <c r="AA2426" s="18" t="str">
        <f>VLOOKUP(D2426, lookups!$A$2:$B$18, 2, FALSE)</f>
        <v>Medium Budget</v>
      </c>
      <c r="AB2426" s="18" t="str">
        <f t="shared" si="378"/>
        <v>Not Recommended</v>
      </c>
      <c r="AC2426" s="18" t="str">
        <f t="shared" si="379"/>
        <v>High Buzz / High Score</v>
      </c>
    </row>
    <row r="2427" spans="1:29" x14ac:dyDescent="0.35">
      <c r="A2427" s="18" t="s">
        <v>6852</v>
      </c>
      <c r="B2427" s="19">
        <v>42213</v>
      </c>
      <c r="C2427" s="18" t="s">
        <v>50</v>
      </c>
      <c r="D2427" s="18" t="s">
        <v>38</v>
      </c>
      <c r="E2427" s="18" t="s">
        <v>21</v>
      </c>
      <c r="F2427" s="18" t="s">
        <v>22</v>
      </c>
      <c r="G2427" s="18" t="s">
        <v>110</v>
      </c>
      <c r="H2427" s="18" t="s">
        <v>4327</v>
      </c>
      <c r="I2427" s="18" t="s">
        <v>6353</v>
      </c>
      <c r="J2427" s="20">
        <v>14000</v>
      </c>
      <c r="K2427" s="20">
        <v>16926</v>
      </c>
      <c r="L2427" s="20">
        <v>53</v>
      </c>
      <c r="M2427" s="20">
        <v>25000</v>
      </c>
      <c r="N2427" s="20">
        <v>6.6</v>
      </c>
      <c r="O2427" s="20">
        <v>175</v>
      </c>
      <c r="P2427" s="20">
        <v>101</v>
      </c>
      <c r="Q2427" s="3">
        <v>13650738</v>
      </c>
      <c r="R2427" s="3">
        <v>20000000</v>
      </c>
      <c r="S2427" s="3">
        <f t="shared" si="370"/>
        <v>-6349262</v>
      </c>
      <c r="T2427" s="4">
        <f t="shared" si="371"/>
        <v>-0.3174631</v>
      </c>
      <c r="U2427" s="5">
        <f t="shared" si="372"/>
        <v>28.773014759999999</v>
      </c>
      <c r="V2427" s="2">
        <f t="shared" si="373"/>
        <v>2015</v>
      </c>
      <c r="W2427" s="18" t="str">
        <f t="shared" si="374"/>
        <v>iyul</v>
      </c>
      <c r="X2427" s="18" t="str">
        <f t="shared" si="375"/>
        <v>John Wells</v>
      </c>
      <c r="Y2427" s="18" t="str">
        <f t="shared" si="376"/>
        <v>BURNT</v>
      </c>
      <c r="Z2427" s="18" t="str">
        <f t="shared" si="377"/>
        <v>Normal</v>
      </c>
      <c r="AA2427" s="18" t="str">
        <f>VLOOKUP(D2427, lookups!$A$2:$B$18, 2, FALSE)</f>
        <v>Medium Budget</v>
      </c>
      <c r="AB2427" s="18" t="str">
        <f t="shared" si="378"/>
        <v>Not Recommended</v>
      </c>
      <c r="AC2427" s="18" t="str">
        <f t="shared" si="379"/>
        <v>Normal</v>
      </c>
    </row>
    <row r="2428" spans="1:29" x14ac:dyDescent="0.35">
      <c r="A2428" s="18" t="s">
        <v>1084</v>
      </c>
      <c r="B2428" s="19">
        <v>34382</v>
      </c>
      <c r="C2428" s="18" t="s">
        <v>50</v>
      </c>
      <c r="D2428" s="18" t="s">
        <v>38</v>
      </c>
      <c r="E2428" s="18" t="s">
        <v>21</v>
      </c>
      <c r="F2428" s="18" t="s">
        <v>22</v>
      </c>
      <c r="G2428" s="18" t="s">
        <v>150</v>
      </c>
      <c r="H2428" s="18" t="s">
        <v>1085</v>
      </c>
      <c r="I2428" s="18" t="s">
        <v>557</v>
      </c>
      <c r="J2428" s="20">
        <v>1000</v>
      </c>
      <c r="K2428" s="20">
        <v>3267</v>
      </c>
      <c r="L2428" s="20">
        <v>0</v>
      </c>
      <c r="M2428" s="20">
        <v>905</v>
      </c>
      <c r="N2428" s="20">
        <v>6.9</v>
      </c>
      <c r="O2428" s="20">
        <v>25</v>
      </c>
      <c r="P2428" s="20">
        <v>115</v>
      </c>
      <c r="Q2428" s="3">
        <v>13640000</v>
      </c>
      <c r="R2428" s="3">
        <v>14000000</v>
      </c>
      <c r="S2428" s="3">
        <f t="shared" si="370"/>
        <v>-360000</v>
      </c>
      <c r="T2428" s="4">
        <f t="shared" si="371"/>
        <v>-2.5714285714285714E-2</v>
      </c>
      <c r="U2428" s="5">
        <f t="shared" si="372"/>
        <v>27.680214285714285</v>
      </c>
      <c r="V2428" s="2">
        <f t="shared" si="373"/>
        <v>1994</v>
      </c>
      <c r="W2428" s="18" t="str">
        <f t="shared" si="374"/>
        <v>fevral</v>
      </c>
      <c r="X2428" s="18" t="str">
        <f t="shared" si="375"/>
        <v>Spike Lee</v>
      </c>
      <c r="Y2428" s="18" t="str">
        <f t="shared" si="376"/>
        <v>CROOKLYN</v>
      </c>
      <c r="Z2428" s="18" t="str">
        <f t="shared" si="377"/>
        <v>Normal</v>
      </c>
      <c r="AA2428" s="18" t="str">
        <f>VLOOKUP(D2428, lookups!$A$2:$B$18, 2, FALSE)</f>
        <v>Medium Budget</v>
      </c>
      <c r="AB2428" s="18" t="str">
        <f t="shared" si="378"/>
        <v>Not Recommended</v>
      </c>
      <c r="AC2428" s="18" t="str">
        <f t="shared" si="379"/>
        <v>Normal</v>
      </c>
    </row>
    <row r="2429" spans="1:29" x14ac:dyDescent="0.35">
      <c r="A2429" s="18" t="s">
        <v>5237</v>
      </c>
      <c r="B2429" s="19">
        <v>40125</v>
      </c>
      <c r="C2429" s="18" t="s">
        <v>50</v>
      </c>
      <c r="D2429" s="18" t="s">
        <v>95</v>
      </c>
      <c r="E2429" s="18" t="s">
        <v>21</v>
      </c>
      <c r="F2429" s="18" t="s">
        <v>22</v>
      </c>
      <c r="G2429" s="18" t="s">
        <v>110</v>
      </c>
      <c r="H2429" s="18" t="s">
        <v>1829</v>
      </c>
      <c r="I2429" s="18" t="s">
        <v>4297</v>
      </c>
      <c r="J2429" s="20">
        <v>26000</v>
      </c>
      <c r="K2429" s="20">
        <v>30541</v>
      </c>
      <c r="L2429" s="20">
        <v>83</v>
      </c>
      <c r="M2429" s="20">
        <v>0</v>
      </c>
      <c r="N2429" s="20">
        <v>6.2</v>
      </c>
      <c r="O2429" s="20">
        <v>150</v>
      </c>
      <c r="P2429" s="20">
        <v>96</v>
      </c>
      <c r="Q2429" s="3">
        <v>13630226</v>
      </c>
      <c r="R2429" s="3">
        <v>20000000</v>
      </c>
      <c r="S2429" s="3">
        <f t="shared" si="370"/>
        <v>-6369774</v>
      </c>
      <c r="T2429" s="4">
        <f t="shared" si="371"/>
        <v>-0.31848870000000001</v>
      </c>
      <c r="U2429" s="5">
        <f t="shared" si="372"/>
        <v>24.67260452</v>
      </c>
      <c r="V2429" s="2">
        <f t="shared" si="373"/>
        <v>2009</v>
      </c>
      <c r="W2429" s="18" t="str">
        <f t="shared" si="374"/>
        <v>noyabr</v>
      </c>
      <c r="X2429" s="18" t="str">
        <f t="shared" si="375"/>
        <v>Mark Neveldine</v>
      </c>
      <c r="Y2429" s="18" t="str">
        <f t="shared" si="376"/>
        <v>CRANK: HİGH VOLTAGE</v>
      </c>
      <c r="Z2429" s="18" t="str">
        <f t="shared" si="377"/>
        <v>Normal</v>
      </c>
      <c r="AA2429" s="18" t="str">
        <f>VLOOKUP(D2429, lookups!$A$2:$B$18, 2, FALSE)</f>
        <v>High Budget</v>
      </c>
      <c r="AB2429" s="18" t="str">
        <f t="shared" si="378"/>
        <v>Not Recommended</v>
      </c>
      <c r="AC2429" s="18" t="str">
        <f t="shared" si="379"/>
        <v>Normal</v>
      </c>
    </row>
    <row r="2430" spans="1:29" x14ac:dyDescent="0.35">
      <c r="A2430" s="18" t="s">
        <v>2940</v>
      </c>
      <c r="B2430" s="19">
        <v>37214</v>
      </c>
      <c r="C2430" s="18" t="s">
        <v>50</v>
      </c>
      <c r="D2430" s="18" t="s">
        <v>58</v>
      </c>
      <c r="E2430" s="18" t="s">
        <v>918</v>
      </c>
      <c r="F2430" s="18" t="s">
        <v>1820</v>
      </c>
      <c r="G2430" s="18" t="s">
        <v>110</v>
      </c>
      <c r="H2430" s="18" t="s">
        <v>2941</v>
      </c>
      <c r="I2430" s="18" t="s">
        <v>2942</v>
      </c>
      <c r="J2430" s="20">
        <v>269</v>
      </c>
      <c r="K2430" s="20">
        <v>361</v>
      </c>
      <c r="L2430" s="20">
        <v>0</v>
      </c>
      <c r="M2430" s="20">
        <v>0</v>
      </c>
      <c r="N2430" s="20">
        <v>7.7</v>
      </c>
      <c r="O2430" s="20">
        <v>173</v>
      </c>
      <c r="P2430" s="20">
        <v>106</v>
      </c>
      <c r="Q2430" s="3">
        <v>13622333</v>
      </c>
      <c r="R2430" s="3">
        <v>2000000</v>
      </c>
      <c r="S2430" s="3">
        <f t="shared" si="370"/>
        <v>11622333</v>
      </c>
      <c r="T2430" s="4">
        <f t="shared" si="371"/>
        <v>5.8111664999999997</v>
      </c>
      <c r="U2430" s="5">
        <f t="shared" si="372"/>
        <v>33.124466599999998</v>
      </c>
      <c r="V2430" s="2">
        <f t="shared" si="373"/>
        <v>2001</v>
      </c>
      <c r="W2430" s="18" t="str">
        <f t="shared" si="374"/>
        <v>noyabr</v>
      </c>
      <c r="X2430" s="18" t="str">
        <f t="shared" si="375"/>
        <v>Alfonso CuarÃ³n</v>
      </c>
      <c r="Y2430" s="18" t="str">
        <f t="shared" si="376"/>
        <v>Y TU MAMÃ¡ TAMBİÃ©N</v>
      </c>
      <c r="Z2430" s="18" t="str">
        <f t="shared" si="377"/>
        <v>Normal</v>
      </c>
      <c r="AA2430" s="18" t="str">
        <f>VLOOKUP(D2430, lookups!$A$2:$B$18, 2, FALSE)</f>
        <v>High Budget</v>
      </c>
      <c r="AB2430" s="18" t="str">
        <f t="shared" si="378"/>
        <v>Not Recommended</v>
      </c>
      <c r="AC2430" s="18" t="str">
        <f t="shared" si="379"/>
        <v>Normal</v>
      </c>
    </row>
    <row r="2431" spans="1:29" x14ac:dyDescent="0.35">
      <c r="A2431" s="18" t="s">
        <v>2805</v>
      </c>
      <c r="B2431" s="19">
        <v>37040</v>
      </c>
      <c r="C2431" s="18" t="s">
        <v>50</v>
      </c>
      <c r="D2431" s="18" t="s">
        <v>95</v>
      </c>
      <c r="E2431" s="18" t="s">
        <v>21</v>
      </c>
      <c r="F2431" s="18" t="s">
        <v>22</v>
      </c>
      <c r="G2431" s="18" t="s">
        <v>102</v>
      </c>
      <c r="H2431" s="18" t="s">
        <v>474</v>
      </c>
      <c r="I2431" s="18" t="s">
        <v>1393</v>
      </c>
      <c r="J2431" s="20">
        <v>2000</v>
      </c>
      <c r="K2431" s="20">
        <v>3734</v>
      </c>
      <c r="L2431" s="20">
        <v>101</v>
      </c>
      <c r="M2431" s="20">
        <v>2000</v>
      </c>
      <c r="N2431" s="20">
        <v>6.2</v>
      </c>
      <c r="O2431" s="20">
        <v>81</v>
      </c>
      <c r="P2431" s="20">
        <v>95</v>
      </c>
      <c r="Q2431" s="3">
        <v>13596911</v>
      </c>
      <c r="R2431" s="3">
        <v>70000000</v>
      </c>
      <c r="S2431" s="3">
        <f t="shared" si="370"/>
        <v>-56403089</v>
      </c>
      <c r="T2431" s="4">
        <f t="shared" si="371"/>
        <v>-0.80575841428571426</v>
      </c>
      <c r="U2431" s="5">
        <f t="shared" si="372"/>
        <v>24.677696634285713</v>
      </c>
      <c r="V2431" s="2">
        <f t="shared" si="373"/>
        <v>2001</v>
      </c>
      <c r="W2431" s="18" t="str">
        <f t="shared" si="374"/>
        <v>may</v>
      </c>
      <c r="X2431" s="18" t="str">
        <f t="shared" si="375"/>
        <v>Bobby Farrelly</v>
      </c>
      <c r="Y2431" s="18" t="str">
        <f t="shared" si="376"/>
        <v>OSMOSİS JONES</v>
      </c>
      <c r="Z2431" s="18" t="str">
        <f t="shared" si="377"/>
        <v>Underperformer</v>
      </c>
      <c r="AA2431" s="18" t="str">
        <f>VLOOKUP(D2431, lookups!$A$2:$B$18, 2, FALSE)</f>
        <v>High Budget</v>
      </c>
      <c r="AB2431" s="18" t="str">
        <f t="shared" si="378"/>
        <v>Not Recommended</v>
      </c>
      <c r="AC2431" s="18" t="str">
        <f t="shared" si="379"/>
        <v>Normal</v>
      </c>
    </row>
    <row r="2432" spans="1:29" x14ac:dyDescent="0.35">
      <c r="A2432" s="18" t="s">
        <v>2535</v>
      </c>
      <c r="B2432" s="19">
        <v>36826</v>
      </c>
      <c r="C2432" s="18" t="s">
        <v>50</v>
      </c>
      <c r="D2432" s="18" t="s">
        <v>38</v>
      </c>
      <c r="E2432" s="18" t="s">
        <v>21</v>
      </c>
      <c r="F2432" s="18" t="s">
        <v>22</v>
      </c>
      <c r="G2432" s="18" t="s">
        <v>110</v>
      </c>
      <c r="H2432" s="18" t="s">
        <v>1524</v>
      </c>
      <c r="I2432" s="18" t="s">
        <v>914</v>
      </c>
      <c r="J2432" s="20">
        <v>8000</v>
      </c>
      <c r="K2432" s="20">
        <v>10982</v>
      </c>
      <c r="L2432" s="20">
        <v>71</v>
      </c>
      <c r="M2432" s="20">
        <v>671</v>
      </c>
      <c r="N2432" s="20">
        <v>5.0999999999999996</v>
      </c>
      <c r="O2432" s="20">
        <v>58</v>
      </c>
      <c r="P2432" s="20">
        <v>84</v>
      </c>
      <c r="Q2432" s="3">
        <v>13592872</v>
      </c>
      <c r="R2432" s="3">
        <v>11000000</v>
      </c>
      <c r="S2432" s="3">
        <f t="shared" si="370"/>
        <v>2592872</v>
      </c>
      <c r="T2432" s="4">
        <f t="shared" si="371"/>
        <v>0.23571563636363638</v>
      </c>
      <c r="U2432" s="5">
        <f t="shared" si="372"/>
        <v>20.561386254545454</v>
      </c>
      <c r="V2432" s="2">
        <f t="shared" si="373"/>
        <v>2000</v>
      </c>
      <c r="W2432" s="18" t="str">
        <f t="shared" si="374"/>
        <v>oktyabr</v>
      </c>
      <c r="X2432" s="18" t="str">
        <f t="shared" si="375"/>
        <v>Reginald Hudlin</v>
      </c>
      <c r="Y2432" s="18" t="str">
        <f t="shared" si="376"/>
        <v>THE LADİES MAN</v>
      </c>
      <c r="Z2432" s="18" t="str">
        <f t="shared" si="377"/>
        <v>Normal</v>
      </c>
      <c r="AA2432" s="18" t="str">
        <f>VLOOKUP(D2432, lookups!$A$2:$B$18, 2, FALSE)</f>
        <v>Medium Budget</v>
      </c>
      <c r="AB2432" s="18" t="str">
        <f t="shared" si="378"/>
        <v>Not Recommended</v>
      </c>
      <c r="AC2432" s="18" t="str">
        <f t="shared" si="379"/>
        <v>High Buzz Mismatch</v>
      </c>
    </row>
    <row r="2433" spans="1:29" x14ac:dyDescent="0.35">
      <c r="A2433" s="18" t="s">
        <v>3093</v>
      </c>
      <c r="B2433" s="19">
        <v>37281</v>
      </c>
      <c r="C2433" s="18" t="s">
        <v>50</v>
      </c>
      <c r="D2433" s="18" t="s">
        <v>38</v>
      </c>
      <c r="E2433" s="18" t="s">
        <v>21</v>
      </c>
      <c r="F2433" s="18" t="s">
        <v>22</v>
      </c>
      <c r="G2433" s="18" t="s">
        <v>150</v>
      </c>
      <c r="H2433" s="18" t="s">
        <v>1423</v>
      </c>
      <c r="I2433" s="18" t="s">
        <v>3094</v>
      </c>
      <c r="J2433" s="20">
        <v>890</v>
      </c>
      <c r="K2433" s="20">
        <v>3104</v>
      </c>
      <c r="L2433" s="20">
        <v>10</v>
      </c>
      <c r="M2433" s="20">
        <v>939</v>
      </c>
      <c r="N2433" s="20">
        <v>4.5</v>
      </c>
      <c r="O2433" s="20">
        <v>32</v>
      </c>
      <c r="P2433" s="20">
        <v>91</v>
      </c>
      <c r="Q2433" s="3">
        <v>13571817</v>
      </c>
      <c r="R2433" s="3">
        <v>15600000</v>
      </c>
      <c r="S2433" s="3">
        <f t="shared" si="370"/>
        <v>-2028183</v>
      </c>
      <c r="T2433" s="4">
        <f t="shared" si="371"/>
        <v>-0.13001173076923078</v>
      </c>
      <c r="U2433" s="5">
        <f t="shared" si="372"/>
        <v>18.041895307692307</v>
      </c>
      <c r="V2433" s="2">
        <f t="shared" si="373"/>
        <v>2002</v>
      </c>
      <c r="W2433" s="18" t="str">
        <f t="shared" si="374"/>
        <v>yanvar</v>
      </c>
      <c r="X2433" s="18" t="str">
        <f t="shared" si="375"/>
        <v>Jesse Vaughan</v>
      </c>
      <c r="Y2433" s="18" t="str">
        <f t="shared" si="376"/>
        <v>JUWANNA MANN</v>
      </c>
      <c r="Z2433" s="18" t="str">
        <f t="shared" si="377"/>
        <v>Normal</v>
      </c>
      <c r="AA2433" s="18" t="str">
        <f>VLOOKUP(D2433, lookups!$A$2:$B$18, 2, FALSE)</f>
        <v>Medium Budget</v>
      </c>
      <c r="AB2433" s="18" t="str">
        <f t="shared" si="378"/>
        <v>Not Recommended</v>
      </c>
      <c r="AC2433" s="18" t="str">
        <f t="shared" si="379"/>
        <v>High Buzz Mismatch</v>
      </c>
    </row>
    <row r="2434" spans="1:29" x14ac:dyDescent="0.35">
      <c r="A2434" s="18" t="s">
        <v>1251</v>
      </c>
      <c r="B2434" s="19">
        <v>34882</v>
      </c>
      <c r="C2434" s="18" t="s">
        <v>19</v>
      </c>
      <c r="D2434" s="18" t="s">
        <v>79</v>
      </c>
      <c r="E2434" s="18" t="s">
        <v>21</v>
      </c>
      <c r="F2434" s="18" t="s">
        <v>22</v>
      </c>
      <c r="G2434" s="18" t="s">
        <v>110</v>
      </c>
      <c r="H2434" s="18" t="s">
        <v>898</v>
      </c>
      <c r="I2434" s="18" t="s">
        <v>549</v>
      </c>
      <c r="J2434" s="20">
        <v>12000</v>
      </c>
      <c r="K2434" s="20">
        <v>21130</v>
      </c>
      <c r="L2434" s="20">
        <v>0</v>
      </c>
      <c r="M2434" s="20">
        <v>915</v>
      </c>
      <c r="N2434" s="20">
        <v>7.1</v>
      </c>
      <c r="O2434" s="20">
        <v>83</v>
      </c>
      <c r="P2434" s="20">
        <v>212</v>
      </c>
      <c r="Q2434" s="3">
        <v>13560960</v>
      </c>
      <c r="R2434" s="3">
        <v>50000000</v>
      </c>
      <c r="S2434" s="3">
        <f t="shared" si="370"/>
        <v>-36439040</v>
      </c>
      <c r="T2434" s="4">
        <f t="shared" si="371"/>
        <v>-0.72878080000000001</v>
      </c>
      <c r="U2434" s="5">
        <f t="shared" si="372"/>
        <v>28.19998768</v>
      </c>
      <c r="V2434" s="2">
        <f t="shared" si="373"/>
        <v>1995</v>
      </c>
      <c r="W2434" s="18" t="str">
        <f t="shared" si="374"/>
        <v>iyul</v>
      </c>
      <c r="X2434" s="18" t="str">
        <f t="shared" si="375"/>
        <v>Oliver Stone</v>
      </c>
      <c r="Y2434" s="18" t="str">
        <f t="shared" si="376"/>
        <v>NİXON</v>
      </c>
      <c r="Z2434" s="18" t="str">
        <f t="shared" si="377"/>
        <v>Normal</v>
      </c>
      <c r="AA2434" s="18" t="str">
        <f>VLOOKUP(D2434, lookups!$A$2:$B$18, 2, FALSE)</f>
        <v>Medium Budget</v>
      </c>
      <c r="AB2434" s="18" t="str">
        <f t="shared" si="378"/>
        <v>Not Recommended</v>
      </c>
      <c r="AC2434" s="18" t="str">
        <f t="shared" si="379"/>
        <v>Normal</v>
      </c>
    </row>
    <row r="2435" spans="1:29" x14ac:dyDescent="0.35">
      <c r="A2435" s="18" t="s">
        <v>2924</v>
      </c>
      <c r="B2435" s="19">
        <v>37114</v>
      </c>
      <c r="C2435" s="18" t="s">
        <v>50</v>
      </c>
      <c r="D2435" s="18" t="s">
        <v>38</v>
      </c>
      <c r="E2435" s="18" t="s">
        <v>21</v>
      </c>
      <c r="F2435" s="18" t="s">
        <v>22</v>
      </c>
      <c r="G2435" s="18" t="s">
        <v>110</v>
      </c>
      <c r="H2435" s="18" t="s">
        <v>2920</v>
      </c>
      <c r="I2435" s="18" t="s">
        <v>2925</v>
      </c>
      <c r="J2435" s="20">
        <v>1000</v>
      </c>
      <c r="K2435" s="20">
        <v>2729</v>
      </c>
      <c r="L2435" s="20">
        <v>5</v>
      </c>
      <c r="M2435" s="20">
        <v>449</v>
      </c>
      <c r="N2435" s="20">
        <v>5.3</v>
      </c>
      <c r="O2435" s="20">
        <v>75</v>
      </c>
      <c r="P2435" s="20">
        <v>95</v>
      </c>
      <c r="Q2435" s="3">
        <v>13558739</v>
      </c>
      <c r="R2435" s="3">
        <v>11000000</v>
      </c>
      <c r="S2435" s="3">
        <f t="shared" ref="S2435:S2498" si="380">Q2435-R2435</f>
        <v>2558739</v>
      </c>
      <c r="T2435" s="4">
        <f t="shared" ref="T2435:T2498" si="381">IF(R2435&gt;0, (Q2435-R2435)/R2435, 0)</f>
        <v>0.23261263636363635</v>
      </c>
      <c r="U2435" s="5">
        <f t="shared" ref="U2435:U2498" si="382">(N2435*4) + (T2435*0.4) + (M2435/10000)</f>
        <v>21.337945054545454</v>
      </c>
      <c r="V2435" s="2">
        <f t="shared" ref="V2435:V2498" si="383">YEAR(B2435)</f>
        <v>2001</v>
      </c>
      <c r="W2435" s="18" t="str">
        <f t="shared" ref="W2435:W2498" si="384">TEXT(B2435, "mmmm")</f>
        <v>avgust</v>
      </c>
      <c r="X2435" s="18" t="str">
        <f t="shared" ref="X2435:X2498" si="385">TRIM(I2435)</f>
        <v>Gregory Poirier</v>
      </c>
      <c r="Y2435" s="18" t="str">
        <f t="shared" ref="Y2435:Y2498" si="386">UPPER(A2435)</f>
        <v>TOMCATS</v>
      </c>
      <c r="Z2435" s="18" t="str">
        <f t="shared" ref="Z2435:Z2498" si="387">IF(AND(R2435&gt;50000000, S2435&lt;0), "Underperformer", IF(AND(R2435&lt;10000000, S2435&gt;50000000), "Overperformer", "Normal"))</f>
        <v>Normal</v>
      </c>
      <c r="AA2435" s="18" t="str">
        <f>VLOOKUP(D2435, lookups!$A$2:$B$18, 2, FALSE)</f>
        <v>Medium Budget</v>
      </c>
      <c r="AB2435" s="18" t="str">
        <f t="shared" ref="AB2435:AB2498" si="388">IF(AND(N2435&gt;7, T2435&gt;1, U2435&gt;70), "Recommended", "Not Recommended")</f>
        <v>Not Recommended</v>
      </c>
      <c r="AC2435" s="18" t="str">
        <f t="shared" ref="AC2435:AC2498" si="389">IF(N2435&gt;=8, "High Buzz / High Score", IF(AND(N2435&lt;6, T2435&lt;1), "High Buzz Mismatch", "Normal"))</f>
        <v>High Buzz Mismatch</v>
      </c>
    </row>
    <row r="2436" spans="1:29" x14ac:dyDescent="0.35">
      <c r="A2436" s="18" t="s">
        <v>2537</v>
      </c>
      <c r="B2436" s="19">
        <v>36724</v>
      </c>
      <c r="C2436" s="18" t="s">
        <v>50</v>
      </c>
      <c r="D2436" s="18" t="s">
        <v>58</v>
      </c>
      <c r="E2436" s="18" t="s">
        <v>21</v>
      </c>
      <c r="F2436" s="18" t="s">
        <v>29</v>
      </c>
      <c r="G2436" s="18" t="s">
        <v>102</v>
      </c>
      <c r="H2436" s="18" t="s">
        <v>1045</v>
      </c>
      <c r="I2436" s="18" t="s">
        <v>2538</v>
      </c>
      <c r="J2436" s="20">
        <v>554</v>
      </c>
      <c r="K2436" s="20">
        <v>2216</v>
      </c>
      <c r="L2436" s="20">
        <v>34</v>
      </c>
      <c r="M2436" s="20">
        <v>0</v>
      </c>
      <c r="N2436" s="20">
        <v>5.7</v>
      </c>
      <c r="O2436" s="20">
        <v>38</v>
      </c>
      <c r="P2436" s="20">
        <v>95</v>
      </c>
      <c r="Q2436" s="3">
        <v>13555988</v>
      </c>
      <c r="R2436" s="3">
        <v>22000000</v>
      </c>
      <c r="S2436" s="3">
        <f t="shared" si="380"/>
        <v>-8444012</v>
      </c>
      <c r="T2436" s="4">
        <f t="shared" si="381"/>
        <v>-0.38381872727272726</v>
      </c>
      <c r="U2436" s="5">
        <f t="shared" si="382"/>
        <v>22.646472509090909</v>
      </c>
      <c r="V2436" s="2">
        <f t="shared" si="383"/>
        <v>2000</v>
      </c>
      <c r="W2436" s="18" t="str">
        <f t="shared" si="384"/>
        <v>iyul</v>
      </c>
      <c r="X2436" s="18" t="str">
        <f t="shared" si="385"/>
        <v>Uli Edel</v>
      </c>
      <c r="Y2436" s="18" t="str">
        <f t="shared" si="386"/>
        <v>THE LİTTLE VAMPİRE</v>
      </c>
      <c r="Z2436" s="18" t="str">
        <f t="shared" si="387"/>
        <v>Normal</v>
      </c>
      <c r="AA2436" s="18" t="str">
        <f>VLOOKUP(D2436, lookups!$A$2:$B$18, 2, FALSE)</f>
        <v>High Budget</v>
      </c>
      <c r="AB2436" s="18" t="str">
        <f t="shared" si="388"/>
        <v>Not Recommended</v>
      </c>
      <c r="AC2436" s="18" t="str">
        <f t="shared" si="389"/>
        <v>High Buzz Mismatch</v>
      </c>
    </row>
    <row r="2437" spans="1:29" x14ac:dyDescent="0.35">
      <c r="A2437" s="18" t="s">
        <v>2913</v>
      </c>
      <c r="B2437" s="19">
        <v>37004</v>
      </c>
      <c r="C2437" s="18" t="s">
        <v>50</v>
      </c>
      <c r="D2437" s="18" t="s">
        <v>27</v>
      </c>
      <c r="E2437" s="18" t="s">
        <v>21</v>
      </c>
      <c r="F2437" s="18" t="s">
        <v>22</v>
      </c>
      <c r="G2437" s="18" t="s">
        <v>110</v>
      </c>
      <c r="H2437" s="18" t="s">
        <v>2706</v>
      </c>
      <c r="I2437" s="18" t="s">
        <v>2914</v>
      </c>
      <c r="J2437" s="20">
        <v>11000</v>
      </c>
      <c r="K2437" s="20">
        <v>14995</v>
      </c>
      <c r="L2437" s="20">
        <v>128</v>
      </c>
      <c r="M2437" s="20">
        <v>813</v>
      </c>
      <c r="N2437" s="20">
        <v>6.1</v>
      </c>
      <c r="O2437" s="20">
        <v>104</v>
      </c>
      <c r="P2437" s="20">
        <v>109</v>
      </c>
      <c r="Q2437" s="3">
        <v>13491653</v>
      </c>
      <c r="R2437" s="3">
        <v>18000000</v>
      </c>
      <c r="S2437" s="3">
        <f t="shared" si="380"/>
        <v>-4508347</v>
      </c>
      <c r="T2437" s="4">
        <f t="shared" si="381"/>
        <v>-0.25046372222222224</v>
      </c>
      <c r="U2437" s="5">
        <f t="shared" si="382"/>
        <v>24.381114511111107</v>
      </c>
      <c r="V2437" s="2">
        <f t="shared" si="383"/>
        <v>2001</v>
      </c>
      <c r="W2437" s="18" t="str">
        <f t="shared" si="384"/>
        <v>aprel</v>
      </c>
      <c r="X2437" s="18" t="str">
        <f t="shared" si="385"/>
        <v>John Boorman</v>
      </c>
      <c r="Y2437" s="18" t="str">
        <f t="shared" si="386"/>
        <v>THE TAİLOR OF PANAMA</v>
      </c>
      <c r="Z2437" s="18" t="str">
        <f t="shared" si="387"/>
        <v>Normal</v>
      </c>
      <c r="AA2437" s="18" t="str">
        <f>VLOOKUP(D2437, lookups!$A$2:$B$18, 2, FALSE)</f>
        <v>Medium Budget</v>
      </c>
      <c r="AB2437" s="18" t="str">
        <f t="shared" si="388"/>
        <v>Not Recommended</v>
      </c>
      <c r="AC2437" s="18" t="str">
        <f t="shared" si="389"/>
        <v>Normal</v>
      </c>
    </row>
    <row r="2438" spans="1:29" x14ac:dyDescent="0.35">
      <c r="A2438" s="18" t="s">
        <v>3773</v>
      </c>
      <c r="B2438" s="19">
        <v>38085</v>
      </c>
      <c r="C2438" s="18" t="s">
        <v>50</v>
      </c>
      <c r="D2438" s="18" t="s">
        <v>38</v>
      </c>
      <c r="E2438" s="18" t="s">
        <v>21</v>
      </c>
      <c r="F2438" s="18" t="s">
        <v>101</v>
      </c>
      <c r="G2438" s="18" t="s">
        <v>110</v>
      </c>
      <c r="H2438" s="18" t="s">
        <v>3774</v>
      </c>
      <c r="I2438" s="18" t="s">
        <v>3775</v>
      </c>
      <c r="J2438" s="20">
        <v>605</v>
      </c>
      <c r="K2438" s="20">
        <v>1686</v>
      </c>
      <c r="L2438" s="20">
        <v>1000</v>
      </c>
      <c r="M2438" s="20">
        <v>19000</v>
      </c>
      <c r="N2438" s="20">
        <v>8</v>
      </c>
      <c r="O2438" s="20">
        <v>246</v>
      </c>
      <c r="P2438" s="20">
        <v>99</v>
      </c>
      <c r="Q2438" s="3">
        <v>13464388</v>
      </c>
      <c r="R2438" s="3">
        <v>4000000</v>
      </c>
      <c r="S2438" s="3">
        <f t="shared" si="380"/>
        <v>9464388</v>
      </c>
      <c r="T2438" s="4">
        <f t="shared" si="381"/>
        <v>2.3660969999999999</v>
      </c>
      <c r="U2438" s="5">
        <f t="shared" si="382"/>
        <v>34.846438800000001</v>
      </c>
      <c r="V2438" s="2">
        <f t="shared" si="383"/>
        <v>2004</v>
      </c>
      <c r="W2438" s="18" t="str">
        <f t="shared" si="384"/>
        <v>aprel</v>
      </c>
      <c r="X2438" s="18" t="str">
        <f t="shared" si="385"/>
        <v>Edgar Wright</v>
      </c>
      <c r="Y2438" s="18" t="str">
        <f t="shared" si="386"/>
        <v>SHAUN OF THE DEAD</v>
      </c>
      <c r="Z2438" s="18" t="str">
        <f t="shared" si="387"/>
        <v>Normal</v>
      </c>
      <c r="AA2438" s="18" t="str">
        <f>VLOOKUP(D2438, lookups!$A$2:$B$18, 2, FALSE)</f>
        <v>Medium Budget</v>
      </c>
      <c r="AB2438" s="18" t="str">
        <f t="shared" si="388"/>
        <v>Not Recommended</v>
      </c>
      <c r="AC2438" s="18" t="str">
        <f t="shared" si="389"/>
        <v>High Buzz / High Score</v>
      </c>
    </row>
    <row r="2439" spans="1:29" x14ac:dyDescent="0.35">
      <c r="A2439" s="18" t="s">
        <v>6108</v>
      </c>
      <c r="B2439" s="19">
        <v>40994</v>
      </c>
      <c r="C2439" s="18" t="s">
        <v>50</v>
      </c>
      <c r="D2439" s="18" t="s">
        <v>95</v>
      </c>
      <c r="E2439" s="18" t="s">
        <v>21</v>
      </c>
      <c r="F2439" s="18" t="s">
        <v>101</v>
      </c>
      <c r="G2439" s="18" t="s">
        <v>110</v>
      </c>
      <c r="H2439" s="18" t="s">
        <v>6109</v>
      </c>
      <c r="I2439" s="18" t="s">
        <v>5136</v>
      </c>
      <c r="J2439" s="20">
        <v>409</v>
      </c>
      <c r="K2439" s="20">
        <v>578</v>
      </c>
      <c r="L2439" s="20">
        <v>38</v>
      </c>
      <c r="M2439" s="20">
        <v>46000</v>
      </c>
      <c r="N2439" s="20">
        <v>7.1</v>
      </c>
      <c r="O2439" s="20">
        <v>432</v>
      </c>
      <c r="P2439" s="20">
        <v>95</v>
      </c>
      <c r="Q2439" s="3">
        <v>13401683</v>
      </c>
      <c r="R2439" s="3">
        <v>35000000</v>
      </c>
      <c r="S2439" s="3">
        <f t="shared" si="380"/>
        <v>-21598317</v>
      </c>
      <c r="T2439" s="4">
        <f t="shared" si="381"/>
        <v>-0.61709477142857139</v>
      </c>
      <c r="U2439" s="5">
        <f t="shared" si="382"/>
        <v>32.753162091428571</v>
      </c>
      <c r="V2439" s="2">
        <f t="shared" si="383"/>
        <v>2012</v>
      </c>
      <c r="W2439" s="18" t="str">
        <f t="shared" si="384"/>
        <v>mart</v>
      </c>
      <c r="X2439" s="18" t="str">
        <f t="shared" si="385"/>
        <v>Pete Travis</v>
      </c>
      <c r="Y2439" s="18" t="str">
        <f t="shared" si="386"/>
        <v>DREDD</v>
      </c>
      <c r="Z2439" s="18" t="str">
        <f t="shared" si="387"/>
        <v>Normal</v>
      </c>
      <c r="AA2439" s="18" t="str">
        <f>VLOOKUP(D2439, lookups!$A$2:$B$18, 2, FALSE)</f>
        <v>High Budget</v>
      </c>
      <c r="AB2439" s="18" t="str">
        <f t="shared" si="388"/>
        <v>Not Recommended</v>
      </c>
      <c r="AC2439" s="18" t="str">
        <f t="shared" si="389"/>
        <v>Normal</v>
      </c>
    </row>
    <row r="2440" spans="1:29" x14ac:dyDescent="0.35">
      <c r="A2440" s="18" t="s">
        <v>3578</v>
      </c>
      <c r="B2440" s="19">
        <v>38318</v>
      </c>
      <c r="C2440" s="18" t="s">
        <v>50</v>
      </c>
      <c r="D2440" s="18" t="s">
        <v>38</v>
      </c>
      <c r="E2440" s="18" t="s">
        <v>21</v>
      </c>
      <c r="F2440" s="18" t="s">
        <v>101</v>
      </c>
      <c r="G2440" s="18" t="s">
        <v>110</v>
      </c>
      <c r="H2440" s="18" t="s">
        <v>1629</v>
      </c>
      <c r="I2440" s="18" t="s">
        <v>3579</v>
      </c>
      <c r="J2440" s="20">
        <v>865</v>
      </c>
      <c r="K2440" s="20">
        <v>3639</v>
      </c>
      <c r="L2440" s="20">
        <v>14</v>
      </c>
      <c r="M2440" s="20">
        <v>0</v>
      </c>
      <c r="N2440" s="20">
        <v>6.2</v>
      </c>
      <c r="O2440" s="20">
        <v>135</v>
      </c>
      <c r="P2440" s="20">
        <v>103</v>
      </c>
      <c r="Q2440" s="3">
        <v>13395939</v>
      </c>
      <c r="R2440" s="3">
        <v>60000000</v>
      </c>
      <c r="S2440" s="3">
        <f t="shared" si="380"/>
        <v>-46604061</v>
      </c>
      <c r="T2440" s="4">
        <f t="shared" si="381"/>
        <v>-0.77673435000000002</v>
      </c>
      <c r="U2440" s="5">
        <f t="shared" si="382"/>
        <v>24.489306259999999</v>
      </c>
      <c r="V2440" s="2">
        <f t="shared" si="383"/>
        <v>2004</v>
      </c>
      <c r="W2440" s="18" t="str">
        <f t="shared" si="384"/>
        <v>noyabr</v>
      </c>
      <c r="X2440" s="18" t="str">
        <f t="shared" si="385"/>
        <v>Charles Shyer</v>
      </c>
      <c r="Y2440" s="18" t="str">
        <f t="shared" si="386"/>
        <v>ALFİE</v>
      </c>
      <c r="Z2440" s="18" t="str">
        <f t="shared" si="387"/>
        <v>Underperformer</v>
      </c>
      <c r="AA2440" s="18" t="str">
        <f>VLOOKUP(D2440, lookups!$A$2:$B$18, 2, FALSE)</f>
        <v>Medium Budget</v>
      </c>
      <c r="AB2440" s="18" t="str">
        <f t="shared" si="388"/>
        <v>Not Recommended</v>
      </c>
      <c r="AC2440" s="18" t="str">
        <f t="shared" si="389"/>
        <v>Normal</v>
      </c>
    </row>
    <row r="2441" spans="1:29" x14ac:dyDescent="0.35">
      <c r="A2441" s="18" t="s">
        <v>4420</v>
      </c>
      <c r="B2441" s="19">
        <v>38813</v>
      </c>
      <c r="C2441" s="18" t="s">
        <v>50</v>
      </c>
      <c r="D2441" s="18" t="s">
        <v>79</v>
      </c>
      <c r="E2441" s="18" t="s">
        <v>21</v>
      </c>
      <c r="F2441" s="18" t="s">
        <v>22</v>
      </c>
      <c r="G2441" s="18" t="s">
        <v>102</v>
      </c>
      <c r="H2441" s="18" t="s">
        <v>4421</v>
      </c>
      <c r="I2441" s="18" t="s">
        <v>4422</v>
      </c>
      <c r="J2441" s="20">
        <v>541</v>
      </c>
      <c r="K2441" s="20">
        <v>908</v>
      </c>
      <c r="L2441" s="20">
        <v>6</v>
      </c>
      <c r="M2441" s="20">
        <v>0</v>
      </c>
      <c r="N2441" s="20">
        <v>6.3</v>
      </c>
      <c r="O2441" s="20">
        <v>36</v>
      </c>
      <c r="P2441" s="20">
        <v>123</v>
      </c>
      <c r="Q2441" s="3">
        <v>13391174</v>
      </c>
      <c r="R2441" s="3">
        <v>20000000</v>
      </c>
      <c r="S2441" s="3">
        <f t="shared" si="380"/>
        <v>-6608826</v>
      </c>
      <c r="T2441" s="4">
        <f t="shared" si="381"/>
        <v>-0.33044129999999999</v>
      </c>
      <c r="U2441" s="5">
        <f t="shared" si="382"/>
        <v>25.067823479999998</v>
      </c>
      <c r="V2441" s="2">
        <f t="shared" si="383"/>
        <v>2006</v>
      </c>
      <c r="W2441" s="18" t="str">
        <f t="shared" si="384"/>
        <v>aprel</v>
      </c>
      <c r="X2441" s="18" t="str">
        <f t="shared" si="385"/>
        <v>Michael O. Sajbel</v>
      </c>
      <c r="Y2441" s="18" t="str">
        <f t="shared" si="386"/>
        <v>ONE NİGHT WİTH THE KİNG</v>
      </c>
      <c r="Z2441" s="18" t="str">
        <f t="shared" si="387"/>
        <v>Normal</v>
      </c>
      <c r="AA2441" s="18" t="str">
        <f>VLOOKUP(D2441, lookups!$A$2:$B$18, 2, FALSE)</f>
        <v>Medium Budget</v>
      </c>
      <c r="AB2441" s="18" t="str">
        <f t="shared" si="388"/>
        <v>Not Recommended</v>
      </c>
      <c r="AC2441" s="18" t="str">
        <f t="shared" si="389"/>
        <v>Normal</v>
      </c>
    </row>
    <row r="2442" spans="1:29" x14ac:dyDescent="0.35">
      <c r="A2442" s="18" t="s">
        <v>1079</v>
      </c>
      <c r="B2442" s="19">
        <v>34563</v>
      </c>
      <c r="C2442" s="18" t="s">
        <v>50</v>
      </c>
      <c r="D2442" s="18" t="s">
        <v>38</v>
      </c>
      <c r="E2442" s="18" t="s">
        <v>21</v>
      </c>
      <c r="F2442" s="18" t="s">
        <v>22</v>
      </c>
      <c r="G2442" s="18" t="s">
        <v>110</v>
      </c>
      <c r="H2442" s="18" t="s">
        <v>632</v>
      </c>
      <c r="I2442" s="18" t="s">
        <v>260</v>
      </c>
      <c r="J2442" s="20">
        <v>1000</v>
      </c>
      <c r="K2442" s="20">
        <v>4302</v>
      </c>
      <c r="L2442" s="20">
        <v>11000</v>
      </c>
      <c r="M2442" s="20">
        <v>979</v>
      </c>
      <c r="N2442" s="20">
        <v>7.5</v>
      </c>
      <c r="O2442" s="20">
        <v>67</v>
      </c>
      <c r="P2442" s="20">
        <v>98</v>
      </c>
      <c r="Q2442" s="3">
        <v>13383737</v>
      </c>
      <c r="R2442" s="3">
        <v>20000000</v>
      </c>
      <c r="S2442" s="3">
        <f t="shared" si="380"/>
        <v>-6616263</v>
      </c>
      <c r="T2442" s="4">
        <f t="shared" si="381"/>
        <v>-0.33081315</v>
      </c>
      <c r="U2442" s="5">
        <f t="shared" si="382"/>
        <v>29.965574739999997</v>
      </c>
      <c r="V2442" s="2">
        <f t="shared" si="383"/>
        <v>1994</v>
      </c>
      <c r="W2442" s="18" t="str">
        <f t="shared" si="384"/>
        <v>avgust</v>
      </c>
      <c r="X2442" s="18" t="str">
        <f t="shared" si="385"/>
        <v>Woody Allen</v>
      </c>
      <c r="Y2442" s="18" t="str">
        <f t="shared" si="386"/>
        <v>BULLETS OVER BROADWAY</v>
      </c>
      <c r="Z2442" s="18" t="str">
        <f t="shared" si="387"/>
        <v>Normal</v>
      </c>
      <c r="AA2442" s="18" t="str">
        <f>VLOOKUP(D2442, lookups!$A$2:$B$18, 2, FALSE)</f>
        <v>Medium Budget</v>
      </c>
      <c r="AB2442" s="18" t="str">
        <f t="shared" si="388"/>
        <v>Not Recommended</v>
      </c>
      <c r="AC2442" s="18" t="str">
        <f t="shared" si="389"/>
        <v>Normal</v>
      </c>
    </row>
    <row r="2443" spans="1:29" x14ac:dyDescent="0.35">
      <c r="A2443" s="18" t="s">
        <v>2213</v>
      </c>
      <c r="B2443" s="19">
        <v>36441</v>
      </c>
      <c r="C2443" s="18" t="s">
        <v>50</v>
      </c>
      <c r="D2443" s="18" t="s">
        <v>27</v>
      </c>
      <c r="E2443" s="18" t="s">
        <v>21</v>
      </c>
      <c r="F2443" s="18" t="s">
        <v>22</v>
      </c>
      <c r="G2443" s="18" t="s">
        <v>150</v>
      </c>
      <c r="H2443" s="18" t="s">
        <v>1372</v>
      </c>
      <c r="I2443" s="18" t="s">
        <v>2214</v>
      </c>
      <c r="J2443" s="20">
        <v>2000</v>
      </c>
      <c r="K2443" s="20">
        <v>4327</v>
      </c>
      <c r="L2443" s="20">
        <v>22</v>
      </c>
      <c r="M2443" s="20">
        <v>579</v>
      </c>
      <c r="N2443" s="20">
        <v>6.3</v>
      </c>
      <c r="O2443" s="20">
        <v>54</v>
      </c>
      <c r="P2443" s="20">
        <v>106</v>
      </c>
      <c r="Q2443" s="3">
        <v>13376506</v>
      </c>
      <c r="R2443" s="3">
        <v>40000000</v>
      </c>
      <c r="S2443" s="3">
        <f t="shared" si="380"/>
        <v>-26623494</v>
      </c>
      <c r="T2443" s="4">
        <f t="shared" si="381"/>
        <v>-0.66558735000000002</v>
      </c>
      <c r="U2443" s="5">
        <f t="shared" si="382"/>
        <v>24.991665059999999</v>
      </c>
      <c r="V2443" s="2">
        <f t="shared" si="383"/>
        <v>1999</v>
      </c>
      <c r="W2443" s="18" t="str">
        <f t="shared" si="384"/>
        <v>oktyabr</v>
      </c>
      <c r="X2443" s="18" t="str">
        <f t="shared" si="385"/>
        <v>Ulu Grosbard</v>
      </c>
      <c r="Y2443" s="18" t="str">
        <f t="shared" si="386"/>
        <v>THE DEEP END OF THE OCEAN</v>
      </c>
      <c r="Z2443" s="18" t="str">
        <f t="shared" si="387"/>
        <v>Normal</v>
      </c>
      <c r="AA2443" s="18" t="str">
        <f>VLOOKUP(D2443, lookups!$A$2:$B$18, 2, FALSE)</f>
        <v>Medium Budget</v>
      </c>
      <c r="AB2443" s="18" t="str">
        <f t="shared" si="388"/>
        <v>Not Recommended</v>
      </c>
      <c r="AC2443" s="18" t="str">
        <f t="shared" si="389"/>
        <v>Normal</v>
      </c>
    </row>
    <row r="2444" spans="1:29" x14ac:dyDescent="0.35">
      <c r="A2444" s="18" t="s">
        <v>4343</v>
      </c>
      <c r="B2444" s="19">
        <v>38988</v>
      </c>
      <c r="C2444" s="18" t="s">
        <v>50</v>
      </c>
      <c r="D2444" s="18" t="s">
        <v>38</v>
      </c>
      <c r="E2444" s="18" t="s">
        <v>21</v>
      </c>
      <c r="F2444" s="18" t="s">
        <v>22</v>
      </c>
      <c r="G2444" s="18" t="s">
        <v>110</v>
      </c>
      <c r="H2444" s="18" t="s">
        <v>4344</v>
      </c>
      <c r="I2444" s="18" t="s">
        <v>1495</v>
      </c>
      <c r="J2444" s="20">
        <v>435</v>
      </c>
      <c r="K2444" s="20">
        <v>1140</v>
      </c>
      <c r="L2444" s="20">
        <v>132</v>
      </c>
      <c r="M2444" s="20">
        <v>515</v>
      </c>
      <c r="N2444" s="20">
        <v>5.9</v>
      </c>
      <c r="O2444" s="20">
        <v>111</v>
      </c>
      <c r="P2444" s="20">
        <v>88</v>
      </c>
      <c r="Q2444" s="3">
        <v>13367101</v>
      </c>
      <c r="R2444" s="3">
        <v>6500000</v>
      </c>
      <c r="S2444" s="3">
        <f t="shared" si="380"/>
        <v>6867101</v>
      </c>
      <c r="T2444" s="4">
        <f t="shared" si="381"/>
        <v>1.0564770769230769</v>
      </c>
      <c r="U2444" s="5">
        <f t="shared" si="382"/>
        <v>24.074090830769233</v>
      </c>
      <c r="V2444" s="2">
        <f t="shared" si="383"/>
        <v>2006</v>
      </c>
      <c r="W2444" s="18" t="str">
        <f t="shared" si="384"/>
        <v>sentyabr</v>
      </c>
      <c r="X2444" s="18" t="str">
        <f t="shared" si="385"/>
        <v>Nicole Holofcener</v>
      </c>
      <c r="Y2444" s="18" t="str">
        <f t="shared" si="386"/>
        <v>FRİENDS WİTH MONEY</v>
      </c>
      <c r="Z2444" s="18" t="str">
        <f t="shared" si="387"/>
        <v>Normal</v>
      </c>
      <c r="AA2444" s="18" t="str">
        <f>VLOOKUP(D2444, lookups!$A$2:$B$18, 2, FALSE)</f>
        <v>Medium Budget</v>
      </c>
      <c r="AB2444" s="18" t="str">
        <f t="shared" si="388"/>
        <v>Not Recommended</v>
      </c>
      <c r="AC2444" s="18" t="str">
        <f t="shared" si="389"/>
        <v>Normal</v>
      </c>
    </row>
    <row r="2445" spans="1:29" x14ac:dyDescent="0.35">
      <c r="A2445" s="18" t="s">
        <v>6442</v>
      </c>
      <c r="B2445" s="19">
        <v>41400</v>
      </c>
      <c r="C2445" s="18" t="s">
        <v>50</v>
      </c>
      <c r="D2445" s="18" t="s">
        <v>27</v>
      </c>
      <c r="E2445" s="18" t="s">
        <v>21</v>
      </c>
      <c r="F2445" s="18" t="s">
        <v>22</v>
      </c>
      <c r="G2445" s="18" t="s">
        <v>150</v>
      </c>
      <c r="H2445" s="18" t="s">
        <v>1354</v>
      </c>
      <c r="I2445" s="18" t="s">
        <v>4110</v>
      </c>
      <c r="J2445" s="20">
        <v>24000</v>
      </c>
      <c r="K2445" s="20">
        <v>39307</v>
      </c>
      <c r="L2445" s="20">
        <v>655</v>
      </c>
      <c r="M2445" s="20">
        <v>0</v>
      </c>
      <c r="N2445" s="20">
        <v>6.9</v>
      </c>
      <c r="O2445" s="20">
        <v>217</v>
      </c>
      <c r="P2445" s="20">
        <v>111</v>
      </c>
      <c r="Q2445" s="3">
        <v>13362308</v>
      </c>
      <c r="R2445" s="3">
        <v>18000000</v>
      </c>
      <c r="S2445" s="3">
        <f t="shared" si="380"/>
        <v>-4637692</v>
      </c>
      <c r="T2445" s="4">
        <f t="shared" si="381"/>
        <v>-0.25764955555555558</v>
      </c>
      <c r="U2445" s="5">
        <f t="shared" si="382"/>
        <v>27.49694017777778</v>
      </c>
      <c r="V2445" s="2">
        <f t="shared" si="383"/>
        <v>2013</v>
      </c>
      <c r="W2445" s="18" t="str">
        <f t="shared" si="384"/>
        <v>may</v>
      </c>
      <c r="X2445" s="18" t="str">
        <f t="shared" si="385"/>
        <v>Jason Reitman</v>
      </c>
      <c r="Y2445" s="18" t="str">
        <f t="shared" si="386"/>
        <v>LABOR DAY</v>
      </c>
      <c r="Z2445" s="18" t="str">
        <f t="shared" si="387"/>
        <v>Normal</v>
      </c>
      <c r="AA2445" s="18" t="str">
        <f>VLOOKUP(D2445, lookups!$A$2:$B$18, 2, FALSE)</f>
        <v>Medium Budget</v>
      </c>
      <c r="AB2445" s="18" t="str">
        <f t="shared" si="388"/>
        <v>Not Recommended</v>
      </c>
      <c r="AC2445" s="18" t="str">
        <f t="shared" si="389"/>
        <v>Normal</v>
      </c>
    </row>
    <row r="2446" spans="1:29" x14ac:dyDescent="0.35">
      <c r="A2446" s="18" t="s">
        <v>5082</v>
      </c>
      <c r="B2446" s="19">
        <v>39593</v>
      </c>
      <c r="C2446" s="18" t="s">
        <v>50</v>
      </c>
      <c r="D2446" s="18" t="s">
        <v>27</v>
      </c>
      <c r="E2446" s="18" t="s">
        <v>21</v>
      </c>
      <c r="F2446" s="18" t="s">
        <v>22</v>
      </c>
      <c r="G2446" s="18" t="s">
        <v>150</v>
      </c>
      <c r="H2446" s="18" t="s">
        <v>5083</v>
      </c>
      <c r="I2446" s="18" t="s">
        <v>5084</v>
      </c>
      <c r="J2446" s="20">
        <v>1000</v>
      </c>
      <c r="K2446" s="20">
        <v>4856</v>
      </c>
      <c r="L2446" s="20">
        <v>7</v>
      </c>
      <c r="M2446" s="20">
        <v>562</v>
      </c>
      <c r="N2446" s="20">
        <v>3.8</v>
      </c>
      <c r="O2446" s="20">
        <v>74</v>
      </c>
      <c r="P2446" s="20">
        <v>82</v>
      </c>
      <c r="Q2446" s="3">
        <v>13350177</v>
      </c>
      <c r="R2446" s="3">
        <v>5000000</v>
      </c>
      <c r="S2446" s="3">
        <f t="shared" si="380"/>
        <v>8350177</v>
      </c>
      <c r="T2446" s="4">
        <f t="shared" si="381"/>
        <v>1.6700353999999999</v>
      </c>
      <c r="U2446" s="5">
        <f t="shared" si="382"/>
        <v>15.92421416</v>
      </c>
      <c r="V2446" s="2">
        <f t="shared" si="383"/>
        <v>2008</v>
      </c>
      <c r="W2446" s="18" t="str">
        <f t="shared" si="384"/>
        <v>may</v>
      </c>
      <c r="X2446" s="18" t="str">
        <f t="shared" si="385"/>
        <v>Mickey Liddell</v>
      </c>
      <c r="Y2446" s="18" t="str">
        <f t="shared" si="386"/>
        <v>THE HAUNTİNG OF MOLLY HARTLEY</v>
      </c>
      <c r="Z2446" s="18" t="str">
        <f t="shared" si="387"/>
        <v>Normal</v>
      </c>
      <c r="AA2446" s="18" t="str">
        <f>VLOOKUP(D2446, lookups!$A$2:$B$18, 2, FALSE)</f>
        <v>Medium Budget</v>
      </c>
      <c r="AB2446" s="18" t="str">
        <f t="shared" si="388"/>
        <v>Not Recommended</v>
      </c>
      <c r="AC2446" s="18" t="str">
        <f t="shared" si="389"/>
        <v>Normal</v>
      </c>
    </row>
    <row r="2447" spans="1:29" x14ac:dyDescent="0.35">
      <c r="A2447" s="18" t="s">
        <v>3641</v>
      </c>
      <c r="B2447" s="19">
        <v>38140</v>
      </c>
      <c r="C2447" s="18" t="s">
        <v>19</v>
      </c>
      <c r="D2447" s="18" t="s">
        <v>79</v>
      </c>
      <c r="E2447" s="18" t="s">
        <v>21</v>
      </c>
      <c r="F2447" s="18" t="s">
        <v>22</v>
      </c>
      <c r="G2447" s="18" t="s">
        <v>150</v>
      </c>
      <c r="H2447" s="18" t="s">
        <v>3385</v>
      </c>
      <c r="I2447" s="18" t="s">
        <v>1288</v>
      </c>
      <c r="J2447" s="20">
        <v>427</v>
      </c>
      <c r="K2447" s="20">
        <v>729</v>
      </c>
      <c r="L2447" s="20">
        <v>34</v>
      </c>
      <c r="M2447" s="20">
        <v>1000</v>
      </c>
      <c r="N2447" s="20">
        <v>6.6</v>
      </c>
      <c r="O2447" s="20">
        <v>119</v>
      </c>
      <c r="P2447" s="20">
        <v>125</v>
      </c>
      <c r="Q2447" s="3">
        <v>13337299</v>
      </c>
      <c r="R2447" s="3">
        <v>20000000</v>
      </c>
      <c r="S2447" s="3">
        <f t="shared" si="380"/>
        <v>-6662701</v>
      </c>
      <c r="T2447" s="4">
        <f t="shared" si="381"/>
        <v>-0.33313504999999999</v>
      </c>
      <c r="U2447" s="5">
        <f t="shared" si="382"/>
        <v>26.366745980000001</v>
      </c>
      <c r="V2447" s="2">
        <f t="shared" si="383"/>
        <v>2004</v>
      </c>
      <c r="W2447" s="18" t="str">
        <f t="shared" si="384"/>
        <v>iyun</v>
      </c>
      <c r="X2447" s="18" t="str">
        <f t="shared" si="385"/>
        <v>Irwin Winkler</v>
      </c>
      <c r="Y2447" s="18" t="str">
        <f t="shared" si="386"/>
        <v>DE-LOVELY</v>
      </c>
      <c r="Z2447" s="18" t="str">
        <f t="shared" si="387"/>
        <v>Normal</v>
      </c>
      <c r="AA2447" s="18" t="str">
        <f>VLOOKUP(D2447, lookups!$A$2:$B$18, 2, FALSE)</f>
        <v>Medium Budget</v>
      </c>
      <c r="AB2447" s="18" t="str">
        <f t="shared" si="388"/>
        <v>Not Recommended</v>
      </c>
      <c r="AC2447" s="18" t="str">
        <f t="shared" si="389"/>
        <v>Normal</v>
      </c>
    </row>
    <row r="2448" spans="1:29" x14ac:dyDescent="0.35">
      <c r="A2448" s="18" t="s">
        <v>6024</v>
      </c>
      <c r="B2448" s="19">
        <v>40895</v>
      </c>
      <c r="C2448" s="18" t="s">
        <v>50</v>
      </c>
      <c r="D2448" s="18" t="s">
        <v>27</v>
      </c>
      <c r="E2448" s="18" t="s">
        <v>21</v>
      </c>
      <c r="F2448" s="18" t="s">
        <v>22</v>
      </c>
      <c r="G2448" s="18" t="s">
        <v>150</v>
      </c>
      <c r="H2448" s="18" t="s">
        <v>1063</v>
      </c>
      <c r="I2448" s="18" t="s">
        <v>1937</v>
      </c>
      <c r="J2448" s="20">
        <v>11000</v>
      </c>
      <c r="K2448" s="20">
        <v>13021</v>
      </c>
      <c r="L2448" s="20">
        <v>0</v>
      </c>
      <c r="M2448" s="20">
        <v>39000</v>
      </c>
      <c r="N2448" s="20">
        <v>6.7</v>
      </c>
      <c r="O2448" s="20">
        <v>584</v>
      </c>
      <c r="P2448" s="20">
        <v>139</v>
      </c>
      <c r="Q2448" s="3">
        <v>13303319</v>
      </c>
      <c r="R2448" s="3">
        <v>32000000</v>
      </c>
      <c r="S2448" s="3">
        <f t="shared" si="380"/>
        <v>-18696681</v>
      </c>
      <c r="T2448" s="4">
        <f t="shared" si="381"/>
        <v>-0.58427128125000005</v>
      </c>
      <c r="U2448" s="5">
        <f t="shared" si="382"/>
        <v>30.466291487499998</v>
      </c>
      <c r="V2448" s="2">
        <f t="shared" si="383"/>
        <v>2011</v>
      </c>
      <c r="W2448" s="18" t="str">
        <f t="shared" si="384"/>
        <v>dekabr</v>
      </c>
      <c r="X2448" s="18" t="str">
        <f t="shared" si="385"/>
        <v>Terrence Malick</v>
      </c>
      <c r="Y2448" s="18" t="str">
        <f t="shared" si="386"/>
        <v>THE TREE OF LİFE</v>
      </c>
      <c r="Z2448" s="18" t="str">
        <f t="shared" si="387"/>
        <v>Normal</v>
      </c>
      <c r="AA2448" s="18" t="str">
        <f>VLOOKUP(D2448, lookups!$A$2:$B$18, 2, FALSE)</f>
        <v>Medium Budget</v>
      </c>
      <c r="AB2448" s="18" t="str">
        <f t="shared" si="388"/>
        <v>Not Recommended</v>
      </c>
      <c r="AC2448" s="18" t="str">
        <f t="shared" si="389"/>
        <v>Normal</v>
      </c>
    </row>
    <row r="2449" spans="1:29" x14ac:dyDescent="0.35">
      <c r="A2449" s="18" t="s">
        <v>194</v>
      </c>
      <c r="B2449" s="19">
        <v>25805</v>
      </c>
      <c r="C2449" s="18" t="s">
        <v>50</v>
      </c>
      <c r="D2449" s="18" t="s">
        <v>195</v>
      </c>
      <c r="E2449" s="18" t="s">
        <v>21</v>
      </c>
      <c r="F2449" s="18" t="s">
        <v>22</v>
      </c>
      <c r="G2449" s="18" t="s">
        <v>110</v>
      </c>
      <c r="H2449" s="18" t="s">
        <v>196</v>
      </c>
      <c r="I2449" s="18" t="s">
        <v>197</v>
      </c>
      <c r="J2449" s="20">
        <v>262</v>
      </c>
      <c r="K2449" s="20">
        <v>778</v>
      </c>
      <c r="L2449" s="20">
        <v>14</v>
      </c>
      <c r="M2449" s="20">
        <v>0</v>
      </c>
      <c r="N2449" s="20">
        <v>8.1</v>
      </c>
      <c r="O2449" s="20">
        <v>53</v>
      </c>
      <c r="P2449" s="20">
        <v>215</v>
      </c>
      <c r="Q2449" s="3">
        <v>13300000</v>
      </c>
      <c r="R2449" s="3">
        <v>600000</v>
      </c>
      <c r="S2449" s="3">
        <f t="shared" si="380"/>
        <v>12700000</v>
      </c>
      <c r="T2449" s="4">
        <f t="shared" si="381"/>
        <v>21.166666666666668</v>
      </c>
      <c r="U2449" s="5">
        <f t="shared" si="382"/>
        <v>40.866666666666667</v>
      </c>
      <c r="V2449" s="2">
        <f t="shared" si="383"/>
        <v>1970</v>
      </c>
      <c r="W2449" s="18" t="str">
        <f t="shared" si="384"/>
        <v>avgust</v>
      </c>
      <c r="X2449" s="18" t="str">
        <f t="shared" si="385"/>
        <v>Michael Wadleigh</v>
      </c>
      <c r="Y2449" s="18" t="str">
        <f t="shared" si="386"/>
        <v>WOODSTOCK</v>
      </c>
      <c r="Z2449" s="18" t="str">
        <f t="shared" si="387"/>
        <v>Normal</v>
      </c>
      <c r="AA2449" s="18" t="str">
        <f>VLOOKUP(D2449, lookups!$A$2:$B$18, 2, FALSE)</f>
        <v>Low Budget</v>
      </c>
      <c r="AB2449" s="18" t="str">
        <f t="shared" si="388"/>
        <v>Not Recommended</v>
      </c>
      <c r="AC2449" s="18" t="str">
        <f t="shared" si="389"/>
        <v>High Buzz / High Score</v>
      </c>
    </row>
    <row r="2450" spans="1:29" x14ac:dyDescent="0.35">
      <c r="A2450" s="18" t="s">
        <v>1394</v>
      </c>
      <c r="B2450" s="19">
        <v>35149</v>
      </c>
      <c r="C2450" s="18" t="s">
        <v>50</v>
      </c>
      <c r="D2450" s="18" t="s">
        <v>27</v>
      </c>
      <c r="E2450" s="18" t="s">
        <v>21</v>
      </c>
      <c r="F2450" s="18" t="s">
        <v>22</v>
      </c>
      <c r="G2450" s="18" t="s">
        <v>110</v>
      </c>
      <c r="H2450" s="18" t="s">
        <v>1395</v>
      </c>
      <c r="I2450" s="18" t="s">
        <v>1396</v>
      </c>
      <c r="J2450" s="20">
        <v>11000</v>
      </c>
      <c r="K2450" s="20">
        <v>11400</v>
      </c>
      <c r="L2450" s="20">
        <v>407</v>
      </c>
      <c r="M2450" s="20">
        <v>0</v>
      </c>
      <c r="N2450" s="20">
        <v>7.6</v>
      </c>
      <c r="O2450" s="20">
        <v>68</v>
      </c>
      <c r="P2450" s="20">
        <v>135</v>
      </c>
      <c r="Q2450" s="3">
        <v>13269963</v>
      </c>
      <c r="R2450" s="3">
        <v>5000000</v>
      </c>
      <c r="S2450" s="3">
        <f t="shared" si="380"/>
        <v>8269963</v>
      </c>
      <c r="T2450" s="4">
        <f t="shared" si="381"/>
        <v>1.6539926</v>
      </c>
      <c r="U2450" s="5">
        <f t="shared" si="382"/>
        <v>31.061597039999999</v>
      </c>
      <c r="V2450" s="2">
        <f t="shared" si="383"/>
        <v>1996</v>
      </c>
      <c r="W2450" s="18" t="str">
        <f t="shared" si="384"/>
        <v>mart</v>
      </c>
      <c r="X2450" s="18" t="str">
        <f t="shared" si="385"/>
        <v>John Sayles</v>
      </c>
      <c r="Y2450" s="18" t="str">
        <f t="shared" si="386"/>
        <v>LONE STAR</v>
      </c>
      <c r="Z2450" s="18" t="str">
        <f t="shared" si="387"/>
        <v>Normal</v>
      </c>
      <c r="AA2450" s="18" t="str">
        <f>VLOOKUP(D2450, lookups!$A$2:$B$18, 2, FALSE)</f>
        <v>Medium Budget</v>
      </c>
      <c r="AB2450" s="18" t="str">
        <f t="shared" si="388"/>
        <v>Not Recommended</v>
      </c>
      <c r="AC2450" s="18" t="str">
        <f t="shared" si="389"/>
        <v>Normal</v>
      </c>
    </row>
    <row r="2451" spans="1:29" x14ac:dyDescent="0.35">
      <c r="A2451" s="18" t="s">
        <v>2621</v>
      </c>
      <c r="B2451" s="19">
        <v>37193</v>
      </c>
      <c r="C2451" s="18" t="s">
        <v>50</v>
      </c>
      <c r="D2451" s="18" t="s">
        <v>95</v>
      </c>
      <c r="E2451" s="18" t="s">
        <v>21</v>
      </c>
      <c r="F2451" s="18" t="s">
        <v>22</v>
      </c>
      <c r="G2451" s="18" t="s">
        <v>150</v>
      </c>
      <c r="H2451" s="18" t="s">
        <v>1380</v>
      </c>
      <c r="I2451" s="18" t="s">
        <v>1573</v>
      </c>
      <c r="J2451" s="20">
        <v>694</v>
      </c>
      <c r="K2451" s="20">
        <v>1668</v>
      </c>
      <c r="L2451" s="20">
        <v>10</v>
      </c>
      <c r="M2451" s="20">
        <v>433</v>
      </c>
      <c r="N2451" s="20">
        <v>6</v>
      </c>
      <c r="O2451" s="20">
        <v>44</v>
      </c>
      <c r="P2451" s="20">
        <v>94</v>
      </c>
      <c r="Q2451" s="3">
        <v>13264986</v>
      </c>
      <c r="R2451" s="3">
        <v>35000000</v>
      </c>
      <c r="S2451" s="3">
        <f t="shared" si="380"/>
        <v>-21735014</v>
      </c>
      <c r="T2451" s="4">
        <f t="shared" si="381"/>
        <v>-0.62100040000000001</v>
      </c>
      <c r="U2451" s="5">
        <f t="shared" si="382"/>
        <v>23.794899839999999</v>
      </c>
      <c r="V2451" s="2">
        <f t="shared" si="383"/>
        <v>2001</v>
      </c>
      <c r="W2451" s="18" t="str">
        <f t="shared" si="384"/>
        <v>oktyabr</v>
      </c>
      <c r="X2451" s="18" t="str">
        <f t="shared" si="385"/>
        <v>Les Mayfield</v>
      </c>
      <c r="Y2451" s="18" t="str">
        <f t="shared" si="386"/>
        <v>AMERİCAN OUTLAWS</v>
      </c>
      <c r="Z2451" s="18" t="str">
        <f t="shared" si="387"/>
        <v>Normal</v>
      </c>
      <c r="AA2451" s="18" t="str">
        <f>VLOOKUP(D2451, lookups!$A$2:$B$18, 2, FALSE)</f>
        <v>High Budget</v>
      </c>
      <c r="AB2451" s="18" t="str">
        <f t="shared" si="388"/>
        <v>Not Recommended</v>
      </c>
      <c r="AC2451" s="18" t="str">
        <f t="shared" si="389"/>
        <v>Normal</v>
      </c>
    </row>
    <row r="2452" spans="1:29" x14ac:dyDescent="0.35">
      <c r="A2452" s="18" t="s">
        <v>5212</v>
      </c>
      <c r="B2452" s="19">
        <v>40054</v>
      </c>
      <c r="C2452" s="18" t="s">
        <v>50</v>
      </c>
      <c r="D2452" s="18" t="s">
        <v>109</v>
      </c>
      <c r="E2452" s="18" t="s">
        <v>21</v>
      </c>
      <c r="F2452" s="18" t="s">
        <v>22</v>
      </c>
      <c r="G2452" s="18" t="s">
        <v>110</v>
      </c>
      <c r="H2452" s="18" t="s">
        <v>4327</v>
      </c>
      <c r="I2452" s="18" t="s">
        <v>5213</v>
      </c>
      <c r="J2452" s="20">
        <v>14000</v>
      </c>
      <c r="K2452" s="20">
        <v>15790</v>
      </c>
      <c r="L2452" s="20">
        <v>22</v>
      </c>
      <c r="M2452" s="20">
        <v>0</v>
      </c>
      <c r="N2452" s="20">
        <v>6.2</v>
      </c>
      <c r="O2452" s="20">
        <v>167</v>
      </c>
      <c r="P2452" s="20">
        <v>109</v>
      </c>
      <c r="Q2452" s="3">
        <v>13248477</v>
      </c>
      <c r="R2452" s="3">
        <v>27000000</v>
      </c>
      <c r="S2452" s="3">
        <f t="shared" si="380"/>
        <v>-13751523</v>
      </c>
      <c r="T2452" s="4">
        <f t="shared" si="381"/>
        <v>-0.50931566666666672</v>
      </c>
      <c r="U2452" s="5">
        <f t="shared" si="382"/>
        <v>24.596273733333334</v>
      </c>
      <c r="V2452" s="2">
        <f t="shared" si="383"/>
        <v>2009</v>
      </c>
      <c r="W2452" s="18" t="str">
        <f t="shared" si="384"/>
        <v>avgust</v>
      </c>
      <c r="X2452" s="18" t="str">
        <f t="shared" si="385"/>
        <v>Christian Alvart</v>
      </c>
      <c r="Y2452" s="18" t="str">
        <f t="shared" si="386"/>
        <v>CASE 39</v>
      </c>
      <c r="Z2452" s="18" t="str">
        <f t="shared" si="387"/>
        <v>Normal</v>
      </c>
      <c r="AA2452" s="18" t="str">
        <f>VLOOKUP(D2452, lookups!$A$2:$B$18, 2, FALSE)</f>
        <v>Low Budget</v>
      </c>
      <c r="AB2452" s="18" t="str">
        <f t="shared" si="388"/>
        <v>Not Recommended</v>
      </c>
      <c r="AC2452" s="18" t="str">
        <f t="shared" si="389"/>
        <v>Normal</v>
      </c>
    </row>
    <row r="2453" spans="1:29" x14ac:dyDescent="0.35">
      <c r="A2453" s="18" t="s">
        <v>4634</v>
      </c>
      <c r="B2453" s="19">
        <v>39145</v>
      </c>
      <c r="C2453" s="18" t="s">
        <v>50</v>
      </c>
      <c r="D2453" s="18" t="s">
        <v>38</v>
      </c>
      <c r="E2453" s="18" t="s">
        <v>21</v>
      </c>
      <c r="F2453" s="18" t="s">
        <v>22</v>
      </c>
      <c r="G2453" s="18" t="s">
        <v>102</v>
      </c>
      <c r="H2453" s="18" t="s">
        <v>2366</v>
      </c>
      <c r="I2453" s="18" t="s">
        <v>4635</v>
      </c>
      <c r="J2453" s="20">
        <v>555</v>
      </c>
      <c r="K2453" s="20">
        <v>1752</v>
      </c>
      <c r="L2453" s="20">
        <v>0</v>
      </c>
      <c r="M2453" s="20">
        <v>256</v>
      </c>
      <c r="N2453" s="20">
        <v>2.9</v>
      </c>
      <c r="O2453" s="20">
        <v>52</v>
      </c>
      <c r="P2453" s="20">
        <v>89</v>
      </c>
      <c r="Q2453" s="3">
        <v>13235267</v>
      </c>
      <c r="R2453" s="3">
        <v>6000000</v>
      </c>
      <c r="S2453" s="3">
        <f t="shared" si="380"/>
        <v>7235267</v>
      </c>
      <c r="T2453" s="4">
        <f t="shared" si="381"/>
        <v>1.2058778333333333</v>
      </c>
      <c r="U2453" s="5">
        <f t="shared" si="382"/>
        <v>12.107951133333334</v>
      </c>
      <c r="V2453" s="2">
        <f t="shared" si="383"/>
        <v>2007</v>
      </c>
      <c r="W2453" s="18" t="str">
        <f t="shared" si="384"/>
        <v>mart</v>
      </c>
      <c r="X2453" s="18" t="str">
        <f t="shared" si="385"/>
        <v>Fred Savage</v>
      </c>
      <c r="Y2453" s="18" t="str">
        <f t="shared" si="386"/>
        <v>DADDY DAY CAMP</v>
      </c>
      <c r="Z2453" s="18" t="str">
        <f t="shared" si="387"/>
        <v>Normal</v>
      </c>
      <c r="AA2453" s="18" t="str">
        <f>VLOOKUP(D2453, lookups!$A$2:$B$18, 2, FALSE)</f>
        <v>Medium Budget</v>
      </c>
      <c r="AB2453" s="18" t="str">
        <f t="shared" si="388"/>
        <v>Not Recommended</v>
      </c>
      <c r="AC2453" s="18" t="str">
        <f t="shared" si="389"/>
        <v>Normal</v>
      </c>
    </row>
    <row r="2454" spans="1:29" x14ac:dyDescent="0.35">
      <c r="A2454" s="18" t="s">
        <v>6431</v>
      </c>
      <c r="B2454" s="19">
        <v>41317</v>
      </c>
      <c r="C2454" s="18" t="s">
        <v>50</v>
      </c>
      <c r="D2454" s="18" t="s">
        <v>27</v>
      </c>
      <c r="E2454" s="18" t="s">
        <v>21</v>
      </c>
      <c r="F2454" s="18" t="s">
        <v>22</v>
      </c>
      <c r="G2454" s="18" t="s">
        <v>110</v>
      </c>
      <c r="H2454" s="18" t="s">
        <v>4275</v>
      </c>
      <c r="I2454" s="18" t="s">
        <v>3832</v>
      </c>
      <c r="J2454" s="20">
        <v>3000</v>
      </c>
      <c r="K2454" s="20">
        <v>4082</v>
      </c>
      <c r="L2454" s="20">
        <v>1000</v>
      </c>
      <c r="M2454" s="20">
        <v>26000</v>
      </c>
      <c r="N2454" s="20">
        <v>7.4</v>
      </c>
      <c r="O2454" s="20">
        <v>535</v>
      </c>
      <c r="P2454" s="20">
        <v>104</v>
      </c>
      <c r="Q2454" s="3">
        <v>13214255</v>
      </c>
      <c r="R2454" s="3">
        <v>11000000</v>
      </c>
      <c r="S2454" s="3">
        <f t="shared" si="380"/>
        <v>2214255</v>
      </c>
      <c r="T2454" s="4">
        <f t="shared" si="381"/>
        <v>0.20129590909090908</v>
      </c>
      <c r="U2454" s="5">
        <f t="shared" si="382"/>
        <v>32.280518363636368</v>
      </c>
      <c r="V2454" s="2">
        <f t="shared" si="383"/>
        <v>2013</v>
      </c>
      <c r="W2454" s="18" t="str">
        <f t="shared" si="384"/>
        <v>fevral</v>
      </c>
      <c r="X2454" s="18" t="str">
        <f t="shared" si="385"/>
        <v>Ethan Coen</v>
      </c>
      <c r="Y2454" s="18" t="str">
        <f t="shared" si="386"/>
        <v>INSİDE LLEWYN DAVİS</v>
      </c>
      <c r="Z2454" s="18" t="str">
        <f t="shared" si="387"/>
        <v>Normal</v>
      </c>
      <c r="AA2454" s="18" t="str">
        <f>VLOOKUP(D2454, lookups!$A$2:$B$18, 2, FALSE)</f>
        <v>Medium Budget</v>
      </c>
      <c r="AB2454" s="18" t="str">
        <f t="shared" si="388"/>
        <v>Not Recommended</v>
      </c>
      <c r="AC2454" s="18" t="str">
        <f t="shared" si="389"/>
        <v>Normal</v>
      </c>
    </row>
    <row r="2455" spans="1:29" x14ac:dyDescent="0.35">
      <c r="A2455" s="18" t="s">
        <v>4924</v>
      </c>
      <c r="B2455" s="19">
        <v>39539</v>
      </c>
      <c r="C2455" s="18" t="s">
        <v>50</v>
      </c>
      <c r="D2455" s="18" t="s">
        <v>38</v>
      </c>
      <c r="E2455" s="18" t="s">
        <v>21</v>
      </c>
      <c r="F2455" s="18" t="s">
        <v>22</v>
      </c>
      <c r="G2455" s="18" t="s">
        <v>150</v>
      </c>
      <c r="H2455" s="18" t="s">
        <v>4925</v>
      </c>
      <c r="I2455" s="18" t="s">
        <v>2183</v>
      </c>
      <c r="J2455" s="20">
        <v>346</v>
      </c>
      <c r="K2455" s="20">
        <v>500</v>
      </c>
      <c r="L2455" s="20">
        <v>192</v>
      </c>
      <c r="M2455" s="20">
        <v>0</v>
      </c>
      <c r="N2455" s="20">
        <v>6.7</v>
      </c>
      <c r="O2455" s="20">
        <v>210</v>
      </c>
      <c r="P2455" s="20">
        <v>102</v>
      </c>
      <c r="Q2455" s="3">
        <v>13214030</v>
      </c>
      <c r="R2455" s="3">
        <v>20000000</v>
      </c>
      <c r="S2455" s="3">
        <f t="shared" si="380"/>
        <v>-6785970</v>
      </c>
      <c r="T2455" s="4">
        <f t="shared" si="381"/>
        <v>-0.3392985</v>
      </c>
      <c r="U2455" s="5">
        <f t="shared" si="382"/>
        <v>26.664280600000001</v>
      </c>
      <c r="V2455" s="2">
        <f t="shared" si="383"/>
        <v>2008</v>
      </c>
      <c r="W2455" s="18" t="str">
        <f t="shared" si="384"/>
        <v>aprel</v>
      </c>
      <c r="X2455" s="18" t="str">
        <f t="shared" si="385"/>
        <v>David Koepp</v>
      </c>
      <c r="Y2455" s="18" t="str">
        <f t="shared" si="386"/>
        <v>GHOST TOWN</v>
      </c>
      <c r="Z2455" s="18" t="str">
        <f t="shared" si="387"/>
        <v>Normal</v>
      </c>
      <c r="AA2455" s="18" t="str">
        <f>VLOOKUP(D2455, lookups!$A$2:$B$18, 2, FALSE)</f>
        <v>Medium Budget</v>
      </c>
      <c r="AB2455" s="18" t="str">
        <f t="shared" si="388"/>
        <v>Not Recommended</v>
      </c>
      <c r="AC2455" s="18" t="str">
        <f t="shared" si="389"/>
        <v>Normal</v>
      </c>
    </row>
    <row r="2456" spans="1:29" x14ac:dyDescent="0.35">
      <c r="A2456" s="18" t="s">
        <v>3052</v>
      </c>
      <c r="B2456" s="19">
        <v>37452</v>
      </c>
      <c r="C2456" s="18" t="s">
        <v>50</v>
      </c>
      <c r="D2456" s="18" t="s">
        <v>20</v>
      </c>
      <c r="E2456" s="18" t="s">
        <v>21</v>
      </c>
      <c r="F2456" s="18" t="s">
        <v>101</v>
      </c>
      <c r="G2456" s="18" t="s">
        <v>110</v>
      </c>
      <c r="H2456" s="18" t="s">
        <v>1939</v>
      </c>
      <c r="I2456" s="18" t="s">
        <v>2096</v>
      </c>
      <c r="J2456" s="20">
        <v>2000</v>
      </c>
      <c r="K2456" s="20">
        <v>4262</v>
      </c>
      <c r="L2456" s="20">
        <v>37</v>
      </c>
      <c r="M2456" s="20">
        <v>612</v>
      </c>
      <c r="N2456" s="20">
        <v>3.3</v>
      </c>
      <c r="O2456" s="20">
        <v>104</v>
      </c>
      <c r="P2456" s="20">
        <v>101</v>
      </c>
      <c r="Q2456" s="3">
        <v>13208023</v>
      </c>
      <c r="R2456" s="3">
        <v>42000000</v>
      </c>
      <c r="S2456" s="3">
        <f t="shared" si="380"/>
        <v>-28791977</v>
      </c>
      <c r="T2456" s="4">
        <f t="shared" si="381"/>
        <v>-0.68552326190476187</v>
      </c>
      <c r="U2456" s="5">
        <f t="shared" si="382"/>
        <v>12.986990695238093</v>
      </c>
      <c r="V2456" s="2">
        <f t="shared" si="383"/>
        <v>2002</v>
      </c>
      <c r="W2456" s="18" t="str">
        <f t="shared" si="384"/>
        <v>iyul</v>
      </c>
      <c r="X2456" s="18" t="str">
        <f t="shared" si="385"/>
        <v>William Malone</v>
      </c>
      <c r="Y2456" s="18" t="str">
        <f t="shared" si="386"/>
        <v>FEARDOTCOM</v>
      </c>
      <c r="Z2456" s="18" t="str">
        <f t="shared" si="387"/>
        <v>Normal</v>
      </c>
      <c r="AA2456" s="18" t="str">
        <f>VLOOKUP(D2456, lookups!$A$2:$B$18, 2, FALSE)</f>
        <v>Medium Budget</v>
      </c>
      <c r="AB2456" s="18" t="str">
        <f t="shared" si="388"/>
        <v>Not Recommended</v>
      </c>
      <c r="AC2456" s="18" t="str">
        <f t="shared" si="389"/>
        <v>High Buzz Mismatch</v>
      </c>
    </row>
    <row r="2457" spans="1:29" x14ac:dyDescent="0.35">
      <c r="A2457" s="18" t="s">
        <v>2688</v>
      </c>
      <c r="B2457" s="19">
        <v>36935</v>
      </c>
      <c r="C2457" s="18" t="s">
        <v>50</v>
      </c>
      <c r="D2457" s="18" t="s">
        <v>20</v>
      </c>
      <c r="E2457" s="18" t="s">
        <v>21</v>
      </c>
      <c r="F2457" s="18" t="s">
        <v>22</v>
      </c>
      <c r="G2457" s="18" t="s">
        <v>110</v>
      </c>
      <c r="H2457" s="18" t="s">
        <v>1395</v>
      </c>
      <c r="I2457" s="18" t="s">
        <v>2689</v>
      </c>
      <c r="J2457" s="20">
        <v>11000</v>
      </c>
      <c r="K2457" s="20">
        <v>12237</v>
      </c>
      <c r="L2457" s="20">
        <v>0</v>
      </c>
      <c r="M2457" s="20">
        <v>5000</v>
      </c>
      <c r="N2457" s="20">
        <v>7.3</v>
      </c>
      <c r="O2457" s="20">
        <v>161</v>
      </c>
      <c r="P2457" s="20">
        <v>100</v>
      </c>
      <c r="Q2457" s="3">
        <v>13103828</v>
      </c>
      <c r="R2457" s="3">
        <v>11000000</v>
      </c>
      <c r="S2457" s="3">
        <f t="shared" si="380"/>
        <v>2103828</v>
      </c>
      <c r="T2457" s="4">
        <f t="shared" si="381"/>
        <v>0.1912570909090909</v>
      </c>
      <c r="U2457" s="5">
        <f t="shared" si="382"/>
        <v>29.776502836363637</v>
      </c>
      <c r="V2457" s="2">
        <f t="shared" si="383"/>
        <v>2001</v>
      </c>
      <c r="W2457" s="18" t="str">
        <f t="shared" si="384"/>
        <v>fevral</v>
      </c>
      <c r="X2457" s="18" t="str">
        <f t="shared" si="385"/>
        <v>Bill Paxton</v>
      </c>
      <c r="Y2457" s="18" t="str">
        <f t="shared" si="386"/>
        <v>FRAİLTY</v>
      </c>
      <c r="Z2457" s="18" t="str">
        <f t="shared" si="387"/>
        <v>Normal</v>
      </c>
      <c r="AA2457" s="18" t="str">
        <f>VLOOKUP(D2457, lookups!$A$2:$B$18, 2, FALSE)</f>
        <v>Medium Budget</v>
      </c>
      <c r="AB2457" s="18" t="str">
        <f t="shared" si="388"/>
        <v>Not Recommended</v>
      </c>
      <c r="AC2457" s="18" t="str">
        <f t="shared" si="389"/>
        <v>Normal</v>
      </c>
    </row>
    <row r="2458" spans="1:29" x14ac:dyDescent="0.35">
      <c r="A2458" s="18" t="s">
        <v>6187</v>
      </c>
      <c r="B2458" s="19">
        <v>40950</v>
      </c>
      <c r="C2458" s="18" t="s">
        <v>50</v>
      </c>
      <c r="D2458" s="18" t="s">
        <v>38</v>
      </c>
      <c r="E2458" s="18" t="s">
        <v>21</v>
      </c>
      <c r="F2458" s="18" t="s">
        <v>22</v>
      </c>
      <c r="G2458" s="18" t="s">
        <v>150</v>
      </c>
      <c r="H2458" s="18" t="s">
        <v>2358</v>
      </c>
      <c r="I2458" s="18" t="s">
        <v>3445</v>
      </c>
      <c r="J2458" s="20">
        <v>18000</v>
      </c>
      <c r="K2458" s="20">
        <v>23122</v>
      </c>
      <c r="L2458" s="20">
        <v>125</v>
      </c>
      <c r="M2458" s="20">
        <v>0</v>
      </c>
      <c r="N2458" s="20">
        <v>5.7</v>
      </c>
      <c r="O2458" s="20">
        <v>135</v>
      </c>
      <c r="P2458" s="20">
        <v>105</v>
      </c>
      <c r="Q2458" s="3">
        <v>13101142</v>
      </c>
      <c r="R2458" s="3">
        <v>35000000</v>
      </c>
      <c r="S2458" s="3">
        <f t="shared" si="380"/>
        <v>-21898858</v>
      </c>
      <c r="T2458" s="4">
        <f t="shared" si="381"/>
        <v>-0.62568165714285717</v>
      </c>
      <c r="U2458" s="5">
        <f t="shared" si="382"/>
        <v>22.549727337142858</v>
      </c>
      <c r="V2458" s="2">
        <f t="shared" si="383"/>
        <v>2012</v>
      </c>
      <c r="W2458" s="18" t="str">
        <f t="shared" si="384"/>
        <v>fevral</v>
      </c>
      <c r="X2458" s="18" t="str">
        <f t="shared" si="385"/>
        <v>Gabriele Muccino</v>
      </c>
      <c r="Y2458" s="18" t="str">
        <f t="shared" si="386"/>
        <v>PLAYİNG FOR KEEPS</v>
      </c>
      <c r="Z2458" s="18" t="str">
        <f t="shared" si="387"/>
        <v>Normal</v>
      </c>
      <c r="AA2458" s="18" t="str">
        <f>VLOOKUP(D2458, lookups!$A$2:$B$18, 2, FALSE)</f>
        <v>Medium Budget</v>
      </c>
      <c r="AB2458" s="18" t="str">
        <f t="shared" si="388"/>
        <v>Not Recommended</v>
      </c>
      <c r="AC2458" s="18" t="str">
        <f t="shared" si="389"/>
        <v>High Buzz Mismatch</v>
      </c>
    </row>
    <row r="2459" spans="1:29" x14ac:dyDescent="0.35">
      <c r="A2459" s="18" t="s">
        <v>6820</v>
      </c>
      <c r="B2459" s="19">
        <v>41756</v>
      </c>
      <c r="C2459" s="18" t="s">
        <v>50</v>
      </c>
      <c r="D2459" s="18" t="s">
        <v>27</v>
      </c>
      <c r="E2459" s="18" t="s">
        <v>21</v>
      </c>
      <c r="F2459" s="18" t="s">
        <v>22</v>
      </c>
      <c r="G2459" s="18" t="s">
        <v>110</v>
      </c>
      <c r="H2459" s="18" t="s">
        <v>1354</v>
      </c>
      <c r="I2459" s="18" t="s">
        <v>6821</v>
      </c>
      <c r="J2459" s="20">
        <v>24000</v>
      </c>
      <c r="K2459" s="20">
        <v>26495</v>
      </c>
      <c r="L2459" s="20">
        <v>141</v>
      </c>
      <c r="M2459" s="20">
        <v>129000</v>
      </c>
      <c r="N2459" s="20">
        <v>8.5</v>
      </c>
      <c r="O2459" s="20">
        <v>535</v>
      </c>
      <c r="P2459" s="20">
        <v>107</v>
      </c>
      <c r="Q2459" s="3">
        <v>13092000</v>
      </c>
      <c r="R2459" s="3">
        <v>3300000</v>
      </c>
      <c r="S2459" s="3">
        <f t="shared" si="380"/>
        <v>9792000</v>
      </c>
      <c r="T2459" s="4">
        <f t="shared" si="381"/>
        <v>2.9672727272727273</v>
      </c>
      <c r="U2459" s="5">
        <f t="shared" si="382"/>
        <v>48.086909090909089</v>
      </c>
      <c r="V2459" s="2">
        <f t="shared" si="383"/>
        <v>2014</v>
      </c>
      <c r="W2459" s="18" t="str">
        <f t="shared" si="384"/>
        <v>aprel</v>
      </c>
      <c r="X2459" s="18" t="str">
        <f t="shared" si="385"/>
        <v>Damien Chazelle</v>
      </c>
      <c r="Y2459" s="18" t="str">
        <f t="shared" si="386"/>
        <v>WHİPLASH</v>
      </c>
      <c r="Z2459" s="18" t="str">
        <f t="shared" si="387"/>
        <v>Normal</v>
      </c>
      <c r="AA2459" s="18" t="str">
        <f>VLOOKUP(D2459, lookups!$A$2:$B$18, 2, FALSE)</f>
        <v>Medium Budget</v>
      </c>
      <c r="AB2459" s="18" t="str">
        <f t="shared" si="388"/>
        <v>Not Recommended</v>
      </c>
      <c r="AC2459" s="18" t="str">
        <f t="shared" si="389"/>
        <v>High Buzz / High Score</v>
      </c>
    </row>
    <row r="2460" spans="1:29" x14ac:dyDescent="0.35">
      <c r="A2460" s="18" t="s">
        <v>4340</v>
      </c>
      <c r="B2460" s="19">
        <v>38805</v>
      </c>
      <c r="C2460" s="18" t="s">
        <v>19</v>
      </c>
      <c r="D2460" s="18" t="s">
        <v>95</v>
      </c>
      <c r="E2460" s="18" t="s">
        <v>21</v>
      </c>
      <c r="F2460" s="18" t="s">
        <v>101</v>
      </c>
      <c r="G2460" s="18" t="s">
        <v>150</v>
      </c>
      <c r="H2460" s="18" t="s">
        <v>2588</v>
      </c>
      <c r="I2460" s="18" t="s">
        <v>4341</v>
      </c>
      <c r="J2460" s="20">
        <v>11000</v>
      </c>
      <c r="K2460" s="20">
        <v>12634</v>
      </c>
      <c r="L2460" s="20">
        <v>23</v>
      </c>
      <c r="M2460" s="20">
        <v>2000</v>
      </c>
      <c r="N2460" s="20">
        <v>6.6</v>
      </c>
      <c r="O2460" s="20">
        <v>123</v>
      </c>
      <c r="P2460" s="20">
        <v>140</v>
      </c>
      <c r="Q2460" s="3">
        <v>13082288</v>
      </c>
      <c r="R2460" s="3">
        <v>60000000</v>
      </c>
      <c r="S2460" s="3">
        <f t="shared" si="380"/>
        <v>-46917712</v>
      </c>
      <c r="T2460" s="4">
        <f t="shared" si="381"/>
        <v>-0.78196186666666667</v>
      </c>
      <c r="U2460" s="5">
        <f t="shared" si="382"/>
        <v>26.287215253333333</v>
      </c>
      <c r="V2460" s="2">
        <f t="shared" si="383"/>
        <v>2006</v>
      </c>
      <c r="W2460" s="18" t="str">
        <f t="shared" si="384"/>
        <v>mart</v>
      </c>
      <c r="X2460" s="18" t="str">
        <f t="shared" si="385"/>
        <v>Tony Bill</v>
      </c>
      <c r="Y2460" s="18" t="str">
        <f t="shared" si="386"/>
        <v>FLYBOYS</v>
      </c>
      <c r="Z2460" s="18" t="str">
        <f t="shared" si="387"/>
        <v>Underperformer</v>
      </c>
      <c r="AA2460" s="18" t="str">
        <f>VLOOKUP(D2460, lookups!$A$2:$B$18, 2, FALSE)</f>
        <v>High Budget</v>
      </c>
      <c r="AB2460" s="18" t="str">
        <f t="shared" si="388"/>
        <v>Not Recommended</v>
      </c>
      <c r="AC2460" s="18" t="str">
        <f t="shared" si="389"/>
        <v>Normal</v>
      </c>
    </row>
    <row r="2461" spans="1:29" x14ac:dyDescent="0.35">
      <c r="A2461" s="18" t="s">
        <v>2944</v>
      </c>
      <c r="B2461" s="19">
        <v>37455</v>
      </c>
      <c r="C2461" s="18" t="s">
        <v>50</v>
      </c>
      <c r="D2461" s="18" t="s">
        <v>27</v>
      </c>
      <c r="E2461" s="18" t="s">
        <v>21</v>
      </c>
      <c r="F2461" s="18" t="s">
        <v>22</v>
      </c>
      <c r="G2461" s="18" t="s">
        <v>110</v>
      </c>
      <c r="H2461" s="18" t="s">
        <v>1488</v>
      </c>
      <c r="I2461" s="18" t="s">
        <v>557</v>
      </c>
      <c r="J2461" s="20">
        <v>22000</v>
      </c>
      <c r="K2461" s="20">
        <v>26050</v>
      </c>
      <c r="L2461" s="20">
        <v>0</v>
      </c>
      <c r="M2461" s="20">
        <v>0</v>
      </c>
      <c r="N2461" s="20">
        <v>7.7</v>
      </c>
      <c r="O2461" s="20">
        <v>202</v>
      </c>
      <c r="P2461" s="20">
        <v>108</v>
      </c>
      <c r="Q2461" s="3">
        <v>13060843</v>
      </c>
      <c r="R2461" s="3">
        <v>15000000</v>
      </c>
      <c r="S2461" s="3">
        <f t="shared" si="380"/>
        <v>-1939157</v>
      </c>
      <c r="T2461" s="4">
        <f t="shared" si="381"/>
        <v>-0.12927713333333332</v>
      </c>
      <c r="U2461" s="5">
        <f t="shared" si="382"/>
        <v>30.748289146666668</v>
      </c>
      <c r="V2461" s="2">
        <f t="shared" si="383"/>
        <v>2002</v>
      </c>
      <c r="W2461" s="18" t="str">
        <f t="shared" si="384"/>
        <v>iyul</v>
      </c>
      <c r="X2461" s="18" t="str">
        <f t="shared" si="385"/>
        <v>Spike Lee</v>
      </c>
      <c r="Y2461" s="18" t="str">
        <f t="shared" si="386"/>
        <v>25TH HOUR</v>
      </c>
      <c r="Z2461" s="18" t="str">
        <f t="shared" si="387"/>
        <v>Normal</v>
      </c>
      <c r="AA2461" s="18" t="str">
        <f>VLOOKUP(D2461, lookups!$A$2:$B$18, 2, FALSE)</f>
        <v>Medium Budget</v>
      </c>
      <c r="AB2461" s="18" t="str">
        <f t="shared" si="388"/>
        <v>Not Recommended</v>
      </c>
      <c r="AC2461" s="18" t="str">
        <f t="shared" si="389"/>
        <v>Normal</v>
      </c>
    </row>
    <row r="2462" spans="1:29" x14ac:dyDescent="0.35">
      <c r="A2462" s="18" t="s">
        <v>1371</v>
      </c>
      <c r="B2462" s="19">
        <v>35217</v>
      </c>
      <c r="C2462" s="18" t="s">
        <v>50</v>
      </c>
      <c r="D2462" s="18" t="s">
        <v>27</v>
      </c>
      <c r="E2462" s="18" t="s">
        <v>21</v>
      </c>
      <c r="F2462" s="18" t="s">
        <v>22</v>
      </c>
      <c r="G2462" s="18" t="s">
        <v>150</v>
      </c>
      <c r="H2462" s="18" t="s">
        <v>1372</v>
      </c>
      <c r="I2462" s="18" t="s">
        <v>560</v>
      </c>
      <c r="J2462" s="20">
        <v>2000</v>
      </c>
      <c r="K2462" s="20">
        <v>3968</v>
      </c>
      <c r="L2462" s="20">
        <v>0</v>
      </c>
      <c r="M2462" s="20">
        <v>591</v>
      </c>
      <c r="N2462" s="20">
        <v>6.7</v>
      </c>
      <c r="O2462" s="20">
        <v>31</v>
      </c>
      <c r="P2462" s="20">
        <v>130</v>
      </c>
      <c r="Q2462" s="3">
        <v>13052741</v>
      </c>
      <c r="R2462" s="3">
        <v>36000000</v>
      </c>
      <c r="S2462" s="3">
        <f t="shared" si="380"/>
        <v>-22947259</v>
      </c>
      <c r="T2462" s="4">
        <f t="shared" si="381"/>
        <v>-0.63742386111111116</v>
      </c>
      <c r="U2462" s="5">
        <f t="shared" si="382"/>
        <v>26.604130455555556</v>
      </c>
      <c r="V2462" s="2">
        <f t="shared" si="383"/>
        <v>1996</v>
      </c>
      <c r="W2462" s="18" t="str">
        <f t="shared" si="384"/>
        <v>iyun</v>
      </c>
      <c r="X2462" s="18" t="str">
        <f t="shared" si="385"/>
        <v>Rob Reiner</v>
      </c>
      <c r="Y2462" s="18" t="str">
        <f t="shared" si="386"/>
        <v>GHOSTS OF MİSSİSSİPPİ</v>
      </c>
      <c r="Z2462" s="18" t="str">
        <f t="shared" si="387"/>
        <v>Normal</v>
      </c>
      <c r="AA2462" s="18" t="str">
        <f>VLOOKUP(D2462, lookups!$A$2:$B$18, 2, FALSE)</f>
        <v>Medium Budget</v>
      </c>
      <c r="AB2462" s="18" t="str">
        <f t="shared" si="388"/>
        <v>Not Recommended</v>
      </c>
      <c r="AC2462" s="18" t="str">
        <f t="shared" si="389"/>
        <v>Normal</v>
      </c>
    </row>
    <row r="2463" spans="1:29" x14ac:dyDescent="0.35">
      <c r="A2463" s="18" t="s">
        <v>1988</v>
      </c>
      <c r="B2463" s="19">
        <v>36462</v>
      </c>
      <c r="C2463" s="18" t="s">
        <v>50</v>
      </c>
      <c r="D2463" s="18" t="s">
        <v>27</v>
      </c>
      <c r="E2463" s="18" t="s">
        <v>21</v>
      </c>
      <c r="F2463" s="18" t="s">
        <v>22</v>
      </c>
      <c r="G2463" s="18" t="s">
        <v>110</v>
      </c>
      <c r="H2463" s="18" t="s">
        <v>1989</v>
      </c>
      <c r="I2463" s="18" t="s">
        <v>1349</v>
      </c>
      <c r="J2463" s="20">
        <v>876</v>
      </c>
      <c r="K2463" s="20">
        <v>1282</v>
      </c>
      <c r="L2463" s="20">
        <v>317</v>
      </c>
      <c r="M2463" s="20">
        <v>0</v>
      </c>
      <c r="N2463" s="20">
        <v>7.3</v>
      </c>
      <c r="O2463" s="20">
        <v>99</v>
      </c>
      <c r="P2463" s="20">
        <v>145</v>
      </c>
      <c r="Q2463" s="3">
        <v>13038660</v>
      </c>
      <c r="R2463" s="3">
        <v>25000000</v>
      </c>
      <c r="S2463" s="3">
        <f t="shared" si="380"/>
        <v>-11961340</v>
      </c>
      <c r="T2463" s="4">
        <f t="shared" si="381"/>
        <v>-0.47845359999999998</v>
      </c>
      <c r="U2463" s="5">
        <f t="shared" si="382"/>
        <v>29.008618559999999</v>
      </c>
      <c r="V2463" s="2">
        <f t="shared" si="383"/>
        <v>1999</v>
      </c>
      <c r="W2463" s="18" t="str">
        <f t="shared" si="384"/>
        <v>oktyabr</v>
      </c>
      <c r="X2463" s="18" t="str">
        <f t="shared" si="385"/>
        <v>Alan Parker</v>
      </c>
      <c r="Y2463" s="18" t="str">
        <f t="shared" si="386"/>
        <v>ANGELA'S ASHES</v>
      </c>
      <c r="Z2463" s="18" t="str">
        <f t="shared" si="387"/>
        <v>Normal</v>
      </c>
      <c r="AA2463" s="18" t="str">
        <f>VLOOKUP(D2463, lookups!$A$2:$B$18, 2, FALSE)</f>
        <v>Medium Budget</v>
      </c>
      <c r="AB2463" s="18" t="str">
        <f t="shared" si="388"/>
        <v>Not Recommended</v>
      </c>
      <c r="AC2463" s="18" t="str">
        <f t="shared" si="389"/>
        <v>Normal</v>
      </c>
    </row>
    <row r="2464" spans="1:29" x14ac:dyDescent="0.35">
      <c r="A2464" s="18" t="s">
        <v>5478</v>
      </c>
      <c r="B2464" s="19">
        <v>39899</v>
      </c>
      <c r="C2464" s="18" t="s">
        <v>50</v>
      </c>
      <c r="D2464" s="18" t="s">
        <v>27</v>
      </c>
      <c r="E2464" s="18" t="s">
        <v>21</v>
      </c>
      <c r="F2464" s="18" t="s">
        <v>22</v>
      </c>
      <c r="G2464" s="18" t="s">
        <v>150</v>
      </c>
      <c r="H2464" s="18" t="s">
        <v>5479</v>
      </c>
      <c r="I2464" s="18" t="s">
        <v>5480</v>
      </c>
      <c r="J2464" s="20">
        <v>796</v>
      </c>
      <c r="K2464" s="20">
        <v>2633</v>
      </c>
      <c r="L2464" s="20">
        <v>0</v>
      </c>
      <c r="M2464" s="20">
        <v>10000</v>
      </c>
      <c r="N2464" s="20">
        <v>6.9</v>
      </c>
      <c r="O2464" s="20">
        <v>230</v>
      </c>
      <c r="P2464" s="20">
        <v>111</v>
      </c>
      <c r="Q2464" s="3">
        <v>13034417</v>
      </c>
      <c r="R2464" s="3">
        <v>15000000</v>
      </c>
      <c r="S2464" s="3">
        <f t="shared" si="380"/>
        <v>-1965583</v>
      </c>
      <c r="T2464" s="4">
        <f t="shared" si="381"/>
        <v>-0.13103886666666667</v>
      </c>
      <c r="U2464" s="5">
        <f t="shared" si="382"/>
        <v>28.547584453333336</v>
      </c>
      <c r="V2464" s="2">
        <f t="shared" si="383"/>
        <v>2009</v>
      </c>
      <c r="W2464" s="18" t="str">
        <f t="shared" si="384"/>
        <v>mart</v>
      </c>
      <c r="X2464" s="18" t="str">
        <f t="shared" si="385"/>
        <v>Drew Barrymore</v>
      </c>
      <c r="Y2464" s="18" t="str">
        <f t="shared" si="386"/>
        <v>WHİP IT</v>
      </c>
      <c r="Z2464" s="18" t="str">
        <f t="shared" si="387"/>
        <v>Normal</v>
      </c>
      <c r="AA2464" s="18" t="str">
        <f>VLOOKUP(D2464, lookups!$A$2:$B$18, 2, FALSE)</f>
        <v>Medium Budget</v>
      </c>
      <c r="AB2464" s="18" t="str">
        <f t="shared" si="388"/>
        <v>Not Recommended</v>
      </c>
      <c r="AC2464" s="18" t="str">
        <f t="shared" si="389"/>
        <v>Normal</v>
      </c>
    </row>
    <row r="2465" spans="1:29" x14ac:dyDescent="0.35">
      <c r="A2465" s="18" t="s">
        <v>2524</v>
      </c>
      <c r="B2465" s="19">
        <v>36551</v>
      </c>
      <c r="C2465" s="18" t="s">
        <v>50</v>
      </c>
      <c r="D2465" s="18" t="s">
        <v>38</v>
      </c>
      <c r="E2465" s="18" t="s">
        <v>21</v>
      </c>
      <c r="F2465" s="18" t="s">
        <v>22</v>
      </c>
      <c r="G2465" s="18" t="s">
        <v>150</v>
      </c>
      <c r="H2465" s="18" t="s">
        <v>901</v>
      </c>
      <c r="I2465" s="18" t="s">
        <v>2525</v>
      </c>
      <c r="J2465" s="20">
        <v>327</v>
      </c>
      <c r="K2465" s="20">
        <v>1509</v>
      </c>
      <c r="L2465" s="20">
        <v>12</v>
      </c>
      <c r="M2465" s="20">
        <v>153</v>
      </c>
      <c r="N2465" s="20">
        <v>5.6</v>
      </c>
      <c r="O2465" s="20">
        <v>53</v>
      </c>
      <c r="P2465" s="20">
        <v>88</v>
      </c>
      <c r="Q2465" s="3">
        <v>13019253</v>
      </c>
      <c r="R2465" s="3">
        <v>23000000</v>
      </c>
      <c r="S2465" s="3">
        <f t="shared" si="380"/>
        <v>-9980747</v>
      </c>
      <c r="T2465" s="4">
        <f t="shared" si="381"/>
        <v>-0.43394552173913042</v>
      </c>
      <c r="U2465" s="5">
        <f t="shared" si="382"/>
        <v>22.241721791304347</v>
      </c>
      <c r="V2465" s="2">
        <f t="shared" si="383"/>
        <v>2000</v>
      </c>
      <c r="W2465" s="18" t="str">
        <f t="shared" si="384"/>
        <v>yanvar</v>
      </c>
      <c r="X2465" s="18" t="str">
        <f t="shared" si="385"/>
        <v>Michael Dinner</v>
      </c>
      <c r="Y2465" s="18" t="str">
        <f t="shared" si="386"/>
        <v>THE CREW</v>
      </c>
      <c r="Z2465" s="18" t="str">
        <f t="shared" si="387"/>
        <v>Normal</v>
      </c>
      <c r="AA2465" s="18" t="str">
        <f>VLOOKUP(D2465, lookups!$A$2:$B$18, 2, FALSE)</f>
        <v>Medium Budget</v>
      </c>
      <c r="AB2465" s="18" t="str">
        <f t="shared" si="388"/>
        <v>Not Recommended</v>
      </c>
      <c r="AC2465" s="18" t="str">
        <f t="shared" si="389"/>
        <v>High Buzz Mismatch</v>
      </c>
    </row>
    <row r="2466" spans="1:29" x14ac:dyDescent="0.35">
      <c r="A2466" s="18" t="s">
        <v>711</v>
      </c>
      <c r="B2466" s="19">
        <v>32425</v>
      </c>
      <c r="C2466" s="18" t="s">
        <v>50</v>
      </c>
      <c r="D2466" s="18" t="s">
        <v>109</v>
      </c>
      <c r="E2466" s="18" t="s">
        <v>21</v>
      </c>
      <c r="F2466" s="18" t="s">
        <v>22</v>
      </c>
      <c r="G2466" s="18" t="s">
        <v>110</v>
      </c>
      <c r="H2466" s="18" t="s">
        <v>712</v>
      </c>
      <c r="I2466" s="18" t="s">
        <v>282</v>
      </c>
      <c r="J2466" s="20">
        <v>355</v>
      </c>
      <c r="K2466" s="20">
        <v>837</v>
      </c>
      <c r="L2466" s="20">
        <v>0</v>
      </c>
      <c r="M2466" s="20">
        <v>27000</v>
      </c>
      <c r="N2466" s="20">
        <v>7.3</v>
      </c>
      <c r="O2466" s="20">
        <v>172</v>
      </c>
      <c r="P2466" s="20">
        <v>93</v>
      </c>
      <c r="Q2466" s="3">
        <v>13008928</v>
      </c>
      <c r="R2466" s="3">
        <v>4000000</v>
      </c>
      <c r="S2466" s="3">
        <f t="shared" si="380"/>
        <v>9008928</v>
      </c>
      <c r="T2466" s="4">
        <f t="shared" si="381"/>
        <v>2.2522319999999998</v>
      </c>
      <c r="U2466" s="5">
        <f t="shared" si="382"/>
        <v>32.8008928</v>
      </c>
      <c r="V2466" s="2">
        <f t="shared" si="383"/>
        <v>1988</v>
      </c>
      <c r="W2466" s="18" t="str">
        <f t="shared" si="384"/>
        <v>oktyabr</v>
      </c>
      <c r="X2466" s="18" t="str">
        <f t="shared" si="385"/>
        <v>John Carpenter</v>
      </c>
      <c r="Y2466" s="18" t="str">
        <f t="shared" si="386"/>
        <v>THEY LİVE</v>
      </c>
      <c r="Z2466" s="18" t="str">
        <f t="shared" si="387"/>
        <v>Normal</v>
      </c>
      <c r="AA2466" s="18" t="str">
        <f>VLOOKUP(D2466, lookups!$A$2:$B$18, 2, FALSE)</f>
        <v>Low Budget</v>
      </c>
      <c r="AB2466" s="18" t="str">
        <f t="shared" si="388"/>
        <v>Not Recommended</v>
      </c>
      <c r="AC2466" s="18" t="str">
        <f t="shared" si="389"/>
        <v>Normal</v>
      </c>
    </row>
    <row r="2467" spans="1:29" x14ac:dyDescent="0.35">
      <c r="A2467" s="18" t="s">
        <v>3369</v>
      </c>
      <c r="B2467" s="19">
        <v>37890</v>
      </c>
      <c r="C2467" s="18" t="s">
        <v>50</v>
      </c>
      <c r="D2467" s="18" t="s">
        <v>27</v>
      </c>
      <c r="E2467" s="18" t="s">
        <v>21</v>
      </c>
      <c r="F2467" s="18" t="s">
        <v>22</v>
      </c>
      <c r="G2467" s="18" t="s">
        <v>110</v>
      </c>
      <c r="H2467" s="18" t="s">
        <v>2995</v>
      </c>
      <c r="I2467" s="18" t="s">
        <v>3370</v>
      </c>
      <c r="J2467" s="20">
        <v>638</v>
      </c>
      <c r="K2467" s="20">
        <v>2282</v>
      </c>
      <c r="L2467" s="20">
        <v>26</v>
      </c>
      <c r="M2467" s="20">
        <v>0</v>
      </c>
      <c r="N2467" s="20">
        <v>7.6</v>
      </c>
      <c r="O2467" s="20">
        <v>158</v>
      </c>
      <c r="P2467" s="20">
        <v>126</v>
      </c>
      <c r="Q2467" s="3">
        <v>13005485</v>
      </c>
      <c r="R2467" s="3">
        <v>15000000</v>
      </c>
      <c r="S2467" s="3">
        <f t="shared" si="380"/>
        <v>-1994515</v>
      </c>
      <c r="T2467" s="4">
        <f t="shared" si="381"/>
        <v>-0.13296766666666668</v>
      </c>
      <c r="U2467" s="5">
        <f t="shared" si="382"/>
        <v>30.346812933333332</v>
      </c>
      <c r="V2467" s="2">
        <f t="shared" si="383"/>
        <v>2003</v>
      </c>
      <c r="W2467" s="18" t="str">
        <f t="shared" si="384"/>
        <v>sentyabr</v>
      </c>
      <c r="X2467" s="18" t="str">
        <f t="shared" si="385"/>
        <v>Vadim Perelman</v>
      </c>
      <c r="Y2467" s="18" t="str">
        <f t="shared" si="386"/>
        <v>HOUSE OF SAND AND FOG</v>
      </c>
      <c r="Z2467" s="18" t="str">
        <f t="shared" si="387"/>
        <v>Normal</v>
      </c>
      <c r="AA2467" s="18" t="str">
        <f>VLOOKUP(D2467, lookups!$A$2:$B$18, 2, FALSE)</f>
        <v>Medium Budget</v>
      </c>
      <c r="AB2467" s="18" t="str">
        <f t="shared" si="388"/>
        <v>Not Recommended</v>
      </c>
      <c r="AC2467" s="18" t="str">
        <f t="shared" si="389"/>
        <v>Normal</v>
      </c>
    </row>
    <row r="2468" spans="1:29" x14ac:dyDescent="0.35">
      <c r="A2468" s="18" t="s">
        <v>287</v>
      </c>
      <c r="B2468" s="19">
        <v>28688</v>
      </c>
      <c r="C2468" s="18" t="s">
        <v>50</v>
      </c>
      <c r="D2468" s="18" t="s">
        <v>58</v>
      </c>
      <c r="E2468" s="18" t="s">
        <v>21</v>
      </c>
      <c r="F2468" s="18" t="s">
        <v>22</v>
      </c>
      <c r="G2468" s="18" t="s">
        <v>46</v>
      </c>
      <c r="H2468" s="18" t="s">
        <v>288</v>
      </c>
      <c r="I2468" s="18" t="s">
        <v>289</v>
      </c>
      <c r="J2468" s="20">
        <v>738</v>
      </c>
      <c r="K2468" s="20">
        <v>1458</v>
      </c>
      <c r="L2468" s="20">
        <v>0</v>
      </c>
      <c r="M2468" s="20">
        <v>0</v>
      </c>
      <c r="N2468" s="20">
        <v>5.2</v>
      </c>
      <c r="O2468" s="20">
        <v>32</v>
      </c>
      <c r="P2468" s="20">
        <v>118</v>
      </c>
      <c r="Q2468" s="3">
        <v>13000000</v>
      </c>
      <c r="R2468" s="3">
        <v>24000000</v>
      </c>
      <c r="S2468" s="3">
        <f t="shared" si="380"/>
        <v>-11000000</v>
      </c>
      <c r="T2468" s="4">
        <f t="shared" si="381"/>
        <v>-0.45833333333333331</v>
      </c>
      <c r="U2468" s="5">
        <f t="shared" si="382"/>
        <v>20.616666666666667</v>
      </c>
      <c r="V2468" s="2">
        <f t="shared" si="383"/>
        <v>1978</v>
      </c>
      <c r="W2468" s="18" t="str">
        <f t="shared" si="384"/>
        <v>iyul</v>
      </c>
      <c r="X2468" s="18" t="str">
        <f t="shared" si="385"/>
        <v>Sidney Lumet</v>
      </c>
      <c r="Y2468" s="18" t="str">
        <f t="shared" si="386"/>
        <v>THE WİZ</v>
      </c>
      <c r="Z2468" s="18" t="str">
        <f t="shared" si="387"/>
        <v>Normal</v>
      </c>
      <c r="AA2468" s="18" t="str">
        <f>VLOOKUP(D2468, lookups!$A$2:$B$18, 2, FALSE)</f>
        <v>High Budget</v>
      </c>
      <c r="AB2468" s="18" t="str">
        <f t="shared" si="388"/>
        <v>Not Recommended</v>
      </c>
      <c r="AC2468" s="18" t="str">
        <f t="shared" si="389"/>
        <v>High Buzz Mismatch</v>
      </c>
    </row>
    <row r="2469" spans="1:29" x14ac:dyDescent="0.35">
      <c r="A2469" s="18" t="s">
        <v>5012</v>
      </c>
      <c r="B2469" s="19">
        <v>39809</v>
      </c>
      <c r="C2469" s="18" t="s">
        <v>50</v>
      </c>
      <c r="D2469" s="18" t="s">
        <v>38</v>
      </c>
      <c r="E2469" s="18" t="s">
        <v>21</v>
      </c>
      <c r="F2469" s="18" t="s">
        <v>22</v>
      </c>
      <c r="G2469" s="18" t="s">
        <v>110</v>
      </c>
      <c r="H2469" s="18" t="s">
        <v>5013</v>
      </c>
      <c r="I2469" s="18" t="s">
        <v>4281</v>
      </c>
      <c r="J2469" s="20">
        <v>334</v>
      </c>
      <c r="K2469" s="20">
        <v>338</v>
      </c>
      <c r="L2469" s="20">
        <v>119</v>
      </c>
      <c r="M2469" s="20">
        <v>24000</v>
      </c>
      <c r="N2469" s="20">
        <v>7.7</v>
      </c>
      <c r="O2469" s="20">
        <v>197</v>
      </c>
      <c r="P2469" s="20">
        <v>101</v>
      </c>
      <c r="Q2469" s="3">
        <v>12995673</v>
      </c>
      <c r="R2469" s="3">
        <v>2500000</v>
      </c>
      <c r="S2469" s="3">
        <f t="shared" si="380"/>
        <v>10495673</v>
      </c>
      <c r="T2469" s="4">
        <f t="shared" si="381"/>
        <v>4.1982692000000004</v>
      </c>
      <c r="U2469" s="5">
        <f t="shared" si="382"/>
        <v>34.879307679999997</v>
      </c>
      <c r="V2469" s="2">
        <f t="shared" si="383"/>
        <v>2008</v>
      </c>
      <c r="W2469" s="18" t="str">
        <f t="shared" si="384"/>
        <v>dekabr</v>
      </c>
      <c r="X2469" s="18" t="str">
        <f t="shared" si="385"/>
        <v>Larry Charles</v>
      </c>
      <c r="Y2469" s="18" t="str">
        <f t="shared" si="386"/>
        <v>RELİGULOUS</v>
      </c>
      <c r="Z2469" s="18" t="str">
        <f t="shared" si="387"/>
        <v>Normal</v>
      </c>
      <c r="AA2469" s="18" t="str">
        <f>VLOOKUP(D2469, lookups!$A$2:$B$18, 2, FALSE)</f>
        <v>Medium Budget</v>
      </c>
      <c r="AB2469" s="18" t="str">
        <f t="shared" si="388"/>
        <v>Not Recommended</v>
      </c>
      <c r="AC2469" s="18" t="str">
        <f t="shared" si="389"/>
        <v>Normal</v>
      </c>
    </row>
    <row r="2470" spans="1:29" x14ac:dyDescent="0.35">
      <c r="A2470" s="18" t="s">
        <v>3233</v>
      </c>
      <c r="B2470" s="19">
        <v>37443</v>
      </c>
      <c r="C2470" s="18" t="s">
        <v>50</v>
      </c>
      <c r="D2470" s="18" t="s">
        <v>27</v>
      </c>
      <c r="E2470" s="18" t="s">
        <v>21</v>
      </c>
      <c r="F2470" s="18" t="s">
        <v>101</v>
      </c>
      <c r="G2470" s="18" t="s">
        <v>110</v>
      </c>
      <c r="H2470" s="18" t="s">
        <v>1410</v>
      </c>
      <c r="I2470" s="18" t="s">
        <v>943</v>
      </c>
      <c r="J2470" s="20">
        <v>3000</v>
      </c>
      <c r="K2470" s="20">
        <v>3431</v>
      </c>
      <c r="L2470" s="20">
        <v>176</v>
      </c>
      <c r="M2470" s="20">
        <v>983</v>
      </c>
      <c r="N2470" s="20">
        <v>7.1</v>
      </c>
      <c r="O2470" s="20">
        <v>149</v>
      </c>
      <c r="P2470" s="20">
        <v>101</v>
      </c>
      <c r="Q2470" s="3">
        <v>12987647</v>
      </c>
      <c r="R2470" s="3">
        <v>30000000</v>
      </c>
      <c r="S2470" s="3">
        <f t="shared" si="380"/>
        <v>-17012353</v>
      </c>
      <c r="T2470" s="4">
        <f t="shared" si="381"/>
        <v>-0.5670784333333333</v>
      </c>
      <c r="U2470" s="5">
        <f t="shared" si="382"/>
        <v>28.271468626666664</v>
      </c>
      <c r="V2470" s="2">
        <f t="shared" si="383"/>
        <v>2002</v>
      </c>
      <c r="W2470" s="18" t="str">
        <f t="shared" si="384"/>
        <v>iyul</v>
      </c>
      <c r="X2470" s="18" t="str">
        <f t="shared" si="385"/>
        <v>Phillip Noyce</v>
      </c>
      <c r="Y2470" s="18" t="str">
        <f t="shared" si="386"/>
        <v>THE QUİET AMERİCAN</v>
      </c>
      <c r="Z2470" s="18" t="str">
        <f t="shared" si="387"/>
        <v>Normal</v>
      </c>
      <c r="AA2470" s="18" t="str">
        <f>VLOOKUP(D2470, lookups!$A$2:$B$18, 2, FALSE)</f>
        <v>Medium Budget</v>
      </c>
      <c r="AB2470" s="18" t="str">
        <f t="shared" si="388"/>
        <v>Not Recommended</v>
      </c>
      <c r="AC2470" s="18" t="str">
        <f t="shared" si="389"/>
        <v>Normal</v>
      </c>
    </row>
    <row r="2471" spans="1:29" x14ac:dyDescent="0.35">
      <c r="A2471" s="18" t="s">
        <v>6873</v>
      </c>
      <c r="B2471" s="19">
        <v>42270</v>
      </c>
      <c r="C2471" s="18" t="s">
        <v>50</v>
      </c>
      <c r="D2471" s="18" t="s">
        <v>27</v>
      </c>
      <c r="E2471" s="18" t="s">
        <v>21</v>
      </c>
      <c r="F2471" s="18" t="s">
        <v>22</v>
      </c>
      <c r="G2471" s="18" t="s">
        <v>150</v>
      </c>
      <c r="H2471" s="18" t="s">
        <v>1372</v>
      </c>
      <c r="I2471" s="18" t="s">
        <v>2435</v>
      </c>
      <c r="J2471" s="20">
        <v>2000</v>
      </c>
      <c r="K2471" s="20">
        <v>6752</v>
      </c>
      <c r="L2471" s="20">
        <v>16</v>
      </c>
      <c r="M2471" s="20">
        <v>13000</v>
      </c>
      <c r="N2471" s="20">
        <v>5.9</v>
      </c>
      <c r="O2471" s="20">
        <v>11</v>
      </c>
      <c r="P2471" s="20">
        <v>120</v>
      </c>
      <c r="Q2471" s="3">
        <v>12985267</v>
      </c>
      <c r="R2471" s="3">
        <v>2300000</v>
      </c>
      <c r="S2471" s="3">
        <f t="shared" si="380"/>
        <v>10685267</v>
      </c>
      <c r="T2471" s="4">
        <f t="shared" si="381"/>
        <v>4.6457682608695654</v>
      </c>
      <c r="U2471" s="5">
        <f t="shared" si="382"/>
        <v>26.758307304347827</v>
      </c>
      <c r="V2471" s="2">
        <f t="shared" si="383"/>
        <v>2015</v>
      </c>
      <c r="W2471" s="18" t="str">
        <f t="shared" si="384"/>
        <v>sentyabr</v>
      </c>
      <c r="X2471" s="18" t="str">
        <f t="shared" si="385"/>
        <v>Jon Gunn</v>
      </c>
      <c r="Y2471" s="18" t="str">
        <f t="shared" si="386"/>
        <v>DO YOU BELİEVE?</v>
      </c>
      <c r="Z2471" s="18" t="str">
        <f t="shared" si="387"/>
        <v>Normal</v>
      </c>
      <c r="AA2471" s="18" t="str">
        <f>VLOOKUP(D2471, lookups!$A$2:$B$18, 2, FALSE)</f>
        <v>Medium Budget</v>
      </c>
      <c r="AB2471" s="18" t="str">
        <f t="shared" si="388"/>
        <v>Not Recommended</v>
      </c>
      <c r="AC2471" s="18" t="str">
        <f t="shared" si="389"/>
        <v>Normal</v>
      </c>
    </row>
    <row r="2472" spans="1:29" x14ac:dyDescent="0.35">
      <c r="A2472" s="18" t="s">
        <v>525</v>
      </c>
      <c r="B2472" s="19">
        <v>31662</v>
      </c>
      <c r="C2472" s="18" t="s">
        <v>50</v>
      </c>
      <c r="D2472" s="18" t="s">
        <v>109</v>
      </c>
      <c r="E2472" s="18" t="s">
        <v>21</v>
      </c>
      <c r="F2472" s="18" t="s">
        <v>22</v>
      </c>
      <c r="G2472" s="18" t="s">
        <v>110</v>
      </c>
      <c r="H2472" s="18" t="s">
        <v>526</v>
      </c>
      <c r="I2472" s="18" t="s">
        <v>527</v>
      </c>
      <c r="J2472" s="20">
        <v>690</v>
      </c>
      <c r="K2472" s="20">
        <v>1160</v>
      </c>
      <c r="L2472" s="20">
        <v>17</v>
      </c>
      <c r="M2472" s="20">
        <v>0</v>
      </c>
      <c r="N2472" s="20">
        <v>6.2</v>
      </c>
      <c r="O2472" s="20">
        <v>96</v>
      </c>
      <c r="P2472" s="20">
        <v>89</v>
      </c>
      <c r="Q2472" s="3">
        <v>12947763</v>
      </c>
      <c r="R2472" s="3">
        <v>5000000</v>
      </c>
      <c r="S2472" s="3">
        <f t="shared" si="380"/>
        <v>7947763</v>
      </c>
      <c r="T2472" s="4">
        <f t="shared" si="381"/>
        <v>1.5895526</v>
      </c>
      <c r="U2472" s="5">
        <f t="shared" si="382"/>
        <v>25.43582104</v>
      </c>
      <c r="V2472" s="2">
        <f t="shared" si="383"/>
        <v>1986</v>
      </c>
      <c r="W2472" s="18" t="str">
        <f t="shared" si="384"/>
        <v>sentyabr</v>
      </c>
      <c r="X2472" s="18" t="str">
        <f t="shared" si="385"/>
        <v>Fred Walton</v>
      </c>
      <c r="Y2472" s="18" t="str">
        <f t="shared" si="386"/>
        <v>APRİL FOOL'S DAY</v>
      </c>
      <c r="Z2472" s="18" t="str">
        <f t="shared" si="387"/>
        <v>Normal</v>
      </c>
      <c r="AA2472" s="18" t="str">
        <f>VLOOKUP(D2472, lookups!$A$2:$B$18, 2, FALSE)</f>
        <v>Low Budget</v>
      </c>
      <c r="AB2472" s="18" t="str">
        <f t="shared" si="388"/>
        <v>Not Recommended</v>
      </c>
      <c r="AC2472" s="18" t="str">
        <f t="shared" si="389"/>
        <v>Normal</v>
      </c>
    </row>
    <row r="2473" spans="1:29" x14ac:dyDescent="0.35">
      <c r="A2473" s="18" t="s">
        <v>1826</v>
      </c>
      <c r="B2473" s="19">
        <v>35801</v>
      </c>
      <c r="C2473" s="18" t="s">
        <v>50</v>
      </c>
      <c r="D2473" s="18" t="s">
        <v>38</v>
      </c>
      <c r="E2473" s="18" t="s">
        <v>21</v>
      </c>
      <c r="F2473" s="18" t="s">
        <v>22</v>
      </c>
      <c r="G2473" s="18" t="s">
        <v>110</v>
      </c>
      <c r="H2473" s="18" t="s">
        <v>1056</v>
      </c>
      <c r="I2473" s="18" t="s">
        <v>1827</v>
      </c>
      <c r="J2473" s="20">
        <v>1000</v>
      </c>
      <c r="K2473" s="20">
        <v>3250</v>
      </c>
      <c r="L2473" s="20">
        <v>98</v>
      </c>
      <c r="M2473" s="20">
        <v>242</v>
      </c>
      <c r="N2473" s="20">
        <v>6.6</v>
      </c>
      <c r="O2473" s="20">
        <v>24</v>
      </c>
      <c r="P2473" s="20">
        <v>100</v>
      </c>
      <c r="Q2473" s="3">
        <v>12902790</v>
      </c>
      <c r="R2473" s="3">
        <v>12000000</v>
      </c>
      <c r="S2473" s="3">
        <f t="shared" si="380"/>
        <v>902790</v>
      </c>
      <c r="T2473" s="4">
        <f t="shared" si="381"/>
        <v>7.5232499999999994E-2</v>
      </c>
      <c r="U2473" s="5">
        <f t="shared" si="382"/>
        <v>26.454293</v>
      </c>
      <c r="V2473" s="2">
        <f t="shared" si="383"/>
        <v>1998</v>
      </c>
      <c r="W2473" s="18" t="str">
        <f t="shared" si="384"/>
        <v>yanvar</v>
      </c>
      <c r="X2473" s="18" t="str">
        <f t="shared" si="385"/>
        <v>Richard LaGravenese</v>
      </c>
      <c r="Y2473" s="18" t="str">
        <f t="shared" si="386"/>
        <v>LİVİNG OUT LOUD</v>
      </c>
      <c r="Z2473" s="18" t="str">
        <f t="shared" si="387"/>
        <v>Normal</v>
      </c>
      <c r="AA2473" s="18" t="str">
        <f>VLOOKUP(D2473, lookups!$A$2:$B$18, 2, FALSE)</f>
        <v>Medium Budget</v>
      </c>
      <c r="AB2473" s="18" t="str">
        <f t="shared" si="388"/>
        <v>Not Recommended</v>
      </c>
      <c r="AC2473" s="18" t="str">
        <f t="shared" si="389"/>
        <v>Normal</v>
      </c>
    </row>
    <row r="2474" spans="1:29" x14ac:dyDescent="0.35">
      <c r="A2474" s="18" t="s">
        <v>3345</v>
      </c>
      <c r="B2474" s="19">
        <v>37865</v>
      </c>
      <c r="C2474" s="18" t="s">
        <v>50</v>
      </c>
      <c r="D2474" s="18" t="s">
        <v>27</v>
      </c>
      <c r="E2474" s="18" t="s">
        <v>21</v>
      </c>
      <c r="F2474" s="18" t="s">
        <v>22</v>
      </c>
      <c r="G2474" s="18" t="s">
        <v>150</v>
      </c>
      <c r="H2474" s="18" t="s">
        <v>3346</v>
      </c>
      <c r="I2474" s="18" t="s">
        <v>988</v>
      </c>
      <c r="J2474" s="20">
        <v>789</v>
      </c>
      <c r="K2474" s="20">
        <v>1671</v>
      </c>
      <c r="L2474" s="20">
        <v>33</v>
      </c>
      <c r="M2474" s="20">
        <v>953</v>
      </c>
      <c r="N2474" s="20">
        <v>6.3</v>
      </c>
      <c r="O2474" s="20">
        <v>84</v>
      </c>
      <c r="P2474" s="20">
        <v>280</v>
      </c>
      <c r="Q2474" s="3">
        <v>12870569</v>
      </c>
      <c r="R2474" s="3">
        <v>56000000</v>
      </c>
      <c r="S2474" s="3">
        <f t="shared" si="380"/>
        <v>-43129431</v>
      </c>
      <c r="T2474" s="4">
        <f t="shared" si="381"/>
        <v>-0.77016841071428577</v>
      </c>
      <c r="U2474" s="5">
        <f t="shared" si="382"/>
        <v>24.987232635714285</v>
      </c>
      <c r="V2474" s="2">
        <f t="shared" si="383"/>
        <v>2003</v>
      </c>
      <c r="W2474" s="18" t="str">
        <f t="shared" si="384"/>
        <v>sentyabr</v>
      </c>
      <c r="X2474" s="18" t="str">
        <f t="shared" si="385"/>
        <v>Ron Maxwell</v>
      </c>
      <c r="Y2474" s="18" t="str">
        <f t="shared" si="386"/>
        <v>GODS AND GENERALS</v>
      </c>
      <c r="Z2474" s="18" t="str">
        <f t="shared" si="387"/>
        <v>Underperformer</v>
      </c>
      <c r="AA2474" s="18" t="str">
        <f>VLOOKUP(D2474, lookups!$A$2:$B$18, 2, FALSE)</f>
        <v>Medium Budget</v>
      </c>
      <c r="AB2474" s="18" t="str">
        <f t="shared" si="388"/>
        <v>Not Recommended</v>
      </c>
      <c r="AC2474" s="18" t="str">
        <f t="shared" si="389"/>
        <v>Normal</v>
      </c>
    </row>
    <row r="2475" spans="1:29" x14ac:dyDescent="0.35">
      <c r="A2475" s="18" t="s">
        <v>3877</v>
      </c>
      <c r="B2475" s="19">
        <v>38143</v>
      </c>
      <c r="C2475" s="18" t="s">
        <v>50</v>
      </c>
      <c r="D2475" s="18" t="s">
        <v>27</v>
      </c>
      <c r="E2475" s="18" t="s">
        <v>21</v>
      </c>
      <c r="F2475" s="18" t="s">
        <v>22</v>
      </c>
      <c r="G2475" s="18" t="s">
        <v>150</v>
      </c>
      <c r="H2475" s="18" t="s">
        <v>3878</v>
      </c>
      <c r="I2475" s="18" t="s">
        <v>3879</v>
      </c>
      <c r="J2475" s="20">
        <v>489</v>
      </c>
      <c r="K2475" s="20">
        <v>679</v>
      </c>
      <c r="L2475" s="20">
        <v>118</v>
      </c>
      <c r="M2475" s="20">
        <v>0</v>
      </c>
      <c r="N2475" s="20">
        <v>7</v>
      </c>
      <c r="O2475" s="20">
        <v>98</v>
      </c>
      <c r="P2475" s="20">
        <v>114</v>
      </c>
      <c r="Q2475" s="3">
        <v>12831121</v>
      </c>
      <c r="R2475" s="3">
        <v>30000000</v>
      </c>
      <c r="S2475" s="3">
        <f t="shared" si="380"/>
        <v>-17168879</v>
      </c>
      <c r="T2475" s="4">
        <f t="shared" si="381"/>
        <v>-0.57229596666666671</v>
      </c>
      <c r="U2475" s="5">
        <f t="shared" si="382"/>
        <v>27.771081613333333</v>
      </c>
      <c r="V2475" s="2">
        <f t="shared" si="383"/>
        <v>2004</v>
      </c>
      <c r="W2475" s="18" t="str">
        <f t="shared" si="384"/>
        <v>iyun</v>
      </c>
      <c r="X2475" s="18" t="str">
        <f t="shared" si="385"/>
        <v>Paul McGuigan</v>
      </c>
      <c r="Y2475" s="18" t="str">
        <f t="shared" si="386"/>
        <v>WİCKER PARK</v>
      </c>
      <c r="Z2475" s="18" t="str">
        <f t="shared" si="387"/>
        <v>Normal</v>
      </c>
      <c r="AA2475" s="18" t="str">
        <f>VLOOKUP(D2475, lookups!$A$2:$B$18, 2, FALSE)</f>
        <v>Medium Budget</v>
      </c>
      <c r="AB2475" s="18" t="str">
        <f t="shared" si="388"/>
        <v>Not Recommended</v>
      </c>
      <c r="AC2475" s="18" t="str">
        <f t="shared" si="389"/>
        <v>Normal</v>
      </c>
    </row>
    <row r="2476" spans="1:29" x14ac:dyDescent="0.35">
      <c r="A2476" s="18" t="s">
        <v>2402</v>
      </c>
      <c r="B2476" s="19">
        <v>36651</v>
      </c>
      <c r="C2476" s="18" t="s">
        <v>50</v>
      </c>
      <c r="D2476" s="18" t="s">
        <v>95</v>
      </c>
      <c r="E2476" s="18" t="s">
        <v>21</v>
      </c>
      <c r="F2476" s="18" t="s">
        <v>22</v>
      </c>
      <c r="G2476" s="18" t="s">
        <v>110</v>
      </c>
      <c r="H2476" s="18" t="s">
        <v>534</v>
      </c>
      <c r="I2476" s="18" t="s">
        <v>2403</v>
      </c>
      <c r="J2476" s="20">
        <v>1000</v>
      </c>
      <c r="K2476" s="20">
        <v>2764</v>
      </c>
      <c r="L2476" s="20">
        <v>36</v>
      </c>
      <c r="M2476" s="20">
        <v>356</v>
      </c>
      <c r="N2476" s="20">
        <v>4.5999999999999996</v>
      </c>
      <c r="O2476" s="20">
        <v>90</v>
      </c>
      <c r="P2476" s="20">
        <v>101</v>
      </c>
      <c r="Q2476" s="3">
        <v>12801190</v>
      </c>
      <c r="R2476" s="3">
        <v>15000000</v>
      </c>
      <c r="S2476" s="3">
        <f t="shared" si="380"/>
        <v>-2198810</v>
      </c>
      <c r="T2476" s="4">
        <f t="shared" si="381"/>
        <v>-0.14658733333333332</v>
      </c>
      <c r="U2476" s="5">
        <f t="shared" si="382"/>
        <v>18.376965066666664</v>
      </c>
      <c r="V2476" s="2">
        <f t="shared" si="383"/>
        <v>2000</v>
      </c>
      <c r="W2476" s="18" t="str">
        <f t="shared" si="384"/>
        <v>may</v>
      </c>
      <c r="X2476" s="18" t="str">
        <f t="shared" si="385"/>
        <v>Douglas Aarniokoski</v>
      </c>
      <c r="Y2476" s="18" t="str">
        <f t="shared" si="386"/>
        <v>HİGHLANDER: ENDGAME</v>
      </c>
      <c r="Z2476" s="18" t="str">
        <f t="shared" si="387"/>
        <v>Normal</v>
      </c>
      <c r="AA2476" s="18" t="str">
        <f>VLOOKUP(D2476, lookups!$A$2:$B$18, 2, FALSE)</f>
        <v>High Budget</v>
      </c>
      <c r="AB2476" s="18" t="str">
        <f t="shared" si="388"/>
        <v>Not Recommended</v>
      </c>
      <c r="AC2476" s="18" t="str">
        <f t="shared" si="389"/>
        <v>High Buzz Mismatch</v>
      </c>
    </row>
    <row r="2477" spans="1:29" x14ac:dyDescent="0.35">
      <c r="A2477" s="18" t="s">
        <v>692</v>
      </c>
      <c r="B2477" s="19">
        <v>32323</v>
      </c>
      <c r="C2477" s="18" t="s">
        <v>50</v>
      </c>
      <c r="D2477" s="18" t="s">
        <v>38</v>
      </c>
      <c r="E2477" s="18" t="s">
        <v>21</v>
      </c>
      <c r="F2477" s="18" t="s">
        <v>22</v>
      </c>
      <c r="G2477" s="18" t="s">
        <v>110</v>
      </c>
      <c r="H2477" s="18" t="s">
        <v>693</v>
      </c>
      <c r="I2477" s="18" t="s">
        <v>694</v>
      </c>
      <c r="J2477" s="20">
        <v>8000</v>
      </c>
      <c r="K2477" s="20">
        <v>10430</v>
      </c>
      <c r="L2477" s="20">
        <v>80</v>
      </c>
      <c r="M2477" s="20">
        <v>0</v>
      </c>
      <c r="N2477" s="20">
        <v>6.2</v>
      </c>
      <c r="O2477" s="20">
        <v>34</v>
      </c>
      <c r="P2477" s="20">
        <v>104</v>
      </c>
      <c r="Q2477" s="3">
        <v>12793213</v>
      </c>
      <c r="R2477" s="3">
        <v>6000000</v>
      </c>
      <c r="S2477" s="3">
        <f t="shared" si="380"/>
        <v>6793213</v>
      </c>
      <c r="T2477" s="4">
        <f t="shared" si="381"/>
        <v>1.1322021666666666</v>
      </c>
      <c r="U2477" s="5">
        <f t="shared" si="382"/>
        <v>25.252880866666668</v>
      </c>
      <c r="V2477" s="2">
        <f t="shared" si="383"/>
        <v>1988</v>
      </c>
      <c r="W2477" s="18" t="str">
        <f t="shared" si="384"/>
        <v>iyun</v>
      </c>
      <c r="X2477" s="18" t="str">
        <f t="shared" si="385"/>
        <v>Donald Petrie</v>
      </c>
      <c r="Y2477" s="18" t="str">
        <f t="shared" si="386"/>
        <v>MYSTİC PİZZA</v>
      </c>
      <c r="Z2477" s="18" t="str">
        <f t="shared" si="387"/>
        <v>Normal</v>
      </c>
      <c r="AA2477" s="18" t="str">
        <f>VLOOKUP(D2477, lookups!$A$2:$B$18, 2, FALSE)</f>
        <v>Medium Budget</v>
      </c>
      <c r="AB2477" s="18" t="str">
        <f t="shared" si="388"/>
        <v>Not Recommended</v>
      </c>
      <c r="AC2477" s="18" t="str">
        <f t="shared" si="389"/>
        <v>Normal</v>
      </c>
    </row>
    <row r="2478" spans="1:29" x14ac:dyDescent="0.35">
      <c r="A2478" s="18" t="s">
        <v>3690</v>
      </c>
      <c r="B2478" s="19">
        <v>38348</v>
      </c>
      <c r="C2478" s="18" t="s">
        <v>50</v>
      </c>
      <c r="D2478" s="18" t="s">
        <v>38</v>
      </c>
      <c r="E2478" s="18" t="s">
        <v>21</v>
      </c>
      <c r="F2478" s="18" t="s">
        <v>22</v>
      </c>
      <c r="G2478" s="18" t="s">
        <v>110</v>
      </c>
      <c r="H2478" s="18" t="s">
        <v>1274</v>
      </c>
      <c r="I2478" s="18" t="s">
        <v>1367</v>
      </c>
      <c r="J2478" s="20">
        <v>6000</v>
      </c>
      <c r="K2478" s="20">
        <v>8094</v>
      </c>
      <c r="L2478" s="20">
        <v>737</v>
      </c>
      <c r="M2478" s="20">
        <v>0</v>
      </c>
      <c r="N2478" s="20">
        <v>6.7</v>
      </c>
      <c r="O2478" s="20">
        <v>183</v>
      </c>
      <c r="P2478" s="20">
        <v>107</v>
      </c>
      <c r="Q2478" s="3">
        <v>12784713</v>
      </c>
      <c r="R2478" s="3">
        <v>22000000</v>
      </c>
      <c r="S2478" s="3">
        <f t="shared" si="380"/>
        <v>-9215287</v>
      </c>
      <c r="T2478" s="4">
        <f t="shared" si="381"/>
        <v>-0.41887668181818183</v>
      </c>
      <c r="U2478" s="5">
        <f t="shared" si="382"/>
        <v>26.632449327272727</v>
      </c>
      <c r="V2478" s="2">
        <f t="shared" si="383"/>
        <v>2004</v>
      </c>
      <c r="W2478" s="18" t="str">
        <f t="shared" si="384"/>
        <v>dekabr</v>
      </c>
      <c r="X2478" s="18" t="str">
        <f t="shared" si="385"/>
        <v>David O. Russell</v>
      </c>
      <c r="Y2478" s="18" t="str">
        <f t="shared" si="386"/>
        <v>I HEART HUCKABEES</v>
      </c>
      <c r="Z2478" s="18" t="str">
        <f t="shared" si="387"/>
        <v>Normal</v>
      </c>
      <c r="AA2478" s="18" t="str">
        <f>VLOOKUP(D2478, lookups!$A$2:$B$18, 2, FALSE)</f>
        <v>Medium Budget</v>
      </c>
      <c r="AB2478" s="18" t="str">
        <f t="shared" si="388"/>
        <v>Not Recommended</v>
      </c>
      <c r="AC2478" s="18" t="str">
        <f t="shared" si="389"/>
        <v>Normal</v>
      </c>
    </row>
    <row r="2479" spans="1:29" x14ac:dyDescent="0.35">
      <c r="A2479" s="18" t="s">
        <v>6072</v>
      </c>
      <c r="B2479" s="19">
        <v>41130</v>
      </c>
      <c r="C2479" s="18" t="s">
        <v>50</v>
      </c>
      <c r="D2479" s="18" t="s">
        <v>27</v>
      </c>
      <c r="E2479" s="18" t="s">
        <v>21</v>
      </c>
      <c r="F2479" s="18" t="s">
        <v>22</v>
      </c>
      <c r="G2479" s="18" t="s">
        <v>150</v>
      </c>
      <c r="H2479" s="18" t="s">
        <v>6073</v>
      </c>
      <c r="I2479" s="18" t="s">
        <v>6074</v>
      </c>
      <c r="J2479" s="20">
        <v>2000</v>
      </c>
      <c r="K2479" s="20">
        <v>2658</v>
      </c>
      <c r="L2479" s="20">
        <v>188</v>
      </c>
      <c r="M2479" s="20">
        <v>31000</v>
      </c>
      <c r="N2479" s="20">
        <v>7.3</v>
      </c>
      <c r="O2479" s="20">
        <v>663</v>
      </c>
      <c r="P2479" s="20">
        <v>93</v>
      </c>
      <c r="Q2479" s="3">
        <v>12784397</v>
      </c>
      <c r="R2479" s="3">
        <v>1800000</v>
      </c>
      <c r="S2479" s="3">
        <f t="shared" si="380"/>
        <v>10984397</v>
      </c>
      <c r="T2479" s="4">
        <f t="shared" si="381"/>
        <v>6.1024427777777781</v>
      </c>
      <c r="U2479" s="5">
        <f t="shared" si="382"/>
        <v>34.740977111111114</v>
      </c>
      <c r="V2479" s="2">
        <f t="shared" si="383"/>
        <v>2012</v>
      </c>
      <c r="W2479" s="18" t="str">
        <f t="shared" si="384"/>
        <v>avgust</v>
      </c>
      <c r="X2479" s="18" t="str">
        <f t="shared" si="385"/>
        <v>Benh Zeitlin</v>
      </c>
      <c r="Y2479" s="18" t="str">
        <f t="shared" si="386"/>
        <v>BEASTS OF THE SOUTHERN WİLD</v>
      </c>
      <c r="Z2479" s="18" t="str">
        <f t="shared" si="387"/>
        <v>Normal</v>
      </c>
      <c r="AA2479" s="18" t="str">
        <f>VLOOKUP(D2479, lookups!$A$2:$B$18, 2, FALSE)</f>
        <v>Medium Budget</v>
      </c>
      <c r="AB2479" s="18" t="str">
        <f t="shared" si="388"/>
        <v>Not Recommended</v>
      </c>
      <c r="AC2479" s="18" t="str">
        <f t="shared" si="389"/>
        <v>Normal</v>
      </c>
    </row>
    <row r="2480" spans="1:29" x14ac:dyDescent="0.35">
      <c r="A2480" s="18" t="s">
        <v>1402</v>
      </c>
      <c r="B2480" s="19">
        <v>35317</v>
      </c>
      <c r="C2480" s="18" t="s">
        <v>50</v>
      </c>
      <c r="D2480" s="18" t="s">
        <v>27</v>
      </c>
      <c r="E2480" s="18" t="s">
        <v>21</v>
      </c>
      <c r="F2480" s="18" t="s">
        <v>22</v>
      </c>
      <c r="G2480" s="18" t="s">
        <v>150</v>
      </c>
      <c r="H2480" s="18" t="s">
        <v>1294</v>
      </c>
      <c r="I2480" s="18" t="s">
        <v>1403</v>
      </c>
      <c r="J2480" s="20">
        <v>29000</v>
      </c>
      <c r="K2480" s="20">
        <v>63194</v>
      </c>
      <c r="L2480" s="20">
        <v>4</v>
      </c>
      <c r="M2480" s="20">
        <v>1000</v>
      </c>
      <c r="N2480" s="20">
        <v>6.7</v>
      </c>
      <c r="O2480" s="20">
        <v>45</v>
      </c>
      <c r="P2480" s="20">
        <v>98</v>
      </c>
      <c r="Q2480" s="3">
        <v>12782508</v>
      </c>
      <c r="R2480" s="3">
        <v>23000000</v>
      </c>
      <c r="S2480" s="3">
        <f t="shared" si="380"/>
        <v>-10217492</v>
      </c>
      <c r="T2480" s="4">
        <f t="shared" si="381"/>
        <v>-0.44423878260869565</v>
      </c>
      <c r="U2480" s="5">
        <f t="shared" si="382"/>
        <v>26.722304486956524</v>
      </c>
      <c r="V2480" s="2">
        <f t="shared" si="383"/>
        <v>1996</v>
      </c>
      <c r="W2480" s="18" t="str">
        <f t="shared" si="384"/>
        <v>sentyabr</v>
      </c>
      <c r="X2480" s="18" t="str">
        <f t="shared" si="385"/>
        <v>Jerry Zaks</v>
      </c>
      <c r="Y2480" s="18" t="str">
        <f t="shared" si="386"/>
        <v>MARVİN'S ROOM</v>
      </c>
      <c r="Z2480" s="18" t="str">
        <f t="shared" si="387"/>
        <v>Normal</v>
      </c>
      <c r="AA2480" s="18" t="str">
        <f>VLOOKUP(D2480, lookups!$A$2:$B$18, 2, FALSE)</f>
        <v>Medium Budget</v>
      </c>
      <c r="AB2480" s="18" t="str">
        <f t="shared" si="388"/>
        <v>Not Recommended</v>
      </c>
      <c r="AC2480" s="18" t="str">
        <f t="shared" si="389"/>
        <v>Normal</v>
      </c>
    </row>
    <row r="2481" spans="1:29" x14ac:dyDescent="0.35">
      <c r="A2481" s="18" t="s">
        <v>4157</v>
      </c>
      <c r="B2481" s="19">
        <v>38545</v>
      </c>
      <c r="C2481" s="18" t="s">
        <v>50</v>
      </c>
      <c r="D2481" s="18" t="s">
        <v>79</v>
      </c>
      <c r="E2481" s="18" t="s">
        <v>21</v>
      </c>
      <c r="F2481" s="18" t="s">
        <v>22</v>
      </c>
      <c r="G2481" s="18" t="s">
        <v>150</v>
      </c>
      <c r="H2481" s="18" t="s">
        <v>1110</v>
      </c>
      <c r="I2481" s="18" t="s">
        <v>1937</v>
      </c>
      <c r="J2481" s="20">
        <v>23000</v>
      </c>
      <c r="K2481" s="20">
        <v>27829</v>
      </c>
      <c r="L2481" s="20">
        <v>0</v>
      </c>
      <c r="M2481" s="20">
        <v>0</v>
      </c>
      <c r="N2481" s="20">
        <v>6.7</v>
      </c>
      <c r="O2481" s="20">
        <v>222</v>
      </c>
      <c r="P2481" s="20">
        <v>150</v>
      </c>
      <c r="Q2481" s="3">
        <v>12712093</v>
      </c>
      <c r="R2481" s="3">
        <v>30000000</v>
      </c>
      <c r="S2481" s="3">
        <f t="shared" si="380"/>
        <v>-17287907</v>
      </c>
      <c r="T2481" s="4">
        <f t="shared" si="381"/>
        <v>-0.57626356666666667</v>
      </c>
      <c r="U2481" s="5">
        <f t="shared" si="382"/>
        <v>26.569494573333333</v>
      </c>
      <c r="V2481" s="2">
        <f t="shared" si="383"/>
        <v>2005</v>
      </c>
      <c r="W2481" s="18" t="str">
        <f t="shared" si="384"/>
        <v>iyul</v>
      </c>
      <c r="X2481" s="18" t="str">
        <f t="shared" si="385"/>
        <v>Terrence Malick</v>
      </c>
      <c r="Y2481" s="18" t="str">
        <f t="shared" si="386"/>
        <v>THE NEW WORLD</v>
      </c>
      <c r="Z2481" s="18" t="str">
        <f t="shared" si="387"/>
        <v>Normal</v>
      </c>
      <c r="AA2481" s="18" t="str">
        <f>VLOOKUP(D2481, lookups!$A$2:$B$18, 2, FALSE)</f>
        <v>Medium Budget</v>
      </c>
      <c r="AB2481" s="18" t="str">
        <f t="shared" si="388"/>
        <v>Not Recommended</v>
      </c>
      <c r="AC2481" s="18" t="str">
        <f t="shared" si="389"/>
        <v>Normal</v>
      </c>
    </row>
    <row r="2482" spans="1:29" x14ac:dyDescent="0.35">
      <c r="A2482" s="18" t="s">
        <v>5104</v>
      </c>
      <c r="B2482" s="19">
        <v>39700</v>
      </c>
      <c r="C2482" s="18" t="s">
        <v>50</v>
      </c>
      <c r="D2482" s="18" t="s">
        <v>58</v>
      </c>
      <c r="E2482" s="18" t="s">
        <v>21</v>
      </c>
      <c r="F2482" s="18" t="s">
        <v>22</v>
      </c>
      <c r="G2482" s="18" t="s">
        <v>46</v>
      </c>
      <c r="H2482" s="18" t="s">
        <v>5105</v>
      </c>
      <c r="I2482" s="18" t="s">
        <v>3092</v>
      </c>
      <c r="J2482" s="20">
        <v>354</v>
      </c>
      <c r="K2482" s="20">
        <v>568</v>
      </c>
      <c r="L2482" s="20">
        <v>12</v>
      </c>
      <c r="M2482" s="20">
        <v>175</v>
      </c>
      <c r="N2482" s="20">
        <v>5.7</v>
      </c>
      <c r="O2482" s="20">
        <v>37</v>
      </c>
      <c r="P2482" s="20">
        <v>85</v>
      </c>
      <c r="Q2482" s="3">
        <v>12701880</v>
      </c>
      <c r="R2482" s="3">
        <v>15000000</v>
      </c>
      <c r="S2482" s="3">
        <f t="shared" si="380"/>
        <v>-2298120</v>
      </c>
      <c r="T2482" s="4">
        <f t="shared" si="381"/>
        <v>-0.15320800000000001</v>
      </c>
      <c r="U2482" s="5">
        <f t="shared" si="382"/>
        <v>22.756216800000001</v>
      </c>
      <c r="V2482" s="2">
        <f t="shared" si="383"/>
        <v>2008</v>
      </c>
      <c r="W2482" s="18" t="str">
        <f t="shared" si="384"/>
        <v>sentyabr</v>
      </c>
      <c r="X2482" s="18" t="str">
        <f t="shared" si="385"/>
        <v>Mike Nawrocki</v>
      </c>
      <c r="Y2482" s="18" t="str">
        <f t="shared" si="386"/>
        <v>THE PİRATES WHO DON'T DO ANYTHİNG: A VEGGİETALES MOVİE</v>
      </c>
      <c r="Z2482" s="18" t="str">
        <f t="shared" si="387"/>
        <v>Normal</v>
      </c>
      <c r="AA2482" s="18" t="str">
        <f>VLOOKUP(D2482, lookups!$A$2:$B$18, 2, FALSE)</f>
        <v>High Budget</v>
      </c>
      <c r="AB2482" s="18" t="str">
        <f t="shared" si="388"/>
        <v>Not Recommended</v>
      </c>
      <c r="AC2482" s="18" t="str">
        <f t="shared" si="389"/>
        <v>High Buzz Mismatch</v>
      </c>
    </row>
    <row r="2483" spans="1:29" x14ac:dyDescent="0.35">
      <c r="A2483" s="18" t="s">
        <v>3261</v>
      </c>
      <c r="B2483" s="19">
        <v>37559</v>
      </c>
      <c r="C2483" s="18" t="s">
        <v>50</v>
      </c>
      <c r="D2483" s="18" t="s">
        <v>109</v>
      </c>
      <c r="E2483" s="18" t="s">
        <v>21</v>
      </c>
      <c r="F2483" s="18" t="s">
        <v>22</v>
      </c>
      <c r="G2483" s="18" t="s">
        <v>150</v>
      </c>
      <c r="H2483" s="18" t="s">
        <v>3262</v>
      </c>
      <c r="I2483" s="18" t="s">
        <v>1016</v>
      </c>
      <c r="J2483" s="20">
        <v>1000</v>
      </c>
      <c r="K2483" s="20">
        <v>4060</v>
      </c>
      <c r="L2483" s="20">
        <v>11</v>
      </c>
      <c r="M2483" s="20">
        <v>814</v>
      </c>
      <c r="N2483" s="20">
        <v>4.8</v>
      </c>
      <c r="O2483" s="20">
        <v>81</v>
      </c>
      <c r="P2483" s="20">
        <v>89</v>
      </c>
      <c r="Q2483" s="3">
        <v>12693621</v>
      </c>
      <c r="R2483" s="3">
        <v>17000000</v>
      </c>
      <c r="S2483" s="3">
        <f t="shared" si="380"/>
        <v>-4306379</v>
      </c>
      <c r="T2483" s="4">
        <f t="shared" si="381"/>
        <v>-0.25331641176470587</v>
      </c>
      <c r="U2483" s="5">
        <f t="shared" si="382"/>
        <v>19.180073435294116</v>
      </c>
      <c r="V2483" s="2">
        <f t="shared" si="383"/>
        <v>2002</v>
      </c>
      <c r="W2483" s="18" t="str">
        <f t="shared" si="384"/>
        <v>oktyabr</v>
      </c>
      <c r="X2483" s="18" t="str">
        <f t="shared" si="385"/>
        <v>Robert Harmon</v>
      </c>
      <c r="Y2483" s="18" t="str">
        <f t="shared" si="386"/>
        <v>THEY</v>
      </c>
      <c r="Z2483" s="18" t="str">
        <f t="shared" si="387"/>
        <v>Normal</v>
      </c>
      <c r="AA2483" s="18" t="str">
        <f>VLOOKUP(D2483, lookups!$A$2:$B$18, 2, FALSE)</f>
        <v>Low Budget</v>
      </c>
      <c r="AB2483" s="18" t="str">
        <f t="shared" si="388"/>
        <v>Not Recommended</v>
      </c>
      <c r="AC2483" s="18" t="str">
        <f t="shared" si="389"/>
        <v>High Buzz Mismatch</v>
      </c>
    </row>
    <row r="2484" spans="1:29" x14ac:dyDescent="0.35">
      <c r="A2484" s="18" t="s">
        <v>2727</v>
      </c>
      <c r="B2484" s="19">
        <v>36896</v>
      </c>
      <c r="C2484" s="18" t="s">
        <v>50</v>
      </c>
      <c r="D2484" s="18" t="s">
        <v>95</v>
      </c>
      <c r="E2484" s="18" t="s">
        <v>21</v>
      </c>
      <c r="F2484" s="18" t="s">
        <v>22</v>
      </c>
      <c r="G2484" s="18" t="s">
        <v>110</v>
      </c>
      <c r="H2484" s="18" t="s">
        <v>2728</v>
      </c>
      <c r="I2484" s="18" t="s">
        <v>2729</v>
      </c>
      <c r="J2484" s="20">
        <v>1000</v>
      </c>
      <c r="K2484" s="20">
        <v>3050</v>
      </c>
      <c r="L2484" s="20">
        <v>52</v>
      </c>
      <c r="M2484" s="20">
        <v>0</v>
      </c>
      <c r="N2484" s="20">
        <v>4.4000000000000004</v>
      </c>
      <c r="O2484" s="20">
        <v>205</v>
      </c>
      <c r="P2484" s="20">
        <v>85</v>
      </c>
      <c r="Q2484" s="3">
        <v>12610731</v>
      </c>
      <c r="R2484" s="3">
        <v>11000000</v>
      </c>
      <c r="S2484" s="3">
        <f t="shared" si="380"/>
        <v>1610731</v>
      </c>
      <c r="T2484" s="4">
        <f t="shared" si="381"/>
        <v>0.1464300909090909</v>
      </c>
      <c r="U2484" s="5">
        <f t="shared" si="382"/>
        <v>17.658572036363637</v>
      </c>
      <c r="V2484" s="2">
        <f t="shared" si="383"/>
        <v>2001</v>
      </c>
      <c r="W2484" s="18" t="str">
        <f t="shared" si="384"/>
        <v>yanvar</v>
      </c>
      <c r="X2484" s="18" t="str">
        <f t="shared" si="385"/>
        <v>James Isaac</v>
      </c>
      <c r="Y2484" s="18" t="str">
        <f t="shared" si="386"/>
        <v>JASON X</v>
      </c>
      <c r="Z2484" s="18" t="str">
        <f t="shared" si="387"/>
        <v>Normal</v>
      </c>
      <c r="AA2484" s="18" t="str">
        <f>VLOOKUP(D2484, lookups!$A$2:$B$18, 2, FALSE)</f>
        <v>High Budget</v>
      </c>
      <c r="AB2484" s="18" t="str">
        <f t="shared" si="388"/>
        <v>Not Recommended</v>
      </c>
      <c r="AC2484" s="18" t="str">
        <f t="shared" si="389"/>
        <v>High Buzz Mismatch</v>
      </c>
    </row>
    <row r="2485" spans="1:29" x14ac:dyDescent="0.35">
      <c r="A2485" s="18" t="s">
        <v>2234</v>
      </c>
      <c r="B2485" s="19">
        <v>36453</v>
      </c>
      <c r="C2485" s="18" t="s">
        <v>50</v>
      </c>
      <c r="D2485" s="18" t="s">
        <v>95</v>
      </c>
      <c r="E2485" s="18" t="s">
        <v>21</v>
      </c>
      <c r="F2485" s="18" t="s">
        <v>22</v>
      </c>
      <c r="G2485" s="18" t="s">
        <v>150</v>
      </c>
      <c r="H2485" s="18" t="s">
        <v>2235</v>
      </c>
      <c r="I2485" s="18" t="s">
        <v>2236</v>
      </c>
      <c r="J2485" s="20">
        <v>488</v>
      </c>
      <c r="K2485" s="20">
        <v>2428</v>
      </c>
      <c r="L2485" s="20">
        <v>0</v>
      </c>
      <c r="M2485" s="20">
        <v>129</v>
      </c>
      <c r="N2485" s="20">
        <v>3.5</v>
      </c>
      <c r="O2485" s="20">
        <v>39</v>
      </c>
      <c r="P2485" s="20">
        <v>100</v>
      </c>
      <c r="Q2485" s="3">
        <v>12610552</v>
      </c>
      <c r="R2485" s="3">
        <v>7500000</v>
      </c>
      <c r="S2485" s="3">
        <f t="shared" si="380"/>
        <v>5110552</v>
      </c>
      <c r="T2485" s="4">
        <f t="shared" si="381"/>
        <v>0.68140693333333335</v>
      </c>
      <c r="U2485" s="5">
        <f t="shared" si="382"/>
        <v>14.285462773333334</v>
      </c>
      <c r="V2485" s="2">
        <f t="shared" si="383"/>
        <v>1999</v>
      </c>
      <c r="W2485" s="18" t="str">
        <f t="shared" si="384"/>
        <v>oktyabr</v>
      </c>
      <c r="X2485" s="18" t="str">
        <f t="shared" si="385"/>
        <v>Robert Marcarelli</v>
      </c>
      <c r="Y2485" s="18" t="str">
        <f t="shared" si="386"/>
        <v>THE OMEGA CODE</v>
      </c>
      <c r="Z2485" s="18" t="str">
        <f t="shared" si="387"/>
        <v>Normal</v>
      </c>
      <c r="AA2485" s="18" t="str">
        <f>VLOOKUP(D2485, lookups!$A$2:$B$18, 2, FALSE)</f>
        <v>High Budget</v>
      </c>
      <c r="AB2485" s="18" t="str">
        <f t="shared" si="388"/>
        <v>Not Recommended</v>
      </c>
      <c r="AC2485" s="18" t="str">
        <f t="shared" si="389"/>
        <v>High Buzz Mismatch</v>
      </c>
    </row>
    <row r="2486" spans="1:29" x14ac:dyDescent="0.35">
      <c r="A2486" s="18" t="s">
        <v>3366</v>
      </c>
      <c r="B2486" s="19">
        <v>37642</v>
      </c>
      <c r="C2486" s="18" t="s">
        <v>19</v>
      </c>
      <c r="D2486" s="18" t="s">
        <v>109</v>
      </c>
      <c r="E2486" s="18" t="s">
        <v>21</v>
      </c>
      <c r="F2486" s="18" t="s">
        <v>22</v>
      </c>
      <c r="G2486" s="18" t="s">
        <v>110</v>
      </c>
      <c r="H2486" s="18" t="s">
        <v>3367</v>
      </c>
      <c r="I2486" s="18" t="s">
        <v>3368</v>
      </c>
      <c r="J2486" s="20">
        <v>1000</v>
      </c>
      <c r="K2486" s="20">
        <v>2444</v>
      </c>
      <c r="L2486" s="20">
        <v>0</v>
      </c>
      <c r="M2486" s="20">
        <v>0</v>
      </c>
      <c r="N2486" s="20">
        <v>6</v>
      </c>
      <c r="O2486" s="20">
        <v>202</v>
      </c>
      <c r="P2486" s="20">
        <v>105</v>
      </c>
      <c r="Q2486" s="3">
        <v>12583510</v>
      </c>
      <c r="R2486" s="3">
        <v>7000000</v>
      </c>
      <c r="S2486" s="3">
        <f t="shared" si="380"/>
        <v>5583510</v>
      </c>
      <c r="T2486" s="4">
        <f t="shared" si="381"/>
        <v>0.79764428571428569</v>
      </c>
      <c r="U2486" s="5">
        <f t="shared" si="382"/>
        <v>24.319057714285716</v>
      </c>
      <c r="V2486" s="2">
        <f t="shared" si="383"/>
        <v>2003</v>
      </c>
      <c r="W2486" s="18" t="str">
        <f t="shared" si="384"/>
        <v>yanvar</v>
      </c>
      <c r="X2486" s="18" t="str">
        <f t="shared" si="385"/>
        <v>Rob Zombie</v>
      </c>
      <c r="Y2486" s="18" t="str">
        <f t="shared" si="386"/>
        <v>HOUSE OF 1000 CORPSES</v>
      </c>
      <c r="Z2486" s="18" t="str">
        <f t="shared" si="387"/>
        <v>Normal</v>
      </c>
      <c r="AA2486" s="18" t="str">
        <f>VLOOKUP(D2486, lookups!$A$2:$B$18, 2, FALSE)</f>
        <v>Low Budget</v>
      </c>
      <c r="AB2486" s="18" t="str">
        <f t="shared" si="388"/>
        <v>Not Recommended</v>
      </c>
      <c r="AC2486" s="18" t="str">
        <f t="shared" si="389"/>
        <v>Normal</v>
      </c>
    </row>
    <row r="2487" spans="1:29" x14ac:dyDescent="0.35">
      <c r="A2487" s="18" t="s">
        <v>5188</v>
      </c>
      <c r="B2487" s="19">
        <v>39941</v>
      </c>
      <c r="C2487" s="18" t="s">
        <v>50</v>
      </c>
      <c r="D2487" s="18" t="s">
        <v>27</v>
      </c>
      <c r="E2487" s="18" t="s">
        <v>21</v>
      </c>
      <c r="F2487" s="18" t="s">
        <v>101</v>
      </c>
      <c r="G2487" s="18" t="s">
        <v>150</v>
      </c>
      <c r="H2487" s="18" t="s">
        <v>4515</v>
      </c>
      <c r="I2487" s="18" t="s">
        <v>5189</v>
      </c>
      <c r="J2487" s="20">
        <v>3000</v>
      </c>
      <c r="K2487" s="20">
        <v>4198</v>
      </c>
      <c r="L2487" s="20">
        <v>92</v>
      </c>
      <c r="M2487" s="20">
        <v>12000</v>
      </c>
      <c r="N2487" s="20">
        <v>7.3</v>
      </c>
      <c r="O2487" s="20">
        <v>278</v>
      </c>
      <c r="P2487" s="20">
        <v>100</v>
      </c>
      <c r="Q2487" s="3">
        <v>12574715</v>
      </c>
      <c r="R2487" s="3">
        <v>4500000</v>
      </c>
      <c r="S2487" s="3">
        <f t="shared" si="380"/>
        <v>8074715</v>
      </c>
      <c r="T2487" s="4">
        <f t="shared" si="381"/>
        <v>1.7943811111111112</v>
      </c>
      <c r="U2487" s="5">
        <f t="shared" si="382"/>
        <v>31.117752444444442</v>
      </c>
      <c r="V2487" s="2">
        <f t="shared" si="383"/>
        <v>2009</v>
      </c>
      <c r="W2487" s="18" t="str">
        <f t="shared" si="384"/>
        <v>may</v>
      </c>
      <c r="X2487" s="18" t="str">
        <f t="shared" si="385"/>
        <v>Lone Scherfig</v>
      </c>
      <c r="Y2487" s="18" t="str">
        <f t="shared" si="386"/>
        <v>AN EDUCATİON</v>
      </c>
      <c r="Z2487" s="18" t="str">
        <f t="shared" si="387"/>
        <v>Normal</v>
      </c>
      <c r="AA2487" s="18" t="str">
        <f>VLOOKUP(D2487, lookups!$A$2:$B$18, 2, FALSE)</f>
        <v>Medium Budget</v>
      </c>
      <c r="AB2487" s="18" t="str">
        <f t="shared" si="388"/>
        <v>Not Recommended</v>
      </c>
      <c r="AC2487" s="18" t="str">
        <f t="shared" si="389"/>
        <v>Normal</v>
      </c>
    </row>
    <row r="2488" spans="1:29" x14ac:dyDescent="0.35">
      <c r="A2488" s="18" t="s">
        <v>4155</v>
      </c>
      <c r="B2488" s="19">
        <v>38497</v>
      </c>
      <c r="C2488" s="18" t="s">
        <v>50</v>
      </c>
      <c r="D2488" s="18" t="s">
        <v>38</v>
      </c>
      <c r="E2488" s="18" t="s">
        <v>21</v>
      </c>
      <c r="F2488" s="18" t="s">
        <v>22</v>
      </c>
      <c r="G2488" s="18" t="s">
        <v>110</v>
      </c>
      <c r="H2488" s="18" t="s">
        <v>4063</v>
      </c>
      <c r="I2488" s="18" t="s">
        <v>4156</v>
      </c>
      <c r="J2488" s="20">
        <v>3000</v>
      </c>
      <c r="K2488" s="20">
        <v>4053</v>
      </c>
      <c r="L2488" s="20">
        <v>47</v>
      </c>
      <c r="M2488" s="20">
        <v>808</v>
      </c>
      <c r="N2488" s="20">
        <v>6.8</v>
      </c>
      <c r="O2488" s="20">
        <v>191</v>
      </c>
      <c r="P2488" s="20">
        <v>96</v>
      </c>
      <c r="Q2488" s="3">
        <v>12570442</v>
      </c>
      <c r="R2488" s="3">
        <v>10000000</v>
      </c>
      <c r="S2488" s="3">
        <f t="shared" si="380"/>
        <v>2570442</v>
      </c>
      <c r="T2488" s="4">
        <f t="shared" si="381"/>
        <v>0.2570442</v>
      </c>
      <c r="U2488" s="5">
        <f t="shared" si="382"/>
        <v>27.38361768</v>
      </c>
      <c r="V2488" s="2">
        <f t="shared" si="383"/>
        <v>2005</v>
      </c>
      <c r="W2488" s="18" t="str">
        <f t="shared" si="384"/>
        <v>may</v>
      </c>
      <c r="X2488" s="18" t="str">
        <f t="shared" si="385"/>
        <v>Richard Shepard</v>
      </c>
      <c r="Y2488" s="18" t="str">
        <f t="shared" si="386"/>
        <v>THE MATADOR</v>
      </c>
      <c r="Z2488" s="18" t="str">
        <f t="shared" si="387"/>
        <v>Normal</v>
      </c>
      <c r="AA2488" s="18" t="str">
        <f>VLOOKUP(D2488, lookups!$A$2:$B$18, 2, FALSE)</f>
        <v>Medium Budget</v>
      </c>
      <c r="AB2488" s="18" t="str">
        <f t="shared" si="388"/>
        <v>Not Recommended</v>
      </c>
      <c r="AC2488" s="18" t="str">
        <f t="shared" si="389"/>
        <v>Normal</v>
      </c>
    </row>
    <row r="2489" spans="1:29" x14ac:dyDescent="0.35">
      <c r="A2489" s="18" t="s">
        <v>5952</v>
      </c>
      <c r="B2489" s="19">
        <v>40582</v>
      </c>
      <c r="C2489" s="18" t="s">
        <v>50</v>
      </c>
      <c r="D2489" s="18" t="s">
        <v>27</v>
      </c>
      <c r="E2489" s="18" t="s">
        <v>21</v>
      </c>
      <c r="F2489" s="18" t="s">
        <v>179</v>
      </c>
      <c r="G2489" s="18" t="s">
        <v>110</v>
      </c>
      <c r="H2489" s="18" t="s">
        <v>5953</v>
      </c>
      <c r="I2489" s="18" t="s">
        <v>3427</v>
      </c>
      <c r="J2489" s="20">
        <v>120</v>
      </c>
      <c r="K2489" s="20">
        <v>218</v>
      </c>
      <c r="L2489" s="20">
        <v>9</v>
      </c>
      <c r="M2489" s="20">
        <v>0</v>
      </c>
      <c r="N2489" s="20">
        <v>5.3</v>
      </c>
      <c r="O2489" s="20">
        <v>218</v>
      </c>
      <c r="P2489" s="20">
        <v>86</v>
      </c>
      <c r="Q2489" s="3">
        <v>12555230</v>
      </c>
      <c r="R2489" s="3">
        <v>2000000</v>
      </c>
      <c r="S2489" s="3">
        <f t="shared" si="380"/>
        <v>10555230</v>
      </c>
      <c r="T2489" s="4">
        <f t="shared" si="381"/>
        <v>5.2776149999999999</v>
      </c>
      <c r="U2489" s="5">
        <f t="shared" si="382"/>
        <v>23.311045999999997</v>
      </c>
      <c r="V2489" s="2">
        <f t="shared" si="383"/>
        <v>2011</v>
      </c>
      <c r="W2489" s="18" t="str">
        <f t="shared" si="384"/>
        <v>fevral</v>
      </c>
      <c r="X2489" s="18" t="str">
        <f t="shared" si="385"/>
        <v>Chris Kentis</v>
      </c>
      <c r="Y2489" s="18" t="str">
        <f t="shared" si="386"/>
        <v>SİLENT HOUSE</v>
      </c>
      <c r="Z2489" s="18" t="str">
        <f t="shared" si="387"/>
        <v>Normal</v>
      </c>
      <c r="AA2489" s="18" t="str">
        <f>VLOOKUP(D2489, lookups!$A$2:$B$18, 2, FALSE)</f>
        <v>Medium Budget</v>
      </c>
      <c r="AB2489" s="18" t="str">
        <f t="shared" si="388"/>
        <v>Not Recommended</v>
      </c>
      <c r="AC2489" s="18" t="str">
        <f t="shared" si="389"/>
        <v>Normal</v>
      </c>
    </row>
    <row r="2490" spans="1:29" x14ac:dyDescent="0.35">
      <c r="A2490" s="18" t="s">
        <v>4365</v>
      </c>
      <c r="B2490" s="19">
        <v>38952</v>
      </c>
      <c r="C2490" s="18" t="s">
        <v>50</v>
      </c>
      <c r="D2490" s="18" t="s">
        <v>20</v>
      </c>
      <c r="E2490" s="18" t="s">
        <v>21</v>
      </c>
      <c r="F2490" s="18" t="s">
        <v>22</v>
      </c>
      <c r="G2490" s="18" t="s">
        <v>110</v>
      </c>
      <c r="H2490" s="18" t="s">
        <v>3911</v>
      </c>
      <c r="I2490" s="18" t="s">
        <v>4366</v>
      </c>
      <c r="J2490" s="20">
        <v>907</v>
      </c>
      <c r="K2490" s="20">
        <v>3633</v>
      </c>
      <c r="L2490" s="20">
        <v>16</v>
      </c>
      <c r="M2490" s="20">
        <v>489</v>
      </c>
      <c r="N2490" s="20">
        <v>6.2</v>
      </c>
      <c r="O2490" s="20">
        <v>81</v>
      </c>
      <c r="P2490" s="20">
        <v>121</v>
      </c>
      <c r="Q2490" s="3">
        <v>12549485</v>
      </c>
      <c r="R2490" s="3">
        <v>15000000</v>
      </c>
      <c r="S2490" s="3">
        <f t="shared" si="380"/>
        <v>-2450515</v>
      </c>
      <c r="T2490" s="4">
        <f t="shared" si="381"/>
        <v>-0.16336766666666666</v>
      </c>
      <c r="U2490" s="5">
        <f t="shared" si="382"/>
        <v>24.783552933333333</v>
      </c>
      <c r="V2490" s="2">
        <f t="shared" si="383"/>
        <v>2006</v>
      </c>
      <c r="W2490" s="18" t="str">
        <f t="shared" si="384"/>
        <v>avgust</v>
      </c>
      <c r="X2490" s="18" t="str">
        <f t="shared" si="385"/>
        <v>Bryan Barber</v>
      </c>
      <c r="Y2490" s="18" t="str">
        <f t="shared" si="386"/>
        <v>IDLEWİLD</v>
      </c>
      <c r="Z2490" s="18" t="str">
        <f t="shared" si="387"/>
        <v>Normal</v>
      </c>
      <c r="AA2490" s="18" t="str">
        <f>VLOOKUP(D2490, lookups!$A$2:$B$18, 2, FALSE)</f>
        <v>Medium Budget</v>
      </c>
      <c r="AB2490" s="18" t="str">
        <f t="shared" si="388"/>
        <v>Not Recommended</v>
      </c>
      <c r="AC2490" s="18" t="str">
        <f t="shared" si="389"/>
        <v>Normal</v>
      </c>
    </row>
    <row r="2491" spans="1:29" x14ac:dyDescent="0.35">
      <c r="A2491" s="18" t="s">
        <v>1606</v>
      </c>
      <c r="B2491" s="19">
        <v>35477</v>
      </c>
      <c r="C2491" s="18" t="s">
        <v>50</v>
      </c>
      <c r="D2491" s="18" t="s">
        <v>27</v>
      </c>
      <c r="E2491" s="18" t="s">
        <v>21</v>
      </c>
      <c r="F2491" s="18" t="s">
        <v>22</v>
      </c>
      <c r="G2491" s="18" t="s">
        <v>110</v>
      </c>
      <c r="H2491" s="18" t="s">
        <v>1607</v>
      </c>
      <c r="I2491" s="18" t="s">
        <v>1608</v>
      </c>
      <c r="J2491" s="20">
        <v>962</v>
      </c>
      <c r="K2491" s="20">
        <v>3871</v>
      </c>
      <c r="L2491" s="20">
        <v>28</v>
      </c>
      <c r="M2491" s="20">
        <v>1000</v>
      </c>
      <c r="N2491" s="20">
        <v>7.4</v>
      </c>
      <c r="O2491" s="20">
        <v>16</v>
      </c>
      <c r="P2491" s="20">
        <v>104</v>
      </c>
      <c r="Q2491" s="3">
        <v>12514138</v>
      </c>
      <c r="R2491" s="3">
        <v>10000000</v>
      </c>
      <c r="S2491" s="3">
        <f t="shared" si="380"/>
        <v>2514138</v>
      </c>
      <c r="T2491" s="4">
        <f t="shared" si="381"/>
        <v>0.25141380000000002</v>
      </c>
      <c r="U2491" s="5">
        <f t="shared" si="382"/>
        <v>29.800565520000003</v>
      </c>
      <c r="V2491" s="2">
        <f t="shared" si="383"/>
        <v>1997</v>
      </c>
      <c r="W2491" s="18" t="str">
        <f t="shared" si="384"/>
        <v>fevral</v>
      </c>
      <c r="X2491" s="18" t="str">
        <f t="shared" si="385"/>
        <v>Theodore Witcher</v>
      </c>
      <c r="Y2491" s="18" t="str">
        <f t="shared" si="386"/>
        <v>LOVE JONES</v>
      </c>
      <c r="Z2491" s="18" t="str">
        <f t="shared" si="387"/>
        <v>Normal</v>
      </c>
      <c r="AA2491" s="18" t="str">
        <f>VLOOKUP(D2491, lookups!$A$2:$B$18, 2, FALSE)</f>
        <v>Medium Budget</v>
      </c>
      <c r="AB2491" s="18" t="str">
        <f t="shared" si="388"/>
        <v>Not Recommended</v>
      </c>
      <c r="AC2491" s="18" t="str">
        <f t="shared" si="389"/>
        <v>Normal</v>
      </c>
    </row>
    <row r="2492" spans="1:29" x14ac:dyDescent="0.35">
      <c r="A2492" s="18" t="s">
        <v>4188</v>
      </c>
      <c r="B2492" s="19">
        <v>38402</v>
      </c>
      <c r="C2492" s="18" t="s">
        <v>50</v>
      </c>
      <c r="D2492" s="18" t="s">
        <v>38</v>
      </c>
      <c r="E2492" s="18" t="s">
        <v>21</v>
      </c>
      <c r="F2492" s="18" t="s">
        <v>22</v>
      </c>
      <c r="G2492" s="18" t="s">
        <v>110</v>
      </c>
      <c r="H2492" s="18" t="s">
        <v>480</v>
      </c>
      <c r="I2492" s="18" t="s">
        <v>2895</v>
      </c>
      <c r="J2492" s="20">
        <v>12000</v>
      </c>
      <c r="K2492" s="20">
        <v>13156</v>
      </c>
      <c r="L2492" s="20">
        <v>563</v>
      </c>
      <c r="M2492" s="20">
        <v>0</v>
      </c>
      <c r="N2492" s="20">
        <v>6.6</v>
      </c>
      <c r="O2492" s="20">
        <v>156</v>
      </c>
      <c r="P2492" s="20">
        <v>102</v>
      </c>
      <c r="Q2492" s="3">
        <v>12469811</v>
      </c>
      <c r="R2492" s="3">
        <v>22000000</v>
      </c>
      <c r="S2492" s="3">
        <f t="shared" si="380"/>
        <v>-9530189</v>
      </c>
      <c r="T2492" s="4">
        <f t="shared" si="381"/>
        <v>-0.43319040909090911</v>
      </c>
      <c r="U2492" s="5">
        <f t="shared" si="382"/>
        <v>26.226723836363636</v>
      </c>
      <c r="V2492" s="2">
        <f t="shared" si="383"/>
        <v>2005</v>
      </c>
      <c r="W2492" s="18" t="str">
        <f t="shared" si="384"/>
        <v>fevral</v>
      </c>
      <c r="X2492" s="18" t="str">
        <f t="shared" si="385"/>
        <v>Gore Verbinski</v>
      </c>
      <c r="Y2492" s="18" t="str">
        <f t="shared" si="386"/>
        <v>THE WEATHER MAN</v>
      </c>
      <c r="Z2492" s="18" t="str">
        <f t="shared" si="387"/>
        <v>Normal</v>
      </c>
      <c r="AA2492" s="18" t="str">
        <f>VLOOKUP(D2492, lookups!$A$2:$B$18, 2, FALSE)</f>
        <v>Medium Budget</v>
      </c>
      <c r="AB2492" s="18" t="str">
        <f t="shared" si="388"/>
        <v>Not Recommended</v>
      </c>
      <c r="AC2492" s="18" t="str">
        <f t="shared" si="389"/>
        <v>Normal</v>
      </c>
    </row>
    <row r="2493" spans="1:29" x14ac:dyDescent="0.35">
      <c r="A2493" s="18" t="s">
        <v>3272</v>
      </c>
      <c r="B2493" s="19">
        <v>37431</v>
      </c>
      <c r="C2493" s="18" t="s">
        <v>19</v>
      </c>
      <c r="D2493" s="18" t="s">
        <v>95</v>
      </c>
      <c r="E2493" s="18" t="s">
        <v>21</v>
      </c>
      <c r="F2493" s="18" t="s">
        <v>22</v>
      </c>
      <c r="G2493" s="18" t="s">
        <v>110</v>
      </c>
      <c r="H2493" s="18" t="s">
        <v>3273</v>
      </c>
      <c r="I2493" s="18" t="s">
        <v>2502</v>
      </c>
      <c r="J2493" s="20">
        <v>922</v>
      </c>
      <c r="K2493" s="20">
        <v>2880</v>
      </c>
      <c r="L2493" s="20">
        <v>394</v>
      </c>
      <c r="M2493" s="20">
        <v>977</v>
      </c>
      <c r="N2493" s="20">
        <v>6.1</v>
      </c>
      <c r="O2493" s="20">
        <v>64</v>
      </c>
      <c r="P2493" s="20">
        <v>94</v>
      </c>
      <c r="Q2493" s="3">
        <v>12398628</v>
      </c>
      <c r="R2493" s="3">
        <v>20000000</v>
      </c>
      <c r="S2493" s="3">
        <f t="shared" si="380"/>
        <v>-7601372</v>
      </c>
      <c r="T2493" s="4">
        <f t="shared" si="381"/>
        <v>-0.38006859999999998</v>
      </c>
      <c r="U2493" s="5">
        <f t="shared" si="382"/>
        <v>24.345672559999997</v>
      </c>
      <c r="V2493" s="2">
        <f t="shared" si="383"/>
        <v>2002</v>
      </c>
      <c r="W2493" s="18" t="str">
        <f t="shared" si="384"/>
        <v>iyun</v>
      </c>
      <c r="X2493" s="18" t="str">
        <f t="shared" si="385"/>
        <v>Walter Hill</v>
      </c>
      <c r="Y2493" s="18" t="str">
        <f t="shared" si="386"/>
        <v>UNDİSPUTED</v>
      </c>
      <c r="Z2493" s="18" t="str">
        <f t="shared" si="387"/>
        <v>Normal</v>
      </c>
      <c r="AA2493" s="18" t="str">
        <f>VLOOKUP(D2493, lookups!$A$2:$B$18, 2, FALSE)</f>
        <v>High Budget</v>
      </c>
      <c r="AB2493" s="18" t="str">
        <f t="shared" si="388"/>
        <v>Not Recommended</v>
      </c>
      <c r="AC2493" s="18" t="str">
        <f t="shared" si="389"/>
        <v>Normal</v>
      </c>
    </row>
    <row r="2494" spans="1:29" x14ac:dyDescent="0.35">
      <c r="A2494" s="18" t="s">
        <v>2464</v>
      </c>
      <c r="B2494" s="19">
        <v>36674</v>
      </c>
      <c r="C2494" s="18" t="s">
        <v>50</v>
      </c>
      <c r="D2494" s="18" t="s">
        <v>38</v>
      </c>
      <c r="E2494" s="18" t="s">
        <v>21</v>
      </c>
      <c r="F2494" s="18" t="s">
        <v>22</v>
      </c>
      <c r="G2494" s="18" t="s">
        <v>150</v>
      </c>
      <c r="H2494" s="18" t="s">
        <v>1351</v>
      </c>
      <c r="I2494" s="18" t="s">
        <v>2277</v>
      </c>
      <c r="J2494" s="20">
        <v>1000</v>
      </c>
      <c r="K2494" s="20">
        <v>4971</v>
      </c>
      <c r="L2494" s="20">
        <v>48</v>
      </c>
      <c r="M2494" s="20">
        <v>650</v>
      </c>
      <c r="N2494" s="20">
        <v>5.3</v>
      </c>
      <c r="O2494" s="20">
        <v>51</v>
      </c>
      <c r="P2494" s="20">
        <v>107</v>
      </c>
      <c r="Q2494" s="3">
        <v>12372410</v>
      </c>
      <c r="R2494" s="3">
        <v>24000000</v>
      </c>
      <c r="S2494" s="3">
        <f t="shared" si="380"/>
        <v>-11627590</v>
      </c>
      <c r="T2494" s="4">
        <f t="shared" si="381"/>
        <v>-0.48448291666666665</v>
      </c>
      <c r="U2494" s="5">
        <f t="shared" si="382"/>
        <v>21.071206833333335</v>
      </c>
      <c r="V2494" s="2">
        <f t="shared" si="383"/>
        <v>2000</v>
      </c>
      <c r="W2494" s="18" t="str">
        <f t="shared" si="384"/>
        <v>may</v>
      </c>
      <c r="X2494" s="18" t="str">
        <f t="shared" si="385"/>
        <v>Brian Robbins</v>
      </c>
      <c r="Y2494" s="18" t="str">
        <f t="shared" si="386"/>
        <v>READY TO RUMBLE</v>
      </c>
      <c r="Z2494" s="18" t="str">
        <f t="shared" si="387"/>
        <v>Normal</v>
      </c>
      <c r="AA2494" s="18" t="str">
        <f>VLOOKUP(D2494, lookups!$A$2:$B$18, 2, FALSE)</f>
        <v>Medium Budget</v>
      </c>
      <c r="AB2494" s="18" t="str">
        <f t="shared" si="388"/>
        <v>Not Recommended</v>
      </c>
      <c r="AC2494" s="18" t="str">
        <f t="shared" si="389"/>
        <v>High Buzz Mismatch</v>
      </c>
    </row>
    <row r="2495" spans="1:29" x14ac:dyDescent="0.35">
      <c r="A2495" s="18" t="s">
        <v>1575</v>
      </c>
      <c r="B2495" s="19">
        <v>35601</v>
      </c>
      <c r="C2495" s="18" t="s">
        <v>50</v>
      </c>
      <c r="D2495" s="18" t="s">
        <v>27</v>
      </c>
      <c r="E2495" s="18" t="s">
        <v>21</v>
      </c>
      <c r="F2495" s="18" t="s">
        <v>22</v>
      </c>
      <c r="G2495" s="18" t="s">
        <v>150</v>
      </c>
      <c r="H2495" s="18" t="s">
        <v>1576</v>
      </c>
      <c r="I2495" s="18" t="s">
        <v>1577</v>
      </c>
      <c r="J2495" s="20">
        <v>685</v>
      </c>
      <c r="K2495" s="20">
        <v>1942</v>
      </c>
      <c r="L2495" s="20">
        <v>487</v>
      </c>
      <c r="M2495" s="20">
        <v>17000</v>
      </c>
      <c r="N2495" s="20">
        <v>7.8</v>
      </c>
      <c r="O2495" s="20">
        <v>175</v>
      </c>
      <c r="P2495" s="20">
        <v>106</v>
      </c>
      <c r="Q2495" s="3">
        <v>12339633</v>
      </c>
      <c r="R2495" s="3">
        <v>36000000</v>
      </c>
      <c r="S2495" s="3">
        <f t="shared" si="380"/>
        <v>-23660367</v>
      </c>
      <c r="T2495" s="4">
        <f t="shared" si="381"/>
        <v>-0.65723241666666665</v>
      </c>
      <c r="U2495" s="5">
        <f t="shared" si="382"/>
        <v>32.637107033333336</v>
      </c>
      <c r="V2495" s="2">
        <f t="shared" si="383"/>
        <v>1997</v>
      </c>
      <c r="W2495" s="18" t="str">
        <f t="shared" si="384"/>
        <v>iyun</v>
      </c>
      <c r="X2495" s="18" t="str">
        <f t="shared" si="385"/>
        <v>Andrew Niccol</v>
      </c>
      <c r="Y2495" s="18" t="str">
        <f t="shared" si="386"/>
        <v>GATTACA</v>
      </c>
      <c r="Z2495" s="18" t="str">
        <f t="shared" si="387"/>
        <v>Normal</v>
      </c>
      <c r="AA2495" s="18" t="str">
        <f>VLOOKUP(D2495, lookups!$A$2:$B$18, 2, FALSE)</f>
        <v>Medium Budget</v>
      </c>
      <c r="AB2495" s="18" t="str">
        <f t="shared" si="388"/>
        <v>Not Recommended</v>
      </c>
      <c r="AC2495" s="18" t="str">
        <f t="shared" si="389"/>
        <v>Normal</v>
      </c>
    </row>
    <row r="2496" spans="1:29" x14ac:dyDescent="0.35">
      <c r="A2496" s="18" t="s">
        <v>6897</v>
      </c>
      <c r="B2496" s="19">
        <v>42127</v>
      </c>
      <c r="C2496" s="18" t="s">
        <v>50</v>
      </c>
      <c r="D2496" s="18" t="s">
        <v>38</v>
      </c>
      <c r="E2496" s="18" t="s">
        <v>21</v>
      </c>
      <c r="F2496" s="18" t="s">
        <v>22</v>
      </c>
      <c r="G2496" s="18" t="s">
        <v>110</v>
      </c>
      <c r="H2496" s="18" t="s">
        <v>4063</v>
      </c>
      <c r="I2496" s="18" t="s">
        <v>5562</v>
      </c>
      <c r="J2496" s="20">
        <v>3000</v>
      </c>
      <c r="K2496" s="20">
        <v>4702</v>
      </c>
      <c r="L2496" s="20">
        <v>38</v>
      </c>
      <c r="M2496" s="20">
        <v>0</v>
      </c>
      <c r="N2496" s="20">
        <v>5.0999999999999996</v>
      </c>
      <c r="O2496" s="20">
        <v>107</v>
      </c>
      <c r="P2496" s="20">
        <v>99</v>
      </c>
      <c r="Q2496" s="3">
        <v>12282677</v>
      </c>
      <c r="R2496" s="3">
        <v>14000000</v>
      </c>
      <c r="S2496" s="3">
        <f t="shared" si="380"/>
        <v>-1717323</v>
      </c>
      <c r="T2496" s="4">
        <f t="shared" si="381"/>
        <v>-0.12266592857142856</v>
      </c>
      <c r="U2496" s="5">
        <f t="shared" si="382"/>
        <v>20.350933628571426</v>
      </c>
      <c r="V2496" s="2">
        <f t="shared" si="383"/>
        <v>2015</v>
      </c>
      <c r="W2496" s="18" t="str">
        <f t="shared" si="384"/>
        <v>may</v>
      </c>
      <c r="X2496" s="18" t="str">
        <f t="shared" si="385"/>
        <v>Steve Pink</v>
      </c>
      <c r="Y2496" s="18" t="str">
        <f t="shared" si="386"/>
        <v>HOT TUB TİME MACHİNE 2</v>
      </c>
      <c r="Z2496" s="18" t="str">
        <f t="shared" si="387"/>
        <v>Normal</v>
      </c>
      <c r="AA2496" s="18" t="str">
        <f>VLOOKUP(D2496, lookups!$A$2:$B$18, 2, FALSE)</f>
        <v>Medium Budget</v>
      </c>
      <c r="AB2496" s="18" t="str">
        <f t="shared" si="388"/>
        <v>Not Recommended</v>
      </c>
      <c r="AC2496" s="18" t="str">
        <f t="shared" si="389"/>
        <v>High Buzz Mismatch</v>
      </c>
    </row>
    <row r="2497" spans="1:29" x14ac:dyDescent="0.35">
      <c r="A2497" s="18" t="s">
        <v>1062</v>
      </c>
      <c r="B2497" s="19">
        <v>34093</v>
      </c>
      <c r="C2497" s="18" t="s">
        <v>50</v>
      </c>
      <c r="D2497" s="18" t="s">
        <v>95</v>
      </c>
      <c r="E2497" s="18" t="s">
        <v>21</v>
      </c>
      <c r="F2497" s="18" t="s">
        <v>22</v>
      </c>
      <c r="G2497" s="18" t="s">
        <v>110</v>
      </c>
      <c r="H2497" s="18" t="s">
        <v>1063</v>
      </c>
      <c r="I2497" s="18" t="s">
        <v>574</v>
      </c>
      <c r="J2497" s="20">
        <v>11000</v>
      </c>
      <c r="K2497" s="20">
        <v>23602</v>
      </c>
      <c r="L2497" s="20">
        <v>12000</v>
      </c>
      <c r="M2497" s="20">
        <v>15000</v>
      </c>
      <c r="N2497" s="20">
        <v>8</v>
      </c>
      <c r="O2497" s="20">
        <v>122</v>
      </c>
      <c r="P2497" s="20">
        <v>121</v>
      </c>
      <c r="Q2497" s="3">
        <v>12281500</v>
      </c>
      <c r="R2497" s="3">
        <v>13000000</v>
      </c>
      <c r="S2497" s="3">
        <f t="shared" si="380"/>
        <v>-718500</v>
      </c>
      <c r="T2497" s="4">
        <f t="shared" si="381"/>
        <v>-5.5269230769230772E-2</v>
      </c>
      <c r="U2497" s="5">
        <f t="shared" si="382"/>
        <v>33.477892307692308</v>
      </c>
      <c r="V2497" s="2">
        <f t="shared" si="383"/>
        <v>1993</v>
      </c>
      <c r="W2497" s="18" t="str">
        <f t="shared" si="384"/>
        <v>may</v>
      </c>
      <c r="X2497" s="18" t="str">
        <f t="shared" si="385"/>
        <v>Tony Scott</v>
      </c>
      <c r="Y2497" s="18" t="str">
        <f t="shared" si="386"/>
        <v>TRUE ROMANCE</v>
      </c>
      <c r="Z2497" s="18" t="str">
        <f t="shared" si="387"/>
        <v>Normal</v>
      </c>
      <c r="AA2497" s="18" t="str">
        <f>VLOOKUP(D2497, lookups!$A$2:$B$18, 2, FALSE)</f>
        <v>High Budget</v>
      </c>
      <c r="AB2497" s="18" t="str">
        <f t="shared" si="388"/>
        <v>Not Recommended</v>
      </c>
      <c r="AC2497" s="18" t="str">
        <f t="shared" si="389"/>
        <v>High Buzz / High Score</v>
      </c>
    </row>
    <row r="2498" spans="1:29" x14ac:dyDescent="0.35">
      <c r="A2498" s="18" t="s">
        <v>6953</v>
      </c>
      <c r="B2498" s="19">
        <v>42157</v>
      </c>
      <c r="C2498" s="18" t="s">
        <v>50</v>
      </c>
      <c r="D2498" s="18" t="s">
        <v>95</v>
      </c>
      <c r="E2498" s="18" t="s">
        <v>21</v>
      </c>
      <c r="F2498" s="18" t="s">
        <v>22</v>
      </c>
      <c r="G2498" s="18" t="s">
        <v>150</v>
      </c>
      <c r="H2498" s="18" t="s">
        <v>2045</v>
      </c>
      <c r="I2498" s="18" t="s">
        <v>2517</v>
      </c>
      <c r="J2498" s="20">
        <v>16000</v>
      </c>
      <c r="K2498" s="20">
        <v>17847</v>
      </c>
      <c r="L2498" s="20">
        <v>763</v>
      </c>
      <c r="M2498" s="20">
        <v>11000</v>
      </c>
      <c r="N2498" s="20">
        <v>6.5</v>
      </c>
      <c r="O2498" s="20">
        <v>178</v>
      </c>
      <c r="P2498" s="20">
        <v>117</v>
      </c>
      <c r="Q2498" s="3">
        <v>12276810</v>
      </c>
      <c r="R2498" s="3">
        <v>26000000</v>
      </c>
      <c r="S2498" s="3">
        <f t="shared" si="380"/>
        <v>-13723190</v>
      </c>
      <c r="T2498" s="4">
        <f t="shared" si="381"/>
        <v>-0.52781500000000003</v>
      </c>
      <c r="U2498" s="5">
        <f t="shared" si="382"/>
        <v>26.888874000000001</v>
      </c>
      <c r="V2498" s="2">
        <f t="shared" si="383"/>
        <v>2015</v>
      </c>
      <c r="W2498" s="18" t="str">
        <f t="shared" si="384"/>
        <v>iyun</v>
      </c>
      <c r="X2498" s="18" t="str">
        <f t="shared" si="385"/>
        <v>Tarsem Singh</v>
      </c>
      <c r="Y2498" s="18" t="str">
        <f t="shared" si="386"/>
        <v>SELF/LESS</v>
      </c>
      <c r="Z2498" s="18" t="str">
        <f t="shared" si="387"/>
        <v>Normal</v>
      </c>
      <c r="AA2498" s="18" t="str">
        <f>VLOOKUP(D2498, lookups!$A$2:$B$18, 2, FALSE)</f>
        <v>High Budget</v>
      </c>
      <c r="AB2498" s="18" t="str">
        <f t="shared" si="388"/>
        <v>Not Recommended</v>
      </c>
      <c r="AC2498" s="18" t="str">
        <f t="shared" si="389"/>
        <v>Normal</v>
      </c>
    </row>
    <row r="2499" spans="1:29" x14ac:dyDescent="0.35">
      <c r="A2499" s="18" t="s">
        <v>5164</v>
      </c>
      <c r="B2499" s="19">
        <v>40137</v>
      </c>
      <c r="C2499" s="18" t="s">
        <v>50</v>
      </c>
      <c r="D2499" s="18" t="s">
        <v>95</v>
      </c>
      <c r="E2499" s="18" t="s">
        <v>21</v>
      </c>
      <c r="F2499" s="18" t="s">
        <v>22</v>
      </c>
      <c r="G2499" s="18" t="s">
        <v>150</v>
      </c>
      <c r="H2499" s="18" t="s">
        <v>5165</v>
      </c>
      <c r="I2499" s="18" t="s">
        <v>627</v>
      </c>
      <c r="J2499" s="20">
        <v>969</v>
      </c>
      <c r="K2499" s="20">
        <v>2799</v>
      </c>
      <c r="L2499" s="20">
        <v>212</v>
      </c>
      <c r="M2499" s="20">
        <v>0</v>
      </c>
      <c r="N2499" s="20">
        <v>5.6</v>
      </c>
      <c r="O2499" s="20">
        <v>113</v>
      </c>
      <c r="P2499" s="20">
        <v>108</v>
      </c>
      <c r="Q2499" s="3">
        <v>12232937</v>
      </c>
      <c r="R2499" s="3">
        <v>22000000</v>
      </c>
      <c r="S2499" s="3">
        <f t="shared" ref="S2499:S2562" si="390">Q2499-R2499</f>
        <v>-9767063</v>
      </c>
      <c r="T2499" s="4">
        <f t="shared" ref="T2499:T2562" si="391">IF(R2499&gt;0, (Q2499-R2499)/R2499, 0)</f>
        <v>-0.44395740909090908</v>
      </c>
      <c r="U2499" s="5">
        <f t="shared" ref="U2499:U2562" si="392">(N2499*4) + (T2499*0.4) + (M2499/10000)</f>
        <v>22.222417036363634</v>
      </c>
      <c r="V2499" s="2">
        <f t="shared" ref="V2499:V2562" si="393">YEAR(B2499)</f>
        <v>2009</v>
      </c>
      <c r="W2499" s="18" t="str">
        <f t="shared" ref="W2499:W2562" si="394">TEXT(B2499, "mmmm")</f>
        <v>noyabr</v>
      </c>
      <c r="X2499" s="18" t="str">
        <f t="shared" ref="X2499:X2562" si="395">TRIM(I2499)</f>
        <v>Renny Harlin</v>
      </c>
      <c r="Y2499" s="18" t="str">
        <f t="shared" ref="Y2499:Y2562" si="396">UPPER(A2499)</f>
        <v>12 ROUNDS</v>
      </c>
      <c r="Z2499" s="18" t="str">
        <f t="shared" ref="Z2499:Z2562" si="397">IF(AND(R2499&gt;50000000, S2499&lt;0), "Underperformer", IF(AND(R2499&lt;10000000, S2499&gt;50000000), "Overperformer", "Normal"))</f>
        <v>Normal</v>
      </c>
      <c r="AA2499" s="18" t="str">
        <f>VLOOKUP(D2499, lookups!$A$2:$B$18, 2, FALSE)</f>
        <v>High Budget</v>
      </c>
      <c r="AB2499" s="18" t="str">
        <f t="shared" ref="AB2499:AB2562" si="398">IF(AND(N2499&gt;7, T2499&gt;1, U2499&gt;70), "Recommended", "Not Recommended")</f>
        <v>Not Recommended</v>
      </c>
      <c r="AC2499" s="18" t="str">
        <f t="shared" ref="AC2499:AC2562" si="399">IF(N2499&gt;=8, "High Buzz / High Score", IF(AND(N2499&lt;6, T2499&lt;1), "High Buzz Mismatch", "Normal"))</f>
        <v>High Buzz Mismatch</v>
      </c>
    </row>
    <row r="2500" spans="1:29" x14ac:dyDescent="0.35">
      <c r="A2500" s="18" t="s">
        <v>3318</v>
      </c>
      <c r="B2500" s="19">
        <v>37979</v>
      </c>
      <c r="C2500" s="18" t="s">
        <v>50</v>
      </c>
      <c r="D2500" s="18" t="s">
        <v>20</v>
      </c>
      <c r="E2500" s="18" t="s">
        <v>21</v>
      </c>
      <c r="F2500" s="18" t="s">
        <v>22</v>
      </c>
      <c r="G2500" s="18" t="s">
        <v>110</v>
      </c>
      <c r="H2500" s="18" t="s">
        <v>1078</v>
      </c>
      <c r="I2500" s="18" t="s">
        <v>925</v>
      </c>
      <c r="J2500" s="20">
        <v>436</v>
      </c>
      <c r="K2500" s="20">
        <v>1172</v>
      </c>
      <c r="L2500" s="20">
        <v>164</v>
      </c>
      <c r="M2500" s="20">
        <v>622</v>
      </c>
      <c r="N2500" s="20">
        <v>6.7</v>
      </c>
      <c r="O2500" s="20">
        <v>119</v>
      </c>
      <c r="P2500" s="20">
        <v>97</v>
      </c>
      <c r="Q2500" s="3">
        <v>12212417</v>
      </c>
      <c r="R2500" s="3">
        <v>15000000</v>
      </c>
      <c r="S2500" s="3">
        <f t="shared" si="390"/>
        <v>-2787583</v>
      </c>
      <c r="T2500" s="4">
        <f t="shared" si="391"/>
        <v>-0.18583886666666666</v>
      </c>
      <c r="U2500" s="5">
        <f t="shared" si="392"/>
        <v>26.787864453333334</v>
      </c>
      <c r="V2500" s="2">
        <f t="shared" si="393"/>
        <v>2003</v>
      </c>
      <c r="W2500" s="18" t="str">
        <f t="shared" si="394"/>
        <v>dekabr</v>
      </c>
      <c r="X2500" s="18" t="str">
        <f t="shared" si="395"/>
        <v>James Foley</v>
      </c>
      <c r="Y2500" s="18" t="str">
        <f t="shared" si="396"/>
        <v>CONFİDENCE</v>
      </c>
      <c r="Z2500" s="18" t="str">
        <f t="shared" si="397"/>
        <v>Normal</v>
      </c>
      <c r="AA2500" s="18" t="str">
        <f>VLOOKUP(D2500, lookups!$A$2:$B$18, 2, FALSE)</f>
        <v>Medium Budget</v>
      </c>
      <c r="AB2500" s="18" t="str">
        <f t="shared" si="398"/>
        <v>Not Recommended</v>
      </c>
      <c r="AC2500" s="18" t="str">
        <f t="shared" si="399"/>
        <v>Normal</v>
      </c>
    </row>
    <row r="2501" spans="1:29" x14ac:dyDescent="0.35">
      <c r="A2501" s="18" t="s">
        <v>417</v>
      </c>
      <c r="B2501" s="19">
        <v>30517</v>
      </c>
      <c r="C2501" s="18" t="s">
        <v>50</v>
      </c>
      <c r="D2501" s="18" t="s">
        <v>95</v>
      </c>
      <c r="E2501" s="18" t="s">
        <v>21</v>
      </c>
      <c r="F2501" s="18" t="s">
        <v>22</v>
      </c>
      <c r="G2501" s="18" t="s">
        <v>102</v>
      </c>
      <c r="H2501" s="18" t="s">
        <v>418</v>
      </c>
      <c r="I2501" s="18" t="s">
        <v>419</v>
      </c>
      <c r="J2501" s="20">
        <v>926</v>
      </c>
      <c r="K2501" s="20">
        <v>2383</v>
      </c>
      <c r="L2501" s="20">
        <v>8</v>
      </c>
      <c r="M2501" s="20">
        <v>0</v>
      </c>
      <c r="N2501" s="20">
        <v>6.3</v>
      </c>
      <c r="O2501" s="20">
        <v>29</v>
      </c>
      <c r="P2501" s="20">
        <v>107</v>
      </c>
      <c r="Q2501" s="3">
        <v>12200000</v>
      </c>
      <c r="R2501" s="3">
        <v>5000000</v>
      </c>
      <c r="S2501" s="3">
        <f t="shared" si="390"/>
        <v>7200000</v>
      </c>
      <c r="T2501" s="4">
        <f t="shared" si="391"/>
        <v>1.44</v>
      </c>
      <c r="U2501" s="5">
        <f t="shared" si="392"/>
        <v>25.776</v>
      </c>
      <c r="V2501" s="2">
        <f t="shared" si="393"/>
        <v>1983</v>
      </c>
      <c r="W2501" s="18" t="str">
        <f t="shared" si="394"/>
        <v>iyul</v>
      </c>
      <c r="X2501" s="18" t="str">
        <f t="shared" si="395"/>
        <v>Steve Carver</v>
      </c>
      <c r="Y2501" s="18" t="str">
        <f t="shared" si="396"/>
        <v>LONE WOLF MCQUADE</v>
      </c>
      <c r="Z2501" s="18" t="str">
        <f t="shared" si="397"/>
        <v>Normal</v>
      </c>
      <c r="AA2501" s="18" t="str">
        <f>VLOOKUP(D2501, lookups!$A$2:$B$18, 2, FALSE)</f>
        <v>High Budget</v>
      </c>
      <c r="AB2501" s="18" t="str">
        <f t="shared" si="398"/>
        <v>Not Recommended</v>
      </c>
      <c r="AC2501" s="18" t="str">
        <f t="shared" si="399"/>
        <v>Normal</v>
      </c>
    </row>
    <row r="2502" spans="1:29" x14ac:dyDescent="0.35">
      <c r="A2502" s="18" t="s">
        <v>3615</v>
      </c>
      <c r="B2502" s="19">
        <v>38185</v>
      </c>
      <c r="C2502" s="18" t="s">
        <v>50</v>
      </c>
      <c r="D2502" s="18" t="s">
        <v>38</v>
      </c>
      <c r="E2502" s="18" t="s">
        <v>21</v>
      </c>
      <c r="F2502" s="18" t="s">
        <v>22</v>
      </c>
      <c r="G2502" s="18" t="s">
        <v>150</v>
      </c>
      <c r="H2502" s="18" t="s">
        <v>3616</v>
      </c>
      <c r="I2502" s="18" t="s">
        <v>3617</v>
      </c>
      <c r="J2502" s="20">
        <v>448</v>
      </c>
      <c r="K2502" s="20">
        <v>842</v>
      </c>
      <c r="L2502" s="20">
        <v>3</v>
      </c>
      <c r="M2502" s="20">
        <v>0</v>
      </c>
      <c r="N2502" s="20">
        <v>6.1</v>
      </c>
      <c r="O2502" s="20">
        <v>65</v>
      </c>
      <c r="P2502" s="20">
        <v>101</v>
      </c>
      <c r="Q2502" s="3">
        <v>12189514</v>
      </c>
      <c r="R2502" s="3">
        <v>23000000</v>
      </c>
      <c r="S2502" s="3">
        <f t="shared" si="390"/>
        <v>-10810486</v>
      </c>
      <c r="T2502" s="4">
        <f t="shared" si="391"/>
        <v>-0.47002113043478261</v>
      </c>
      <c r="U2502" s="5">
        <f t="shared" si="392"/>
        <v>24.211991547826084</v>
      </c>
      <c r="V2502" s="2">
        <f t="shared" si="393"/>
        <v>2004</v>
      </c>
      <c r="W2502" s="18" t="str">
        <f t="shared" si="394"/>
        <v>iyul</v>
      </c>
      <c r="X2502" s="18" t="str">
        <f t="shared" si="395"/>
        <v>Andy Cadiff</v>
      </c>
      <c r="Y2502" s="18" t="str">
        <f t="shared" si="396"/>
        <v>CHASİNG LİBERTY</v>
      </c>
      <c r="Z2502" s="18" t="str">
        <f t="shared" si="397"/>
        <v>Normal</v>
      </c>
      <c r="AA2502" s="18" t="str">
        <f>VLOOKUP(D2502, lookups!$A$2:$B$18, 2, FALSE)</f>
        <v>Medium Budget</v>
      </c>
      <c r="AB2502" s="18" t="str">
        <f t="shared" si="398"/>
        <v>Not Recommended</v>
      </c>
      <c r="AC2502" s="18" t="str">
        <f t="shared" si="399"/>
        <v>Normal</v>
      </c>
    </row>
    <row r="2503" spans="1:29" x14ac:dyDescent="0.35">
      <c r="A2503" s="18" t="s">
        <v>6968</v>
      </c>
      <c r="B2503" s="19">
        <v>42340</v>
      </c>
      <c r="C2503" s="18" t="s">
        <v>50</v>
      </c>
      <c r="D2503" s="18" t="s">
        <v>79</v>
      </c>
      <c r="E2503" s="18" t="s">
        <v>21</v>
      </c>
      <c r="F2503" s="18" t="s">
        <v>6969</v>
      </c>
      <c r="G2503" s="18" t="s">
        <v>150</v>
      </c>
      <c r="H2503" s="18" t="s">
        <v>6970</v>
      </c>
      <c r="I2503" s="18" t="s">
        <v>6971</v>
      </c>
      <c r="J2503" s="20">
        <v>562</v>
      </c>
      <c r="K2503" s="20">
        <v>2230</v>
      </c>
      <c r="L2503" s="20">
        <v>36</v>
      </c>
      <c r="M2503" s="20">
        <v>0</v>
      </c>
      <c r="N2503" s="20">
        <v>6.9</v>
      </c>
      <c r="O2503" s="20">
        <v>120</v>
      </c>
      <c r="P2503" s="20">
        <v>127</v>
      </c>
      <c r="Q2503" s="3">
        <v>12188642</v>
      </c>
      <c r="R2503" s="3">
        <v>26000000</v>
      </c>
      <c r="S2503" s="3">
        <f t="shared" si="390"/>
        <v>-13811358</v>
      </c>
      <c r="T2503" s="4">
        <f t="shared" si="391"/>
        <v>-0.53120607692307698</v>
      </c>
      <c r="U2503" s="5">
        <f t="shared" si="392"/>
        <v>27.38751756923077</v>
      </c>
      <c r="V2503" s="2">
        <f t="shared" si="393"/>
        <v>2015</v>
      </c>
      <c r="W2503" s="18" t="str">
        <f t="shared" si="394"/>
        <v>dekabr</v>
      </c>
      <c r="X2503" s="18" t="str">
        <f t="shared" si="395"/>
        <v>Patricia Riggen</v>
      </c>
      <c r="Y2503" s="18" t="str">
        <f t="shared" si="396"/>
        <v>THE 33</v>
      </c>
      <c r="Z2503" s="18" t="str">
        <f t="shared" si="397"/>
        <v>Normal</v>
      </c>
      <c r="AA2503" s="18" t="str">
        <f>VLOOKUP(D2503, lookups!$A$2:$B$18, 2, FALSE)</f>
        <v>Medium Budget</v>
      </c>
      <c r="AB2503" s="18" t="str">
        <f t="shared" si="398"/>
        <v>Not Recommended</v>
      </c>
      <c r="AC2503" s="18" t="str">
        <f t="shared" si="399"/>
        <v>Normal</v>
      </c>
    </row>
    <row r="2504" spans="1:29" x14ac:dyDescent="0.35">
      <c r="A2504" s="18" t="s">
        <v>3651</v>
      </c>
      <c r="B2504" s="19">
        <v>38106</v>
      </c>
      <c r="C2504" s="18" t="s">
        <v>50</v>
      </c>
      <c r="D2504" s="18" t="s">
        <v>38</v>
      </c>
      <c r="E2504" s="18" t="s">
        <v>21</v>
      </c>
      <c r="F2504" s="18" t="s">
        <v>22</v>
      </c>
      <c r="G2504" s="18" t="s">
        <v>150</v>
      </c>
      <c r="H2504" s="18" t="s">
        <v>2042</v>
      </c>
      <c r="I2504" s="18" t="s">
        <v>388</v>
      </c>
      <c r="J2504" s="20">
        <v>1000</v>
      </c>
      <c r="K2504" s="20">
        <v>1189</v>
      </c>
      <c r="L2504" s="20">
        <v>272</v>
      </c>
      <c r="M2504" s="20">
        <v>713</v>
      </c>
      <c r="N2504" s="20">
        <v>4.8</v>
      </c>
      <c r="O2504" s="20">
        <v>76</v>
      </c>
      <c r="P2504" s="20">
        <v>99</v>
      </c>
      <c r="Q2504" s="3">
        <v>12181484</v>
      </c>
      <c r="R2504" s="3">
        <v>40000000</v>
      </c>
      <c r="S2504" s="3">
        <f t="shared" si="390"/>
        <v>-27818516</v>
      </c>
      <c r="T2504" s="4">
        <f t="shared" si="391"/>
        <v>-0.69546289999999999</v>
      </c>
      <c r="U2504" s="5">
        <f t="shared" si="392"/>
        <v>18.99311484</v>
      </c>
      <c r="V2504" s="2">
        <f t="shared" si="393"/>
        <v>2004</v>
      </c>
      <c r="W2504" s="18" t="str">
        <f t="shared" si="394"/>
        <v>aprel</v>
      </c>
      <c r="X2504" s="18" t="str">
        <f t="shared" si="395"/>
        <v>Barry Levinson</v>
      </c>
      <c r="Y2504" s="18" t="str">
        <f t="shared" si="396"/>
        <v>ENVY</v>
      </c>
      <c r="Z2504" s="18" t="str">
        <f t="shared" si="397"/>
        <v>Normal</v>
      </c>
      <c r="AA2504" s="18" t="str">
        <f>VLOOKUP(D2504, lookups!$A$2:$B$18, 2, FALSE)</f>
        <v>Medium Budget</v>
      </c>
      <c r="AB2504" s="18" t="str">
        <f t="shared" si="398"/>
        <v>Not Recommended</v>
      </c>
      <c r="AC2504" s="18" t="str">
        <f t="shared" si="399"/>
        <v>High Buzz Mismatch</v>
      </c>
    </row>
    <row r="2505" spans="1:29" x14ac:dyDescent="0.35">
      <c r="A2505" s="18" t="s">
        <v>5594</v>
      </c>
      <c r="B2505" s="19">
        <v>40445</v>
      </c>
      <c r="C2505" s="18" t="s">
        <v>50</v>
      </c>
      <c r="D2505" s="18" t="s">
        <v>27</v>
      </c>
      <c r="E2505" s="18" t="s">
        <v>21</v>
      </c>
      <c r="F2505" s="18" t="s">
        <v>101</v>
      </c>
      <c r="G2505" s="18" t="s">
        <v>110</v>
      </c>
      <c r="H2505" s="18" t="s">
        <v>4270</v>
      </c>
      <c r="I2505" s="18" t="s">
        <v>4882</v>
      </c>
      <c r="J2505" s="20">
        <v>17000</v>
      </c>
      <c r="K2505" s="20">
        <v>20258</v>
      </c>
      <c r="L2505" s="20">
        <v>198</v>
      </c>
      <c r="M2505" s="20">
        <v>25000</v>
      </c>
      <c r="N2505" s="20">
        <v>7.2</v>
      </c>
      <c r="O2505" s="20">
        <v>390</v>
      </c>
      <c r="P2505" s="20">
        <v>116</v>
      </c>
      <c r="Q2505" s="3">
        <v>12134420</v>
      </c>
      <c r="R2505" s="3">
        <v>20000000</v>
      </c>
      <c r="S2505" s="3">
        <f t="shared" si="390"/>
        <v>-7865580</v>
      </c>
      <c r="T2505" s="4">
        <f t="shared" si="391"/>
        <v>-0.39327899999999999</v>
      </c>
      <c r="U2505" s="5">
        <f t="shared" si="392"/>
        <v>31.142688400000001</v>
      </c>
      <c r="V2505" s="2">
        <f t="shared" si="393"/>
        <v>2010</v>
      </c>
      <c r="W2505" s="18" t="str">
        <f t="shared" si="394"/>
        <v>sentyabr</v>
      </c>
      <c r="X2505" s="18" t="str">
        <f t="shared" si="395"/>
        <v>Matt Reeves</v>
      </c>
      <c r="Y2505" s="18" t="str">
        <f t="shared" si="396"/>
        <v>LET ME IN</v>
      </c>
      <c r="Z2505" s="18" t="str">
        <f t="shared" si="397"/>
        <v>Normal</v>
      </c>
      <c r="AA2505" s="18" t="str">
        <f>VLOOKUP(D2505, lookups!$A$2:$B$18, 2, FALSE)</f>
        <v>Medium Budget</v>
      </c>
      <c r="AB2505" s="18" t="str">
        <f t="shared" si="398"/>
        <v>Not Recommended</v>
      </c>
      <c r="AC2505" s="18" t="str">
        <f t="shared" si="399"/>
        <v>Normal</v>
      </c>
    </row>
    <row r="2506" spans="1:29" x14ac:dyDescent="0.35">
      <c r="A2506" s="18" t="s">
        <v>1802</v>
      </c>
      <c r="B2506" s="19">
        <v>35985</v>
      </c>
      <c r="C2506" s="18" t="s">
        <v>50</v>
      </c>
      <c r="D2506" s="18" t="s">
        <v>38</v>
      </c>
      <c r="E2506" s="18" t="s">
        <v>21</v>
      </c>
      <c r="F2506" s="18" t="s">
        <v>22</v>
      </c>
      <c r="G2506" s="18" t="s">
        <v>102</v>
      </c>
      <c r="H2506" s="18" t="s">
        <v>714</v>
      </c>
      <c r="I2506" s="18" t="s">
        <v>725</v>
      </c>
      <c r="J2506" s="20">
        <v>743</v>
      </c>
      <c r="K2506" s="20">
        <v>2367</v>
      </c>
      <c r="L2506" s="20">
        <v>65</v>
      </c>
      <c r="M2506" s="20">
        <v>296</v>
      </c>
      <c r="N2506" s="20">
        <v>4.9000000000000004</v>
      </c>
      <c r="O2506" s="20">
        <v>56</v>
      </c>
      <c r="P2506" s="20">
        <v>114</v>
      </c>
      <c r="Q2506" s="3">
        <v>12065985</v>
      </c>
      <c r="R2506" s="3">
        <v>60000000</v>
      </c>
      <c r="S2506" s="3">
        <f t="shared" si="390"/>
        <v>-47934015</v>
      </c>
      <c r="T2506" s="4">
        <f t="shared" si="391"/>
        <v>-0.79890024999999998</v>
      </c>
      <c r="U2506" s="5">
        <f t="shared" si="392"/>
        <v>19.3100399</v>
      </c>
      <c r="V2506" s="2">
        <f t="shared" si="393"/>
        <v>1998</v>
      </c>
      <c r="W2506" s="18" t="str">
        <f t="shared" si="394"/>
        <v>iyul</v>
      </c>
      <c r="X2506" s="18" t="str">
        <f t="shared" si="395"/>
        <v>Stephen Herek</v>
      </c>
      <c r="Y2506" s="18" t="str">
        <f t="shared" si="396"/>
        <v>HOLY MAN</v>
      </c>
      <c r="Z2506" s="18" t="str">
        <f t="shared" si="397"/>
        <v>Underperformer</v>
      </c>
      <c r="AA2506" s="18" t="str">
        <f>VLOOKUP(D2506, lookups!$A$2:$B$18, 2, FALSE)</f>
        <v>Medium Budget</v>
      </c>
      <c r="AB2506" s="18" t="str">
        <f t="shared" si="398"/>
        <v>Not Recommended</v>
      </c>
      <c r="AC2506" s="18" t="str">
        <f t="shared" si="399"/>
        <v>High Buzz Mismatch</v>
      </c>
    </row>
    <row r="2507" spans="1:29" x14ac:dyDescent="0.35">
      <c r="A2507" s="18" t="s">
        <v>5049</v>
      </c>
      <c r="B2507" s="19">
        <v>39651</v>
      </c>
      <c r="C2507" s="18" t="s">
        <v>50</v>
      </c>
      <c r="D2507" s="18" t="s">
        <v>38</v>
      </c>
      <c r="E2507" s="18" t="s">
        <v>21</v>
      </c>
      <c r="F2507" s="18" t="s">
        <v>22</v>
      </c>
      <c r="G2507" s="18" t="s">
        <v>110</v>
      </c>
      <c r="H2507" s="18" t="s">
        <v>2883</v>
      </c>
      <c r="I2507" s="18" t="s">
        <v>5050</v>
      </c>
      <c r="J2507" s="20">
        <v>968</v>
      </c>
      <c r="K2507" s="20">
        <v>2528</v>
      </c>
      <c r="L2507" s="20">
        <v>19</v>
      </c>
      <c r="M2507" s="20">
        <v>0</v>
      </c>
      <c r="N2507" s="20">
        <v>6.9</v>
      </c>
      <c r="O2507" s="20">
        <v>195</v>
      </c>
      <c r="P2507" s="20">
        <v>91</v>
      </c>
      <c r="Q2507" s="3">
        <v>12055108</v>
      </c>
      <c r="R2507" s="3">
        <v>8000000</v>
      </c>
      <c r="S2507" s="3">
        <f t="shared" si="390"/>
        <v>4055108</v>
      </c>
      <c r="T2507" s="4">
        <f t="shared" si="391"/>
        <v>0.50688849999999996</v>
      </c>
      <c r="U2507" s="5">
        <f t="shared" si="392"/>
        <v>27.802755400000002</v>
      </c>
      <c r="V2507" s="2">
        <f t="shared" si="393"/>
        <v>2008</v>
      </c>
      <c r="W2507" s="18" t="str">
        <f t="shared" si="394"/>
        <v>iyul</v>
      </c>
      <c r="X2507" s="18" t="str">
        <f t="shared" si="395"/>
        <v>Christine Jeffs</v>
      </c>
      <c r="Y2507" s="18" t="str">
        <f t="shared" si="396"/>
        <v>SUNSHİNE CLEANİNG</v>
      </c>
      <c r="Z2507" s="18" t="str">
        <f t="shared" si="397"/>
        <v>Normal</v>
      </c>
      <c r="AA2507" s="18" t="str">
        <f>VLOOKUP(D2507, lookups!$A$2:$B$18, 2, FALSE)</f>
        <v>Medium Budget</v>
      </c>
      <c r="AB2507" s="18" t="str">
        <f t="shared" si="398"/>
        <v>Not Recommended</v>
      </c>
      <c r="AC2507" s="18" t="str">
        <f t="shared" si="399"/>
        <v>Normal</v>
      </c>
    </row>
    <row r="2508" spans="1:29" x14ac:dyDescent="0.35">
      <c r="A2508" s="18" t="s">
        <v>6544</v>
      </c>
      <c r="B2508" s="19">
        <v>41433</v>
      </c>
      <c r="C2508" s="18" t="s">
        <v>50</v>
      </c>
      <c r="D2508" s="18" t="s">
        <v>95</v>
      </c>
      <c r="E2508" s="18" t="s">
        <v>21</v>
      </c>
      <c r="F2508" s="18" t="s">
        <v>22</v>
      </c>
      <c r="G2508" s="18" t="s">
        <v>110</v>
      </c>
      <c r="H2508" s="18" t="s">
        <v>6545</v>
      </c>
      <c r="I2508" s="18" t="s">
        <v>5080</v>
      </c>
      <c r="J2508" s="20">
        <v>971</v>
      </c>
      <c r="K2508" s="20">
        <v>1643</v>
      </c>
      <c r="L2508" s="20">
        <v>419</v>
      </c>
      <c r="M2508" s="20">
        <v>24000</v>
      </c>
      <c r="N2508" s="20">
        <v>6.4</v>
      </c>
      <c r="O2508" s="20">
        <v>376</v>
      </c>
      <c r="P2508" s="20">
        <v>107</v>
      </c>
      <c r="Q2508" s="3">
        <v>12026670</v>
      </c>
      <c r="R2508" s="3">
        <v>45000000</v>
      </c>
      <c r="S2508" s="3">
        <f t="shared" si="390"/>
        <v>-32973330</v>
      </c>
      <c r="T2508" s="4">
        <f t="shared" si="391"/>
        <v>-0.73274066666666671</v>
      </c>
      <c r="U2508" s="5">
        <f t="shared" si="392"/>
        <v>27.706903733333334</v>
      </c>
      <c r="V2508" s="2">
        <f t="shared" si="393"/>
        <v>2013</v>
      </c>
      <c r="W2508" s="18" t="str">
        <f t="shared" si="394"/>
        <v>iyun</v>
      </c>
      <c r="X2508" s="18" t="str">
        <f t="shared" si="395"/>
        <v>Jee-woon Kim</v>
      </c>
      <c r="Y2508" s="18" t="str">
        <f t="shared" si="396"/>
        <v>THE LAST STAND</v>
      </c>
      <c r="Z2508" s="18" t="str">
        <f t="shared" si="397"/>
        <v>Normal</v>
      </c>
      <c r="AA2508" s="18" t="str">
        <f>VLOOKUP(D2508, lookups!$A$2:$B$18, 2, FALSE)</f>
        <v>High Budget</v>
      </c>
      <c r="AB2508" s="18" t="str">
        <f t="shared" si="398"/>
        <v>Not Recommended</v>
      </c>
      <c r="AC2508" s="18" t="str">
        <f t="shared" si="399"/>
        <v>Normal</v>
      </c>
    </row>
    <row r="2509" spans="1:29" x14ac:dyDescent="0.35">
      <c r="A2509" s="18" t="s">
        <v>1540</v>
      </c>
      <c r="B2509" s="19">
        <v>35621</v>
      </c>
      <c r="C2509" s="18" t="s">
        <v>50</v>
      </c>
      <c r="D2509" s="18" t="s">
        <v>38</v>
      </c>
      <c r="E2509" s="18" t="s">
        <v>21</v>
      </c>
      <c r="F2509" s="18" t="s">
        <v>22</v>
      </c>
      <c r="G2509" s="18" t="s">
        <v>110</v>
      </c>
      <c r="H2509" s="18" t="s">
        <v>1541</v>
      </c>
      <c r="I2509" s="18" t="s">
        <v>1083</v>
      </c>
      <c r="J2509" s="20">
        <v>13000</v>
      </c>
      <c r="K2509" s="20">
        <v>15765</v>
      </c>
      <c r="L2509" s="20">
        <v>0</v>
      </c>
      <c r="M2509" s="20">
        <v>0</v>
      </c>
      <c r="N2509" s="20">
        <v>7.3</v>
      </c>
      <c r="O2509" s="20">
        <v>147</v>
      </c>
      <c r="P2509" s="20">
        <v>113</v>
      </c>
      <c r="Q2509" s="3">
        <v>12006514</v>
      </c>
      <c r="R2509" s="3">
        <v>250000</v>
      </c>
      <c r="S2509" s="3">
        <f t="shared" si="390"/>
        <v>11756514</v>
      </c>
      <c r="T2509" s="4">
        <f t="shared" si="391"/>
        <v>47.026055999999997</v>
      </c>
      <c r="U2509" s="5">
        <f t="shared" si="392"/>
        <v>48.010422399999996</v>
      </c>
      <c r="V2509" s="2">
        <f t="shared" si="393"/>
        <v>1997</v>
      </c>
      <c r="W2509" s="18" t="str">
        <f t="shared" si="394"/>
        <v>iyul</v>
      </c>
      <c r="X2509" s="18" t="str">
        <f t="shared" si="395"/>
        <v>Kevin Smith</v>
      </c>
      <c r="Y2509" s="18" t="str">
        <f t="shared" si="396"/>
        <v>CHASİNG AMY</v>
      </c>
      <c r="Z2509" s="18" t="str">
        <f t="shared" si="397"/>
        <v>Normal</v>
      </c>
      <c r="AA2509" s="18" t="str">
        <f>VLOOKUP(D2509, lookups!$A$2:$B$18, 2, FALSE)</f>
        <v>Medium Budget</v>
      </c>
      <c r="AB2509" s="18" t="str">
        <f t="shared" si="398"/>
        <v>Not Recommended</v>
      </c>
      <c r="AC2509" s="18" t="str">
        <f t="shared" si="399"/>
        <v>Normal</v>
      </c>
    </row>
    <row r="2510" spans="1:29" x14ac:dyDescent="0.35">
      <c r="A2510" s="18" t="s">
        <v>5374</v>
      </c>
      <c r="B2510" s="19">
        <v>40118</v>
      </c>
      <c r="C2510" s="18" t="s">
        <v>50</v>
      </c>
      <c r="D2510" s="18" t="s">
        <v>109</v>
      </c>
      <c r="E2510" s="18" t="s">
        <v>21</v>
      </c>
      <c r="F2510" s="18" t="s">
        <v>22</v>
      </c>
      <c r="G2510" s="18" t="s">
        <v>110</v>
      </c>
      <c r="H2510" s="18" t="s">
        <v>3941</v>
      </c>
      <c r="I2510" s="18" t="s">
        <v>5375</v>
      </c>
      <c r="J2510" s="20">
        <v>1000</v>
      </c>
      <c r="K2510" s="20">
        <v>3142</v>
      </c>
      <c r="L2510" s="20">
        <v>10</v>
      </c>
      <c r="M2510" s="20">
        <v>0</v>
      </c>
      <c r="N2510" s="20">
        <v>5.0999999999999996</v>
      </c>
      <c r="O2510" s="20">
        <v>167</v>
      </c>
      <c r="P2510" s="20">
        <v>101</v>
      </c>
      <c r="Q2510" s="3">
        <v>11956207</v>
      </c>
      <c r="R2510" s="3">
        <v>16000000</v>
      </c>
      <c r="S2510" s="3">
        <f t="shared" si="390"/>
        <v>-4043793</v>
      </c>
      <c r="T2510" s="4">
        <f t="shared" si="391"/>
        <v>-0.2527370625</v>
      </c>
      <c r="U2510" s="5">
        <f t="shared" si="392"/>
        <v>20.298905174999998</v>
      </c>
      <c r="V2510" s="2">
        <f t="shared" si="393"/>
        <v>2009</v>
      </c>
      <c r="W2510" s="18" t="str">
        <f t="shared" si="394"/>
        <v>noyabr</v>
      </c>
      <c r="X2510" s="18" t="str">
        <f t="shared" si="395"/>
        <v>Stewart Hendler</v>
      </c>
      <c r="Y2510" s="18" t="str">
        <f t="shared" si="396"/>
        <v>SORORİTY ROW</v>
      </c>
      <c r="Z2510" s="18" t="str">
        <f t="shared" si="397"/>
        <v>Normal</v>
      </c>
      <c r="AA2510" s="18" t="str">
        <f>VLOOKUP(D2510, lookups!$A$2:$B$18, 2, FALSE)</f>
        <v>Low Budget</v>
      </c>
      <c r="AB2510" s="18" t="str">
        <f t="shared" si="398"/>
        <v>Not Recommended</v>
      </c>
      <c r="AC2510" s="18" t="str">
        <f t="shared" si="399"/>
        <v>High Buzz Mismatch</v>
      </c>
    </row>
    <row r="2511" spans="1:29" x14ac:dyDescent="0.35">
      <c r="A2511" s="18" t="s">
        <v>4169</v>
      </c>
      <c r="B2511" s="19">
        <v>38701</v>
      </c>
      <c r="C2511" s="18" t="s">
        <v>50</v>
      </c>
      <c r="D2511" s="18" t="s">
        <v>95</v>
      </c>
      <c r="E2511" s="18" t="s">
        <v>2885</v>
      </c>
      <c r="F2511" s="18" t="s">
        <v>2886</v>
      </c>
      <c r="G2511" s="18" t="s">
        <v>110</v>
      </c>
      <c r="H2511" s="18" t="s">
        <v>4170</v>
      </c>
      <c r="I2511" s="18" t="s">
        <v>4171</v>
      </c>
      <c r="J2511" s="20">
        <v>778</v>
      </c>
      <c r="K2511" s="20">
        <v>2205</v>
      </c>
      <c r="L2511" s="20">
        <v>64</v>
      </c>
      <c r="M2511" s="20">
        <v>0</v>
      </c>
      <c r="N2511" s="20">
        <v>7.1</v>
      </c>
      <c r="O2511" s="20">
        <v>112</v>
      </c>
      <c r="P2511" s="20">
        <v>111</v>
      </c>
      <c r="Q2511" s="3">
        <v>11905519</v>
      </c>
      <c r="R2511" s="3">
        <v>200000000</v>
      </c>
      <c r="S2511" s="3">
        <f t="shared" si="390"/>
        <v>-188094481</v>
      </c>
      <c r="T2511" s="4">
        <f t="shared" si="391"/>
        <v>-0.94047240499999996</v>
      </c>
      <c r="U2511" s="5">
        <f t="shared" si="392"/>
        <v>28.023811037999998</v>
      </c>
      <c r="V2511" s="2">
        <f t="shared" si="393"/>
        <v>2005</v>
      </c>
      <c r="W2511" s="18" t="str">
        <f t="shared" si="394"/>
        <v>dekabr</v>
      </c>
      <c r="X2511" s="18" t="str">
        <f t="shared" si="395"/>
        <v>Prachya Pinkaew</v>
      </c>
      <c r="Y2511" s="18" t="str">
        <f t="shared" si="396"/>
        <v>THE PROTECTOR</v>
      </c>
      <c r="Z2511" s="18" t="str">
        <f t="shared" si="397"/>
        <v>Underperformer</v>
      </c>
      <c r="AA2511" s="18" t="str">
        <f>VLOOKUP(D2511, lookups!$A$2:$B$18, 2, FALSE)</f>
        <v>High Budget</v>
      </c>
      <c r="AB2511" s="18" t="str">
        <f t="shared" si="398"/>
        <v>Not Recommended</v>
      </c>
      <c r="AC2511" s="18" t="str">
        <f t="shared" si="399"/>
        <v>Normal</v>
      </c>
    </row>
    <row r="2512" spans="1:29" x14ac:dyDescent="0.35">
      <c r="A2512" s="18" t="s">
        <v>2102</v>
      </c>
      <c r="B2512" s="19">
        <v>36251</v>
      </c>
      <c r="C2512" s="18" t="s">
        <v>50</v>
      </c>
      <c r="D2512" s="18" t="s">
        <v>27</v>
      </c>
      <c r="E2512" s="18" t="s">
        <v>21</v>
      </c>
      <c r="F2512" s="18" t="s">
        <v>22</v>
      </c>
      <c r="G2512" s="18" t="s">
        <v>110</v>
      </c>
      <c r="H2512" s="18" t="s">
        <v>1230</v>
      </c>
      <c r="I2512" s="18" t="s">
        <v>783</v>
      </c>
      <c r="J2512" s="20">
        <v>21000</v>
      </c>
      <c r="K2512" s="20">
        <v>22006</v>
      </c>
      <c r="L2512" s="20">
        <v>277</v>
      </c>
      <c r="M2512" s="20">
        <v>654</v>
      </c>
      <c r="N2512" s="20">
        <v>5.5</v>
      </c>
      <c r="O2512" s="20">
        <v>62</v>
      </c>
      <c r="P2512" s="20">
        <v>100</v>
      </c>
      <c r="Q2512" s="3">
        <v>11900000</v>
      </c>
      <c r="R2512" s="3">
        <v>30000000</v>
      </c>
      <c r="S2512" s="3">
        <f t="shared" si="390"/>
        <v>-18100000</v>
      </c>
      <c r="T2512" s="4">
        <f t="shared" si="391"/>
        <v>-0.60333333333333339</v>
      </c>
      <c r="U2512" s="5">
        <f t="shared" si="392"/>
        <v>21.824066666666667</v>
      </c>
      <c r="V2512" s="2">
        <f t="shared" si="393"/>
        <v>1999</v>
      </c>
      <c r="W2512" s="18" t="str">
        <f t="shared" si="394"/>
        <v>aprel</v>
      </c>
      <c r="X2512" s="18" t="str">
        <f t="shared" si="395"/>
        <v>Neil Jordan</v>
      </c>
      <c r="Y2512" s="18" t="str">
        <f t="shared" si="396"/>
        <v>IN DREAMS</v>
      </c>
      <c r="Z2512" s="18" t="str">
        <f t="shared" si="397"/>
        <v>Normal</v>
      </c>
      <c r="AA2512" s="18" t="str">
        <f>VLOOKUP(D2512, lookups!$A$2:$B$18, 2, FALSE)</f>
        <v>Medium Budget</v>
      </c>
      <c r="AB2512" s="18" t="str">
        <f t="shared" si="398"/>
        <v>Not Recommended</v>
      </c>
      <c r="AC2512" s="18" t="str">
        <f t="shared" si="399"/>
        <v>High Buzz Mismatch</v>
      </c>
    </row>
    <row r="2513" spans="1:29" x14ac:dyDescent="0.35">
      <c r="A2513" s="18" t="s">
        <v>1879</v>
      </c>
      <c r="B2513" s="19">
        <v>35911</v>
      </c>
      <c r="C2513" s="18" t="s">
        <v>50</v>
      </c>
      <c r="D2513" s="18" t="s">
        <v>38</v>
      </c>
      <c r="E2513" s="18" t="s">
        <v>21</v>
      </c>
      <c r="F2513" s="18" t="s">
        <v>101</v>
      </c>
      <c r="G2513" s="18" t="s">
        <v>110</v>
      </c>
      <c r="H2513" s="18" t="s">
        <v>1311</v>
      </c>
      <c r="I2513" s="18" t="s">
        <v>1880</v>
      </c>
      <c r="J2513" s="20">
        <v>711</v>
      </c>
      <c r="K2513" s="20">
        <v>1462</v>
      </c>
      <c r="L2513" s="20">
        <v>29</v>
      </c>
      <c r="M2513" s="20">
        <v>0</v>
      </c>
      <c r="N2513" s="20">
        <v>6.8</v>
      </c>
      <c r="O2513" s="20">
        <v>88</v>
      </c>
      <c r="P2513" s="20">
        <v>99</v>
      </c>
      <c r="Q2513" s="3">
        <v>11883495</v>
      </c>
      <c r="R2513" s="3">
        <v>9000000</v>
      </c>
      <c r="S2513" s="3">
        <f t="shared" si="390"/>
        <v>2883495</v>
      </c>
      <c r="T2513" s="4">
        <f t="shared" si="391"/>
        <v>0.32038833333333333</v>
      </c>
      <c r="U2513" s="5">
        <f t="shared" si="392"/>
        <v>27.328155333333331</v>
      </c>
      <c r="V2513" s="2">
        <f t="shared" si="393"/>
        <v>1998</v>
      </c>
      <c r="W2513" s="18" t="str">
        <f t="shared" si="394"/>
        <v>aprel</v>
      </c>
      <c r="X2513" s="18" t="str">
        <f t="shared" si="395"/>
        <v>Peter Howitt</v>
      </c>
      <c r="Y2513" s="18" t="str">
        <f t="shared" si="396"/>
        <v>SLİDİNG DOORS</v>
      </c>
      <c r="Z2513" s="18" t="str">
        <f t="shared" si="397"/>
        <v>Normal</v>
      </c>
      <c r="AA2513" s="18" t="str">
        <f>VLOOKUP(D2513, lookups!$A$2:$B$18, 2, FALSE)</f>
        <v>Medium Budget</v>
      </c>
      <c r="AB2513" s="18" t="str">
        <f t="shared" si="398"/>
        <v>Not Recommended</v>
      </c>
      <c r="AC2513" s="18" t="str">
        <f t="shared" si="399"/>
        <v>Normal</v>
      </c>
    </row>
    <row r="2514" spans="1:29" x14ac:dyDescent="0.35">
      <c r="A2514" s="18" t="s">
        <v>5837</v>
      </c>
      <c r="B2514" s="19">
        <v>40717</v>
      </c>
      <c r="C2514" s="18" t="s">
        <v>50</v>
      </c>
      <c r="D2514" s="18" t="s">
        <v>195</v>
      </c>
      <c r="E2514" s="18" t="s">
        <v>21</v>
      </c>
      <c r="F2514" s="18" t="s">
        <v>22</v>
      </c>
      <c r="G2514" s="18" t="s">
        <v>102</v>
      </c>
      <c r="H2514" s="18" t="s">
        <v>5838</v>
      </c>
      <c r="I2514" s="18" t="s">
        <v>5268</v>
      </c>
      <c r="J2514" s="20">
        <v>2000</v>
      </c>
      <c r="K2514" s="20">
        <v>4617</v>
      </c>
      <c r="L2514" s="20">
        <v>64</v>
      </c>
      <c r="M2514" s="20">
        <v>0</v>
      </c>
      <c r="N2514" s="20">
        <v>5.4</v>
      </c>
      <c r="O2514" s="20">
        <v>67</v>
      </c>
      <c r="P2514" s="20">
        <v>84</v>
      </c>
      <c r="Q2514" s="3">
        <v>11860839</v>
      </c>
      <c r="R2514" s="3">
        <v>9000000</v>
      </c>
      <c r="S2514" s="3">
        <f t="shared" si="390"/>
        <v>2860839</v>
      </c>
      <c r="T2514" s="4">
        <f t="shared" si="391"/>
        <v>0.31787100000000001</v>
      </c>
      <c r="U2514" s="5">
        <f t="shared" si="392"/>
        <v>21.727148400000001</v>
      </c>
      <c r="V2514" s="2">
        <f t="shared" si="393"/>
        <v>2011</v>
      </c>
      <c r="W2514" s="18" t="str">
        <f t="shared" si="394"/>
        <v>iyun</v>
      </c>
      <c r="X2514" s="18" t="str">
        <f t="shared" si="395"/>
        <v>Kevin Tancharoen</v>
      </c>
      <c r="Y2514" s="18" t="str">
        <f t="shared" si="396"/>
        <v>GLEE: THE 3D CONCERT MOVİE</v>
      </c>
      <c r="Z2514" s="18" t="str">
        <f t="shared" si="397"/>
        <v>Normal</v>
      </c>
      <c r="AA2514" s="18" t="str">
        <f>VLOOKUP(D2514, lookups!$A$2:$B$18, 2, FALSE)</f>
        <v>Low Budget</v>
      </c>
      <c r="AB2514" s="18" t="str">
        <f t="shared" si="398"/>
        <v>Not Recommended</v>
      </c>
      <c r="AC2514" s="18" t="str">
        <f t="shared" si="399"/>
        <v>High Buzz Mismatch</v>
      </c>
    </row>
    <row r="2515" spans="1:29" x14ac:dyDescent="0.35">
      <c r="A2515" s="18" t="s">
        <v>5542</v>
      </c>
      <c r="B2515" s="19">
        <v>40410</v>
      </c>
      <c r="C2515" s="18" t="s">
        <v>50</v>
      </c>
      <c r="D2515" s="18" t="s">
        <v>27</v>
      </c>
      <c r="E2515" s="18" t="s">
        <v>21</v>
      </c>
      <c r="F2515" s="18" t="s">
        <v>22</v>
      </c>
      <c r="G2515" s="18" t="s">
        <v>102</v>
      </c>
      <c r="H2515" s="18" t="s">
        <v>217</v>
      </c>
      <c r="I2515" s="18" t="s">
        <v>5151</v>
      </c>
      <c r="J2515" s="20">
        <v>11000</v>
      </c>
      <c r="K2515" s="20">
        <v>17560</v>
      </c>
      <c r="L2515" s="20">
        <v>12</v>
      </c>
      <c r="M2515" s="20">
        <v>0</v>
      </c>
      <c r="N2515" s="20">
        <v>6.5</v>
      </c>
      <c r="O2515" s="20">
        <v>126</v>
      </c>
      <c r="P2515" s="20">
        <v>106</v>
      </c>
      <c r="Q2515" s="3">
        <v>11854694</v>
      </c>
      <c r="R2515" s="3">
        <v>31000000</v>
      </c>
      <c r="S2515" s="3">
        <f t="shared" si="390"/>
        <v>-19145306</v>
      </c>
      <c r="T2515" s="4">
        <f t="shared" si="391"/>
        <v>-0.61759051612903226</v>
      </c>
      <c r="U2515" s="5">
        <f t="shared" si="392"/>
        <v>25.752963793548385</v>
      </c>
      <c r="V2515" s="2">
        <f t="shared" si="393"/>
        <v>2010</v>
      </c>
      <c r="W2515" s="18" t="str">
        <f t="shared" si="394"/>
        <v>avgust</v>
      </c>
      <c r="X2515" s="18" t="str">
        <f t="shared" si="395"/>
        <v>Tom Vaughan</v>
      </c>
      <c r="Y2515" s="18" t="str">
        <f t="shared" si="396"/>
        <v>EXTRAORDİNARY MEASURES</v>
      </c>
      <c r="Z2515" s="18" t="str">
        <f t="shared" si="397"/>
        <v>Normal</v>
      </c>
      <c r="AA2515" s="18" t="str">
        <f>VLOOKUP(D2515, lookups!$A$2:$B$18, 2, FALSE)</f>
        <v>Medium Budget</v>
      </c>
      <c r="AB2515" s="18" t="str">
        <f t="shared" si="398"/>
        <v>Not Recommended</v>
      </c>
      <c r="AC2515" s="18" t="str">
        <f t="shared" si="399"/>
        <v>Normal</v>
      </c>
    </row>
    <row r="2516" spans="1:29" x14ac:dyDescent="0.35">
      <c r="A2516" s="18" t="s">
        <v>666</v>
      </c>
      <c r="B2516" s="19">
        <v>32467</v>
      </c>
      <c r="C2516" s="18" t="s">
        <v>50</v>
      </c>
      <c r="D2516" s="18" t="s">
        <v>95</v>
      </c>
      <c r="E2516" s="18" t="s">
        <v>21</v>
      </c>
      <c r="F2516" s="18" t="s">
        <v>22</v>
      </c>
      <c r="G2516" s="18" t="s">
        <v>110</v>
      </c>
      <c r="H2516" s="18" t="s">
        <v>667</v>
      </c>
      <c r="I2516" s="18" t="s">
        <v>668</v>
      </c>
      <c r="J2516" s="20">
        <v>633</v>
      </c>
      <c r="K2516" s="20">
        <v>1168</v>
      </c>
      <c r="L2516" s="20">
        <v>15</v>
      </c>
      <c r="M2516" s="20">
        <v>0</v>
      </c>
      <c r="N2516" s="20">
        <v>6.8</v>
      </c>
      <c r="O2516" s="20">
        <v>61</v>
      </c>
      <c r="P2516" s="20">
        <v>92</v>
      </c>
      <c r="Q2516" s="3">
        <v>11806119</v>
      </c>
      <c r="R2516" s="3">
        <v>1100000</v>
      </c>
      <c r="S2516" s="3">
        <f t="shared" si="390"/>
        <v>10706119</v>
      </c>
      <c r="T2516" s="4">
        <f t="shared" si="391"/>
        <v>9.7328354545454552</v>
      </c>
      <c r="U2516" s="5">
        <f t="shared" si="392"/>
        <v>31.093134181818183</v>
      </c>
      <c r="V2516" s="2">
        <f t="shared" si="393"/>
        <v>1988</v>
      </c>
      <c r="W2516" s="18" t="str">
        <f t="shared" si="394"/>
        <v>noyabr</v>
      </c>
      <c r="X2516" s="18" t="str">
        <f t="shared" si="395"/>
        <v>Newt Arnold</v>
      </c>
      <c r="Y2516" s="18" t="str">
        <f t="shared" si="396"/>
        <v>BLOODSPORT</v>
      </c>
      <c r="Z2516" s="18" t="str">
        <f t="shared" si="397"/>
        <v>Normal</v>
      </c>
      <c r="AA2516" s="18" t="str">
        <f>VLOOKUP(D2516, lookups!$A$2:$B$18, 2, FALSE)</f>
        <v>High Budget</v>
      </c>
      <c r="AB2516" s="18" t="str">
        <f t="shared" si="398"/>
        <v>Not Recommended</v>
      </c>
      <c r="AC2516" s="18" t="str">
        <f t="shared" si="399"/>
        <v>Normal</v>
      </c>
    </row>
    <row r="2517" spans="1:29" x14ac:dyDescent="0.35">
      <c r="A2517" s="18" t="s">
        <v>4972</v>
      </c>
      <c r="B2517" s="19">
        <v>39487</v>
      </c>
      <c r="C2517" s="18" t="s">
        <v>50</v>
      </c>
      <c r="D2517" s="18" t="s">
        <v>58</v>
      </c>
      <c r="E2517" s="18" t="s">
        <v>21</v>
      </c>
      <c r="F2517" s="18" t="s">
        <v>22</v>
      </c>
      <c r="G2517" s="18" t="s">
        <v>102</v>
      </c>
      <c r="H2517" s="18" t="s">
        <v>2857</v>
      </c>
      <c r="I2517" s="18" t="s">
        <v>2277</v>
      </c>
      <c r="J2517" s="20">
        <v>973</v>
      </c>
      <c r="K2517" s="20">
        <v>1865</v>
      </c>
      <c r="L2517" s="20">
        <v>48</v>
      </c>
      <c r="M2517" s="20">
        <v>791</v>
      </c>
      <c r="N2517" s="20">
        <v>4.9000000000000004</v>
      </c>
      <c r="O2517" s="20">
        <v>127</v>
      </c>
      <c r="P2517" s="20">
        <v>90</v>
      </c>
      <c r="Q2517" s="3">
        <v>11802056</v>
      </c>
      <c r="R2517" s="3">
        <v>60000000</v>
      </c>
      <c r="S2517" s="3">
        <f t="shared" si="390"/>
        <v>-48197944</v>
      </c>
      <c r="T2517" s="4">
        <f t="shared" si="391"/>
        <v>-0.80329906666666662</v>
      </c>
      <c r="U2517" s="5">
        <f t="shared" si="392"/>
        <v>19.357780373333334</v>
      </c>
      <c r="V2517" s="2">
        <f t="shared" si="393"/>
        <v>2008</v>
      </c>
      <c r="W2517" s="18" t="str">
        <f t="shared" si="394"/>
        <v>fevral</v>
      </c>
      <c r="X2517" s="18" t="str">
        <f t="shared" si="395"/>
        <v>Brian Robbins</v>
      </c>
      <c r="Y2517" s="18" t="str">
        <f t="shared" si="396"/>
        <v>MEET DAVE</v>
      </c>
      <c r="Z2517" s="18" t="str">
        <f t="shared" si="397"/>
        <v>Underperformer</v>
      </c>
      <c r="AA2517" s="18" t="str">
        <f>VLOOKUP(D2517, lookups!$A$2:$B$18, 2, FALSE)</f>
        <v>High Budget</v>
      </c>
      <c r="AB2517" s="18" t="str">
        <f t="shared" si="398"/>
        <v>Not Recommended</v>
      </c>
      <c r="AC2517" s="18" t="str">
        <f t="shared" si="399"/>
        <v>High Buzz Mismatch</v>
      </c>
    </row>
    <row r="2518" spans="1:29" x14ac:dyDescent="0.35">
      <c r="A2518" s="18" t="s">
        <v>1271</v>
      </c>
      <c r="B2518" s="19">
        <v>35026</v>
      </c>
      <c r="C2518" s="18" t="s">
        <v>50</v>
      </c>
      <c r="D2518" s="18" t="s">
        <v>38</v>
      </c>
      <c r="E2518" s="18" t="s">
        <v>21</v>
      </c>
      <c r="F2518" s="18" t="s">
        <v>22</v>
      </c>
      <c r="G2518" s="18" t="s">
        <v>110</v>
      </c>
      <c r="H2518" s="18" t="s">
        <v>748</v>
      </c>
      <c r="I2518" s="18" t="s">
        <v>1272</v>
      </c>
      <c r="J2518" s="20">
        <v>1000</v>
      </c>
      <c r="K2518" s="20">
        <v>3221</v>
      </c>
      <c r="L2518" s="20">
        <v>38</v>
      </c>
      <c r="M2518" s="20">
        <v>985</v>
      </c>
      <c r="N2518" s="20">
        <v>6.1</v>
      </c>
      <c r="O2518" s="20">
        <v>25</v>
      </c>
      <c r="P2518" s="20">
        <v>98</v>
      </c>
      <c r="Q2518" s="3">
        <v>11797927</v>
      </c>
      <c r="R2518" s="3">
        <v>6000000</v>
      </c>
      <c r="S2518" s="3">
        <f t="shared" si="390"/>
        <v>5797927</v>
      </c>
      <c r="T2518" s="4">
        <f t="shared" si="391"/>
        <v>0.96632116666666668</v>
      </c>
      <c r="U2518" s="5">
        <f t="shared" si="392"/>
        <v>24.885028466666668</v>
      </c>
      <c r="V2518" s="2">
        <f t="shared" si="393"/>
        <v>1995</v>
      </c>
      <c r="W2518" s="18" t="str">
        <f t="shared" si="394"/>
        <v>noyabr</v>
      </c>
      <c r="X2518" s="18" t="str">
        <f t="shared" si="395"/>
        <v>Rusty Cundieff</v>
      </c>
      <c r="Y2518" s="18" t="str">
        <f t="shared" si="396"/>
        <v>TALES FROM THE HOOD</v>
      </c>
      <c r="Z2518" s="18" t="str">
        <f t="shared" si="397"/>
        <v>Normal</v>
      </c>
      <c r="AA2518" s="18" t="str">
        <f>VLOOKUP(D2518, lookups!$A$2:$B$18, 2, FALSE)</f>
        <v>Medium Budget</v>
      </c>
      <c r="AB2518" s="18" t="str">
        <f t="shared" si="398"/>
        <v>Not Recommended</v>
      </c>
      <c r="AC2518" s="18" t="str">
        <f t="shared" si="399"/>
        <v>Normal</v>
      </c>
    </row>
    <row r="2519" spans="1:29" x14ac:dyDescent="0.35">
      <c r="A2519" s="18" t="s">
        <v>1068</v>
      </c>
      <c r="B2519" s="19">
        <v>34641</v>
      </c>
      <c r="C2519" s="18" t="s">
        <v>50</v>
      </c>
      <c r="D2519" s="18" t="s">
        <v>95</v>
      </c>
      <c r="E2519" s="18" t="s">
        <v>21</v>
      </c>
      <c r="F2519" s="18" t="s">
        <v>22</v>
      </c>
      <c r="G2519" s="18" t="s">
        <v>102</v>
      </c>
      <c r="H2519" s="18" t="s">
        <v>529</v>
      </c>
      <c r="I2519" s="18" t="s">
        <v>1069</v>
      </c>
      <c r="J2519" s="20">
        <v>400</v>
      </c>
      <c r="K2519" s="20">
        <v>1151</v>
      </c>
      <c r="L2519" s="20">
        <v>18</v>
      </c>
      <c r="M2519" s="20">
        <v>444</v>
      </c>
      <c r="N2519" s="20">
        <v>4.3</v>
      </c>
      <c r="O2519" s="20">
        <v>5</v>
      </c>
      <c r="P2519" s="20">
        <v>93</v>
      </c>
      <c r="Q2519" s="3">
        <v>11784000</v>
      </c>
      <c r="R2519" s="3">
        <v>20000000</v>
      </c>
      <c r="S2519" s="3">
        <f t="shared" si="390"/>
        <v>-8216000</v>
      </c>
      <c r="T2519" s="4">
        <f t="shared" si="391"/>
        <v>-0.4108</v>
      </c>
      <c r="U2519" s="5">
        <f t="shared" si="392"/>
        <v>17.080079999999999</v>
      </c>
      <c r="V2519" s="2">
        <f t="shared" si="393"/>
        <v>1994</v>
      </c>
      <c r="W2519" s="18" t="str">
        <f t="shared" si="394"/>
        <v>noyabr</v>
      </c>
      <c r="X2519" s="18" t="str">
        <f t="shared" si="395"/>
        <v>Charles T. Kanganis</v>
      </c>
      <c r="Y2519" s="18" t="str">
        <f t="shared" si="396"/>
        <v>3 NİNJAS KİCK BACK</v>
      </c>
      <c r="Z2519" s="18" t="str">
        <f t="shared" si="397"/>
        <v>Normal</v>
      </c>
      <c r="AA2519" s="18" t="str">
        <f>VLOOKUP(D2519, lookups!$A$2:$B$18, 2, FALSE)</f>
        <v>High Budget</v>
      </c>
      <c r="AB2519" s="18" t="str">
        <f t="shared" si="398"/>
        <v>Not Recommended</v>
      </c>
      <c r="AC2519" s="18" t="str">
        <f t="shared" si="399"/>
        <v>High Buzz Mismatch</v>
      </c>
    </row>
    <row r="2520" spans="1:29" x14ac:dyDescent="0.35">
      <c r="A2520" s="18" t="s">
        <v>3974</v>
      </c>
      <c r="B2520" s="19">
        <v>38387</v>
      </c>
      <c r="C2520" s="18" t="s">
        <v>50</v>
      </c>
      <c r="D2520" s="18" t="s">
        <v>58</v>
      </c>
      <c r="E2520" s="18" t="s">
        <v>21</v>
      </c>
      <c r="F2520" s="18" t="s">
        <v>22</v>
      </c>
      <c r="G2520" s="18" t="s">
        <v>150</v>
      </c>
      <c r="H2520" s="18" t="s">
        <v>3975</v>
      </c>
      <c r="I2520" s="18" t="s">
        <v>3976</v>
      </c>
      <c r="J2520" s="20">
        <v>772</v>
      </c>
      <c r="K2520" s="20">
        <v>1058</v>
      </c>
      <c r="L2520" s="20">
        <v>2</v>
      </c>
      <c r="M2520" s="20">
        <v>1000</v>
      </c>
      <c r="N2520" s="20">
        <v>7</v>
      </c>
      <c r="O2520" s="20">
        <v>47</v>
      </c>
      <c r="P2520" s="20">
        <v>108</v>
      </c>
      <c r="Q2520" s="3">
        <v>11703287</v>
      </c>
      <c r="R2520" s="3">
        <v>10000000</v>
      </c>
      <c r="S2520" s="3">
        <f t="shared" si="390"/>
        <v>1703287</v>
      </c>
      <c r="T2520" s="4">
        <f t="shared" si="391"/>
        <v>0.1703287</v>
      </c>
      <c r="U2520" s="5">
        <f t="shared" si="392"/>
        <v>28.168131480000003</v>
      </c>
      <c r="V2520" s="2">
        <f t="shared" si="393"/>
        <v>2005</v>
      </c>
      <c r="W2520" s="18" t="str">
        <f t="shared" si="394"/>
        <v>fevral</v>
      </c>
      <c r="X2520" s="18" t="str">
        <f t="shared" si="395"/>
        <v>Jim Hanon</v>
      </c>
      <c r="Y2520" s="18" t="str">
        <f t="shared" si="396"/>
        <v>END OF THE SPEAR</v>
      </c>
      <c r="Z2520" s="18" t="str">
        <f t="shared" si="397"/>
        <v>Normal</v>
      </c>
      <c r="AA2520" s="18" t="str">
        <f>VLOOKUP(D2520, lookups!$A$2:$B$18, 2, FALSE)</f>
        <v>High Budget</v>
      </c>
      <c r="AB2520" s="18" t="str">
        <f t="shared" si="398"/>
        <v>Not Recommended</v>
      </c>
      <c r="AC2520" s="18" t="str">
        <f t="shared" si="399"/>
        <v>Normal</v>
      </c>
    </row>
    <row r="2521" spans="1:29" x14ac:dyDescent="0.35">
      <c r="A2521" s="18" t="s">
        <v>4772</v>
      </c>
      <c r="B2521" s="19">
        <v>39344</v>
      </c>
      <c r="C2521" s="18" t="s">
        <v>50</v>
      </c>
      <c r="D2521" s="18" t="s">
        <v>38</v>
      </c>
      <c r="E2521" s="18" t="s">
        <v>21</v>
      </c>
      <c r="F2521" s="18" t="s">
        <v>22</v>
      </c>
      <c r="G2521" s="18" t="s">
        <v>150</v>
      </c>
      <c r="H2521" s="18" t="s">
        <v>4773</v>
      </c>
      <c r="I2521" s="18" t="s">
        <v>3786</v>
      </c>
      <c r="J2521" s="20">
        <v>714</v>
      </c>
      <c r="K2521" s="20">
        <v>2785</v>
      </c>
      <c r="L2521" s="20">
        <v>18</v>
      </c>
      <c r="M2521" s="20">
        <v>0</v>
      </c>
      <c r="N2521" s="20">
        <v>6.3</v>
      </c>
      <c r="O2521" s="20">
        <v>72</v>
      </c>
      <c r="P2521" s="20">
        <v>108</v>
      </c>
      <c r="Q2521" s="3">
        <v>11702090</v>
      </c>
      <c r="R2521" s="3">
        <v>16500000</v>
      </c>
      <c r="S2521" s="3">
        <f t="shared" si="390"/>
        <v>-4797910</v>
      </c>
      <c r="T2521" s="4">
        <f t="shared" si="391"/>
        <v>-0.29078242424242423</v>
      </c>
      <c r="U2521" s="5">
        <f t="shared" si="392"/>
        <v>25.083687030303029</v>
      </c>
      <c r="V2521" s="2">
        <f t="shared" si="393"/>
        <v>2007</v>
      </c>
      <c r="W2521" s="18" t="str">
        <f t="shared" si="394"/>
        <v>sentyabr</v>
      </c>
      <c r="X2521" s="18" t="str">
        <f t="shared" si="395"/>
        <v>Joe Nussbaum</v>
      </c>
      <c r="Y2521" s="18" t="str">
        <f t="shared" si="396"/>
        <v>SYDNEY WHİTE</v>
      </c>
      <c r="Z2521" s="18" t="str">
        <f t="shared" si="397"/>
        <v>Normal</v>
      </c>
      <c r="AA2521" s="18" t="str">
        <f>VLOOKUP(D2521, lookups!$A$2:$B$18, 2, FALSE)</f>
        <v>Medium Budget</v>
      </c>
      <c r="AB2521" s="18" t="str">
        <f t="shared" si="398"/>
        <v>Not Recommended</v>
      </c>
      <c r="AC2521" s="18" t="str">
        <f t="shared" si="399"/>
        <v>Normal</v>
      </c>
    </row>
    <row r="2522" spans="1:29" x14ac:dyDescent="0.35">
      <c r="A2522" s="18" t="s">
        <v>3946</v>
      </c>
      <c r="B2522" s="19">
        <v>38387</v>
      </c>
      <c r="C2522" s="18" t="s">
        <v>50</v>
      </c>
      <c r="D2522" s="18" t="s">
        <v>38</v>
      </c>
      <c r="E2522" s="18" t="s">
        <v>21</v>
      </c>
      <c r="F2522" s="18" t="s">
        <v>22</v>
      </c>
      <c r="G2522" s="18" t="s">
        <v>110</v>
      </c>
      <c r="H2522" s="18" t="s">
        <v>3947</v>
      </c>
      <c r="I2522" s="18" t="s">
        <v>3653</v>
      </c>
      <c r="J2522" s="20">
        <v>989</v>
      </c>
      <c r="K2522" s="20">
        <v>2165</v>
      </c>
      <c r="L2522" s="20">
        <v>1000</v>
      </c>
      <c r="M2522" s="20">
        <v>635</v>
      </c>
      <c r="N2522" s="20">
        <v>7.2</v>
      </c>
      <c r="O2522" s="20">
        <v>114</v>
      </c>
      <c r="P2522" s="20">
        <v>100</v>
      </c>
      <c r="Q2522" s="3">
        <v>11694528</v>
      </c>
      <c r="R2522" s="3">
        <v>3000000</v>
      </c>
      <c r="S2522" s="3">
        <f t="shared" si="390"/>
        <v>8694528</v>
      </c>
      <c r="T2522" s="4">
        <f t="shared" si="391"/>
        <v>2.8981759999999999</v>
      </c>
      <c r="U2522" s="5">
        <f t="shared" si="392"/>
        <v>30.022770400000002</v>
      </c>
      <c r="V2522" s="2">
        <f t="shared" si="393"/>
        <v>2005</v>
      </c>
      <c r="W2522" s="18" t="str">
        <f t="shared" si="394"/>
        <v>fevral</v>
      </c>
      <c r="X2522" s="18" t="str">
        <f t="shared" si="395"/>
        <v>Michel Gondry</v>
      </c>
      <c r="Y2522" s="18" t="str">
        <f t="shared" si="396"/>
        <v>DAVE CHAPPELLE'S BLOCK PARTY</v>
      </c>
      <c r="Z2522" s="18" t="str">
        <f t="shared" si="397"/>
        <v>Normal</v>
      </c>
      <c r="AA2522" s="18" t="str">
        <f>VLOOKUP(D2522, lookups!$A$2:$B$18, 2, FALSE)</f>
        <v>Medium Budget</v>
      </c>
      <c r="AB2522" s="18" t="str">
        <f t="shared" si="398"/>
        <v>Not Recommended</v>
      </c>
      <c r="AC2522" s="18" t="str">
        <f t="shared" si="399"/>
        <v>Normal</v>
      </c>
    </row>
    <row r="2523" spans="1:29" x14ac:dyDescent="0.35">
      <c r="A2523" s="18" t="s">
        <v>739</v>
      </c>
      <c r="B2523" s="19">
        <v>32537</v>
      </c>
      <c r="C2523" s="18" t="s">
        <v>50</v>
      </c>
      <c r="D2523" s="18" t="s">
        <v>109</v>
      </c>
      <c r="E2523" s="18" t="s">
        <v>21</v>
      </c>
      <c r="F2523" s="18" t="s">
        <v>22</v>
      </c>
      <c r="G2523" s="18" t="s">
        <v>186</v>
      </c>
      <c r="H2523" s="18" t="s">
        <v>165</v>
      </c>
      <c r="I2523" s="18" t="s">
        <v>740</v>
      </c>
      <c r="J2523" s="20">
        <v>742</v>
      </c>
      <c r="K2523" s="20">
        <v>1308</v>
      </c>
      <c r="L2523" s="20">
        <v>2</v>
      </c>
      <c r="M2523" s="20">
        <v>926</v>
      </c>
      <c r="N2523" s="20">
        <v>5.2</v>
      </c>
      <c r="O2523" s="20">
        <v>137</v>
      </c>
      <c r="P2523" s="20">
        <v>96</v>
      </c>
      <c r="Q2523" s="3">
        <v>11642254</v>
      </c>
      <c r="R2523" s="3">
        <v>3000000</v>
      </c>
      <c r="S2523" s="3">
        <f t="shared" si="390"/>
        <v>8642254</v>
      </c>
      <c r="T2523" s="4">
        <f t="shared" si="391"/>
        <v>2.8807513333333334</v>
      </c>
      <c r="U2523" s="5">
        <f t="shared" si="392"/>
        <v>22.044900533333337</v>
      </c>
      <c r="V2523" s="2">
        <f t="shared" si="393"/>
        <v>1989</v>
      </c>
      <c r="W2523" s="18" t="str">
        <f t="shared" si="394"/>
        <v>yanvar</v>
      </c>
      <c r="X2523" s="18" t="str">
        <f t="shared" si="395"/>
        <v>Dominique Othenin-Girard</v>
      </c>
      <c r="Y2523" s="18" t="str">
        <f t="shared" si="396"/>
        <v>HALLOWEEN 5</v>
      </c>
      <c r="Z2523" s="18" t="str">
        <f t="shared" si="397"/>
        <v>Normal</v>
      </c>
      <c r="AA2523" s="18" t="str">
        <f>VLOOKUP(D2523, lookups!$A$2:$B$18, 2, FALSE)</f>
        <v>Low Budget</v>
      </c>
      <c r="AB2523" s="18" t="str">
        <f t="shared" si="398"/>
        <v>Not Recommended</v>
      </c>
      <c r="AC2523" s="18" t="str">
        <f t="shared" si="399"/>
        <v>Normal</v>
      </c>
    </row>
    <row r="2524" spans="1:29" x14ac:dyDescent="0.35">
      <c r="A2524" s="18" t="s">
        <v>2195</v>
      </c>
      <c r="B2524" s="19">
        <v>36322</v>
      </c>
      <c r="C2524" s="18" t="s">
        <v>50</v>
      </c>
      <c r="D2524" s="18" t="s">
        <v>58</v>
      </c>
      <c r="E2524" s="18" t="s">
        <v>21</v>
      </c>
      <c r="F2524" s="18" t="s">
        <v>22</v>
      </c>
      <c r="G2524" s="18" t="s">
        <v>46</v>
      </c>
      <c r="H2524" s="18" t="s">
        <v>856</v>
      </c>
      <c r="I2524" s="18" t="s">
        <v>2196</v>
      </c>
      <c r="J2524" s="20">
        <v>1000</v>
      </c>
      <c r="K2524" s="20">
        <v>2020</v>
      </c>
      <c r="L2524" s="20">
        <v>11</v>
      </c>
      <c r="M2524" s="20">
        <v>339</v>
      </c>
      <c r="N2524" s="20">
        <v>5.8</v>
      </c>
      <c r="O2524" s="20">
        <v>44</v>
      </c>
      <c r="P2524" s="20">
        <v>73</v>
      </c>
      <c r="Q2524" s="3">
        <v>11634458</v>
      </c>
      <c r="R2524" s="3">
        <v>17000000</v>
      </c>
      <c r="S2524" s="3">
        <f t="shared" si="390"/>
        <v>-5365542</v>
      </c>
      <c r="T2524" s="4">
        <f t="shared" si="391"/>
        <v>-0.31562011764705883</v>
      </c>
      <c r="U2524" s="5">
        <f t="shared" si="392"/>
        <v>23.107651952941175</v>
      </c>
      <c r="V2524" s="2">
        <f t="shared" si="393"/>
        <v>1999</v>
      </c>
      <c r="W2524" s="18" t="str">
        <f t="shared" si="394"/>
        <v>iyun</v>
      </c>
      <c r="X2524" s="18" t="str">
        <f t="shared" si="395"/>
        <v>Gary Halvorson</v>
      </c>
      <c r="Y2524" s="18" t="str">
        <f t="shared" si="396"/>
        <v>THE ADVENTURES OF ELMO İN GROUCHLAND</v>
      </c>
      <c r="Z2524" s="18" t="str">
        <f t="shared" si="397"/>
        <v>Normal</v>
      </c>
      <c r="AA2524" s="18" t="str">
        <f>VLOOKUP(D2524, lookups!$A$2:$B$18, 2, FALSE)</f>
        <v>High Budget</v>
      </c>
      <c r="AB2524" s="18" t="str">
        <f t="shared" si="398"/>
        <v>Not Recommended</v>
      </c>
      <c r="AC2524" s="18" t="str">
        <f t="shared" si="399"/>
        <v>High Buzz Mismatch</v>
      </c>
    </row>
    <row r="2525" spans="1:29" x14ac:dyDescent="0.35">
      <c r="A2525" s="18" t="s">
        <v>4574</v>
      </c>
      <c r="B2525" s="19">
        <v>38810</v>
      </c>
      <c r="C2525" s="18" t="s">
        <v>50</v>
      </c>
      <c r="D2525" s="18" t="s">
        <v>95</v>
      </c>
      <c r="E2525" s="18" t="s">
        <v>21</v>
      </c>
      <c r="F2525" s="18" t="s">
        <v>22</v>
      </c>
      <c r="G2525" s="18" t="s">
        <v>102</v>
      </c>
      <c r="H2525" s="18" t="s">
        <v>1507</v>
      </c>
      <c r="I2525" s="18" t="s">
        <v>844</v>
      </c>
      <c r="J2525" s="20">
        <v>2000</v>
      </c>
      <c r="K2525" s="20">
        <v>5022</v>
      </c>
      <c r="L2525" s="20">
        <v>12</v>
      </c>
      <c r="M2525" s="20">
        <v>494</v>
      </c>
      <c r="N2525" s="20">
        <v>4.2</v>
      </c>
      <c r="O2525" s="20">
        <v>63</v>
      </c>
      <c r="P2525" s="20">
        <v>83</v>
      </c>
      <c r="Q2525" s="3">
        <v>11631245</v>
      </c>
      <c r="R2525" s="3">
        <v>35000000</v>
      </c>
      <c r="S2525" s="3">
        <f t="shared" si="390"/>
        <v>-23368755</v>
      </c>
      <c r="T2525" s="4">
        <f t="shared" si="391"/>
        <v>-0.66767871428571424</v>
      </c>
      <c r="U2525" s="5">
        <f t="shared" si="392"/>
        <v>16.582328514285713</v>
      </c>
      <c r="V2525" s="2">
        <f t="shared" si="393"/>
        <v>2006</v>
      </c>
      <c r="W2525" s="18" t="str">
        <f t="shared" si="394"/>
        <v>aprel</v>
      </c>
      <c r="X2525" s="18" t="str">
        <f t="shared" si="395"/>
        <v>Peter Hewitt</v>
      </c>
      <c r="Y2525" s="18" t="str">
        <f t="shared" si="396"/>
        <v>ZOOM</v>
      </c>
      <c r="Z2525" s="18" t="str">
        <f t="shared" si="397"/>
        <v>Normal</v>
      </c>
      <c r="AA2525" s="18" t="str">
        <f>VLOOKUP(D2525, lookups!$A$2:$B$18, 2, FALSE)</f>
        <v>High Budget</v>
      </c>
      <c r="AB2525" s="18" t="str">
        <f t="shared" si="398"/>
        <v>Not Recommended</v>
      </c>
      <c r="AC2525" s="18" t="str">
        <f t="shared" si="399"/>
        <v>High Buzz Mismatch</v>
      </c>
    </row>
    <row r="2526" spans="1:29" x14ac:dyDescent="0.35">
      <c r="A2526" s="18" t="s">
        <v>2231</v>
      </c>
      <c r="B2526" s="19">
        <v>36492</v>
      </c>
      <c r="C2526" s="18" t="s">
        <v>50</v>
      </c>
      <c r="D2526" s="18" t="s">
        <v>38</v>
      </c>
      <c r="E2526" s="18" t="s">
        <v>21</v>
      </c>
      <c r="F2526" s="18" t="s">
        <v>22</v>
      </c>
      <c r="G2526" s="18" t="s">
        <v>150</v>
      </c>
      <c r="H2526" s="18" t="s">
        <v>316</v>
      </c>
      <c r="I2526" s="18" t="s">
        <v>436</v>
      </c>
      <c r="J2526" s="20">
        <v>12000</v>
      </c>
      <c r="K2526" s="20">
        <v>15209</v>
      </c>
      <c r="L2526" s="20">
        <v>745</v>
      </c>
      <c r="M2526" s="20">
        <v>251</v>
      </c>
      <c r="N2526" s="20">
        <v>5.6</v>
      </c>
      <c r="O2526" s="20">
        <v>97</v>
      </c>
      <c r="P2526" s="20">
        <v>97</v>
      </c>
      <c r="Q2526" s="3">
        <v>11614236</v>
      </c>
      <c r="R2526" s="3">
        <v>15000000</v>
      </c>
      <c r="S2526" s="3">
        <f t="shared" si="390"/>
        <v>-3385764</v>
      </c>
      <c r="T2526" s="4">
        <f t="shared" si="391"/>
        <v>-0.22571759999999999</v>
      </c>
      <c r="U2526" s="5">
        <f t="shared" si="392"/>
        <v>22.334812959999997</v>
      </c>
      <c r="V2526" s="2">
        <f t="shared" si="393"/>
        <v>1999</v>
      </c>
      <c r="W2526" s="18" t="str">
        <f t="shared" si="394"/>
        <v>noyabr</v>
      </c>
      <c r="X2526" s="18" t="str">
        <f t="shared" si="395"/>
        <v>Albert Brooks</v>
      </c>
      <c r="Y2526" s="18" t="str">
        <f t="shared" si="396"/>
        <v>THE MUSE</v>
      </c>
      <c r="Z2526" s="18" t="str">
        <f t="shared" si="397"/>
        <v>Normal</v>
      </c>
      <c r="AA2526" s="18" t="str">
        <f>VLOOKUP(D2526, lookups!$A$2:$B$18, 2, FALSE)</f>
        <v>Medium Budget</v>
      </c>
      <c r="AB2526" s="18" t="str">
        <f t="shared" si="398"/>
        <v>Not Recommended</v>
      </c>
      <c r="AC2526" s="18" t="str">
        <f t="shared" si="399"/>
        <v>High Buzz Mismatch</v>
      </c>
    </row>
    <row r="2527" spans="1:29" x14ac:dyDescent="0.35">
      <c r="A2527" s="18" t="s">
        <v>2279</v>
      </c>
      <c r="B2527" s="19">
        <v>36477</v>
      </c>
      <c r="C2527" s="18" t="s">
        <v>50</v>
      </c>
      <c r="D2527" s="18" t="s">
        <v>95</v>
      </c>
      <c r="E2527" s="18" t="s">
        <v>21</v>
      </c>
      <c r="F2527" s="18" t="s">
        <v>22</v>
      </c>
      <c r="G2527" s="18" t="s">
        <v>150</v>
      </c>
      <c r="H2527" s="18" t="s">
        <v>2280</v>
      </c>
      <c r="I2527" s="18" t="s">
        <v>2281</v>
      </c>
      <c r="J2527" s="20">
        <v>811</v>
      </c>
      <c r="K2527" s="20">
        <v>2497</v>
      </c>
      <c r="L2527" s="20">
        <v>38</v>
      </c>
      <c r="M2527" s="20">
        <v>858</v>
      </c>
      <c r="N2527" s="20">
        <v>4.0999999999999996</v>
      </c>
      <c r="O2527" s="20">
        <v>85</v>
      </c>
      <c r="P2527" s="20">
        <v>100</v>
      </c>
      <c r="Q2527" s="3">
        <v>11576087</v>
      </c>
      <c r="R2527" s="3">
        <v>30000000</v>
      </c>
      <c r="S2527" s="3">
        <f t="shared" si="390"/>
        <v>-18423913</v>
      </c>
      <c r="T2527" s="4">
        <f t="shared" si="391"/>
        <v>-0.61413043333333328</v>
      </c>
      <c r="U2527" s="5">
        <f t="shared" si="392"/>
        <v>16.240147826666664</v>
      </c>
      <c r="V2527" s="2">
        <f t="shared" si="393"/>
        <v>1999</v>
      </c>
      <c r="W2527" s="18" t="str">
        <f t="shared" si="394"/>
        <v>noyabr</v>
      </c>
      <c r="X2527" s="18" t="str">
        <f t="shared" si="395"/>
        <v>Chris Roberts</v>
      </c>
      <c r="Y2527" s="18" t="str">
        <f t="shared" si="396"/>
        <v>WİNG COMMANDER</v>
      </c>
      <c r="Z2527" s="18" t="str">
        <f t="shared" si="397"/>
        <v>Normal</v>
      </c>
      <c r="AA2527" s="18" t="str">
        <f>VLOOKUP(D2527, lookups!$A$2:$B$18, 2, FALSE)</f>
        <v>High Budget</v>
      </c>
      <c r="AB2527" s="18" t="str">
        <f t="shared" si="398"/>
        <v>Not Recommended</v>
      </c>
      <c r="AC2527" s="18" t="str">
        <f t="shared" si="399"/>
        <v>High Buzz Mismatch</v>
      </c>
    </row>
    <row r="2528" spans="1:29" x14ac:dyDescent="0.35">
      <c r="A2528" s="18" t="s">
        <v>2694</v>
      </c>
      <c r="B2528" s="19">
        <v>36990</v>
      </c>
      <c r="C2528" s="18" t="s">
        <v>50</v>
      </c>
      <c r="D2528" s="18" t="s">
        <v>38</v>
      </c>
      <c r="E2528" s="18" t="s">
        <v>21</v>
      </c>
      <c r="F2528" s="18" t="s">
        <v>22</v>
      </c>
      <c r="G2528" s="18" t="s">
        <v>150</v>
      </c>
      <c r="H2528" s="18" t="s">
        <v>2695</v>
      </c>
      <c r="I2528" s="18" t="s">
        <v>2696</v>
      </c>
      <c r="J2528" s="20">
        <v>15000</v>
      </c>
      <c r="K2528" s="20">
        <v>22485</v>
      </c>
      <c r="L2528" s="20">
        <v>13</v>
      </c>
      <c r="M2528" s="20">
        <v>0</v>
      </c>
      <c r="N2528" s="20">
        <v>5.8</v>
      </c>
      <c r="O2528" s="20">
        <v>63</v>
      </c>
      <c r="P2528" s="20">
        <v>87</v>
      </c>
      <c r="Q2528" s="3">
        <v>11560259</v>
      </c>
      <c r="R2528" s="3">
        <v>22000000</v>
      </c>
      <c r="S2528" s="3">
        <f t="shared" si="390"/>
        <v>-10439741</v>
      </c>
      <c r="T2528" s="4">
        <f t="shared" si="391"/>
        <v>-0.47453368181818184</v>
      </c>
      <c r="U2528" s="5">
        <f t="shared" si="392"/>
        <v>23.010186527272726</v>
      </c>
      <c r="V2528" s="2">
        <f t="shared" si="393"/>
        <v>2001</v>
      </c>
      <c r="W2528" s="18" t="str">
        <f t="shared" si="394"/>
        <v>aprel</v>
      </c>
      <c r="X2528" s="18" t="str">
        <f t="shared" si="395"/>
        <v>Tommy O'Haver</v>
      </c>
      <c r="Y2528" s="18" t="str">
        <f t="shared" si="396"/>
        <v>GET OVER IT</v>
      </c>
      <c r="Z2528" s="18" t="str">
        <f t="shared" si="397"/>
        <v>Normal</v>
      </c>
      <c r="AA2528" s="18" t="str">
        <f>VLOOKUP(D2528, lookups!$A$2:$B$18, 2, FALSE)</f>
        <v>Medium Budget</v>
      </c>
      <c r="AB2528" s="18" t="str">
        <f t="shared" si="398"/>
        <v>Not Recommended</v>
      </c>
      <c r="AC2528" s="18" t="str">
        <f t="shared" si="399"/>
        <v>High Buzz Mismatch</v>
      </c>
    </row>
    <row r="2529" spans="1:29" x14ac:dyDescent="0.35">
      <c r="A2529" s="18" t="s">
        <v>1146</v>
      </c>
      <c r="B2529" s="19">
        <v>34473</v>
      </c>
      <c r="C2529" s="18" t="s">
        <v>50</v>
      </c>
      <c r="D2529" s="18" t="s">
        <v>95</v>
      </c>
      <c r="E2529" s="18" t="s">
        <v>1147</v>
      </c>
      <c r="F2529" s="18" t="s">
        <v>1148</v>
      </c>
      <c r="G2529" s="18" t="s">
        <v>110</v>
      </c>
      <c r="H2529" s="18" t="s">
        <v>1149</v>
      </c>
      <c r="I2529" s="18" t="s">
        <v>1150</v>
      </c>
      <c r="J2529" s="20">
        <v>483</v>
      </c>
      <c r="K2529" s="20">
        <v>768</v>
      </c>
      <c r="L2529" s="20">
        <v>32</v>
      </c>
      <c r="M2529" s="20">
        <v>0</v>
      </c>
      <c r="N2529" s="20">
        <v>7.6</v>
      </c>
      <c r="O2529" s="20">
        <v>77</v>
      </c>
      <c r="P2529" s="20">
        <v>102</v>
      </c>
      <c r="Q2529" s="3">
        <v>11546543</v>
      </c>
      <c r="R2529" s="3">
        <v>2000000</v>
      </c>
      <c r="S2529" s="3">
        <f t="shared" si="390"/>
        <v>9546543</v>
      </c>
      <c r="T2529" s="4">
        <f t="shared" si="391"/>
        <v>4.7732714999999999</v>
      </c>
      <c r="U2529" s="5">
        <f t="shared" si="392"/>
        <v>32.309308600000001</v>
      </c>
      <c r="V2529" s="2">
        <f t="shared" si="393"/>
        <v>1994</v>
      </c>
      <c r="W2529" s="18" t="str">
        <f t="shared" si="394"/>
        <v>may</v>
      </c>
      <c r="X2529" s="18" t="str">
        <f t="shared" si="395"/>
        <v>Chia-Liang Liu</v>
      </c>
      <c r="Y2529" s="18" t="str">
        <f t="shared" si="396"/>
        <v>THE LEGEND OF DRUNKEN MASTER</v>
      </c>
      <c r="Z2529" s="18" t="str">
        <f t="shared" si="397"/>
        <v>Normal</v>
      </c>
      <c r="AA2529" s="18" t="str">
        <f>VLOOKUP(D2529, lookups!$A$2:$B$18, 2, FALSE)</f>
        <v>High Budget</v>
      </c>
      <c r="AB2529" s="18" t="str">
        <f t="shared" si="398"/>
        <v>Not Recommended</v>
      </c>
      <c r="AC2529" s="18" t="str">
        <f t="shared" si="399"/>
        <v>Normal</v>
      </c>
    </row>
    <row r="2530" spans="1:29" x14ac:dyDescent="0.35">
      <c r="A2530" s="18" t="s">
        <v>5690</v>
      </c>
      <c r="B2530" s="19">
        <v>40201</v>
      </c>
      <c r="C2530" s="18" t="s">
        <v>50</v>
      </c>
      <c r="D2530" s="18" t="s">
        <v>20</v>
      </c>
      <c r="E2530" s="18" t="s">
        <v>21</v>
      </c>
      <c r="F2530" s="18" t="s">
        <v>22</v>
      </c>
      <c r="G2530" s="18" t="s">
        <v>150</v>
      </c>
      <c r="H2530" s="18" t="s">
        <v>647</v>
      </c>
      <c r="I2530" s="18" t="s">
        <v>320</v>
      </c>
      <c r="J2530" s="20">
        <v>18000</v>
      </c>
      <c r="K2530" s="20">
        <v>21163</v>
      </c>
      <c r="L2530" s="20">
        <v>0</v>
      </c>
      <c r="M2530" s="20">
        <v>0</v>
      </c>
      <c r="N2530" s="20">
        <v>7</v>
      </c>
      <c r="O2530" s="20">
        <v>199</v>
      </c>
      <c r="P2530" s="20">
        <v>122</v>
      </c>
      <c r="Q2530" s="3">
        <v>11538204</v>
      </c>
      <c r="R2530" s="3">
        <v>25000000</v>
      </c>
      <c r="S2530" s="3">
        <f t="shared" si="390"/>
        <v>-13461796</v>
      </c>
      <c r="T2530" s="4">
        <f t="shared" si="391"/>
        <v>-0.53847184000000003</v>
      </c>
      <c r="U2530" s="5">
        <f t="shared" si="392"/>
        <v>27.784611263999999</v>
      </c>
      <c r="V2530" s="2">
        <f t="shared" si="393"/>
        <v>2010</v>
      </c>
      <c r="W2530" s="18" t="str">
        <f t="shared" si="394"/>
        <v>yanvar</v>
      </c>
      <c r="X2530" s="18" t="str">
        <f t="shared" si="395"/>
        <v>Robert Redford</v>
      </c>
      <c r="Y2530" s="18" t="str">
        <f t="shared" si="396"/>
        <v>THE CONSPİRATOR</v>
      </c>
      <c r="Z2530" s="18" t="str">
        <f t="shared" si="397"/>
        <v>Normal</v>
      </c>
      <c r="AA2530" s="18" t="str">
        <f>VLOOKUP(D2530, lookups!$A$2:$B$18, 2, FALSE)</f>
        <v>Medium Budget</v>
      </c>
      <c r="AB2530" s="18" t="str">
        <f t="shared" si="398"/>
        <v>Not Recommended</v>
      </c>
      <c r="AC2530" s="18" t="str">
        <f t="shared" si="399"/>
        <v>Normal</v>
      </c>
    </row>
    <row r="2531" spans="1:29" x14ac:dyDescent="0.35">
      <c r="A2531" s="18" t="s">
        <v>2014</v>
      </c>
      <c r="B2531" s="19">
        <v>36454</v>
      </c>
      <c r="C2531" s="18" t="s">
        <v>50</v>
      </c>
      <c r="D2531" s="18" t="s">
        <v>79</v>
      </c>
      <c r="E2531" s="18" t="s">
        <v>21</v>
      </c>
      <c r="F2531" s="18" t="s">
        <v>22</v>
      </c>
      <c r="G2531" s="18" t="s">
        <v>110</v>
      </c>
      <c r="H2531" s="18" t="s">
        <v>2015</v>
      </c>
      <c r="I2531" s="18" t="s">
        <v>2016</v>
      </c>
      <c r="J2531" s="20">
        <v>173</v>
      </c>
      <c r="K2531" s="20">
        <v>563</v>
      </c>
      <c r="L2531" s="20">
        <v>108</v>
      </c>
      <c r="M2531" s="20">
        <v>0</v>
      </c>
      <c r="N2531" s="20">
        <v>7.6</v>
      </c>
      <c r="O2531" s="20">
        <v>123</v>
      </c>
      <c r="P2531" s="20">
        <v>118</v>
      </c>
      <c r="Q2531" s="3">
        <v>11533945</v>
      </c>
      <c r="R2531" s="3">
        <v>2000000</v>
      </c>
      <c r="S2531" s="3">
        <f t="shared" si="390"/>
        <v>9533945</v>
      </c>
      <c r="T2531" s="4">
        <f t="shared" si="391"/>
        <v>4.7669724999999996</v>
      </c>
      <c r="U2531" s="5">
        <f t="shared" si="392"/>
        <v>32.306788999999995</v>
      </c>
      <c r="V2531" s="2">
        <f t="shared" si="393"/>
        <v>1999</v>
      </c>
      <c r="W2531" s="18" t="str">
        <f t="shared" si="394"/>
        <v>oktyabr</v>
      </c>
      <c r="X2531" s="18" t="str">
        <f t="shared" si="395"/>
        <v>Kimberly Peirce</v>
      </c>
      <c r="Y2531" s="18" t="str">
        <f t="shared" si="396"/>
        <v>BOYS DON'T CRY</v>
      </c>
      <c r="Z2531" s="18" t="str">
        <f t="shared" si="397"/>
        <v>Normal</v>
      </c>
      <c r="AA2531" s="18" t="str">
        <f>VLOOKUP(D2531, lookups!$A$2:$B$18, 2, FALSE)</f>
        <v>Medium Budget</v>
      </c>
      <c r="AB2531" s="18" t="str">
        <f t="shared" si="398"/>
        <v>Not Recommended</v>
      </c>
      <c r="AC2531" s="18" t="str">
        <f t="shared" si="399"/>
        <v>Normal</v>
      </c>
    </row>
    <row r="2532" spans="1:29" x14ac:dyDescent="0.35">
      <c r="A2532" s="18" t="s">
        <v>3798</v>
      </c>
      <c r="B2532" s="19">
        <v>38183</v>
      </c>
      <c r="C2532" s="18" t="s">
        <v>50</v>
      </c>
      <c r="D2532" s="18" t="s">
        <v>38</v>
      </c>
      <c r="E2532" s="18" t="s">
        <v>21</v>
      </c>
      <c r="F2532" s="18" t="s">
        <v>22</v>
      </c>
      <c r="G2532" s="18" t="s">
        <v>102</v>
      </c>
      <c r="H2532" s="18" t="s">
        <v>3799</v>
      </c>
      <c r="I2532" s="18" t="s">
        <v>3800</v>
      </c>
      <c r="J2532" s="20">
        <v>0</v>
      </c>
      <c r="K2532" s="20">
        <v>0</v>
      </c>
      <c r="L2532" s="20">
        <v>293</v>
      </c>
      <c r="M2532" s="20">
        <v>0</v>
      </c>
      <c r="N2532" s="20">
        <v>7.3</v>
      </c>
      <c r="O2532" s="20">
        <v>193</v>
      </c>
      <c r="P2532" s="20">
        <v>100</v>
      </c>
      <c r="Q2532" s="3">
        <v>11529368</v>
      </c>
      <c r="R2532" s="3">
        <v>65000</v>
      </c>
      <c r="S2532" s="3">
        <f t="shared" si="390"/>
        <v>11464368</v>
      </c>
      <c r="T2532" s="4">
        <f t="shared" si="391"/>
        <v>176.37489230769231</v>
      </c>
      <c r="U2532" s="5">
        <f t="shared" si="392"/>
        <v>99.749956923076923</v>
      </c>
      <c r="V2532" s="2">
        <f t="shared" si="393"/>
        <v>2004</v>
      </c>
      <c r="W2532" s="18" t="str">
        <f t="shared" si="394"/>
        <v>iyul</v>
      </c>
      <c r="X2532" s="18" t="str">
        <f t="shared" si="395"/>
        <v>Morgan Spurlock</v>
      </c>
      <c r="Y2532" s="18" t="str">
        <f t="shared" si="396"/>
        <v>SUPER SİZE ME</v>
      </c>
      <c r="Z2532" s="18" t="str">
        <f t="shared" si="397"/>
        <v>Normal</v>
      </c>
      <c r="AA2532" s="18" t="str">
        <f>VLOOKUP(D2532, lookups!$A$2:$B$18, 2, FALSE)</f>
        <v>Medium Budget</v>
      </c>
      <c r="AB2532" s="18" t="str">
        <f t="shared" si="398"/>
        <v>Recommended</v>
      </c>
      <c r="AC2532" s="18" t="str">
        <f t="shared" si="399"/>
        <v>Normal</v>
      </c>
    </row>
    <row r="2533" spans="1:29" x14ac:dyDescent="0.35">
      <c r="A2533" s="18" t="s">
        <v>5088</v>
      </c>
      <c r="B2533" s="19">
        <v>39525</v>
      </c>
      <c r="C2533" s="18" t="s">
        <v>50</v>
      </c>
      <c r="D2533" s="18" t="s">
        <v>79</v>
      </c>
      <c r="E2533" s="18" t="s">
        <v>21</v>
      </c>
      <c r="F2533" s="18" t="s">
        <v>22</v>
      </c>
      <c r="G2533" s="18" t="s">
        <v>102</v>
      </c>
      <c r="H2533" s="18" t="s">
        <v>5089</v>
      </c>
      <c r="I2533" s="18" t="s">
        <v>5090</v>
      </c>
      <c r="J2533" s="20">
        <v>721</v>
      </c>
      <c r="K2533" s="20">
        <v>2453</v>
      </c>
      <c r="L2533" s="20">
        <v>258</v>
      </c>
      <c r="M2533" s="20">
        <v>376</v>
      </c>
      <c r="N2533" s="20">
        <v>5.0999999999999996</v>
      </c>
      <c r="O2533" s="20">
        <v>47</v>
      </c>
      <c r="P2533" s="20">
        <v>94</v>
      </c>
      <c r="Q2533" s="3">
        <v>11508423</v>
      </c>
      <c r="R2533" s="3">
        <v>23000000</v>
      </c>
      <c r="S2533" s="3">
        <f t="shared" si="390"/>
        <v>-11491577</v>
      </c>
      <c r="T2533" s="4">
        <f t="shared" si="391"/>
        <v>-0.49963378260869568</v>
      </c>
      <c r="U2533" s="5">
        <f t="shared" si="392"/>
        <v>20.237746486956521</v>
      </c>
      <c r="V2533" s="2">
        <f t="shared" si="393"/>
        <v>2008</v>
      </c>
      <c r="W2533" s="18" t="str">
        <f t="shared" si="394"/>
        <v>mart</v>
      </c>
      <c r="X2533" s="18" t="str">
        <f t="shared" si="395"/>
        <v>Fred Durst</v>
      </c>
      <c r="Y2533" s="18" t="str">
        <f t="shared" si="396"/>
        <v>THE LONGSHOTS</v>
      </c>
      <c r="Z2533" s="18" t="str">
        <f t="shared" si="397"/>
        <v>Normal</v>
      </c>
      <c r="AA2533" s="18" t="str">
        <f>VLOOKUP(D2533, lookups!$A$2:$B$18, 2, FALSE)</f>
        <v>Medium Budget</v>
      </c>
      <c r="AB2533" s="18" t="str">
        <f t="shared" si="398"/>
        <v>Not Recommended</v>
      </c>
      <c r="AC2533" s="18" t="str">
        <f t="shared" si="399"/>
        <v>High Buzz Mismatch</v>
      </c>
    </row>
    <row r="2534" spans="1:29" x14ac:dyDescent="0.35">
      <c r="A2534" s="18" t="s">
        <v>909</v>
      </c>
      <c r="B2534" s="19">
        <v>33605</v>
      </c>
      <c r="C2534" s="18" t="s">
        <v>50</v>
      </c>
      <c r="D2534" s="18" t="s">
        <v>38</v>
      </c>
      <c r="E2534" s="18" t="s">
        <v>21</v>
      </c>
      <c r="F2534" s="18" t="s">
        <v>22</v>
      </c>
      <c r="G2534" s="18" t="s">
        <v>110</v>
      </c>
      <c r="H2534" s="18" t="s">
        <v>910</v>
      </c>
      <c r="I2534" s="18" t="s">
        <v>595</v>
      </c>
      <c r="J2534" s="20">
        <v>901</v>
      </c>
      <c r="K2534" s="20">
        <v>3913</v>
      </c>
      <c r="L2534" s="20">
        <v>0</v>
      </c>
      <c r="M2534" s="20">
        <v>10000</v>
      </c>
      <c r="N2534" s="20">
        <v>7.6</v>
      </c>
      <c r="O2534" s="20">
        <v>221</v>
      </c>
      <c r="P2534" s="20">
        <v>88</v>
      </c>
      <c r="Q2534" s="3">
        <v>11501093</v>
      </c>
      <c r="R2534" s="3">
        <v>13000000</v>
      </c>
      <c r="S2534" s="3">
        <f t="shared" si="390"/>
        <v>-1498907</v>
      </c>
      <c r="T2534" s="4">
        <f t="shared" si="391"/>
        <v>-0.11530053846153847</v>
      </c>
      <c r="U2534" s="5">
        <f t="shared" si="392"/>
        <v>31.353879784615383</v>
      </c>
      <c r="V2534" s="2">
        <f t="shared" si="393"/>
        <v>1992</v>
      </c>
      <c r="W2534" s="18" t="str">
        <f t="shared" si="394"/>
        <v>yanvar</v>
      </c>
      <c r="X2534" s="18" t="str">
        <f t="shared" si="395"/>
        <v>Sam Raimi</v>
      </c>
      <c r="Y2534" s="18" t="str">
        <f t="shared" si="396"/>
        <v>ARMY OF DARKNESS</v>
      </c>
      <c r="Z2534" s="18" t="str">
        <f t="shared" si="397"/>
        <v>Normal</v>
      </c>
      <c r="AA2534" s="18" t="str">
        <f>VLOOKUP(D2534, lookups!$A$2:$B$18, 2, FALSE)</f>
        <v>Medium Budget</v>
      </c>
      <c r="AB2534" s="18" t="str">
        <f t="shared" si="398"/>
        <v>Not Recommended</v>
      </c>
      <c r="AC2534" s="18" t="str">
        <f t="shared" si="399"/>
        <v>Normal</v>
      </c>
    </row>
    <row r="2535" spans="1:29" x14ac:dyDescent="0.35">
      <c r="A2535" s="18" t="s">
        <v>1707</v>
      </c>
      <c r="B2535" s="19">
        <v>35451</v>
      </c>
      <c r="C2535" s="18" t="s">
        <v>50</v>
      </c>
      <c r="D2535" s="18" t="s">
        <v>95</v>
      </c>
      <c r="E2535" s="18" t="s">
        <v>21</v>
      </c>
      <c r="F2535" s="18" t="s">
        <v>22</v>
      </c>
      <c r="G2535" s="18" t="s">
        <v>110</v>
      </c>
      <c r="H2535" s="18" t="s">
        <v>1708</v>
      </c>
      <c r="I2535" s="18" t="s">
        <v>1709</v>
      </c>
      <c r="J2535" s="20">
        <v>995</v>
      </c>
      <c r="K2535" s="20">
        <v>3952</v>
      </c>
      <c r="L2535" s="20">
        <v>0</v>
      </c>
      <c r="M2535" s="20">
        <v>316</v>
      </c>
      <c r="N2535" s="20">
        <v>4.7</v>
      </c>
      <c r="O2535" s="20">
        <v>44</v>
      </c>
      <c r="P2535" s="20">
        <v>100</v>
      </c>
      <c r="Q2535" s="3">
        <v>11466088</v>
      </c>
      <c r="R2535" s="3">
        <v>71000000</v>
      </c>
      <c r="S2535" s="3">
        <f t="shared" si="390"/>
        <v>-59533912</v>
      </c>
      <c r="T2535" s="4">
        <f t="shared" si="391"/>
        <v>-0.83850580281690146</v>
      </c>
      <c r="U2535" s="5">
        <f t="shared" si="392"/>
        <v>18.496197678873241</v>
      </c>
      <c r="V2535" s="2">
        <f t="shared" si="393"/>
        <v>1997</v>
      </c>
      <c r="W2535" s="18" t="str">
        <f t="shared" si="394"/>
        <v>yanvar</v>
      </c>
      <c r="X2535" s="18" t="str">
        <f t="shared" si="395"/>
        <v>Robert Butler</v>
      </c>
      <c r="Y2535" s="18" t="str">
        <f t="shared" si="396"/>
        <v>TURBULENCE</v>
      </c>
      <c r="Z2535" s="18" t="str">
        <f t="shared" si="397"/>
        <v>Underperformer</v>
      </c>
      <c r="AA2535" s="18" t="str">
        <f>VLOOKUP(D2535, lookups!$A$2:$B$18, 2, FALSE)</f>
        <v>High Budget</v>
      </c>
      <c r="AB2535" s="18" t="str">
        <f t="shared" si="398"/>
        <v>Not Recommended</v>
      </c>
      <c r="AC2535" s="18" t="str">
        <f t="shared" si="399"/>
        <v>High Buzz Mismatch</v>
      </c>
    </row>
    <row r="2536" spans="1:29" x14ac:dyDescent="0.35">
      <c r="A2536" s="18" t="s">
        <v>6306</v>
      </c>
      <c r="B2536" s="19">
        <v>41216</v>
      </c>
      <c r="C2536" s="18" t="s">
        <v>50</v>
      </c>
      <c r="D2536" s="18" t="s">
        <v>27</v>
      </c>
      <c r="E2536" s="18" t="s">
        <v>21</v>
      </c>
      <c r="F2536" s="18" t="s">
        <v>22</v>
      </c>
      <c r="G2536" s="18" t="s">
        <v>150</v>
      </c>
      <c r="H2536" s="18" t="s">
        <v>1354</v>
      </c>
      <c r="I2536" s="18" t="s">
        <v>6307</v>
      </c>
      <c r="J2536" s="20">
        <v>24000</v>
      </c>
      <c r="K2536" s="20">
        <v>51355</v>
      </c>
      <c r="L2536" s="20">
        <v>49</v>
      </c>
      <c r="M2536" s="20">
        <v>21000</v>
      </c>
      <c r="N2536" s="20">
        <v>7.1</v>
      </c>
      <c r="O2536" s="20">
        <v>216</v>
      </c>
      <c r="P2536" s="20">
        <v>102</v>
      </c>
      <c r="Q2536" s="3">
        <v>11434867</v>
      </c>
      <c r="R2536" s="3">
        <v>6000000</v>
      </c>
      <c r="S2536" s="3">
        <f t="shared" si="390"/>
        <v>5434867</v>
      </c>
      <c r="T2536" s="4">
        <f t="shared" si="391"/>
        <v>0.90581116666666661</v>
      </c>
      <c r="U2536" s="5">
        <f t="shared" si="392"/>
        <v>30.862324466666667</v>
      </c>
      <c r="V2536" s="2">
        <f t="shared" si="393"/>
        <v>2012</v>
      </c>
      <c r="W2536" s="18" t="str">
        <f t="shared" si="394"/>
        <v>noyabr</v>
      </c>
      <c r="X2536" s="18" t="str">
        <f t="shared" si="395"/>
        <v>Brian Klugman</v>
      </c>
      <c r="Y2536" s="18" t="str">
        <f t="shared" si="396"/>
        <v>THE WORDS</v>
      </c>
      <c r="Z2536" s="18" t="str">
        <f t="shared" si="397"/>
        <v>Normal</v>
      </c>
      <c r="AA2536" s="18" t="str">
        <f>VLOOKUP(D2536, lookups!$A$2:$B$18, 2, FALSE)</f>
        <v>Medium Budget</v>
      </c>
      <c r="AB2536" s="18" t="str">
        <f t="shared" si="398"/>
        <v>Not Recommended</v>
      </c>
      <c r="AC2536" s="18" t="str">
        <f t="shared" si="399"/>
        <v>Normal</v>
      </c>
    </row>
    <row r="2537" spans="1:29" x14ac:dyDescent="0.35">
      <c r="A2537" s="18" t="s">
        <v>337</v>
      </c>
      <c r="B2537" s="19">
        <v>29770</v>
      </c>
      <c r="C2537" s="18" t="s">
        <v>50</v>
      </c>
      <c r="D2537" s="18" t="s">
        <v>58</v>
      </c>
      <c r="E2537" s="18" t="s">
        <v>28</v>
      </c>
      <c r="F2537" s="18" t="s">
        <v>338</v>
      </c>
      <c r="G2537" s="18" t="s">
        <v>110</v>
      </c>
      <c r="H2537" s="18" t="s">
        <v>339</v>
      </c>
      <c r="I2537" s="18" t="s">
        <v>340</v>
      </c>
      <c r="J2537" s="20">
        <v>362</v>
      </c>
      <c r="K2537" s="20">
        <v>469</v>
      </c>
      <c r="L2537" s="20">
        <v>249</v>
      </c>
      <c r="M2537" s="20">
        <v>11000</v>
      </c>
      <c r="N2537" s="20">
        <v>8.4</v>
      </c>
      <c r="O2537" s="20">
        <v>96</v>
      </c>
      <c r="P2537" s="20">
        <v>293</v>
      </c>
      <c r="Q2537" s="3">
        <v>11433134</v>
      </c>
      <c r="R2537" s="3">
        <v>14000000</v>
      </c>
      <c r="S2537" s="3">
        <f t="shared" si="390"/>
        <v>-2566866</v>
      </c>
      <c r="T2537" s="4">
        <f t="shared" si="391"/>
        <v>-0.18334757142857142</v>
      </c>
      <c r="U2537" s="5">
        <f t="shared" si="392"/>
        <v>34.626660971428578</v>
      </c>
      <c r="V2537" s="2">
        <f t="shared" si="393"/>
        <v>1981</v>
      </c>
      <c r="W2537" s="18" t="str">
        <f t="shared" si="394"/>
        <v>iyul</v>
      </c>
      <c r="X2537" s="18" t="str">
        <f t="shared" si="395"/>
        <v>Wolfgang Petersen</v>
      </c>
      <c r="Y2537" s="18" t="str">
        <f t="shared" si="396"/>
        <v>DAS BOOT</v>
      </c>
      <c r="Z2537" s="18" t="str">
        <f t="shared" si="397"/>
        <v>Normal</v>
      </c>
      <c r="AA2537" s="18" t="str">
        <f>VLOOKUP(D2537, lookups!$A$2:$B$18, 2, FALSE)</f>
        <v>High Budget</v>
      </c>
      <c r="AB2537" s="18" t="str">
        <f t="shared" si="398"/>
        <v>Not Recommended</v>
      </c>
      <c r="AC2537" s="18" t="str">
        <f t="shared" si="399"/>
        <v>High Buzz / High Score</v>
      </c>
    </row>
    <row r="2538" spans="1:29" x14ac:dyDescent="0.35">
      <c r="A2538" s="18" t="s">
        <v>2912</v>
      </c>
      <c r="B2538" s="19">
        <v>36948</v>
      </c>
      <c r="C2538" s="18" t="s">
        <v>50</v>
      </c>
      <c r="D2538" s="18" t="s">
        <v>27</v>
      </c>
      <c r="E2538" s="18" t="s">
        <v>21</v>
      </c>
      <c r="F2538" s="18" t="s">
        <v>22</v>
      </c>
      <c r="G2538" s="18" t="s">
        <v>110</v>
      </c>
      <c r="H2538" s="18" t="s">
        <v>924</v>
      </c>
      <c r="I2538" s="18" t="s">
        <v>1067</v>
      </c>
      <c r="J2538" s="20">
        <v>18000</v>
      </c>
      <c r="K2538" s="20">
        <v>19805</v>
      </c>
      <c r="L2538" s="20">
        <v>529</v>
      </c>
      <c r="M2538" s="20">
        <v>0</v>
      </c>
      <c r="N2538" s="20">
        <v>6.8</v>
      </c>
      <c r="O2538" s="20">
        <v>119</v>
      </c>
      <c r="P2538" s="20">
        <v>111</v>
      </c>
      <c r="Q2538" s="3">
        <v>11405825</v>
      </c>
      <c r="R2538" s="3">
        <v>35000000</v>
      </c>
      <c r="S2538" s="3">
        <f t="shared" si="390"/>
        <v>-23594175</v>
      </c>
      <c r="T2538" s="4">
        <f t="shared" si="391"/>
        <v>-0.6741192857142857</v>
      </c>
      <c r="U2538" s="5">
        <f t="shared" si="392"/>
        <v>26.930352285714285</v>
      </c>
      <c r="V2538" s="2">
        <f t="shared" si="393"/>
        <v>2001</v>
      </c>
      <c r="W2538" s="18" t="str">
        <f t="shared" si="394"/>
        <v>fevral</v>
      </c>
      <c r="X2538" s="18" t="str">
        <f t="shared" si="395"/>
        <v>Lasse HallstrÃ¶m</v>
      </c>
      <c r="Y2538" s="18" t="str">
        <f t="shared" si="396"/>
        <v>THE SHİPPİNG NEWS</v>
      </c>
      <c r="Z2538" s="18" t="str">
        <f t="shared" si="397"/>
        <v>Normal</v>
      </c>
      <c r="AA2538" s="18" t="str">
        <f>VLOOKUP(D2538, lookups!$A$2:$B$18, 2, FALSE)</f>
        <v>Medium Budget</v>
      </c>
      <c r="AB2538" s="18" t="str">
        <f t="shared" si="398"/>
        <v>Not Recommended</v>
      </c>
      <c r="AC2538" s="18" t="str">
        <f t="shared" si="399"/>
        <v>Normal</v>
      </c>
    </row>
    <row r="2539" spans="1:29" x14ac:dyDescent="0.35">
      <c r="A2539" s="18" t="s">
        <v>6471</v>
      </c>
      <c r="B2539" s="19">
        <v>41546</v>
      </c>
      <c r="C2539" s="18" t="s">
        <v>50</v>
      </c>
      <c r="D2539" s="18" t="s">
        <v>20</v>
      </c>
      <c r="E2539" s="18" t="s">
        <v>21</v>
      </c>
      <c r="F2539" s="18" t="s">
        <v>22</v>
      </c>
      <c r="G2539" s="18" t="s">
        <v>110</v>
      </c>
      <c r="H2539" s="18" t="s">
        <v>1110</v>
      </c>
      <c r="I2539" s="18" t="s">
        <v>5239</v>
      </c>
      <c r="J2539" s="20">
        <v>23000</v>
      </c>
      <c r="K2539" s="20">
        <v>24134</v>
      </c>
      <c r="L2539" s="20">
        <v>108</v>
      </c>
      <c r="M2539" s="20">
        <v>17000</v>
      </c>
      <c r="N2539" s="20">
        <v>6.8</v>
      </c>
      <c r="O2539" s="20">
        <v>288</v>
      </c>
      <c r="P2539" s="20">
        <v>116</v>
      </c>
      <c r="Q2539" s="3">
        <v>11326836</v>
      </c>
      <c r="R2539" s="3">
        <v>22000000</v>
      </c>
      <c r="S2539" s="3">
        <f t="shared" si="390"/>
        <v>-10673164</v>
      </c>
      <c r="T2539" s="4">
        <f t="shared" si="391"/>
        <v>-0.48514381818181818</v>
      </c>
      <c r="U2539" s="5">
        <f t="shared" si="392"/>
        <v>28.705942472727273</v>
      </c>
      <c r="V2539" s="2">
        <f t="shared" si="393"/>
        <v>2013</v>
      </c>
      <c r="W2539" s="18" t="str">
        <f t="shared" si="394"/>
        <v>sentyabr</v>
      </c>
      <c r="X2539" s="18" t="str">
        <f t="shared" si="395"/>
        <v>Scott Cooper</v>
      </c>
      <c r="Y2539" s="18" t="str">
        <f t="shared" si="396"/>
        <v>OUT OF THE FURNACE</v>
      </c>
      <c r="Z2539" s="18" t="str">
        <f t="shared" si="397"/>
        <v>Normal</v>
      </c>
      <c r="AA2539" s="18" t="str">
        <f>VLOOKUP(D2539, lookups!$A$2:$B$18, 2, FALSE)</f>
        <v>Medium Budget</v>
      </c>
      <c r="AB2539" s="18" t="str">
        <f t="shared" si="398"/>
        <v>Not Recommended</v>
      </c>
      <c r="AC2539" s="18" t="str">
        <f t="shared" si="399"/>
        <v>Normal</v>
      </c>
    </row>
    <row r="2540" spans="1:29" x14ac:dyDescent="0.35">
      <c r="A2540" s="18" t="s">
        <v>4526</v>
      </c>
      <c r="B2540" s="19">
        <v>38883</v>
      </c>
      <c r="C2540" s="18" t="s">
        <v>50</v>
      </c>
      <c r="D2540" s="18" t="s">
        <v>27</v>
      </c>
      <c r="E2540" s="18" t="s">
        <v>28</v>
      </c>
      <c r="F2540" s="18" t="s">
        <v>29</v>
      </c>
      <c r="G2540" s="18" t="s">
        <v>110</v>
      </c>
      <c r="H2540" s="18" t="s">
        <v>2968</v>
      </c>
      <c r="I2540" s="18" t="s">
        <v>4527</v>
      </c>
      <c r="J2540" s="20">
        <v>380</v>
      </c>
      <c r="K2540" s="20">
        <v>927</v>
      </c>
      <c r="L2540" s="20">
        <v>207</v>
      </c>
      <c r="M2540" s="20">
        <v>39000</v>
      </c>
      <c r="N2540" s="20">
        <v>8.5</v>
      </c>
      <c r="O2540" s="20">
        <v>215</v>
      </c>
      <c r="P2540" s="20">
        <v>137</v>
      </c>
      <c r="Q2540" s="3">
        <v>11284657</v>
      </c>
      <c r="R2540" s="3">
        <v>2000000</v>
      </c>
      <c r="S2540" s="3">
        <f t="shared" si="390"/>
        <v>9284657</v>
      </c>
      <c r="T2540" s="4">
        <f t="shared" si="391"/>
        <v>4.6423284999999996</v>
      </c>
      <c r="U2540" s="5">
        <f t="shared" si="392"/>
        <v>39.756931399999999</v>
      </c>
      <c r="V2540" s="2">
        <f t="shared" si="393"/>
        <v>2006</v>
      </c>
      <c r="W2540" s="18" t="str">
        <f t="shared" si="394"/>
        <v>iyun</v>
      </c>
      <c r="X2540" s="18" t="str">
        <f t="shared" si="395"/>
        <v>Florian Henckel von Donnersmarck</v>
      </c>
      <c r="Y2540" s="18" t="str">
        <f t="shared" si="396"/>
        <v>THE LİVES OF OTHERS</v>
      </c>
      <c r="Z2540" s="18" t="str">
        <f t="shared" si="397"/>
        <v>Normal</v>
      </c>
      <c r="AA2540" s="18" t="str">
        <f>VLOOKUP(D2540, lookups!$A$2:$B$18, 2, FALSE)</f>
        <v>Medium Budget</v>
      </c>
      <c r="AB2540" s="18" t="str">
        <f t="shared" si="398"/>
        <v>Not Recommended</v>
      </c>
      <c r="AC2540" s="18" t="str">
        <f t="shared" si="399"/>
        <v>High Buzz / High Score</v>
      </c>
    </row>
    <row r="2541" spans="1:29" x14ac:dyDescent="0.35">
      <c r="A2541" s="18" t="s">
        <v>2025</v>
      </c>
      <c r="B2541" s="19">
        <v>36243</v>
      </c>
      <c r="C2541" s="18" t="s">
        <v>50</v>
      </c>
      <c r="D2541" s="18" t="s">
        <v>95</v>
      </c>
      <c r="E2541" s="18" t="s">
        <v>21</v>
      </c>
      <c r="F2541" s="18" t="s">
        <v>22</v>
      </c>
      <c r="G2541" s="18" t="s">
        <v>110</v>
      </c>
      <c r="H2541" s="18" t="s">
        <v>2026</v>
      </c>
      <c r="I2541" s="18" t="s">
        <v>2027</v>
      </c>
      <c r="J2541" s="20">
        <v>372</v>
      </c>
      <c r="K2541" s="20">
        <v>1274</v>
      </c>
      <c r="L2541" s="20">
        <v>3</v>
      </c>
      <c r="M2541" s="20">
        <v>120</v>
      </c>
      <c r="N2541" s="20">
        <v>5.2</v>
      </c>
      <c r="O2541" s="20">
        <v>68</v>
      </c>
      <c r="P2541" s="20">
        <v>102</v>
      </c>
      <c r="Q2541" s="3">
        <v>11227940</v>
      </c>
      <c r="R2541" s="3">
        <v>34000000</v>
      </c>
      <c r="S2541" s="3">
        <f t="shared" si="390"/>
        <v>-22772060</v>
      </c>
      <c r="T2541" s="4">
        <f t="shared" si="391"/>
        <v>-0.66976647058823524</v>
      </c>
      <c r="U2541" s="5">
        <f t="shared" si="392"/>
        <v>20.544093411764706</v>
      </c>
      <c r="V2541" s="2">
        <f t="shared" si="393"/>
        <v>1999</v>
      </c>
      <c r="W2541" s="18" t="str">
        <f t="shared" si="394"/>
        <v>mart</v>
      </c>
      <c r="X2541" s="18" t="str">
        <f t="shared" si="395"/>
        <v>Hugh Johnson</v>
      </c>
      <c r="Y2541" s="18" t="str">
        <f t="shared" si="396"/>
        <v>CHİLL FACTOR</v>
      </c>
      <c r="Z2541" s="18" t="str">
        <f t="shared" si="397"/>
        <v>Normal</v>
      </c>
      <c r="AA2541" s="18" t="str">
        <f>VLOOKUP(D2541, lookups!$A$2:$B$18, 2, FALSE)</f>
        <v>High Budget</v>
      </c>
      <c r="AB2541" s="18" t="str">
        <f t="shared" si="398"/>
        <v>Not Recommended</v>
      </c>
      <c r="AC2541" s="18" t="str">
        <f t="shared" si="399"/>
        <v>High Buzz Mismatch</v>
      </c>
    </row>
    <row r="2542" spans="1:29" x14ac:dyDescent="0.35">
      <c r="A2542" s="18" t="s">
        <v>4277</v>
      </c>
      <c r="B2542" s="19">
        <v>38952</v>
      </c>
      <c r="C2542" s="18" t="s">
        <v>50</v>
      </c>
      <c r="D2542" s="18" t="s">
        <v>27</v>
      </c>
      <c r="E2542" s="18" t="s">
        <v>21</v>
      </c>
      <c r="F2542" s="18" t="s">
        <v>22</v>
      </c>
      <c r="G2542" s="18" t="s">
        <v>110</v>
      </c>
      <c r="H2542" s="18" t="s">
        <v>898</v>
      </c>
      <c r="I2542" s="18" t="s">
        <v>4278</v>
      </c>
      <c r="J2542" s="20">
        <v>12000</v>
      </c>
      <c r="K2542" s="20">
        <v>13528</v>
      </c>
      <c r="L2542" s="20">
        <v>0</v>
      </c>
      <c r="M2542" s="20">
        <v>0</v>
      </c>
      <c r="N2542" s="20">
        <v>7</v>
      </c>
      <c r="O2542" s="20">
        <v>195</v>
      </c>
      <c r="P2542" s="20">
        <v>112</v>
      </c>
      <c r="Q2542" s="3">
        <v>11204499</v>
      </c>
      <c r="R2542" s="3">
        <v>14000000</v>
      </c>
      <c r="S2542" s="3">
        <f t="shared" si="390"/>
        <v>-2795501</v>
      </c>
      <c r="T2542" s="4">
        <f t="shared" si="391"/>
        <v>-0.19967864285714285</v>
      </c>
      <c r="U2542" s="5">
        <f t="shared" si="392"/>
        <v>27.920128542857142</v>
      </c>
      <c r="V2542" s="2">
        <f t="shared" si="393"/>
        <v>2006</v>
      </c>
      <c r="W2542" s="18" t="str">
        <f t="shared" si="394"/>
        <v>avgust</v>
      </c>
      <c r="X2542" s="18" t="str">
        <f t="shared" si="395"/>
        <v>Emilio Estevez</v>
      </c>
      <c r="Y2542" s="18" t="str">
        <f t="shared" si="396"/>
        <v>BOBBY</v>
      </c>
      <c r="Z2542" s="18" t="str">
        <f t="shared" si="397"/>
        <v>Normal</v>
      </c>
      <c r="AA2542" s="18" t="str">
        <f>VLOOKUP(D2542, lookups!$A$2:$B$18, 2, FALSE)</f>
        <v>Medium Budget</v>
      </c>
      <c r="AB2542" s="18" t="str">
        <f t="shared" si="398"/>
        <v>Not Recommended</v>
      </c>
      <c r="AC2542" s="18" t="str">
        <f t="shared" si="399"/>
        <v>Normal</v>
      </c>
    </row>
    <row r="2543" spans="1:29" x14ac:dyDescent="0.35">
      <c r="A2543" s="18" t="s">
        <v>4861</v>
      </c>
      <c r="B2543" s="19">
        <v>39569</v>
      </c>
      <c r="C2543" s="18" t="s">
        <v>50</v>
      </c>
      <c r="D2543" s="18" t="s">
        <v>38</v>
      </c>
      <c r="E2543" s="18" t="s">
        <v>21</v>
      </c>
      <c r="F2543" s="18" t="s">
        <v>101</v>
      </c>
      <c r="G2543" s="18" t="s">
        <v>150</v>
      </c>
      <c r="H2543" s="18" t="s">
        <v>4862</v>
      </c>
      <c r="I2543" s="18" t="s">
        <v>3653</v>
      </c>
      <c r="J2543" s="20">
        <v>734</v>
      </c>
      <c r="K2543" s="20">
        <v>1778</v>
      </c>
      <c r="L2543" s="20">
        <v>1000</v>
      </c>
      <c r="M2543" s="20">
        <v>0</v>
      </c>
      <c r="N2543" s="20">
        <v>6.4</v>
      </c>
      <c r="O2543" s="20">
        <v>248</v>
      </c>
      <c r="P2543" s="20">
        <v>102</v>
      </c>
      <c r="Q2543" s="3">
        <v>11169531</v>
      </c>
      <c r="R2543" s="3">
        <v>20000000</v>
      </c>
      <c r="S2543" s="3">
        <f t="shared" si="390"/>
        <v>-8830469</v>
      </c>
      <c r="T2543" s="4">
        <f t="shared" si="391"/>
        <v>-0.44152344999999998</v>
      </c>
      <c r="U2543" s="5">
        <f t="shared" si="392"/>
        <v>25.423390620000003</v>
      </c>
      <c r="V2543" s="2">
        <f t="shared" si="393"/>
        <v>2008</v>
      </c>
      <c r="W2543" s="18" t="str">
        <f t="shared" si="394"/>
        <v>may</v>
      </c>
      <c r="X2543" s="18" t="str">
        <f t="shared" si="395"/>
        <v>Michel Gondry</v>
      </c>
      <c r="Y2543" s="18" t="str">
        <f t="shared" si="396"/>
        <v>BE KİND REWİND</v>
      </c>
      <c r="Z2543" s="18" t="str">
        <f t="shared" si="397"/>
        <v>Normal</v>
      </c>
      <c r="AA2543" s="18" t="str">
        <f>VLOOKUP(D2543, lookups!$A$2:$B$18, 2, FALSE)</f>
        <v>Medium Budget</v>
      </c>
      <c r="AB2543" s="18" t="str">
        <f t="shared" si="398"/>
        <v>Not Recommended</v>
      </c>
      <c r="AC2543" s="18" t="str">
        <f t="shared" si="399"/>
        <v>Normal</v>
      </c>
    </row>
    <row r="2544" spans="1:29" x14ac:dyDescent="0.35">
      <c r="A2544" s="18" t="s">
        <v>1776</v>
      </c>
      <c r="B2544" s="19">
        <v>36072</v>
      </c>
      <c r="C2544" s="18" t="s">
        <v>50</v>
      </c>
      <c r="D2544" s="18" t="s">
        <v>95</v>
      </c>
      <c r="E2544" s="18" t="s">
        <v>21</v>
      </c>
      <c r="F2544" s="18" t="s">
        <v>22</v>
      </c>
      <c r="G2544" s="18" t="s">
        <v>110</v>
      </c>
      <c r="H2544" s="18" t="s">
        <v>1777</v>
      </c>
      <c r="I2544" s="18" t="s">
        <v>1043</v>
      </c>
      <c r="J2544" s="20">
        <v>3000</v>
      </c>
      <c r="K2544" s="20">
        <v>6558</v>
      </c>
      <c r="L2544" s="20">
        <v>208</v>
      </c>
      <c r="M2544" s="20">
        <v>0</v>
      </c>
      <c r="N2544" s="20">
        <v>6</v>
      </c>
      <c r="O2544" s="20">
        <v>106</v>
      </c>
      <c r="P2544" s="20">
        <v>106</v>
      </c>
      <c r="Q2544" s="3">
        <v>11146409</v>
      </c>
      <c r="R2544" s="3">
        <v>45000000</v>
      </c>
      <c r="S2544" s="3">
        <f t="shared" si="390"/>
        <v>-33853591</v>
      </c>
      <c r="T2544" s="4">
        <f t="shared" si="391"/>
        <v>-0.7523020222222222</v>
      </c>
      <c r="U2544" s="5">
        <f t="shared" si="392"/>
        <v>23.69907919111111</v>
      </c>
      <c r="V2544" s="2">
        <f t="shared" si="393"/>
        <v>1998</v>
      </c>
      <c r="W2544" s="18" t="str">
        <f t="shared" si="394"/>
        <v>oktyabr</v>
      </c>
      <c r="X2544" s="18" t="str">
        <f t="shared" si="395"/>
        <v>Stephen Sommers</v>
      </c>
      <c r="Y2544" s="18" t="str">
        <f t="shared" si="396"/>
        <v>DEEP RİSİNG</v>
      </c>
      <c r="Z2544" s="18" t="str">
        <f t="shared" si="397"/>
        <v>Normal</v>
      </c>
      <c r="AA2544" s="18" t="str">
        <f>VLOOKUP(D2544, lookups!$A$2:$B$18, 2, FALSE)</f>
        <v>High Budget</v>
      </c>
      <c r="AB2544" s="18" t="str">
        <f t="shared" si="398"/>
        <v>Not Recommended</v>
      </c>
      <c r="AC2544" s="18" t="str">
        <f t="shared" si="399"/>
        <v>Normal</v>
      </c>
    </row>
    <row r="2545" spans="1:29" x14ac:dyDescent="0.35">
      <c r="A2545" s="18" t="s">
        <v>1740</v>
      </c>
      <c r="B2545" s="19">
        <v>36094</v>
      </c>
      <c r="C2545" s="18" t="s">
        <v>50</v>
      </c>
      <c r="D2545" s="18" t="s">
        <v>58</v>
      </c>
      <c r="E2545" s="18" t="s">
        <v>21</v>
      </c>
      <c r="F2545" s="18" t="s">
        <v>356</v>
      </c>
      <c r="G2545" s="18" t="s">
        <v>46</v>
      </c>
      <c r="H2545" s="18" t="s">
        <v>1741</v>
      </c>
      <c r="I2545" s="18" t="s">
        <v>1742</v>
      </c>
      <c r="J2545" s="20">
        <v>595</v>
      </c>
      <c r="K2545" s="20">
        <v>1139</v>
      </c>
      <c r="L2545" s="20">
        <v>9</v>
      </c>
      <c r="M2545" s="20">
        <v>436</v>
      </c>
      <c r="N2545" s="20">
        <v>2.8</v>
      </c>
      <c r="O2545" s="20">
        <v>24</v>
      </c>
      <c r="P2545" s="20">
        <v>76</v>
      </c>
      <c r="Q2545" s="3">
        <v>11144518</v>
      </c>
      <c r="R2545" s="3">
        <v>15000000</v>
      </c>
      <c r="S2545" s="3">
        <f t="shared" si="390"/>
        <v>-3855482</v>
      </c>
      <c r="T2545" s="4">
        <f t="shared" si="391"/>
        <v>-0.25703213333333336</v>
      </c>
      <c r="U2545" s="5">
        <f t="shared" si="392"/>
        <v>11.140787146666666</v>
      </c>
      <c r="V2545" s="2">
        <f t="shared" si="393"/>
        <v>1998</v>
      </c>
      <c r="W2545" s="18" t="str">
        <f t="shared" si="394"/>
        <v>oktyabr</v>
      </c>
      <c r="X2545" s="18" t="str">
        <f t="shared" si="395"/>
        <v>Steve Gomer</v>
      </c>
      <c r="Y2545" s="18" t="str">
        <f t="shared" si="396"/>
        <v>BARNEY'S GREAT ADVENTURE</v>
      </c>
      <c r="Z2545" s="18" t="str">
        <f t="shared" si="397"/>
        <v>Normal</v>
      </c>
      <c r="AA2545" s="18" t="str">
        <f>VLOOKUP(D2545, lookups!$A$2:$B$18, 2, FALSE)</f>
        <v>High Budget</v>
      </c>
      <c r="AB2545" s="18" t="str">
        <f t="shared" si="398"/>
        <v>Not Recommended</v>
      </c>
      <c r="AC2545" s="18" t="str">
        <f t="shared" si="399"/>
        <v>High Buzz Mismatch</v>
      </c>
    </row>
    <row r="2546" spans="1:29" x14ac:dyDescent="0.35">
      <c r="A2546" s="18" t="s">
        <v>528</v>
      </c>
      <c r="B2546" s="19">
        <v>31559</v>
      </c>
      <c r="C2546" s="18" t="s">
        <v>50</v>
      </c>
      <c r="D2546" s="18" t="s">
        <v>95</v>
      </c>
      <c r="E2546" s="18" t="s">
        <v>21</v>
      </c>
      <c r="F2546" s="18" t="s">
        <v>22</v>
      </c>
      <c r="G2546" s="18" t="s">
        <v>150</v>
      </c>
      <c r="H2546" s="18" t="s">
        <v>529</v>
      </c>
      <c r="I2546" s="18" t="s">
        <v>282</v>
      </c>
      <c r="J2546" s="20">
        <v>400</v>
      </c>
      <c r="K2546" s="20">
        <v>896</v>
      </c>
      <c r="L2546" s="20">
        <v>0</v>
      </c>
      <c r="M2546" s="20">
        <v>19000</v>
      </c>
      <c r="N2546" s="20">
        <v>7.3</v>
      </c>
      <c r="O2546" s="20">
        <v>180</v>
      </c>
      <c r="P2546" s="20">
        <v>99</v>
      </c>
      <c r="Q2546" s="3">
        <v>11100000</v>
      </c>
      <c r="R2546" s="3">
        <v>25000000</v>
      </c>
      <c r="S2546" s="3">
        <f t="shared" si="390"/>
        <v>-13900000</v>
      </c>
      <c r="T2546" s="4">
        <f t="shared" si="391"/>
        <v>-0.55600000000000005</v>
      </c>
      <c r="U2546" s="5">
        <f t="shared" si="392"/>
        <v>30.877599999999997</v>
      </c>
      <c r="V2546" s="2">
        <f t="shared" si="393"/>
        <v>1986</v>
      </c>
      <c r="W2546" s="18" t="str">
        <f t="shared" si="394"/>
        <v>may</v>
      </c>
      <c r="X2546" s="18" t="str">
        <f t="shared" si="395"/>
        <v>John Carpenter</v>
      </c>
      <c r="Y2546" s="18" t="str">
        <f t="shared" si="396"/>
        <v>BİG TROUBLE İN LİTTLE CHİNA</v>
      </c>
      <c r="Z2546" s="18" t="str">
        <f t="shared" si="397"/>
        <v>Normal</v>
      </c>
      <c r="AA2546" s="18" t="str">
        <f>VLOOKUP(D2546, lookups!$A$2:$B$18, 2, FALSE)</f>
        <v>High Budget</v>
      </c>
      <c r="AB2546" s="18" t="str">
        <f t="shared" si="398"/>
        <v>Not Recommended</v>
      </c>
      <c r="AC2546" s="18" t="str">
        <f t="shared" si="399"/>
        <v>Normal</v>
      </c>
    </row>
    <row r="2547" spans="1:29" x14ac:dyDescent="0.35">
      <c r="A2547" s="18" t="s">
        <v>4682</v>
      </c>
      <c r="B2547" s="19">
        <v>39098</v>
      </c>
      <c r="C2547" s="18" t="s">
        <v>50</v>
      </c>
      <c r="D2547" s="18" t="s">
        <v>38</v>
      </c>
      <c r="E2547" s="18" t="s">
        <v>21</v>
      </c>
      <c r="F2547" s="18" t="s">
        <v>22</v>
      </c>
      <c r="G2547" s="18" t="s">
        <v>150</v>
      </c>
      <c r="H2547" s="18" t="s">
        <v>3132</v>
      </c>
      <c r="I2547" s="18" t="s">
        <v>4683</v>
      </c>
      <c r="J2547" s="20">
        <v>17000</v>
      </c>
      <c r="K2547" s="20">
        <v>20312</v>
      </c>
      <c r="L2547" s="20">
        <v>21</v>
      </c>
      <c r="M2547" s="20">
        <v>1000</v>
      </c>
      <c r="N2547" s="20">
        <v>6.5</v>
      </c>
      <c r="O2547" s="20">
        <v>81</v>
      </c>
      <c r="P2547" s="20">
        <v>97</v>
      </c>
      <c r="Q2547" s="3">
        <v>11043445</v>
      </c>
      <c r="R2547" s="3">
        <v>10000000</v>
      </c>
      <c r="S2547" s="3">
        <f t="shared" si="390"/>
        <v>1043445</v>
      </c>
      <c r="T2547" s="4">
        <f t="shared" si="391"/>
        <v>0.10434450000000001</v>
      </c>
      <c r="U2547" s="5">
        <f t="shared" si="392"/>
        <v>26.141737800000001</v>
      </c>
      <c r="V2547" s="2">
        <f t="shared" si="393"/>
        <v>2007</v>
      </c>
      <c r="W2547" s="18" t="str">
        <f t="shared" si="394"/>
        <v>yanvar</v>
      </c>
      <c r="X2547" s="18" t="str">
        <f t="shared" si="395"/>
        <v>Jon Kasdan</v>
      </c>
      <c r="Y2547" s="18" t="str">
        <f t="shared" si="396"/>
        <v>IN THE LAND OF WOMEN</v>
      </c>
      <c r="Z2547" s="18" t="str">
        <f t="shared" si="397"/>
        <v>Normal</v>
      </c>
      <c r="AA2547" s="18" t="str">
        <f>VLOOKUP(D2547, lookups!$A$2:$B$18, 2, FALSE)</f>
        <v>Medium Budget</v>
      </c>
      <c r="AB2547" s="18" t="str">
        <f t="shared" si="398"/>
        <v>Not Recommended</v>
      </c>
      <c r="AC2547" s="18" t="str">
        <f t="shared" si="399"/>
        <v>Normal</v>
      </c>
    </row>
    <row r="2548" spans="1:29" x14ac:dyDescent="0.35">
      <c r="A2548" s="18" t="s">
        <v>3687</v>
      </c>
      <c r="B2548" s="19">
        <v>38335</v>
      </c>
      <c r="C2548" s="18" t="s">
        <v>50</v>
      </c>
      <c r="D2548" s="18" t="s">
        <v>95</v>
      </c>
      <c r="E2548" s="18" t="s">
        <v>2345</v>
      </c>
      <c r="F2548" s="18" t="s">
        <v>641</v>
      </c>
      <c r="G2548" s="18" t="s">
        <v>150</v>
      </c>
      <c r="H2548" s="18" t="s">
        <v>3688</v>
      </c>
      <c r="I2548" s="18" t="s">
        <v>3071</v>
      </c>
      <c r="J2548" s="20">
        <v>755</v>
      </c>
      <c r="K2548" s="20">
        <v>1244</v>
      </c>
      <c r="L2548" s="20">
        <v>611</v>
      </c>
      <c r="M2548" s="20">
        <v>0</v>
      </c>
      <c r="N2548" s="20">
        <v>7.6</v>
      </c>
      <c r="O2548" s="20">
        <v>248</v>
      </c>
      <c r="P2548" s="20">
        <v>119</v>
      </c>
      <c r="Q2548" s="3">
        <v>11041228</v>
      </c>
      <c r="R2548" s="3">
        <v>100000000</v>
      </c>
      <c r="S2548" s="3">
        <f t="shared" si="390"/>
        <v>-88958772</v>
      </c>
      <c r="T2548" s="4">
        <f t="shared" si="391"/>
        <v>-0.88958771999999997</v>
      </c>
      <c r="U2548" s="5">
        <f t="shared" si="392"/>
        <v>30.044164911999999</v>
      </c>
      <c r="V2548" s="2">
        <f t="shared" si="393"/>
        <v>2004</v>
      </c>
      <c r="W2548" s="18" t="str">
        <f t="shared" si="394"/>
        <v>dekabr</v>
      </c>
      <c r="X2548" s="18" t="str">
        <f t="shared" si="395"/>
        <v>Yimou Zhang</v>
      </c>
      <c r="Y2548" s="18" t="str">
        <f t="shared" si="396"/>
        <v>HOUSE OF FLYİNG DAGGERS</v>
      </c>
      <c r="Z2548" s="18" t="str">
        <f t="shared" si="397"/>
        <v>Underperformer</v>
      </c>
      <c r="AA2548" s="18" t="str">
        <f>VLOOKUP(D2548, lookups!$A$2:$B$18, 2, FALSE)</f>
        <v>High Budget</v>
      </c>
      <c r="AB2548" s="18" t="str">
        <f t="shared" si="398"/>
        <v>Not Recommended</v>
      </c>
      <c r="AC2548" s="18" t="str">
        <f t="shared" si="399"/>
        <v>Normal</v>
      </c>
    </row>
    <row r="2549" spans="1:29" x14ac:dyDescent="0.35">
      <c r="A2549" s="18" t="s">
        <v>4065</v>
      </c>
      <c r="B2549" s="19">
        <v>38655</v>
      </c>
      <c r="C2549" s="18" t="s">
        <v>50</v>
      </c>
      <c r="D2549" s="18" t="s">
        <v>38</v>
      </c>
      <c r="E2549" s="18" t="s">
        <v>21</v>
      </c>
      <c r="F2549" s="18" t="s">
        <v>101</v>
      </c>
      <c r="G2549" s="18" t="s">
        <v>110</v>
      </c>
      <c r="H2549" s="18" t="s">
        <v>1037</v>
      </c>
      <c r="I2549" s="18" t="s">
        <v>677</v>
      </c>
      <c r="J2549" s="20">
        <v>5000</v>
      </c>
      <c r="K2549" s="20">
        <v>5637</v>
      </c>
      <c r="L2549" s="20">
        <v>350</v>
      </c>
      <c r="M2549" s="20">
        <v>0</v>
      </c>
      <c r="N2549" s="20">
        <v>7.1</v>
      </c>
      <c r="O2549" s="20">
        <v>137</v>
      </c>
      <c r="P2549" s="20">
        <v>103</v>
      </c>
      <c r="Q2549" s="3">
        <v>11034436</v>
      </c>
      <c r="R2549" s="3">
        <v>20000000</v>
      </c>
      <c r="S2549" s="3">
        <f t="shared" si="390"/>
        <v>-8965564</v>
      </c>
      <c r="T2549" s="4">
        <f t="shared" si="391"/>
        <v>-0.44827820000000002</v>
      </c>
      <c r="U2549" s="5">
        <f t="shared" si="392"/>
        <v>28.220688719999998</v>
      </c>
      <c r="V2549" s="2">
        <f t="shared" si="393"/>
        <v>2005</v>
      </c>
      <c r="W2549" s="18" t="str">
        <f t="shared" si="394"/>
        <v>oktyabr</v>
      </c>
      <c r="X2549" s="18" t="str">
        <f t="shared" si="395"/>
        <v>Stephen Frears</v>
      </c>
      <c r="Y2549" s="18" t="str">
        <f t="shared" si="396"/>
        <v>MRS HENDERSON PRESENTS</v>
      </c>
      <c r="Z2549" s="18" t="str">
        <f t="shared" si="397"/>
        <v>Normal</v>
      </c>
      <c r="AA2549" s="18" t="str">
        <f>VLOOKUP(D2549, lookups!$A$2:$B$18, 2, FALSE)</f>
        <v>Medium Budget</v>
      </c>
      <c r="AB2549" s="18" t="str">
        <f t="shared" si="398"/>
        <v>Not Recommended</v>
      </c>
      <c r="AC2549" s="18" t="str">
        <f t="shared" si="399"/>
        <v>Normal</v>
      </c>
    </row>
    <row r="2550" spans="1:29" x14ac:dyDescent="0.35">
      <c r="A2550" s="18" t="s">
        <v>1407</v>
      </c>
      <c r="B2550" s="19">
        <v>35208</v>
      </c>
      <c r="C2550" s="18" t="s">
        <v>19</v>
      </c>
      <c r="D2550" s="18" t="s">
        <v>79</v>
      </c>
      <c r="E2550" s="18" t="s">
        <v>21</v>
      </c>
      <c r="F2550" s="18" t="s">
        <v>101</v>
      </c>
      <c r="G2550" s="18" t="s">
        <v>110</v>
      </c>
      <c r="H2550" s="18" t="s">
        <v>679</v>
      </c>
      <c r="I2550" s="18" t="s">
        <v>783</v>
      </c>
      <c r="J2550" s="20">
        <v>25000</v>
      </c>
      <c r="K2550" s="20">
        <v>48482</v>
      </c>
      <c r="L2550" s="20">
        <v>277</v>
      </c>
      <c r="M2550" s="20">
        <v>0</v>
      </c>
      <c r="N2550" s="20">
        <v>7.1</v>
      </c>
      <c r="O2550" s="20">
        <v>44</v>
      </c>
      <c r="P2550" s="20">
        <v>133</v>
      </c>
      <c r="Q2550" s="3">
        <v>11030963</v>
      </c>
      <c r="R2550" s="3">
        <v>28000000</v>
      </c>
      <c r="S2550" s="3">
        <f t="shared" si="390"/>
        <v>-16969037</v>
      </c>
      <c r="T2550" s="4">
        <f t="shared" si="391"/>
        <v>-0.60603703571428569</v>
      </c>
      <c r="U2550" s="5">
        <f t="shared" si="392"/>
        <v>28.157585185714286</v>
      </c>
      <c r="V2550" s="2">
        <f t="shared" si="393"/>
        <v>1996</v>
      </c>
      <c r="W2550" s="18" t="str">
        <f t="shared" si="394"/>
        <v>may</v>
      </c>
      <c r="X2550" s="18" t="str">
        <f t="shared" si="395"/>
        <v>Neil Jordan</v>
      </c>
      <c r="Y2550" s="18" t="str">
        <f t="shared" si="396"/>
        <v>MİCHAEL COLLİNS</v>
      </c>
      <c r="Z2550" s="18" t="str">
        <f t="shared" si="397"/>
        <v>Normal</v>
      </c>
      <c r="AA2550" s="18" t="str">
        <f>VLOOKUP(D2550, lookups!$A$2:$B$18, 2, FALSE)</f>
        <v>Medium Budget</v>
      </c>
      <c r="AB2550" s="18" t="str">
        <f t="shared" si="398"/>
        <v>Not Recommended</v>
      </c>
      <c r="AC2550" s="18" t="str">
        <f t="shared" si="399"/>
        <v>Normal</v>
      </c>
    </row>
    <row r="2551" spans="1:29" x14ac:dyDescent="0.35">
      <c r="A2551" s="18" t="s">
        <v>4046</v>
      </c>
      <c r="B2551" s="19">
        <v>38653</v>
      </c>
      <c r="C2551" s="18" t="s">
        <v>50</v>
      </c>
      <c r="D2551" s="18" t="s">
        <v>79</v>
      </c>
      <c r="E2551" s="18" t="s">
        <v>21</v>
      </c>
      <c r="F2551" s="18" t="s">
        <v>22</v>
      </c>
      <c r="G2551" s="18" t="s">
        <v>150</v>
      </c>
      <c r="H2551" s="18" t="s">
        <v>2543</v>
      </c>
      <c r="I2551" s="18" t="s">
        <v>3537</v>
      </c>
      <c r="J2551" s="20">
        <v>13000</v>
      </c>
      <c r="K2551" s="20">
        <v>16651</v>
      </c>
      <c r="L2551" s="20">
        <v>308</v>
      </c>
      <c r="M2551" s="20">
        <v>5000</v>
      </c>
      <c r="N2551" s="20">
        <v>7.1</v>
      </c>
      <c r="O2551" s="20">
        <v>119</v>
      </c>
      <c r="P2551" s="20">
        <v>107</v>
      </c>
      <c r="Q2551" s="3">
        <v>11008432</v>
      </c>
      <c r="R2551" s="3">
        <v>25000000</v>
      </c>
      <c r="S2551" s="3">
        <f t="shared" si="390"/>
        <v>-13991568</v>
      </c>
      <c r="T2551" s="4">
        <f t="shared" si="391"/>
        <v>-0.55966271999999995</v>
      </c>
      <c r="U2551" s="5">
        <f t="shared" si="392"/>
        <v>28.676134911999998</v>
      </c>
      <c r="V2551" s="2">
        <f t="shared" si="393"/>
        <v>2005</v>
      </c>
      <c r="W2551" s="18" t="str">
        <f t="shared" si="394"/>
        <v>oktyabr</v>
      </c>
      <c r="X2551" s="18" t="str">
        <f t="shared" si="395"/>
        <v>Catherine Hardwicke</v>
      </c>
      <c r="Y2551" s="18" t="str">
        <f t="shared" si="396"/>
        <v>LORDS OF DOGTOWN</v>
      </c>
      <c r="Z2551" s="18" t="str">
        <f t="shared" si="397"/>
        <v>Normal</v>
      </c>
      <c r="AA2551" s="18" t="str">
        <f>VLOOKUP(D2551, lookups!$A$2:$B$18, 2, FALSE)</f>
        <v>Medium Budget</v>
      </c>
      <c r="AB2551" s="18" t="str">
        <f t="shared" si="398"/>
        <v>Not Recommended</v>
      </c>
      <c r="AC2551" s="18" t="str">
        <f t="shared" si="399"/>
        <v>Normal</v>
      </c>
    </row>
    <row r="2552" spans="1:29" x14ac:dyDescent="0.35">
      <c r="A2552" s="18" t="s">
        <v>1205</v>
      </c>
      <c r="B2552" s="19">
        <v>34853</v>
      </c>
      <c r="C2552" s="18" t="s">
        <v>50</v>
      </c>
      <c r="D2552" s="18" t="s">
        <v>95</v>
      </c>
      <c r="E2552" s="18" t="s">
        <v>21</v>
      </c>
      <c r="F2552" s="18" t="s">
        <v>22</v>
      </c>
      <c r="G2552" s="18" t="s">
        <v>150</v>
      </c>
      <c r="H2552" s="18" t="s">
        <v>1206</v>
      </c>
      <c r="I2552" s="18" t="s">
        <v>627</v>
      </c>
      <c r="J2552" s="20">
        <v>1000</v>
      </c>
      <c r="K2552" s="20">
        <v>3611</v>
      </c>
      <c r="L2552" s="20">
        <v>212</v>
      </c>
      <c r="M2552" s="20">
        <v>1000</v>
      </c>
      <c r="N2552" s="20">
        <v>5.6</v>
      </c>
      <c r="O2552" s="20">
        <v>61</v>
      </c>
      <c r="P2552" s="20">
        <v>124</v>
      </c>
      <c r="Q2552" s="3">
        <v>11000000</v>
      </c>
      <c r="R2552" s="3">
        <v>98000000</v>
      </c>
      <c r="S2552" s="3">
        <f t="shared" si="390"/>
        <v>-87000000</v>
      </c>
      <c r="T2552" s="4">
        <f t="shared" si="391"/>
        <v>-0.88775510204081631</v>
      </c>
      <c r="U2552" s="5">
        <f t="shared" si="392"/>
        <v>22.144897959183673</v>
      </c>
      <c r="V2552" s="2">
        <f t="shared" si="393"/>
        <v>1995</v>
      </c>
      <c r="W2552" s="18" t="str">
        <f t="shared" si="394"/>
        <v>iyun</v>
      </c>
      <c r="X2552" s="18" t="str">
        <f t="shared" si="395"/>
        <v>Renny Harlin</v>
      </c>
      <c r="Y2552" s="18" t="str">
        <f t="shared" si="396"/>
        <v>CUTTHROAT ISLAND</v>
      </c>
      <c r="Z2552" s="18" t="str">
        <f t="shared" si="397"/>
        <v>Underperformer</v>
      </c>
      <c r="AA2552" s="18" t="str">
        <f>VLOOKUP(D2552, lookups!$A$2:$B$18, 2, FALSE)</f>
        <v>High Budget</v>
      </c>
      <c r="AB2552" s="18" t="str">
        <f t="shared" si="398"/>
        <v>Not Recommended</v>
      </c>
      <c r="AC2552" s="18" t="str">
        <f t="shared" si="399"/>
        <v>High Buzz Mismatch</v>
      </c>
    </row>
    <row r="2553" spans="1:29" x14ac:dyDescent="0.35">
      <c r="A2553" s="18" t="s">
        <v>4494</v>
      </c>
      <c r="B2553" s="19">
        <v>38912</v>
      </c>
      <c r="C2553" s="18" t="s">
        <v>50</v>
      </c>
      <c r="D2553" s="18" t="s">
        <v>58</v>
      </c>
      <c r="E2553" s="18" t="s">
        <v>21</v>
      </c>
      <c r="F2553" s="18" t="s">
        <v>22</v>
      </c>
      <c r="G2553" s="18" t="s">
        <v>102</v>
      </c>
      <c r="H2553" s="18" t="s">
        <v>1354</v>
      </c>
      <c r="I2553" s="18" t="s">
        <v>2273</v>
      </c>
      <c r="J2553" s="20">
        <v>24000</v>
      </c>
      <c r="K2553" s="20">
        <v>27806</v>
      </c>
      <c r="L2553" s="20">
        <v>35</v>
      </c>
      <c r="M2553" s="20">
        <v>862</v>
      </c>
      <c r="N2553" s="20">
        <v>6.3</v>
      </c>
      <c r="O2553" s="20">
        <v>113</v>
      </c>
      <c r="P2553" s="20">
        <v>104</v>
      </c>
      <c r="Q2553" s="3">
        <v>10996440</v>
      </c>
      <c r="R2553" s="3">
        <v>13000000</v>
      </c>
      <c r="S2553" s="3">
        <f t="shared" si="390"/>
        <v>-2003560</v>
      </c>
      <c r="T2553" s="4">
        <f t="shared" si="391"/>
        <v>-0.15412000000000001</v>
      </c>
      <c r="U2553" s="5">
        <f t="shared" si="392"/>
        <v>25.224551999999999</v>
      </c>
      <c r="V2553" s="2">
        <f t="shared" si="393"/>
        <v>2006</v>
      </c>
      <c r="W2553" s="18" t="str">
        <f t="shared" si="394"/>
        <v>iyul</v>
      </c>
      <c r="X2553" s="18" t="str">
        <f t="shared" si="395"/>
        <v>Michael Polish</v>
      </c>
      <c r="Y2553" s="18" t="str">
        <f t="shared" si="396"/>
        <v>THE ASTRONAUT FARMER</v>
      </c>
      <c r="Z2553" s="18" t="str">
        <f t="shared" si="397"/>
        <v>Normal</v>
      </c>
      <c r="AA2553" s="18" t="str">
        <f>VLOOKUP(D2553, lookups!$A$2:$B$18, 2, FALSE)</f>
        <v>High Budget</v>
      </c>
      <c r="AB2553" s="18" t="str">
        <f t="shared" si="398"/>
        <v>Not Recommended</v>
      </c>
      <c r="AC2553" s="18" t="str">
        <f t="shared" si="399"/>
        <v>Normal</v>
      </c>
    </row>
    <row r="2554" spans="1:29" x14ac:dyDescent="0.35">
      <c r="A2554" s="18" t="s">
        <v>5461</v>
      </c>
      <c r="B2554" s="19">
        <v>40174</v>
      </c>
      <c r="C2554" s="18" t="s">
        <v>50</v>
      </c>
      <c r="D2554" s="18" t="s">
        <v>79</v>
      </c>
      <c r="E2554" s="18" t="s">
        <v>21</v>
      </c>
      <c r="F2554" s="18" t="s">
        <v>101</v>
      </c>
      <c r="G2554" s="18" t="s">
        <v>102</v>
      </c>
      <c r="H2554" s="18" t="s">
        <v>4272</v>
      </c>
      <c r="I2554" s="18" t="s">
        <v>5462</v>
      </c>
      <c r="J2554" s="20">
        <v>2000</v>
      </c>
      <c r="K2554" s="20">
        <v>5890</v>
      </c>
      <c r="L2554" s="20">
        <v>212</v>
      </c>
      <c r="M2554" s="20">
        <v>0</v>
      </c>
      <c r="N2554" s="20">
        <v>7.3</v>
      </c>
      <c r="O2554" s="20">
        <v>188</v>
      </c>
      <c r="P2554" s="20">
        <v>100</v>
      </c>
      <c r="Q2554" s="3">
        <v>10991381</v>
      </c>
      <c r="R2554" s="3">
        <v>35000000</v>
      </c>
      <c r="S2554" s="3">
        <f t="shared" si="390"/>
        <v>-24008619</v>
      </c>
      <c r="T2554" s="4">
        <f t="shared" si="391"/>
        <v>-0.68596054285714281</v>
      </c>
      <c r="U2554" s="5">
        <f t="shared" si="392"/>
        <v>28.925615782857143</v>
      </c>
      <c r="V2554" s="2">
        <f t="shared" si="393"/>
        <v>2009</v>
      </c>
      <c r="W2554" s="18" t="str">
        <f t="shared" si="394"/>
        <v>dekabr</v>
      </c>
      <c r="X2554" s="18" t="str">
        <f t="shared" si="395"/>
        <v>Jean-Marc VallÃ©e</v>
      </c>
      <c r="Y2554" s="18" t="str">
        <f t="shared" si="396"/>
        <v>THE YOUNG VİCTORİA</v>
      </c>
      <c r="Z2554" s="18" t="str">
        <f t="shared" si="397"/>
        <v>Normal</v>
      </c>
      <c r="AA2554" s="18" t="str">
        <f>VLOOKUP(D2554, lookups!$A$2:$B$18, 2, FALSE)</f>
        <v>Medium Budget</v>
      </c>
      <c r="AB2554" s="18" t="str">
        <f t="shared" si="398"/>
        <v>Not Recommended</v>
      </c>
      <c r="AC2554" s="18" t="str">
        <f t="shared" si="399"/>
        <v>Normal</v>
      </c>
    </row>
    <row r="2555" spans="1:29" x14ac:dyDescent="0.35">
      <c r="A2555" s="18" t="s">
        <v>2628</v>
      </c>
      <c r="B2555" s="19">
        <v>36914</v>
      </c>
      <c r="C2555" s="18" t="s">
        <v>50</v>
      </c>
      <c r="D2555" s="18" t="s">
        <v>95</v>
      </c>
      <c r="E2555" s="18" t="s">
        <v>21</v>
      </c>
      <c r="F2555" s="18" t="s">
        <v>22</v>
      </c>
      <c r="G2555" s="18" t="s">
        <v>150</v>
      </c>
      <c r="H2555" s="18" t="s">
        <v>2629</v>
      </c>
      <c r="I2555" s="18" t="s">
        <v>1880</v>
      </c>
      <c r="J2555" s="20">
        <v>779</v>
      </c>
      <c r="K2555" s="20">
        <v>1297</v>
      </c>
      <c r="L2555" s="20">
        <v>29</v>
      </c>
      <c r="M2555" s="20">
        <v>0</v>
      </c>
      <c r="N2555" s="20">
        <v>6.1</v>
      </c>
      <c r="O2555" s="20">
        <v>123</v>
      </c>
      <c r="P2555" s="20">
        <v>109</v>
      </c>
      <c r="Q2555" s="3">
        <v>10965209</v>
      </c>
      <c r="R2555" s="3">
        <v>30000000</v>
      </c>
      <c r="S2555" s="3">
        <f t="shared" si="390"/>
        <v>-19034791</v>
      </c>
      <c r="T2555" s="4">
        <f t="shared" si="391"/>
        <v>-0.63449303333333329</v>
      </c>
      <c r="U2555" s="5">
        <f t="shared" si="392"/>
        <v>24.146202786666667</v>
      </c>
      <c r="V2555" s="2">
        <f t="shared" si="393"/>
        <v>2001</v>
      </c>
      <c r="W2555" s="18" t="str">
        <f t="shared" si="394"/>
        <v>yanvar</v>
      </c>
      <c r="X2555" s="18" t="str">
        <f t="shared" si="395"/>
        <v>Peter Howitt</v>
      </c>
      <c r="Y2555" s="18" t="str">
        <f t="shared" si="396"/>
        <v>ANTİTRUST</v>
      </c>
      <c r="Z2555" s="18" t="str">
        <f t="shared" si="397"/>
        <v>Normal</v>
      </c>
      <c r="AA2555" s="18" t="str">
        <f>VLOOKUP(D2555, lookups!$A$2:$B$18, 2, FALSE)</f>
        <v>High Budget</v>
      </c>
      <c r="AB2555" s="18" t="str">
        <f t="shared" si="398"/>
        <v>Not Recommended</v>
      </c>
      <c r="AC2555" s="18" t="str">
        <f t="shared" si="399"/>
        <v>Normal</v>
      </c>
    </row>
    <row r="2556" spans="1:29" x14ac:dyDescent="0.35">
      <c r="A2556" s="18" t="s">
        <v>4643</v>
      </c>
      <c r="B2556" s="19">
        <v>39226</v>
      </c>
      <c r="C2556" s="18" t="s">
        <v>50</v>
      </c>
      <c r="D2556" s="18" t="s">
        <v>95</v>
      </c>
      <c r="E2556" s="18" t="s">
        <v>21</v>
      </c>
      <c r="F2556" s="18" t="s">
        <v>3420</v>
      </c>
      <c r="G2556" s="18" t="s">
        <v>150</v>
      </c>
      <c r="H2556" s="18" t="s">
        <v>2427</v>
      </c>
      <c r="I2556" s="18" t="s">
        <v>4644</v>
      </c>
      <c r="J2556" s="20">
        <v>889</v>
      </c>
      <c r="K2556" s="20">
        <v>3274</v>
      </c>
      <c r="L2556" s="20">
        <v>26</v>
      </c>
      <c r="M2556" s="20">
        <v>0</v>
      </c>
      <c r="N2556" s="20">
        <v>3.6</v>
      </c>
      <c r="O2556" s="20">
        <v>93</v>
      </c>
      <c r="P2556" s="20">
        <v>107</v>
      </c>
      <c r="Q2556" s="3">
        <v>10956379</v>
      </c>
      <c r="R2556" s="3">
        <v>35000000</v>
      </c>
      <c r="S2556" s="3">
        <f t="shared" si="390"/>
        <v>-24043621</v>
      </c>
      <c r="T2556" s="4">
        <f t="shared" si="391"/>
        <v>-0.68696060000000003</v>
      </c>
      <c r="U2556" s="5">
        <f t="shared" si="392"/>
        <v>14.12521576</v>
      </c>
      <c r="V2556" s="2">
        <f t="shared" si="393"/>
        <v>2007</v>
      </c>
      <c r="W2556" s="18" t="str">
        <f t="shared" si="394"/>
        <v>may</v>
      </c>
      <c r="X2556" s="18" t="str">
        <f t="shared" si="395"/>
        <v>Hyung-rae Shim</v>
      </c>
      <c r="Y2556" s="18" t="str">
        <f t="shared" si="396"/>
        <v>DRAGON WARS: D-WAR</v>
      </c>
      <c r="Z2556" s="18" t="str">
        <f t="shared" si="397"/>
        <v>Normal</v>
      </c>
      <c r="AA2556" s="18" t="str">
        <f>VLOOKUP(D2556, lookups!$A$2:$B$18, 2, FALSE)</f>
        <v>High Budget</v>
      </c>
      <c r="AB2556" s="18" t="str">
        <f t="shared" si="398"/>
        <v>Not Recommended</v>
      </c>
      <c r="AC2556" s="18" t="str">
        <f t="shared" si="399"/>
        <v>High Buzz Mismatch</v>
      </c>
    </row>
    <row r="2557" spans="1:29" x14ac:dyDescent="0.35">
      <c r="A2557" s="18" t="s">
        <v>4893</v>
      </c>
      <c r="B2557" s="19">
        <v>39497</v>
      </c>
      <c r="C2557" s="18" t="s">
        <v>50</v>
      </c>
      <c r="D2557" s="18" t="s">
        <v>95</v>
      </c>
      <c r="E2557" s="18" t="s">
        <v>21</v>
      </c>
      <c r="F2557" s="18" t="s">
        <v>101</v>
      </c>
      <c r="G2557" s="18" t="s">
        <v>110</v>
      </c>
      <c r="H2557" s="18" t="s">
        <v>4894</v>
      </c>
      <c r="I2557" s="18" t="s">
        <v>4130</v>
      </c>
      <c r="J2557" s="20">
        <v>165</v>
      </c>
      <c r="K2557" s="20">
        <v>391</v>
      </c>
      <c r="L2557" s="20">
        <v>197</v>
      </c>
      <c r="M2557" s="20">
        <v>0</v>
      </c>
      <c r="N2557" s="20">
        <v>6</v>
      </c>
      <c r="O2557" s="20">
        <v>254</v>
      </c>
      <c r="P2557" s="20">
        <v>113</v>
      </c>
      <c r="Q2557" s="3">
        <v>10955425</v>
      </c>
      <c r="R2557" s="3">
        <v>30000000</v>
      </c>
      <c r="S2557" s="3">
        <f t="shared" si="390"/>
        <v>-19044575</v>
      </c>
      <c r="T2557" s="4">
        <f t="shared" si="391"/>
        <v>-0.63481916666666671</v>
      </c>
      <c r="U2557" s="5">
        <f t="shared" si="392"/>
        <v>23.746072333333334</v>
      </c>
      <c r="V2557" s="2">
        <f t="shared" si="393"/>
        <v>2008</v>
      </c>
      <c r="W2557" s="18" t="str">
        <f t="shared" si="394"/>
        <v>fevral</v>
      </c>
      <c r="X2557" s="18" t="str">
        <f t="shared" si="395"/>
        <v>Neil Marshall</v>
      </c>
      <c r="Y2557" s="18" t="str">
        <f t="shared" si="396"/>
        <v>DOOMSDAY</v>
      </c>
      <c r="Z2557" s="18" t="str">
        <f t="shared" si="397"/>
        <v>Normal</v>
      </c>
      <c r="AA2557" s="18" t="str">
        <f>VLOOKUP(D2557, lookups!$A$2:$B$18, 2, FALSE)</f>
        <v>High Budget</v>
      </c>
      <c r="AB2557" s="18" t="str">
        <f t="shared" si="398"/>
        <v>Not Recommended</v>
      </c>
      <c r="AC2557" s="18" t="str">
        <f t="shared" si="399"/>
        <v>Normal</v>
      </c>
    </row>
    <row r="2558" spans="1:29" x14ac:dyDescent="0.35">
      <c r="A2558" s="18" t="s">
        <v>5044</v>
      </c>
      <c r="B2558" s="19">
        <v>39707</v>
      </c>
      <c r="C2558" s="18" t="s">
        <v>50</v>
      </c>
      <c r="D2558" s="18" t="s">
        <v>27</v>
      </c>
      <c r="E2558" s="18" t="s">
        <v>21</v>
      </c>
      <c r="F2558" s="18" t="s">
        <v>22</v>
      </c>
      <c r="G2558" s="18" t="s">
        <v>110</v>
      </c>
      <c r="H2558" s="18" t="s">
        <v>1471</v>
      </c>
      <c r="I2558" s="18" t="s">
        <v>2016</v>
      </c>
      <c r="J2558" s="20">
        <v>23000</v>
      </c>
      <c r="K2558" s="20">
        <v>43560</v>
      </c>
      <c r="L2558" s="20">
        <v>108</v>
      </c>
      <c r="M2558" s="20">
        <v>982</v>
      </c>
      <c r="N2558" s="20">
        <v>6.5</v>
      </c>
      <c r="O2558" s="20">
        <v>143</v>
      </c>
      <c r="P2558" s="20">
        <v>112</v>
      </c>
      <c r="Q2558" s="3">
        <v>10911750</v>
      </c>
      <c r="R2558" s="3">
        <v>25000000</v>
      </c>
      <c r="S2558" s="3">
        <f t="shared" si="390"/>
        <v>-14088250</v>
      </c>
      <c r="T2558" s="4">
        <f t="shared" si="391"/>
        <v>-0.56352999999999998</v>
      </c>
      <c r="U2558" s="5">
        <f t="shared" si="392"/>
        <v>25.872788</v>
      </c>
      <c r="V2558" s="2">
        <f t="shared" si="393"/>
        <v>2008</v>
      </c>
      <c r="W2558" s="18" t="str">
        <f t="shared" si="394"/>
        <v>sentyabr</v>
      </c>
      <c r="X2558" s="18" t="str">
        <f t="shared" si="395"/>
        <v>Kimberly Peirce</v>
      </c>
      <c r="Y2558" s="18" t="str">
        <f t="shared" si="396"/>
        <v>STOP-LOSS</v>
      </c>
      <c r="Z2558" s="18" t="str">
        <f t="shared" si="397"/>
        <v>Normal</v>
      </c>
      <c r="AA2558" s="18" t="str">
        <f>VLOOKUP(D2558, lookups!$A$2:$B$18, 2, FALSE)</f>
        <v>Medium Budget</v>
      </c>
      <c r="AB2558" s="18" t="str">
        <f t="shared" si="398"/>
        <v>Not Recommended</v>
      </c>
      <c r="AC2558" s="18" t="str">
        <f t="shared" si="399"/>
        <v>Normal</v>
      </c>
    </row>
    <row r="2559" spans="1:29" x14ac:dyDescent="0.35">
      <c r="A2559" s="18" t="s">
        <v>6392</v>
      </c>
      <c r="B2559" s="19">
        <v>41516</v>
      </c>
      <c r="C2559" s="18" t="s">
        <v>50</v>
      </c>
      <c r="D2559" s="18" t="s">
        <v>95</v>
      </c>
      <c r="E2559" s="18" t="s">
        <v>21</v>
      </c>
      <c r="F2559" s="18" t="s">
        <v>22</v>
      </c>
      <c r="G2559" s="18" t="s">
        <v>110</v>
      </c>
      <c r="H2559" s="18" t="s">
        <v>4515</v>
      </c>
      <c r="I2559" s="18" t="s">
        <v>6393</v>
      </c>
      <c r="J2559" s="20">
        <v>3000</v>
      </c>
      <c r="K2559" s="20">
        <v>4253</v>
      </c>
      <c r="L2559" s="20">
        <v>76</v>
      </c>
      <c r="M2559" s="20">
        <v>0</v>
      </c>
      <c r="N2559" s="20">
        <v>6.5</v>
      </c>
      <c r="O2559" s="20">
        <v>217</v>
      </c>
      <c r="P2559" s="20">
        <v>118</v>
      </c>
      <c r="Q2559" s="3">
        <v>10880926</v>
      </c>
      <c r="R2559" s="3">
        <v>30000000</v>
      </c>
      <c r="S2559" s="3">
        <f t="shared" si="390"/>
        <v>-19119074</v>
      </c>
      <c r="T2559" s="4">
        <f t="shared" si="391"/>
        <v>-0.63730246666666668</v>
      </c>
      <c r="U2559" s="5">
        <f t="shared" si="392"/>
        <v>25.745079013333335</v>
      </c>
      <c r="V2559" s="2">
        <f t="shared" si="393"/>
        <v>2013</v>
      </c>
      <c r="W2559" s="18" t="str">
        <f t="shared" si="394"/>
        <v>avgust</v>
      </c>
      <c r="X2559" s="18" t="str">
        <f t="shared" si="395"/>
        <v>Niels Arden Oplev</v>
      </c>
      <c r="Y2559" s="18" t="str">
        <f t="shared" si="396"/>
        <v>DEAD MAN DOWN</v>
      </c>
      <c r="Z2559" s="18" t="str">
        <f t="shared" si="397"/>
        <v>Normal</v>
      </c>
      <c r="AA2559" s="18" t="str">
        <f>VLOOKUP(D2559, lookups!$A$2:$B$18, 2, FALSE)</f>
        <v>High Budget</v>
      </c>
      <c r="AB2559" s="18" t="str">
        <f t="shared" si="398"/>
        <v>Not Recommended</v>
      </c>
      <c r="AC2559" s="18" t="str">
        <f t="shared" si="399"/>
        <v>Normal</v>
      </c>
    </row>
    <row r="2560" spans="1:29" x14ac:dyDescent="0.35">
      <c r="A2560" s="18" t="s">
        <v>2151</v>
      </c>
      <c r="B2560" s="19">
        <v>36359</v>
      </c>
      <c r="C2560" s="18" t="s">
        <v>50</v>
      </c>
      <c r="D2560" s="18" t="s">
        <v>38</v>
      </c>
      <c r="E2560" s="18" t="s">
        <v>21</v>
      </c>
      <c r="F2560" s="18" t="s">
        <v>22</v>
      </c>
      <c r="G2560" s="18" t="s">
        <v>110</v>
      </c>
      <c r="H2560" s="18" t="s">
        <v>1729</v>
      </c>
      <c r="I2560" s="18" t="s">
        <v>1323</v>
      </c>
      <c r="J2560" s="20">
        <v>989</v>
      </c>
      <c r="K2560" s="20">
        <v>3462</v>
      </c>
      <c r="L2560" s="20">
        <v>406</v>
      </c>
      <c r="M2560" s="20">
        <v>16000</v>
      </c>
      <c r="N2560" s="20">
        <v>7.8</v>
      </c>
      <c r="O2560" s="20">
        <v>144</v>
      </c>
      <c r="P2560" s="20">
        <v>89</v>
      </c>
      <c r="Q2560" s="3">
        <v>10824921</v>
      </c>
      <c r="R2560" s="3">
        <v>10000000</v>
      </c>
      <c r="S2560" s="3">
        <f t="shared" si="390"/>
        <v>824921</v>
      </c>
      <c r="T2560" s="4">
        <f t="shared" si="391"/>
        <v>8.2492099999999999E-2</v>
      </c>
      <c r="U2560" s="5">
        <f t="shared" si="392"/>
        <v>32.83299684</v>
      </c>
      <c r="V2560" s="2">
        <f t="shared" si="393"/>
        <v>1999</v>
      </c>
      <c r="W2560" s="18" t="str">
        <f t="shared" si="394"/>
        <v>iyul</v>
      </c>
      <c r="X2560" s="18" t="str">
        <f t="shared" si="395"/>
        <v>Mike Judge</v>
      </c>
      <c r="Y2560" s="18" t="str">
        <f t="shared" si="396"/>
        <v>OFFİCE SPACE</v>
      </c>
      <c r="Z2560" s="18" t="str">
        <f t="shared" si="397"/>
        <v>Normal</v>
      </c>
      <c r="AA2560" s="18" t="str">
        <f>VLOOKUP(D2560, lookups!$A$2:$B$18, 2, FALSE)</f>
        <v>Medium Budget</v>
      </c>
      <c r="AB2560" s="18" t="str">
        <f t="shared" si="398"/>
        <v>Not Recommended</v>
      </c>
      <c r="AC2560" s="18" t="str">
        <f t="shared" si="399"/>
        <v>Normal</v>
      </c>
    </row>
    <row r="2561" spans="1:29" x14ac:dyDescent="0.35">
      <c r="A2561" s="18" t="s">
        <v>5265</v>
      </c>
      <c r="B2561" s="19">
        <v>40046</v>
      </c>
      <c r="C2561" s="18" t="s">
        <v>50</v>
      </c>
      <c r="D2561" s="18" t="s">
        <v>38</v>
      </c>
      <c r="E2561" s="18" t="s">
        <v>21</v>
      </c>
      <c r="F2561" s="18" t="s">
        <v>22</v>
      </c>
      <c r="G2561" s="18" t="s">
        <v>110</v>
      </c>
      <c r="H2561" s="18" t="s">
        <v>1354</v>
      </c>
      <c r="I2561" s="18" t="s">
        <v>1323</v>
      </c>
      <c r="J2561" s="20">
        <v>24000</v>
      </c>
      <c r="K2561" s="20">
        <v>41867</v>
      </c>
      <c r="L2561" s="20">
        <v>406</v>
      </c>
      <c r="M2561" s="20">
        <v>0</v>
      </c>
      <c r="N2561" s="20">
        <v>6.2</v>
      </c>
      <c r="O2561" s="20">
        <v>192</v>
      </c>
      <c r="P2561" s="20">
        <v>92</v>
      </c>
      <c r="Q2561" s="3">
        <v>10814185</v>
      </c>
      <c r="R2561" s="3">
        <v>8000000</v>
      </c>
      <c r="S2561" s="3">
        <f t="shared" si="390"/>
        <v>2814185</v>
      </c>
      <c r="T2561" s="4">
        <f t="shared" si="391"/>
        <v>0.35177312500000002</v>
      </c>
      <c r="U2561" s="5">
        <f t="shared" si="392"/>
        <v>24.940709250000001</v>
      </c>
      <c r="V2561" s="2">
        <f t="shared" si="393"/>
        <v>2009</v>
      </c>
      <c r="W2561" s="18" t="str">
        <f t="shared" si="394"/>
        <v>avgust</v>
      </c>
      <c r="X2561" s="18" t="str">
        <f t="shared" si="395"/>
        <v>Mike Judge</v>
      </c>
      <c r="Y2561" s="18" t="str">
        <f t="shared" si="396"/>
        <v>EXTRACT</v>
      </c>
      <c r="Z2561" s="18" t="str">
        <f t="shared" si="397"/>
        <v>Normal</v>
      </c>
      <c r="AA2561" s="18" t="str">
        <f>VLOOKUP(D2561, lookups!$A$2:$B$18, 2, FALSE)</f>
        <v>Medium Budget</v>
      </c>
      <c r="AB2561" s="18" t="str">
        <f t="shared" si="398"/>
        <v>Not Recommended</v>
      </c>
      <c r="AC2561" s="18" t="str">
        <f t="shared" si="399"/>
        <v>Normal</v>
      </c>
    </row>
    <row r="2562" spans="1:29" x14ac:dyDescent="0.35">
      <c r="A2562" s="18" t="s">
        <v>986</v>
      </c>
      <c r="B2562" s="19">
        <v>34146</v>
      </c>
      <c r="C2562" s="18" t="s">
        <v>50</v>
      </c>
      <c r="D2562" s="18" t="s">
        <v>27</v>
      </c>
      <c r="E2562" s="18" t="s">
        <v>21</v>
      </c>
      <c r="F2562" s="18" t="s">
        <v>22</v>
      </c>
      <c r="G2562" s="18" t="s">
        <v>102</v>
      </c>
      <c r="H2562" s="18" t="s">
        <v>987</v>
      </c>
      <c r="I2562" s="18" t="s">
        <v>988</v>
      </c>
      <c r="J2562" s="20">
        <v>854</v>
      </c>
      <c r="K2562" s="20">
        <v>2107</v>
      </c>
      <c r="L2562" s="20">
        <v>33</v>
      </c>
      <c r="M2562" s="20">
        <v>0</v>
      </c>
      <c r="N2562" s="20">
        <v>7.7</v>
      </c>
      <c r="O2562" s="20">
        <v>22</v>
      </c>
      <c r="P2562" s="20">
        <v>271</v>
      </c>
      <c r="Q2562" s="3">
        <v>10769960</v>
      </c>
      <c r="R2562" s="3">
        <v>25000000</v>
      </c>
      <c r="S2562" s="3">
        <f t="shared" si="390"/>
        <v>-14230040</v>
      </c>
      <c r="T2562" s="4">
        <f t="shared" si="391"/>
        <v>-0.56920159999999997</v>
      </c>
      <c r="U2562" s="5">
        <f t="shared" si="392"/>
        <v>30.572319360000002</v>
      </c>
      <c r="V2562" s="2">
        <f t="shared" si="393"/>
        <v>1993</v>
      </c>
      <c r="W2562" s="18" t="str">
        <f t="shared" si="394"/>
        <v>iyun</v>
      </c>
      <c r="X2562" s="18" t="str">
        <f t="shared" si="395"/>
        <v>Ron Maxwell</v>
      </c>
      <c r="Y2562" s="18" t="str">
        <f t="shared" si="396"/>
        <v>GETTYSBURG</v>
      </c>
      <c r="Z2562" s="18" t="str">
        <f t="shared" si="397"/>
        <v>Normal</v>
      </c>
      <c r="AA2562" s="18" t="str">
        <f>VLOOKUP(D2562, lookups!$A$2:$B$18, 2, FALSE)</f>
        <v>Medium Budget</v>
      </c>
      <c r="AB2562" s="18" t="str">
        <f t="shared" si="398"/>
        <v>Not Recommended</v>
      </c>
      <c r="AC2562" s="18" t="str">
        <f t="shared" si="399"/>
        <v>Normal</v>
      </c>
    </row>
    <row r="2563" spans="1:29" x14ac:dyDescent="0.35">
      <c r="A2563" s="18" t="s">
        <v>750</v>
      </c>
      <c r="B2563" s="19">
        <v>32690</v>
      </c>
      <c r="C2563" s="18" t="s">
        <v>50</v>
      </c>
      <c r="D2563" s="18" t="s">
        <v>38</v>
      </c>
      <c r="E2563" s="18" t="s">
        <v>21</v>
      </c>
      <c r="F2563" s="18" t="s">
        <v>22</v>
      </c>
      <c r="G2563" s="18" t="s">
        <v>102</v>
      </c>
      <c r="H2563" s="18" t="s">
        <v>260</v>
      </c>
      <c r="I2563" s="18" t="s">
        <v>260</v>
      </c>
      <c r="J2563" s="20">
        <v>11000</v>
      </c>
      <c r="K2563" s="20">
        <v>12685</v>
      </c>
      <c r="L2563" s="20">
        <v>11000</v>
      </c>
      <c r="M2563" s="20">
        <v>877</v>
      </c>
      <c r="N2563" s="20">
        <v>6.4</v>
      </c>
      <c r="O2563" s="20">
        <v>42</v>
      </c>
      <c r="P2563" s="20">
        <v>124</v>
      </c>
      <c r="Q2563" s="3">
        <v>10763469</v>
      </c>
      <c r="R2563" s="3">
        <v>15000000</v>
      </c>
      <c r="S2563" s="3">
        <f t="shared" ref="S2563:S2626" si="400">Q2563-R2563</f>
        <v>-4236531</v>
      </c>
      <c r="T2563" s="4">
        <f t="shared" ref="T2563:T2626" si="401">IF(R2563&gt;0, (Q2563-R2563)/R2563, 0)</f>
        <v>-0.2824354</v>
      </c>
      <c r="U2563" s="5">
        <f t="shared" ref="U2563:U2626" si="402">(N2563*4) + (T2563*0.4) + (M2563/10000)</f>
        <v>25.574725840000003</v>
      </c>
      <c r="V2563" s="2">
        <f t="shared" ref="V2563:V2626" si="403">YEAR(B2563)</f>
        <v>1989</v>
      </c>
      <c r="W2563" s="18" t="str">
        <f t="shared" ref="W2563:W2626" si="404">TEXT(B2563, "mmmm")</f>
        <v>iyul</v>
      </c>
      <c r="X2563" s="18" t="str">
        <f t="shared" ref="X2563:X2626" si="405">TRIM(I2563)</f>
        <v>Woody Allen</v>
      </c>
      <c r="Y2563" s="18" t="str">
        <f t="shared" ref="Y2563:Y2626" si="406">UPPER(A2563)</f>
        <v>NEW YORK STORİES</v>
      </c>
      <c r="Z2563" s="18" t="str">
        <f t="shared" ref="Z2563:Z2626" si="407">IF(AND(R2563&gt;50000000, S2563&lt;0), "Underperformer", IF(AND(R2563&lt;10000000, S2563&gt;50000000), "Overperformer", "Normal"))</f>
        <v>Normal</v>
      </c>
      <c r="AA2563" s="18" t="str">
        <f>VLOOKUP(D2563, lookups!$A$2:$B$18, 2, FALSE)</f>
        <v>Medium Budget</v>
      </c>
      <c r="AB2563" s="18" t="str">
        <f t="shared" ref="AB2563:AB2626" si="408">IF(AND(N2563&gt;7, T2563&gt;1, U2563&gt;70), "Recommended", "Not Recommended")</f>
        <v>Not Recommended</v>
      </c>
      <c r="AC2563" s="18" t="str">
        <f t="shared" ref="AC2563:AC2626" si="409">IF(N2563&gt;=8, "High Buzz / High Score", IF(AND(N2563&lt;6, T2563&lt;1), "High Buzz Mismatch", "Normal"))</f>
        <v>Normal</v>
      </c>
    </row>
    <row r="2564" spans="1:29" x14ac:dyDescent="0.35">
      <c r="A2564" s="18" t="s">
        <v>2938</v>
      </c>
      <c r="B2564" s="19">
        <v>37247</v>
      </c>
      <c r="C2564" s="18" t="s">
        <v>50</v>
      </c>
      <c r="D2564" s="18" t="s">
        <v>195</v>
      </c>
      <c r="E2564" s="18" t="s">
        <v>21</v>
      </c>
      <c r="F2564" s="18" t="s">
        <v>179</v>
      </c>
      <c r="G2564" s="18" t="s">
        <v>46</v>
      </c>
      <c r="H2564" s="18" t="s">
        <v>2939</v>
      </c>
      <c r="I2564" s="18" t="s">
        <v>2939</v>
      </c>
      <c r="J2564" s="20">
        <v>63</v>
      </c>
      <c r="K2564" s="20">
        <v>66</v>
      </c>
      <c r="L2564" s="20">
        <v>63</v>
      </c>
      <c r="M2564" s="20">
        <v>1000</v>
      </c>
      <c r="N2564" s="20">
        <v>8</v>
      </c>
      <c r="O2564" s="20">
        <v>100</v>
      </c>
      <c r="P2564" s="20">
        <v>81</v>
      </c>
      <c r="Q2564" s="3">
        <v>10762178</v>
      </c>
      <c r="R2564" s="3">
        <v>160000000</v>
      </c>
      <c r="S2564" s="3">
        <f t="shared" si="400"/>
        <v>-149237822</v>
      </c>
      <c r="T2564" s="4">
        <f t="shared" si="401"/>
        <v>-0.93273638749999999</v>
      </c>
      <c r="U2564" s="5">
        <f t="shared" si="402"/>
        <v>31.726905445</v>
      </c>
      <c r="V2564" s="2">
        <f t="shared" si="403"/>
        <v>2001</v>
      </c>
      <c r="W2564" s="18" t="str">
        <f t="shared" si="404"/>
        <v>dekabr</v>
      </c>
      <c r="X2564" s="18" t="str">
        <f t="shared" si="405"/>
        <v>Jacques Perrin</v>
      </c>
      <c r="Y2564" s="18" t="str">
        <f t="shared" si="406"/>
        <v>WİNGED MİGRATİON</v>
      </c>
      <c r="Z2564" s="18" t="str">
        <f t="shared" si="407"/>
        <v>Underperformer</v>
      </c>
      <c r="AA2564" s="18" t="str">
        <f>VLOOKUP(D2564, lookups!$A$2:$B$18, 2, FALSE)</f>
        <v>Low Budget</v>
      </c>
      <c r="AB2564" s="18" t="str">
        <f t="shared" si="408"/>
        <v>Not Recommended</v>
      </c>
      <c r="AC2564" s="18" t="str">
        <f t="shared" si="409"/>
        <v>High Buzz / High Score</v>
      </c>
    </row>
    <row r="2565" spans="1:29" x14ac:dyDescent="0.35">
      <c r="A2565" s="18" t="s">
        <v>923</v>
      </c>
      <c r="B2565" s="19">
        <v>33623</v>
      </c>
      <c r="C2565" s="18" t="s">
        <v>50</v>
      </c>
      <c r="D2565" s="18" t="s">
        <v>20</v>
      </c>
      <c r="E2565" s="18" t="s">
        <v>21</v>
      </c>
      <c r="F2565" s="18" t="s">
        <v>22</v>
      </c>
      <c r="G2565" s="18" t="s">
        <v>110</v>
      </c>
      <c r="H2565" s="18" t="s">
        <v>924</v>
      </c>
      <c r="I2565" s="18" t="s">
        <v>925</v>
      </c>
      <c r="J2565" s="20">
        <v>18000</v>
      </c>
      <c r="K2565" s="20">
        <v>32288</v>
      </c>
      <c r="L2565" s="20">
        <v>164</v>
      </c>
      <c r="M2565" s="20">
        <v>0</v>
      </c>
      <c r="N2565" s="20">
        <v>7.8</v>
      </c>
      <c r="O2565" s="20">
        <v>120</v>
      </c>
      <c r="P2565" s="20">
        <v>100</v>
      </c>
      <c r="Q2565" s="3">
        <v>10725228</v>
      </c>
      <c r="R2565" s="3">
        <v>12500000</v>
      </c>
      <c r="S2565" s="3">
        <f t="shared" si="400"/>
        <v>-1774772</v>
      </c>
      <c r="T2565" s="4">
        <f t="shared" si="401"/>
        <v>-0.14198176000000001</v>
      </c>
      <c r="U2565" s="5">
        <f t="shared" si="402"/>
        <v>31.143207296</v>
      </c>
      <c r="V2565" s="2">
        <f t="shared" si="403"/>
        <v>1992</v>
      </c>
      <c r="W2565" s="18" t="str">
        <f t="shared" si="404"/>
        <v>yanvar</v>
      </c>
      <c r="X2565" s="18" t="str">
        <f t="shared" si="405"/>
        <v>James Foley</v>
      </c>
      <c r="Y2565" s="18" t="str">
        <f t="shared" si="406"/>
        <v>GLENGARRY GLEN ROSS</v>
      </c>
      <c r="Z2565" s="18" t="str">
        <f t="shared" si="407"/>
        <v>Normal</v>
      </c>
      <c r="AA2565" s="18" t="str">
        <f>VLOOKUP(D2565, lookups!$A$2:$B$18, 2, FALSE)</f>
        <v>Medium Budget</v>
      </c>
      <c r="AB2565" s="18" t="str">
        <f t="shared" si="408"/>
        <v>Not Recommended</v>
      </c>
      <c r="AC2565" s="18" t="str">
        <f t="shared" si="409"/>
        <v>Normal</v>
      </c>
    </row>
    <row r="2566" spans="1:29" x14ac:dyDescent="0.35">
      <c r="A2566" s="18" t="s">
        <v>2954</v>
      </c>
      <c r="B2566" s="19">
        <v>37297</v>
      </c>
      <c r="C2566" s="18" t="s">
        <v>50</v>
      </c>
      <c r="D2566" s="18" t="s">
        <v>27</v>
      </c>
      <c r="E2566" s="18" t="s">
        <v>21</v>
      </c>
      <c r="F2566" s="18" t="s">
        <v>22</v>
      </c>
      <c r="G2566" s="18" t="s">
        <v>150</v>
      </c>
      <c r="H2566" s="18" t="s">
        <v>2955</v>
      </c>
      <c r="I2566" s="18" t="s">
        <v>2956</v>
      </c>
      <c r="J2566" s="20">
        <v>16000</v>
      </c>
      <c r="K2566" s="20">
        <v>28987</v>
      </c>
      <c r="L2566" s="20">
        <v>79</v>
      </c>
      <c r="M2566" s="20">
        <v>261</v>
      </c>
      <c r="N2566" s="20">
        <v>4.9000000000000004</v>
      </c>
      <c r="O2566" s="20">
        <v>72</v>
      </c>
      <c r="P2566" s="20">
        <v>99</v>
      </c>
      <c r="Q2566" s="3">
        <v>10719367</v>
      </c>
      <c r="R2566" s="3">
        <v>25000000</v>
      </c>
      <c r="S2566" s="3">
        <f t="shared" si="400"/>
        <v>-14280633</v>
      </c>
      <c r="T2566" s="4">
        <f t="shared" si="401"/>
        <v>-0.57122532000000004</v>
      </c>
      <c r="U2566" s="5">
        <f t="shared" si="402"/>
        <v>19.397609872</v>
      </c>
      <c r="V2566" s="2">
        <f t="shared" si="403"/>
        <v>2002</v>
      </c>
      <c r="W2566" s="18" t="str">
        <f t="shared" si="404"/>
        <v>fevral</v>
      </c>
      <c r="X2566" s="18" t="str">
        <f t="shared" si="405"/>
        <v>Stephen Gaghan</v>
      </c>
      <c r="Y2566" s="18" t="str">
        <f t="shared" si="406"/>
        <v>ABANDON</v>
      </c>
      <c r="Z2566" s="18" t="str">
        <f t="shared" si="407"/>
        <v>Normal</v>
      </c>
      <c r="AA2566" s="18" t="str">
        <f>VLOOKUP(D2566, lookups!$A$2:$B$18, 2, FALSE)</f>
        <v>Medium Budget</v>
      </c>
      <c r="AB2566" s="18" t="str">
        <f t="shared" si="408"/>
        <v>Not Recommended</v>
      </c>
      <c r="AC2566" s="18" t="str">
        <f t="shared" si="409"/>
        <v>High Buzz Mismatch</v>
      </c>
    </row>
    <row r="2567" spans="1:29" x14ac:dyDescent="0.35">
      <c r="A2567" s="18" t="s">
        <v>5825</v>
      </c>
      <c r="B2567" s="19">
        <v>40799</v>
      </c>
      <c r="C2567" s="18" t="s">
        <v>50</v>
      </c>
      <c r="D2567" s="18" t="s">
        <v>95</v>
      </c>
      <c r="E2567" s="18" t="s">
        <v>21</v>
      </c>
      <c r="F2567" s="18" t="s">
        <v>22</v>
      </c>
      <c r="G2567" s="18" t="s">
        <v>110</v>
      </c>
      <c r="H2567" s="18" t="s">
        <v>480</v>
      </c>
      <c r="I2567" s="18" t="s">
        <v>2359</v>
      </c>
      <c r="J2567" s="20">
        <v>12000</v>
      </c>
      <c r="K2567" s="20">
        <v>16481</v>
      </c>
      <c r="L2567" s="20">
        <v>71</v>
      </c>
      <c r="M2567" s="20">
        <v>15000</v>
      </c>
      <c r="N2567" s="20">
        <v>5.5</v>
      </c>
      <c r="O2567" s="20">
        <v>296</v>
      </c>
      <c r="P2567" s="20">
        <v>104</v>
      </c>
      <c r="Q2567" s="3">
        <v>10706786</v>
      </c>
      <c r="R2567" s="3">
        <v>50000000</v>
      </c>
      <c r="S2567" s="3">
        <f t="shared" si="400"/>
        <v>-39293214</v>
      </c>
      <c r="T2567" s="4">
        <f t="shared" si="401"/>
        <v>-0.78586427999999997</v>
      </c>
      <c r="U2567" s="5">
        <f t="shared" si="402"/>
        <v>23.185654287999999</v>
      </c>
      <c r="V2567" s="2">
        <f t="shared" si="403"/>
        <v>2011</v>
      </c>
      <c r="W2567" s="18" t="str">
        <f t="shared" si="404"/>
        <v>sentyabr</v>
      </c>
      <c r="X2567" s="18" t="str">
        <f t="shared" si="405"/>
        <v>Patrick Lussier</v>
      </c>
      <c r="Y2567" s="18" t="str">
        <f t="shared" si="406"/>
        <v>DRİVE ANGRY</v>
      </c>
      <c r="Z2567" s="18" t="str">
        <f t="shared" si="407"/>
        <v>Normal</v>
      </c>
      <c r="AA2567" s="18" t="str">
        <f>VLOOKUP(D2567, lookups!$A$2:$B$18, 2, FALSE)</f>
        <v>High Budget</v>
      </c>
      <c r="AB2567" s="18" t="str">
        <f t="shared" si="408"/>
        <v>Not Recommended</v>
      </c>
      <c r="AC2567" s="18" t="str">
        <f t="shared" si="409"/>
        <v>High Buzz Mismatch</v>
      </c>
    </row>
    <row r="2568" spans="1:29" x14ac:dyDescent="0.35">
      <c r="A2568" s="18" t="s">
        <v>1022</v>
      </c>
      <c r="B2568" s="19">
        <v>34148</v>
      </c>
      <c r="C2568" s="18" t="s">
        <v>50</v>
      </c>
      <c r="D2568" s="18" t="s">
        <v>95</v>
      </c>
      <c r="E2568" s="18" t="s">
        <v>21</v>
      </c>
      <c r="F2568" s="18" t="s">
        <v>22</v>
      </c>
      <c r="G2568" s="18" t="s">
        <v>150</v>
      </c>
      <c r="H2568" s="18" t="s">
        <v>1023</v>
      </c>
      <c r="I2568" s="18" t="s">
        <v>1024</v>
      </c>
      <c r="J2568" s="20">
        <v>1000</v>
      </c>
      <c r="K2568" s="20">
        <v>3148</v>
      </c>
      <c r="L2568" s="20">
        <v>87</v>
      </c>
      <c r="M2568" s="20">
        <v>716</v>
      </c>
      <c r="N2568" s="20">
        <v>3.9</v>
      </c>
      <c r="O2568" s="20">
        <v>75</v>
      </c>
      <c r="P2568" s="20">
        <v>104</v>
      </c>
      <c r="Q2568" s="3">
        <v>10696210</v>
      </c>
      <c r="R2568" s="3">
        <v>23500000</v>
      </c>
      <c r="S2568" s="3">
        <f t="shared" si="400"/>
        <v>-12803790</v>
      </c>
      <c r="T2568" s="4">
        <f t="shared" si="401"/>
        <v>-0.54484212765957452</v>
      </c>
      <c r="U2568" s="5">
        <f t="shared" si="402"/>
        <v>15.453663148936171</v>
      </c>
      <c r="V2568" s="2">
        <f t="shared" si="403"/>
        <v>1993</v>
      </c>
      <c r="W2568" s="18" t="str">
        <f t="shared" si="404"/>
        <v>iyun</v>
      </c>
      <c r="X2568" s="18" t="str">
        <f t="shared" si="405"/>
        <v>Fred Dekker</v>
      </c>
      <c r="Y2568" s="18" t="str">
        <f t="shared" si="406"/>
        <v>ROBOCOP 3</v>
      </c>
      <c r="Z2568" s="18" t="str">
        <f t="shared" si="407"/>
        <v>Normal</v>
      </c>
      <c r="AA2568" s="18" t="str">
        <f>VLOOKUP(D2568, lookups!$A$2:$B$18, 2, FALSE)</f>
        <v>High Budget</v>
      </c>
      <c r="AB2568" s="18" t="str">
        <f t="shared" si="408"/>
        <v>Not Recommended</v>
      </c>
      <c r="AC2568" s="18" t="str">
        <f t="shared" si="409"/>
        <v>High Buzz Mismatch</v>
      </c>
    </row>
    <row r="2569" spans="1:29" x14ac:dyDescent="0.35">
      <c r="A2569" s="18" t="s">
        <v>2215</v>
      </c>
      <c r="B2569" s="19">
        <v>36390</v>
      </c>
      <c r="C2569" s="18" t="s">
        <v>50</v>
      </c>
      <c r="D2569" s="18" t="s">
        <v>27</v>
      </c>
      <c r="E2569" s="18" t="s">
        <v>21</v>
      </c>
      <c r="F2569" s="18" t="s">
        <v>101</v>
      </c>
      <c r="G2569" s="18" t="s">
        <v>110</v>
      </c>
      <c r="H2569" s="18" t="s">
        <v>2216</v>
      </c>
      <c r="I2569" s="18" t="s">
        <v>783</v>
      </c>
      <c r="J2569" s="20">
        <v>327</v>
      </c>
      <c r="K2569" s="20">
        <v>672</v>
      </c>
      <c r="L2569" s="20">
        <v>277</v>
      </c>
      <c r="M2569" s="20">
        <v>0</v>
      </c>
      <c r="N2569" s="20">
        <v>7.2</v>
      </c>
      <c r="O2569" s="20">
        <v>90</v>
      </c>
      <c r="P2569" s="20">
        <v>102</v>
      </c>
      <c r="Q2569" s="3">
        <v>10660147</v>
      </c>
      <c r="R2569" s="3">
        <v>23000000</v>
      </c>
      <c r="S2569" s="3">
        <f t="shared" si="400"/>
        <v>-12339853</v>
      </c>
      <c r="T2569" s="4">
        <f t="shared" si="401"/>
        <v>-0.53651534782608701</v>
      </c>
      <c r="U2569" s="5">
        <f t="shared" si="402"/>
        <v>28.585393860869566</v>
      </c>
      <c r="V2569" s="2">
        <f t="shared" si="403"/>
        <v>1999</v>
      </c>
      <c r="W2569" s="18" t="str">
        <f t="shared" si="404"/>
        <v>avgust</v>
      </c>
      <c r="X2569" s="18" t="str">
        <f t="shared" si="405"/>
        <v>Neil Jordan</v>
      </c>
      <c r="Y2569" s="18" t="str">
        <f t="shared" si="406"/>
        <v>THE END OF THE AFFAİR</v>
      </c>
      <c r="Z2569" s="18" t="str">
        <f t="shared" si="407"/>
        <v>Normal</v>
      </c>
      <c r="AA2569" s="18" t="str">
        <f>VLOOKUP(D2569, lookups!$A$2:$B$18, 2, FALSE)</f>
        <v>Medium Budget</v>
      </c>
      <c r="AB2569" s="18" t="str">
        <f t="shared" si="408"/>
        <v>Not Recommended</v>
      </c>
      <c r="AC2569" s="18" t="str">
        <f t="shared" si="409"/>
        <v>Normal</v>
      </c>
    </row>
    <row r="2570" spans="1:29" x14ac:dyDescent="0.35">
      <c r="A2570" s="18" t="s">
        <v>2197</v>
      </c>
      <c r="B2570" s="19">
        <v>36484</v>
      </c>
      <c r="C2570" s="18" t="s">
        <v>50</v>
      </c>
      <c r="D2570" s="18" t="s">
        <v>27</v>
      </c>
      <c r="E2570" s="18" t="s">
        <v>21</v>
      </c>
      <c r="F2570" s="18" t="s">
        <v>22</v>
      </c>
      <c r="G2570" s="18" t="s">
        <v>110</v>
      </c>
      <c r="H2570" s="18" t="s">
        <v>444</v>
      </c>
      <c r="I2570" s="18" t="s">
        <v>2198</v>
      </c>
      <c r="J2570" s="20">
        <v>40000</v>
      </c>
      <c r="K2570" s="20">
        <v>52621</v>
      </c>
      <c r="L2570" s="20">
        <v>7</v>
      </c>
      <c r="M2570" s="20">
        <v>1000</v>
      </c>
      <c r="N2570" s="20">
        <v>5.3</v>
      </c>
      <c r="O2570" s="20">
        <v>107</v>
      </c>
      <c r="P2570" s="20">
        <v>109</v>
      </c>
      <c r="Q2570" s="3">
        <v>10654581</v>
      </c>
      <c r="R2570" s="3">
        <v>34000000</v>
      </c>
      <c r="S2570" s="3">
        <f t="shared" si="400"/>
        <v>-23345419</v>
      </c>
      <c r="T2570" s="4">
        <f t="shared" si="401"/>
        <v>-0.68662997058823527</v>
      </c>
      <c r="U2570" s="5">
        <f t="shared" si="402"/>
        <v>21.025348011764706</v>
      </c>
      <c r="V2570" s="2">
        <f t="shared" si="403"/>
        <v>1999</v>
      </c>
      <c r="W2570" s="18" t="str">
        <f t="shared" si="404"/>
        <v>noyabr</v>
      </c>
      <c r="X2570" s="18" t="str">
        <f t="shared" si="405"/>
        <v>Rand Ravich</v>
      </c>
      <c r="Y2570" s="18" t="str">
        <f t="shared" si="406"/>
        <v>THE ASTRONAUT'S WİFE</v>
      </c>
      <c r="Z2570" s="18" t="str">
        <f t="shared" si="407"/>
        <v>Normal</v>
      </c>
      <c r="AA2570" s="18" t="str">
        <f>VLOOKUP(D2570, lookups!$A$2:$B$18, 2, FALSE)</f>
        <v>Medium Budget</v>
      </c>
      <c r="AB2570" s="18" t="str">
        <f t="shared" si="408"/>
        <v>Not Recommended</v>
      </c>
      <c r="AC2570" s="18" t="str">
        <f t="shared" si="409"/>
        <v>High Buzz Mismatch</v>
      </c>
    </row>
    <row r="2571" spans="1:29" x14ac:dyDescent="0.35">
      <c r="A2571" s="18" t="s">
        <v>6988</v>
      </c>
      <c r="B2571" s="19">
        <v>42243</v>
      </c>
      <c r="C2571" s="18" t="s">
        <v>50</v>
      </c>
      <c r="D2571" s="18" t="s">
        <v>95</v>
      </c>
      <c r="E2571" s="18" t="s">
        <v>21</v>
      </c>
      <c r="F2571" s="18" t="s">
        <v>22</v>
      </c>
      <c r="G2571" s="18" t="s">
        <v>110</v>
      </c>
      <c r="H2571" s="18" t="s">
        <v>4167</v>
      </c>
      <c r="I2571" s="18" t="s">
        <v>3644</v>
      </c>
      <c r="J2571" s="20">
        <v>1000</v>
      </c>
      <c r="K2571" s="20">
        <v>1686</v>
      </c>
      <c r="L2571" s="20">
        <v>180</v>
      </c>
      <c r="M2571" s="20">
        <v>0</v>
      </c>
      <c r="N2571" s="20">
        <v>5.8</v>
      </c>
      <c r="O2571" s="20">
        <v>224</v>
      </c>
      <c r="P2571" s="20">
        <v>115</v>
      </c>
      <c r="Q2571" s="3">
        <v>10640645</v>
      </c>
      <c r="R2571" s="3">
        <v>40000000</v>
      </c>
      <c r="S2571" s="3">
        <f t="shared" si="400"/>
        <v>-29359355</v>
      </c>
      <c r="T2571" s="4">
        <f t="shared" si="401"/>
        <v>-0.73398387499999995</v>
      </c>
      <c r="U2571" s="5">
        <f t="shared" si="402"/>
        <v>22.906406449999999</v>
      </c>
      <c r="V2571" s="2">
        <f t="shared" si="403"/>
        <v>2015</v>
      </c>
      <c r="W2571" s="18" t="str">
        <f t="shared" si="404"/>
        <v>avgust</v>
      </c>
      <c r="X2571" s="18" t="str">
        <f t="shared" si="405"/>
        <v>Pierre Morel</v>
      </c>
      <c r="Y2571" s="18" t="str">
        <f t="shared" si="406"/>
        <v>THE GUNMAN</v>
      </c>
      <c r="Z2571" s="18" t="str">
        <f t="shared" si="407"/>
        <v>Normal</v>
      </c>
      <c r="AA2571" s="18" t="str">
        <f>VLOOKUP(D2571, lookups!$A$2:$B$18, 2, FALSE)</f>
        <v>High Budget</v>
      </c>
      <c r="AB2571" s="18" t="str">
        <f t="shared" si="408"/>
        <v>Not Recommended</v>
      </c>
      <c r="AC2571" s="18" t="str">
        <f t="shared" si="409"/>
        <v>High Buzz Mismatch</v>
      </c>
    </row>
    <row r="2572" spans="1:29" x14ac:dyDescent="0.35">
      <c r="A2572" s="18" t="s">
        <v>5341</v>
      </c>
      <c r="B2572" s="19">
        <v>39934</v>
      </c>
      <c r="C2572" s="18" t="s">
        <v>50</v>
      </c>
      <c r="D2572" s="18" t="s">
        <v>27</v>
      </c>
      <c r="E2572" s="18" t="s">
        <v>21</v>
      </c>
      <c r="F2572" s="18" t="s">
        <v>22</v>
      </c>
      <c r="G2572" s="18" t="s">
        <v>150</v>
      </c>
      <c r="H2572" s="18" t="s">
        <v>2831</v>
      </c>
      <c r="I2572" s="18" t="s">
        <v>656</v>
      </c>
      <c r="J2572" s="20">
        <v>849</v>
      </c>
      <c r="K2572" s="20">
        <v>2269</v>
      </c>
      <c r="L2572" s="20">
        <v>1000</v>
      </c>
      <c r="M2572" s="20">
        <v>738</v>
      </c>
      <c r="N2572" s="20">
        <v>6.1</v>
      </c>
      <c r="O2572" s="20">
        <v>45</v>
      </c>
      <c r="P2572" s="20">
        <v>99</v>
      </c>
      <c r="Q2572" s="3">
        <v>10572742</v>
      </c>
      <c r="R2572" s="3">
        <v>8000000</v>
      </c>
      <c r="S2572" s="3">
        <f t="shared" si="400"/>
        <v>2572742</v>
      </c>
      <c r="T2572" s="4">
        <f t="shared" si="401"/>
        <v>0.32159274999999998</v>
      </c>
      <c r="U2572" s="5">
        <f t="shared" si="402"/>
        <v>24.602437099999996</v>
      </c>
      <c r="V2572" s="2">
        <f t="shared" si="403"/>
        <v>2009</v>
      </c>
      <c r="W2572" s="18" t="str">
        <f t="shared" si="404"/>
        <v>may</v>
      </c>
      <c r="X2572" s="18" t="str">
        <f t="shared" si="405"/>
        <v>Bill Duke</v>
      </c>
      <c r="Y2572" s="18" t="str">
        <f t="shared" si="406"/>
        <v>NOT EASİLY BROKEN</v>
      </c>
      <c r="Z2572" s="18" t="str">
        <f t="shared" si="407"/>
        <v>Normal</v>
      </c>
      <c r="AA2572" s="18" t="str">
        <f>VLOOKUP(D2572, lookups!$A$2:$B$18, 2, FALSE)</f>
        <v>Medium Budget</v>
      </c>
      <c r="AB2572" s="18" t="str">
        <f t="shared" si="408"/>
        <v>Not Recommended</v>
      </c>
      <c r="AC2572" s="18" t="str">
        <f t="shared" si="409"/>
        <v>Normal</v>
      </c>
    </row>
    <row r="2573" spans="1:29" x14ac:dyDescent="0.35">
      <c r="A2573" s="18" t="s">
        <v>1559</v>
      </c>
      <c r="B2573" s="19">
        <v>35572</v>
      </c>
      <c r="C2573" s="18" t="s">
        <v>50</v>
      </c>
      <c r="D2573" s="18" t="s">
        <v>38</v>
      </c>
      <c r="E2573" s="18" t="s">
        <v>21</v>
      </c>
      <c r="F2573" s="18" t="s">
        <v>22</v>
      </c>
      <c r="G2573" s="18" t="s">
        <v>110</v>
      </c>
      <c r="H2573" s="18" t="s">
        <v>260</v>
      </c>
      <c r="I2573" s="18" t="s">
        <v>260</v>
      </c>
      <c r="J2573" s="20">
        <v>11000</v>
      </c>
      <c r="K2573" s="20">
        <v>11867</v>
      </c>
      <c r="L2573" s="20">
        <v>11000</v>
      </c>
      <c r="M2573" s="20">
        <v>0</v>
      </c>
      <c r="N2573" s="20">
        <v>7.4</v>
      </c>
      <c r="O2573" s="20">
        <v>104</v>
      </c>
      <c r="P2573" s="20">
        <v>96</v>
      </c>
      <c r="Q2573" s="3">
        <v>10569071</v>
      </c>
      <c r="R2573" s="3">
        <v>20000000</v>
      </c>
      <c r="S2573" s="3">
        <f t="shared" si="400"/>
        <v>-9430929</v>
      </c>
      <c r="T2573" s="4">
        <f t="shared" si="401"/>
        <v>-0.47154645000000001</v>
      </c>
      <c r="U2573" s="5">
        <f t="shared" si="402"/>
        <v>29.411381420000001</v>
      </c>
      <c r="V2573" s="2">
        <f t="shared" si="403"/>
        <v>1997</v>
      </c>
      <c r="W2573" s="18" t="str">
        <f t="shared" si="404"/>
        <v>may</v>
      </c>
      <c r="X2573" s="18" t="str">
        <f t="shared" si="405"/>
        <v>Woody Allen</v>
      </c>
      <c r="Y2573" s="18" t="str">
        <f t="shared" si="406"/>
        <v>DECONSTRUCTİNG HARRY</v>
      </c>
      <c r="Z2573" s="18" t="str">
        <f t="shared" si="407"/>
        <v>Normal</v>
      </c>
      <c r="AA2573" s="18" t="str">
        <f>VLOOKUP(D2573, lookups!$A$2:$B$18, 2, FALSE)</f>
        <v>Medium Budget</v>
      </c>
      <c r="AB2573" s="18" t="str">
        <f t="shared" si="408"/>
        <v>Not Recommended</v>
      </c>
      <c r="AC2573" s="18" t="str">
        <f t="shared" si="409"/>
        <v>Normal</v>
      </c>
    </row>
    <row r="2574" spans="1:29" x14ac:dyDescent="0.35">
      <c r="A2574" s="18" t="s">
        <v>1792</v>
      </c>
      <c r="B2574" s="19">
        <v>36120</v>
      </c>
      <c r="C2574" s="18" t="s">
        <v>50</v>
      </c>
      <c r="D2574" s="18" t="s">
        <v>58</v>
      </c>
      <c r="E2574" s="18" t="s">
        <v>21</v>
      </c>
      <c r="F2574" s="18" t="s">
        <v>22</v>
      </c>
      <c r="G2574" s="18" t="s">
        <v>110</v>
      </c>
      <c r="H2574" s="18" t="s">
        <v>444</v>
      </c>
      <c r="I2574" s="18" t="s">
        <v>246</v>
      </c>
      <c r="J2574" s="20">
        <v>40000</v>
      </c>
      <c r="K2574" s="20">
        <v>43105</v>
      </c>
      <c r="L2574" s="20">
        <v>0</v>
      </c>
      <c r="M2574" s="20">
        <v>15000</v>
      </c>
      <c r="N2574" s="20">
        <v>7.7</v>
      </c>
      <c r="O2574" s="20">
        <v>156</v>
      </c>
      <c r="P2574" s="20">
        <v>118</v>
      </c>
      <c r="Q2574" s="3">
        <v>10562387</v>
      </c>
      <c r="R2574" s="3">
        <v>18500000</v>
      </c>
      <c r="S2574" s="3">
        <f t="shared" si="400"/>
        <v>-7937613</v>
      </c>
      <c r="T2574" s="4">
        <f t="shared" si="401"/>
        <v>-0.42906016216216214</v>
      </c>
      <c r="U2574" s="5">
        <f t="shared" si="402"/>
        <v>32.128375935135139</v>
      </c>
      <c r="V2574" s="2">
        <f t="shared" si="403"/>
        <v>1998</v>
      </c>
      <c r="W2574" s="18" t="str">
        <f t="shared" si="404"/>
        <v>noyabr</v>
      </c>
      <c r="X2574" s="18" t="str">
        <f t="shared" si="405"/>
        <v>Terry Gilliam</v>
      </c>
      <c r="Y2574" s="18" t="str">
        <f t="shared" si="406"/>
        <v>FEAR AND LOATHİNG İN LAS VEGAS</v>
      </c>
      <c r="Z2574" s="18" t="str">
        <f t="shared" si="407"/>
        <v>Normal</v>
      </c>
      <c r="AA2574" s="18" t="str">
        <f>VLOOKUP(D2574, lookups!$A$2:$B$18, 2, FALSE)</f>
        <v>High Budget</v>
      </c>
      <c r="AB2574" s="18" t="str">
        <f t="shared" si="408"/>
        <v>Not Recommended</v>
      </c>
      <c r="AC2574" s="18" t="str">
        <f t="shared" si="409"/>
        <v>Normal</v>
      </c>
    </row>
    <row r="2575" spans="1:29" x14ac:dyDescent="0.35">
      <c r="A2575" s="18" t="s">
        <v>2056</v>
      </c>
      <c r="B2575" s="19">
        <v>36468</v>
      </c>
      <c r="C2575" s="18" t="s">
        <v>50</v>
      </c>
      <c r="D2575" s="18" t="s">
        <v>38</v>
      </c>
      <c r="E2575" s="18" t="s">
        <v>21</v>
      </c>
      <c r="F2575" s="18" t="s">
        <v>29</v>
      </c>
      <c r="G2575" s="18" t="s">
        <v>150</v>
      </c>
      <c r="H2575" s="18" t="s">
        <v>1519</v>
      </c>
      <c r="I2575" s="18" t="s">
        <v>2057</v>
      </c>
      <c r="J2575" s="20">
        <v>4000</v>
      </c>
      <c r="K2575" s="20">
        <v>6388</v>
      </c>
      <c r="L2575" s="20">
        <v>31</v>
      </c>
      <c r="M2575" s="20">
        <v>0</v>
      </c>
      <c r="N2575" s="20">
        <v>6.5</v>
      </c>
      <c r="O2575" s="20">
        <v>77</v>
      </c>
      <c r="P2575" s="20">
        <v>97</v>
      </c>
      <c r="Q2575" s="3">
        <v>10561238</v>
      </c>
      <c r="R2575" s="3">
        <v>10000000</v>
      </c>
      <c r="S2575" s="3">
        <f t="shared" si="400"/>
        <v>561238</v>
      </c>
      <c r="T2575" s="4">
        <f t="shared" si="401"/>
        <v>5.6123800000000001E-2</v>
      </c>
      <c r="U2575" s="5">
        <f t="shared" si="402"/>
        <v>26.022449519999999</v>
      </c>
      <c r="V2575" s="2">
        <f t="shared" si="403"/>
        <v>1999</v>
      </c>
      <c r="W2575" s="18" t="str">
        <f t="shared" si="404"/>
        <v>noyabr</v>
      </c>
      <c r="X2575" s="18" t="str">
        <f t="shared" si="405"/>
        <v>Michael Patrick Jann</v>
      </c>
      <c r="Y2575" s="18" t="str">
        <f t="shared" si="406"/>
        <v>DROP DEAD GORGEOUS</v>
      </c>
      <c r="Z2575" s="18" t="str">
        <f t="shared" si="407"/>
        <v>Normal</v>
      </c>
      <c r="AA2575" s="18" t="str">
        <f>VLOOKUP(D2575, lookups!$A$2:$B$18, 2, FALSE)</f>
        <v>Medium Budget</v>
      </c>
      <c r="AB2575" s="18" t="str">
        <f t="shared" si="408"/>
        <v>Not Recommended</v>
      </c>
      <c r="AC2575" s="18" t="str">
        <f t="shared" si="409"/>
        <v>Normal</v>
      </c>
    </row>
    <row r="2576" spans="1:29" x14ac:dyDescent="0.35">
      <c r="A2576" s="18" t="s">
        <v>1609</v>
      </c>
      <c r="B2576" s="19">
        <v>35559</v>
      </c>
      <c r="C2576" s="18" t="s">
        <v>50</v>
      </c>
      <c r="D2576" s="18" t="s">
        <v>20</v>
      </c>
      <c r="E2576" s="18" t="s">
        <v>21</v>
      </c>
      <c r="F2576" s="18" t="s">
        <v>22</v>
      </c>
      <c r="G2576" s="18" t="s">
        <v>150</v>
      </c>
      <c r="H2576" s="18" t="s">
        <v>1610</v>
      </c>
      <c r="I2576" s="18" t="s">
        <v>1611</v>
      </c>
      <c r="J2576" s="20">
        <v>972</v>
      </c>
      <c r="K2576" s="20">
        <v>2606</v>
      </c>
      <c r="L2576" s="20">
        <v>333</v>
      </c>
      <c r="M2576" s="20">
        <v>697</v>
      </c>
      <c r="N2576" s="20">
        <v>6.2</v>
      </c>
      <c r="O2576" s="20">
        <v>59</v>
      </c>
      <c r="P2576" s="20">
        <v>115</v>
      </c>
      <c r="Q2576" s="3">
        <v>10556196</v>
      </c>
      <c r="R2576" s="3">
        <v>50000000</v>
      </c>
      <c r="S2576" s="3">
        <f t="shared" si="400"/>
        <v>-39443804</v>
      </c>
      <c r="T2576" s="4">
        <f t="shared" si="401"/>
        <v>-0.78887607999999998</v>
      </c>
      <c r="U2576" s="5">
        <f t="shared" si="402"/>
        <v>24.554149568000003</v>
      </c>
      <c r="V2576" s="2">
        <f t="shared" si="403"/>
        <v>1997</v>
      </c>
      <c r="W2576" s="18" t="str">
        <f t="shared" si="404"/>
        <v>may</v>
      </c>
      <c r="X2576" s="18" t="str">
        <f t="shared" si="405"/>
        <v>Costa-Gavras</v>
      </c>
      <c r="Y2576" s="18" t="str">
        <f t="shared" si="406"/>
        <v>MAD CİTY</v>
      </c>
      <c r="Z2576" s="18" t="str">
        <f t="shared" si="407"/>
        <v>Normal</v>
      </c>
      <c r="AA2576" s="18" t="str">
        <f>VLOOKUP(D2576, lookups!$A$2:$B$18, 2, FALSE)</f>
        <v>Medium Budget</v>
      </c>
      <c r="AB2576" s="18" t="str">
        <f t="shared" si="408"/>
        <v>Not Recommended</v>
      </c>
      <c r="AC2576" s="18" t="str">
        <f t="shared" si="409"/>
        <v>Normal</v>
      </c>
    </row>
    <row r="2577" spans="1:29" x14ac:dyDescent="0.35">
      <c r="A2577" s="18" t="s">
        <v>782</v>
      </c>
      <c r="B2577" s="19">
        <v>32717</v>
      </c>
      <c r="C2577" s="18" t="s">
        <v>50</v>
      </c>
      <c r="D2577" s="18" t="s">
        <v>38</v>
      </c>
      <c r="E2577" s="18" t="s">
        <v>21</v>
      </c>
      <c r="F2577" s="18" t="s">
        <v>22</v>
      </c>
      <c r="G2577" s="18" t="s">
        <v>150</v>
      </c>
      <c r="H2577" s="18" t="s">
        <v>221</v>
      </c>
      <c r="I2577" s="18" t="s">
        <v>783</v>
      </c>
      <c r="J2577" s="20">
        <v>22000</v>
      </c>
      <c r="K2577" s="20">
        <v>24887</v>
      </c>
      <c r="L2577" s="20">
        <v>277</v>
      </c>
      <c r="M2577" s="20">
        <v>855</v>
      </c>
      <c r="N2577" s="20">
        <v>6</v>
      </c>
      <c r="O2577" s="20">
        <v>20</v>
      </c>
      <c r="P2577" s="20">
        <v>106</v>
      </c>
      <c r="Q2577" s="3">
        <v>10555348</v>
      </c>
      <c r="R2577" s="3">
        <v>20000000</v>
      </c>
      <c r="S2577" s="3">
        <f t="shared" si="400"/>
        <v>-9444652</v>
      </c>
      <c r="T2577" s="4">
        <f t="shared" si="401"/>
        <v>-0.4722326</v>
      </c>
      <c r="U2577" s="5">
        <f t="shared" si="402"/>
        <v>23.89660696</v>
      </c>
      <c r="V2577" s="2">
        <f t="shared" si="403"/>
        <v>1989</v>
      </c>
      <c r="W2577" s="18" t="str">
        <f t="shared" si="404"/>
        <v>iyul</v>
      </c>
      <c r="X2577" s="18" t="str">
        <f t="shared" si="405"/>
        <v>Neil Jordan</v>
      </c>
      <c r="Y2577" s="18" t="str">
        <f t="shared" si="406"/>
        <v>WE'RE NO ANGELS</v>
      </c>
      <c r="Z2577" s="18" t="str">
        <f t="shared" si="407"/>
        <v>Normal</v>
      </c>
      <c r="AA2577" s="18" t="str">
        <f>VLOOKUP(D2577, lookups!$A$2:$B$18, 2, FALSE)</f>
        <v>Medium Budget</v>
      </c>
      <c r="AB2577" s="18" t="str">
        <f t="shared" si="408"/>
        <v>Not Recommended</v>
      </c>
      <c r="AC2577" s="18" t="str">
        <f t="shared" si="409"/>
        <v>Normal</v>
      </c>
    </row>
    <row r="2578" spans="1:29" x14ac:dyDescent="0.35">
      <c r="A2578" s="18" t="s">
        <v>2262</v>
      </c>
      <c r="B2578" s="19">
        <v>36522</v>
      </c>
      <c r="C2578" s="18" t="s">
        <v>50</v>
      </c>
      <c r="D2578" s="18" t="s">
        <v>38</v>
      </c>
      <c r="E2578" s="18" t="s">
        <v>21</v>
      </c>
      <c r="F2578" s="18" t="s">
        <v>352</v>
      </c>
      <c r="G2578" s="18" t="s">
        <v>150</v>
      </c>
      <c r="H2578" s="18" t="s">
        <v>2263</v>
      </c>
      <c r="I2578" s="18" t="s">
        <v>2264</v>
      </c>
      <c r="J2578" s="20">
        <v>2000</v>
      </c>
      <c r="K2578" s="20">
        <v>4843</v>
      </c>
      <c r="L2578" s="20">
        <v>4</v>
      </c>
      <c r="M2578" s="20">
        <v>311</v>
      </c>
      <c r="N2578" s="20">
        <v>6.1</v>
      </c>
      <c r="O2578" s="20">
        <v>81</v>
      </c>
      <c r="P2578" s="20">
        <v>98</v>
      </c>
      <c r="Q2578" s="3">
        <v>10544143</v>
      </c>
      <c r="R2578" s="3">
        <v>20000000</v>
      </c>
      <c r="S2578" s="3">
        <f t="shared" si="400"/>
        <v>-9455857</v>
      </c>
      <c r="T2578" s="4">
        <f t="shared" si="401"/>
        <v>-0.47279284999999999</v>
      </c>
      <c r="U2578" s="5">
        <f t="shared" si="402"/>
        <v>24.241982859999997</v>
      </c>
      <c r="V2578" s="2">
        <f t="shared" si="403"/>
        <v>1999</v>
      </c>
      <c r="W2578" s="18" t="str">
        <f t="shared" si="404"/>
        <v>dekabr</v>
      </c>
      <c r="X2578" s="18" t="str">
        <f t="shared" si="405"/>
        <v>Damon Santostefano</v>
      </c>
      <c r="Y2578" s="18" t="str">
        <f t="shared" si="406"/>
        <v>THREE TO TANGO</v>
      </c>
      <c r="Z2578" s="18" t="str">
        <f t="shared" si="407"/>
        <v>Normal</v>
      </c>
      <c r="AA2578" s="18" t="str">
        <f>VLOOKUP(D2578, lookups!$A$2:$B$18, 2, FALSE)</f>
        <v>Medium Budget</v>
      </c>
      <c r="AB2578" s="18" t="str">
        <f t="shared" si="408"/>
        <v>Not Recommended</v>
      </c>
      <c r="AC2578" s="18" t="str">
        <f t="shared" si="409"/>
        <v>Normal</v>
      </c>
    </row>
    <row r="2579" spans="1:29" x14ac:dyDescent="0.35">
      <c r="A2579" s="18" t="s">
        <v>5581</v>
      </c>
      <c r="B2579" s="19">
        <v>40260</v>
      </c>
      <c r="C2579" s="18" t="s">
        <v>50</v>
      </c>
      <c r="D2579" s="18" t="s">
        <v>95</v>
      </c>
      <c r="E2579" s="18" t="s">
        <v>21</v>
      </c>
      <c r="F2579" s="18" t="s">
        <v>22</v>
      </c>
      <c r="G2579" s="18" t="s">
        <v>150</v>
      </c>
      <c r="H2579" s="18" t="s">
        <v>5304</v>
      </c>
      <c r="I2579" s="18" t="s">
        <v>5582</v>
      </c>
      <c r="J2579" s="20">
        <v>13000</v>
      </c>
      <c r="K2579" s="20">
        <v>14619</v>
      </c>
      <c r="L2579" s="20">
        <v>39</v>
      </c>
      <c r="M2579" s="20">
        <v>0</v>
      </c>
      <c r="N2579" s="20">
        <v>4.7</v>
      </c>
      <c r="O2579" s="20">
        <v>178</v>
      </c>
      <c r="P2579" s="20">
        <v>81</v>
      </c>
      <c r="Q2579" s="3">
        <v>10539414</v>
      </c>
      <c r="R2579" s="3">
        <v>47000000</v>
      </c>
      <c r="S2579" s="3">
        <f t="shared" si="400"/>
        <v>-36460586</v>
      </c>
      <c r="T2579" s="4">
        <f t="shared" si="401"/>
        <v>-0.7757571489361702</v>
      </c>
      <c r="U2579" s="5">
        <f t="shared" si="402"/>
        <v>18.489697140425534</v>
      </c>
      <c r="V2579" s="2">
        <f t="shared" si="403"/>
        <v>2010</v>
      </c>
      <c r="W2579" s="18" t="str">
        <f t="shared" si="404"/>
        <v>mart</v>
      </c>
      <c r="X2579" s="18" t="str">
        <f t="shared" si="405"/>
        <v>Jimmy Hayward</v>
      </c>
      <c r="Y2579" s="18" t="str">
        <f t="shared" si="406"/>
        <v>JONAH HEX</v>
      </c>
      <c r="Z2579" s="18" t="str">
        <f t="shared" si="407"/>
        <v>Normal</v>
      </c>
      <c r="AA2579" s="18" t="str">
        <f>VLOOKUP(D2579, lookups!$A$2:$B$18, 2, FALSE)</f>
        <v>High Budget</v>
      </c>
      <c r="AB2579" s="18" t="str">
        <f t="shared" si="408"/>
        <v>Not Recommended</v>
      </c>
      <c r="AC2579" s="18" t="str">
        <f t="shared" si="409"/>
        <v>High Buzz Mismatch</v>
      </c>
    </row>
    <row r="2580" spans="1:29" x14ac:dyDescent="0.35">
      <c r="A2580" s="18" t="s">
        <v>4463</v>
      </c>
      <c r="B2580" s="19">
        <v>39037</v>
      </c>
      <c r="C2580" s="18" t="s">
        <v>50</v>
      </c>
      <c r="D2580" s="18" t="s">
        <v>38</v>
      </c>
      <c r="E2580" s="18" t="s">
        <v>21</v>
      </c>
      <c r="F2580" s="18" t="s">
        <v>101</v>
      </c>
      <c r="G2580" s="18" t="s">
        <v>150</v>
      </c>
      <c r="H2580" s="18" t="s">
        <v>1909</v>
      </c>
      <c r="I2580" s="18" t="s">
        <v>260</v>
      </c>
      <c r="J2580" s="20">
        <v>19000</v>
      </c>
      <c r="K2580" s="20">
        <v>20132</v>
      </c>
      <c r="L2580" s="20">
        <v>11000</v>
      </c>
      <c r="M2580" s="20">
        <v>0</v>
      </c>
      <c r="N2580" s="20">
        <v>6.7</v>
      </c>
      <c r="O2580" s="20">
        <v>177</v>
      </c>
      <c r="P2580" s="20">
        <v>96</v>
      </c>
      <c r="Q2580" s="3">
        <v>10515579</v>
      </c>
      <c r="R2580" s="3">
        <v>4000000</v>
      </c>
      <c r="S2580" s="3">
        <f t="shared" si="400"/>
        <v>6515579</v>
      </c>
      <c r="T2580" s="4">
        <f t="shared" si="401"/>
        <v>1.6288947499999999</v>
      </c>
      <c r="U2580" s="5">
        <f t="shared" si="402"/>
        <v>27.451557900000001</v>
      </c>
      <c r="V2580" s="2">
        <f t="shared" si="403"/>
        <v>2006</v>
      </c>
      <c r="W2580" s="18" t="str">
        <f t="shared" si="404"/>
        <v>noyabr</v>
      </c>
      <c r="X2580" s="18" t="str">
        <f t="shared" si="405"/>
        <v>Woody Allen</v>
      </c>
      <c r="Y2580" s="18" t="str">
        <f t="shared" si="406"/>
        <v>SCOOP</v>
      </c>
      <c r="Z2580" s="18" t="str">
        <f t="shared" si="407"/>
        <v>Normal</v>
      </c>
      <c r="AA2580" s="18" t="str">
        <f>VLOOKUP(D2580, lookups!$A$2:$B$18, 2, FALSE)</f>
        <v>Medium Budget</v>
      </c>
      <c r="AB2580" s="18" t="str">
        <f t="shared" si="408"/>
        <v>Not Recommended</v>
      </c>
      <c r="AC2580" s="18" t="str">
        <f t="shared" si="409"/>
        <v>Normal</v>
      </c>
    </row>
    <row r="2581" spans="1:29" x14ac:dyDescent="0.35">
      <c r="A2581" s="18" t="s">
        <v>6738</v>
      </c>
      <c r="B2581" s="19">
        <v>41901</v>
      </c>
      <c r="C2581" s="18" t="s">
        <v>50</v>
      </c>
      <c r="D2581" s="18" t="s">
        <v>95</v>
      </c>
      <c r="E2581" s="18" t="s">
        <v>21</v>
      </c>
      <c r="F2581" s="18" t="s">
        <v>22</v>
      </c>
      <c r="G2581" s="18" t="s">
        <v>110</v>
      </c>
      <c r="H2581" s="18" t="s">
        <v>6739</v>
      </c>
      <c r="I2581" s="18" t="s">
        <v>4001</v>
      </c>
      <c r="J2581" s="20">
        <v>1000</v>
      </c>
      <c r="K2581" s="20">
        <v>1458</v>
      </c>
      <c r="L2581" s="20">
        <v>453</v>
      </c>
      <c r="M2581" s="20">
        <v>10000</v>
      </c>
      <c r="N2581" s="20">
        <v>5.7</v>
      </c>
      <c r="O2581" s="20">
        <v>233</v>
      </c>
      <c r="P2581" s="20">
        <v>109</v>
      </c>
      <c r="Q2581" s="3">
        <v>10499968</v>
      </c>
      <c r="R2581" s="3">
        <v>35000000</v>
      </c>
      <c r="S2581" s="3">
        <f t="shared" si="400"/>
        <v>-24500032</v>
      </c>
      <c r="T2581" s="4">
        <f t="shared" si="401"/>
        <v>-0.70000091428571432</v>
      </c>
      <c r="U2581" s="5">
        <f t="shared" si="402"/>
        <v>23.519999634285714</v>
      </c>
      <c r="V2581" s="2">
        <f t="shared" si="403"/>
        <v>2014</v>
      </c>
      <c r="W2581" s="18" t="str">
        <f t="shared" si="404"/>
        <v>sentyabr</v>
      </c>
      <c r="X2581" s="18" t="str">
        <f t="shared" si="405"/>
        <v>David Ayer</v>
      </c>
      <c r="Y2581" s="18" t="str">
        <f t="shared" si="406"/>
        <v>SABOTAGE</v>
      </c>
      <c r="Z2581" s="18" t="str">
        <f t="shared" si="407"/>
        <v>Normal</v>
      </c>
      <c r="AA2581" s="18" t="str">
        <f>VLOOKUP(D2581, lookups!$A$2:$B$18, 2, FALSE)</f>
        <v>High Budget</v>
      </c>
      <c r="AB2581" s="18" t="str">
        <f t="shared" si="408"/>
        <v>Not Recommended</v>
      </c>
      <c r="AC2581" s="18" t="str">
        <f t="shared" si="409"/>
        <v>High Buzz Mismatch</v>
      </c>
    </row>
    <row r="2582" spans="1:29" x14ac:dyDescent="0.35">
      <c r="A2582" s="18" t="s">
        <v>6419</v>
      </c>
      <c r="B2582" s="19">
        <v>41358</v>
      </c>
      <c r="C2582" s="18" t="s">
        <v>50</v>
      </c>
      <c r="D2582" s="18" t="s">
        <v>95</v>
      </c>
      <c r="E2582" s="18" t="s">
        <v>21</v>
      </c>
      <c r="F2582" s="18" t="s">
        <v>22</v>
      </c>
      <c r="G2582" s="18" t="s">
        <v>150</v>
      </c>
      <c r="H2582" s="18" t="s">
        <v>6420</v>
      </c>
      <c r="I2582" s="18" t="s">
        <v>3903</v>
      </c>
      <c r="J2582" s="20">
        <v>210</v>
      </c>
      <c r="K2582" s="20">
        <v>676</v>
      </c>
      <c r="L2582" s="20">
        <v>31</v>
      </c>
      <c r="M2582" s="20">
        <v>4000</v>
      </c>
      <c r="N2582" s="20">
        <v>4.4000000000000004</v>
      </c>
      <c r="O2582" s="20">
        <v>146</v>
      </c>
      <c r="P2582" s="20">
        <v>90</v>
      </c>
      <c r="Q2582" s="3">
        <v>10494494</v>
      </c>
      <c r="R2582" s="3">
        <v>18000000</v>
      </c>
      <c r="S2582" s="3">
        <f t="shared" si="400"/>
        <v>-7505506</v>
      </c>
      <c r="T2582" s="4">
        <f t="shared" si="401"/>
        <v>-0.41697255555555557</v>
      </c>
      <c r="U2582" s="5">
        <f t="shared" si="402"/>
        <v>17.833210977777778</v>
      </c>
      <c r="V2582" s="2">
        <f t="shared" si="403"/>
        <v>2013</v>
      </c>
      <c r="W2582" s="18" t="str">
        <f t="shared" si="404"/>
        <v>mart</v>
      </c>
      <c r="X2582" s="18" t="str">
        <f t="shared" si="405"/>
        <v>Courtney Solomon</v>
      </c>
      <c r="Y2582" s="18" t="str">
        <f t="shared" si="406"/>
        <v>GETAWAY</v>
      </c>
      <c r="Z2582" s="18" t="str">
        <f t="shared" si="407"/>
        <v>Normal</v>
      </c>
      <c r="AA2582" s="18" t="str">
        <f>VLOOKUP(D2582, lookups!$A$2:$B$18, 2, FALSE)</f>
        <v>High Budget</v>
      </c>
      <c r="AB2582" s="18" t="str">
        <f t="shared" si="408"/>
        <v>Not Recommended</v>
      </c>
      <c r="AC2582" s="18" t="str">
        <f t="shared" si="409"/>
        <v>High Buzz Mismatch</v>
      </c>
    </row>
    <row r="2583" spans="1:29" x14ac:dyDescent="0.35">
      <c r="A2583" s="18" t="s">
        <v>2398</v>
      </c>
      <c r="B2583" s="19">
        <v>36537</v>
      </c>
      <c r="C2583" s="18" t="s">
        <v>50</v>
      </c>
      <c r="D2583" s="18" t="s">
        <v>27</v>
      </c>
      <c r="E2583" s="18" t="s">
        <v>21</v>
      </c>
      <c r="F2583" s="18" t="s">
        <v>22</v>
      </c>
      <c r="G2583" s="18" t="s">
        <v>150</v>
      </c>
      <c r="H2583" s="18" t="s">
        <v>1093</v>
      </c>
      <c r="I2583" s="18" t="s">
        <v>2399</v>
      </c>
      <c r="J2583" s="20">
        <v>989</v>
      </c>
      <c r="K2583" s="20">
        <v>3142</v>
      </c>
      <c r="L2583" s="20">
        <v>4</v>
      </c>
      <c r="M2583" s="20">
        <v>648</v>
      </c>
      <c r="N2583" s="20">
        <v>5.0999999999999996</v>
      </c>
      <c r="O2583" s="20">
        <v>44</v>
      </c>
      <c r="P2583" s="20">
        <v>96</v>
      </c>
      <c r="Q2583" s="3">
        <v>10494147</v>
      </c>
      <c r="R2583" s="3">
        <v>15000000</v>
      </c>
      <c r="S2583" s="3">
        <f t="shared" si="400"/>
        <v>-4505853</v>
      </c>
      <c r="T2583" s="4">
        <f t="shared" si="401"/>
        <v>-0.3003902</v>
      </c>
      <c r="U2583" s="5">
        <f t="shared" si="402"/>
        <v>20.344643919999999</v>
      </c>
      <c r="V2583" s="2">
        <f t="shared" si="403"/>
        <v>2000</v>
      </c>
      <c r="W2583" s="18" t="str">
        <f t="shared" si="404"/>
        <v>yanvar</v>
      </c>
      <c r="X2583" s="18" t="str">
        <f t="shared" si="405"/>
        <v>Mark Piznarski</v>
      </c>
      <c r="Y2583" s="18" t="str">
        <f t="shared" si="406"/>
        <v>HERE ON EARTH</v>
      </c>
      <c r="Z2583" s="18" t="str">
        <f t="shared" si="407"/>
        <v>Normal</v>
      </c>
      <c r="AA2583" s="18" t="str">
        <f>VLOOKUP(D2583, lookups!$A$2:$B$18, 2, FALSE)</f>
        <v>Medium Budget</v>
      </c>
      <c r="AB2583" s="18" t="str">
        <f t="shared" si="408"/>
        <v>Not Recommended</v>
      </c>
      <c r="AC2583" s="18" t="str">
        <f t="shared" si="409"/>
        <v>High Buzz Mismatch</v>
      </c>
    </row>
    <row r="2584" spans="1:29" x14ac:dyDescent="0.35">
      <c r="A2584" s="18" t="s">
        <v>3125</v>
      </c>
      <c r="B2584" s="19">
        <v>37394</v>
      </c>
      <c r="C2584" s="18" t="s">
        <v>50</v>
      </c>
      <c r="D2584" s="18" t="s">
        <v>20</v>
      </c>
      <c r="E2584" s="18" t="s">
        <v>21</v>
      </c>
      <c r="F2584" s="18" t="s">
        <v>22</v>
      </c>
      <c r="G2584" s="18" t="s">
        <v>110</v>
      </c>
      <c r="H2584" s="18" t="s">
        <v>1649</v>
      </c>
      <c r="I2584" s="18" t="s">
        <v>3126</v>
      </c>
      <c r="J2584" s="20">
        <v>673</v>
      </c>
      <c r="K2584" s="20">
        <v>1442</v>
      </c>
      <c r="L2584" s="20">
        <v>248</v>
      </c>
      <c r="M2584" s="20">
        <v>1000</v>
      </c>
      <c r="N2584" s="20">
        <v>7.2</v>
      </c>
      <c r="O2584" s="20">
        <v>127</v>
      </c>
      <c r="P2584" s="20">
        <v>105</v>
      </c>
      <c r="Q2584" s="3">
        <v>10460089</v>
      </c>
      <c r="R2584" s="3">
        <v>7500000</v>
      </c>
      <c r="S2584" s="3">
        <f t="shared" si="400"/>
        <v>2960089</v>
      </c>
      <c r="T2584" s="4">
        <f t="shared" si="401"/>
        <v>0.39467853333333336</v>
      </c>
      <c r="U2584" s="5">
        <f t="shared" si="402"/>
        <v>29.057871413333334</v>
      </c>
      <c r="V2584" s="2">
        <f t="shared" si="403"/>
        <v>2002</v>
      </c>
      <c r="W2584" s="18" t="str">
        <f t="shared" si="404"/>
        <v>may</v>
      </c>
      <c r="X2584" s="18" t="str">
        <f t="shared" si="405"/>
        <v>Joe Carnahan</v>
      </c>
      <c r="Y2584" s="18" t="str">
        <f t="shared" si="406"/>
        <v>NARC</v>
      </c>
      <c r="Z2584" s="18" t="str">
        <f t="shared" si="407"/>
        <v>Normal</v>
      </c>
      <c r="AA2584" s="18" t="str">
        <f>VLOOKUP(D2584, lookups!$A$2:$B$18, 2, FALSE)</f>
        <v>Medium Budget</v>
      </c>
      <c r="AB2584" s="18" t="str">
        <f t="shared" si="408"/>
        <v>Not Recommended</v>
      </c>
      <c r="AC2584" s="18" t="str">
        <f t="shared" si="409"/>
        <v>Normal</v>
      </c>
    </row>
    <row r="2585" spans="1:29" x14ac:dyDescent="0.35">
      <c r="A2585" s="18" t="s">
        <v>1803</v>
      </c>
      <c r="B2585" s="19">
        <v>36088</v>
      </c>
      <c r="C2585" s="18" t="s">
        <v>50</v>
      </c>
      <c r="D2585" s="18" t="s">
        <v>38</v>
      </c>
      <c r="E2585" s="18" t="s">
        <v>21</v>
      </c>
      <c r="F2585" s="18" t="s">
        <v>22</v>
      </c>
      <c r="G2585" s="18" t="s">
        <v>150</v>
      </c>
      <c r="H2585" s="18" t="s">
        <v>662</v>
      </c>
      <c r="I2585" s="18" t="s">
        <v>1804</v>
      </c>
      <c r="J2585" s="20">
        <v>925</v>
      </c>
      <c r="K2585" s="20">
        <v>2913</v>
      </c>
      <c r="L2585" s="20">
        <v>23</v>
      </c>
      <c r="M2585" s="20">
        <v>247</v>
      </c>
      <c r="N2585" s="20">
        <v>5</v>
      </c>
      <c r="O2585" s="20">
        <v>42</v>
      </c>
      <c r="P2585" s="20">
        <v>91</v>
      </c>
      <c r="Q2585" s="3">
        <v>10443316</v>
      </c>
      <c r="R2585" s="3">
        <v>15000000</v>
      </c>
      <c r="S2585" s="3">
        <f t="shared" si="400"/>
        <v>-4556684</v>
      </c>
      <c r="T2585" s="4">
        <f t="shared" si="401"/>
        <v>-0.30377893333333333</v>
      </c>
      <c r="U2585" s="5">
        <f t="shared" si="402"/>
        <v>19.903188426666667</v>
      </c>
      <c r="V2585" s="2">
        <f t="shared" si="403"/>
        <v>1998</v>
      </c>
      <c r="W2585" s="18" t="str">
        <f t="shared" si="404"/>
        <v>oktyabr</v>
      </c>
      <c r="X2585" s="18" t="str">
        <f t="shared" si="405"/>
        <v>Dean Parisot</v>
      </c>
      <c r="Y2585" s="18" t="str">
        <f t="shared" si="406"/>
        <v>HOME FRİES</v>
      </c>
      <c r="Z2585" s="18" t="str">
        <f t="shared" si="407"/>
        <v>Normal</v>
      </c>
      <c r="AA2585" s="18" t="str">
        <f>VLOOKUP(D2585, lookups!$A$2:$B$18, 2, FALSE)</f>
        <v>Medium Budget</v>
      </c>
      <c r="AB2585" s="18" t="str">
        <f t="shared" si="408"/>
        <v>Not Recommended</v>
      </c>
      <c r="AC2585" s="18" t="str">
        <f t="shared" si="409"/>
        <v>High Buzz Mismatch</v>
      </c>
    </row>
    <row r="2586" spans="1:29" x14ac:dyDescent="0.35">
      <c r="A2586" s="18" t="s">
        <v>2274</v>
      </c>
      <c r="B2586" s="19">
        <v>36218</v>
      </c>
      <c r="C2586" s="18" t="s">
        <v>50</v>
      </c>
      <c r="D2586" s="18" t="s">
        <v>95</v>
      </c>
      <c r="E2586" s="18" t="s">
        <v>21</v>
      </c>
      <c r="F2586" s="18" t="s">
        <v>22</v>
      </c>
      <c r="G2586" s="18" t="s">
        <v>110</v>
      </c>
      <c r="H2586" s="18" t="s">
        <v>1646</v>
      </c>
      <c r="I2586" s="18" t="s">
        <v>2275</v>
      </c>
      <c r="J2586" s="20">
        <v>2000</v>
      </c>
      <c r="K2586" s="20">
        <v>4024</v>
      </c>
      <c r="L2586" s="20">
        <v>7</v>
      </c>
      <c r="M2586" s="20">
        <v>401</v>
      </c>
      <c r="N2586" s="20">
        <v>4.0999999999999996</v>
      </c>
      <c r="O2586" s="20">
        <v>75</v>
      </c>
      <c r="P2586" s="20">
        <v>83</v>
      </c>
      <c r="Q2586" s="3">
        <v>10431220</v>
      </c>
      <c r="R2586" s="3">
        <v>24000000</v>
      </c>
      <c r="S2586" s="3">
        <f t="shared" si="400"/>
        <v>-13568780</v>
      </c>
      <c r="T2586" s="4">
        <f t="shared" si="401"/>
        <v>-0.56536583333333335</v>
      </c>
      <c r="U2586" s="5">
        <f t="shared" si="402"/>
        <v>16.213953666666665</v>
      </c>
      <c r="V2586" s="2">
        <f t="shared" si="403"/>
        <v>1999</v>
      </c>
      <c r="W2586" s="18" t="str">
        <f t="shared" si="404"/>
        <v>fevral</v>
      </c>
      <c r="X2586" s="18" t="str">
        <f t="shared" si="405"/>
        <v>Mic Rodgers</v>
      </c>
      <c r="Y2586" s="18" t="str">
        <f t="shared" si="406"/>
        <v>UNİVERSAL SOLDİER: THE RETURN</v>
      </c>
      <c r="Z2586" s="18" t="str">
        <f t="shared" si="407"/>
        <v>Normal</v>
      </c>
      <c r="AA2586" s="18" t="str">
        <f>VLOOKUP(D2586, lookups!$A$2:$B$18, 2, FALSE)</f>
        <v>High Budget</v>
      </c>
      <c r="AB2586" s="18" t="str">
        <f t="shared" si="408"/>
        <v>Not Recommended</v>
      </c>
      <c r="AC2586" s="18" t="str">
        <f t="shared" si="409"/>
        <v>High Buzz Mismatch</v>
      </c>
    </row>
    <row r="2587" spans="1:29" x14ac:dyDescent="0.35">
      <c r="A2587" s="18" t="s">
        <v>6702</v>
      </c>
      <c r="B2587" s="19">
        <v>41951</v>
      </c>
      <c r="C2587" s="18" t="s">
        <v>50</v>
      </c>
      <c r="D2587" s="18" t="s">
        <v>38</v>
      </c>
      <c r="E2587" s="18" t="s">
        <v>21</v>
      </c>
      <c r="F2587" s="18" t="s">
        <v>22</v>
      </c>
      <c r="G2587" s="18" t="s">
        <v>102</v>
      </c>
      <c r="H2587" s="18" t="s">
        <v>4323</v>
      </c>
      <c r="I2587" s="18" t="s">
        <v>6703</v>
      </c>
      <c r="J2587" s="20">
        <v>589</v>
      </c>
      <c r="K2587" s="20">
        <v>2705</v>
      </c>
      <c r="L2587" s="20">
        <v>10</v>
      </c>
      <c r="M2587" s="20">
        <v>0</v>
      </c>
      <c r="N2587" s="20">
        <v>5.4</v>
      </c>
      <c r="O2587" s="20">
        <v>49</v>
      </c>
      <c r="P2587" s="20">
        <v>98</v>
      </c>
      <c r="Q2587" s="3">
        <v>10429707</v>
      </c>
      <c r="R2587" s="3">
        <v>5000000</v>
      </c>
      <c r="S2587" s="3">
        <f t="shared" si="400"/>
        <v>5429707</v>
      </c>
      <c r="T2587" s="4">
        <f t="shared" si="401"/>
        <v>1.0859414000000001</v>
      </c>
      <c r="U2587" s="5">
        <f t="shared" si="402"/>
        <v>22.034376560000002</v>
      </c>
      <c r="V2587" s="2">
        <f t="shared" si="403"/>
        <v>2014</v>
      </c>
      <c r="W2587" s="18" t="str">
        <f t="shared" si="404"/>
        <v>noyabr</v>
      </c>
      <c r="X2587" s="18" t="str">
        <f t="shared" si="405"/>
        <v>Andrew Erwin</v>
      </c>
      <c r="Y2587" s="18" t="str">
        <f t="shared" si="406"/>
        <v>MOMS' NİGHT OUT</v>
      </c>
      <c r="Z2587" s="18" t="str">
        <f t="shared" si="407"/>
        <v>Normal</v>
      </c>
      <c r="AA2587" s="18" t="str">
        <f>VLOOKUP(D2587, lookups!$A$2:$B$18, 2, FALSE)</f>
        <v>Medium Budget</v>
      </c>
      <c r="AB2587" s="18" t="str">
        <f t="shared" si="408"/>
        <v>Not Recommended</v>
      </c>
      <c r="AC2587" s="18" t="str">
        <f t="shared" si="409"/>
        <v>Normal</v>
      </c>
    </row>
    <row r="2588" spans="1:29" x14ac:dyDescent="0.35">
      <c r="A2588" s="18" t="s">
        <v>3749</v>
      </c>
      <c r="B2588" s="19">
        <v>38085</v>
      </c>
      <c r="C2588" s="18" t="s">
        <v>50</v>
      </c>
      <c r="D2588" s="18" t="s">
        <v>390</v>
      </c>
      <c r="E2588" s="18" t="s">
        <v>21</v>
      </c>
      <c r="F2588" s="18" t="s">
        <v>22</v>
      </c>
      <c r="G2588" s="18" t="s">
        <v>102</v>
      </c>
      <c r="H2588" s="18" t="s">
        <v>3750</v>
      </c>
      <c r="I2588" s="18" t="s">
        <v>3751</v>
      </c>
      <c r="J2588" s="20">
        <v>1000</v>
      </c>
      <c r="K2588" s="20">
        <v>4676</v>
      </c>
      <c r="L2588" s="20">
        <v>80</v>
      </c>
      <c r="M2588" s="20">
        <v>1000</v>
      </c>
      <c r="N2588" s="20">
        <v>5.9</v>
      </c>
      <c r="O2588" s="20">
        <v>46</v>
      </c>
      <c r="P2588" s="20">
        <v>103</v>
      </c>
      <c r="Q2588" s="3">
        <v>10411980</v>
      </c>
      <c r="R2588" s="3">
        <v>15000000</v>
      </c>
      <c r="S2588" s="3">
        <f t="shared" si="400"/>
        <v>-4588020</v>
      </c>
      <c r="T2588" s="4">
        <f t="shared" si="401"/>
        <v>-0.30586799999999997</v>
      </c>
      <c r="U2588" s="5">
        <f t="shared" si="402"/>
        <v>23.577652800000003</v>
      </c>
      <c r="V2588" s="2">
        <f t="shared" si="403"/>
        <v>2004</v>
      </c>
      <c r="W2588" s="18" t="str">
        <f t="shared" si="404"/>
        <v>aprel</v>
      </c>
      <c r="X2588" s="18" t="str">
        <f t="shared" si="405"/>
        <v>Sean McNamara</v>
      </c>
      <c r="Y2588" s="18" t="str">
        <f t="shared" si="406"/>
        <v>RAİSE YOUR VOİCE</v>
      </c>
      <c r="Z2588" s="18" t="str">
        <f t="shared" si="407"/>
        <v>Normal</v>
      </c>
      <c r="AA2588" s="18" t="str">
        <f>VLOOKUP(D2588, lookups!$A$2:$B$18, 2, FALSE)</f>
        <v>Low Budget</v>
      </c>
      <c r="AB2588" s="18" t="str">
        <f t="shared" si="408"/>
        <v>Not Recommended</v>
      </c>
      <c r="AC2588" s="18" t="str">
        <f t="shared" si="409"/>
        <v>High Buzz Mismatch</v>
      </c>
    </row>
    <row r="2589" spans="1:29" x14ac:dyDescent="0.35">
      <c r="A2589" s="18" t="s">
        <v>1295</v>
      </c>
      <c r="B2589" s="19">
        <v>34775</v>
      </c>
      <c r="C2589" s="18" t="s">
        <v>50</v>
      </c>
      <c r="D2589" s="18" t="s">
        <v>27</v>
      </c>
      <c r="E2589" s="18" t="s">
        <v>21</v>
      </c>
      <c r="F2589" s="18" t="s">
        <v>22</v>
      </c>
      <c r="G2589" s="18" t="s">
        <v>110</v>
      </c>
      <c r="H2589" s="18" t="s">
        <v>1026</v>
      </c>
      <c r="I2589" s="18" t="s">
        <v>1296</v>
      </c>
      <c r="J2589" s="20">
        <v>10000</v>
      </c>
      <c r="K2589" s="20">
        <v>15820</v>
      </c>
      <c r="L2589" s="20">
        <v>596</v>
      </c>
      <c r="M2589" s="20">
        <v>943</v>
      </c>
      <c r="N2589" s="20">
        <v>5.0999999999999996</v>
      </c>
      <c r="O2589" s="20">
        <v>34</v>
      </c>
      <c r="P2589" s="20">
        <v>135</v>
      </c>
      <c r="Q2589" s="3">
        <v>10400000</v>
      </c>
      <c r="R2589" s="3">
        <v>50000000</v>
      </c>
      <c r="S2589" s="3">
        <f t="shared" si="400"/>
        <v>-39600000</v>
      </c>
      <c r="T2589" s="4">
        <f t="shared" si="401"/>
        <v>-0.79200000000000004</v>
      </c>
      <c r="U2589" s="5">
        <f t="shared" si="402"/>
        <v>20.177499999999998</v>
      </c>
      <c r="V2589" s="2">
        <f t="shared" si="403"/>
        <v>1995</v>
      </c>
      <c r="W2589" s="18" t="str">
        <f t="shared" si="404"/>
        <v>mart</v>
      </c>
      <c r="X2589" s="18" t="str">
        <f t="shared" si="405"/>
        <v>Roland JoffÃ©</v>
      </c>
      <c r="Y2589" s="18" t="str">
        <f t="shared" si="406"/>
        <v>THE SCARLET LETTER</v>
      </c>
      <c r="Z2589" s="18" t="str">
        <f t="shared" si="407"/>
        <v>Normal</v>
      </c>
      <c r="AA2589" s="18" t="str">
        <f>VLOOKUP(D2589, lookups!$A$2:$B$18, 2, FALSE)</f>
        <v>Medium Budget</v>
      </c>
      <c r="AB2589" s="18" t="str">
        <f t="shared" si="408"/>
        <v>Not Recommended</v>
      </c>
      <c r="AC2589" s="18" t="str">
        <f t="shared" si="409"/>
        <v>High Buzz Mismatch</v>
      </c>
    </row>
    <row r="2590" spans="1:29" x14ac:dyDescent="0.35">
      <c r="A2590" s="18" t="s">
        <v>2708</v>
      </c>
      <c r="B2590" s="19">
        <v>37019</v>
      </c>
      <c r="C2590" s="18" t="s">
        <v>50</v>
      </c>
      <c r="D2590" s="18" t="s">
        <v>38</v>
      </c>
      <c r="E2590" s="18" t="s">
        <v>21</v>
      </c>
      <c r="F2590" s="18" t="s">
        <v>22</v>
      </c>
      <c r="G2590" s="18" t="s">
        <v>150</v>
      </c>
      <c r="H2590" s="18" t="s">
        <v>2709</v>
      </c>
      <c r="I2590" s="18" t="s">
        <v>2710</v>
      </c>
      <c r="J2590" s="20">
        <v>878</v>
      </c>
      <c r="K2590" s="20">
        <v>2165</v>
      </c>
      <c r="L2590" s="20">
        <v>70</v>
      </c>
      <c r="M2590" s="20">
        <v>613</v>
      </c>
      <c r="N2590" s="20">
        <v>5.4</v>
      </c>
      <c r="O2590" s="20">
        <v>61</v>
      </c>
      <c r="P2590" s="20">
        <v>86</v>
      </c>
      <c r="Q2590" s="3">
        <v>10397365</v>
      </c>
      <c r="R2590" s="3">
        <v>14000000</v>
      </c>
      <c r="S2590" s="3">
        <f t="shared" si="400"/>
        <v>-3602635</v>
      </c>
      <c r="T2590" s="4">
        <f t="shared" si="401"/>
        <v>-0.25733107142857142</v>
      </c>
      <c r="U2590" s="5">
        <f t="shared" si="402"/>
        <v>21.558367571428573</v>
      </c>
      <c r="V2590" s="2">
        <f t="shared" si="403"/>
        <v>2001</v>
      </c>
      <c r="W2590" s="18" t="str">
        <f t="shared" si="404"/>
        <v>may</v>
      </c>
      <c r="X2590" s="18" t="str">
        <f t="shared" si="405"/>
        <v>Mark Waters</v>
      </c>
      <c r="Y2590" s="18" t="str">
        <f t="shared" si="406"/>
        <v>HEAD OVER HEELS</v>
      </c>
      <c r="Z2590" s="18" t="str">
        <f t="shared" si="407"/>
        <v>Normal</v>
      </c>
      <c r="AA2590" s="18" t="str">
        <f>VLOOKUP(D2590, lookups!$A$2:$B$18, 2, FALSE)</f>
        <v>Medium Budget</v>
      </c>
      <c r="AB2590" s="18" t="str">
        <f t="shared" si="408"/>
        <v>Not Recommended</v>
      </c>
      <c r="AC2590" s="18" t="str">
        <f t="shared" si="409"/>
        <v>High Buzz Mismatch</v>
      </c>
    </row>
    <row r="2591" spans="1:29" x14ac:dyDescent="0.35">
      <c r="A2591" s="18" t="s">
        <v>5352</v>
      </c>
      <c r="B2591" s="19">
        <v>40059</v>
      </c>
      <c r="C2591" s="18" t="s">
        <v>50</v>
      </c>
      <c r="D2591" s="18" t="s">
        <v>95</v>
      </c>
      <c r="E2591" s="18" t="s">
        <v>21</v>
      </c>
      <c r="F2591" s="18" t="s">
        <v>29</v>
      </c>
      <c r="G2591" s="18" t="s">
        <v>110</v>
      </c>
      <c r="H2591" s="18" t="s">
        <v>2388</v>
      </c>
      <c r="I2591" s="18" t="s">
        <v>5213</v>
      </c>
      <c r="J2591" s="20">
        <v>12000</v>
      </c>
      <c r="K2591" s="20">
        <v>14127</v>
      </c>
      <c r="L2591" s="20">
        <v>22</v>
      </c>
      <c r="M2591" s="20">
        <v>10000</v>
      </c>
      <c r="N2591" s="20">
        <v>6.8</v>
      </c>
      <c r="O2591" s="20">
        <v>219</v>
      </c>
      <c r="P2591" s="20">
        <v>108</v>
      </c>
      <c r="Q2591" s="3">
        <v>10326062</v>
      </c>
      <c r="R2591" s="3">
        <v>33000000</v>
      </c>
      <c r="S2591" s="3">
        <f t="shared" si="400"/>
        <v>-22673938</v>
      </c>
      <c r="T2591" s="4">
        <f t="shared" si="401"/>
        <v>-0.68708903030303026</v>
      </c>
      <c r="U2591" s="5">
        <f t="shared" si="402"/>
        <v>27.925164387878787</v>
      </c>
      <c r="V2591" s="2">
        <f t="shared" si="403"/>
        <v>2009</v>
      </c>
      <c r="W2591" s="18" t="str">
        <f t="shared" si="404"/>
        <v>sentyabr</v>
      </c>
      <c r="X2591" s="18" t="str">
        <f t="shared" si="405"/>
        <v>Christian Alvart</v>
      </c>
      <c r="Y2591" s="18" t="str">
        <f t="shared" si="406"/>
        <v>PANDORUM</v>
      </c>
      <c r="Z2591" s="18" t="str">
        <f t="shared" si="407"/>
        <v>Normal</v>
      </c>
      <c r="AA2591" s="18" t="str">
        <f>VLOOKUP(D2591, lookups!$A$2:$B$18, 2, FALSE)</f>
        <v>High Budget</v>
      </c>
      <c r="AB2591" s="18" t="str">
        <f t="shared" si="408"/>
        <v>Not Recommended</v>
      </c>
      <c r="AC2591" s="18" t="str">
        <f t="shared" si="409"/>
        <v>Normal</v>
      </c>
    </row>
    <row r="2592" spans="1:29" x14ac:dyDescent="0.35">
      <c r="A2592" s="18" t="s">
        <v>5960</v>
      </c>
      <c r="B2592" s="19">
        <v>40878</v>
      </c>
      <c r="C2592" s="18" t="s">
        <v>50</v>
      </c>
      <c r="D2592" s="18" t="s">
        <v>95</v>
      </c>
      <c r="E2592" s="18" t="s">
        <v>21</v>
      </c>
      <c r="F2592" s="18" t="s">
        <v>22</v>
      </c>
      <c r="G2592" s="18" t="s">
        <v>110</v>
      </c>
      <c r="H2592" s="18" t="s">
        <v>5900</v>
      </c>
      <c r="I2592" s="18" t="s">
        <v>2038</v>
      </c>
      <c r="J2592" s="20">
        <v>10000</v>
      </c>
      <c r="K2592" s="20">
        <v>11431</v>
      </c>
      <c r="L2592" s="20">
        <v>37</v>
      </c>
      <c r="M2592" s="20">
        <v>7000</v>
      </c>
      <c r="N2592" s="20">
        <v>5.8</v>
      </c>
      <c r="O2592" s="20">
        <v>190</v>
      </c>
      <c r="P2592" s="20">
        <v>110</v>
      </c>
      <c r="Q2592" s="3">
        <v>10324441</v>
      </c>
      <c r="R2592" s="3">
        <v>25000000</v>
      </c>
      <c r="S2592" s="3">
        <f t="shared" si="400"/>
        <v>-14675559</v>
      </c>
      <c r="T2592" s="4">
        <f t="shared" si="401"/>
        <v>-0.58702235999999997</v>
      </c>
      <c r="U2592" s="5">
        <f t="shared" si="402"/>
        <v>23.665191055999998</v>
      </c>
      <c r="V2592" s="2">
        <f t="shared" si="403"/>
        <v>2011</v>
      </c>
      <c r="W2592" s="18" t="str">
        <f t="shared" si="404"/>
        <v>dekabr</v>
      </c>
      <c r="X2592" s="18" t="str">
        <f t="shared" si="405"/>
        <v>Rod Lurie</v>
      </c>
      <c r="Y2592" s="18" t="str">
        <f t="shared" si="406"/>
        <v>STRAW DOGS</v>
      </c>
      <c r="Z2592" s="18" t="str">
        <f t="shared" si="407"/>
        <v>Normal</v>
      </c>
      <c r="AA2592" s="18" t="str">
        <f>VLOOKUP(D2592, lookups!$A$2:$B$18, 2, FALSE)</f>
        <v>High Budget</v>
      </c>
      <c r="AB2592" s="18" t="str">
        <f t="shared" si="408"/>
        <v>Not Recommended</v>
      </c>
      <c r="AC2592" s="18" t="str">
        <f t="shared" si="409"/>
        <v>High Buzz Mismatch</v>
      </c>
    </row>
    <row r="2593" spans="1:29" x14ac:dyDescent="0.35">
      <c r="A2593" s="18" t="s">
        <v>1810</v>
      </c>
      <c r="B2593" s="19">
        <v>35866</v>
      </c>
      <c r="C2593" s="18" t="s">
        <v>50</v>
      </c>
      <c r="D2593" s="18" t="s">
        <v>38</v>
      </c>
      <c r="E2593" s="18" t="s">
        <v>21</v>
      </c>
      <c r="F2593" s="18" t="s">
        <v>22</v>
      </c>
      <c r="G2593" s="18" t="s">
        <v>110</v>
      </c>
      <c r="H2593" s="18" t="s">
        <v>1811</v>
      </c>
      <c r="I2593" s="18" t="s">
        <v>1812</v>
      </c>
      <c r="J2593" s="20">
        <v>625</v>
      </c>
      <c r="K2593" s="20">
        <v>987</v>
      </c>
      <c r="L2593" s="20">
        <v>0</v>
      </c>
      <c r="M2593" s="20">
        <v>280</v>
      </c>
      <c r="N2593" s="20">
        <v>3.9</v>
      </c>
      <c r="O2593" s="20">
        <v>19</v>
      </c>
      <c r="P2593" s="20">
        <v>93</v>
      </c>
      <c r="Q2593" s="3">
        <v>10305534</v>
      </c>
      <c r="R2593" s="3">
        <v>3500000</v>
      </c>
      <c r="S2593" s="3">
        <f t="shared" si="400"/>
        <v>6805534</v>
      </c>
      <c r="T2593" s="4">
        <f t="shared" si="401"/>
        <v>1.9444382857142857</v>
      </c>
      <c r="U2593" s="5">
        <f t="shared" si="402"/>
        <v>16.405775314285712</v>
      </c>
      <c r="V2593" s="2">
        <f t="shared" si="403"/>
        <v>1998</v>
      </c>
      <c r="W2593" s="18" t="str">
        <f t="shared" si="404"/>
        <v>mart</v>
      </c>
      <c r="X2593" s="18" t="str">
        <f t="shared" si="405"/>
        <v>Michael Martin</v>
      </c>
      <c r="Y2593" s="18" t="str">
        <f t="shared" si="406"/>
        <v>I GOT THE HOOK UP</v>
      </c>
      <c r="Z2593" s="18" t="str">
        <f t="shared" si="407"/>
        <v>Normal</v>
      </c>
      <c r="AA2593" s="18" t="str">
        <f>VLOOKUP(D2593, lookups!$A$2:$B$18, 2, FALSE)</f>
        <v>Medium Budget</v>
      </c>
      <c r="AB2593" s="18" t="str">
        <f t="shared" si="408"/>
        <v>Not Recommended</v>
      </c>
      <c r="AC2593" s="18" t="str">
        <f t="shared" si="409"/>
        <v>Normal</v>
      </c>
    </row>
    <row r="2594" spans="1:29" x14ac:dyDescent="0.35">
      <c r="A2594" s="18" t="s">
        <v>1499</v>
      </c>
      <c r="B2594" s="19">
        <v>35343</v>
      </c>
      <c r="C2594" s="18" t="s">
        <v>50</v>
      </c>
      <c r="D2594" s="18" t="s">
        <v>58</v>
      </c>
      <c r="E2594" s="18" t="s">
        <v>21</v>
      </c>
      <c r="F2594" s="18" t="s">
        <v>22</v>
      </c>
      <c r="G2594" s="18" t="s">
        <v>150</v>
      </c>
      <c r="H2594" s="18" t="s">
        <v>316</v>
      </c>
      <c r="I2594" s="18" t="s">
        <v>292</v>
      </c>
      <c r="J2594" s="20">
        <v>12000</v>
      </c>
      <c r="K2594" s="20">
        <v>16237</v>
      </c>
      <c r="L2594" s="20">
        <v>0</v>
      </c>
      <c r="M2594" s="20">
        <v>911</v>
      </c>
      <c r="N2594" s="20">
        <v>6.6</v>
      </c>
      <c r="O2594" s="20">
        <v>37</v>
      </c>
      <c r="P2594" s="20">
        <v>129</v>
      </c>
      <c r="Q2594" s="3">
        <v>10300000</v>
      </c>
      <c r="R2594" s="3">
        <v>38000000</v>
      </c>
      <c r="S2594" s="3">
        <f t="shared" si="400"/>
        <v>-27700000</v>
      </c>
      <c r="T2594" s="4">
        <f t="shared" si="401"/>
        <v>-0.72894736842105268</v>
      </c>
      <c r="U2594" s="5">
        <f t="shared" si="402"/>
        <v>26.199521052631578</v>
      </c>
      <c r="V2594" s="2">
        <f t="shared" si="403"/>
        <v>1996</v>
      </c>
      <c r="W2594" s="18" t="str">
        <f t="shared" si="404"/>
        <v>oktyabr</v>
      </c>
      <c r="X2594" s="18" t="str">
        <f t="shared" si="405"/>
        <v>Ridley Scott</v>
      </c>
      <c r="Y2594" s="18" t="str">
        <f t="shared" si="406"/>
        <v>WHİTE SQUALL</v>
      </c>
      <c r="Z2594" s="18" t="str">
        <f t="shared" si="407"/>
        <v>Normal</v>
      </c>
      <c r="AA2594" s="18" t="str">
        <f>VLOOKUP(D2594, lookups!$A$2:$B$18, 2, FALSE)</f>
        <v>High Budget</v>
      </c>
      <c r="AB2594" s="18" t="str">
        <f t="shared" si="408"/>
        <v>Not Recommended</v>
      </c>
      <c r="AC2594" s="18" t="str">
        <f t="shared" si="409"/>
        <v>Normal</v>
      </c>
    </row>
    <row r="2595" spans="1:29" x14ac:dyDescent="0.35">
      <c r="A2595" s="18" t="s">
        <v>1916</v>
      </c>
      <c r="B2595" s="19">
        <v>35846</v>
      </c>
      <c r="C2595" s="18" t="s">
        <v>50</v>
      </c>
      <c r="D2595" s="18" t="s">
        <v>95</v>
      </c>
      <c r="E2595" s="18" t="s">
        <v>21</v>
      </c>
      <c r="F2595" s="18" t="s">
        <v>22</v>
      </c>
      <c r="G2595" s="18" t="s">
        <v>150</v>
      </c>
      <c r="H2595" s="18" t="s">
        <v>1395</v>
      </c>
      <c r="I2595" s="18" t="s">
        <v>876</v>
      </c>
      <c r="J2595" s="20">
        <v>11000</v>
      </c>
      <c r="K2595" s="20">
        <v>11969</v>
      </c>
      <c r="L2595" s="20">
        <v>0</v>
      </c>
      <c r="M2595" s="20">
        <v>315</v>
      </c>
      <c r="N2595" s="20">
        <v>6</v>
      </c>
      <c r="O2595" s="20">
        <v>63</v>
      </c>
      <c r="P2595" s="20">
        <v>123</v>
      </c>
      <c r="Q2595" s="3">
        <v>10297897</v>
      </c>
      <c r="R2595" s="3">
        <v>27000000</v>
      </c>
      <c r="S2595" s="3">
        <f t="shared" si="400"/>
        <v>-16702103</v>
      </c>
      <c r="T2595" s="4">
        <f t="shared" si="401"/>
        <v>-0.6185964074074074</v>
      </c>
      <c r="U2595" s="5">
        <f t="shared" si="402"/>
        <v>23.784061437037039</v>
      </c>
      <c r="V2595" s="2">
        <f t="shared" si="403"/>
        <v>1998</v>
      </c>
      <c r="W2595" s="18" t="str">
        <f t="shared" si="404"/>
        <v>fevral</v>
      </c>
      <c r="X2595" s="18" t="str">
        <f t="shared" si="405"/>
        <v>Richard Linklater</v>
      </c>
      <c r="Y2595" s="18" t="str">
        <f t="shared" si="406"/>
        <v>THE NEWTON BOYS</v>
      </c>
      <c r="Z2595" s="18" t="str">
        <f t="shared" si="407"/>
        <v>Normal</v>
      </c>
      <c r="AA2595" s="18" t="str">
        <f>VLOOKUP(D2595, lookups!$A$2:$B$18, 2, FALSE)</f>
        <v>High Budget</v>
      </c>
      <c r="AB2595" s="18" t="str">
        <f t="shared" si="408"/>
        <v>Not Recommended</v>
      </c>
      <c r="AC2595" s="18" t="str">
        <f t="shared" si="409"/>
        <v>Normal</v>
      </c>
    </row>
    <row r="2596" spans="1:29" x14ac:dyDescent="0.35">
      <c r="A2596" s="18" t="s">
        <v>5393</v>
      </c>
      <c r="B2596" s="19">
        <v>39864</v>
      </c>
      <c r="C2596" s="18" t="s">
        <v>50</v>
      </c>
      <c r="D2596" s="18" t="s">
        <v>95</v>
      </c>
      <c r="E2596" s="18" t="s">
        <v>21</v>
      </c>
      <c r="F2596" s="18" t="s">
        <v>22</v>
      </c>
      <c r="G2596" s="18" t="s">
        <v>110</v>
      </c>
      <c r="H2596" s="18" t="s">
        <v>2388</v>
      </c>
      <c r="I2596" s="18" t="s">
        <v>5394</v>
      </c>
      <c r="J2596" s="20">
        <v>12000</v>
      </c>
      <c r="K2596" s="20">
        <v>17524</v>
      </c>
      <c r="L2596" s="20">
        <v>78</v>
      </c>
      <c r="M2596" s="20">
        <v>0</v>
      </c>
      <c r="N2596" s="20">
        <v>6.3</v>
      </c>
      <c r="O2596" s="20">
        <v>91</v>
      </c>
      <c r="P2596" s="20">
        <v>138</v>
      </c>
      <c r="Q2596" s="3">
        <v>10269307</v>
      </c>
      <c r="R2596" s="3">
        <v>8000000</v>
      </c>
      <c r="S2596" s="3">
        <f t="shared" si="400"/>
        <v>2269307</v>
      </c>
      <c r="T2596" s="4">
        <f t="shared" si="401"/>
        <v>0.283663375</v>
      </c>
      <c r="U2596" s="5">
        <f t="shared" si="402"/>
        <v>25.313465349999998</v>
      </c>
      <c r="V2596" s="2">
        <f t="shared" si="403"/>
        <v>2009</v>
      </c>
      <c r="W2596" s="18" t="str">
        <f t="shared" si="404"/>
        <v>fevral</v>
      </c>
      <c r="X2596" s="18" t="str">
        <f t="shared" si="405"/>
        <v>Troy Duffy</v>
      </c>
      <c r="Y2596" s="18" t="str">
        <f t="shared" si="406"/>
        <v>THE BOONDOCK SAİNTS II: ALL SAİNTS DAY</v>
      </c>
      <c r="Z2596" s="18" t="str">
        <f t="shared" si="407"/>
        <v>Normal</v>
      </c>
      <c r="AA2596" s="18" t="str">
        <f>VLOOKUP(D2596, lookups!$A$2:$B$18, 2, FALSE)</f>
        <v>High Budget</v>
      </c>
      <c r="AB2596" s="18" t="str">
        <f t="shared" si="408"/>
        <v>Not Recommended</v>
      </c>
      <c r="AC2596" s="18" t="str">
        <f t="shared" si="409"/>
        <v>Normal</v>
      </c>
    </row>
    <row r="2597" spans="1:29" x14ac:dyDescent="0.35">
      <c r="A2597" s="18" t="s">
        <v>5481</v>
      </c>
      <c r="B2597" s="19">
        <v>40171</v>
      </c>
      <c r="C2597" s="18" t="s">
        <v>50</v>
      </c>
      <c r="D2597" s="18" t="s">
        <v>95</v>
      </c>
      <c r="E2597" s="18" t="s">
        <v>21</v>
      </c>
      <c r="F2597" s="18" t="s">
        <v>22</v>
      </c>
      <c r="G2597" s="18" t="s">
        <v>110</v>
      </c>
      <c r="H2597" s="18" t="s">
        <v>291</v>
      </c>
      <c r="I2597" s="18" t="s">
        <v>2386</v>
      </c>
      <c r="J2597" s="20">
        <v>1000</v>
      </c>
      <c r="K2597" s="20">
        <v>1947</v>
      </c>
      <c r="L2597" s="20">
        <v>57</v>
      </c>
      <c r="M2597" s="20">
        <v>0</v>
      </c>
      <c r="N2597" s="20">
        <v>5.5</v>
      </c>
      <c r="O2597" s="20">
        <v>166</v>
      </c>
      <c r="P2597" s="20">
        <v>101</v>
      </c>
      <c r="Q2597" s="3">
        <v>10268846</v>
      </c>
      <c r="R2597" s="3">
        <v>35000000</v>
      </c>
      <c r="S2597" s="3">
        <f t="shared" si="400"/>
        <v>-24731154</v>
      </c>
      <c r="T2597" s="4">
        <f t="shared" si="401"/>
        <v>-0.70660440000000002</v>
      </c>
      <c r="U2597" s="5">
        <f t="shared" si="402"/>
        <v>21.717358239999999</v>
      </c>
      <c r="V2597" s="2">
        <f t="shared" si="403"/>
        <v>2009</v>
      </c>
      <c r="W2597" s="18" t="str">
        <f t="shared" si="404"/>
        <v>dekabr</v>
      </c>
      <c r="X2597" s="18" t="str">
        <f t="shared" si="405"/>
        <v>Dominic Sena</v>
      </c>
      <c r="Y2597" s="18" t="str">
        <f t="shared" si="406"/>
        <v>WHİTEOUT</v>
      </c>
      <c r="Z2597" s="18" t="str">
        <f t="shared" si="407"/>
        <v>Normal</v>
      </c>
      <c r="AA2597" s="18" t="str">
        <f>VLOOKUP(D2597, lookups!$A$2:$B$18, 2, FALSE)</f>
        <v>High Budget</v>
      </c>
      <c r="AB2597" s="18" t="str">
        <f t="shared" si="408"/>
        <v>Not Recommended</v>
      </c>
      <c r="AC2597" s="18" t="str">
        <f t="shared" si="409"/>
        <v>High Buzz Mismatch</v>
      </c>
    </row>
    <row r="2598" spans="1:29" x14ac:dyDescent="0.35">
      <c r="A2598" s="18" t="s">
        <v>1278</v>
      </c>
      <c r="B2598" s="19">
        <v>34894</v>
      </c>
      <c r="C2598" s="18" t="s">
        <v>50</v>
      </c>
      <c r="D2598" s="18" t="s">
        <v>38</v>
      </c>
      <c r="E2598" s="18" t="s">
        <v>21</v>
      </c>
      <c r="F2598" s="18" t="s">
        <v>22</v>
      </c>
      <c r="G2598" s="18" t="s">
        <v>110</v>
      </c>
      <c r="H2598" s="18" t="s">
        <v>1279</v>
      </c>
      <c r="I2598" s="18" t="s">
        <v>1280</v>
      </c>
      <c r="J2598" s="20">
        <v>138</v>
      </c>
      <c r="K2598" s="20">
        <v>388</v>
      </c>
      <c r="L2598" s="20">
        <v>0</v>
      </c>
      <c r="M2598" s="20">
        <v>265</v>
      </c>
      <c r="N2598" s="20">
        <v>6.6</v>
      </c>
      <c r="O2598" s="20">
        <v>36</v>
      </c>
      <c r="P2598" s="20">
        <v>98</v>
      </c>
      <c r="Q2598" s="3">
        <v>10246600</v>
      </c>
      <c r="R2598" s="3">
        <v>25000</v>
      </c>
      <c r="S2598" s="3">
        <f t="shared" si="400"/>
        <v>10221600</v>
      </c>
      <c r="T2598" s="4">
        <f t="shared" si="401"/>
        <v>408.86399999999998</v>
      </c>
      <c r="U2598" s="5">
        <f t="shared" si="402"/>
        <v>189.97210000000001</v>
      </c>
      <c r="V2598" s="2">
        <f t="shared" si="403"/>
        <v>1995</v>
      </c>
      <c r="W2598" s="18" t="str">
        <f t="shared" si="404"/>
        <v>iyul</v>
      </c>
      <c r="X2598" s="18" t="str">
        <f t="shared" si="405"/>
        <v>Edward Burns</v>
      </c>
      <c r="Y2598" s="18" t="str">
        <f t="shared" si="406"/>
        <v>THE BROTHERS MCMULLEN</v>
      </c>
      <c r="Z2598" s="18" t="str">
        <f t="shared" si="407"/>
        <v>Normal</v>
      </c>
      <c r="AA2598" s="18" t="str">
        <f>VLOOKUP(D2598, lookups!$A$2:$B$18, 2, FALSE)</f>
        <v>Medium Budget</v>
      </c>
      <c r="AB2598" s="18" t="str">
        <f t="shared" si="408"/>
        <v>Not Recommended</v>
      </c>
      <c r="AC2598" s="18" t="str">
        <f t="shared" si="409"/>
        <v>Normal</v>
      </c>
    </row>
    <row r="2599" spans="1:29" x14ac:dyDescent="0.35">
      <c r="A2599" s="18" t="s">
        <v>3702</v>
      </c>
      <c r="B2599" s="19">
        <v>38168</v>
      </c>
      <c r="C2599" s="18" t="s">
        <v>19</v>
      </c>
      <c r="D2599" s="18" t="s">
        <v>79</v>
      </c>
      <c r="E2599" s="18" t="s">
        <v>21</v>
      </c>
      <c r="F2599" s="18" t="s">
        <v>22</v>
      </c>
      <c r="G2599" s="18" t="s">
        <v>110</v>
      </c>
      <c r="H2599" s="18" t="s">
        <v>477</v>
      </c>
      <c r="I2599" s="18" t="s">
        <v>1794</v>
      </c>
      <c r="J2599" s="20">
        <v>14000</v>
      </c>
      <c r="K2599" s="20">
        <v>17490</v>
      </c>
      <c r="L2599" s="20">
        <v>386</v>
      </c>
      <c r="M2599" s="20">
        <v>0</v>
      </c>
      <c r="N2599" s="20">
        <v>7.1</v>
      </c>
      <c r="O2599" s="20">
        <v>188</v>
      </c>
      <c r="P2599" s="20">
        <v>118</v>
      </c>
      <c r="Q2599" s="3">
        <v>10214647</v>
      </c>
      <c r="R2599" s="3">
        <v>11000000</v>
      </c>
      <c r="S2599" s="3">
        <f t="shared" si="400"/>
        <v>-785353</v>
      </c>
      <c r="T2599" s="4">
        <f t="shared" si="401"/>
        <v>-7.1395727272727277E-2</v>
      </c>
      <c r="U2599" s="5">
        <f t="shared" si="402"/>
        <v>28.371441709090906</v>
      </c>
      <c r="V2599" s="2">
        <f t="shared" si="403"/>
        <v>2004</v>
      </c>
      <c r="W2599" s="18" t="str">
        <f t="shared" si="404"/>
        <v>iyun</v>
      </c>
      <c r="X2599" s="18" t="str">
        <f t="shared" si="405"/>
        <v>Bill Condon</v>
      </c>
      <c r="Y2599" s="18" t="str">
        <f t="shared" si="406"/>
        <v>KİNSEY</v>
      </c>
      <c r="Z2599" s="18" t="str">
        <f t="shared" si="407"/>
        <v>Normal</v>
      </c>
      <c r="AA2599" s="18" t="str">
        <f>VLOOKUP(D2599, lookups!$A$2:$B$18, 2, FALSE)</f>
        <v>Medium Budget</v>
      </c>
      <c r="AB2599" s="18" t="str">
        <f t="shared" si="408"/>
        <v>Not Recommended</v>
      </c>
      <c r="AC2599" s="18" t="str">
        <f t="shared" si="409"/>
        <v>Normal</v>
      </c>
    </row>
    <row r="2600" spans="1:29" x14ac:dyDescent="0.35">
      <c r="A2600" s="18" t="s">
        <v>7026</v>
      </c>
      <c r="B2600" s="19">
        <v>42060</v>
      </c>
      <c r="C2600" s="18" t="s">
        <v>50</v>
      </c>
      <c r="D2600" s="18" t="s">
        <v>38</v>
      </c>
      <c r="E2600" s="18" t="s">
        <v>21</v>
      </c>
      <c r="F2600" s="18" t="s">
        <v>22</v>
      </c>
      <c r="G2600" s="18" t="s">
        <v>110</v>
      </c>
      <c r="H2600" s="18" t="s">
        <v>1463</v>
      </c>
      <c r="I2600" s="18" t="s">
        <v>6396</v>
      </c>
      <c r="J2600" s="20">
        <v>1000</v>
      </c>
      <c r="K2600" s="20">
        <v>1564</v>
      </c>
      <c r="L2600" s="20">
        <v>31</v>
      </c>
      <c r="M2600" s="20">
        <v>0</v>
      </c>
      <c r="N2600" s="20">
        <v>5.4</v>
      </c>
      <c r="O2600" s="20">
        <v>90</v>
      </c>
      <c r="P2600" s="20">
        <v>91</v>
      </c>
      <c r="Q2600" s="3">
        <v>10214013</v>
      </c>
      <c r="R2600" s="3">
        <v>35000000</v>
      </c>
      <c r="S2600" s="3">
        <f t="shared" si="400"/>
        <v>-24785987</v>
      </c>
      <c r="T2600" s="4">
        <f t="shared" si="401"/>
        <v>-0.70817105714285711</v>
      </c>
      <c r="U2600" s="5">
        <f t="shared" si="402"/>
        <v>21.316731577142857</v>
      </c>
      <c r="V2600" s="2">
        <f t="shared" si="403"/>
        <v>2015</v>
      </c>
      <c r="W2600" s="18" t="str">
        <f t="shared" si="404"/>
        <v>fevral</v>
      </c>
      <c r="X2600" s="18" t="str">
        <f t="shared" si="405"/>
        <v>Ken Scott</v>
      </c>
      <c r="Y2600" s="18" t="str">
        <f t="shared" si="406"/>
        <v>UNFİNİSHED BUSİNESS</v>
      </c>
      <c r="Z2600" s="18" t="str">
        <f t="shared" si="407"/>
        <v>Normal</v>
      </c>
      <c r="AA2600" s="18" t="str">
        <f>VLOOKUP(D2600, lookups!$A$2:$B$18, 2, FALSE)</f>
        <v>Medium Budget</v>
      </c>
      <c r="AB2600" s="18" t="str">
        <f t="shared" si="408"/>
        <v>Not Recommended</v>
      </c>
      <c r="AC2600" s="18" t="str">
        <f t="shared" si="409"/>
        <v>High Buzz Mismatch</v>
      </c>
    </row>
    <row r="2601" spans="1:29" x14ac:dyDescent="0.35">
      <c r="A2601" s="18" t="s">
        <v>7026</v>
      </c>
      <c r="B2601" s="19">
        <v>42060</v>
      </c>
      <c r="C2601" s="18" t="s">
        <v>50</v>
      </c>
      <c r="D2601" s="18" t="s">
        <v>38</v>
      </c>
      <c r="E2601" s="18" t="s">
        <v>21</v>
      </c>
      <c r="F2601" s="18" t="s">
        <v>22</v>
      </c>
      <c r="G2601" s="18" t="s">
        <v>110</v>
      </c>
      <c r="H2601" s="18" t="s">
        <v>1463</v>
      </c>
      <c r="I2601" s="18" t="s">
        <v>6396</v>
      </c>
      <c r="J2601" s="20">
        <v>1000</v>
      </c>
      <c r="K2601" s="20">
        <v>1564</v>
      </c>
      <c r="L2601" s="20">
        <v>31</v>
      </c>
      <c r="M2601" s="20">
        <v>0</v>
      </c>
      <c r="N2601" s="20">
        <v>5.4</v>
      </c>
      <c r="O2601" s="20">
        <v>90</v>
      </c>
      <c r="P2601" s="20">
        <v>91</v>
      </c>
      <c r="Q2601" s="3">
        <v>10214013</v>
      </c>
      <c r="R2601" s="3">
        <v>35000000</v>
      </c>
      <c r="S2601" s="3">
        <f t="shared" si="400"/>
        <v>-24785987</v>
      </c>
      <c r="T2601" s="4">
        <f t="shared" si="401"/>
        <v>-0.70817105714285711</v>
      </c>
      <c r="U2601" s="5">
        <f t="shared" si="402"/>
        <v>21.316731577142857</v>
      </c>
      <c r="V2601" s="2">
        <f t="shared" si="403"/>
        <v>2015</v>
      </c>
      <c r="W2601" s="18" t="str">
        <f t="shared" si="404"/>
        <v>fevral</v>
      </c>
      <c r="X2601" s="18" t="str">
        <f t="shared" si="405"/>
        <v>Ken Scott</v>
      </c>
      <c r="Y2601" s="18" t="str">
        <f t="shared" si="406"/>
        <v>UNFİNİSHED BUSİNESS</v>
      </c>
      <c r="Z2601" s="18" t="str">
        <f t="shared" si="407"/>
        <v>Normal</v>
      </c>
      <c r="AA2601" s="18" t="str">
        <f>VLOOKUP(D2601, lookups!$A$2:$B$18, 2, FALSE)</f>
        <v>Medium Budget</v>
      </c>
      <c r="AB2601" s="18" t="str">
        <f t="shared" si="408"/>
        <v>Not Recommended</v>
      </c>
      <c r="AC2601" s="18" t="str">
        <f t="shared" si="409"/>
        <v>High Buzz Mismatch</v>
      </c>
    </row>
    <row r="2602" spans="1:29" x14ac:dyDescent="0.35">
      <c r="A2602" s="18" t="s">
        <v>1691</v>
      </c>
      <c r="B2602" s="19">
        <v>35772</v>
      </c>
      <c r="C2602" s="18" t="s">
        <v>50</v>
      </c>
      <c r="D2602" s="18" t="s">
        <v>27</v>
      </c>
      <c r="E2602" s="18" t="s">
        <v>21</v>
      </c>
      <c r="F2602" s="18" t="s">
        <v>22</v>
      </c>
      <c r="G2602" s="18" t="s">
        <v>102</v>
      </c>
      <c r="H2602" s="18" t="s">
        <v>755</v>
      </c>
      <c r="I2602" s="18" t="s">
        <v>1692</v>
      </c>
      <c r="J2602" s="20">
        <v>623</v>
      </c>
      <c r="K2602" s="20">
        <v>1722</v>
      </c>
      <c r="L2602" s="20">
        <v>342</v>
      </c>
      <c r="M2602" s="20">
        <v>578</v>
      </c>
      <c r="N2602" s="20">
        <v>7.3</v>
      </c>
      <c r="O2602" s="20">
        <v>97</v>
      </c>
      <c r="P2602" s="20">
        <v>110</v>
      </c>
      <c r="Q2602" s="3">
        <v>10200000</v>
      </c>
      <c r="R2602" s="3">
        <v>10000000</v>
      </c>
      <c r="S2602" s="3">
        <f t="shared" si="400"/>
        <v>200000</v>
      </c>
      <c r="T2602" s="4">
        <f t="shared" si="401"/>
        <v>0.02</v>
      </c>
      <c r="U2602" s="5">
        <f t="shared" si="402"/>
        <v>29.265799999999999</v>
      </c>
      <c r="V2602" s="2">
        <f t="shared" si="403"/>
        <v>1997</v>
      </c>
      <c r="W2602" s="18" t="str">
        <f t="shared" si="404"/>
        <v>dekabr</v>
      </c>
      <c r="X2602" s="18" t="str">
        <f t="shared" si="405"/>
        <v>David Mamet</v>
      </c>
      <c r="Y2602" s="18" t="str">
        <f t="shared" si="406"/>
        <v>THE SPANİSH PRİSONER</v>
      </c>
      <c r="Z2602" s="18" t="str">
        <f t="shared" si="407"/>
        <v>Normal</v>
      </c>
      <c r="AA2602" s="18" t="str">
        <f>VLOOKUP(D2602, lookups!$A$2:$B$18, 2, FALSE)</f>
        <v>Medium Budget</v>
      </c>
      <c r="AB2602" s="18" t="str">
        <f t="shared" si="408"/>
        <v>Not Recommended</v>
      </c>
      <c r="AC2602" s="18" t="str">
        <f t="shared" si="409"/>
        <v>Normal</v>
      </c>
    </row>
    <row r="2603" spans="1:29" x14ac:dyDescent="0.35">
      <c r="A2603" s="18" t="s">
        <v>3168</v>
      </c>
      <c r="B2603" s="19">
        <v>37483</v>
      </c>
      <c r="C2603" s="18" t="s">
        <v>50</v>
      </c>
      <c r="D2603" s="18" t="s">
        <v>38</v>
      </c>
      <c r="E2603" s="18" t="s">
        <v>21</v>
      </c>
      <c r="F2603" s="18" t="s">
        <v>22</v>
      </c>
      <c r="G2603" s="18" t="s">
        <v>110</v>
      </c>
      <c r="H2603" s="18" t="s">
        <v>1313</v>
      </c>
      <c r="I2603" s="18" t="s">
        <v>3169</v>
      </c>
      <c r="J2603" s="20">
        <v>529</v>
      </c>
      <c r="K2603" s="20">
        <v>2393</v>
      </c>
      <c r="L2603" s="20">
        <v>32</v>
      </c>
      <c r="M2603" s="20">
        <v>507</v>
      </c>
      <c r="N2603" s="20">
        <v>5.4</v>
      </c>
      <c r="O2603" s="20">
        <v>53</v>
      </c>
      <c r="P2603" s="20">
        <v>93</v>
      </c>
      <c r="Q2603" s="3">
        <v>10198766</v>
      </c>
      <c r="R2603" s="3">
        <v>12000000</v>
      </c>
      <c r="S2603" s="3">
        <f t="shared" si="400"/>
        <v>-1801234</v>
      </c>
      <c r="T2603" s="4">
        <f t="shared" si="401"/>
        <v>-0.15010283333333332</v>
      </c>
      <c r="U2603" s="5">
        <f t="shared" si="402"/>
        <v>21.590658866666669</v>
      </c>
      <c r="V2603" s="2">
        <f t="shared" si="403"/>
        <v>2002</v>
      </c>
      <c r="W2603" s="18" t="str">
        <f t="shared" si="404"/>
        <v>avgust</v>
      </c>
      <c r="X2603" s="18" t="str">
        <f t="shared" si="405"/>
        <v>Wallace Wolodarsky</v>
      </c>
      <c r="Y2603" s="18" t="str">
        <f t="shared" si="406"/>
        <v>SORORİTY BOYS</v>
      </c>
      <c r="Z2603" s="18" t="str">
        <f t="shared" si="407"/>
        <v>Normal</v>
      </c>
      <c r="AA2603" s="18" t="str">
        <f>VLOOKUP(D2603, lookups!$A$2:$B$18, 2, FALSE)</f>
        <v>Medium Budget</v>
      </c>
      <c r="AB2603" s="18" t="str">
        <f t="shared" si="408"/>
        <v>Not Recommended</v>
      </c>
      <c r="AC2603" s="18" t="str">
        <f t="shared" si="409"/>
        <v>High Buzz Mismatch</v>
      </c>
    </row>
    <row r="2604" spans="1:29" x14ac:dyDescent="0.35">
      <c r="A2604" s="18" t="s">
        <v>4322</v>
      </c>
      <c r="B2604" s="19">
        <v>38786</v>
      </c>
      <c r="C2604" s="18" t="s">
        <v>50</v>
      </c>
      <c r="D2604" s="18" t="s">
        <v>27</v>
      </c>
      <c r="E2604" s="18" t="s">
        <v>21</v>
      </c>
      <c r="F2604" s="18" t="s">
        <v>22</v>
      </c>
      <c r="G2604" s="18" t="s">
        <v>102</v>
      </c>
      <c r="H2604" s="18" t="s">
        <v>4323</v>
      </c>
      <c r="I2604" s="18" t="s">
        <v>4323</v>
      </c>
      <c r="J2604" s="20">
        <v>589</v>
      </c>
      <c r="K2604" s="20">
        <v>916</v>
      </c>
      <c r="L2604" s="20">
        <v>589</v>
      </c>
      <c r="M2604" s="20">
        <v>0</v>
      </c>
      <c r="N2604" s="20">
        <v>6.7</v>
      </c>
      <c r="O2604" s="20">
        <v>31</v>
      </c>
      <c r="P2604" s="20">
        <v>111</v>
      </c>
      <c r="Q2604" s="3">
        <v>10174663</v>
      </c>
      <c r="R2604" s="3">
        <v>100000</v>
      </c>
      <c r="S2604" s="3">
        <f t="shared" si="400"/>
        <v>10074663</v>
      </c>
      <c r="T2604" s="4">
        <f t="shared" si="401"/>
        <v>100.74663</v>
      </c>
      <c r="U2604" s="5">
        <f t="shared" si="402"/>
        <v>67.098652000000001</v>
      </c>
      <c r="V2604" s="2">
        <f t="shared" si="403"/>
        <v>2006</v>
      </c>
      <c r="W2604" s="18" t="str">
        <f t="shared" si="404"/>
        <v>mart</v>
      </c>
      <c r="X2604" s="18" t="str">
        <f t="shared" si="405"/>
        <v>Alex Kendrick</v>
      </c>
      <c r="Y2604" s="18" t="str">
        <f t="shared" si="406"/>
        <v>FACİNG THE GİANTS</v>
      </c>
      <c r="Z2604" s="18" t="str">
        <f t="shared" si="407"/>
        <v>Normal</v>
      </c>
      <c r="AA2604" s="18" t="str">
        <f>VLOOKUP(D2604, lookups!$A$2:$B$18, 2, FALSE)</f>
        <v>Medium Budget</v>
      </c>
      <c r="AB2604" s="18" t="str">
        <f t="shared" si="408"/>
        <v>Not Recommended</v>
      </c>
      <c r="AC2604" s="18" t="str">
        <f t="shared" si="409"/>
        <v>Normal</v>
      </c>
    </row>
    <row r="2605" spans="1:29" x14ac:dyDescent="0.35">
      <c r="A2605" s="18" t="s">
        <v>4140</v>
      </c>
      <c r="B2605" s="19">
        <v>38624</v>
      </c>
      <c r="C2605" s="18" t="s">
        <v>19</v>
      </c>
      <c r="D2605" s="18" t="s">
        <v>95</v>
      </c>
      <c r="E2605" s="18" t="s">
        <v>4141</v>
      </c>
      <c r="F2605" s="18" t="s">
        <v>22</v>
      </c>
      <c r="G2605" s="18" t="s">
        <v>110</v>
      </c>
      <c r="H2605" s="18" t="s">
        <v>2588</v>
      </c>
      <c r="I2605" s="18" t="s">
        <v>1859</v>
      </c>
      <c r="J2605" s="20">
        <v>11000</v>
      </c>
      <c r="K2605" s="20">
        <v>12133</v>
      </c>
      <c r="L2605" s="20">
        <v>131</v>
      </c>
      <c r="M2605" s="20">
        <v>0</v>
      </c>
      <c r="N2605" s="20">
        <v>6.7</v>
      </c>
      <c r="O2605" s="20">
        <v>81</v>
      </c>
      <c r="P2605" s="20">
        <v>132</v>
      </c>
      <c r="Q2605" s="3">
        <v>10166502</v>
      </c>
      <c r="R2605" s="3">
        <v>80000000</v>
      </c>
      <c r="S2605" s="3">
        <f t="shared" si="400"/>
        <v>-69833498</v>
      </c>
      <c r="T2605" s="4">
        <f t="shared" si="401"/>
        <v>-0.87291872500000001</v>
      </c>
      <c r="U2605" s="5">
        <f t="shared" si="402"/>
        <v>26.450832510000001</v>
      </c>
      <c r="V2605" s="2">
        <f t="shared" si="403"/>
        <v>2005</v>
      </c>
      <c r="W2605" s="18" t="str">
        <f t="shared" si="404"/>
        <v>sentyabr</v>
      </c>
      <c r="X2605" s="18" t="str">
        <f t="shared" si="405"/>
        <v>John Dahl</v>
      </c>
      <c r="Y2605" s="18" t="str">
        <f t="shared" si="406"/>
        <v>THE GREAT RAİD</v>
      </c>
      <c r="Z2605" s="18" t="str">
        <f t="shared" si="407"/>
        <v>Underperformer</v>
      </c>
      <c r="AA2605" s="18" t="str">
        <f>VLOOKUP(D2605, lookups!$A$2:$B$18, 2, FALSE)</f>
        <v>High Budget</v>
      </c>
      <c r="AB2605" s="18" t="str">
        <f t="shared" si="408"/>
        <v>Not Recommended</v>
      </c>
      <c r="AC2605" s="18" t="str">
        <f t="shared" si="409"/>
        <v>Normal</v>
      </c>
    </row>
    <row r="2606" spans="1:29" x14ac:dyDescent="0.35">
      <c r="A2606" s="18" t="s">
        <v>741</v>
      </c>
      <c r="B2606" s="19">
        <v>32735</v>
      </c>
      <c r="C2606" s="18" t="s">
        <v>50</v>
      </c>
      <c r="D2606" s="18" t="s">
        <v>95</v>
      </c>
      <c r="E2606" s="18" t="s">
        <v>21</v>
      </c>
      <c r="F2606" s="18" t="s">
        <v>101</v>
      </c>
      <c r="G2606" s="18" t="s">
        <v>150</v>
      </c>
      <c r="H2606" s="18" t="s">
        <v>742</v>
      </c>
      <c r="I2606" s="18" t="s">
        <v>743</v>
      </c>
      <c r="J2606" s="20">
        <v>591</v>
      </c>
      <c r="K2606" s="20">
        <v>1341</v>
      </c>
      <c r="L2606" s="20">
        <v>0</v>
      </c>
      <c r="M2606" s="20">
        <v>0</v>
      </c>
      <c r="N2606" s="20">
        <v>7.7</v>
      </c>
      <c r="O2606" s="20">
        <v>46</v>
      </c>
      <c r="P2606" s="20">
        <v>137</v>
      </c>
      <c r="Q2606" s="3">
        <v>10161099</v>
      </c>
      <c r="R2606" s="3">
        <v>9000000</v>
      </c>
      <c r="S2606" s="3">
        <f t="shared" si="400"/>
        <v>1161099</v>
      </c>
      <c r="T2606" s="4">
        <f t="shared" si="401"/>
        <v>0.12901099999999999</v>
      </c>
      <c r="U2606" s="5">
        <f t="shared" si="402"/>
        <v>30.851604399999999</v>
      </c>
      <c r="V2606" s="2">
        <f t="shared" si="403"/>
        <v>1989</v>
      </c>
      <c r="W2606" s="18" t="str">
        <f t="shared" si="404"/>
        <v>avgust</v>
      </c>
      <c r="X2606" s="18" t="str">
        <f t="shared" si="405"/>
        <v>Kenneth Branagh</v>
      </c>
      <c r="Y2606" s="18" t="str">
        <f t="shared" si="406"/>
        <v>HENRY V</v>
      </c>
      <c r="Z2606" s="18" t="str">
        <f t="shared" si="407"/>
        <v>Normal</v>
      </c>
      <c r="AA2606" s="18" t="str">
        <f>VLOOKUP(D2606, lookups!$A$2:$B$18, 2, FALSE)</f>
        <v>High Budget</v>
      </c>
      <c r="AB2606" s="18" t="str">
        <f t="shared" si="408"/>
        <v>Not Recommended</v>
      </c>
      <c r="AC2606" s="18" t="str">
        <f t="shared" si="409"/>
        <v>Normal</v>
      </c>
    </row>
    <row r="2607" spans="1:29" x14ac:dyDescent="0.35">
      <c r="A2607" s="18" t="s">
        <v>2000</v>
      </c>
      <c r="B2607" s="19">
        <v>36299</v>
      </c>
      <c r="C2607" s="18" t="s">
        <v>50</v>
      </c>
      <c r="D2607" s="18" t="s">
        <v>109</v>
      </c>
      <c r="E2607" s="18" t="s">
        <v>21</v>
      </c>
      <c r="F2607" s="18" t="s">
        <v>22</v>
      </c>
      <c r="G2607" s="18" t="s">
        <v>150</v>
      </c>
      <c r="H2607" s="18" t="s">
        <v>2001</v>
      </c>
      <c r="I2607" s="18" t="s">
        <v>2002</v>
      </c>
      <c r="J2607" s="20">
        <v>730</v>
      </c>
      <c r="K2607" s="20">
        <v>1405</v>
      </c>
      <c r="L2607" s="20">
        <v>38</v>
      </c>
      <c r="M2607" s="20">
        <v>342</v>
      </c>
      <c r="N2607" s="20">
        <v>3.6</v>
      </c>
      <c r="O2607" s="20">
        <v>97</v>
      </c>
      <c r="P2607" s="20">
        <v>91</v>
      </c>
      <c r="Q2607" s="3">
        <v>10149779</v>
      </c>
      <c r="R2607" s="3">
        <v>6500000</v>
      </c>
      <c r="S2607" s="3">
        <f t="shared" si="400"/>
        <v>3649779</v>
      </c>
      <c r="T2607" s="4">
        <f t="shared" si="401"/>
        <v>0.56150446153846156</v>
      </c>
      <c r="U2607" s="5">
        <f t="shared" si="402"/>
        <v>14.658801784615385</v>
      </c>
      <c r="V2607" s="2">
        <f t="shared" si="403"/>
        <v>1999</v>
      </c>
      <c r="W2607" s="18" t="str">
        <f t="shared" si="404"/>
        <v>may</v>
      </c>
      <c r="X2607" s="18" t="str">
        <f t="shared" si="405"/>
        <v>Louis Morneau</v>
      </c>
      <c r="Y2607" s="18" t="str">
        <f t="shared" si="406"/>
        <v>BATS</v>
      </c>
      <c r="Z2607" s="18" t="str">
        <f t="shared" si="407"/>
        <v>Normal</v>
      </c>
      <c r="AA2607" s="18" t="str">
        <f>VLOOKUP(D2607, lookups!$A$2:$B$18, 2, FALSE)</f>
        <v>Low Budget</v>
      </c>
      <c r="AB2607" s="18" t="str">
        <f t="shared" si="408"/>
        <v>Not Recommended</v>
      </c>
      <c r="AC2607" s="18" t="str">
        <f t="shared" si="409"/>
        <v>High Buzz Mismatch</v>
      </c>
    </row>
    <row r="2608" spans="1:29" x14ac:dyDescent="0.35">
      <c r="A2608" s="18" t="s">
        <v>4510</v>
      </c>
      <c r="B2608" s="19">
        <v>38791</v>
      </c>
      <c r="C2608" s="18" t="s">
        <v>50</v>
      </c>
      <c r="D2608" s="18" t="s">
        <v>27</v>
      </c>
      <c r="E2608" s="18" t="s">
        <v>21</v>
      </c>
      <c r="F2608" s="18" t="s">
        <v>22</v>
      </c>
      <c r="G2608" s="18" t="s">
        <v>150</v>
      </c>
      <c r="H2608" s="18" t="s">
        <v>2599</v>
      </c>
      <c r="I2608" s="18" t="s">
        <v>1852</v>
      </c>
      <c r="J2608" s="20">
        <v>20000</v>
      </c>
      <c r="K2608" s="20">
        <v>24640</v>
      </c>
      <c r="L2608" s="20">
        <v>0</v>
      </c>
      <c r="M2608" s="20">
        <v>23000</v>
      </c>
      <c r="N2608" s="20">
        <v>7.3</v>
      </c>
      <c r="O2608" s="20">
        <v>274</v>
      </c>
      <c r="P2608" s="20">
        <v>96</v>
      </c>
      <c r="Q2608" s="3">
        <v>10139254</v>
      </c>
      <c r="R2608" s="3">
        <v>35000000</v>
      </c>
      <c r="S2608" s="3">
        <f t="shared" si="400"/>
        <v>-24860746</v>
      </c>
      <c r="T2608" s="4">
        <f t="shared" si="401"/>
        <v>-0.71030702857142858</v>
      </c>
      <c r="U2608" s="5">
        <f t="shared" si="402"/>
        <v>31.215877188571429</v>
      </c>
      <c r="V2608" s="2">
        <f t="shared" si="403"/>
        <v>2006</v>
      </c>
      <c r="W2608" s="18" t="str">
        <f t="shared" si="404"/>
        <v>mart</v>
      </c>
      <c r="X2608" s="18" t="str">
        <f t="shared" si="405"/>
        <v>Darren Aronofsky</v>
      </c>
      <c r="Y2608" s="18" t="str">
        <f t="shared" si="406"/>
        <v>THE FOUNTAİN</v>
      </c>
      <c r="Z2608" s="18" t="str">
        <f t="shared" si="407"/>
        <v>Normal</v>
      </c>
      <c r="AA2608" s="18" t="str">
        <f>VLOOKUP(D2608, lookups!$A$2:$B$18, 2, FALSE)</f>
        <v>Medium Budget</v>
      </c>
      <c r="AB2608" s="18" t="str">
        <f t="shared" si="408"/>
        <v>Not Recommended</v>
      </c>
      <c r="AC2608" s="18" t="str">
        <f t="shared" si="409"/>
        <v>Normal</v>
      </c>
    </row>
    <row r="2609" spans="1:29" x14ac:dyDescent="0.35">
      <c r="A2609" s="18" t="s">
        <v>7018</v>
      </c>
      <c r="B2609" s="19">
        <v>42192</v>
      </c>
      <c r="C2609" s="18" t="s">
        <v>50</v>
      </c>
      <c r="D2609" s="18" t="s">
        <v>58</v>
      </c>
      <c r="E2609" s="18" t="s">
        <v>21</v>
      </c>
      <c r="F2609" s="18" t="s">
        <v>22</v>
      </c>
      <c r="G2609" s="18" t="s">
        <v>102</v>
      </c>
      <c r="H2609" s="18" t="s">
        <v>1471</v>
      </c>
      <c r="I2609" s="18" t="s">
        <v>498</v>
      </c>
      <c r="J2609" s="20">
        <v>23000</v>
      </c>
      <c r="K2609" s="20">
        <v>23031</v>
      </c>
      <c r="L2609" s="20">
        <v>0</v>
      </c>
      <c r="M2609" s="20">
        <v>24000</v>
      </c>
      <c r="N2609" s="20">
        <v>7.4</v>
      </c>
      <c r="O2609" s="20">
        <v>335</v>
      </c>
      <c r="P2609" s="20">
        <v>123</v>
      </c>
      <c r="Q2609" s="3">
        <v>10137502</v>
      </c>
      <c r="R2609" s="3">
        <v>35000000</v>
      </c>
      <c r="S2609" s="3">
        <f t="shared" si="400"/>
        <v>-24862498</v>
      </c>
      <c r="T2609" s="4">
        <f t="shared" si="401"/>
        <v>-0.71035708571428569</v>
      </c>
      <c r="U2609" s="5">
        <f t="shared" si="402"/>
        <v>31.715857165714286</v>
      </c>
      <c r="V2609" s="2">
        <f t="shared" si="403"/>
        <v>2015</v>
      </c>
      <c r="W2609" s="18" t="str">
        <f t="shared" si="404"/>
        <v>iyul</v>
      </c>
      <c r="X2609" s="18" t="str">
        <f t="shared" si="405"/>
        <v>Robert Zemeckis</v>
      </c>
      <c r="Y2609" s="18" t="str">
        <f t="shared" si="406"/>
        <v>THE WALK</v>
      </c>
      <c r="Z2609" s="18" t="str">
        <f t="shared" si="407"/>
        <v>Normal</v>
      </c>
      <c r="AA2609" s="18" t="str">
        <f>VLOOKUP(D2609, lookups!$A$2:$B$18, 2, FALSE)</f>
        <v>High Budget</v>
      </c>
      <c r="AB2609" s="18" t="str">
        <f t="shared" si="408"/>
        <v>Not Recommended</v>
      </c>
      <c r="AC2609" s="18" t="str">
        <f t="shared" si="409"/>
        <v>Normal</v>
      </c>
    </row>
    <row r="2610" spans="1:29" x14ac:dyDescent="0.35">
      <c r="A2610" s="18" t="s">
        <v>7018</v>
      </c>
      <c r="B2610" s="19">
        <v>42192</v>
      </c>
      <c r="C2610" s="18" t="s">
        <v>50</v>
      </c>
      <c r="D2610" s="18" t="s">
        <v>58</v>
      </c>
      <c r="E2610" s="18" t="s">
        <v>21</v>
      </c>
      <c r="F2610" s="18" t="s">
        <v>22</v>
      </c>
      <c r="G2610" s="18" t="s">
        <v>102</v>
      </c>
      <c r="H2610" s="18" t="s">
        <v>1471</v>
      </c>
      <c r="I2610" s="18" t="s">
        <v>498</v>
      </c>
      <c r="J2610" s="20">
        <v>23000</v>
      </c>
      <c r="K2610" s="20">
        <v>23031</v>
      </c>
      <c r="L2610" s="20">
        <v>0</v>
      </c>
      <c r="M2610" s="20">
        <v>24000</v>
      </c>
      <c r="N2610" s="20">
        <v>7.4</v>
      </c>
      <c r="O2610" s="20">
        <v>335</v>
      </c>
      <c r="P2610" s="20">
        <v>123</v>
      </c>
      <c r="Q2610" s="3">
        <v>10137502</v>
      </c>
      <c r="R2610" s="3">
        <v>35000000</v>
      </c>
      <c r="S2610" s="3">
        <f t="shared" si="400"/>
        <v>-24862498</v>
      </c>
      <c r="T2610" s="4">
        <f t="shared" si="401"/>
        <v>-0.71035708571428569</v>
      </c>
      <c r="U2610" s="5">
        <f t="shared" si="402"/>
        <v>31.715857165714286</v>
      </c>
      <c r="V2610" s="2">
        <f t="shared" si="403"/>
        <v>2015</v>
      </c>
      <c r="W2610" s="18" t="str">
        <f t="shared" si="404"/>
        <v>iyul</v>
      </c>
      <c r="X2610" s="18" t="str">
        <f t="shared" si="405"/>
        <v>Robert Zemeckis</v>
      </c>
      <c r="Y2610" s="18" t="str">
        <f t="shared" si="406"/>
        <v>THE WALK</v>
      </c>
      <c r="Z2610" s="18" t="str">
        <f t="shared" si="407"/>
        <v>Normal</v>
      </c>
      <c r="AA2610" s="18" t="str">
        <f>VLOOKUP(D2610, lookups!$A$2:$B$18, 2, FALSE)</f>
        <v>High Budget</v>
      </c>
      <c r="AB2610" s="18" t="str">
        <f t="shared" si="408"/>
        <v>Not Recommended</v>
      </c>
      <c r="AC2610" s="18" t="str">
        <f t="shared" si="409"/>
        <v>Normal</v>
      </c>
    </row>
    <row r="2611" spans="1:29" x14ac:dyDescent="0.35">
      <c r="A2611" s="18" t="s">
        <v>3960</v>
      </c>
      <c r="B2611" s="19">
        <v>38548</v>
      </c>
      <c r="C2611" s="18" t="s">
        <v>50</v>
      </c>
      <c r="D2611" s="18" t="s">
        <v>95</v>
      </c>
      <c r="E2611" s="18" t="s">
        <v>21</v>
      </c>
      <c r="F2611" s="18" t="s">
        <v>179</v>
      </c>
      <c r="G2611" s="18" t="s">
        <v>110</v>
      </c>
      <c r="H2611" s="18" t="s">
        <v>3961</v>
      </c>
      <c r="I2611" s="18" t="s">
        <v>574</v>
      </c>
      <c r="J2611" s="20">
        <v>984</v>
      </c>
      <c r="K2611" s="20">
        <v>5702</v>
      </c>
      <c r="L2611" s="20">
        <v>12000</v>
      </c>
      <c r="M2611" s="20">
        <v>0</v>
      </c>
      <c r="N2611" s="20">
        <v>6</v>
      </c>
      <c r="O2611" s="20">
        <v>186</v>
      </c>
      <c r="P2611" s="20">
        <v>127</v>
      </c>
      <c r="Q2611" s="3">
        <v>10137232</v>
      </c>
      <c r="R2611" s="3">
        <v>50000000</v>
      </c>
      <c r="S2611" s="3">
        <f t="shared" si="400"/>
        <v>-39862768</v>
      </c>
      <c r="T2611" s="4">
        <f t="shared" si="401"/>
        <v>-0.79725535999999997</v>
      </c>
      <c r="U2611" s="5">
        <f t="shared" si="402"/>
        <v>23.681097856000001</v>
      </c>
      <c r="V2611" s="2">
        <f t="shared" si="403"/>
        <v>2005</v>
      </c>
      <c r="W2611" s="18" t="str">
        <f t="shared" si="404"/>
        <v>iyul</v>
      </c>
      <c r="X2611" s="18" t="str">
        <f t="shared" si="405"/>
        <v>Tony Scott</v>
      </c>
      <c r="Y2611" s="18" t="str">
        <f t="shared" si="406"/>
        <v>DOMİNO</v>
      </c>
      <c r="Z2611" s="18" t="str">
        <f t="shared" si="407"/>
        <v>Normal</v>
      </c>
      <c r="AA2611" s="18" t="str">
        <f>VLOOKUP(D2611, lookups!$A$2:$B$18, 2, FALSE)</f>
        <v>High Budget</v>
      </c>
      <c r="AB2611" s="18" t="str">
        <f t="shared" si="408"/>
        <v>Not Recommended</v>
      </c>
      <c r="AC2611" s="18" t="str">
        <f t="shared" si="409"/>
        <v>Normal</v>
      </c>
    </row>
    <row r="2612" spans="1:29" x14ac:dyDescent="0.35">
      <c r="A2612" s="18" t="s">
        <v>5853</v>
      </c>
      <c r="B2612" s="19">
        <v>40549</v>
      </c>
      <c r="C2612" s="18" t="s">
        <v>50</v>
      </c>
      <c r="D2612" s="18" t="s">
        <v>51</v>
      </c>
      <c r="E2612" s="18" t="s">
        <v>21</v>
      </c>
      <c r="F2612" s="18" t="s">
        <v>22</v>
      </c>
      <c r="G2612" s="18" t="s">
        <v>102</v>
      </c>
      <c r="H2612" s="18" t="s">
        <v>2042</v>
      </c>
      <c r="I2612" s="18" t="s">
        <v>5854</v>
      </c>
      <c r="J2612" s="20">
        <v>1000</v>
      </c>
      <c r="K2612" s="20">
        <v>5393</v>
      </c>
      <c r="L2612" s="20">
        <v>6</v>
      </c>
      <c r="M2612" s="20">
        <v>0</v>
      </c>
      <c r="N2612" s="20">
        <v>4.8</v>
      </c>
      <c r="O2612" s="20">
        <v>77</v>
      </c>
      <c r="P2612" s="20">
        <v>86</v>
      </c>
      <c r="Q2612" s="3">
        <v>10134754</v>
      </c>
      <c r="R2612" s="3">
        <v>30000000</v>
      </c>
      <c r="S2612" s="3">
        <f t="shared" si="400"/>
        <v>-19865246</v>
      </c>
      <c r="T2612" s="4">
        <f t="shared" si="401"/>
        <v>-0.66217486666666669</v>
      </c>
      <c r="U2612" s="5">
        <f t="shared" si="402"/>
        <v>18.935130053333332</v>
      </c>
      <c r="V2612" s="2">
        <f t="shared" si="403"/>
        <v>2011</v>
      </c>
      <c r="W2612" s="18" t="str">
        <f t="shared" si="404"/>
        <v>yanvar</v>
      </c>
      <c r="X2612" s="18" t="str">
        <f t="shared" si="405"/>
        <v>Mike Disa</v>
      </c>
      <c r="Y2612" s="18" t="str">
        <f t="shared" si="406"/>
        <v>HOODWİNKED TOO! HOOD VS. EVİL</v>
      </c>
      <c r="Z2612" s="18" t="str">
        <f t="shared" si="407"/>
        <v>Normal</v>
      </c>
      <c r="AA2612" s="18" t="str">
        <f>VLOOKUP(D2612, lookups!$A$2:$B$18, 2, FALSE)</f>
        <v>High Budget</v>
      </c>
      <c r="AB2612" s="18" t="str">
        <f t="shared" si="408"/>
        <v>Not Recommended</v>
      </c>
      <c r="AC2612" s="18" t="str">
        <f t="shared" si="409"/>
        <v>High Buzz Mismatch</v>
      </c>
    </row>
    <row r="2613" spans="1:29" x14ac:dyDescent="0.35">
      <c r="A2613" s="18" t="s">
        <v>2020</v>
      </c>
      <c r="B2613" s="19">
        <v>36161</v>
      </c>
      <c r="C2613" s="18" t="s">
        <v>50</v>
      </c>
      <c r="D2613" s="18" t="s">
        <v>27</v>
      </c>
      <c r="E2613" s="18" t="s">
        <v>21</v>
      </c>
      <c r="F2613" s="18" t="s">
        <v>22</v>
      </c>
      <c r="G2613" s="18" t="s">
        <v>150</v>
      </c>
      <c r="H2613" s="18" t="s">
        <v>2021</v>
      </c>
      <c r="I2613" s="18" t="s">
        <v>2022</v>
      </c>
      <c r="J2613" s="20">
        <v>181</v>
      </c>
      <c r="K2613" s="20">
        <v>582</v>
      </c>
      <c r="L2613" s="20">
        <v>57</v>
      </c>
      <c r="M2613" s="20">
        <v>0</v>
      </c>
      <c r="N2613" s="20">
        <v>6.4</v>
      </c>
      <c r="O2613" s="20">
        <v>70</v>
      </c>
      <c r="P2613" s="20">
        <v>100</v>
      </c>
      <c r="Q2613" s="3">
        <v>10114315</v>
      </c>
      <c r="R2613" s="3">
        <v>25000000</v>
      </c>
      <c r="S2613" s="3">
        <f t="shared" si="400"/>
        <v>-14885685</v>
      </c>
      <c r="T2613" s="4">
        <f t="shared" si="401"/>
        <v>-0.59542740000000005</v>
      </c>
      <c r="U2613" s="5">
        <f t="shared" si="402"/>
        <v>25.36182904</v>
      </c>
      <c r="V2613" s="2">
        <f t="shared" si="403"/>
        <v>1999</v>
      </c>
      <c r="W2613" s="18" t="str">
        <f t="shared" si="404"/>
        <v>yanvar</v>
      </c>
      <c r="X2613" s="18" t="str">
        <f t="shared" si="405"/>
        <v>Jonathan Kaplan</v>
      </c>
      <c r="Y2613" s="18" t="str">
        <f t="shared" si="406"/>
        <v>BROKEDOWN PALACE</v>
      </c>
      <c r="Z2613" s="18" t="str">
        <f t="shared" si="407"/>
        <v>Normal</v>
      </c>
      <c r="AA2613" s="18" t="str">
        <f>VLOOKUP(D2613, lookups!$A$2:$B$18, 2, FALSE)</f>
        <v>Medium Budget</v>
      </c>
      <c r="AB2613" s="18" t="str">
        <f t="shared" si="408"/>
        <v>Not Recommended</v>
      </c>
      <c r="AC2613" s="18" t="str">
        <f t="shared" si="409"/>
        <v>Normal</v>
      </c>
    </row>
    <row r="2614" spans="1:29" x14ac:dyDescent="0.35">
      <c r="A2614" s="18" t="s">
        <v>5925</v>
      </c>
      <c r="B2614" s="19">
        <v>40731</v>
      </c>
      <c r="C2614" s="18" t="s">
        <v>50</v>
      </c>
      <c r="D2614" s="18" t="s">
        <v>38</v>
      </c>
      <c r="E2614" s="18" t="s">
        <v>21</v>
      </c>
      <c r="F2614" s="18" t="s">
        <v>22</v>
      </c>
      <c r="G2614" s="18" t="s">
        <v>102</v>
      </c>
      <c r="H2614" s="18" t="s">
        <v>5926</v>
      </c>
      <c r="I2614" s="18" t="s">
        <v>3786</v>
      </c>
      <c r="J2614" s="20">
        <v>1000</v>
      </c>
      <c r="K2614" s="20">
        <v>5190</v>
      </c>
      <c r="L2614" s="20">
        <v>18</v>
      </c>
      <c r="M2614" s="20">
        <v>0</v>
      </c>
      <c r="N2614" s="20">
        <v>5.4</v>
      </c>
      <c r="O2614" s="20">
        <v>83</v>
      </c>
      <c r="P2614" s="20">
        <v>104</v>
      </c>
      <c r="Q2614" s="3">
        <v>10106233</v>
      </c>
      <c r="R2614" s="3">
        <v>8000000</v>
      </c>
      <c r="S2614" s="3">
        <f t="shared" si="400"/>
        <v>2106233</v>
      </c>
      <c r="T2614" s="4">
        <f t="shared" si="401"/>
        <v>0.263279125</v>
      </c>
      <c r="U2614" s="5">
        <f t="shared" si="402"/>
        <v>21.705311650000002</v>
      </c>
      <c r="V2614" s="2">
        <f t="shared" si="403"/>
        <v>2011</v>
      </c>
      <c r="W2614" s="18" t="str">
        <f t="shared" si="404"/>
        <v>iyul</v>
      </c>
      <c r="X2614" s="18" t="str">
        <f t="shared" si="405"/>
        <v>Joe Nussbaum</v>
      </c>
      <c r="Y2614" s="18" t="str">
        <f t="shared" si="406"/>
        <v>PROM</v>
      </c>
      <c r="Z2614" s="18" t="str">
        <f t="shared" si="407"/>
        <v>Normal</v>
      </c>
      <c r="AA2614" s="18" t="str">
        <f>VLOOKUP(D2614, lookups!$A$2:$B$18, 2, FALSE)</f>
        <v>Medium Budget</v>
      </c>
      <c r="AB2614" s="18" t="str">
        <f t="shared" si="408"/>
        <v>Not Recommended</v>
      </c>
      <c r="AC2614" s="18" t="str">
        <f t="shared" si="409"/>
        <v>High Buzz Mismatch</v>
      </c>
    </row>
    <row r="2615" spans="1:29" x14ac:dyDescent="0.35">
      <c r="A2615" s="18" t="s">
        <v>2915</v>
      </c>
      <c r="B2615" s="19">
        <v>37142</v>
      </c>
      <c r="C2615" s="18" t="s">
        <v>50</v>
      </c>
      <c r="D2615" s="18" t="s">
        <v>38</v>
      </c>
      <c r="E2615" s="18" t="s">
        <v>21</v>
      </c>
      <c r="F2615" s="18" t="s">
        <v>22</v>
      </c>
      <c r="G2615" s="18" t="s">
        <v>110</v>
      </c>
      <c r="H2615" s="18" t="s">
        <v>2916</v>
      </c>
      <c r="I2615" s="18" t="s">
        <v>2288</v>
      </c>
      <c r="J2615" s="20">
        <v>522</v>
      </c>
      <c r="K2615" s="20">
        <v>955</v>
      </c>
      <c r="L2615" s="20">
        <v>69</v>
      </c>
      <c r="M2615" s="20">
        <v>842</v>
      </c>
      <c r="N2615" s="20">
        <v>4.5999999999999996</v>
      </c>
      <c r="O2615" s="20">
        <v>27</v>
      </c>
      <c r="P2615" s="20">
        <v>93</v>
      </c>
      <c r="Q2615" s="3">
        <v>10097096</v>
      </c>
      <c r="R2615" s="3">
        <v>4000000</v>
      </c>
      <c r="S2615" s="3">
        <f t="shared" si="400"/>
        <v>6097096</v>
      </c>
      <c r="T2615" s="4">
        <f t="shared" si="401"/>
        <v>1.5242739999999999</v>
      </c>
      <c r="U2615" s="5">
        <f t="shared" si="402"/>
        <v>19.093909599999996</v>
      </c>
      <c r="V2615" s="2">
        <f t="shared" si="403"/>
        <v>2001</v>
      </c>
      <c r="W2615" s="18" t="str">
        <f t="shared" si="404"/>
        <v>sentyabr</v>
      </c>
      <c r="X2615" s="18" t="str">
        <f t="shared" si="405"/>
        <v>DJ Pooh</v>
      </c>
      <c r="Y2615" s="18" t="str">
        <f t="shared" si="406"/>
        <v>THE WASH</v>
      </c>
      <c r="Z2615" s="18" t="str">
        <f t="shared" si="407"/>
        <v>Normal</v>
      </c>
      <c r="AA2615" s="18" t="str">
        <f>VLOOKUP(D2615, lookups!$A$2:$B$18, 2, FALSE)</f>
        <v>Medium Budget</v>
      </c>
      <c r="AB2615" s="18" t="str">
        <f t="shared" si="408"/>
        <v>Not Recommended</v>
      </c>
      <c r="AC2615" s="18" t="str">
        <f t="shared" si="409"/>
        <v>Normal</v>
      </c>
    </row>
    <row r="2616" spans="1:29" x14ac:dyDescent="0.35">
      <c r="A2616" s="18" t="s">
        <v>1815</v>
      </c>
      <c r="B2616" s="19">
        <v>35868</v>
      </c>
      <c r="C2616" s="18" t="s">
        <v>50</v>
      </c>
      <c r="D2616" s="18" t="s">
        <v>95</v>
      </c>
      <c r="E2616" s="18" t="s">
        <v>21</v>
      </c>
      <c r="F2616" s="18" t="s">
        <v>1816</v>
      </c>
      <c r="G2616" s="18" t="s">
        <v>110</v>
      </c>
      <c r="H2616" s="18" t="s">
        <v>1817</v>
      </c>
      <c r="I2616" s="18" t="s">
        <v>1818</v>
      </c>
      <c r="J2616" s="20">
        <v>635</v>
      </c>
      <c r="K2616" s="20">
        <v>1352</v>
      </c>
      <c r="L2616" s="20">
        <v>85</v>
      </c>
      <c r="M2616" s="20">
        <v>471</v>
      </c>
      <c r="N2616" s="20">
        <v>4.8</v>
      </c>
      <c r="O2616" s="20">
        <v>67</v>
      </c>
      <c r="P2616" s="20">
        <v>91</v>
      </c>
      <c r="Q2616" s="3">
        <v>10076136</v>
      </c>
      <c r="R2616" s="3">
        <v>35000000</v>
      </c>
      <c r="S2616" s="3">
        <f t="shared" si="400"/>
        <v>-24923864</v>
      </c>
      <c r="T2616" s="4">
        <f t="shared" si="401"/>
        <v>-0.71211040000000003</v>
      </c>
      <c r="U2616" s="5">
        <f t="shared" si="402"/>
        <v>18.962255840000001</v>
      </c>
      <c r="V2616" s="2">
        <f t="shared" si="403"/>
        <v>1998</v>
      </c>
      <c r="W2616" s="18" t="str">
        <f t="shared" si="404"/>
        <v>mart</v>
      </c>
      <c r="X2616" s="18" t="str">
        <f t="shared" si="405"/>
        <v>Hark Tsui</v>
      </c>
      <c r="Y2616" s="18" t="str">
        <f t="shared" si="406"/>
        <v>KNOCK OFF</v>
      </c>
      <c r="Z2616" s="18" t="str">
        <f t="shared" si="407"/>
        <v>Normal</v>
      </c>
      <c r="AA2616" s="18" t="str">
        <f>VLOOKUP(D2616, lookups!$A$2:$B$18, 2, FALSE)</f>
        <v>High Budget</v>
      </c>
      <c r="AB2616" s="18" t="str">
        <f t="shared" si="408"/>
        <v>Not Recommended</v>
      </c>
      <c r="AC2616" s="18" t="str">
        <f t="shared" si="409"/>
        <v>High Buzz Mismatch</v>
      </c>
    </row>
    <row r="2617" spans="1:29" x14ac:dyDescent="0.35">
      <c r="A2617" s="18" t="s">
        <v>1409</v>
      </c>
      <c r="B2617" s="19">
        <v>35328</v>
      </c>
      <c r="C2617" s="18" t="s">
        <v>50</v>
      </c>
      <c r="D2617" s="18" t="s">
        <v>38</v>
      </c>
      <c r="E2617" s="18" t="s">
        <v>21</v>
      </c>
      <c r="F2617" s="18" t="s">
        <v>22</v>
      </c>
      <c r="G2617" s="18" t="s">
        <v>150</v>
      </c>
      <c r="H2617" s="18" t="s">
        <v>1410</v>
      </c>
      <c r="I2617" s="18" t="s">
        <v>691</v>
      </c>
      <c r="J2617" s="20">
        <v>3000</v>
      </c>
      <c r="K2617" s="20">
        <v>5023</v>
      </c>
      <c r="L2617" s="20">
        <v>121</v>
      </c>
      <c r="M2617" s="20">
        <v>491</v>
      </c>
      <c r="N2617" s="20">
        <v>6.2</v>
      </c>
      <c r="O2617" s="20">
        <v>20</v>
      </c>
      <c r="P2617" s="20">
        <v>105</v>
      </c>
      <c r="Q2617" s="3">
        <v>10070000</v>
      </c>
      <c r="R2617" s="3">
        <v>25000000</v>
      </c>
      <c r="S2617" s="3">
        <f t="shared" si="400"/>
        <v>-14930000</v>
      </c>
      <c r="T2617" s="4">
        <f t="shared" si="401"/>
        <v>-0.59719999999999995</v>
      </c>
      <c r="U2617" s="5">
        <f t="shared" si="402"/>
        <v>24.610220000000002</v>
      </c>
      <c r="V2617" s="2">
        <f t="shared" si="403"/>
        <v>1996</v>
      </c>
      <c r="W2617" s="18" t="str">
        <f t="shared" si="404"/>
        <v>sentyabr</v>
      </c>
      <c r="X2617" s="18" t="str">
        <f t="shared" si="405"/>
        <v>Richard Benjamin</v>
      </c>
      <c r="Y2617" s="18" t="str">
        <f t="shared" si="406"/>
        <v>MRS. WİNTERBOURNE</v>
      </c>
      <c r="Z2617" s="18" t="str">
        <f t="shared" si="407"/>
        <v>Normal</v>
      </c>
      <c r="AA2617" s="18" t="str">
        <f>VLOOKUP(D2617, lookups!$A$2:$B$18, 2, FALSE)</f>
        <v>Medium Budget</v>
      </c>
      <c r="AB2617" s="18" t="str">
        <f t="shared" si="408"/>
        <v>Not Recommended</v>
      </c>
      <c r="AC2617" s="18" t="str">
        <f t="shared" si="409"/>
        <v>Normal</v>
      </c>
    </row>
    <row r="2618" spans="1:29" x14ac:dyDescent="0.35">
      <c r="A2618" s="18" t="s">
        <v>2852</v>
      </c>
      <c r="B2618" s="19">
        <v>37003</v>
      </c>
      <c r="C2618" s="18" t="s">
        <v>50</v>
      </c>
      <c r="D2618" s="18" t="s">
        <v>58</v>
      </c>
      <c r="E2618" s="18" t="s">
        <v>96</v>
      </c>
      <c r="F2618" s="18" t="s">
        <v>97</v>
      </c>
      <c r="G2618" s="18" t="s">
        <v>102</v>
      </c>
      <c r="H2618" s="18" t="s">
        <v>2853</v>
      </c>
      <c r="I2618" s="18" t="s">
        <v>1627</v>
      </c>
      <c r="J2618" s="20">
        <v>17</v>
      </c>
      <c r="K2618" s="20">
        <v>44</v>
      </c>
      <c r="L2618" s="20">
        <v>6000</v>
      </c>
      <c r="M2618" s="20">
        <v>28000</v>
      </c>
      <c r="N2618" s="20">
        <v>8.6</v>
      </c>
      <c r="O2618" s="20">
        <v>246</v>
      </c>
      <c r="P2618" s="20">
        <v>125</v>
      </c>
      <c r="Q2618" s="3">
        <v>10049886</v>
      </c>
      <c r="R2618" s="3">
        <v>19000000</v>
      </c>
      <c r="S2618" s="3">
        <f t="shared" si="400"/>
        <v>-8950114</v>
      </c>
      <c r="T2618" s="4">
        <f t="shared" si="401"/>
        <v>-0.4710586315789474</v>
      </c>
      <c r="U2618" s="5">
        <f t="shared" si="402"/>
        <v>37.011576547368414</v>
      </c>
      <c r="V2618" s="2">
        <f t="shared" si="403"/>
        <v>2001</v>
      </c>
      <c r="W2618" s="18" t="str">
        <f t="shared" si="404"/>
        <v>aprel</v>
      </c>
      <c r="X2618" s="18" t="str">
        <f t="shared" si="405"/>
        <v>Hayao Miyazaki</v>
      </c>
      <c r="Y2618" s="18" t="str">
        <f t="shared" si="406"/>
        <v>SPİRİTED AWAY</v>
      </c>
      <c r="Z2618" s="18" t="str">
        <f t="shared" si="407"/>
        <v>Normal</v>
      </c>
      <c r="AA2618" s="18" t="str">
        <f>VLOOKUP(D2618, lookups!$A$2:$B$18, 2, FALSE)</f>
        <v>High Budget</v>
      </c>
      <c r="AB2618" s="18" t="str">
        <f t="shared" si="408"/>
        <v>Not Recommended</v>
      </c>
      <c r="AC2618" s="18" t="str">
        <f t="shared" si="409"/>
        <v>High Buzz / High Score</v>
      </c>
    </row>
    <row r="2619" spans="1:29" x14ac:dyDescent="0.35">
      <c r="A2619" s="18" t="s">
        <v>3940</v>
      </c>
      <c r="B2619" s="19">
        <v>38556</v>
      </c>
      <c r="C2619" s="18" t="s">
        <v>50</v>
      </c>
      <c r="D2619" s="18" t="s">
        <v>27</v>
      </c>
      <c r="E2619" s="18" t="s">
        <v>21</v>
      </c>
      <c r="F2619" s="18" t="s">
        <v>22</v>
      </c>
      <c r="G2619" s="18" t="s">
        <v>150</v>
      </c>
      <c r="H2619" s="18" t="s">
        <v>3941</v>
      </c>
      <c r="I2619" s="18" t="s">
        <v>3942</v>
      </c>
      <c r="J2619" s="20">
        <v>1000</v>
      </c>
      <c r="K2619" s="20">
        <v>3155</v>
      </c>
      <c r="L2619" s="20">
        <v>65</v>
      </c>
      <c r="M2619" s="20">
        <v>816</v>
      </c>
      <c r="N2619" s="20">
        <v>5.9</v>
      </c>
      <c r="O2619" s="20">
        <v>137</v>
      </c>
      <c r="P2619" s="20">
        <v>90</v>
      </c>
      <c r="Q2619" s="3">
        <v>10042266</v>
      </c>
      <c r="R2619" s="3">
        <v>1000000</v>
      </c>
      <c r="S2619" s="3">
        <f t="shared" si="400"/>
        <v>9042266</v>
      </c>
      <c r="T2619" s="4">
        <f t="shared" si="401"/>
        <v>9.0422659999999997</v>
      </c>
      <c r="U2619" s="5">
        <f t="shared" si="402"/>
        <v>27.298506400000004</v>
      </c>
      <c r="V2619" s="2">
        <f t="shared" si="403"/>
        <v>2005</v>
      </c>
      <c r="W2619" s="18" t="str">
        <f t="shared" si="404"/>
        <v>iyul</v>
      </c>
      <c r="X2619" s="18" t="str">
        <f t="shared" si="405"/>
        <v>Jeff Wadlow</v>
      </c>
      <c r="Y2619" s="18" t="str">
        <f t="shared" si="406"/>
        <v>CRY_WOLF</v>
      </c>
      <c r="Z2619" s="18" t="str">
        <f t="shared" si="407"/>
        <v>Normal</v>
      </c>
      <c r="AA2619" s="18" t="str">
        <f>VLOOKUP(D2619, lookups!$A$2:$B$18, 2, FALSE)</f>
        <v>Medium Budget</v>
      </c>
      <c r="AB2619" s="18" t="str">
        <f t="shared" si="408"/>
        <v>Not Recommended</v>
      </c>
      <c r="AC2619" s="18" t="str">
        <f t="shared" si="409"/>
        <v>Normal</v>
      </c>
    </row>
    <row r="2620" spans="1:29" x14ac:dyDescent="0.35">
      <c r="A2620" s="18" t="s">
        <v>2086</v>
      </c>
      <c r="B2620" s="19">
        <v>36394</v>
      </c>
      <c r="C2620" s="18" t="s">
        <v>50</v>
      </c>
      <c r="D2620" s="18" t="s">
        <v>95</v>
      </c>
      <c r="E2620" s="18" t="s">
        <v>96</v>
      </c>
      <c r="F2620" s="18" t="s">
        <v>97</v>
      </c>
      <c r="G2620" s="18" t="s">
        <v>102</v>
      </c>
      <c r="H2620" s="18" t="s">
        <v>2087</v>
      </c>
      <c r="I2620" s="18" t="s">
        <v>2088</v>
      </c>
      <c r="J2620" s="20">
        <v>43</v>
      </c>
      <c r="K2620" s="20">
        <v>53</v>
      </c>
      <c r="L2620" s="20">
        <v>2</v>
      </c>
      <c r="M2620" s="20">
        <v>339</v>
      </c>
      <c r="N2620" s="20">
        <v>6</v>
      </c>
      <c r="O2620" s="20">
        <v>107</v>
      </c>
      <c r="P2620" s="20">
        <v>99</v>
      </c>
      <c r="Q2620" s="3">
        <v>10037390</v>
      </c>
      <c r="R2620" s="3">
        <v>1000000000</v>
      </c>
      <c r="S2620" s="3">
        <f t="shared" si="400"/>
        <v>-989962610</v>
      </c>
      <c r="T2620" s="4">
        <f t="shared" si="401"/>
        <v>-0.98996260999999997</v>
      </c>
      <c r="U2620" s="5">
        <f t="shared" si="402"/>
        <v>23.637914955999999</v>
      </c>
      <c r="V2620" s="2">
        <f t="shared" si="403"/>
        <v>1999</v>
      </c>
      <c r="W2620" s="18" t="str">
        <f t="shared" si="404"/>
        <v>avgust</v>
      </c>
      <c r="X2620" s="18" t="str">
        <f t="shared" si="405"/>
        <v>Takao Okawara</v>
      </c>
      <c r="Y2620" s="18" t="str">
        <f t="shared" si="406"/>
        <v>GODZİLLA 2000</v>
      </c>
      <c r="Z2620" s="18" t="str">
        <f t="shared" si="407"/>
        <v>Underperformer</v>
      </c>
      <c r="AA2620" s="18" t="str">
        <f>VLOOKUP(D2620, lookups!$A$2:$B$18, 2, FALSE)</f>
        <v>High Budget</v>
      </c>
      <c r="AB2620" s="18" t="str">
        <f t="shared" si="408"/>
        <v>Not Recommended</v>
      </c>
      <c r="AC2620" s="18" t="str">
        <f t="shared" si="409"/>
        <v>Normal</v>
      </c>
    </row>
    <row r="2621" spans="1:29" x14ac:dyDescent="0.35">
      <c r="A2621" s="18" t="s">
        <v>5333</v>
      </c>
      <c r="B2621" s="19">
        <v>40010</v>
      </c>
      <c r="C2621" s="18" t="s">
        <v>50</v>
      </c>
      <c r="D2621" s="18" t="s">
        <v>95</v>
      </c>
      <c r="E2621" s="18" t="s">
        <v>21</v>
      </c>
      <c r="F2621" s="18" t="s">
        <v>22</v>
      </c>
      <c r="G2621" s="18" t="s">
        <v>110</v>
      </c>
      <c r="H2621" s="18" t="s">
        <v>5334</v>
      </c>
      <c r="I2621" s="18" t="s">
        <v>5335</v>
      </c>
      <c r="J2621" s="20">
        <v>1000</v>
      </c>
      <c r="K2621" s="20">
        <v>4815</v>
      </c>
      <c r="L2621" s="20">
        <v>23</v>
      </c>
      <c r="M2621" s="20">
        <v>545</v>
      </c>
      <c r="N2621" s="20">
        <v>5.9</v>
      </c>
      <c r="O2621" s="20">
        <v>49</v>
      </c>
      <c r="P2621" s="20">
        <v>84</v>
      </c>
      <c r="Q2621" s="3">
        <v>10017041</v>
      </c>
      <c r="R2621" s="3">
        <v>3000000</v>
      </c>
      <c r="S2621" s="3">
        <f t="shared" si="400"/>
        <v>7017041</v>
      </c>
      <c r="T2621" s="4">
        <f t="shared" si="401"/>
        <v>2.3390136666666668</v>
      </c>
      <c r="U2621" s="5">
        <f t="shared" si="402"/>
        <v>24.590105466666667</v>
      </c>
      <c r="V2621" s="2">
        <f t="shared" si="403"/>
        <v>2009</v>
      </c>
      <c r="W2621" s="18" t="str">
        <f t="shared" si="404"/>
        <v>iyul</v>
      </c>
      <c r="X2621" s="18" t="str">
        <f t="shared" si="405"/>
        <v>Benny Boom</v>
      </c>
      <c r="Y2621" s="18" t="str">
        <f t="shared" si="406"/>
        <v>NEXT DAY AİR</v>
      </c>
      <c r="Z2621" s="18" t="str">
        <f t="shared" si="407"/>
        <v>Normal</v>
      </c>
      <c r="AA2621" s="18" t="str">
        <f>VLOOKUP(D2621, lookups!$A$2:$B$18, 2, FALSE)</f>
        <v>High Budget</v>
      </c>
      <c r="AB2621" s="18" t="str">
        <f t="shared" si="408"/>
        <v>Not Recommended</v>
      </c>
      <c r="AC2621" s="18" t="str">
        <f t="shared" si="409"/>
        <v>Normal</v>
      </c>
    </row>
    <row r="2622" spans="1:29" x14ac:dyDescent="0.35">
      <c r="A2622" s="18" t="s">
        <v>2421</v>
      </c>
      <c r="B2622" s="19">
        <v>36700</v>
      </c>
      <c r="C2622" s="18" t="s">
        <v>50</v>
      </c>
      <c r="D2622" s="18" t="s">
        <v>38</v>
      </c>
      <c r="E2622" s="18" t="s">
        <v>21</v>
      </c>
      <c r="F2622" s="18" t="s">
        <v>179</v>
      </c>
      <c r="G2622" s="18" t="s">
        <v>110</v>
      </c>
      <c r="H2622" s="18" t="s">
        <v>2422</v>
      </c>
      <c r="I2622" s="18" t="s">
        <v>1965</v>
      </c>
      <c r="J2622" s="20">
        <v>975</v>
      </c>
      <c r="K2622" s="20">
        <v>3580</v>
      </c>
      <c r="L2622" s="20">
        <v>0</v>
      </c>
      <c r="M2622" s="20">
        <v>177</v>
      </c>
      <c r="N2622" s="20">
        <v>5</v>
      </c>
      <c r="O2622" s="20">
        <v>60</v>
      </c>
      <c r="P2622" s="20">
        <v>105</v>
      </c>
      <c r="Q2622" s="3">
        <v>10014234</v>
      </c>
      <c r="R2622" s="3">
        <v>65000000</v>
      </c>
      <c r="S2622" s="3">
        <f t="shared" si="400"/>
        <v>-54985766</v>
      </c>
      <c r="T2622" s="4">
        <f t="shared" si="401"/>
        <v>-0.84593486153846154</v>
      </c>
      <c r="U2622" s="5">
        <f t="shared" si="402"/>
        <v>19.679326055384617</v>
      </c>
      <c r="V2622" s="2">
        <f t="shared" si="403"/>
        <v>2000</v>
      </c>
      <c r="W2622" s="18" t="str">
        <f t="shared" si="404"/>
        <v>iyun</v>
      </c>
      <c r="X2622" s="18" t="str">
        <f t="shared" si="405"/>
        <v>Nora Ephron</v>
      </c>
      <c r="Y2622" s="18" t="str">
        <f t="shared" si="406"/>
        <v>LUCKY NUMBERS</v>
      </c>
      <c r="Z2622" s="18" t="str">
        <f t="shared" si="407"/>
        <v>Underperformer</v>
      </c>
      <c r="AA2622" s="18" t="str">
        <f>VLOOKUP(D2622, lookups!$A$2:$B$18, 2, FALSE)</f>
        <v>Medium Budget</v>
      </c>
      <c r="AB2622" s="18" t="str">
        <f t="shared" si="408"/>
        <v>Not Recommended</v>
      </c>
      <c r="AC2622" s="18" t="str">
        <f t="shared" si="409"/>
        <v>High Buzz Mismatch</v>
      </c>
    </row>
    <row r="2623" spans="1:29" x14ac:dyDescent="0.35">
      <c r="A2623" s="18" t="s">
        <v>1779</v>
      </c>
      <c r="B2623" s="19">
        <v>35940</v>
      </c>
      <c r="C2623" s="18" t="s">
        <v>50</v>
      </c>
      <c r="D2623" s="18" t="s">
        <v>38</v>
      </c>
      <c r="E2623" s="18" t="s">
        <v>21</v>
      </c>
      <c r="F2623" s="18" t="s">
        <v>356</v>
      </c>
      <c r="G2623" s="18" t="s">
        <v>150</v>
      </c>
      <c r="H2623" s="18" t="s">
        <v>1780</v>
      </c>
      <c r="I2623" s="18" t="s">
        <v>1781</v>
      </c>
      <c r="J2623" s="20">
        <v>721</v>
      </c>
      <c r="K2623" s="20">
        <v>1805</v>
      </c>
      <c r="L2623" s="20">
        <v>799</v>
      </c>
      <c r="M2623" s="20">
        <v>679</v>
      </c>
      <c r="N2623" s="20">
        <v>6.4</v>
      </c>
      <c r="O2623" s="20">
        <v>32</v>
      </c>
      <c r="P2623" s="20">
        <v>82</v>
      </c>
      <c r="Q2623" s="3">
        <v>9975684</v>
      </c>
      <c r="R2623" s="3">
        <v>13000000</v>
      </c>
      <c r="S2623" s="3">
        <f t="shared" si="400"/>
        <v>-3024316</v>
      </c>
      <c r="T2623" s="4">
        <f t="shared" si="401"/>
        <v>-0.2326396923076923</v>
      </c>
      <c r="U2623" s="5">
        <f t="shared" si="402"/>
        <v>25.574844123076925</v>
      </c>
      <c r="V2623" s="2">
        <f t="shared" si="403"/>
        <v>1998</v>
      </c>
      <c r="W2623" s="18" t="str">
        <f t="shared" si="404"/>
        <v>may</v>
      </c>
      <c r="X2623" s="18" t="str">
        <f t="shared" si="405"/>
        <v>Bob Saget</v>
      </c>
      <c r="Y2623" s="18" t="str">
        <f t="shared" si="406"/>
        <v>DİRTY WORK</v>
      </c>
      <c r="Z2623" s="18" t="str">
        <f t="shared" si="407"/>
        <v>Normal</v>
      </c>
      <c r="AA2623" s="18" t="str">
        <f>VLOOKUP(D2623, lookups!$A$2:$B$18, 2, FALSE)</f>
        <v>Medium Budget</v>
      </c>
      <c r="AB2623" s="18" t="str">
        <f t="shared" si="408"/>
        <v>Not Recommended</v>
      </c>
      <c r="AC2623" s="18" t="str">
        <f t="shared" si="409"/>
        <v>Normal</v>
      </c>
    </row>
    <row r="2624" spans="1:29" x14ac:dyDescent="0.35">
      <c r="A2624" s="18" t="s">
        <v>499</v>
      </c>
      <c r="B2624" s="19">
        <v>31095</v>
      </c>
      <c r="C2624" s="18" t="s">
        <v>50</v>
      </c>
      <c r="D2624" s="18" t="s">
        <v>27</v>
      </c>
      <c r="E2624" s="18" t="s">
        <v>21</v>
      </c>
      <c r="F2624" s="18" t="s">
        <v>101</v>
      </c>
      <c r="G2624" s="18" t="s">
        <v>110</v>
      </c>
      <c r="H2624" s="18" t="s">
        <v>221</v>
      </c>
      <c r="I2624" s="18" t="s">
        <v>246</v>
      </c>
      <c r="J2624" s="20">
        <v>22000</v>
      </c>
      <c r="K2624" s="20">
        <v>29475</v>
      </c>
      <c r="L2624" s="20">
        <v>0</v>
      </c>
      <c r="M2624" s="20">
        <v>16000</v>
      </c>
      <c r="N2624" s="20">
        <v>8</v>
      </c>
      <c r="O2624" s="20">
        <v>230</v>
      </c>
      <c r="P2624" s="20">
        <v>142</v>
      </c>
      <c r="Q2624" s="3">
        <v>9929000</v>
      </c>
      <c r="R2624" s="3">
        <v>15000000</v>
      </c>
      <c r="S2624" s="3">
        <f t="shared" si="400"/>
        <v>-5071000</v>
      </c>
      <c r="T2624" s="4">
        <f t="shared" si="401"/>
        <v>-0.33806666666666668</v>
      </c>
      <c r="U2624" s="5">
        <f t="shared" si="402"/>
        <v>33.464773333333333</v>
      </c>
      <c r="V2624" s="2">
        <f t="shared" si="403"/>
        <v>1985</v>
      </c>
      <c r="W2624" s="18" t="str">
        <f t="shared" si="404"/>
        <v>fevral</v>
      </c>
      <c r="X2624" s="18" t="str">
        <f t="shared" si="405"/>
        <v>Terry Gilliam</v>
      </c>
      <c r="Y2624" s="18" t="str">
        <f t="shared" si="406"/>
        <v>BRAZİL</v>
      </c>
      <c r="Z2624" s="18" t="str">
        <f t="shared" si="407"/>
        <v>Normal</v>
      </c>
      <c r="AA2624" s="18" t="str">
        <f>VLOOKUP(D2624, lookups!$A$2:$B$18, 2, FALSE)</f>
        <v>Medium Budget</v>
      </c>
      <c r="AB2624" s="18" t="str">
        <f t="shared" si="408"/>
        <v>Not Recommended</v>
      </c>
      <c r="AC2624" s="18" t="str">
        <f t="shared" si="409"/>
        <v>High Buzz / High Score</v>
      </c>
    </row>
    <row r="2625" spans="1:29" x14ac:dyDescent="0.35">
      <c r="A2625" s="18" t="s">
        <v>2286</v>
      </c>
      <c r="B2625" s="19">
        <v>36835</v>
      </c>
      <c r="C2625" s="18" t="s">
        <v>50</v>
      </c>
      <c r="D2625" s="18" t="s">
        <v>38</v>
      </c>
      <c r="E2625" s="18" t="s">
        <v>21</v>
      </c>
      <c r="F2625" s="18" t="s">
        <v>22</v>
      </c>
      <c r="G2625" s="18" t="s">
        <v>110</v>
      </c>
      <c r="H2625" s="18" t="s">
        <v>2287</v>
      </c>
      <c r="I2625" s="18" t="s">
        <v>2288</v>
      </c>
      <c r="J2625" s="20">
        <v>939</v>
      </c>
      <c r="K2625" s="20">
        <v>3354</v>
      </c>
      <c r="L2625" s="20">
        <v>69</v>
      </c>
      <c r="M2625" s="20">
        <v>118</v>
      </c>
      <c r="N2625" s="20">
        <v>4</v>
      </c>
      <c r="O2625" s="20">
        <v>22</v>
      </c>
      <c r="P2625" s="20">
        <v>82</v>
      </c>
      <c r="Q2625" s="3">
        <v>9821335</v>
      </c>
      <c r="R2625" s="3">
        <v>6000000</v>
      </c>
      <c r="S2625" s="3">
        <f t="shared" si="400"/>
        <v>3821335</v>
      </c>
      <c r="T2625" s="4">
        <f t="shared" si="401"/>
        <v>0.63688916666666662</v>
      </c>
      <c r="U2625" s="5">
        <f t="shared" si="402"/>
        <v>16.266555666666669</v>
      </c>
      <c r="V2625" s="2">
        <f t="shared" si="403"/>
        <v>2000</v>
      </c>
      <c r="W2625" s="18" t="str">
        <f t="shared" si="404"/>
        <v>noyabr</v>
      </c>
      <c r="X2625" s="18" t="str">
        <f t="shared" si="405"/>
        <v>DJ Pooh</v>
      </c>
      <c r="Y2625" s="18" t="str">
        <f t="shared" si="406"/>
        <v>3 STRİKES</v>
      </c>
      <c r="Z2625" s="18" t="str">
        <f t="shared" si="407"/>
        <v>Normal</v>
      </c>
      <c r="AA2625" s="18" t="str">
        <f>VLOOKUP(D2625, lookups!$A$2:$B$18, 2, FALSE)</f>
        <v>Medium Budget</v>
      </c>
      <c r="AB2625" s="18" t="str">
        <f t="shared" si="408"/>
        <v>Not Recommended</v>
      </c>
      <c r="AC2625" s="18" t="str">
        <f t="shared" si="409"/>
        <v>High Buzz Mismatch</v>
      </c>
    </row>
    <row r="2626" spans="1:29" x14ac:dyDescent="0.35">
      <c r="A2626" s="18" t="s">
        <v>1949</v>
      </c>
      <c r="B2626" s="19">
        <v>35984</v>
      </c>
      <c r="C2626" s="18" t="s">
        <v>50</v>
      </c>
      <c r="D2626" s="18" t="s">
        <v>38</v>
      </c>
      <c r="E2626" s="18" t="s">
        <v>21</v>
      </c>
      <c r="F2626" s="18" t="s">
        <v>22</v>
      </c>
      <c r="G2626" s="18" t="s">
        <v>110</v>
      </c>
      <c r="H2626" s="18" t="s">
        <v>1118</v>
      </c>
      <c r="I2626" s="18" t="s">
        <v>1950</v>
      </c>
      <c r="J2626" s="20">
        <v>4000</v>
      </c>
      <c r="K2626" s="20">
        <v>6046</v>
      </c>
      <c r="L2626" s="20">
        <v>532</v>
      </c>
      <c r="M2626" s="20">
        <v>0</v>
      </c>
      <c r="N2626" s="20">
        <v>6.3</v>
      </c>
      <c r="O2626" s="20">
        <v>100</v>
      </c>
      <c r="P2626" s="20">
        <v>100</v>
      </c>
      <c r="Q2626" s="3">
        <v>9801782</v>
      </c>
      <c r="R2626" s="3">
        <v>10000000</v>
      </c>
      <c r="S2626" s="3">
        <f t="shared" si="400"/>
        <v>-198218</v>
      </c>
      <c r="T2626" s="4">
        <f t="shared" si="401"/>
        <v>-1.9821800000000001E-2</v>
      </c>
      <c r="U2626" s="5">
        <f t="shared" si="402"/>
        <v>25.19207128</v>
      </c>
      <c r="V2626" s="2">
        <f t="shared" si="403"/>
        <v>1998</v>
      </c>
      <c r="W2626" s="18" t="str">
        <f t="shared" si="404"/>
        <v>iyul</v>
      </c>
      <c r="X2626" s="18" t="str">
        <f t="shared" si="405"/>
        <v>Peter Berg</v>
      </c>
      <c r="Y2626" s="18" t="str">
        <f t="shared" si="406"/>
        <v>VERY BAD THİNGS</v>
      </c>
      <c r="Z2626" s="18" t="str">
        <f t="shared" si="407"/>
        <v>Normal</v>
      </c>
      <c r="AA2626" s="18" t="str">
        <f>VLOOKUP(D2626, lookups!$A$2:$B$18, 2, FALSE)</f>
        <v>Medium Budget</v>
      </c>
      <c r="AB2626" s="18" t="str">
        <f t="shared" si="408"/>
        <v>Not Recommended</v>
      </c>
      <c r="AC2626" s="18" t="str">
        <f t="shared" si="409"/>
        <v>Normal</v>
      </c>
    </row>
    <row r="2627" spans="1:29" x14ac:dyDescent="0.35">
      <c r="A2627" s="18" t="s">
        <v>1232</v>
      </c>
      <c r="B2627" s="19">
        <v>34996</v>
      </c>
      <c r="C2627" s="18" t="s">
        <v>50</v>
      </c>
      <c r="D2627" s="18" t="s">
        <v>20</v>
      </c>
      <c r="E2627" s="18" t="s">
        <v>21</v>
      </c>
      <c r="F2627" s="18" t="s">
        <v>22</v>
      </c>
      <c r="G2627" s="18" t="s">
        <v>110</v>
      </c>
      <c r="H2627" s="18" t="s">
        <v>487</v>
      </c>
      <c r="I2627" s="18" t="s">
        <v>225</v>
      </c>
      <c r="J2627" s="20">
        <v>2000</v>
      </c>
      <c r="K2627" s="20">
        <v>5461</v>
      </c>
      <c r="L2627" s="20">
        <v>607</v>
      </c>
      <c r="M2627" s="20">
        <v>422</v>
      </c>
      <c r="N2627" s="20">
        <v>5.0999999999999996</v>
      </c>
      <c r="O2627" s="20">
        <v>50</v>
      </c>
      <c r="P2627" s="20">
        <v>107</v>
      </c>
      <c r="Q2627" s="3">
        <v>9795017</v>
      </c>
      <c r="R2627" s="3">
        <v>50000000</v>
      </c>
      <c r="S2627" s="3">
        <f t="shared" ref="S2627:S2690" si="410">Q2627-R2627</f>
        <v>-40204983</v>
      </c>
      <c r="T2627" s="4">
        <f t="shared" ref="T2627:T2690" si="411">IF(R2627&gt;0, (Q2627-R2627)/R2627, 0)</f>
        <v>-0.80409965999999999</v>
      </c>
      <c r="U2627" s="5">
        <f t="shared" ref="U2627:U2690" si="412">(N2627*4) + (T2627*0.4) + (M2627/10000)</f>
        <v>20.120560135999998</v>
      </c>
      <c r="V2627" s="2">
        <f t="shared" ref="V2627:V2690" si="413">YEAR(B2627)</f>
        <v>1995</v>
      </c>
      <c r="W2627" s="18" t="str">
        <f t="shared" ref="W2627:W2690" si="414">TEXT(B2627, "mmmm")</f>
        <v>oktyabr</v>
      </c>
      <c r="X2627" s="18" t="str">
        <f t="shared" ref="X2627:X2690" si="415">TRIM(I2627)</f>
        <v>William Friedkin</v>
      </c>
      <c r="Y2627" s="18" t="str">
        <f t="shared" ref="Y2627:Y2690" si="416">UPPER(A2627)</f>
        <v>JADE</v>
      </c>
      <c r="Z2627" s="18" t="str">
        <f t="shared" ref="Z2627:Z2690" si="417">IF(AND(R2627&gt;50000000, S2627&lt;0), "Underperformer", IF(AND(R2627&lt;10000000, S2627&gt;50000000), "Overperformer", "Normal"))</f>
        <v>Normal</v>
      </c>
      <c r="AA2627" s="18" t="str">
        <f>VLOOKUP(D2627, lookups!$A$2:$B$18, 2, FALSE)</f>
        <v>Medium Budget</v>
      </c>
      <c r="AB2627" s="18" t="str">
        <f t="shared" ref="AB2627:AB2690" si="418">IF(AND(N2627&gt;7, T2627&gt;1, U2627&gt;70), "Recommended", "Not Recommended")</f>
        <v>Not Recommended</v>
      </c>
      <c r="AC2627" s="18" t="str">
        <f t="shared" ref="AC2627:AC2690" si="419">IF(N2627&gt;=8, "High Buzz / High Score", IF(AND(N2627&lt;6, T2627&lt;1), "High Buzz Mismatch", "Normal"))</f>
        <v>High Buzz Mismatch</v>
      </c>
    </row>
    <row r="2628" spans="1:29" x14ac:dyDescent="0.35">
      <c r="A2628" s="18" t="s">
        <v>1345</v>
      </c>
      <c r="B2628" s="19">
        <v>35318</v>
      </c>
      <c r="C2628" s="18" t="s">
        <v>50</v>
      </c>
      <c r="D2628" s="18" t="s">
        <v>38</v>
      </c>
      <c r="E2628" s="18" t="s">
        <v>21</v>
      </c>
      <c r="F2628" s="18" t="s">
        <v>22</v>
      </c>
      <c r="G2628" s="18" t="s">
        <v>110</v>
      </c>
      <c r="H2628" s="18" t="s">
        <v>1346</v>
      </c>
      <c r="I2628" s="18" t="s">
        <v>260</v>
      </c>
      <c r="J2628" s="20">
        <v>1000</v>
      </c>
      <c r="K2628" s="20">
        <v>1614</v>
      </c>
      <c r="L2628" s="20">
        <v>11000</v>
      </c>
      <c r="M2628" s="20">
        <v>0</v>
      </c>
      <c r="N2628" s="20">
        <v>6.8</v>
      </c>
      <c r="O2628" s="20">
        <v>69</v>
      </c>
      <c r="P2628" s="20">
        <v>101</v>
      </c>
      <c r="Q2628" s="3">
        <v>9714482</v>
      </c>
      <c r="R2628" s="3">
        <v>20000000</v>
      </c>
      <c r="S2628" s="3">
        <f t="shared" si="410"/>
        <v>-10285518</v>
      </c>
      <c r="T2628" s="4">
        <f t="shared" si="411"/>
        <v>-0.51427590000000001</v>
      </c>
      <c r="U2628" s="5">
        <f t="shared" si="412"/>
        <v>26.994289639999998</v>
      </c>
      <c r="V2628" s="2">
        <f t="shared" si="413"/>
        <v>1996</v>
      </c>
      <c r="W2628" s="18" t="str">
        <f t="shared" si="414"/>
        <v>sentyabr</v>
      </c>
      <c r="X2628" s="18" t="str">
        <f t="shared" si="415"/>
        <v>Woody Allen</v>
      </c>
      <c r="Y2628" s="18" t="str">
        <f t="shared" si="416"/>
        <v>EVERYONE SAYS I LOVE YOU</v>
      </c>
      <c r="Z2628" s="18" t="str">
        <f t="shared" si="417"/>
        <v>Normal</v>
      </c>
      <c r="AA2628" s="18" t="str">
        <f>VLOOKUP(D2628, lookups!$A$2:$B$18, 2, FALSE)</f>
        <v>Medium Budget</v>
      </c>
      <c r="AB2628" s="18" t="str">
        <f t="shared" si="418"/>
        <v>Not Recommended</v>
      </c>
      <c r="AC2628" s="18" t="str">
        <f t="shared" si="419"/>
        <v>Normal</v>
      </c>
    </row>
    <row r="2629" spans="1:29" x14ac:dyDescent="0.35">
      <c r="A2629" s="18" t="s">
        <v>5503</v>
      </c>
      <c r="B2629" s="19">
        <v>40382</v>
      </c>
      <c r="C2629" s="18" t="s">
        <v>50</v>
      </c>
      <c r="D2629" s="18" t="s">
        <v>27</v>
      </c>
      <c r="E2629" s="18" t="s">
        <v>21</v>
      </c>
      <c r="F2629" s="18" t="s">
        <v>22</v>
      </c>
      <c r="G2629" s="18" t="s">
        <v>110</v>
      </c>
      <c r="H2629" s="18" t="s">
        <v>2470</v>
      </c>
      <c r="I2629" s="18" t="s">
        <v>5504</v>
      </c>
      <c r="J2629" s="20">
        <v>33000</v>
      </c>
      <c r="K2629" s="20">
        <v>35941</v>
      </c>
      <c r="L2629" s="20">
        <v>310</v>
      </c>
      <c r="M2629" s="20">
        <v>25000</v>
      </c>
      <c r="N2629" s="20">
        <v>7.4</v>
      </c>
      <c r="O2629" s="20">
        <v>377</v>
      </c>
      <c r="P2629" s="20">
        <v>112</v>
      </c>
      <c r="Q2629" s="3">
        <v>9701559</v>
      </c>
      <c r="R2629" s="3">
        <v>3500000</v>
      </c>
      <c r="S2629" s="3">
        <f t="shared" si="410"/>
        <v>6201559</v>
      </c>
      <c r="T2629" s="4">
        <f t="shared" si="411"/>
        <v>1.7718739999999999</v>
      </c>
      <c r="U2629" s="5">
        <f t="shared" si="412"/>
        <v>32.808749599999999</v>
      </c>
      <c r="V2629" s="2">
        <f t="shared" si="413"/>
        <v>2010</v>
      </c>
      <c r="W2629" s="18" t="str">
        <f t="shared" si="414"/>
        <v>iyul</v>
      </c>
      <c r="X2629" s="18" t="str">
        <f t="shared" si="415"/>
        <v>Derek Cianfrance</v>
      </c>
      <c r="Y2629" s="18" t="str">
        <f t="shared" si="416"/>
        <v>BLUE VALENTİNE</v>
      </c>
      <c r="Z2629" s="18" t="str">
        <f t="shared" si="417"/>
        <v>Normal</v>
      </c>
      <c r="AA2629" s="18" t="str">
        <f>VLOOKUP(D2629, lookups!$A$2:$B$18, 2, FALSE)</f>
        <v>Medium Budget</v>
      </c>
      <c r="AB2629" s="18" t="str">
        <f t="shared" si="418"/>
        <v>Not Recommended</v>
      </c>
      <c r="AC2629" s="18" t="str">
        <f t="shared" si="419"/>
        <v>Normal</v>
      </c>
    </row>
    <row r="2630" spans="1:29" x14ac:dyDescent="0.35">
      <c r="A2630" s="18" t="s">
        <v>2058</v>
      </c>
      <c r="B2630" s="19">
        <v>36304</v>
      </c>
      <c r="C2630" s="18" t="s">
        <v>50</v>
      </c>
      <c r="D2630" s="18" t="s">
        <v>38</v>
      </c>
      <c r="E2630" s="18" t="s">
        <v>21</v>
      </c>
      <c r="F2630" s="18" t="s">
        <v>22</v>
      </c>
      <c r="G2630" s="18" t="s">
        <v>102</v>
      </c>
      <c r="H2630" s="18" t="s">
        <v>1410</v>
      </c>
      <c r="I2630" s="18" t="s">
        <v>471</v>
      </c>
      <c r="J2630" s="20">
        <v>3000</v>
      </c>
      <c r="K2630" s="20">
        <v>5568</v>
      </c>
      <c r="L2630" s="20">
        <v>37</v>
      </c>
      <c r="M2630" s="20">
        <v>272</v>
      </c>
      <c r="N2630" s="20">
        <v>3.8</v>
      </c>
      <c r="O2630" s="20">
        <v>41</v>
      </c>
      <c r="P2630" s="20">
        <v>77</v>
      </c>
      <c r="Q2630" s="3">
        <v>9694105</v>
      </c>
      <c r="R2630" s="3">
        <v>22000000</v>
      </c>
      <c r="S2630" s="3">
        <f t="shared" si="410"/>
        <v>-12305895</v>
      </c>
      <c r="T2630" s="4">
        <f t="shared" si="411"/>
        <v>-0.55935886363636367</v>
      </c>
      <c r="U2630" s="5">
        <f t="shared" si="412"/>
        <v>15.003456454545454</v>
      </c>
      <c r="V2630" s="2">
        <f t="shared" si="413"/>
        <v>1999</v>
      </c>
      <c r="W2630" s="18" t="str">
        <f t="shared" si="414"/>
        <v>may</v>
      </c>
      <c r="X2630" s="18" t="str">
        <f t="shared" si="415"/>
        <v>Hugh Wilson</v>
      </c>
      <c r="Y2630" s="18" t="str">
        <f t="shared" si="416"/>
        <v>DUDLEY DO-RİGHT</v>
      </c>
      <c r="Z2630" s="18" t="str">
        <f t="shared" si="417"/>
        <v>Normal</v>
      </c>
      <c r="AA2630" s="18" t="str">
        <f>VLOOKUP(D2630, lookups!$A$2:$B$18, 2, FALSE)</f>
        <v>Medium Budget</v>
      </c>
      <c r="AB2630" s="18" t="str">
        <f t="shared" si="418"/>
        <v>Not Recommended</v>
      </c>
      <c r="AC2630" s="18" t="str">
        <f t="shared" si="419"/>
        <v>High Buzz Mismatch</v>
      </c>
    </row>
    <row r="2631" spans="1:29" x14ac:dyDescent="0.35">
      <c r="A2631" s="18" t="s">
        <v>4743</v>
      </c>
      <c r="B2631" s="19">
        <v>39428</v>
      </c>
      <c r="C2631" s="18" t="s">
        <v>50</v>
      </c>
      <c r="D2631" s="18" t="s">
        <v>27</v>
      </c>
      <c r="E2631" s="18" t="s">
        <v>21</v>
      </c>
      <c r="F2631" s="18" t="s">
        <v>22</v>
      </c>
      <c r="G2631" s="18" t="s">
        <v>110</v>
      </c>
      <c r="H2631" s="18" t="s">
        <v>1354</v>
      </c>
      <c r="I2631" s="18" t="s">
        <v>4212</v>
      </c>
      <c r="J2631" s="20">
        <v>24000</v>
      </c>
      <c r="K2631" s="20">
        <v>50950</v>
      </c>
      <c r="L2631" s="20">
        <v>151</v>
      </c>
      <c r="M2631" s="20">
        <v>0</v>
      </c>
      <c r="N2631" s="20">
        <v>6.8</v>
      </c>
      <c r="O2631" s="20">
        <v>131</v>
      </c>
      <c r="P2631" s="20">
        <v>122</v>
      </c>
      <c r="Q2631" s="3">
        <v>9664316</v>
      </c>
      <c r="R2631" s="3">
        <v>27500000</v>
      </c>
      <c r="S2631" s="3">
        <f t="shared" si="410"/>
        <v>-17835684</v>
      </c>
      <c r="T2631" s="4">
        <f t="shared" si="411"/>
        <v>-0.64857032727272723</v>
      </c>
      <c r="U2631" s="5">
        <f t="shared" si="412"/>
        <v>26.94057186909091</v>
      </c>
      <c r="V2631" s="2">
        <f t="shared" si="413"/>
        <v>2007</v>
      </c>
      <c r="W2631" s="18" t="str">
        <f t="shared" si="414"/>
        <v>dekabr</v>
      </c>
      <c r="X2631" s="18" t="str">
        <f t="shared" si="415"/>
        <v>Gavin Hood</v>
      </c>
      <c r="Y2631" s="18" t="str">
        <f t="shared" si="416"/>
        <v>RENDİTİON</v>
      </c>
      <c r="Z2631" s="18" t="str">
        <f t="shared" si="417"/>
        <v>Normal</v>
      </c>
      <c r="AA2631" s="18" t="str">
        <f>VLOOKUP(D2631, lookups!$A$2:$B$18, 2, FALSE)</f>
        <v>Medium Budget</v>
      </c>
      <c r="AB2631" s="18" t="str">
        <f t="shared" si="418"/>
        <v>Not Recommended</v>
      </c>
      <c r="AC2631" s="18" t="str">
        <f t="shared" si="419"/>
        <v>Normal</v>
      </c>
    </row>
    <row r="2632" spans="1:29" x14ac:dyDescent="0.35">
      <c r="A2632" s="18" t="s">
        <v>3330</v>
      </c>
      <c r="B2632" s="19">
        <v>37669</v>
      </c>
      <c r="C2632" s="18" t="s">
        <v>50</v>
      </c>
      <c r="D2632" s="18" t="s">
        <v>38</v>
      </c>
      <c r="E2632" s="18" t="s">
        <v>21</v>
      </c>
      <c r="F2632" s="18" t="s">
        <v>22</v>
      </c>
      <c r="G2632" s="18" t="s">
        <v>150</v>
      </c>
      <c r="H2632" s="18" t="s">
        <v>2513</v>
      </c>
      <c r="I2632" s="18" t="s">
        <v>928</v>
      </c>
      <c r="J2632" s="20">
        <v>1000</v>
      </c>
      <c r="K2632" s="20">
        <v>3096</v>
      </c>
      <c r="L2632" s="20">
        <v>0</v>
      </c>
      <c r="M2632" s="20">
        <v>0</v>
      </c>
      <c r="N2632" s="20">
        <v>5.8</v>
      </c>
      <c r="O2632" s="20">
        <v>78</v>
      </c>
      <c r="P2632" s="20">
        <v>89</v>
      </c>
      <c r="Q2632" s="3">
        <v>9652000</v>
      </c>
      <c r="R2632" s="3">
        <v>40000000</v>
      </c>
      <c r="S2632" s="3">
        <f t="shared" si="410"/>
        <v>-30348000</v>
      </c>
      <c r="T2632" s="4">
        <f t="shared" si="411"/>
        <v>-0.75870000000000004</v>
      </c>
      <c r="U2632" s="5">
        <f t="shared" si="412"/>
        <v>22.896519999999999</v>
      </c>
      <c r="V2632" s="2">
        <f t="shared" si="413"/>
        <v>2003</v>
      </c>
      <c r="W2632" s="18" t="str">
        <f t="shared" si="414"/>
        <v>fevral</v>
      </c>
      <c r="X2632" s="18" t="str">
        <f t="shared" si="415"/>
        <v>Danny DeVito</v>
      </c>
      <c r="Y2632" s="18" t="str">
        <f t="shared" si="416"/>
        <v>DUPLEX</v>
      </c>
      <c r="Z2632" s="18" t="str">
        <f t="shared" si="417"/>
        <v>Normal</v>
      </c>
      <c r="AA2632" s="18" t="str">
        <f>VLOOKUP(D2632, lookups!$A$2:$B$18, 2, FALSE)</f>
        <v>Medium Budget</v>
      </c>
      <c r="AB2632" s="18" t="str">
        <f t="shared" si="418"/>
        <v>Not Recommended</v>
      </c>
      <c r="AC2632" s="18" t="str">
        <f t="shared" si="419"/>
        <v>High Buzz Mismatch</v>
      </c>
    </row>
    <row r="2633" spans="1:29" x14ac:dyDescent="0.35">
      <c r="A2633" s="18" t="s">
        <v>5859</v>
      </c>
      <c r="B2633" s="19">
        <v>40727</v>
      </c>
      <c r="C2633" s="18" t="s">
        <v>50</v>
      </c>
      <c r="D2633" s="18" t="s">
        <v>38</v>
      </c>
      <c r="E2633" s="18" t="s">
        <v>21</v>
      </c>
      <c r="F2633" s="18" t="s">
        <v>22</v>
      </c>
      <c r="G2633" s="18" t="s">
        <v>150</v>
      </c>
      <c r="H2633" s="18" t="s">
        <v>5860</v>
      </c>
      <c r="I2633" s="18" t="s">
        <v>3128</v>
      </c>
      <c r="J2633" s="20">
        <v>2000</v>
      </c>
      <c r="K2633" s="20">
        <v>5470</v>
      </c>
      <c r="L2633" s="20">
        <v>41</v>
      </c>
      <c r="M2633" s="20">
        <v>0</v>
      </c>
      <c r="N2633" s="20">
        <v>4.9000000000000004</v>
      </c>
      <c r="O2633" s="20">
        <v>169</v>
      </c>
      <c r="P2633" s="20">
        <v>89</v>
      </c>
      <c r="Q2633" s="3">
        <v>9639242</v>
      </c>
      <c r="R2633" s="3">
        <v>24000000</v>
      </c>
      <c r="S2633" s="3">
        <f t="shared" si="410"/>
        <v>-14360758</v>
      </c>
      <c r="T2633" s="4">
        <f t="shared" si="411"/>
        <v>-0.59836491666666669</v>
      </c>
      <c r="U2633" s="5">
        <f t="shared" si="412"/>
        <v>19.360654033333336</v>
      </c>
      <c r="V2633" s="2">
        <f t="shared" si="413"/>
        <v>2011</v>
      </c>
      <c r="W2633" s="18" t="str">
        <f t="shared" si="414"/>
        <v>iyul</v>
      </c>
      <c r="X2633" s="18" t="str">
        <f t="shared" si="415"/>
        <v>Douglas McGrath</v>
      </c>
      <c r="Y2633" s="18" t="str">
        <f t="shared" si="416"/>
        <v>I DON'T KNOW HOW SHE DOES IT</v>
      </c>
      <c r="Z2633" s="18" t="str">
        <f t="shared" si="417"/>
        <v>Normal</v>
      </c>
      <c r="AA2633" s="18" t="str">
        <f>VLOOKUP(D2633, lookups!$A$2:$B$18, 2, FALSE)</f>
        <v>Medium Budget</v>
      </c>
      <c r="AB2633" s="18" t="str">
        <f t="shared" si="418"/>
        <v>Not Recommended</v>
      </c>
      <c r="AC2633" s="18" t="str">
        <f t="shared" si="419"/>
        <v>High Buzz Mismatch</v>
      </c>
    </row>
    <row r="2634" spans="1:29" x14ac:dyDescent="0.35">
      <c r="A2634" s="18" t="s">
        <v>2350</v>
      </c>
      <c r="B2634" s="19">
        <v>36545</v>
      </c>
      <c r="C2634" s="18" t="s">
        <v>50</v>
      </c>
      <c r="D2634" s="18" t="s">
        <v>95</v>
      </c>
      <c r="E2634" s="18" t="s">
        <v>21</v>
      </c>
      <c r="F2634" s="18" t="s">
        <v>22</v>
      </c>
      <c r="G2634" s="18" t="s">
        <v>102</v>
      </c>
      <c r="H2634" s="18" t="s">
        <v>2351</v>
      </c>
      <c r="I2634" s="18" t="s">
        <v>2352</v>
      </c>
      <c r="J2634" s="20">
        <v>93</v>
      </c>
      <c r="K2634" s="20">
        <v>315</v>
      </c>
      <c r="L2634" s="20">
        <v>99</v>
      </c>
      <c r="M2634" s="20">
        <v>207</v>
      </c>
      <c r="N2634" s="20">
        <v>5.9</v>
      </c>
      <c r="O2634" s="20">
        <v>29</v>
      </c>
      <c r="P2634" s="20">
        <v>82</v>
      </c>
      <c r="Q2634" s="3">
        <v>9628751</v>
      </c>
      <c r="R2634" s="3">
        <v>5000000</v>
      </c>
      <c r="S2634" s="3">
        <f t="shared" si="410"/>
        <v>4628751</v>
      </c>
      <c r="T2634" s="4">
        <f t="shared" si="411"/>
        <v>0.92575019999999997</v>
      </c>
      <c r="U2634" s="5">
        <f t="shared" si="412"/>
        <v>23.991000080000003</v>
      </c>
      <c r="V2634" s="2">
        <f t="shared" si="413"/>
        <v>2000</v>
      </c>
      <c r="W2634" s="18" t="str">
        <f t="shared" si="414"/>
        <v>yanvar</v>
      </c>
      <c r="X2634" s="18" t="str">
        <f t="shared" si="415"/>
        <v>Mamoru Hosoda</v>
      </c>
      <c r="Y2634" s="18" t="str">
        <f t="shared" si="416"/>
        <v>DİGİMON: THE MOVİE</v>
      </c>
      <c r="Z2634" s="18" t="str">
        <f t="shared" si="417"/>
        <v>Normal</v>
      </c>
      <c r="AA2634" s="18" t="str">
        <f>VLOOKUP(D2634, lookups!$A$2:$B$18, 2, FALSE)</f>
        <v>High Budget</v>
      </c>
      <c r="AB2634" s="18" t="str">
        <f t="shared" si="418"/>
        <v>Not Recommended</v>
      </c>
      <c r="AC2634" s="18" t="str">
        <f t="shared" si="419"/>
        <v>High Buzz Mismatch</v>
      </c>
    </row>
    <row r="2635" spans="1:29" x14ac:dyDescent="0.35">
      <c r="A2635" s="18" t="s">
        <v>91</v>
      </c>
      <c r="B2635" s="19">
        <v>20026</v>
      </c>
      <c r="C2635" s="18" t="s">
        <v>19</v>
      </c>
      <c r="D2635" s="18" t="s">
        <v>20</v>
      </c>
      <c r="E2635" s="18" t="s">
        <v>21</v>
      </c>
      <c r="F2635" s="18" t="s">
        <v>22</v>
      </c>
      <c r="G2635" s="18" t="s">
        <v>23</v>
      </c>
      <c r="H2635" s="18" t="s">
        <v>92</v>
      </c>
      <c r="I2635" s="18" t="s">
        <v>93</v>
      </c>
      <c r="J2635" s="20">
        <v>10000</v>
      </c>
      <c r="K2635" s="20">
        <v>11094</v>
      </c>
      <c r="L2635" s="20">
        <v>603</v>
      </c>
      <c r="M2635" s="20">
        <v>0</v>
      </c>
      <c r="N2635" s="20">
        <v>8.1999999999999993</v>
      </c>
      <c r="O2635" s="20">
        <v>134</v>
      </c>
      <c r="P2635" s="20">
        <v>108</v>
      </c>
      <c r="Q2635" s="3">
        <v>9600000</v>
      </c>
      <c r="R2635" s="3">
        <v>910000</v>
      </c>
      <c r="S2635" s="3">
        <f t="shared" si="410"/>
        <v>8690000</v>
      </c>
      <c r="T2635" s="4">
        <f t="shared" si="411"/>
        <v>9.5494505494505493</v>
      </c>
      <c r="U2635" s="5">
        <f t="shared" si="412"/>
        <v>36.619780219780218</v>
      </c>
      <c r="V2635" s="2">
        <f t="shared" si="413"/>
        <v>1954</v>
      </c>
      <c r="W2635" s="18" t="str">
        <f t="shared" si="414"/>
        <v>oktyabr</v>
      </c>
      <c r="X2635" s="18" t="str">
        <f t="shared" si="415"/>
        <v>Elia Kazan</v>
      </c>
      <c r="Y2635" s="18" t="str">
        <f t="shared" si="416"/>
        <v>ON THE WATERFRONT</v>
      </c>
      <c r="Z2635" s="18" t="str">
        <f t="shared" si="417"/>
        <v>Normal</v>
      </c>
      <c r="AA2635" s="18" t="str">
        <f>VLOOKUP(D2635, lookups!$A$2:$B$18, 2, FALSE)</f>
        <v>Medium Budget</v>
      </c>
      <c r="AB2635" s="18" t="str">
        <f t="shared" si="418"/>
        <v>Not Recommended</v>
      </c>
      <c r="AC2635" s="18" t="str">
        <f t="shared" si="419"/>
        <v>High Buzz / High Score</v>
      </c>
    </row>
    <row r="2636" spans="1:29" x14ac:dyDescent="0.35">
      <c r="A2636" s="18" t="s">
        <v>5074</v>
      </c>
      <c r="B2636" s="19">
        <v>39542</v>
      </c>
      <c r="C2636" s="18" t="s">
        <v>19</v>
      </c>
      <c r="D2636" s="18" t="s">
        <v>79</v>
      </c>
      <c r="E2636" s="18" t="s">
        <v>21</v>
      </c>
      <c r="F2636" s="18" t="s">
        <v>22</v>
      </c>
      <c r="G2636" s="18" t="s">
        <v>102</v>
      </c>
      <c r="H2636" s="18" t="s">
        <v>433</v>
      </c>
      <c r="I2636" s="18" t="s">
        <v>1301</v>
      </c>
      <c r="J2636" s="20">
        <v>2000</v>
      </c>
      <c r="K2636" s="20">
        <v>5162</v>
      </c>
      <c r="L2636" s="20">
        <v>39</v>
      </c>
      <c r="M2636" s="20">
        <v>0</v>
      </c>
      <c r="N2636" s="20">
        <v>7.3</v>
      </c>
      <c r="O2636" s="20">
        <v>86</v>
      </c>
      <c r="P2636" s="20">
        <v>130</v>
      </c>
      <c r="Q2636" s="3">
        <v>9589875</v>
      </c>
      <c r="R2636" s="3">
        <v>40000000</v>
      </c>
      <c r="S2636" s="3">
        <f t="shared" si="410"/>
        <v>-30410125</v>
      </c>
      <c r="T2636" s="4">
        <f t="shared" si="411"/>
        <v>-0.76025312499999997</v>
      </c>
      <c r="U2636" s="5">
        <f t="shared" si="412"/>
        <v>28.895898750000001</v>
      </c>
      <c r="V2636" s="2">
        <f t="shared" si="413"/>
        <v>2008</v>
      </c>
      <c r="W2636" s="18" t="str">
        <f t="shared" si="414"/>
        <v>aprel</v>
      </c>
      <c r="X2636" s="18" t="str">
        <f t="shared" si="415"/>
        <v>Gary Fleder</v>
      </c>
      <c r="Y2636" s="18" t="str">
        <f t="shared" si="416"/>
        <v>THE EXPRESS</v>
      </c>
      <c r="Z2636" s="18" t="str">
        <f t="shared" si="417"/>
        <v>Normal</v>
      </c>
      <c r="AA2636" s="18" t="str">
        <f>VLOOKUP(D2636, lookups!$A$2:$B$18, 2, FALSE)</f>
        <v>Medium Budget</v>
      </c>
      <c r="AB2636" s="18" t="str">
        <f t="shared" si="418"/>
        <v>Not Recommended</v>
      </c>
      <c r="AC2636" s="18" t="str">
        <f t="shared" si="419"/>
        <v>Normal</v>
      </c>
    </row>
    <row r="2637" spans="1:29" x14ac:dyDescent="0.35">
      <c r="A2637" s="18" t="s">
        <v>5543</v>
      </c>
      <c r="B2637" s="19">
        <v>40484</v>
      </c>
      <c r="C2637" s="18" t="s">
        <v>50</v>
      </c>
      <c r="D2637" s="18" t="s">
        <v>79</v>
      </c>
      <c r="E2637" s="18" t="s">
        <v>21</v>
      </c>
      <c r="F2637" s="18" t="s">
        <v>22</v>
      </c>
      <c r="G2637" s="18" t="s">
        <v>150</v>
      </c>
      <c r="H2637" s="18" t="s">
        <v>1274</v>
      </c>
      <c r="I2637" s="18" t="s">
        <v>1444</v>
      </c>
      <c r="J2637" s="20">
        <v>6000</v>
      </c>
      <c r="K2637" s="20">
        <v>10191</v>
      </c>
      <c r="L2637" s="20">
        <v>218</v>
      </c>
      <c r="M2637" s="20">
        <v>9000</v>
      </c>
      <c r="N2637" s="20">
        <v>6.8</v>
      </c>
      <c r="O2637" s="20">
        <v>214</v>
      </c>
      <c r="P2637" s="20">
        <v>108</v>
      </c>
      <c r="Q2637" s="3">
        <v>9528092</v>
      </c>
      <c r="R2637" s="3">
        <v>22000000</v>
      </c>
      <c r="S2637" s="3">
        <f t="shared" si="410"/>
        <v>-12471908</v>
      </c>
      <c r="T2637" s="4">
        <f t="shared" si="411"/>
        <v>-0.56690490909090907</v>
      </c>
      <c r="U2637" s="5">
        <f t="shared" si="412"/>
        <v>27.873238036363635</v>
      </c>
      <c r="V2637" s="2">
        <f t="shared" si="413"/>
        <v>2010</v>
      </c>
      <c r="W2637" s="18" t="str">
        <f t="shared" si="414"/>
        <v>noyabr</v>
      </c>
      <c r="X2637" s="18" t="str">
        <f t="shared" si="415"/>
        <v>Doug Liman</v>
      </c>
      <c r="Y2637" s="18" t="str">
        <f t="shared" si="416"/>
        <v>FAİR GAME</v>
      </c>
      <c r="Z2637" s="18" t="str">
        <f t="shared" si="417"/>
        <v>Normal</v>
      </c>
      <c r="AA2637" s="18" t="str">
        <f>VLOOKUP(D2637, lookups!$A$2:$B$18, 2, FALSE)</f>
        <v>Medium Budget</v>
      </c>
      <c r="AB2637" s="18" t="str">
        <f t="shared" si="418"/>
        <v>Not Recommended</v>
      </c>
      <c r="AC2637" s="18" t="str">
        <f t="shared" si="419"/>
        <v>Normal</v>
      </c>
    </row>
    <row r="2638" spans="1:29" x14ac:dyDescent="0.35">
      <c r="A2638" s="18" t="s">
        <v>4637</v>
      </c>
      <c r="B2638" s="19">
        <v>39123</v>
      </c>
      <c r="C2638" s="18" t="s">
        <v>50</v>
      </c>
      <c r="D2638" s="18" t="s">
        <v>95</v>
      </c>
      <c r="E2638" s="18" t="s">
        <v>21</v>
      </c>
      <c r="F2638" s="18" t="s">
        <v>22</v>
      </c>
      <c r="G2638" s="18" t="s">
        <v>110</v>
      </c>
      <c r="H2638" s="18" t="s">
        <v>4638</v>
      </c>
      <c r="I2638" s="18" t="s">
        <v>3764</v>
      </c>
      <c r="J2638" s="20">
        <v>856</v>
      </c>
      <c r="K2638" s="20">
        <v>3309</v>
      </c>
      <c r="L2638" s="20">
        <v>0</v>
      </c>
      <c r="M2638" s="20">
        <v>0</v>
      </c>
      <c r="N2638" s="20">
        <v>6.8</v>
      </c>
      <c r="O2638" s="20">
        <v>166</v>
      </c>
      <c r="P2638" s="20">
        <v>111</v>
      </c>
      <c r="Q2638" s="3">
        <v>9525276</v>
      </c>
      <c r="R2638" s="3">
        <v>20000000</v>
      </c>
      <c r="S2638" s="3">
        <f t="shared" si="410"/>
        <v>-10474724</v>
      </c>
      <c r="T2638" s="4">
        <f t="shared" si="411"/>
        <v>-0.52373619999999999</v>
      </c>
      <c r="U2638" s="5">
        <f t="shared" si="412"/>
        <v>26.990505519999999</v>
      </c>
      <c r="V2638" s="2">
        <f t="shared" si="413"/>
        <v>2007</v>
      </c>
      <c r="W2638" s="18" t="str">
        <f t="shared" si="414"/>
        <v>fevral</v>
      </c>
      <c r="X2638" s="18" t="str">
        <f t="shared" si="415"/>
        <v>James Wan</v>
      </c>
      <c r="Y2638" s="18" t="str">
        <f t="shared" si="416"/>
        <v>DEATH SENTENCE</v>
      </c>
      <c r="Z2638" s="18" t="str">
        <f t="shared" si="417"/>
        <v>Normal</v>
      </c>
      <c r="AA2638" s="18" t="str">
        <f>VLOOKUP(D2638, lookups!$A$2:$B$18, 2, FALSE)</f>
        <v>High Budget</v>
      </c>
      <c r="AB2638" s="18" t="str">
        <f t="shared" si="418"/>
        <v>Not Recommended</v>
      </c>
      <c r="AC2638" s="18" t="str">
        <f t="shared" si="419"/>
        <v>Normal</v>
      </c>
    </row>
    <row r="2639" spans="1:29" x14ac:dyDescent="0.35">
      <c r="A2639" s="18" t="s">
        <v>6082</v>
      </c>
      <c r="B2639" s="19">
        <v>41177</v>
      </c>
      <c r="C2639" s="18" t="s">
        <v>50</v>
      </c>
      <c r="D2639" s="18" t="s">
        <v>95</v>
      </c>
      <c r="E2639" s="18" t="s">
        <v>21</v>
      </c>
      <c r="F2639" s="18" t="s">
        <v>22</v>
      </c>
      <c r="G2639" s="18" t="s">
        <v>110</v>
      </c>
      <c r="H2639" s="18" t="s">
        <v>254</v>
      </c>
      <c r="I2639" s="18" t="s">
        <v>2502</v>
      </c>
      <c r="J2639" s="20">
        <v>13000</v>
      </c>
      <c r="K2639" s="20">
        <v>25418</v>
      </c>
      <c r="L2639" s="20">
        <v>394</v>
      </c>
      <c r="M2639" s="20">
        <v>10000</v>
      </c>
      <c r="N2639" s="20">
        <v>5.7</v>
      </c>
      <c r="O2639" s="20">
        <v>279</v>
      </c>
      <c r="P2639" s="20">
        <v>92</v>
      </c>
      <c r="Q2639" s="3">
        <v>9483821</v>
      </c>
      <c r="R2639" s="3">
        <v>55000000</v>
      </c>
      <c r="S2639" s="3">
        <f t="shared" si="410"/>
        <v>-45516179</v>
      </c>
      <c r="T2639" s="4">
        <f t="shared" si="411"/>
        <v>-0.82756689090909086</v>
      </c>
      <c r="U2639" s="5">
        <f t="shared" si="412"/>
        <v>23.468973243636363</v>
      </c>
      <c r="V2639" s="2">
        <f t="shared" si="413"/>
        <v>2012</v>
      </c>
      <c r="W2639" s="18" t="str">
        <f t="shared" si="414"/>
        <v>sentyabr</v>
      </c>
      <c r="X2639" s="18" t="str">
        <f t="shared" si="415"/>
        <v>Walter Hill</v>
      </c>
      <c r="Y2639" s="18" t="str">
        <f t="shared" si="416"/>
        <v>BULLET TO THE HEAD</v>
      </c>
      <c r="Z2639" s="18" t="str">
        <f t="shared" si="417"/>
        <v>Underperformer</v>
      </c>
      <c r="AA2639" s="18" t="str">
        <f>VLOOKUP(D2639, lookups!$A$2:$B$18, 2, FALSE)</f>
        <v>High Budget</v>
      </c>
      <c r="AB2639" s="18" t="str">
        <f t="shared" si="418"/>
        <v>Not Recommended</v>
      </c>
      <c r="AC2639" s="18" t="str">
        <f t="shared" si="419"/>
        <v>High Buzz Mismatch</v>
      </c>
    </row>
    <row r="2640" spans="1:29" x14ac:dyDescent="0.35">
      <c r="A2640" s="18" t="s">
        <v>1925</v>
      </c>
      <c r="B2640" s="19">
        <v>35941</v>
      </c>
      <c r="C2640" s="18" t="s">
        <v>50</v>
      </c>
      <c r="D2640" s="18" t="s">
        <v>27</v>
      </c>
      <c r="E2640" s="18" t="s">
        <v>178</v>
      </c>
      <c r="F2640" s="18" t="s">
        <v>356</v>
      </c>
      <c r="G2640" s="18" t="s">
        <v>110</v>
      </c>
      <c r="H2640" s="18" t="s">
        <v>1926</v>
      </c>
      <c r="I2640" s="18" t="s">
        <v>1927</v>
      </c>
      <c r="J2640" s="20">
        <v>24</v>
      </c>
      <c r="K2640" s="20">
        <v>29</v>
      </c>
      <c r="L2640" s="20">
        <v>63</v>
      </c>
      <c r="M2640" s="20">
        <v>0</v>
      </c>
      <c r="N2640" s="20">
        <v>7.7</v>
      </c>
      <c r="O2640" s="20">
        <v>94</v>
      </c>
      <c r="P2640" s="20">
        <v>130</v>
      </c>
      <c r="Q2640" s="3">
        <v>9473382</v>
      </c>
      <c r="R2640" s="3">
        <v>10000000</v>
      </c>
      <c r="S2640" s="3">
        <f t="shared" si="410"/>
        <v>-526618</v>
      </c>
      <c r="T2640" s="4">
        <f t="shared" si="411"/>
        <v>-5.2661800000000002E-2</v>
      </c>
      <c r="U2640" s="5">
        <f t="shared" si="412"/>
        <v>30.778935280000002</v>
      </c>
      <c r="V2640" s="2">
        <f t="shared" si="413"/>
        <v>1998</v>
      </c>
      <c r="W2640" s="18" t="str">
        <f t="shared" si="414"/>
        <v>may</v>
      </c>
      <c r="X2640" s="18" t="str">
        <f t="shared" si="415"/>
        <v>FranÃ§ois Girard</v>
      </c>
      <c r="Y2640" s="18" t="str">
        <f t="shared" si="416"/>
        <v>THE RED VİOLİN</v>
      </c>
      <c r="Z2640" s="18" t="str">
        <f t="shared" si="417"/>
        <v>Normal</v>
      </c>
      <c r="AA2640" s="18" t="str">
        <f>VLOOKUP(D2640, lookups!$A$2:$B$18, 2, FALSE)</f>
        <v>Medium Budget</v>
      </c>
      <c r="AB2640" s="18" t="str">
        <f t="shared" si="418"/>
        <v>Not Recommended</v>
      </c>
      <c r="AC2640" s="18" t="str">
        <f t="shared" si="419"/>
        <v>Normal</v>
      </c>
    </row>
    <row r="2641" spans="1:29" x14ac:dyDescent="0.35">
      <c r="A2641" s="18" t="s">
        <v>1426</v>
      </c>
      <c r="B2641" s="19">
        <v>35418</v>
      </c>
      <c r="C2641" s="18" t="s">
        <v>50</v>
      </c>
      <c r="D2641" s="18" t="s">
        <v>38</v>
      </c>
      <c r="E2641" s="18" t="s">
        <v>21</v>
      </c>
      <c r="F2641" s="18" t="s">
        <v>22</v>
      </c>
      <c r="G2641" s="18" t="s">
        <v>110</v>
      </c>
      <c r="H2641" s="18" t="s">
        <v>1427</v>
      </c>
      <c r="I2641" s="18" t="s">
        <v>1280</v>
      </c>
      <c r="J2641" s="20">
        <v>385</v>
      </c>
      <c r="K2641" s="20">
        <v>995</v>
      </c>
      <c r="L2641" s="20">
        <v>0</v>
      </c>
      <c r="M2641" s="20">
        <v>453</v>
      </c>
      <c r="N2641" s="20">
        <v>6.1</v>
      </c>
      <c r="O2641" s="20">
        <v>43</v>
      </c>
      <c r="P2641" s="20">
        <v>96</v>
      </c>
      <c r="Q2641" s="3">
        <v>9449219</v>
      </c>
      <c r="R2641" s="3">
        <v>3500000</v>
      </c>
      <c r="S2641" s="3">
        <f t="shared" si="410"/>
        <v>5949219</v>
      </c>
      <c r="T2641" s="4">
        <f t="shared" si="411"/>
        <v>1.6997768571428571</v>
      </c>
      <c r="U2641" s="5">
        <f t="shared" si="412"/>
        <v>25.125210742857142</v>
      </c>
      <c r="V2641" s="2">
        <f t="shared" si="413"/>
        <v>1996</v>
      </c>
      <c r="W2641" s="18" t="str">
        <f t="shared" si="414"/>
        <v>dekabr</v>
      </c>
      <c r="X2641" s="18" t="str">
        <f t="shared" si="415"/>
        <v>Edward Burns</v>
      </c>
      <c r="Y2641" s="18" t="str">
        <f t="shared" si="416"/>
        <v>SHE'S THE ONE</v>
      </c>
      <c r="Z2641" s="18" t="str">
        <f t="shared" si="417"/>
        <v>Normal</v>
      </c>
      <c r="AA2641" s="18" t="str">
        <f>VLOOKUP(D2641, lookups!$A$2:$B$18, 2, FALSE)</f>
        <v>Medium Budget</v>
      </c>
      <c r="AB2641" s="18" t="str">
        <f t="shared" si="418"/>
        <v>Not Recommended</v>
      </c>
      <c r="AC2641" s="18" t="str">
        <f t="shared" si="419"/>
        <v>Normal</v>
      </c>
    </row>
    <row r="2642" spans="1:29" x14ac:dyDescent="0.35">
      <c r="A2642" s="18" t="s">
        <v>4727</v>
      </c>
      <c r="B2642" s="19">
        <v>39214</v>
      </c>
      <c r="C2642" s="18" t="s">
        <v>50</v>
      </c>
      <c r="D2642" s="18" t="s">
        <v>27</v>
      </c>
      <c r="E2642" s="18" t="s">
        <v>21</v>
      </c>
      <c r="F2642" s="18" t="s">
        <v>3550</v>
      </c>
      <c r="G2642" s="18" t="s">
        <v>110</v>
      </c>
      <c r="H2642" s="18" t="s">
        <v>4728</v>
      </c>
      <c r="I2642" s="18" t="s">
        <v>4729</v>
      </c>
      <c r="J2642" s="20">
        <v>200</v>
      </c>
      <c r="K2642" s="20">
        <v>332</v>
      </c>
      <c r="L2642" s="20">
        <v>109</v>
      </c>
      <c r="M2642" s="20">
        <v>26000</v>
      </c>
      <c r="N2642" s="20">
        <v>7.9</v>
      </c>
      <c r="O2642" s="20">
        <v>232</v>
      </c>
      <c r="P2642" s="20">
        <v>85</v>
      </c>
      <c r="Q2642" s="3">
        <v>9437933</v>
      </c>
      <c r="R2642" s="3">
        <v>180000</v>
      </c>
      <c r="S2642" s="3">
        <f t="shared" si="410"/>
        <v>9257933</v>
      </c>
      <c r="T2642" s="4">
        <f t="shared" si="411"/>
        <v>51.432961111111112</v>
      </c>
      <c r="U2642" s="5">
        <f t="shared" si="412"/>
        <v>54.773184444444446</v>
      </c>
      <c r="V2642" s="2">
        <f t="shared" si="413"/>
        <v>2007</v>
      </c>
      <c r="W2642" s="18" t="str">
        <f t="shared" si="414"/>
        <v>may</v>
      </c>
      <c r="X2642" s="18" t="str">
        <f t="shared" si="415"/>
        <v>John Carney</v>
      </c>
      <c r="Y2642" s="18" t="str">
        <f t="shared" si="416"/>
        <v>ONCE</v>
      </c>
      <c r="Z2642" s="18" t="str">
        <f t="shared" si="417"/>
        <v>Normal</v>
      </c>
      <c r="AA2642" s="18" t="str">
        <f>VLOOKUP(D2642, lookups!$A$2:$B$18, 2, FALSE)</f>
        <v>Medium Budget</v>
      </c>
      <c r="AB2642" s="18" t="str">
        <f t="shared" si="418"/>
        <v>Not Recommended</v>
      </c>
      <c r="AC2642" s="18" t="str">
        <f t="shared" si="419"/>
        <v>Normal</v>
      </c>
    </row>
    <row r="2643" spans="1:29" x14ac:dyDescent="0.35">
      <c r="A2643" s="18" t="s">
        <v>5195</v>
      </c>
      <c r="B2643" s="19">
        <v>40118</v>
      </c>
      <c r="C2643" s="18" t="s">
        <v>50</v>
      </c>
      <c r="D2643" s="18" t="s">
        <v>38</v>
      </c>
      <c r="E2643" s="18" t="s">
        <v>21</v>
      </c>
      <c r="F2643" s="18" t="s">
        <v>22</v>
      </c>
      <c r="G2643" s="18" t="s">
        <v>110</v>
      </c>
      <c r="H2643" s="18" t="s">
        <v>662</v>
      </c>
      <c r="I2643" s="18" t="s">
        <v>1982</v>
      </c>
      <c r="J2643" s="20">
        <v>925</v>
      </c>
      <c r="K2643" s="20">
        <v>1997</v>
      </c>
      <c r="L2643" s="20">
        <v>0</v>
      </c>
      <c r="M2643" s="20">
        <v>7000</v>
      </c>
      <c r="N2643" s="20">
        <v>7.1</v>
      </c>
      <c r="O2643" s="20">
        <v>217</v>
      </c>
      <c r="P2643" s="20">
        <v>98</v>
      </c>
      <c r="Q2643" s="3">
        <v>9430988</v>
      </c>
      <c r="R2643" s="3">
        <v>17000000</v>
      </c>
      <c r="S2643" s="3">
        <f t="shared" si="410"/>
        <v>-7569012</v>
      </c>
      <c r="T2643" s="4">
        <f t="shared" si="411"/>
        <v>-0.44523600000000002</v>
      </c>
      <c r="U2643" s="5">
        <f t="shared" si="412"/>
        <v>28.921905599999999</v>
      </c>
      <c r="V2643" s="2">
        <f t="shared" si="413"/>
        <v>2009</v>
      </c>
      <c r="W2643" s="18" t="str">
        <f t="shared" si="414"/>
        <v>noyabr</v>
      </c>
      <c r="X2643" s="18" t="str">
        <f t="shared" si="415"/>
        <v>Sam Mendes</v>
      </c>
      <c r="Y2643" s="18" t="str">
        <f t="shared" si="416"/>
        <v>AWAY WE GO</v>
      </c>
      <c r="Z2643" s="18" t="str">
        <f t="shared" si="417"/>
        <v>Normal</v>
      </c>
      <c r="AA2643" s="18" t="str">
        <f>VLOOKUP(D2643, lookups!$A$2:$B$18, 2, FALSE)</f>
        <v>Medium Budget</v>
      </c>
      <c r="AB2643" s="18" t="str">
        <f t="shared" si="418"/>
        <v>Not Recommended</v>
      </c>
      <c r="AC2643" s="18" t="str">
        <f t="shared" si="419"/>
        <v>Normal</v>
      </c>
    </row>
    <row r="2644" spans="1:29" x14ac:dyDescent="0.35">
      <c r="A2644" s="18" t="s">
        <v>6127</v>
      </c>
      <c r="B2644" s="19">
        <v>41206</v>
      </c>
      <c r="C2644" s="18" t="s">
        <v>50</v>
      </c>
      <c r="D2644" s="18" t="s">
        <v>58</v>
      </c>
      <c r="E2644" s="18" t="s">
        <v>21</v>
      </c>
      <c r="F2644" s="18" t="s">
        <v>22</v>
      </c>
      <c r="G2644" s="18" t="s">
        <v>150</v>
      </c>
      <c r="H2644" s="18" t="s">
        <v>6128</v>
      </c>
      <c r="I2644" s="18" t="s">
        <v>6129</v>
      </c>
      <c r="J2644" s="20">
        <v>962</v>
      </c>
      <c r="K2644" s="20">
        <v>3715</v>
      </c>
      <c r="L2644" s="20">
        <v>90</v>
      </c>
      <c r="M2644" s="20">
        <v>0</v>
      </c>
      <c r="N2644" s="20">
        <v>5.4</v>
      </c>
      <c r="O2644" s="20">
        <v>77</v>
      </c>
      <c r="P2644" s="20">
        <v>86</v>
      </c>
      <c r="Q2644" s="3">
        <v>9402410</v>
      </c>
      <c r="R2644" s="3">
        <v>14000000</v>
      </c>
      <c r="S2644" s="3">
        <f t="shared" si="410"/>
        <v>-4597590</v>
      </c>
      <c r="T2644" s="4">
        <f t="shared" si="411"/>
        <v>-0.32839928571428573</v>
      </c>
      <c r="U2644" s="5">
        <f t="shared" si="412"/>
        <v>21.468640285714287</v>
      </c>
      <c r="V2644" s="2">
        <f t="shared" si="413"/>
        <v>2012</v>
      </c>
      <c r="W2644" s="18" t="str">
        <f t="shared" si="414"/>
        <v>oktyabr</v>
      </c>
      <c r="X2644" s="18" t="str">
        <f t="shared" si="415"/>
        <v>Josh Schwartz</v>
      </c>
      <c r="Y2644" s="18" t="str">
        <f t="shared" si="416"/>
        <v>FUN SİZE</v>
      </c>
      <c r="Z2644" s="18" t="str">
        <f t="shared" si="417"/>
        <v>Normal</v>
      </c>
      <c r="AA2644" s="18" t="str">
        <f>VLOOKUP(D2644, lookups!$A$2:$B$18, 2, FALSE)</f>
        <v>High Budget</v>
      </c>
      <c r="AB2644" s="18" t="str">
        <f t="shared" si="418"/>
        <v>Not Recommended</v>
      </c>
      <c r="AC2644" s="18" t="str">
        <f t="shared" si="419"/>
        <v>High Buzz Mismatch</v>
      </c>
    </row>
    <row r="2645" spans="1:29" x14ac:dyDescent="0.35">
      <c r="A2645" s="18" t="s">
        <v>4274</v>
      </c>
      <c r="B2645" s="19">
        <v>39051</v>
      </c>
      <c r="C2645" s="18" t="s">
        <v>19</v>
      </c>
      <c r="D2645" s="18" t="s">
        <v>27</v>
      </c>
      <c r="E2645" s="18" t="s">
        <v>21</v>
      </c>
      <c r="F2645" s="18" t="s">
        <v>22</v>
      </c>
      <c r="G2645" s="18" t="s">
        <v>110</v>
      </c>
      <c r="H2645" s="18" t="s">
        <v>4275</v>
      </c>
      <c r="I2645" s="18" t="s">
        <v>4019</v>
      </c>
      <c r="J2645" s="20">
        <v>3000</v>
      </c>
      <c r="K2645" s="20">
        <v>5012</v>
      </c>
      <c r="L2645" s="20">
        <v>153</v>
      </c>
      <c r="M2645" s="20">
        <v>0</v>
      </c>
      <c r="N2645" s="20">
        <v>7</v>
      </c>
      <c r="O2645" s="20">
        <v>197</v>
      </c>
      <c r="P2645" s="20">
        <v>116</v>
      </c>
      <c r="Q2645" s="3">
        <v>9396487</v>
      </c>
      <c r="R2645" s="3">
        <v>15000000</v>
      </c>
      <c r="S2645" s="3">
        <f t="shared" si="410"/>
        <v>-5603513</v>
      </c>
      <c r="T2645" s="4">
        <f t="shared" si="411"/>
        <v>-0.37356753333333331</v>
      </c>
      <c r="U2645" s="5">
        <f t="shared" si="412"/>
        <v>27.850572986666666</v>
      </c>
      <c r="V2645" s="2">
        <f t="shared" si="413"/>
        <v>2006</v>
      </c>
      <c r="W2645" s="18" t="str">
        <f t="shared" si="414"/>
        <v>noyabr</v>
      </c>
      <c r="X2645" s="18" t="str">
        <f t="shared" si="415"/>
        <v>Craig Brewer</v>
      </c>
      <c r="Y2645" s="18" t="str">
        <f t="shared" si="416"/>
        <v>BLACK SNAKE MOAN</v>
      </c>
      <c r="Z2645" s="18" t="str">
        <f t="shared" si="417"/>
        <v>Normal</v>
      </c>
      <c r="AA2645" s="18" t="str">
        <f>VLOOKUP(D2645, lookups!$A$2:$B$18, 2, FALSE)</f>
        <v>Medium Budget</v>
      </c>
      <c r="AB2645" s="18" t="str">
        <f t="shared" si="418"/>
        <v>Not Recommended</v>
      </c>
      <c r="AC2645" s="18" t="str">
        <f t="shared" si="419"/>
        <v>Normal</v>
      </c>
    </row>
    <row r="2646" spans="1:29" x14ac:dyDescent="0.35">
      <c r="A2646" s="18" t="s">
        <v>5258</v>
      </c>
      <c r="B2646" s="19">
        <v>40154</v>
      </c>
      <c r="C2646" s="18" t="s">
        <v>50</v>
      </c>
      <c r="D2646" s="18" t="s">
        <v>95</v>
      </c>
      <c r="E2646" s="18" t="s">
        <v>21</v>
      </c>
      <c r="F2646" s="18" t="s">
        <v>22</v>
      </c>
      <c r="G2646" s="18" t="s">
        <v>102</v>
      </c>
      <c r="H2646" s="18" t="s">
        <v>5259</v>
      </c>
      <c r="I2646" s="18" t="s">
        <v>2371</v>
      </c>
      <c r="J2646" s="20">
        <v>473</v>
      </c>
      <c r="K2646" s="20">
        <v>1100</v>
      </c>
      <c r="L2646" s="20">
        <v>70</v>
      </c>
      <c r="M2646" s="20">
        <v>0</v>
      </c>
      <c r="N2646" s="20">
        <v>2.7</v>
      </c>
      <c r="O2646" s="20">
        <v>130</v>
      </c>
      <c r="P2646" s="20">
        <v>100</v>
      </c>
      <c r="Q2646" s="3">
        <v>9353573</v>
      </c>
      <c r="R2646" s="3">
        <v>45000000</v>
      </c>
      <c r="S2646" s="3">
        <f t="shared" si="410"/>
        <v>-35646427</v>
      </c>
      <c r="T2646" s="4">
        <f t="shared" si="411"/>
        <v>-0.79214282222222221</v>
      </c>
      <c r="U2646" s="5">
        <f t="shared" si="412"/>
        <v>10.483142871111111</v>
      </c>
      <c r="V2646" s="2">
        <f t="shared" si="413"/>
        <v>2009</v>
      </c>
      <c r="W2646" s="18" t="str">
        <f t="shared" si="414"/>
        <v>dekabr</v>
      </c>
      <c r="X2646" s="18" t="str">
        <f t="shared" si="415"/>
        <v>James Wong</v>
      </c>
      <c r="Y2646" s="18" t="str">
        <f t="shared" si="416"/>
        <v>DRAGONBALL: EVOLUTİON</v>
      </c>
      <c r="Z2646" s="18" t="str">
        <f t="shared" si="417"/>
        <v>Normal</v>
      </c>
      <c r="AA2646" s="18" t="str">
        <f>VLOOKUP(D2646, lookups!$A$2:$B$18, 2, FALSE)</f>
        <v>High Budget</v>
      </c>
      <c r="AB2646" s="18" t="str">
        <f t="shared" si="418"/>
        <v>Not Recommended</v>
      </c>
      <c r="AC2646" s="18" t="str">
        <f t="shared" si="419"/>
        <v>High Buzz Mismatch</v>
      </c>
    </row>
    <row r="2647" spans="1:29" x14ac:dyDescent="0.35">
      <c r="A2647" s="18" t="s">
        <v>878</v>
      </c>
      <c r="B2647" s="19">
        <v>33399</v>
      </c>
      <c r="C2647" s="18" t="s">
        <v>50</v>
      </c>
      <c r="D2647" s="18" t="s">
        <v>95</v>
      </c>
      <c r="E2647" s="18" t="s">
        <v>21</v>
      </c>
      <c r="F2647" s="18" t="s">
        <v>22</v>
      </c>
      <c r="G2647" s="18" t="s">
        <v>110</v>
      </c>
      <c r="H2647" s="18" t="s">
        <v>879</v>
      </c>
      <c r="I2647" s="18" t="s">
        <v>657</v>
      </c>
      <c r="J2647" s="20">
        <v>174</v>
      </c>
      <c r="K2647" s="20">
        <v>583</v>
      </c>
      <c r="L2647" s="20">
        <v>22</v>
      </c>
      <c r="M2647" s="20">
        <v>0</v>
      </c>
      <c r="N2647" s="20">
        <v>5.9</v>
      </c>
      <c r="O2647" s="20">
        <v>27</v>
      </c>
      <c r="P2647" s="20">
        <v>88</v>
      </c>
      <c r="Q2647" s="3">
        <v>9286314</v>
      </c>
      <c r="R2647" s="3">
        <v>17000000</v>
      </c>
      <c r="S2647" s="3">
        <f t="shared" si="410"/>
        <v>-7713686</v>
      </c>
      <c r="T2647" s="4">
        <f t="shared" si="411"/>
        <v>-0.45374623529411767</v>
      </c>
      <c r="U2647" s="5">
        <f t="shared" si="412"/>
        <v>23.418501505882354</v>
      </c>
      <c r="V2647" s="2">
        <f t="shared" si="413"/>
        <v>1991</v>
      </c>
      <c r="W2647" s="18" t="str">
        <f t="shared" si="414"/>
        <v>iyun</v>
      </c>
      <c r="X2647" s="18" t="str">
        <f t="shared" si="415"/>
        <v>Craig R. Baxley</v>
      </c>
      <c r="Y2647" s="18" t="str">
        <f t="shared" si="416"/>
        <v>STONE COLD</v>
      </c>
      <c r="Z2647" s="18" t="str">
        <f t="shared" si="417"/>
        <v>Normal</v>
      </c>
      <c r="AA2647" s="18" t="str">
        <f>VLOOKUP(D2647, lookups!$A$2:$B$18, 2, FALSE)</f>
        <v>High Budget</v>
      </c>
      <c r="AB2647" s="18" t="str">
        <f t="shared" si="418"/>
        <v>Not Recommended</v>
      </c>
      <c r="AC2647" s="18" t="str">
        <f t="shared" si="419"/>
        <v>High Buzz Mismatch</v>
      </c>
    </row>
    <row r="2648" spans="1:29" x14ac:dyDescent="0.35">
      <c r="A2648" s="18" t="s">
        <v>5804</v>
      </c>
      <c r="B2648" s="19">
        <v>40572</v>
      </c>
      <c r="C2648" s="18" t="s">
        <v>50</v>
      </c>
      <c r="D2648" s="18" t="s">
        <v>38</v>
      </c>
      <c r="E2648" s="18" t="s">
        <v>21</v>
      </c>
      <c r="F2648" s="18" t="s">
        <v>22</v>
      </c>
      <c r="G2648" s="18" t="s">
        <v>150</v>
      </c>
      <c r="H2648" s="18" t="s">
        <v>1395</v>
      </c>
      <c r="I2648" s="18" t="s">
        <v>876</v>
      </c>
      <c r="J2648" s="20">
        <v>11000</v>
      </c>
      <c r="K2648" s="20">
        <v>11328</v>
      </c>
      <c r="L2648" s="20">
        <v>0</v>
      </c>
      <c r="M2648" s="20">
        <v>15000</v>
      </c>
      <c r="N2648" s="20">
        <v>6.8</v>
      </c>
      <c r="O2648" s="20">
        <v>231</v>
      </c>
      <c r="P2648" s="20">
        <v>99</v>
      </c>
      <c r="Q2648" s="3">
        <v>9203192</v>
      </c>
      <c r="R2648" s="3">
        <v>5000000</v>
      </c>
      <c r="S2648" s="3">
        <f t="shared" si="410"/>
        <v>4203192</v>
      </c>
      <c r="T2648" s="4">
        <f t="shared" si="411"/>
        <v>0.84063840000000001</v>
      </c>
      <c r="U2648" s="5">
        <f t="shared" si="412"/>
        <v>29.036255359999998</v>
      </c>
      <c r="V2648" s="2">
        <f t="shared" si="413"/>
        <v>2011</v>
      </c>
      <c r="W2648" s="18" t="str">
        <f t="shared" si="414"/>
        <v>yanvar</v>
      </c>
      <c r="X2648" s="18" t="str">
        <f t="shared" si="415"/>
        <v>Richard Linklater</v>
      </c>
      <c r="Y2648" s="18" t="str">
        <f t="shared" si="416"/>
        <v>BERNİE</v>
      </c>
      <c r="Z2648" s="18" t="str">
        <f t="shared" si="417"/>
        <v>Normal</v>
      </c>
      <c r="AA2648" s="18" t="str">
        <f>VLOOKUP(D2648, lookups!$A$2:$B$18, 2, FALSE)</f>
        <v>Medium Budget</v>
      </c>
      <c r="AB2648" s="18" t="str">
        <f t="shared" si="418"/>
        <v>Not Recommended</v>
      </c>
      <c r="AC2648" s="18" t="str">
        <f t="shared" si="419"/>
        <v>Normal</v>
      </c>
    </row>
    <row r="2649" spans="1:29" x14ac:dyDescent="0.35">
      <c r="A2649" s="18" t="s">
        <v>5175</v>
      </c>
      <c r="B2649" s="19">
        <v>39859</v>
      </c>
      <c r="C2649" s="18" t="s">
        <v>50</v>
      </c>
      <c r="D2649" s="18" t="s">
        <v>38</v>
      </c>
      <c r="E2649" s="18" t="s">
        <v>21</v>
      </c>
      <c r="F2649" s="18" t="s">
        <v>22</v>
      </c>
      <c r="G2649" s="18" t="s">
        <v>110</v>
      </c>
      <c r="H2649" s="18" t="s">
        <v>5176</v>
      </c>
      <c r="I2649" s="18" t="s">
        <v>3832</v>
      </c>
      <c r="J2649" s="20">
        <v>816</v>
      </c>
      <c r="K2649" s="20">
        <v>1120</v>
      </c>
      <c r="L2649" s="20">
        <v>1000</v>
      </c>
      <c r="M2649" s="20">
        <v>10000</v>
      </c>
      <c r="N2649" s="20">
        <v>7</v>
      </c>
      <c r="O2649" s="20">
        <v>341</v>
      </c>
      <c r="P2649" s="20">
        <v>106</v>
      </c>
      <c r="Q2649" s="3">
        <v>9190525</v>
      </c>
      <c r="R2649" s="3">
        <v>7000000</v>
      </c>
      <c r="S2649" s="3">
        <f t="shared" si="410"/>
        <v>2190525</v>
      </c>
      <c r="T2649" s="4">
        <f t="shared" si="411"/>
        <v>0.31293214285714288</v>
      </c>
      <c r="U2649" s="5">
        <f t="shared" si="412"/>
        <v>29.125172857142857</v>
      </c>
      <c r="V2649" s="2">
        <f t="shared" si="413"/>
        <v>2009</v>
      </c>
      <c r="W2649" s="18" t="str">
        <f t="shared" si="414"/>
        <v>fevral</v>
      </c>
      <c r="X2649" s="18" t="str">
        <f t="shared" si="415"/>
        <v>Ethan Coen</v>
      </c>
      <c r="Y2649" s="18" t="str">
        <f t="shared" si="416"/>
        <v>A SERİOUS MAN</v>
      </c>
      <c r="Z2649" s="18" t="str">
        <f t="shared" si="417"/>
        <v>Normal</v>
      </c>
      <c r="AA2649" s="18" t="str">
        <f>VLOOKUP(D2649, lookups!$A$2:$B$18, 2, FALSE)</f>
        <v>Medium Budget</v>
      </c>
      <c r="AB2649" s="18" t="str">
        <f t="shared" si="418"/>
        <v>Not Recommended</v>
      </c>
      <c r="AC2649" s="18" t="str">
        <f t="shared" si="419"/>
        <v>Normal</v>
      </c>
    </row>
    <row r="2650" spans="1:29" x14ac:dyDescent="0.35">
      <c r="A2650" s="18" t="s">
        <v>2600</v>
      </c>
      <c r="B2650" s="19">
        <v>36794</v>
      </c>
      <c r="C2650" s="18" t="s">
        <v>50</v>
      </c>
      <c r="D2650" s="18" t="s">
        <v>27</v>
      </c>
      <c r="E2650" s="18" t="s">
        <v>21</v>
      </c>
      <c r="F2650" s="18" t="s">
        <v>22</v>
      </c>
      <c r="G2650" s="18" t="s">
        <v>110</v>
      </c>
      <c r="H2650" s="18" t="s">
        <v>438</v>
      </c>
      <c r="I2650" s="18" t="s">
        <v>2601</v>
      </c>
      <c r="J2650" s="20">
        <v>2000</v>
      </c>
      <c r="K2650" s="20">
        <v>4288</v>
      </c>
      <c r="L2650" s="20">
        <v>50</v>
      </c>
      <c r="M2650" s="20">
        <v>756</v>
      </c>
      <c r="N2650" s="20">
        <v>7.7</v>
      </c>
      <c r="O2650" s="20">
        <v>122</v>
      </c>
      <c r="P2650" s="20">
        <v>111</v>
      </c>
      <c r="Q2650" s="3">
        <v>9180275</v>
      </c>
      <c r="R2650" s="3">
        <v>1200000</v>
      </c>
      <c r="S2650" s="3">
        <f t="shared" si="410"/>
        <v>7980275</v>
      </c>
      <c r="T2650" s="4">
        <f t="shared" si="411"/>
        <v>6.6502291666666666</v>
      </c>
      <c r="U2650" s="5">
        <f t="shared" si="412"/>
        <v>33.535691666666672</v>
      </c>
      <c r="V2650" s="2">
        <f t="shared" si="413"/>
        <v>2000</v>
      </c>
      <c r="W2650" s="18" t="str">
        <f t="shared" si="414"/>
        <v>sentyabr</v>
      </c>
      <c r="X2650" s="18" t="str">
        <f t="shared" si="415"/>
        <v>Kenneth Lonergan</v>
      </c>
      <c r="Y2650" s="18" t="str">
        <f t="shared" si="416"/>
        <v>YOU CAN COUNT ON ME</v>
      </c>
      <c r="Z2650" s="18" t="str">
        <f t="shared" si="417"/>
        <v>Normal</v>
      </c>
      <c r="AA2650" s="18" t="str">
        <f>VLOOKUP(D2650, lookups!$A$2:$B$18, 2, FALSE)</f>
        <v>Medium Budget</v>
      </c>
      <c r="AB2650" s="18" t="str">
        <f t="shared" si="418"/>
        <v>Not Recommended</v>
      </c>
      <c r="AC2650" s="18" t="str">
        <f t="shared" si="419"/>
        <v>Normal</v>
      </c>
    </row>
    <row r="2651" spans="1:29" x14ac:dyDescent="0.35">
      <c r="A2651" s="18" t="s">
        <v>5273</v>
      </c>
      <c r="B2651" s="19">
        <v>40049</v>
      </c>
      <c r="C2651" s="18" t="s">
        <v>50</v>
      </c>
      <c r="D2651" s="18" t="s">
        <v>27</v>
      </c>
      <c r="E2651" s="18" t="s">
        <v>21</v>
      </c>
      <c r="F2651" s="18" t="s">
        <v>22</v>
      </c>
      <c r="G2651" s="18" t="s">
        <v>150</v>
      </c>
      <c r="H2651" s="18" t="s">
        <v>306</v>
      </c>
      <c r="I2651" s="18" t="s">
        <v>5274</v>
      </c>
      <c r="J2651" s="20">
        <v>13000</v>
      </c>
      <c r="K2651" s="20">
        <v>19330</v>
      </c>
      <c r="L2651" s="20">
        <v>11</v>
      </c>
      <c r="M2651" s="20">
        <v>0</v>
      </c>
      <c r="N2651" s="20">
        <v>7.1</v>
      </c>
      <c r="O2651" s="20">
        <v>160</v>
      </c>
      <c r="P2651" s="20">
        <v>100</v>
      </c>
      <c r="Q2651" s="3">
        <v>9176553</v>
      </c>
      <c r="R2651" s="3">
        <v>7500000</v>
      </c>
      <c r="S2651" s="3">
        <f t="shared" si="410"/>
        <v>1676553</v>
      </c>
      <c r="T2651" s="4">
        <f t="shared" si="411"/>
        <v>0.2235404</v>
      </c>
      <c r="U2651" s="5">
        <f t="shared" si="412"/>
        <v>28.489416159999998</v>
      </c>
      <c r="V2651" s="2">
        <f t="shared" si="413"/>
        <v>2009</v>
      </c>
      <c r="W2651" s="18" t="str">
        <f t="shared" si="414"/>
        <v>avgust</v>
      </c>
      <c r="X2651" s="18" t="str">
        <f t="shared" si="415"/>
        <v>Aaron Schneider</v>
      </c>
      <c r="Y2651" s="18" t="str">
        <f t="shared" si="416"/>
        <v>GET LOW</v>
      </c>
      <c r="Z2651" s="18" t="str">
        <f t="shared" si="417"/>
        <v>Normal</v>
      </c>
      <c r="AA2651" s="18" t="str">
        <f>VLOOKUP(D2651, lookups!$A$2:$B$18, 2, FALSE)</f>
        <v>Medium Budget</v>
      </c>
      <c r="AB2651" s="18" t="str">
        <f t="shared" si="418"/>
        <v>Not Recommended</v>
      </c>
      <c r="AC2651" s="18" t="str">
        <f t="shared" si="419"/>
        <v>Normal</v>
      </c>
    </row>
    <row r="2652" spans="1:29" x14ac:dyDescent="0.35">
      <c r="A2652" s="18" t="s">
        <v>4587</v>
      </c>
      <c r="B2652" s="19">
        <v>39110</v>
      </c>
      <c r="C2652" s="18" t="s">
        <v>50</v>
      </c>
      <c r="D2652" s="18" t="s">
        <v>79</v>
      </c>
      <c r="E2652" s="18" t="s">
        <v>21</v>
      </c>
      <c r="F2652" s="18" t="s">
        <v>22</v>
      </c>
      <c r="G2652" s="18" t="s">
        <v>110</v>
      </c>
      <c r="H2652" s="18" t="s">
        <v>1225</v>
      </c>
      <c r="I2652" s="18" t="s">
        <v>2522</v>
      </c>
      <c r="J2652" s="20">
        <v>11000</v>
      </c>
      <c r="K2652" s="20">
        <v>12178</v>
      </c>
      <c r="L2652" s="20">
        <v>187</v>
      </c>
      <c r="M2652" s="20">
        <v>923</v>
      </c>
      <c r="N2652" s="20">
        <v>6.7</v>
      </c>
      <c r="O2652" s="20">
        <v>190</v>
      </c>
      <c r="P2652" s="20">
        <v>108</v>
      </c>
      <c r="Q2652" s="3">
        <v>9172810</v>
      </c>
      <c r="R2652" s="3">
        <v>16000000</v>
      </c>
      <c r="S2652" s="3">
        <f t="shared" si="410"/>
        <v>-6827190</v>
      </c>
      <c r="T2652" s="4">
        <f t="shared" si="411"/>
        <v>-0.42669937499999999</v>
      </c>
      <c r="U2652" s="5">
        <f t="shared" si="412"/>
        <v>26.721620250000001</v>
      </c>
      <c r="V2652" s="2">
        <f t="shared" si="413"/>
        <v>2007</v>
      </c>
      <c r="W2652" s="18" t="str">
        <f t="shared" si="414"/>
        <v>yanvar</v>
      </c>
      <c r="X2652" s="18" t="str">
        <f t="shared" si="415"/>
        <v>Michael Winterbottom</v>
      </c>
      <c r="Y2652" s="18" t="str">
        <f t="shared" si="416"/>
        <v>A MİGHTY HEART</v>
      </c>
      <c r="Z2652" s="18" t="str">
        <f t="shared" si="417"/>
        <v>Normal</v>
      </c>
      <c r="AA2652" s="18" t="str">
        <f>VLOOKUP(D2652, lookups!$A$2:$B$18, 2, FALSE)</f>
        <v>Medium Budget</v>
      </c>
      <c r="AB2652" s="18" t="str">
        <f t="shared" si="418"/>
        <v>Not Recommended</v>
      </c>
      <c r="AC2652" s="18" t="str">
        <f t="shared" si="419"/>
        <v>Normal</v>
      </c>
    </row>
    <row r="2653" spans="1:29" x14ac:dyDescent="0.35">
      <c r="A2653" s="18" t="s">
        <v>1066</v>
      </c>
      <c r="B2653" s="19">
        <v>34090</v>
      </c>
      <c r="C2653" s="18" t="s">
        <v>50</v>
      </c>
      <c r="D2653" s="18" t="s">
        <v>27</v>
      </c>
      <c r="E2653" s="18" t="s">
        <v>21</v>
      </c>
      <c r="F2653" s="18" t="s">
        <v>22</v>
      </c>
      <c r="G2653" s="18" t="s">
        <v>150</v>
      </c>
      <c r="H2653" s="18" t="s">
        <v>444</v>
      </c>
      <c r="I2653" s="18" t="s">
        <v>1067</v>
      </c>
      <c r="J2653" s="20">
        <v>40000</v>
      </c>
      <c r="K2653" s="20">
        <v>69746</v>
      </c>
      <c r="L2653" s="20">
        <v>529</v>
      </c>
      <c r="M2653" s="20">
        <v>14000</v>
      </c>
      <c r="N2653" s="20">
        <v>7.8</v>
      </c>
      <c r="O2653" s="20">
        <v>80</v>
      </c>
      <c r="P2653" s="20">
        <v>118</v>
      </c>
      <c r="Q2653" s="3">
        <v>9170214</v>
      </c>
      <c r="R2653" s="3">
        <v>11000000</v>
      </c>
      <c r="S2653" s="3">
        <f t="shared" si="410"/>
        <v>-1829786</v>
      </c>
      <c r="T2653" s="4">
        <f t="shared" si="411"/>
        <v>-0.16634418181818181</v>
      </c>
      <c r="U2653" s="5">
        <f t="shared" si="412"/>
        <v>32.53346232727273</v>
      </c>
      <c r="V2653" s="2">
        <f t="shared" si="413"/>
        <v>1993</v>
      </c>
      <c r="W2653" s="18" t="str">
        <f t="shared" si="414"/>
        <v>may</v>
      </c>
      <c r="X2653" s="18" t="str">
        <f t="shared" si="415"/>
        <v>Lasse HallstrÃ¶m</v>
      </c>
      <c r="Y2653" s="18" t="str">
        <f t="shared" si="416"/>
        <v>WHAT'S EATİNG GİLBERT GRAPE</v>
      </c>
      <c r="Z2653" s="18" t="str">
        <f t="shared" si="417"/>
        <v>Normal</v>
      </c>
      <c r="AA2653" s="18" t="str">
        <f>VLOOKUP(D2653, lookups!$A$2:$B$18, 2, FALSE)</f>
        <v>Medium Budget</v>
      </c>
      <c r="AB2653" s="18" t="str">
        <f t="shared" si="418"/>
        <v>Not Recommended</v>
      </c>
      <c r="AC2653" s="18" t="str">
        <f t="shared" si="419"/>
        <v>Normal</v>
      </c>
    </row>
    <row r="2654" spans="1:29" x14ac:dyDescent="0.35">
      <c r="A2654" s="18" t="s">
        <v>5177</v>
      </c>
      <c r="B2654" s="19">
        <v>40110</v>
      </c>
      <c r="C2654" s="18" t="s">
        <v>50</v>
      </c>
      <c r="D2654" s="18" t="s">
        <v>27</v>
      </c>
      <c r="E2654" s="18" t="s">
        <v>21</v>
      </c>
      <c r="F2654" s="18" t="s">
        <v>22</v>
      </c>
      <c r="G2654" s="18" t="s">
        <v>110</v>
      </c>
      <c r="H2654" s="18" t="s">
        <v>1454</v>
      </c>
      <c r="I2654" s="18" t="s">
        <v>5178</v>
      </c>
      <c r="J2654" s="20">
        <v>14000</v>
      </c>
      <c r="K2654" s="20">
        <v>14816</v>
      </c>
      <c r="L2654" s="20">
        <v>192</v>
      </c>
      <c r="M2654" s="20">
        <v>16000</v>
      </c>
      <c r="N2654" s="20">
        <v>7.6</v>
      </c>
      <c r="O2654" s="20">
        <v>281</v>
      </c>
      <c r="P2654" s="20">
        <v>99</v>
      </c>
      <c r="Q2654" s="3">
        <v>9166863</v>
      </c>
      <c r="R2654" s="3">
        <v>7000000</v>
      </c>
      <c r="S2654" s="3">
        <f t="shared" si="410"/>
        <v>2166863</v>
      </c>
      <c r="T2654" s="4">
        <f t="shared" si="411"/>
        <v>0.30955185714285716</v>
      </c>
      <c r="U2654" s="5">
        <f t="shared" si="412"/>
        <v>32.123820742857141</v>
      </c>
      <c r="V2654" s="2">
        <f t="shared" si="413"/>
        <v>2009</v>
      </c>
      <c r="W2654" s="18" t="str">
        <f t="shared" si="414"/>
        <v>oktyabr</v>
      </c>
      <c r="X2654" s="18" t="str">
        <f t="shared" si="415"/>
        <v>Tom Ford</v>
      </c>
      <c r="Y2654" s="18" t="str">
        <f t="shared" si="416"/>
        <v>A SİNGLE MAN</v>
      </c>
      <c r="Z2654" s="18" t="str">
        <f t="shared" si="417"/>
        <v>Normal</v>
      </c>
      <c r="AA2654" s="18" t="str">
        <f>VLOOKUP(D2654, lookups!$A$2:$B$18, 2, FALSE)</f>
        <v>Medium Budget</v>
      </c>
      <c r="AB2654" s="18" t="str">
        <f t="shared" si="418"/>
        <v>Not Recommended</v>
      </c>
      <c r="AC2654" s="18" t="str">
        <f t="shared" si="419"/>
        <v>Normal</v>
      </c>
    </row>
    <row r="2655" spans="1:29" x14ac:dyDescent="0.35">
      <c r="A2655" s="18" t="s">
        <v>6477</v>
      </c>
      <c r="B2655" s="19">
        <v>41306</v>
      </c>
      <c r="C2655" s="18" t="s">
        <v>50</v>
      </c>
      <c r="D2655" s="18" t="s">
        <v>38</v>
      </c>
      <c r="E2655" s="18" t="s">
        <v>21</v>
      </c>
      <c r="F2655" s="18" t="s">
        <v>22</v>
      </c>
      <c r="G2655" s="18" t="s">
        <v>150</v>
      </c>
      <c r="H2655" s="18" t="s">
        <v>4556</v>
      </c>
      <c r="I2655" s="18" t="s">
        <v>6478</v>
      </c>
      <c r="J2655" s="20">
        <v>931</v>
      </c>
      <c r="K2655" s="20">
        <v>3322</v>
      </c>
      <c r="L2655" s="20">
        <v>24</v>
      </c>
      <c r="M2655" s="20">
        <v>0</v>
      </c>
      <c r="N2655" s="20">
        <v>5.3</v>
      </c>
      <c r="O2655" s="20">
        <v>43</v>
      </c>
      <c r="P2655" s="20">
        <v>95</v>
      </c>
      <c r="Q2655" s="3">
        <v>9123834</v>
      </c>
      <c r="R2655" s="3">
        <v>15000000</v>
      </c>
      <c r="S2655" s="3">
        <f t="shared" si="410"/>
        <v>-5876166</v>
      </c>
      <c r="T2655" s="4">
        <f t="shared" si="411"/>
        <v>-0.39174439999999999</v>
      </c>
      <c r="U2655" s="5">
        <f t="shared" si="412"/>
        <v>21.043302239999999</v>
      </c>
      <c r="V2655" s="2">
        <f t="shared" si="413"/>
        <v>2013</v>
      </c>
      <c r="W2655" s="18" t="str">
        <f t="shared" si="414"/>
        <v>fevral</v>
      </c>
      <c r="X2655" s="18" t="str">
        <f t="shared" si="415"/>
        <v>Tina Gordon Chism</v>
      </c>
      <c r="Y2655" s="18" t="str">
        <f t="shared" si="416"/>
        <v>PEEPLES</v>
      </c>
      <c r="Z2655" s="18" t="str">
        <f t="shared" si="417"/>
        <v>Normal</v>
      </c>
      <c r="AA2655" s="18" t="str">
        <f>VLOOKUP(D2655, lookups!$A$2:$B$18, 2, FALSE)</f>
        <v>Medium Budget</v>
      </c>
      <c r="AB2655" s="18" t="str">
        <f t="shared" si="418"/>
        <v>Not Recommended</v>
      </c>
      <c r="AC2655" s="18" t="str">
        <f t="shared" si="419"/>
        <v>High Buzz Mismatch</v>
      </c>
    </row>
    <row r="2656" spans="1:29" x14ac:dyDescent="0.35">
      <c r="A2656" s="18" t="s">
        <v>3801</v>
      </c>
      <c r="B2656" s="19">
        <v>37997</v>
      </c>
      <c r="C2656" s="18" t="s">
        <v>50</v>
      </c>
      <c r="D2656" s="18" t="s">
        <v>38</v>
      </c>
      <c r="E2656" s="18" t="s">
        <v>21</v>
      </c>
      <c r="F2656" s="18" t="s">
        <v>29</v>
      </c>
      <c r="G2656" s="18" t="s">
        <v>102</v>
      </c>
      <c r="H2656" s="18" t="s">
        <v>3802</v>
      </c>
      <c r="I2656" s="18" t="s">
        <v>358</v>
      </c>
      <c r="J2656" s="20">
        <v>650</v>
      </c>
      <c r="K2656" s="20">
        <v>1343</v>
      </c>
      <c r="L2656" s="20">
        <v>84</v>
      </c>
      <c r="M2656" s="20">
        <v>0</v>
      </c>
      <c r="N2656" s="20">
        <v>1.9</v>
      </c>
      <c r="O2656" s="20">
        <v>32</v>
      </c>
      <c r="P2656" s="20">
        <v>88</v>
      </c>
      <c r="Q2656" s="3">
        <v>9109322</v>
      </c>
      <c r="R2656" s="3">
        <v>20000000</v>
      </c>
      <c r="S2656" s="3">
        <f t="shared" si="410"/>
        <v>-10890678</v>
      </c>
      <c r="T2656" s="4">
        <f t="shared" si="411"/>
        <v>-0.54453390000000002</v>
      </c>
      <c r="U2656" s="5">
        <f t="shared" si="412"/>
        <v>7.3821864399999999</v>
      </c>
      <c r="V2656" s="2">
        <f t="shared" si="413"/>
        <v>2004</v>
      </c>
      <c r="W2656" s="18" t="str">
        <f t="shared" si="414"/>
        <v>yanvar</v>
      </c>
      <c r="X2656" s="18" t="str">
        <f t="shared" si="415"/>
        <v>Bob Clark</v>
      </c>
      <c r="Y2656" s="18" t="str">
        <f t="shared" si="416"/>
        <v>SUPERBABİES: BABY GENİUSES 2</v>
      </c>
      <c r="Z2656" s="18" t="str">
        <f t="shared" si="417"/>
        <v>Normal</v>
      </c>
      <c r="AA2656" s="18" t="str">
        <f>VLOOKUP(D2656, lookups!$A$2:$B$18, 2, FALSE)</f>
        <v>Medium Budget</v>
      </c>
      <c r="AB2656" s="18" t="str">
        <f t="shared" si="418"/>
        <v>Not Recommended</v>
      </c>
      <c r="AC2656" s="18" t="str">
        <f t="shared" si="419"/>
        <v>High Buzz Mismatch</v>
      </c>
    </row>
    <row r="2657" spans="1:29" x14ac:dyDescent="0.35">
      <c r="A2657" s="18" t="s">
        <v>781</v>
      </c>
      <c r="B2657" s="19">
        <v>32695</v>
      </c>
      <c r="C2657" s="18" t="s">
        <v>50</v>
      </c>
      <c r="D2657" s="18" t="s">
        <v>95</v>
      </c>
      <c r="E2657" s="18" t="s">
        <v>21</v>
      </c>
      <c r="F2657" s="18" t="s">
        <v>22</v>
      </c>
      <c r="G2657" s="18" t="s">
        <v>110</v>
      </c>
      <c r="H2657" s="18" t="s">
        <v>493</v>
      </c>
      <c r="I2657" s="18" t="s">
        <v>350</v>
      </c>
      <c r="J2657" s="20">
        <v>687</v>
      </c>
      <c r="K2657" s="20">
        <v>1990</v>
      </c>
      <c r="L2657" s="20">
        <v>49</v>
      </c>
      <c r="M2657" s="20">
        <v>0</v>
      </c>
      <c r="N2657" s="20">
        <v>6.2</v>
      </c>
      <c r="O2657" s="20">
        <v>31</v>
      </c>
      <c r="P2657" s="20">
        <v>103</v>
      </c>
      <c r="Q2657" s="3">
        <v>9094451</v>
      </c>
      <c r="R2657" s="3">
        <v>7000000</v>
      </c>
      <c r="S2657" s="3">
        <f t="shared" si="410"/>
        <v>2094451</v>
      </c>
      <c r="T2657" s="4">
        <f t="shared" si="411"/>
        <v>0.29920728571428573</v>
      </c>
      <c r="U2657" s="5">
        <f t="shared" si="412"/>
        <v>24.919682914285715</v>
      </c>
      <c r="V2657" s="2">
        <f t="shared" si="413"/>
        <v>1989</v>
      </c>
      <c r="W2657" s="18" t="str">
        <f t="shared" si="414"/>
        <v>iyul</v>
      </c>
      <c r="X2657" s="18" t="str">
        <f t="shared" si="415"/>
        <v>Steve Miner</v>
      </c>
      <c r="Y2657" s="18" t="str">
        <f t="shared" si="416"/>
        <v>WARLOCK</v>
      </c>
      <c r="Z2657" s="18" t="str">
        <f t="shared" si="417"/>
        <v>Normal</v>
      </c>
      <c r="AA2657" s="18" t="str">
        <f>VLOOKUP(D2657, lookups!$A$2:$B$18, 2, FALSE)</f>
        <v>High Budget</v>
      </c>
      <c r="AB2657" s="18" t="str">
        <f t="shared" si="418"/>
        <v>Not Recommended</v>
      </c>
      <c r="AC2657" s="18" t="str">
        <f t="shared" si="419"/>
        <v>Normal</v>
      </c>
    </row>
    <row r="2658" spans="1:29" x14ac:dyDescent="0.35">
      <c r="A2658" s="18" t="s">
        <v>3023</v>
      </c>
      <c r="B2658" s="19">
        <v>37513</v>
      </c>
      <c r="C2658" s="18" t="s">
        <v>50</v>
      </c>
      <c r="D2658" s="18" t="s">
        <v>20</v>
      </c>
      <c r="E2658" s="18" t="s">
        <v>21</v>
      </c>
      <c r="F2658" s="18" t="s">
        <v>22</v>
      </c>
      <c r="G2658" s="18" t="s">
        <v>110</v>
      </c>
      <c r="H2658" s="18" t="s">
        <v>1034</v>
      </c>
      <c r="I2658" s="18" t="s">
        <v>1482</v>
      </c>
      <c r="J2658" s="20">
        <v>556</v>
      </c>
      <c r="K2658" s="20">
        <v>1873</v>
      </c>
      <c r="L2658" s="20">
        <v>41</v>
      </c>
      <c r="M2658" s="20">
        <v>455</v>
      </c>
      <c r="N2658" s="20">
        <v>6.6</v>
      </c>
      <c r="O2658" s="20">
        <v>71</v>
      </c>
      <c r="P2658" s="20">
        <v>118</v>
      </c>
      <c r="Q2658" s="3">
        <v>9059588</v>
      </c>
      <c r="R2658" s="3">
        <v>15000000</v>
      </c>
      <c r="S2658" s="3">
        <f t="shared" si="410"/>
        <v>-5940412</v>
      </c>
      <c r="T2658" s="4">
        <f t="shared" si="411"/>
        <v>-0.39602746666666666</v>
      </c>
      <c r="U2658" s="5">
        <f t="shared" si="412"/>
        <v>26.287089013333333</v>
      </c>
      <c r="V2658" s="2">
        <f t="shared" si="413"/>
        <v>2002</v>
      </c>
      <c r="W2658" s="18" t="str">
        <f t="shared" si="414"/>
        <v>sentyabr</v>
      </c>
      <c r="X2658" s="18" t="str">
        <f t="shared" si="415"/>
        <v>Ron Shelton</v>
      </c>
      <c r="Y2658" s="18" t="str">
        <f t="shared" si="416"/>
        <v>DARK BLUE</v>
      </c>
      <c r="Z2658" s="18" t="str">
        <f t="shared" si="417"/>
        <v>Normal</v>
      </c>
      <c r="AA2658" s="18" t="str">
        <f>VLOOKUP(D2658, lookups!$A$2:$B$18, 2, FALSE)</f>
        <v>Medium Budget</v>
      </c>
      <c r="AB2658" s="18" t="str">
        <f t="shared" si="418"/>
        <v>Not Recommended</v>
      </c>
      <c r="AC2658" s="18" t="str">
        <f t="shared" si="419"/>
        <v>Normal</v>
      </c>
    </row>
    <row r="2659" spans="1:29" x14ac:dyDescent="0.35">
      <c r="A2659" s="18" t="s">
        <v>1712</v>
      </c>
      <c r="B2659" s="19">
        <v>35525</v>
      </c>
      <c r="C2659" s="18" t="s">
        <v>50</v>
      </c>
      <c r="D2659" s="18" t="s">
        <v>27</v>
      </c>
      <c r="E2659" s="18" t="s">
        <v>21</v>
      </c>
      <c r="F2659" s="18" t="s">
        <v>22</v>
      </c>
      <c r="G2659" s="18" t="s">
        <v>110</v>
      </c>
      <c r="H2659" s="18" t="s">
        <v>1713</v>
      </c>
      <c r="I2659" s="18" t="s">
        <v>1030</v>
      </c>
      <c r="J2659" s="20">
        <v>402</v>
      </c>
      <c r="K2659" s="20">
        <v>787</v>
      </c>
      <c r="L2659" s="20">
        <v>9</v>
      </c>
      <c r="M2659" s="20">
        <v>381</v>
      </c>
      <c r="N2659" s="20">
        <v>7.1</v>
      </c>
      <c r="O2659" s="20">
        <v>61</v>
      </c>
      <c r="P2659" s="20">
        <v>113</v>
      </c>
      <c r="Q2659" s="3">
        <v>9054736</v>
      </c>
      <c r="R2659" s="3">
        <v>2700000</v>
      </c>
      <c r="S2659" s="3">
        <f t="shared" si="410"/>
        <v>6354736</v>
      </c>
      <c r="T2659" s="4">
        <f t="shared" si="411"/>
        <v>2.3536059259259261</v>
      </c>
      <c r="U2659" s="5">
        <f t="shared" si="412"/>
        <v>29.37954237037037</v>
      </c>
      <c r="V2659" s="2">
        <f t="shared" si="413"/>
        <v>1997</v>
      </c>
      <c r="W2659" s="18" t="str">
        <f t="shared" si="414"/>
        <v>aprel</v>
      </c>
      <c r="X2659" s="18" t="str">
        <f t="shared" si="415"/>
        <v>Victor Nunez</v>
      </c>
      <c r="Y2659" s="18" t="str">
        <f t="shared" si="416"/>
        <v>ULEE'S GOLD</v>
      </c>
      <c r="Z2659" s="18" t="str">
        <f t="shared" si="417"/>
        <v>Normal</v>
      </c>
      <c r="AA2659" s="18" t="str">
        <f>VLOOKUP(D2659, lookups!$A$2:$B$18, 2, FALSE)</f>
        <v>Medium Budget</v>
      </c>
      <c r="AB2659" s="18" t="str">
        <f t="shared" si="418"/>
        <v>Not Recommended</v>
      </c>
      <c r="AC2659" s="18" t="str">
        <f t="shared" si="419"/>
        <v>Normal</v>
      </c>
    </row>
    <row r="2660" spans="1:29" x14ac:dyDescent="0.35">
      <c r="A2660" s="18" t="s">
        <v>5061</v>
      </c>
      <c r="B2660" s="19">
        <v>39638</v>
      </c>
      <c r="C2660" s="18" t="s">
        <v>50</v>
      </c>
      <c r="D2660" s="18" t="s">
        <v>27</v>
      </c>
      <c r="E2660" s="18" t="s">
        <v>21</v>
      </c>
      <c r="F2660" s="18" t="s">
        <v>101</v>
      </c>
      <c r="G2660" s="18" t="s">
        <v>150</v>
      </c>
      <c r="H2660" s="18" t="s">
        <v>5062</v>
      </c>
      <c r="I2660" s="18" t="s">
        <v>5063</v>
      </c>
      <c r="J2660" s="20">
        <v>77</v>
      </c>
      <c r="K2660" s="20">
        <v>156</v>
      </c>
      <c r="L2660" s="20">
        <v>39</v>
      </c>
      <c r="M2660" s="20">
        <v>38000</v>
      </c>
      <c r="N2660" s="20">
        <v>7.8</v>
      </c>
      <c r="O2660" s="20">
        <v>185</v>
      </c>
      <c r="P2660" s="20">
        <v>94</v>
      </c>
      <c r="Q2660" s="3">
        <v>9030581</v>
      </c>
      <c r="R2660" s="3">
        <v>12500000</v>
      </c>
      <c r="S2660" s="3">
        <f t="shared" si="410"/>
        <v>-3469419</v>
      </c>
      <c r="T2660" s="4">
        <f t="shared" si="411"/>
        <v>-0.27755352</v>
      </c>
      <c r="U2660" s="5">
        <f t="shared" si="412"/>
        <v>34.888978592000001</v>
      </c>
      <c r="V2660" s="2">
        <f t="shared" si="413"/>
        <v>2008</v>
      </c>
      <c r="W2660" s="18" t="str">
        <f t="shared" si="414"/>
        <v>iyul</v>
      </c>
      <c r="X2660" s="18" t="str">
        <f t="shared" si="415"/>
        <v>Mark Herman</v>
      </c>
      <c r="Y2660" s="18" t="str">
        <f t="shared" si="416"/>
        <v>THE BOY İN THE STRİPED PAJAMAS</v>
      </c>
      <c r="Z2660" s="18" t="str">
        <f t="shared" si="417"/>
        <v>Normal</v>
      </c>
      <c r="AA2660" s="18" t="str">
        <f>VLOOKUP(D2660, lookups!$A$2:$B$18, 2, FALSE)</f>
        <v>Medium Budget</v>
      </c>
      <c r="AB2660" s="18" t="str">
        <f t="shared" si="418"/>
        <v>Not Recommended</v>
      </c>
      <c r="AC2660" s="18" t="str">
        <f t="shared" si="419"/>
        <v>Normal</v>
      </c>
    </row>
    <row r="2661" spans="1:29" x14ac:dyDescent="0.35">
      <c r="A2661" s="18" t="s">
        <v>4204</v>
      </c>
      <c r="B2661" s="19">
        <v>38554</v>
      </c>
      <c r="C2661" s="18" t="s">
        <v>50</v>
      </c>
      <c r="D2661" s="18" t="s">
        <v>58</v>
      </c>
      <c r="E2661" s="18" t="s">
        <v>21</v>
      </c>
      <c r="F2661" s="18" t="s">
        <v>22</v>
      </c>
      <c r="G2661" s="18" t="s">
        <v>110</v>
      </c>
      <c r="H2661" s="18" t="s">
        <v>1507</v>
      </c>
      <c r="I2661" s="18" t="s">
        <v>4205</v>
      </c>
      <c r="J2661" s="20">
        <v>2000</v>
      </c>
      <c r="K2661" s="20">
        <v>3192</v>
      </c>
      <c r="L2661" s="20">
        <v>2</v>
      </c>
      <c r="M2661" s="20">
        <v>0</v>
      </c>
      <c r="N2661" s="20">
        <v>7.4</v>
      </c>
      <c r="O2661" s="20">
        <v>169</v>
      </c>
      <c r="P2661" s="20">
        <v>103</v>
      </c>
      <c r="Q2661" s="3">
        <v>9013113</v>
      </c>
      <c r="R2661" s="3">
        <v>1000000</v>
      </c>
      <c r="S2661" s="3">
        <f t="shared" si="410"/>
        <v>8013113</v>
      </c>
      <c r="T2661" s="4">
        <f t="shared" si="411"/>
        <v>8.0131130000000006</v>
      </c>
      <c r="U2661" s="5">
        <f t="shared" si="412"/>
        <v>32.805245200000002</v>
      </c>
      <c r="V2661" s="2">
        <f t="shared" si="413"/>
        <v>2005</v>
      </c>
      <c r="W2661" s="18" t="str">
        <f t="shared" si="414"/>
        <v>iyul</v>
      </c>
      <c r="X2661" s="18" t="str">
        <f t="shared" si="415"/>
        <v>Duncan Tucker</v>
      </c>
      <c r="Y2661" s="18" t="str">
        <f t="shared" si="416"/>
        <v>TRANSAMERİCA</v>
      </c>
      <c r="Z2661" s="18" t="str">
        <f t="shared" si="417"/>
        <v>Normal</v>
      </c>
      <c r="AA2661" s="18" t="str">
        <f>VLOOKUP(D2661, lookups!$A$2:$B$18, 2, FALSE)</f>
        <v>High Budget</v>
      </c>
      <c r="AB2661" s="18" t="str">
        <f t="shared" si="418"/>
        <v>Not Recommended</v>
      </c>
      <c r="AC2661" s="18" t="str">
        <f t="shared" si="419"/>
        <v>Normal</v>
      </c>
    </row>
    <row r="2662" spans="1:29" x14ac:dyDescent="0.35">
      <c r="A2662" s="18" t="s">
        <v>351</v>
      </c>
      <c r="B2662" s="19">
        <v>29840</v>
      </c>
      <c r="C2662" s="18" t="s">
        <v>19</v>
      </c>
      <c r="D2662" s="18" t="s">
        <v>95</v>
      </c>
      <c r="E2662" s="18" t="s">
        <v>21</v>
      </c>
      <c r="F2662" s="18" t="s">
        <v>352</v>
      </c>
      <c r="G2662" s="18" t="s">
        <v>110</v>
      </c>
      <c r="H2662" s="18" t="s">
        <v>353</v>
      </c>
      <c r="I2662" s="18" t="s">
        <v>354</v>
      </c>
      <c r="J2662" s="20">
        <v>745</v>
      </c>
      <c r="K2662" s="20">
        <v>1396</v>
      </c>
      <c r="L2662" s="20">
        <v>750</v>
      </c>
      <c r="M2662" s="20">
        <v>0</v>
      </c>
      <c r="N2662" s="20">
        <v>7.6</v>
      </c>
      <c r="O2662" s="20">
        <v>177</v>
      </c>
      <c r="P2662" s="20">
        <v>87</v>
      </c>
      <c r="Q2662" s="3">
        <v>9003011</v>
      </c>
      <c r="R2662" s="3">
        <v>2000000</v>
      </c>
      <c r="S2662" s="3">
        <f t="shared" si="410"/>
        <v>7003011</v>
      </c>
      <c r="T2662" s="4">
        <f t="shared" si="411"/>
        <v>3.5015054999999999</v>
      </c>
      <c r="U2662" s="5">
        <f t="shared" si="412"/>
        <v>31.8006022</v>
      </c>
      <c r="V2662" s="2">
        <f t="shared" si="413"/>
        <v>1981</v>
      </c>
      <c r="W2662" s="18" t="str">
        <f t="shared" si="414"/>
        <v>sentyabr</v>
      </c>
      <c r="X2662" s="18" t="str">
        <f t="shared" si="415"/>
        <v>George Miller</v>
      </c>
      <c r="Y2662" s="18" t="str">
        <f t="shared" si="416"/>
        <v>MAD MAX 2: THE ROAD WARRİOR</v>
      </c>
      <c r="Z2662" s="18" t="str">
        <f t="shared" si="417"/>
        <v>Normal</v>
      </c>
      <c r="AA2662" s="18" t="str">
        <f>VLOOKUP(D2662, lookups!$A$2:$B$18, 2, FALSE)</f>
        <v>High Budget</v>
      </c>
      <c r="AB2662" s="18" t="str">
        <f t="shared" si="418"/>
        <v>Not Recommended</v>
      </c>
      <c r="AC2662" s="18" t="str">
        <f t="shared" si="419"/>
        <v>Normal</v>
      </c>
    </row>
    <row r="2663" spans="1:29" x14ac:dyDescent="0.35">
      <c r="A2663" s="18" t="s">
        <v>185</v>
      </c>
      <c r="B2663" s="19">
        <v>25674</v>
      </c>
      <c r="C2663" s="18" t="s">
        <v>50</v>
      </c>
      <c r="D2663" s="18" t="s">
        <v>38</v>
      </c>
      <c r="E2663" s="18" t="s">
        <v>21</v>
      </c>
      <c r="F2663" s="18" t="s">
        <v>22</v>
      </c>
      <c r="G2663" s="18" t="s">
        <v>186</v>
      </c>
      <c r="H2663" s="18" t="s">
        <v>187</v>
      </c>
      <c r="I2663" s="18" t="s">
        <v>188</v>
      </c>
      <c r="J2663" s="20">
        <v>503</v>
      </c>
      <c r="K2663" s="20">
        <v>731</v>
      </c>
      <c r="L2663" s="20">
        <v>199</v>
      </c>
      <c r="M2663" s="20">
        <v>0</v>
      </c>
      <c r="N2663" s="20">
        <v>6.2</v>
      </c>
      <c r="O2663" s="20">
        <v>101</v>
      </c>
      <c r="P2663" s="20">
        <v>109</v>
      </c>
      <c r="Q2663" s="3">
        <v>9000000</v>
      </c>
      <c r="R2663" s="3">
        <v>900000</v>
      </c>
      <c r="S2663" s="3">
        <f t="shared" si="410"/>
        <v>8100000</v>
      </c>
      <c r="T2663" s="4">
        <f t="shared" si="411"/>
        <v>9</v>
      </c>
      <c r="U2663" s="5">
        <f t="shared" si="412"/>
        <v>28.400000000000002</v>
      </c>
      <c r="V2663" s="2">
        <f t="shared" si="413"/>
        <v>1970</v>
      </c>
      <c r="W2663" s="18" t="str">
        <f t="shared" si="414"/>
        <v>aprel</v>
      </c>
      <c r="X2663" s="18" t="str">
        <f t="shared" si="415"/>
        <v>Russ Meyer</v>
      </c>
      <c r="Y2663" s="18" t="str">
        <f t="shared" si="416"/>
        <v>BEYOND THE VALLEY OF THE DOLLS</v>
      </c>
      <c r="Z2663" s="18" t="str">
        <f t="shared" si="417"/>
        <v>Normal</v>
      </c>
      <c r="AA2663" s="18" t="str">
        <f>VLOOKUP(D2663, lookups!$A$2:$B$18, 2, FALSE)</f>
        <v>Medium Budget</v>
      </c>
      <c r="AB2663" s="18" t="str">
        <f t="shared" si="418"/>
        <v>Not Recommended</v>
      </c>
      <c r="AC2663" s="18" t="str">
        <f t="shared" si="419"/>
        <v>Normal</v>
      </c>
    </row>
    <row r="2664" spans="1:29" x14ac:dyDescent="0.35">
      <c r="A2664" s="18" t="s">
        <v>6360</v>
      </c>
      <c r="B2664" s="19">
        <v>41298</v>
      </c>
      <c r="C2664" s="18" t="s">
        <v>50</v>
      </c>
      <c r="D2664" s="18" t="s">
        <v>27</v>
      </c>
      <c r="E2664" s="18" t="s">
        <v>21</v>
      </c>
      <c r="F2664" s="18" t="s">
        <v>22</v>
      </c>
      <c r="G2664" s="18" t="s">
        <v>150</v>
      </c>
      <c r="H2664" s="18" t="s">
        <v>4764</v>
      </c>
      <c r="I2664" s="18" t="s">
        <v>6361</v>
      </c>
      <c r="J2664" s="20">
        <v>997</v>
      </c>
      <c r="K2664" s="20">
        <v>3177</v>
      </c>
      <c r="L2664" s="20">
        <v>9</v>
      </c>
      <c r="M2664" s="20">
        <v>0</v>
      </c>
      <c r="N2664" s="20">
        <v>5</v>
      </c>
      <c r="O2664" s="20">
        <v>65</v>
      </c>
      <c r="P2664" s="20">
        <v>110</v>
      </c>
      <c r="Q2664" s="3">
        <v>8888355</v>
      </c>
      <c r="R2664" s="3">
        <v>20000000</v>
      </c>
      <c r="S2664" s="3">
        <f t="shared" si="410"/>
        <v>-11111645</v>
      </c>
      <c r="T2664" s="4">
        <f t="shared" si="411"/>
        <v>-0.55558225000000006</v>
      </c>
      <c r="U2664" s="5">
        <f t="shared" si="412"/>
        <v>19.777767099999998</v>
      </c>
      <c r="V2664" s="2">
        <f t="shared" si="413"/>
        <v>2013</v>
      </c>
      <c r="W2664" s="18" t="str">
        <f t="shared" si="414"/>
        <v>yanvar</v>
      </c>
      <c r="X2664" s="18" t="str">
        <f t="shared" si="415"/>
        <v>Benson Lee</v>
      </c>
      <c r="Y2664" s="18" t="str">
        <f t="shared" si="416"/>
        <v>BATTLE OF THE YEAR</v>
      </c>
      <c r="Z2664" s="18" t="str">
        <f t="shared" si="417"/>
        <v>Normal</v>
      </c>
      <c r="AA2664" s="18" t="str">
        <f>VLOOKUP(D2664, lookups!$A$2:$B$18, 2, FALSE)</f>
        <v>Medium Budget</v>
      </c>
      <c r="AB2664" s="18" t="str">
        <f t="shared" si="418"/>
        <v>Not Recommended</v>
      </c>
      <c r="AC2664" s="18" t="str">
        <f t="shared" si="419"/>
        <v>High Buzz Mismatch</v>
      </c>
    </row>
    <row r="2665" spans="1:29" x14ac:dyDescent="0.35">
      <c r="A2665" s="18" t="s">
        <v>2147</v>
      </c>
      <c r="B2665" s="19">
        <v>36426</v>
      </c>
      <c r="C2665" s="18" t="s">
        <v>50</v>
      </c>
      <c r="D2665" s="18" t="s">
        <v>38</v>
      </c>
      <c r="E2665" s="18" t="s">
        <v>21</v>
      </c>
      <c r="F2665" s="18" t="s">
        <v>356</v>
      </c>
      <c r="G2665" s="18" t="s">
        <v>110</v>
      </c>
      <c r="H2665" s="18" t="s">
        <v>2148</v>
      </c>
      <c r="I2665" s="18" t="s">
        <v>1525</v>
      </c>
      <c r="J2665" s="20">
        <v>738</v>
      </c>
      <c r="K2665" s="20">
        <v>2171</v>
      </c>
      <c r="L2665" s="20">
        <v>116</v>
      </c>
      <c r="M2665" s="20">
        <v>913</v>
      </c>
      <c r="N2665" s="20">
        <v>6.7</v>
      </c>
      <c r="O2665" s="20">
        <v>74</v>
      </c>
      <c r="P2665" s="20">
        <v>119</v>
      </c>
      <c r="Q2665" s="3">
        <v>8888143</v>
      </c>
      <c r="R2665" s="3">
        <v>28000000</v>
      </c>
      <c r="S2665" s="3">
        <f t="shared" si="410"/>
        <v>-19111857</v>
      </c>
      <c r="T2665" s="4">
        <f t="shared" si="411"/>
        <v>-0.68256632142857143</v>
      </c>
      <c r="U2665" s="5">
        <f t="shared" si="412"/>
        <v>26.618273471428573</v>
      </c>
      <c r="V2665" s="2">
        <f t="shared" si="413"/>
        <v>1999</v>
      </c>
      <c r="W2665" s="18" t="str">
        <f t="shared" si="414"/>
        <v>sentyabr</v>
      </c>
      <c r="X2665" s="18" t="str">
        <f t="shared" si="415"/>
        <v>Jay Roach</v>
      </c>
      <c r="Y2665" s="18" t="str">
        <f t="shared" si="416"/>
        <v>MYSTERY, ALASKA</v>
      </c>
      <c r="Z2665" s="18" t="str">
        <f t="shared" si="417"/>
        <v>Normal</v>
      </c>
      <c r="AA2665" s="18" t="str">
        <f>VLOOKUP(D2665, lookups!$A$2:$B$18, 2, FALSE)</f>
        <v>Medium Budget</v>
      </c>
      <c r="AB2665" s="18" t="str">
        <f t="shared" si="418"/>
        <v>Not Recommended</v>
      </c>
      <c r="AC2665" s="18" t="str">
        <f t="shared" si="419"/>
        <v>Normal</v>
      </c>
    </row>
    <row r="2666" spans="1:29" x14ac:dyDescent="0.35">
      <c r="A2666" s="18" t="s">
        <v>5264</v>
      </c>
      <c r="B2666" s="19">
        <v>40158</v>
      </c>
      <c r="C2666" s="18" t="s">
        <v>50</v>
      </c>
      <c r="D2666" s="18" t="s">
        <v>58</v>
      </c>
      <c r="E2666" s="18" t="s">
        <v>21</v>
      </c>
      <c r="F2666" s="18" t="s">
        <v>22</v>
      </c>
      <c r="G2666" s="18" t="s">
        <v>150</v>
      </c>
      <c r="H2666" s="18" t="s">
        <v>221</v>
      </c>
      <c r="I2666" s="18" t="s">
        <v>1953</v>
      </c>
      <c r="J2666" s="20">
        <v>22000</v>
      </c>
      <c r="K2666" s="20">
        <v>23409</v>
      </c>
      <c r="L2666" s="20">
        <v>52</v>
      </c>
      <c r="M2666" s="20">
        <v>10000</v>
      </c>
      <c r="N2666" s="20">
        <v>7.2</v>
      </c>
      <c r="O2666" s="20">
        <v>160</v>
      </c>
      <c r="P2666" s="20">
        <v>99</v>
      </c>
      <c r="Q2666" s="3">
        <v>8855646</v>
      </c>
      <c r="R2666" s="3">
        <v>21000000</v>
      </c>
      <c r="S2666" s="3">
        <f t="shared" si="410"/>
        <v>-12144354</v>
      </c>
      <c r="T2666" s="4">
        <f t="shared" si="411"/>
        <v>-0.57830257142857144</v>
      </c>
      <c r="U2666" s="5">
        <f t="shared" si="412"/>
        <v>29.568678971428572</v>
      </c>
      <c r="V2666" s="2">
        <f t="shared" si="413"/>
        <v>2009</v>
      </c>
      <c r="W2666" s="18" t="str">
        <f t="shared" si="414"/>
        <v>dekabr</v>
      </c>
      <c r="X2666" s="18" t="str">
        <f t="shared" si="415"/>
        <v>Kirk Jones</v>
      </c>
      <c r="Y2666" s="18" t="str">
        <f t="shared" si="416"/>
        <v>EVERYBODY'S FİNE</v>
      </c>
      <c r="Z2666" s="18" t="str">
        <f t="shared" si="417"/>
        <v>Normal</v>
      </c>
      <c r="AA2666" s="18" t="str">
        <f>VLOOKUP(D2666, lookups!$A$2:$B$18, 2, FALSE)</f>
        <v>High Budget</v>
      </c>
      <c r="AB2666" s="18" t="str">
        <f t="shared" si="418"/>
        <v>Not Recommended</v>
      </c>
      <c r="AC2666" s="18" t="str">
        <f t="shared" si="419"/>
        <v>Normal</v>
      </c>
    </row>
    <row r="2667" spans="1:29" x14ac:dyDescent="0.35">
      <c r="A2667" s="18" t="s">
        <v>6455</v>
      </c>
      <c r="B2667" s="19">
        <v>41309</v>
      </c>
      <c r="C2667" s="18" t="s">
        <v>50</v>
      </c>
      <c r="D2667" s="18" t="s">
        <v>38</v>
      </c>
      <c r="E2667" s="18" t="s">
        <v>21</v>
      </c>
      <c r="F2667" s="18" t="s">
        <v>22</v>
      </c>
      <c r="G2667" s="18" t="s">
        <v>110</v>
      </c>
      <c r="H2667" s="18" t="s">
        <v>2599</v>
      </c>
      <c r="I2667" s="18" t="s">
        <v>6456</v>
      </c>
      <c r="J2667" s="20">
        <v>20000</v>
      </c>
      <c r="K2667" s="20">
        <v>41059</v>
      </c>
      <c r="L2667" s="20">
        <v>0</v>
      </c>
      <c r="M2667" s="20">
        <v>25000</v>
      </c>
      <c r="N2667" s="20">
        <v>4.3</v>
      </c>
      <c r="O2667" s="20">
        <v>180</v>
      </c>
      <c r="P2667" s="20">
        <v>94</v>
      </c>
      <c r="Q2667" s="3">
        <v>8828771</v>
      </c>
      <c r="R2667" s="3">
        <v>6000000</v>
      </c>
      <c r="S2667" s="3">
        <f t="shared" si="410"/>
        <v>2828771</v>
      </c>
      <c r="T2667" s="4">
        <f t="shared" si="411"/>
        <v>0.47146183333333336</v>
      </c>
      <c r="U2667" s="5">
        <f t="shared" si="412"/>
        <v>19.888584733333332</v>
      </c>
      <c r="V2667" s="2">
        <f t="shared" si="413"/>
        <v>2013</v>
      </c>
      <c r="W2667" s="18" t="str">
        <f t="shared" si="414"/>
        <v>fevral</v>
      </c>
      <c r="X2667" s="18" t="str">
        <f t="shared" si="415"/>
        <v>Elizabeth Banks</v>
      </c>
      <c r="Y2667" s="18" t="str">
        <f t="shared" si="416"/>
        <v>MOVİE 43</v>
      </c>
      <c r="Z2667" s="18" t="str">
        <f t="shared" si="417"/>
        <v>Normal</v>
      </c>
      <c r="AA2667" s="18" t="str">
        <f>VLOOKUP(D2667, lookups!$A$2:$B$18, 2, FALSE)</f>
        <v>Medium Budget</v>
      </c>
      <c r="AB2667" s="18" t="str">
        <f t="shared" si="418"/>
        <v>Not Recommended</v>
      </c>
      <c r="AC2667" s="18" t="str">
        <f t="shared" si="419"/>
        <v>High Buzz Mismatch</v>
      </c>
    </row>
    <row r="2668" spans="1:29" x14ac:dyDescent="0.35">
      <c r="A2668" s="18" t="s">
        <v>3760</v>
      </c>
      <c r="B2668" s="19">
        <v>38050</v>
      </c>
      <c r="C2668" s="18" t="s">
        <v>50</v>
      </c>
      <c r="D2668" s="18" t="s">
        <v>38</v>
      </c>
      <c r="E2668" s="18" t="s">
        <v>21</v>
      </c>
      <c r="F2668" s="18" t="s">
        <v>22</v>
      </c>
      <c r="G2668" s="18" t="s">
        <v>150</v>
      </c>
      <c r="H2668" s="18" t="s">
        <v>810</v>
      </c>
      <c r="I2668" s="18" t="s">
        <v>3761</v>
      </c>
      <c r="J2668" s="20">
        <v>3000</v>
      </c>
      <c r="K2668" s="20">
        <v>5668</v>
      </c>
      <c r="L2668" s="20">
        <v>12</v>
      </c>
      <c r="M2668" s="20">
        <v>0</v>
      </c>
      <c r="N2668" s="20">
        <v>6.9</v>
      </c>
      <c r="O2668" s="20">
        <v>121</v>
      </c>
      <c r="P2668" s="20">
        <v>92</v>
      </c>
      <c r="Q2668" s="3">
        <v>8786715</v>
      </c>
      <c r="R2668" s="3">
        <v>5000000</v>
      </c>
      <c r="S2668" s="3">
        <f t="shared" si="410"/>
        <v>3786715</v>
      </c>
      <c r="T2668" s="4">
        <f t="shared" si="411"/>
        <v>0.75734299999999999</v>
      </c>
      <c r="U2668" s="5">
        <f t="shared" si="412"/>
        <v>27.9029372</v>
      </c>
      <c r="V2668" s="2">
        <f t="shared" si="413"/>
        <v>2004</v>
      </c>
      <c r="W2668" s="18" t="str">
        <f t="shared" si="414"/>
        <v>mart</v>
      </c>
      <c r="X2668" s="18" t="str">
        <f t="shared" si="415"/>
        <v>Brian Dannelly</v>
      </c>
      <c r="Y2668" s="18" t="str">
        <f t="shared" si="416"/>
        <v>SAVED!</v>
      </c>
      <c r="Z2668" s="18" t="str">
        <f t="shared" si="417"/>
        <v>Normal</v>
      </c>
      <c r="AA2668" s="18" t="str">
        <f>VLOOKUP(D2668, lookups!$A$2:$B$18, 2, FALSE)</f>
        <v>Medium Budget</v>
      </c>
      <c r="AB2668" s="18" t="str">
        <f t="shared" si="418"/>
        <v>Not Recommended</v>
      </c>
      <c r="AC2668" s="18" t="str">
        <f t="shared" si="419"/>
        <v>Normal</v>
      </c>
    </row>
    <row r="2669" spans="1:29" x14ac:dyDescent="0.35">
      <c r="A2669" s="18" t="s">
        <v>5381</v>
      </c>
      <c r="B2669" s="19">
        <v>40172</v>
      </c>
      <c r="C2669" s="18" t="s">
        <v>50</v>
      </c>
      <c r="D2669" s="18" t="s">
        <v>95</v>
      </c>
      <c r="E2669" s="18" t="s">
        <v>21</v>
      </c>
      <c r="F2669" s="18" t="s">
        <v>356</v>
      </c>
      <c r="G2669" s="18" t="s">
        <v>150</v>
      </c>
      <c r="H2669" s="18" t="s">
        <v>5382</v>
      </c>
      <c r="I2669" s="18" t="s">
        <v>2478</v>
      </c>
      <c r="J2669" s="20">
        <v>841</v>
      </c>
      <c r="K2669" s="20">
        <v>1385</v>
      </c>
      <c r="L2669" s="20">
        <v>43</v>
      </c>
      <c r="M2669" s="20">
        <v>0</v>
      </c>
      <c r="N2669" s="20">
        <v>3.7</v>
      </c>
      <c r="O2669" s="20">
        <v>103</v>
      </c>
      <c r="P2669" s="20">
        <v>96</v>
      </c>
      <c r="Q2669" s="3">
        <v>8742261</v>
      </c>
      <c r="R2669" s="3">
        <v>18000000</v>
      </c>
      <c r="S2669" s="3">
        <f t="shared" si="410"/>
        <v>-9257739</v>
      </c>
      <c r="T2669" s="4">
        <f t="shared" si="411"/>
        <v>-0.51431883333333328</v>
      </c>
      <c r="U2669" s="5">
        <f t="shared" si="412"/>
        <v>14.594272466666668</v>
      </c>
      <c r="V2669" s="2">
        <f t="shared" si="413"/>
        <v>2009</v>
      </c>
      <c r="W2669" s="18" t="str">
        <f t="shared" si="414"/>
        <v>dekabr</v>
      </c>
      <c r="X2669" s="18" t="str">
        <f t="shared" si="415"/>
        <v>Andrzej Bartkowiak</v>
      </c>
      <c r="Y2669" s="18" t="str">
        <f t="shared" si="416"/>
        <v>STREET FİGHTER: THE LEGEND OF CHUN-Lİ</v>
      </c>
      <c r="Z2669" s="18" t="str">
        <f t="shared" si="417"/>
        <v>Normal</v>
      </c>
      <c r="AA2669" s="18" t="str">
        <f>VLOOKUP(D2669, lookups!$A$2:$B$18, 2, FALSE)</f>
        <v>High Budget</v>
      </c>
      <c r="AB2669" s="18" t="str">
        <f t="shared" si="418"/>
        <v>Not Recommended</v>
      </c>
      <c r="AC2669" s="18" t="str">
        <f t="shared" si="419"/>
        <v>High Buzz Mismatch</v>
      </c>
    </row>
    <row r="2670" spans="1:29" x14ac:dyDescent="0.35">
      <c r="A2670" s="18" t="s">
        <v>2587</v>
      </c>
      <c r="B2670" s="19">
        <v>36855</v>
      </c>
      <c r="C2670" s="18" t="s">
        <v>50</v>
      </c>
      <c r="D2670" s="18" t="s">
        <v>38</v>
      </c>
      <c r="E2670" s="18" t="s">
        <v>21</v>
      </c>
      <c r="F2670" s="18" t="s">
        <v>22</v>
      </c>
      <c r="G2670" s="18" t="s">
        <v>150</v>
      </c>
      <c r="H2670" s="18" t="s">
        <v>2588</v>
      </c>
      <c r="I2670" s="18" t="s">
        <v>2589</v>
      </c>
      <c r="J2670" s="20">
        <v>11000</v>
      </c>
      <c r="K2670" s="20">
        <v>13524</v>
      </c>
      <c r="L2670" s="20">
        <v>9</v>
      </c>
      <c r="M2670" s="20">
        <v>816</v>
      </c>
      <c r="N2670" s="20">
        <v>5.5</v>
      </c>
      <c r="O2670" s="20">
        <v>50</v>
      </c>
      <c r="P2670" s="20">
        <v>94</v>
      </c>
      <c r="Q2670" s="3">
        <v>8735529</v>
      </c>
      <c r="R2670" s="3">
        <v>15000000</v>
      </c>
      <c r="S2670" s="3">
        <f t="shared" si="410"/>
        <v>-6264471</v>
      </c>
      <c r="T2670" s="4">
        <f t="shared" si="411"/>
        <v>-0.41763139999999999</v>
      </c>
      <c r="U2670" s="5">
        <f t="shared" si="412"/>
        <v>21.914547440000003</v>
      </c>
      <c r="V2670" s="2">
        <f t="shared" si="413"/>
        <v>2000</v>
      </c>
      <c r="W2670" s="18" t="str">
        <f t="shared" si="414"/>
        <v>noyabr</v>
      </c>
      <c r="X2670" s="18" t="str">
        <f t="shared" si="415"/>
        <v>David Raynr</v>
      </c>
      <c r="Y2670" s="18" t="str">
        <f t="shared" si="416"/>
        <v>WHATEVER IT TAKES</v>
      </c>
      <c r="Z2670" s="18" t="str">
        <f t="shared" si="417"/>
        <v>Normal</v>
      </c>
      <c r="AA2670" s="18" t="str">
        <f>VLOOKUP(D2670, lookups!$A$2:$B$18, 2, FALSE)</f>
        <v>Medium Budget</v>
      </c>
      <c r="AB2670" s="18" t="str">
        <f t="shared" si="418"/>
        <v>Not Recommended</v>
      </c>
      <c r="AC2670" s="18" t="str">
        <f t="shared" si="419"/>
        <v>High Buzz Mismatch</v>
      </c>
    </row>
    <row r="2671" spans="1:29" x14ac:dyDescent="0.35">
      <c r="A2671" s="18" t="s">
        <v>3803</v>
      </c>
      <c r="B2671" s="19">
        <v>38063</v>
      </c>
      <c r="C2671" s="18" t="s">
        <v>50</v>
      </c>
      <c r="D2671" s="18" t="s">
        <v>20</v>
      </c>
      <c r="E2671" s="18" t="s">
        <v>21</v>
      </c>
      <c r="F2671" s="18" t="s">
        <v>22</v>
      </c>
      <c r="G2671" s="18" t="s">
        <v>110</v>
      </c>
      <c r="H2671" s="18" t="s">
        <v>3594</v>
      </c>
      <c r="I2671" s="18" t="s">
        <v>2487</v>
      </c>
      <c r="J2671" s="20">
        <v>748</v>
      </c>
      <c r="K2671" s="20">
        <v>1721</v>
      </c>
      <c r="L2671" s="20">
        <v>54</v>
      </c>
      <c r="M2671" s="20">
        <v>817</v>
      </c>
      <c r="N2671" s="20">
        <v>5.9</v>
      </c>
      <c r="O2671" s="20">
        <v>101</v>
      </c>
      <c r="P2671" s="20">
        <v>99</v>
      </c>
      <c r="Q2671" s="3">
        <v>8712564</v>
      </c>
      <c r="R2671" s="3">
        <v>27000000</v>
      </c>
      <c r="S2671" s="3">
        <f t="shared" si="410"/>
        <v>-18287436</v>
      </c>
      <c r="T2671" s="4">
        <f t="shared" si="411"/>
        <v>-0.67731244444444449</v>
      </c>
      <c r="U2671" s="5">
        <f t="shared" si="412"/>
        <v>23.410775022222225</v>
      </c>
      <c r="V2671" s="2">
        <f t="shared" si="413"/>
        <v>2004</v>
      </c>
      <c r="W2671" s="18" t="str">
        <f t="shared" si="414"/>
        <v>mart</v>
      </c>
      <c r="X2671" s="18" t="str">
        <f t="shared" si="415"/>
        <v>E. Elias Merhige</v>
      </c>
      <c r="Y2671" s="18" t="str">
        <f t="shared" si="416"/>
        <v>SUSPECT ZERO</v>
      </c>
      <c r="Z2671" s="18" t="str">
        <f t="shared" si="417"/>
        <v>Normal</v>
      </c>
      <c r="AA2671" s="18" t="str">
        <f>VLOOKUP(D2671, lookups!$A$2:$B$18, 2, FALSE)</f>
        <v>Medium Budget</v>
      </c>
      <c r="AB2671" s="18" t="str">
        <f t="shared" si="418"/>
        <v>Not Recommended</v>
      </c>
      <c r="AC2671" s="18" t="str">
        <f t="shared" si="419"/>
        <v>High Buzz Mismatch</v>
      </c>
    </row>
    <row r="2672" spans="1:29" x14ac:dyDescent="0.35">
      <c r="A2672" s="18" t="s">
        <v>5329</v>
      </c>
      <c r="B2672" s="19">
        <v>40123</v>
      </c>
      <c r="C2672" s="18" t="s">
        <v>50</v>
      </c>
      <c r="D2672" s="18" t="s">
        <v>38</v>
      </c>
      <c r="E2672" s="18" t="s">
        <v>21</v>
      </c>
      <c r="F2672" s="18" t="s">
        <v>22</v>
      </c>
      <c r="G2672" s="18" t="s">
        <v>150</v>
      </c>
      <c r="H2672" s="18" t="s">
        <v>3123</v>
      </c>
      <c r="I2672" s="18" t="s">
        <v>694</v>
      </c>
      <c r="J2672" s="20">
        <v>567</v>
      </c>
      <c r="K2672" s="20">
        <v>2016</v>
      </c>
      <c r="L2672" s="20">
        <v>80</v>
      </c>
      <c r="M2672" s="20">
        <v>0</v>
      </c>
      <c r="N2672" s="20">
        <v>5.9</v>
      </c>
      <c r="O2672" s="20">
        <v>112</v>
      </c>
      <c r="P2672" s="20">
        <v>98</v>
      </c>
      <c r="Q2672" s="3">
        <v>8662318</v>
      </c>
      <c r="R2672" s="3">
        <v>17000000</v>
      </c>
      <c r="S2672" s="3">
        <f t="shared" si="410"/>
        <v>-8337682</v>
      </c>
      <c r="T2672" s="4">
        <f t="shared" si="411"/>
        <v>-0.49045188235294118</v>
      </c>
      <c r="U2672" s="5">
        <f t="shared" si="412"/>
        <v>23.403819247058824</v>
      </c>
      <c r="V2672" s="2">
        <f t="shared" si="413"/>
        <v>2009</v>
      </c>
      <c r="W2672" s="18" t="str">
        <f t="shared" si="414"/>
        <v>noyabr</v>
      </c>
      <c r="X2672" s="18" t="str">
        <f t="shared" si="415"/>
        <v>Donald Petrie</v>
      </c>
      <c r="Y2672" s="18" t="str">
        <f t="shared" si="416"/>
        <v>MY LİFE İN RUİNS</v>
      </c>
      <c r="Z2672" s="18" t="str">
        <f t="shared" si="417"/>
        <v>Normal</v>
      </c>
      <c r="AA2672" s="18" t="str">
        <f>VLOOKUP(D2672, lookups!$A$2:$B$18, 2, FALSE)</f>
        <v>Medium Budget</v>
      </c>
      <c r="AB2672" s="18" t="str">
        <f t="shared" si="418"/>
        <v>Not Recommended</v>
      </c>
      <c r="AC2672" s="18" t="str">
        <f t="shared" si="419"/>
        <v>High Buzz Mismatch</v>
      </c>
    </row>
    <row r="2673" spans="1:29" x14ac:dyDescent="0.35">
      <c r="A2673" s="18" t="s">
        <v>476</v>
      </c>
      <c r="B2673" s="19">
        <v>30730</v>
      </c>
      <c r="C2673" s="18" t="s">
        <v>50</v>
      </c>
      <c r="D2673" s="18" t="s">
        <v>95</v>
      </c>
      <c r="E2673" s="18" t="s">
        <v>21</v>
      </c>
      <c r="F2673" s="18" t="s">
        <v>101</v>
      </c>
      <c r="G2673" s="18" t="s">
        <v>102</v>
      </c>
      <c r="H2673" s="18" t="s">
        <v>477</v>
      </c>
      <c r="I2673" s="18" t="s">
        <v>478</v>
      </c>
      <c r="J2673" s="20">
        <v>14000</v>
      </c>
      <c r="K2673" s="20">
        <v>28094</v>
      </c>
      <c r="L2673" s="20">
        <v>79</v>
      </c>
      <c r="M2673" s="20">
        <v>1000</v>
      </c>
      <c r="N2673" s="20">
        <v>7</v>
      </c>
      <c r="O2673" s="20">
        <v>29</v>
      </c>
      <c r="P2673" s="20">
        <v>132</v>
      </c>
      <c r="Q2673" s="3">
        <v>8600000</v>
      </c>
      <c r="R2673" s="3">
        <v>25000000</v>
      </c>
      <c r="S2673" s="3">
        <f t="shared" si="410"/>
        <v>-16400000</v>
      </c>
      <c r="T2673" s="4">
        <f t="shared" si="411"/>
        <v>-0.65600000000000003</v>
      </c>
      <c r="U2673" s="5">
        <f t="shared" si="412"/>
        <v>27.837600000000002</v>
      </c>
      <c r="V2673" s="2">
        <f t="shared" si="413"/>
        <v>1984</v>
      </c>
      <c r="W2673" s="18" t="str">
        <f t="shared" si="414"/>
        <v>fevral</v>
      </c>
      <c r="X2673" s="18" t="str">
        <f t="shared" si="415"/>
        <v>Roger Donaldson</v>
      </c>
      <c r="Y2673" s="18" t="str">
        <f t="shared" si="416"/>
        <v>THE BOUNTY</v>
      </c>
      <c r="Z2673" s="18" t="str">
        <f t="shared" si="417"/>
        <v>Normal</v>
      </c>
      <c r="AA2673" s="18" t="str">
        <f>VLOOKUP(D2673, lookups!$A$2:$B$18, 2, FALSE)</f>
        <v>High Budget</v>
      </c>
      <c r="AB2673" s="18" t="str">
        <f t="shared" si="418"/>
        <v>Not Recommended</v>
      </c>
      <c r="AC2673" s="18" t="str">
        <f t="shared" si="419"/>
        <v>Normal</v>
      </c>
    </row>
    <row r="2674" spans="1:29" x14ac:dyDescent="0.35">
      <c r="A2674" s="18" t="s">
        <v>2455</v>
      </c>
      <c r="B2674" s="19">
        <v>36885</v>
      </c>
      <c r="C2674" s="18" t="s">
        <v>50</v>
      </c>
      <c r="D2674" s="18" t="s">
        <v>79</v>
      </c>
      <c r="E2674" s="18" t="s">
        <v>21</v>
      </c>
      <c r="F2674" s="18" t="s">
        <v>22</v>
      </c>
      <c r="G2674" s="18" t="s">
        <v>110</v>
      </c>
      <c r="H2674" s="18" t="s">
        <v>2456</v>
      </c>
      <c r="I2674" s="18" t="s">
        <v>2457</v>
      </c>
      <c r="J2674" s="20">
        <v>697</v>
      </c>
      <c r="K2674" s="20">
        <v>1517</v>
      </c>
      <c r="L2674" s="20">
        <v>0</v>
      </c>
      <c r="M2674" s="20">
        <v>0</v>
      </c>
      <c r="N2674" s="20">
        <v>7</v>
      </c>
      <c r="O2674" s="20">
        <v>115</v>
      </c>
      <c r="P2674" s="20">
        <v>122</v>
      </c>
      <c r="Q2674" s="3">
        <v>8596914</v>
      </c>
      <c r="R2674" s="3">
        <v>6000000</v>
      </c>
      <c r="S2674" s="3">
        <f t="shared" si="410"/>
        <v>2596914</v>
      </c>
      <c r="T2674" s="4">
        <f t="shared" si="411"/>
        <v>0.43281900000000001</v>
      </c>
      <c r="U2674" s="5">
        <f t="shared" si="412"/>
        <v>28.173127600000001</v>
      </c>
      <c r="V2674" s="2">
        <f t="shared" si="413"/>
        <v>2000</v>
      </c>
      <c r="W2674" s="18" t="str">
        <f t="shared" si="414"/>
        <v>dekabr</v>
      </c>
      <c r="X2674" s="18" t="str">
        <f t="shared" si="415"/>
        <v>Ed Harris</v>
      </c>
      <c r="Y2674" s="18" t="str">
        <f t="shared" si="416"/>
        <v>POLLOCK</v>
      </c>
      <c r="Z2674" s="18" t="str">
        <f t="shared" si="417"/>
        <v>Normal</v>
      </c>
      <c r="AA2674" s="18" t="str">
        <f>VLOOKUP(D2674, lookups!$A$2:$B$18, 2, FALSE)</f>
        <v>Medium Budget</v>
      </c>
      <c r="AB2674" s="18" t="str">
        <f t="shared" si="418"/>
        <v>Not Recommended</v>
      </c>
      <c r="AC2674" s="18" t="str">
        <f t="shared" si="419"/>
        <v>Normal</v>
      </c>
    </row>
    <row r="2675" spans="1:29" x14ac:dyDescent="0.35">
      <c r="A2675" s="18" t="s">
        <v>2998</v>
      </c>
      <c r="B2675" s="19">
        <v>37527</v>
      </c>
      <c r="C2675" s="18" t="s">
        <v>50</v>
      </c>
      <c r="D2675" s="18" t="s">
        <v>38</v>
      </c>
      <c r="E2675" s="18" t="s">
        <v>21</v>
      </c>
      <c r="F2675" s="18" t="s">
        <v>22</v>
      </c>
      <c r="G2675" s="18" t="s">
        <v>110</v>
      </c>
      <c r="H2675" s="18" t="s">
        <v>1423</v>
      </c>
      <c r="I2675" s="18" t="s">
        <v>2999</v>
      </c>
      <c r="J2675" s="20">
        <v>890</v>
      </c>
      <c r="K2675" s="20">
        <v>3161</v>
      </c>
      <c r="L2675" s="20">
        <v>2</v>
      </c>
      <c r="M2675" s="20">
        <v>1000</v>
      </c>
      <c r="N2675" s="20">
        <v>4.9000000000000004</v>
      </c>
      <c r="O2675" s="20">
        <v>63</v>
      </c>
      <c r="P2675" s="20">
        <v>97</v>
      </c>
      <c r="Q2675" s="3">
        <v>8586376</v>
      </c>
      <c r="R2675" s="3">
        <v>20000000</v>
      </c>
      <c r="S2675" s="3">
        <f t="shared" si="410"/>
        <v>-11413624</v>
      </c>
      <c r="T2675" s="4">
        <f t="shared" si="411"/>
        <v>-0.5706812</v>
      </c>
      <c r="U2675" s="5">
        <f t="shared" si="412"/>
        <v>19.471727520000002</v>
      </c>
      <c r="V2675" s="2">
        <f t="shared" si="413"/>
        <v>2002</v>
      </c>
      <c r="W2675" s="18" t="str">
        <f t="shared" si="414"/>
        <v>sentyabr</v>
      </c>
      <c r="X2675" s="18" t="str">
        <f t="shared" si="415"/>
        <v>Mort Nathan</v>
      </c>
      <c r="Y2675" s="18" t="str">
        <f t="shared" si="416"/>
        <v>BOAT TRİP</v>
      </c>
      <c r="Z2675" s="18" t="str">
        <f t="shared" si="417"/>
        <v>Normal</v>
      </c>
      <c r="AA2675" s="18" t="str">
        <f>VLOOKUP(D2675, lookups!$A$2:$B$18, 2, FALSE)</f>
        <v>Medium Budget</v>
      </c>
      <c r="AB2675" s="18" t="str">
        <f t="shared" si="418"/>
        <v>Not Recommended</v>
      </c>
      <c r="AC2675" s="18" t="str">
        <f t="shared" si="419"/>
        <v>High Buzz Mismatch</v>
      </c>
    </row>
    <row r="2676" spans="1:29" x14ac:dyDescent="0.35">
      <c r="A2676" s="18" t="s">
        <v>4636</v>
      </c>
      <c r="B2676" s="19">
        <v>39262</v>
      </c>
      <c r="C2676" s="18" t="s">
        <v>50</v>
      </c>
      <c r="D2676" s="18" t="s">
        <v>38</v>
      </c>
      <c r="E2676" s="18" t="s">
        <v>21</v>
      </c>
      <c r="F2676" s="18" t="s">
        <v>22</v>
      </c>
      <c r="G2676" s="18" t="s">
        <v>110</v>
      </c>
      <c r="H2676" s="18" t="s">
        <v>2785</v>
      </c>
      <c r="I2676" s="18" t="s">
        <v>546</v>
      </c>
      <c r="J2676" s="20">
        <v>22000</v>
      </c>
      <c r="K2676" s="20">
        <v>24324</v>
      </c>
      <c r="L2676" s="20">
        <v>0</v>
      </c>
      <c r="M2676" s="20">
        <v>0</v>
      </c>
      <c r="N2676" s="20">
        <v>7.4</v>
      </c>
      <c r="O2676" s="20">
        <v>168</v>
      </c>
      <c r="P2676" s="20">
        <v>87</v>
      </c>
      <c r="Q2676" s="3">
        <v>8579684</v>
      </c>
      <c r="R2676" s="3">
        <v>9000000</v>
      </c>
      <c r="S2676" s="3">
        <f t="shared" si="410"/>
        <v>-420316</v>
      </c>
      <c r="T2676" s="4">
        <f t="shared" si="411"/>
        <v>-4.670177777777778E-2</v>
      </c>
      <c r="U2676" s="5">
        <f t="shared" si="412"/>
        <v>29.581319288888892</v>
      </c>
      <c r="V2676" s="2">
        <f t="shared" si="413"/>
        <v>2007</v>
      </c>
      <c r="W2676" s="18" t="str">
        <f t="shared" si="414"/>
        <v>iyun</v>
      </c>
      <c r="X2676" s="18" t="str">
        <f t="shared" si="415"/>
        <v>Frank Oz</v>
      </c>
      <c r="Y2676" s="18" t="str">
        <f t="shared" si="416"/>
        <v>DEATH AT A FUNERAL</v>
      </c>
      <c r="Z2676" s="18" t="str">
        <f t="shared" si="417"/>
        <v>Normal</v>
      </c>
      <c r="AA2676" s="18" t="str">
        <f>VLOOKUP(D2676, lookups!$A$2:$B$18, 2, FALSE)</f>
        <v>Medium Budget</v>
      </c>
      <c r="AB2676" s="18" t="str">
        <f t="shared" si="418"/>
        <v>Not Recommended</v>
      </c>
      <c r="AC2676" s="18" t="str">
        <f t="shared" si="419"/>
        <v>Normal</v>
      </c>
    </row>
    <row r="2677" spans="1:29" x14ac:dyDescent="0.35">
      <c r="A2677" s="18" t="s">
        <v>3904</v>
      </c>
      <c r="B2677" s="19">
        <v>38436</v>
      </c>
      <c r="C2677" s="18" t="s">
        <v>50</v>
      </c>
      <c r="D2677" s="18" t="s">
        <v>27</v>
      </c>
      <c r="E2677" s="18" t="s">
        <v>21</v>
      </c>
      <c r="F2677" s="18" t="s">
        <v>22</v>
      </c>
      <c r="G2677" s="18" t="s">
        <v>150</v>
      </c>
      <c r="H2677" s="18" t="s">
        <v>733</v>
      </c>
      <c r="I2677" s="18" t="s">
        <v>1067</v>
      </c>
      <c r="J2677" s="20">
        <v>11000</v>
      </c>
      <c r="K2677" s="20">
        <v>11519</v>
      </c>
      <c r="L2677" s="20">
        <v>529</v>
      </c>
      <c r="M2677" s="20">
        <v>0</v>
      </c>
      <c r="N2677" s="20">
        <v>7</v>
      </c>
      <c r="O2677" s="20">
        <v>107</v>
      </c>
      <c r="P2677" s="20">
        <v>108</v>
      </c>
      <c r="Q2677" s="3">
        <v>8535575</v>
      </c>
      <c r="R2677" s="3">
        <v>30000000</v>
      </c>
      <c r="S2677" s="3">
        <f t="shared" si="410"/>
        <v>-21464425</v>
      </c>
      <c r="T2677" s="4">
        <f t="shared" si="411"/>
        <v>-0.71548083333333334</v>
      </c>
      <c r="U2677" s="5">
        <f t="shared" si="412"/>
        <v>27.713807666666668</v>
      </c>
      <c r="V2677" s="2">
        <f t="shared" si="413"/>
        <v>2005</v>
      </c>
      <c r="W2677" s="18" t="str">
        <f t="shared" si="414"/>
        <v>mart</v>
      </c>
      <c r="X2677" s="18" t="str">
        <f t="shared" si="415"/>
        <v>Lasse HallstrÃ¶m</v>
      </c>
      <c r="Y2677" s="18" t="str">
        <f t="shared" si="416"/>
        <v>AN UNFİNİSHED LİFE</v>
      </c>
      <c r="Z2677" s="18" t="str">
        <f t="shared" si="417"/>
        <v>Normal</v>
      </c>
      <c r="AA2677" s="18" t="str">
        <f>VLOOKUP(D2677, lookups!$A$2:$B$18, 2, FALSE)</f>
        <v>Medium Budget</v>
      </c>
      <c r="AB2677" s="18" t="str">
        <f t="shared" si="418"/>
        <v>Not Recommended</v>
      </c>
      <c r="AC2677" s="18" t="str">
        <f t="shared" si="419"/>
        <v>Normal</v>
      </c>
    </row>
    <row r="2678" spans="1:29" x14ac:dyDescent="0.35">
      <c r="A2678" s="18" t="s">
        <v>775</v>
      </c>
      <c r="B2678" s="19">
        <v>32596</v>
      </c>
      <c r="C2678" s="18" t="s">
        <v>50</v>
      </c>
      <c r="D2678" s="18" t="s">
        <v>58</v>
      </c>
      <c r="E2678" s="18" t="s">
        <v>21</v>
      </c>
      <c r="F2678" s="18" t="s">
        <v>22</v>
      </c>
      <c r="G2678" s="18" t="s">
        <v>102</v>
      </c>
      <c r="H2678" s="18" t="s">
        <v>776</v>
      </c>
      <c r="I2678" s="18" t="s">
        <v>777</v>
      </c>
      <c r="J2678" s="20">
        <v>723</v>
      </c>
      <c r="K2678" s="20">
        <v>2368</v>
      </c>
      <c r="L2678" s="20">
        <v>6</v>
      </c>
      <c r="M2678" s="20">
        <v>0</v>
      </c>
      <c r="N2678" s="20">
        <v>5.5</v>
      </c>
      <c r="O2678" s="20">
        <v>11</v>
      </c>
      <c r="P2678" s="20">
        <v>105</v>
      </c>
      <c r="Q2678" s="3">
        <v>8508843</v>
      </c>
      <c r="R2678" s="3">
        <v>18000000</v>
      </c>
      <c r="S2678" s="3">
        <f t="shared" si="410"/>
        <v>-9491157</v>
      </c>
      <c r="T2678" s="4">
        <f t="shared" si="411"/>
        <v>-0.52728649999999999</v>
      </c>
      <c r="U2678" s="5">
        <f t="shared" si="412"/>
        <v>21.789085400000001</v>
      </c>
      <c r="V2678" s="2">
        <f t="shared" si="413"/>
        <v>1989</v>
      </c>
      <c r="W2678" s="18" t="str">
        <f t="shared" si="414"/>
        <v>mart</v>
      </c>
      <c r="X2678" s="18" t="str">
        <f t="shared" si="415"/>
        <v>Jeff Kanew</v>
      </c>
      <c r="Y2678" s="18" t="str">
        <f t="shared" si="416"/>
        <v>TROOP BEVERLY HİLLS</v>
      </c>
      <c r="Z2678" s="18" t="str">
        <f t="shared" si="417"/>
        <v>Normal</v>
      </c>
      <c r="AA2678" s="18" t="str">
        <f>VLOOKUP(D2678, lookups!$A$2:$B$18, 2, FALSE)</f>
        <v>High Budget</v>
      </c>
      <c r="AB2678" s="18" t="str">
        <f t="shared" si="418"/>
        <v>Not Recommended</v>
      </c>
      <c r="AC2678" s="18" t="str">
        <f t="shared" si="419"/>
        <v>High Buzz Mismatch</v>
      </c>
    </row>
    <row r="2679" spans="1:29" x14ac:dyDescent="0.35">
      <c r="A2679" s="18" t="s">
        <v>379</v>
      </c>
      <c r="B2679" s="19">
        <v>29776</v>
      </c>
      <c r="C2679" s="18" t="s">
        <v>50</v>
      </c>
      <c r="D2679" s="18" t="s">
        <v>38</v>
      </c>
      <c r="E2679" s="18" t="s">
        <v>21</v>
      </c>
      <c r="F2679" s="18" t="s">
        <v>22</v>
      </c>
      <c r="G2679" s="18" t="s">
        <v>102</v>
      </c>
      <c r="H2679" s="18" t="s">
        <v>380</v>
      </c>
      <c r="I2679" s="18" t="s">
        <v>381</v>
      </c>
      <c r="J2679" s="20">
        <v>691</v>
      </c>
      <c r="K2679" s="20">
        <v>1761</v>
      </c>
      <c r="L2679" s="20">
        <v>15</v>
      </c>
      <c r="M2679" s="20">
        <v>501</v>
      </c>
      <c r="N2679" s="20">
        <v>5.4</v>
      </c>
      <c r="O2679" s="20">
        <v>13</v>
      </c>
      <c r="P2679" s="20">
        <v>98</v>
      </c>
      <c r="Q2679" s="3">
        <v>8500000</v>
      </c>
      <c r="R2679" s="3">
        <v>20000000</v>
      </c>
      <c r="S2679" s="3">
        <f t="shared" si="410"/>
        <v>-11500000</v>
      </c>
      <c r="T2679" s="4">
        <f t="shared" si="411"/>
        <v>-0.57499999999999996</v>
      </c>
      <c r="U2679" s="5">
        <f t="shared" si="412"/>
        <v>21.420100000000001</v>
      </c>
      <c r="V2679" s="2">
        <f t="shared" si="413"/>
        <v>1981</v>
      </c>
      <c r="W2679" s="18" t="str">
        <f t="shared" si="414"/>
        <v>iyul</v>
      </c>
      <c r="X2679" s="18" t="str">
        <f t="shared" si="415"/>
        <v>Steve Rash</v>
      </c>
      <c r="Y2679" s="18" t="str">
        <f t="shared" si="416"/>
        <v>UNDER THE RAİNBOW</v>
      </c>
      <c r="Z2679" s="18" t="str">
        <f t="shared" si="417"/>
        <v>Normal</v>
      </c>
      <c r="AA2679" s="18" t="str">
        <f>VLOOKUP(D2679, lookups!$A$2:$B$18, 2, FALSE)</f>
        <v>Medium Budget</v>
      </c>
      <c r="AB2679" s="18" t="str">
        <f t="shared" si="418"/>
        <v>Not Recommended</v>
      </c>
      <c r="AC2679" s="18" t="str">
        <f t="shared" si="419"/>
        <v>High Buzz Mismatch</v>
      </c>
    </row>
    <row r="2680" spans="1:29" x14ac:dyDescent="0.35">
      <c r="A2680" s="18" t="s">
        <v>5605</v>
      </c>
      <c r="B2680" s="19">
        <v>40281</v>
      </c>
      <c r="C2680" s="18" t="s">
        <v>50</v>
      </c>
      <c r="D2680" s="18" t="s">
        <v>95</v>
      </c>
      <c r="E2680" s="18" t="s">
        <v>21</v>
      </c>
      <c r="F2680" s="18" t="s">
        <v>22</v>
      </c>
      <c r="G2680" s="18" t="s">
        <v>110</v>
      </c>
      <c r="H2680" s="18" t="s">
        <v>5606</v>
      </c>
      <c r="I2680" s="18" t="s">
        <v>5607</v>
      </c>
      <c r="J2680" s="20">
        <v>1000</v>
      </c>
      <c r="K2680" s="20">
        <v>2618</v>
      </c>
      <c r="L2680" s="20">
        <v>434</v>
      </c>
      <c r="M2680" s="20">
        <v>0</v>
      </c>
      <c r="N2680" s="20">
        <v>5.5</v>
      </c>
      <c r="O2680" s="20">
        <v>163</v>
      </c>
      <c r="P2680" s="20">
        <v>95</v>
      </c>
      <c r="Q2680" s="3">
        <v>8460995</v>
      </c>
      <c r="R2680" s="3">
        <v>10000000</v>
      </c>
      <c r="S2680" s="3">
        <f t="shared" si="410"/>
        <v>-1539005</v>
      </c>
      <c r="T2680" s="4">
        <f t="shared" si="411"/>
        <v>-0.1539005</v>
      </c>
      <c r="U2680" s="5">
        <f t="shared" si="412"/>
        <v>21.938439800000001</v>
      </c>
      <c r="V2680" s="2">
        <f t="shared" si="413"/>
        <v>2010</v>
      </c>
      <c r="W2680" s="18" t="str">
        <f t="shared" si="414"/>
        <v>aprel</v>
      </c>
      <c r="X2680" s="18" t="str">
        <f t="shared" si="415"/>
        <v>Jorma Taccone</v>
      </c>
      <c r="Y2680" s="18" t="str">
        <f t="shared" si="416"/>
        <v>MACGRUBER</v>
      </c>
      <c r="Z2680" s="18" t="str">
        <f t="shared" si="417"/>
        <v>Normal</v>
      </c>
      <c r="AA2680" s="18" t="str">
        <f>VLOOKUP(D2680, lookups!$A$2:$B$18, 2, FALSE)</f>
        <v>High Budget</v>
      </c>
      <c r="AB2680" s="18" t="str">
        <f t="shared" si="418"/>
        <v>Not Recommended</v>
      </c>
      <c r="AC2680" s="18" t="str">
        <f t="shared" si="419"/>
        <v>High Buzz Mismatch</v>
      </c>
    </row>
    <row r="2681" spans="1:29" x14ac:dyDescent="0.35">
      <c r="A2681" s="18" t="s">
        <v>6445</v>
      </c>
      <c r="B2681" s="19">
        <v>41489</v>
      </c>
      <c r="C2681" s="18" t="s">
        <v>50</v>
      </c>
      <c r="D2681" s="18" t="s">
        <v>58</v>
      </c>
      <c r="E2681" s="18" t="s">
        <v>21</v>
      </c>
      <c r="F2681" s="18" t="s">
        <v>22</v>
      </c>
      <c r="G2681" s="18" t="s">
        <v>102</v>
      </c>
      <c r="H2681" s="18" t="s">
        <v>5838</v>
      </c>
      <c r="I2681" s="18" t="s">
        <v>3682</v>
      </c>
      <c r="J2681" s="20">
        <v>2000</v>
      </c>
      <c r="K2681" s="20">
        <v>6946</v>
      </c>
      <c r="L2681" s="20">
        <v>6</v>
      </c>
      <c r="M2681" s="20">
        <v>5000</v>
      </c>
      <c r="N2681" s="20">
        <v>5.6</v>
      </c>
      <c r="O2681" s="20">
        <v>51</v>
      </c>
      <c r="P2681" s="20">
        <v>88</v>
      </c>
      <c r="Q2681" s="3">
        <v>8460990</v>
      </c>
      <c r="R2681" s="3">
        <v>70000000</v>
      </c>
      <c r="S2681" s="3">
        <f t="shared" si="410"/>
        <v>-61539010</v>
      </c>
      <c r="T2681" s="4">
        <f t="shared" si="411"/>
        <v>-0.87912871428571426</v>
      </c>
      <c r="U2681" s="5">
        <f t="shared" si="412"/>
        <v>22.548348514285713</v>
      </c>
      <c r="V2681" s="2">
        <f t="shared" si="413"/>
        <v>2013</v>
      </c>
      <c r="W2681" s="18" t="str">
        <f t="shared" si="414"/>
        <v>avgust</v>
      </c>
      <c r="X2681" s="18" t="str">
        <f t="shared" si="415"/>
        <v>Will Finn</v>
      </c>
      <c r="Y2681" s="18" t="str">
        <f t="shared" si="416"/>
        <v>LEGENDS OF OZ: DOROTHY'S RETURN</v>
      </c>
      <c r="Z2681" s="18" t="str">
        <f t="shared" si="417"/>
        <v>Underperformer</v>
      </c>
      <c r="AA2681" s="18" t="str">
        <f>VLOOKUP(D2681, lookups!$A$2:$B$18, 2, FALSE)</f>
        <v>High Budget</v>
      </c>
      <c r="AB2681" s="18" t="str">
        <f t="shared" si="418"/>
        <v>Not Recommended</v>
      </c>
      <c r="AC2681" s="18" t="str">
        <f t="shared" si="419"/>
        <v>High Buzz Mismatch</v>
      </c>
    </row>
    <row r="2682" spans="1:29" x14ac:dyDescent="0.35">
      <c r="A2682" s="18" t="s">
        <v>2699</v>
      </c>
      <c r="B2682" s="19">
        <v>37144</v>
      </c>
      <c r="C2682" s="18" t="s">
        <v>50</v>
      </c>
      <c r="D2682" s="18" t="s">
        <v>95</v>
      </c>
      <c r="E2682" s="18" t="s">
        <v>21</v>
      </c>
      <c r="F2682" s="18" t="s">
        <v>22</v>
      </c>
      <c r="G2682" s="18" t="s">
        <v>110</v>
      </c>
      <c r="H2682" s="18" t="s">
        <v>1829</v>
      </c>
      <c r="I2682" s="18" t="s">
        <v>282</v>
      </c>
      <c r="J2682" s="20">
        <v>26000</v>
      </c>
      <c r="K2682" s="20">
        <v>28867</v>
      </c>
      <c r="L2682" s="20">
        <v>0</v>
      </c>
      <c r="M2682" s="20">
        <v>0</v>
      </c>
      <c r="N2682" s="20">
        <v>4.9000000000000004</v>
      </c>
      <c r="O2682" s="20">
        <v>156</v>
      </c>
      <c r="P2682" s="20">
        <v>98</v>
      </c>
      <c r="Q2682" s="3">
        <v>8434601</v>
      </c>
      <c r="R2682" s="3">
        <v>28000000</v>
      </c>
      <c r="S2682" s="3">
        <f t="shared" si="410"/>
        <v>-19565399</v>
      </c>
      <c r="T2682" s="4">
        <f t="shared" si="411"/>
        <v>-0.69876424999999998</v>
      </c>
      <c r="U2682" s="5">
        <f t="shared" si="412"/>
        <v>19.3204943</v>
      </c>
      <c r="V2682" s="2">
        <f t="shared" si="413"/>
        <v>2001</v>
      </c>
      <c r="W2682" s="18" t="str">
        <f t="shared" si="414"/>
        <v>sentyabr</v>
      </c>
      <c r="X2682" s="18" t="str">
        <f t="shared" si="415"/>
        <v>John Carpenter</v>
      </c>
      <c r="Y2682" s="18" t="str">
        <f t="shared" si="416"/>
        <v>GHOSTS OF MARS</v>
      </c>
      <c r="Z2682" s="18" t="str">
        <f t="shared" si="417"/>
        <v>Normal</v>
      </c>
      <c r="AA2682" s="18" t="str">
        <f>VLOOKUP(D2682, lookups!$A$2:$B$18, 2, FALSE)</f>
        <v>High Budget</v>
      </c>
      <c r="AB2682" s="18" t="str">
        <f t="shared" si="418"/>
        <v>Not Recommended</v>
      </c>
      <c r="AC2682" s="18" t="str">
        <f t="shared" si="419"/>
        <v>High Buzz Mismatch</v>
      </c>
    </row>
    <row r="2683" spans="1:29" x14ac:dyDescent="0.35">
      <c r="A2683" s="18" t="s">
        <v>2159</v>
      </c>
      <c r="B2683" s="19">
        <v>36269</v>
      </c>
      <c r="C2683" s="18" t="s">
        <v>50</v>
      </c>
      <c r="D2683" s="18" t="s">
        <v>38</v>
      </c>
      <c r="E2683" s="18" t="s">
        <v>21</v>
      </c>
      <c r="F2683" s="18" t="s">
        <v>22</v>
      </c>
      <c r="G2683" s="18" t="s">
        <v>110</v>
      </c>
      <c r="H2683" s="18" t="s">
        <v>2004</v>
      </c>
      <c r="I2683" s="18" t="s">
        <v>1482</v>
      </c>
      <c r="J2683" s="20">
        <v>512</v>
      </c>
      <c r="K2683" s="20">
        <v>1523</v>
      </c>
      <c r="L2683" s="20">
        <v>41</v>
      </c>
      <c r="M2683" s="20">
        <v>153</v>
      </c>
      <c r="N2683" s="20">
        <v>5.4</v>
      </c>
      <c r="O2683" s="20">
        <v>73</v>
      </c>
      <c r="P2683" s="20">
        <v>124</v>
      </c>
      <c r="Q2683" s="3">
        <v>8427204</v>
      </c>
      <c r="R2683" s="3">
        <v>24000000</v>
      </c>
      <c r="S2683" s="3">
        <f t="shared" si="410"/>
        <v>-15572796</v>
      </c>
      <c r="T2683" s="4">
        <f t="shared" si="411"/>
        <v>-0.64886650000000001</v>
      </c>
      <c r="U2683" s="5">
        <f t="shared" si="412"/>
        <v>21.355753400000001</v>
      </c>
      <c r="V2683" s="2">
        <f t="shared" si="413"/>
        <v>1999</v>
      </c>
      <c r="W2683" s="18" t="str">
        <f t="shared" si="414"/>
        <v>aprel</v>
      </c>
      <c r="X2683" s="18" t="str">
        <f t="shared" si="415"/>
        <v>Ron Shelton</v>
      </c>
      <c r="Y2683" s="18" t="str">
        <f t="shared" si="416"/>
        <v>PLAY IT TO THE BONE</v>
      </c>
      <c r="Z2683" s="18" t="str">
        <f t="shared" si="417"/>
        <v>Normal</v>
      </c>
      <c r="AA2683" s="18" t="str">
        <f>VLOOKUP(D2683, lookups!$A$2:$B$18, 2, FALSE)</f>
        <v>Medium Budget</v>
      </c>
      <c r="AB2683" s="18" t="str">
        <f t="shared" si="418"/>
        <v>Not Recommended</v>
      </c>
      <c r="AC2683" s="18" t="str">
        <f t="shared" si="419"/>
        <v>High Buzz Mismatch</v>
      </c>
    </row>
    <row r="2684" spans="1:29" x14ac:dyDescent="0.35">
      <c r="A2684" s="18" t="s">
        <v>2160</v>
      </c>
      <c r="B2684" s="19">
        <v>36496</v>
      </c>
      <c r="C2684" s="18" t="s">
        <v>50</v>
      </c>
      <c r="D2684" s="18" t="s">
        <v>38</v>
      </c>
      <c r="E2684" s="18" t="s">
        <v>21</v>
      </c>
      <c r="F2684" s="18" t="s">
        <v>22</v>
      </c>
      <c r="G2684" s="18" t="s">
        <v>110</v>
      </c>
      <c r="H2684" s="18" t="s">
        <v>1225</v>
      </c>
      <c r="I2684" s="18" t="s">
        <v>1098</v>
      </c>
      <c r="J2684" s="20">
        <v>11000</v>
      </c>
      <c r="K2684" s="20">
        <v>13093</v>
      </c>
      <c r="L2684" s="20">
        <v>179</v>
      </c>
      <c r="M2684" s="20">
        <v>783</v>
      </c>
      <c r="N2684" s="20">
        <v>6</v>
      </c>
      <c r="O2684" s="20">
        <v>56</v>
      </c>
      <c r="P2684" s="20">
        <v>124</v>
      </c>
      <c r="Q2684" s="3">
        <v>8406264</v>
      </c>
      <c r="R2684" s="3">
        <v>38000000</v>
      </c>
      <c r="S2684" s="3">
        <f t="shared" si="410"/>
        <v>-29593736</v>
      </c>
      <c r="T2684" s="4">
        <f t="shared" si="411"/>
        <v>-0.77878252631578948</v>
      </c>
      <c r="U2684" s="5">
        <f t="shared" si="412"/>
        <v>23.766786989473683</v>
      </c>
      <c r="V2684" s="2">
        <f t="shared" si="413"/>
        <v>1999</v>
      </c>
      <c r="W2684" s="18" t="str">
        <f t="shared" si="414"/>
        <v>dekabr</v>
      </c>
      <c r="X2684" s="18" t="str">
        <f t="shared" si="415"/>
        <v>Mike Newell</v>
      </c>
      <c r="Y2684" s="18" t="str">
        <f t="shared" si="416"/>
        <v>PUSHİNG TİN</v>
      </c>
      <c r="Z2684" s="18" t="str">
        <f t="shared" si="417"/>
        <v>Normal</v>
      </c>
      <c r="AA2684" s="18" t="str">
        <f>VLOOKUP(D2684, lookups!$A$2:$B$18, 2, FALSE)</f>
        <v>Medium Budget</v>
      </c>
      <c r="AB2684" s="18" t="str">
        <f t="shared" si="418"/>
        <v>Not Recommended</v>
      </c>
      <c r="AC2684" s="18" t="str">
        <f t="shared" si="419"/>
        <v>Normal</v>
      </c>
    </row>
    <row r="2685" spans="1:29" x14ac:dyDescent="0.35">
      <c r="A2685" s="18" t="s">
        <v>5024</v>
      </c>
      <c r="B2685" s="19">
        <v>39551</v>
      </c>
      <c r="C2685" s="18" t="s">
        <v>50</v>
      </c>
      <c r="D2685" s="18" t="s">
        <v>58</v>
      </c>
      <c r="E2685" s="18" t="s">
        <v>21</v>
      </c>
      <c r="F2685" s="18" t="s">
        <v>22</v>
      </c>
      <c r="G2685" s="18" t="s">
        <v>110</v>
      </c>
      <c r="H2685" s="18" t="s">
        <v>5025</v>
      </c>
      <c r="I2685" s="18" t="s">
        <v>5026</v>
      </c>
      <c r="J2685" s="20">
        <v>948</v>
      </c>
      <c r="K2685" s="20">
        <v>4324</v>
      </c>
      <c r="L2685" s="20">
        <v>51</v>
      </c>
      <c r="M2685" s="20">
        <v>0</v>
      </c>
      <c r="N2685" s="20">
        <v>6.5</v>
      </c>
      <c r="O2685" s="20">
        <v>102</v>
      </c>
      <c r="P2685" s="20">
        <v>129</v>
      </c>
      <c r="Q2685" s="3">
        <v>8396942</v>
      </c>
      <c r="R2685" s="3">
        <v>19000000</v>
      </c>
      <c r="S2685" s="3">
        <f t="shared" si="410"/>
        <v>-10603058</v>
      </c>
      <c r="T2685" s="4">
        <f t="shared" si="411"/>
        <v>-0.55805568421052631</v>
      </c>
      <c r="U2685" s="5">
        <f t="shared" si="412"/>
        <v>25.776777726315789</v>
      </c>
      <c r="V2685" s="2">
        <f t="shared" si="413"/>
        <v>2008</v>
      </c>
      <c r="W2685" s="18" t="str">
        <f t="shared" si="414"/>
        <v>aprel</v>
      </c>
      <c r="X2685" s="18" t="str">
        <f t="shared" si="415"/>
        <v>Sean Anders</v>
      </c>
      <c r="Y2685" s="18" t="str">
        <f t="shared" si="416"/>
        <v>SEX DRİVE</v>
      </c>
      <c r="Z2685" s="18" t="str">
        <f t="shared" si="417"/>
        <v>Normal</v>
      </c>
      <c r="AA2685" s="18" t="str">
        <f>VLOOKUP(D2685, lookups!$A$2:$B$18, 2, FALSE)</f>
        <v>High Budget</v>
      </c>
      <c r="AB2685" s="18" t="str">
        <f t="shared" si="418"/>
        <v>Not Recommended</v>
      </c>
      <c r="AC2685" s="18" t="str">
        <f t="shared" si="419"/>
        <v>Normal</v>
      </c>
    </row>
    <row r="2686" spans="1:29" x14ac:dyDescent="0.35">
      <c r="A2686" s="18" t="s">
        <v>3222</v>
      </c>
      <c r="B2686" s="19">
        <v>37486</v>
      </c>
      <c r="C2686" s="18" t="s">
        <v>50</v>
      </c>
      <c r="D2686" s="18" t="s">
        <v>38</v>
      </c>
      <c r="E2686" s="18" t="s">
        <v>21</v>
      </c>
      <c r="F2686" s="18" t="s">
        <v>101</v>
      </c>
      <c r="G2686" s="18" t="s">
        <v>102</v>
      </c>
      <c r="H2686" s="18" t="s">
        <v>1454</v>
      </c>
      <c r="I2686" s="18" t="s">
        <v>1986</v>
      </c>
      <c r="J2686" s="20">
        <v>14000</v>
      </c>
      <c r="K2686" s="20">
        <v>16502</v>
      </c>
      <c r="L2686" s="20">
        <v>32</v>
      </c>
      <c r="M2686" s="20">
        <v>0</v>
      </c>
      <c r="N2686" s="20">
        <v>6.9</v>
      </c>
      <c r="O2686" s="20">
        <v>104</v>
      </c>
      <c r="P2686" s="20">
        <v>97</v>
      </c>
      <c r="Q2686" s="3">
        <v>8378141</v>
      </c>
      <c r="R2686" s="3">
        <v>15000000</v>
      </c>
      <c r="S2686" s="3">
        <f t="shared" si="410"/>
        <v>-6621859</v>
      </c>
      <c r="T2686" s="4">
        <f t="shared" si="411"/>
        <v>-0.44145726666666668</v>
      </c>
      <c r="U2686" s="5">
        <f t="shared" si="412"/>
        <v>27.423417093333335</v>
      </c>
      <c r="V2686" s="2">
        <f t="shared" si="413"/>
        <v>2002</v>
      </c>
      <c r="W2686" s="18" t="str">
        <f t="shared" si="414"/>
        <v>avgust</v>
      </c>
      <c r="X2686" s="18" t="str">
        <f t="shared" si="415"/>
        <v>Oliver Parker</v>
      </c>
      <c r="Y2686" s="18" t="str">
        <f t="shared" si="416"/>
        <v>THE IMPORTANCE OF BEİNG EARNEST</v>
      </c>
      <c r="Z2686" s="18" t="str">
        <f t="shared" si="417"/>
        <v>Normal</v>
      </c>
      <c r="AA2686" s="18" t="str">
        <f>VLOOKUP(D2686, lookups!$A$2:$B$18, 2, FALSE)</f>
        <v>Medium Budget</v>
      </c>
      <c r="AB2686" s="18" t="str">
        <f t="shared" si="418"/>
        <v>Not Recommended</v>
      </c>
      <c r="AC2686" s="18" t="str">
        <f t="shared" si="419"/>
        <v>Normal</v>
      </c>
    </row>
    <row r="2687" spans="1:29" x14ac:dyDescent="0.35">
      <c r="A2687" s="18" t="s">
        <v>710</v>
      </c>
      <c r="B2687" s="19">
        <v>32235</v>
      </c>
      <c r="C2687" s="18" t="s">
        <v>50</v>
      </c>
      <c r="D2687" s="18" t="s">
        <v>27</v>
      </c>
      <c r="E2687" s="18" t="s">
        <v>21</v>
      </c>
      <c r="F2687" s="18" t="s">
        <v>22</v>
      </c>
      <c r="G2687" s="18" t="s">
        <v>110</v>
      </c>
      <c r="H2687" s="18" t="s">
        <v>328</v>
      </c>
      <c r="I2687" s="18" t="s">
        <v>222</v>
      </c>
      <c r="J2687" s="20">
        <v>883</v>
      </c>
      <c r="K2687" s="20">
        <v>1934</v>
      </c>
      <c r="L2687" s="20">
        <v>17000</v>
      </c>
      <c r="M2687" s="20">
        <v>0</v>
      </c>
      <c r="N2687" s="20">
        <v>7.6</v>
      </c>
      <c r="O2687" s="20">
        <v>114</v>
      </c>
      <c r="P2687" s="20">
        <v>164</v>
      </c>
      <c r="Q2687" s="3">
        <v>8373585</v>
      </c>
      <c r="R2687" s="3">
        <v>7000000</v>
      </c>
      <c r="S2687" s="3">
        <f t="shared" si="410"/>
        <v>1373585</v>
      </c>
      <c r="T2687" s="4">
        <f t="shared" si="411"/>
        <v>0.19622642857142858</v>
      </c>
      <c r="U2687" s="5">
        <f t="shared" si="412"/>
        <v>30.478490571428569</v>
      </c>
      <c r="V2687" s="2">
        <f t="shared" si="413"/>
        <v>1988</v>
      </c>
      <c r="W2687" s="18" t="str">
        <f t="shared" si="414"/>
        <v>aprel</v>
      </c>
      <c r="X2687" s="18" t="str">
        <f t="shared" si="415"/>
        <v>Martin Scorsese</v>
      </c>
      <c r="Y2687" s="18" t="str">
        <f t="shared" si="416"/>
        <v>THE LAST TEMPTATİON OF CHRİST</v>
      </c>
      <c r="Z2687" s="18" t="str">
        <f t="shared" si="417"/>
        <v>Normal</v>
      </c>
      <c r="AA2687" s="18" t="str">
        <f>VLOOKUP(D2687, lookups!$A$2:$B$18, 2, FALSE)</f>
        <v>Medium Budget</v>
      </c>
      <c r="AB2687" s="18" t="str">
        <f t="shared" si="418"/>
        <v>Not Recommended</v>
      </c>
      <c r="AC2687" s="18" t="str">
        <f t="shared" si="419"/>
        <v>Normal</v>
      </c>
    </row>
    <row r="2688" spans="1:29" x14ac:dyDescent="0.35">
      <c r="A2688" s="18" t="s">
        <v>3026</v>
      </c>
      <c r="B2688" s="19">
        <v>37352</v>
      </c>
      <c r="C2688" s="18" t="s">
        <v>50</v>
      </c>
      <c r="D2688" s="18" t="s">
        <v>38</v>
      </c>
      <c r="E2688" s="18" t="s">
        <v>21</v>
      </c>
      <c r="F2688" s="18" t="s">
        <v>101</v>
      </c>
      <c r="G2688" s="18" t="s">
        <v>110</v>
      </c>
      <c r="H2688" s="18" t="s">
        <v>602</v>
      </c>
      <c r="I2688" s="18" t="s">
        <v>928</v>
      </c>
      <c r="J2688" s="20">
        <v>49000</v>
      </c>
      <c r="K2688" s="20">
        <v>52885</v>
      </c>
      <c r="L2688" s="20">
        <v>0</v>
      </c>
      <c r="M2688" s="20">
        <v>0</v>
      </c>
      <c r="N2688" s="20">
        <v>6.4</v>
      </c>
      <c r="O2688" s="20">
        <v>105</v>
      </c>
      <c r="P2688" s="20">
        <v>109</v>
      </c>
      <c r="Q2688" s="3">
        <v>8355815</v>
      </c>
      <c r="R2688" s="3">
        <v>55000000</v>
      </c>
      <c r="S2688" s="3">
        <f t="shared" si="410"/>
        <v>-46644185</v>
      </c>
      <c r="T2688" s="4">
        <f t="shared" si="411"/>
        <v>-0.84807609090909086</v>
      </c>
      <c r="U2688" s="5">
        <f t="shared" si="412"/>
        <v>25.260769563636366</v>
      </c>
      <c r="V2688" s="2">
        <f t="shared" si="413"/>
        <v>2002</v>
      </c>
      <c r="W2688" s="18" t="str">
        <f t="shared" si="414"/>
        <v>aprel</v>
      </c>
      <c r="X2688" s="18" t="str">
        <f t="shared" si="415"/>
        <v>Danny DeVito</v>
      </c>
      <c r="Y2688" s="18" t="str">
        <f t="shared" si="416"/>
        <v>DEATH TO SMOOCHY</v>
      </c>
      <c r="Z2688" s="18" t="str">
        <f t="shared" si="417"/>
        <v>Underperformer</v>
      </c>
      <c r="AA2688" s="18" t="str">
        <f>VLOOKUP(D2688, lookups!$A$2:$B$18, 2, FALSE)</f>
        <v>Medium Budget</v>
      </c>
      <c r="AB2688" s="18" t="str">
        <f t="shared" si="418"/>
        <v>Not Recommended</v>
      </c>
      <c r="AC2688" s="18" t="str">
        <f t="shared" si="419"/>
        <v>Normal</v>
      </c>
    </row>
    <row r="2689" spans="1:29" x14ac:dyDescent="0.35">
      <c r="A2689" s="18" t="s">
        <v>4154</v>
      </c>
      <c r="B2689" s="19">
        <v>38557</v>
      </c>
      <c r="C2689" s="18" t="s">
        <v>50</v>
      </c>
      <c r="D2689" s="18" t="s">
        <v>95</v>
      </c>
      <c r="E2689" s="18" t="s">
        <v>21</v>
      </c>
      <c r="F2689" s="18" t="s">
        <v>29</v>
      </c>
      <c r="G2689" s="18" t="s">
        <v>150</v>
      </c>
      <c r="H2689" s="18" t="s">
        <v>3189</v>
      </c>
      <c r="I2689" s="18" t="s">
        <v>1573</v>
      </c>
      <c r="J2689" s="20">
        <v>688</v>
      </c>
      <c r="K2689" s="20">
        <v>1019</v>
      </c>
      <c r="L2689" s="20">
        <v>10</v>
      </c>
      <c r="M2689" s="20">
        <v>676</v>
      </c>
      <c r="N2689" s="20">
        <v>5.5</v>
      </c>
      <c r="O2689" s="20">
        <v>72</v>
      </c>
      <c r="P2689" s="20">
        <v>83</v>
      </c>
      <c r="Q2689" s="3">
        <v>8326035</v>
      </c>
      <c r="R2689" s="3">
        <v>33000000</v>
      </c>
      <c r="S2689" s="3">
        <f t="shared" si="410"/>
        <v>-24673965</v>
      </c>
      <c r="T2689" s="4">
        <f t="shared" si="411"/>
        <v>-0.74769590909090911</v>
      </c>
      <c r="U2689" s="5">
        <f t="shared" si="412"/>
        <v>21.768521636363634</v>
      </c>
      <c r="V2689" s="2">
        <f t="shared" si="413"/>
        <v>2005</v>
      </c>
      <c r="W2689" s="18" t="str">
        <f t="shared" si="414"/>
        <v>iyul</v>
      </c>
      <c r="X2689" s="18" t="str">
        <f t="shared" si="415"/>
        <v>Les Mayfield</v>
      </c>
      <c r="Y2689" s="18" t="str">
        <f t="shared" si="416"/>
        <v>THE MAN</v>
      </c>
      <c r="Z2689" s="18" t="str">
        <f t="shared" si="417"/>
        <v>Normal</v>
      </c>
      <c r="AA2689" s="18" t="str">
        <f>VLOOKUP(D2689, lookups!$A$2:$B$18, 2, FALSE)</f>
        <v>High Budget</v>
      </c>
      <c r="AB2689" s="18" t="str">
        <f t="shared" si="418"/>
        <v>Not Recommended</v>
      </c>
      <c r="AC2689" s="18" t="str">
        <f t="shared" si="419"/>
        <v>High Buzz Mismatch</v>
      </c>
    </row>
    <row r="2690" spans="1:29" x14ac:dyDescent="0.35">
      <c r="A2690" s="18" t="s">
        <v>6452</v>
      </c>
      <c r="B2690" s="19">
        <v>41526</v>
      </c>
      <c r="C2690" s="18" t="s">
        <v>50</v>
      </c>
      <c r="D2690" s="18" t="s">
        <v>79</v>
      </c>
      <c r="E2690" s="18" t="s">
        <v>21</v>
      </c>
      <c r="F2690" s="18" t="s">
        <v>101</v>
      </c>
      <c r="G2690" s="18" t="s">
        <v>150</v>
      </c>
      <c r="H2690" s="18" t="s">
        <v>4211</v>
      </c>
      <c r="I2690" s="18" t="s">
        <v>5098</v>
      </c>
      <c r="J2690" s="20">
        <v>113</v>
      </c>
      <c r="K2690" s="20">
        <v>301</v>
      </c>
      <c r="L2690" s="20">
        <v>56</v>
      </c>
      <c r="M2690" s="20">
        <v>13000</v>
      </c>
      <c r="N2690" s="20">
        <v>7.1</v>
      </c>
      <c r="O2690" s="20">
        <v>211</v>
      </c>
      <c r="P2690" s="20">
        <v>141</v>
      </c>
      <c r="Q2690" s="3">
        <v>8324748</v>
      </c>
      <c r="R2690" s="3">
        <v>35000000</v>
      </c>
      <c r="S2690" s="3">
        <f t="shared" si="410"/>
        <v>-26675252</v>
      </c>
      <c r="T2690" s="4">
        <f t="shared" si="411"/>
        <v>-0.76215005714285711</v>
      </c>
      <c r="U2690" s="5">
        <f t="shared" si="412"/>
        <v>29.395139977142858</v>
      </c>
      <c r="V2690" s="2">
        <f t="shared" si="413"/>
        <v>2013</v>
      </c>
      <c r="W2690" s="18" t="str">
        <f t="shared" si="414"/>
        <v>sentyabr</v>
      </c>
      <c r="X2690" s="18" t="str">
        <f t="shared" si="415"/>
        <v>Justin Chadwick</v>
      </c>
      <c r="Y2690" s="18" t="str">
        <f t="shared" si="416"/>
        <v>MANDELA: LONG WALK TO FREEDOM</v>
      </c>
      <c r="Z2690" s="18" t="str">
        <f t="shared" si="417"/>
        <v>Normal</v>
      </c>
      <c r="AA2690" s="18" t="str">
        <f>VLOOKUP(D2690, lookups!$A$2:$B$18, 2, FALSE)</f>
        <v>Medium Budget</v>
      </c>
      <c r="AB2690" s="18" t="str">
        <f t="shared" si="418"/>
        <v>Not Recommended</v>
      </c>
      <c r="AC2690" s="18" t="str">
        <f t="shared" si="419"/>
        <v>Normal</v>
      </c>
    </row>
    <row r="2691" spans="1:29" x14ac:dyDescent="0.35">
      <c r="A2691" s="18" t="s">
        <v>2485</v>
      </c>
      <c r="B2691" s="19">
        <v>36629</v>
      </c>
      <c r="C2691" s="18" t="s">
        <v>19</v>
      </c>
      <c r="D2691" s="18" t="s">
        <v>27</v>
      </c>
      <c r="E2691" s="18" t="s">
        <v>21</v>
      </c>
      <c r="F2691" s="18" t="s">
        <v>101</v>
      </c>
      <c r="G2691" s="18" t="s">
        <v>110</v>
      </c>
      <c r="H2691" s="18" t="s">
        <v>2486</v>
      </c>
      <c r="I2691" s="18" t="s">
        <v>2487</v>
      </c>
      <c r="J2691" s="20">
        <v>776</v>
      </c>
      <c r="K2691" s="20">
        <v>1761</v>
      </c>
      <c r="L2691" s="20">
        <v>54</v>
      </c>
      <c r="M2691" s="20">
        <v>0</v>
      </c>
      <c r="N2691" s="20">
        <v>6.9</v>
      </c>
      <c r="O2691" s="20">
        <v>196</v>
      </c>
      <c r="P2691" s="20">
        <v>92</v>
      </c>
      <c r="Q2691" s="3">
        <v>8279017</v>
      </c>
      <c r="R2691" s="3">
        <v>8000000</v>
      </c>
      <c r="S2691" s="3">
        <f t="shared" ref="S2691:S2754" si="420">Q2691-R2691</f>
        <v>279017</v>
      </c>
      <c r="T2691" s="4">
        <f t="shared" ref="T2691:T2754" si="421">IF(R2691&gt;0, (Q2691-R2691)/R2691, 0)</f>
        <v>3.4877125000000002E-2</v>
      </c>
      <c r="U2691" s="5">
        <f t="shared" ref="U2691:U2754" si="422">(N2691*4) + (T2691*0.4) + (M2691/10000)</f>
        <v>27.613950850000002</v>
      </c>
      <c r="V2691" s="2">
        <f t="shared" ref="V2691:V2754" si="423">YEAR(B2691)</f>
        <v>2000</v>
      </c>
      <c r="W2691" s="18" t="str">
        <f t="shared" ref="W2691:W2754" si="424">TEXT(B2691, "mmmm")</f>
        <v>aprel</v>
      </c>
      <c r="X2691" s="18" t="str">
        <f t="shared" ref="X2691:X2754" si="425">TRIM(I2691)</f>
        <v>E. Elias Merhige</v>
      </c>
      <c r="Y2691" s="18" t="str">
        <f t="shared" ref="Y2691:Y2754" si="426">UPPER(A2691)</f>
        <v>SHADOW OF THE VAMPİRE</v>
      </c>
      <c r="Z2691" s="18" t="str">
        <f t="shared" ref="Z2691:Z2754" si="427">IF(AND(R2691&gt;50000000, S2691&lt;0), "Underperformer", IF(AND(R2691&lt;10000000, S2691&gt;50000000), "Overperformer", "Normal"))</f>
        <v>Normal</v>
      </c>
      <c r="AA2691" s="18" t="str">
        <f>VLOOKUP(D2691, lookups!$A$2:$B$18, 2, FALSE)</f>
        <v>Medium Budget</v>
      </c>
      <c r="AB2691" s="18" t="str">
        <f t="shared" ref="AB2691:AB2754" si="428">IF(AND(N2691&gt;7, T2691&gt;1, U2691&gt;70), "Recommended", "Not Recommended")</f>
        <v>Not Recommended</v>
      </c>
      <c r="AC2691" s="18" t="str">
        <f t="shared" ref="AC2691:AC2754" si="429">IF(N2691&gt;=8, "High Buzz / High Score", IF(AND(N2691&lt;6, T2691&lt;1), "High Buzz Mismatch", "Normal"))</f>
        <v>Normal</v>
      </c>
    </row>
    <row r="2692" spans="1:29" x14ac:dyDescent="0.35">
      <c r="A2692" s="18" t="s">
        <v>3493</v>
      </c>
      <c r="B2692" s="19">
        <v>37916</v>
      </c>
      <c r="C2692" s="18" t="s">
        <v>50</v>
      </c>
      <c r="D2692" s="18" t="s">
        <v>20</v>
      </c>
      <c r="E2692" s="18" t="s">
        <v>21</v>
      </c>
      <c r="F2692" s="18" t="s">
        <v>22</v>
      </c>
      <c r="G2692" s="18" t="s">
        <v>110</v>
      </c>
      <c r="H2692" s="18" t="s">
        <v>3389</v>
      </c>
      <c r="I2692" s="18" t="s">
        <v>3494</v>
      </c>
      <c r="J2692" s="20">
        <v>658</v>
      </c>
      <c r="K2692" s="20">
        <v>3086</v>
      </c>
      <c r="L2692" s="20">
        <v>47</v>
      </c>
      <c r="M2692" s="20">
        <v>762</v>
      </c>
      <c r="N2692" s="20">
        <v>7</v>
      </c>
      <c r="O2692" s="20">
        <v>157</v>
      </c>
      <c r="P2692" s="20">
        <v>101</v>
      </c>
      <c r="Q2692" s="3">
        <v>8243880</v>
      </c>
      <c r="R2692" s="3">
        <v>3200000</v>
      </c>
      <c r="S2692" s="3">
        <f t="shared" si="420"/>
        <v>5043880</v>
      </c>
      <c r="T2692" s="4">
        <f t="shared" si="421"/>
        <v>1.5762125</v>
      </c>
      <c r="U2692" s="5">
        <f t="shared" si="422"/>
        <v>28.706685</v>
      </c>
      <c r="V2692" s="2">
        <f t="shared" si="423"/>
        <v>2003</v>
      </c>
      <c r="W2692" s="18" t="str">
        <f t="shared" si="424"/>
        <v>oktyabr</v>
      </c>
      <c r="X2692" s="18" t="str">
        <f t="shared" si="425"/>
        <v>Wayne Kramer</v>
      </c>
      <c r="Y2692" s="18" t="str">
        <f t="shared" si="426"/>
        <v>THE COOLER</v>
      </c>
      <c r="Z2692" s="18" t="str">
        <f t="shared" si="427"/>
        <v>Normal</v>
      </c>
      <c r="AA2692" s="18" t="str">
        <f>VLOOKUP(D2692, lookups!$A$2:$B$18, 2, FALSE)</f>
        <v>Medium Budget</v>
      </c>
      <c r="AB2692" s="18" t="str">
        <f t="shared" si="428"/>
        <v>Not Recommended</v>
      </c>
      <c r="AC2692" s="18" t="str">
        <f t="shared" si="429"/>
        <v>Normal</v>
      </c>
    </row>
    <row r="2693" spans="1:29" x14ac:dyDescent="0.35">
      <c r="A2693" s="18" t="s">
        <v>4872</v>
      </c>
      <c r="B2693" s="19">
        <v>39804</v>
      </c>
      <c r="C2693" s="18" t="s">
        <v>50</v>
      </c>
      <c r="D2693" s="18" t="s">
        <v>79</v>
      </c>
      <c r="E2693" s="18" t="s">
        <v>21</v>
      </c>
      <c r="F2693" s="18" t="s">
        <v>22</v>
      </c>
      <c r="G2693" s="18" t="s">
        <v>110</v>
      </c>
      <c r="H2693" s="18" t="s">
        <v>3381</v>
      </c>
      <c r="I2693" s="18" t="s">
        <v>4873</v>
      </c>
      <c r="J2693" s="20">
        <v>436</v>
      </c>
      <c r="K2693" s="20">
        <v>1141</v>
      </c>
      <c r="L2693" s="20">
        <v>67</v>
      </c>
      <c r="M2693" s="20">
        <v>0</v>
      </c>
      <c r="N2693" s="20">
        <v>7</v>
      </c>
      <c r="O2693" s="20">
        <v>81</v>
      </c>
      <c r="P2693" s="20">
        <v>109</v>
      </c>
      <c r="Q2693" s="3">
        <v>8134217</v>
      </c>
      <c r="R2693" s="3">
        <v>12000000</v>
      </c>
      <c r="S2693" s="3">
        <f t="shared" si="420"/>
        <v>-3865783</v>
      </c>
      <c r="T2693" s="4">
        <f t="shared" si="421"/>
        <v>-0.32214858333333335</v>
      </c>
      <c r="U2693" s="5">
        <f t="shared" si="422"/>
        <v>27.871140566666668</v>
      </c>
      <c r="V2693" s="2">
        <f t="shared" si="423"/>
        <v>2008</v>
      </c>
      <c r="W2693" s="18" t="str">
        <f t="shared" si="424"/>
        <v>dekabr</v>
      </c>
      <c r="X2693" s="18" t="str">
        <f t="shared" si="425"/>
        <v>Darnell Martin</v>
      </c>
      <c r="Y2693" s="18" t="str">
        <f t="shared" si="426"/>
        <v>CADİLLAC RECORDS</v>
      </c>
      <c r="Z2693" s="18" t="str">
        <f t="shared" si="427"/>
        <v>Normal</v>
      </c>
      <c r="AA2693" s="18" t="str">
        <f>VLOOKUP(D2693, lookups!$A$2:$B$18, 2, FALSE)</f>
        <v>Medium Budget</v>
      </c>
      <c r="AB2693" s="18" t="str">
        <f t="shared" si="428"/>
        <v>Not Recommended</v>
      </c>
      <c r="AC2693" s="18" t="str">
        <f t="shared" si="429"/>
        <v>Normal</v>
      </c>
    </row>
    <row r="2694" spans="1:29" x14ac:dyDescent="0.35">
      <c r="A2694" s="18" t="s">
        <v>5869</v>
      </c>
      <c r="B2694" s="19">
        <v>40722</v>
      </c>
      <c r="C2694" s="18" t="s">
        <v>50</v>
      </c>
      <c r="D2694" s="18" t="s">
        <v>95</v>
      </c>
      <c r="E2694" s="18" t="s">
        <v>21</v>
      </c>
      <c r="F2694" s="18" t="s">
        <v>22</v>
      </c>
      <c r="G2694" s="18" t="s">
        <v>102</v>
      </c>
      <c r="H2694" s="18" t="s">
        <v>5870</v>
      </c>
      <c r="I2694" s="18" t="s">
        <v>1986</v>
      </c>
      <c r="J2694" s="20">
        <v>219</v>
      </c>
      <c r="K2694" s="20">
        <v>661</v>
      </c>
      <c r="L2694" s="20">
        <v>32</v>
      </c>
      <c r="M2694" s="20">
        <v>17000</v>
      </c>
      <c r="N2694" s="20">
        <v>6.3</v>
      </c>
      <c r="O2694" s="20">
        <v>152</v>
      </c>
      <c r="P2694" s="20">
        <v>101</v>
      </c>
      <c r="Q2694" s="3">
        <v>8129455</v>
      </c>
      <c r="R2694" s="3">
        <v>45000000</v>
      </c>
      <c r="S2694" s="3">
        <f t="shared" si="420"/>
        <v>-36870545</v>
      </c>
      <c r="T2694" s="4">
        <f t="shared" si="421"/>
        <v>-0.81934544444444446</v>
      </c>
      <c r="U2694" s="5">
        <f t="shared" si="422"/>
        <v>26.57226182222222</v>
      </c>
      <c r="V2694" s="2">
        <f t="shared" si="423"/>
        <v>2011</v>
      </c>
      <c r="W2694" s="18" t="str">
        <f t="shared" si="424"/>
        <v>iyun</v>
      </c>
      <c r="X2694" s="18" t="str">
        <f t="shared" si="425"/>
        <v>Oliver Parker</v>
      </c>
      <c r="Y2694" s="18" t="str">
        <f t="shared" si="426"/>
        <v>JOHNNY ENGLİSH REBORN</v>
      </c>
      <c r="Z2694" s="18" t="str">
        <f t="shared" si="427"/>
        <v>Normal</v>
      </c>
      <c r="AA2694" s="18" t="str">
        <f>VLOOKUP(D2694, lookups!$A$2:$B$18, 2, FALSE)</f>
        <v>High Budget</v>
      </c>
      <c r="AB2694" s="18" t="str">
        <f t="shared" si="428"/>
        <v>Not Recommended</v>
      </c>
      <c r="AC2694" s="18" t="str">
        <f t="shared" si="429"/>
        <v>Normal</v>
      </c>
    </row>
    <row r="2695" spans="1:29" x14ac:dyDescent="0.35">
      <c r="A2695" s="18" t="s">
        <v>1503</v>
      </c>
      <c r="B2695" s="19">
        <v>35519</v>
      </c>
      <c r="C2695" s="18" t="s">
        <v>50</v>
      </c>
      <c r="D2695" s="18" t="s">
        <v>38</v>
      </c>
      <c r="E2695" s="18" t="s">
        <v>21</v>
      </c>
      <c r="F2695" s="18" t="s">
        <v>22</v>
      </c>
      <c r="G2695" s="18" t="s">
        <v>102</v>
      </c>
      <c r="H2695" s="18" t="s">
        <v>1504</v>
      </c>
      <c r="I2695" s="18" t="s">
        <v>567</v>
      </c>
      <c r="J2695" s="20">
        <v>1000</v>
      </c>
      <c r="K2695" s="20">
        <v>5535</v>
      </c>
      <c r="L2695" s="20">
        <v>23</v>
      </c>
      <c r="M2695" s="20">
        <v>517</v>
      </c>
      <c r="N2695" s="20">
        <v>5.4</v>
      </c>
      <c r="O2695" s="20">
        <v>21</v>
      </c>
      <c r="P2695" s="20">
        <v>89</v>
      </c>
      <c r="Q2695" s="3">
        <v>8119205</v>
      </c>
      <c r="R2695" s="3">
        <v>28000000</v>
      </c>
      <c r="S2695" s="3">
        <f t="shared" si="420"/>
        <v>-19880795</v>
      </c>
      <c r="T2695" s="4">
        <f t="shared" si="421"/>
        <v>-0.71002839285714281</v>
      </c>
      <c r="U2695" s="5">
        <f t="shared" si="422"/>
        <v>21.367688642857143</v>
      </c>
      <c r="V2695" s="2">
        <f t="shared" si="423"/>
        <v>1997</v>
      </c>
      <c r="W2695" s="18" t="str">
        <f t="shared" si="424"/>
        <v>mart</v>
      </c>
      <c r="X2695" s="18" t="str">
        <f t="shared" si="425"/>
        <v>Michael Ritchie</v>
      </c>
      <c r="Y2695" s="18" t="str">
        <f t="shared" si="426"/>
        <v>A SİMPLE WİSH</v>
      </c>
      <c r="Z2695" s="18" t="str">
        <f t="shared" si="427"/>
        <v>Normal</v>
      </c>
      <c r="AA2695" s="18" t="str">
        <f>VLOOKUP(D2695, lookups!$A$2:$B$18, 2, FALSE)</f>
        <v>Medium Budget</v>
      </c>
      <c r="AB2695" s="18" t="str">
        <f t="shared" si="428"/>
        <v>Not Recommended</v>
      </c>
      <c r="AC2695" s="18" t="str">
        <f t="shared" si="429"/>
        <v>High Buzz Mismatch</v>
      </c>
    </row>
    <row r="2696" spans="1:29" x14ac:dyDescent="0.35">
      <c r="A2696" s="18" t="s">
        <v>6364</v>
      </c>
      <c r="B2696" s="19">
        <v>41542</v>
      </c>
      <c r="C2696" s="18" t="s">
        <v>50</v>
      </c>
      <c r="D2696" s="18" t="s">
        <v>27</v>
      </c>
      <c r="E2696" s="18" t="s">
        <v>21</v>
      </c>
      <c r="F2696" s="18" t="s">
        <v>22</v>
      </c>
      <c r="G2696" s="18" t="s">
        <v>110</v>
      </c>
      <c r="H2696" s="18" t="s">
        <v>6365</v>
      </c>
      <c r="I2696" s="18" t="s">
        <v>876</v>
      </c>
      <c r="J2696" s="20">
        <v>140</v>
      </c>
      <c r="K2696" s="20">
        <v>328</v>
      </c>
      <c r="L2696" s="20">
        <v>0</v>
      </c>
      <c r="M2696" s="20">
        <v>62000</v>
      </c>
      <c r="N2696" s="20">
        <v>7.9</v>
      </c>
      <c r="O2696" s="20">
        <v>405</v>
      </c>
      <c r="P2696" s="20">
        <v>109</v>
      </c>
      <c r="Q2696" s="3">
        <v>8114507</v>
      </c>
      <c r="R2696" s="3">
        <v>3000000</v>
      </c>
      <c r="S2696" s="3">
        <f t="shared" si="420"/>
        <v>5114507</v>
      </c>
      <c r="T2696" s="4">
        <f t="shared" si="421"/>
        <v>1.7048356666666666</v>
      </c>
      <c r="U2696" s="5">
        <f t="shared" si="422"/>
        <v>38.48193426666667</v>
      </c>
      <c r="V2696" s="2">
        <f t="shared" si="423"/>
        <v>2013</v>
      </c>
      <c r="W2696" s="18" t="str">
        <f t="shared" si="424"/>
        <v>sentyabr</v>
      </c>
      <c r="X2696" s="18" t="str">
        <f t="shared" si="425"/>
        <v>Richard Linklater</v>
      </c>
      <c r="Y2696" s="18" t="str">
        <f t="shared" si="426"/>
        <v>BEFORE MİDNİGHT</v>
      </c>
      <c r="Z2696" s="18" t="str">
        <f t="shared" si="427"/>
        <v>Normal</v>
      </c>
      <c r="AA2696" s="18" t="str">
        <f>VLOOKUP(D2696, lookups!$A$2:$B$18, 2, FALSE)</f>
        <v>Medium Budget</v>
      </c>
      <c r="AB2696" s="18" t="str">
        <f t="shared" si="428"/>
        <v>Not Recommended</v>
      </c>
      <c r="AC2696" s="18" t="str">
        <f t="shared" si="429"/>
        <v>Normal</v>
      </c>
    </row>
    <row r="2697" spans="1:29" x14ac:dyDescent="0.35">
      <c r="A2697" s="18" t="s">
        <v>3031</v>
      </c>
      <c r="B2697" s="19">
        <v>37324</v>
      </c>
      <c r="C2697" s="18" t="s">
        <v>50</v>
      </c>
      <c r="D2697" s="18" t="s">
        <v>20</v>
      </c>
      <c r="E2697" s="18" t="s">
        <v>21</v>
      </c>
      <c r="F2697" s="18" t="s">
        <v>101</v>
      </c>
      <c r="G2697" s="18" t="s">
        <v>110</v>
      </c>
      <c r="H2697" s="18" t="s">
        <v>3032</v>
      </c>
      <c r="I2697" s="18" t="s">
        <v>677</v>
      </c>
      <c r="J2697" s="20">
        <v>460</v>
      </c>
      <c r="K2697" s="20">
        <v>1334</v>
      </c>
      <c r="L2697" s="20">
        <v>350</v>
      </c>
      <c r="M2697" s="20">
        <v>0</v>
      </c>
      <c r="N2697" s="20">
        <v>7.4</v>
      </c>
      <c r="O2697" s="20">
        <v>137</v>
      </c>
      <c r="P2697" s="20">
        <v>97</v>
      </c>
      <c r="Q2697" s="3">
        <v>8111360</v>
      </c>
      <c r="R2697" s="3">
        <v>10000000</v>
      </c>
      <c r="S2697" s="3">
        <f t="shared" si="420"/>
        <v>-1888640</v>
      </c>
      <c r="T2697" s="4">
        <f t="shared" si="421"/>
        <v>-0.188864</v>
      </c>
      <c r="U2697" s="5">
        <f t="shared" si="422"/>
        <v>29.5244544</v>
      </c>
      <c r="V2697" s="2">
        <f t="shared" si="423"/>
        <v>2002</v>
      </c>
      <c r="W2697" s="18" t="str">
        <f t="shared" si="424"/>
        <v>mart</v>
      </c>
      <c r="X2697" s="18" t="str">
        <f t="shared" si="425"/>
        <v>Stephen Frears</v>
      </c>
      <c r="Y2697" s="18" t="str">
        <f t="shared" si="426"/>
        <v>DİRTY PRETTY THİNGS</v>
      </c>
      <c r="Z2697" s="18" t="str">
        <f t="shared" si="427"/>
        <v>Normal</v>
      </c>
      <c r="AA2697" s="18" t="str">
        <f>VLOOKUP(D2697, lookups!$A$2:$B$18, 2, FALSE)</f>
        <v>Medium Budget</v>
      </c>
      <c r="AB2697" s="18" t="str">
        <f t="shared" si="428"/>
        <v>Not Recommended</v>
      </c>
      <c r="AC2697" s="18" t="str">
        <f t="shared" si="429"/>
        <v>Normal</v>
      </c>
    </row>
    <row r="2698" spans="1:29" x14ac:dyDescent="0.35">
      <c r="A2698" s="18" t="s">
        <v>4267</v>
      </c>
      <c r="B2698" s="19">
        <v>39010</v>
      </c>
      <c r="C2698" s="18" t="s">
        <v>50</v>
      </c>
      <c r="D2698" s="18" t="s">
        <v>27</v>
      </c>
      <c r="E2698" s="18" t="s">
        <v>21</v>
      </c>
      <c r="F2698" s="18" t="s">
        <v>22</v>
      </c>
      <c r="G2698" s="18" t="s">
        <v>150</v>
      </c>
      <c r="H2698" s="18" t="s">
        <v>3671</v>
      </c>
      <c r="I2698" s="18" t="s">
        <v>4268</v>
      </c>
      <c r="J2698" s="20">
        <v>625</v>
      </c>
      <c r="K2698" s="20">
        <v>2747</v>
      </c>
      <c r="L2698" s="20">
        <v>38</v>
      </c>
      <c r="M2698" s="20">
        <v>0</v>
      </c>
      <c r="N2698" s="20">
        <v>7.4</v>
      </c>
      <c r="O2698" s="20">
        <v>60</v>
      </c>
      <c r="P2698" s="20">
        <v>91</v>
      </c>
      <c r="Q2698" s="3">
        <v>8108247</v>
      </c>
      <c r="R2698" s="3">
        <v>3300000</v>
      </c>
      <c r="S2698" s="3">
        <f t="shared" si="420"/>
        <v>4808247</v>
      </c>
      <c r="T2698" s="4">
        <f t="shared" si="421"/>
        <v>1.4570445454545455</v>
      </c>
      <c r="U2698" s="5">
        <f t="shared" si="422"/>
        <v>30.182817818181821</v>
      </c>
      <c r="V2698" s="2">
        <f t="shared" si="423"/>
        <v>2006</v>
      </c>
      <c r="W2698" s="18" t="str">
        <f t="shared" si="424"/>
        <v>oktyabr</v>
      </c>
      <c r="X2698" s="18" t="str">
        <f t="shared" si="425"/>
        <v>Alejandro Monteverde</v>
      </c>
      <c r="Y2698" s="18" t="str">
        <f t="shared" si="426"/>
        <v>BELLA</v>
      </c>
      <c r="Z2698" s="18" t="str">
        <f t="shared" si="427"/>
        <v>Normal</v>
      </c>
      <c r="AA2698" s="18" t="str">
        <f>VLOOKUP(D2698, lookups!$A$2:$B$18, 2, FALSE)</f>
        <v>Medium Budget</v>
      </c>
      <c r="AB2698" s="18" t="str">
        <f t="shared" si="428"/>
        <v>Not Recommended</v>
      </c>
      <c r="AC2698" s="18" t="str">
        <f t="shared" si="429"/>
        <v>Normal</v>
      </c>
    </row>
    <row r="2699" spans="1:29" x14ac:dyDescent="0.35">
      <c r="A2699" s="18" t="s">
        <v>4630</v>
      </c>
      <c r="B2699" s="19">
        <v>39385</v>
      </c>
      <c r="C2699" s="18" t="s">
        <v>50</v>
      </c>
      <c r="D2699" s="18" t="s">
        <v>95</v>
      </c>
      <c r="E2699" s="18" t="s">
        <v>21</v>
      </c>
      <c r="F2699" s="18" t="s">
        <v>22</v>
      </c>
      <c r="G2699" s="18" t="s">
        <v>150</v>
      </c>
      <c r="H2699" s="18" t="s">
        <v>2430</v>
      </c>
      <c r="I2699" s="18" t="s">
        <v>1573</v>
      </c>
      <c r="J2699" s="20">
        <v>716</v>
      </c>
      <c r="K2699" s="20">
        <v>2700</v>
      </c>
      <c r="L2699" s="20">
        <v>10</v>
      </c>
      <c r="M2699" s="20">
        <v>233</v>
      </c>
      <c r="N2699" s="20">
        <v>4.5</v>
      </c>
      <c r="O2699" s="20">
        <v>53</v>
      </c>
      <c r="P2699" s="20">
        <v>91</v>
      </c>
      <c r="Q2699" s="3">
        <v>8104069</v>
      </c>
      <c r="R2699" s="3">
        <v>20000000</v>
      </c>
      <c r="S2699" s="3">
        <f t="shared" si="420"/>
        <v>-11895931</v>
      </c>
      <c r="T2699" s="4">
        <f t="shared" si="421"/>
        <v>-0.59479654999999998</v>
      </c>
      <c r="U2699" s="5">
        <f t="shared" si="422"/>
        <v>17.78538138</v>
      </c>
      <c r="V2699" s="2">
        <f t="shared" si="423"/>
        <v>2007</v>
      </c>
      <c r="W2699" s="18" t="str">
        <f t="shared" si="424"/>
        <v>oktyabr</v>
      </c>
      <c r="X2699" s="18" t="str">
        <f t="shared" si="425"/>
        <v>Les Mayfield</v>
      </c>
      <c r="Y2699" s="18" t="str">
        <f t="shared" si="426"/>
        <v>CODE NAME: THE CLEANER</v>
      </c>
      <c r="Z2699" s="18" t="str">
        <f t="shared" si="427"/>
        <v>Normal</v>
      </c>
      <c r="AA2699" s="18" t="str">
        <f>VLOOKUP(D2699, lookups!$A$2:$B$18, 2, FALSE)</f>
        <v>High Budget</v>
      </c>
      <c r="AB2699" s="18" t="str">
        <f t="shared" si="428"/>
        <v>Not Recommended</v>
      </c>
      <c r="AC2699" s="18" t="str">
        <f t="shared" si="429"/>
        <v>High Buzz Mismatch</v>
      </c>
    </row>
    <row r="2700" spans="1:29" x14ac:dyDescent="0.35">
      <c r="A2700" s="18" t="s">
        <v>6677</v>
      </c>
      <c r="B2700" s="19">
        <v>41824</v>
      </c>
      <c r="C2700" s="18" t="s">
        <v>50</v>
      </c>
      <c r="D2700" s="18" t="s">
        <v>38</v>
      </c>
      <c r="E2700" s="18" t="s">
        <v>21</v>
      </c>
      <c r="F2700" s="18" t="s">
        <v>22</v>
      </c>
      <c r="G2700" s="18" t="s">
        <v>110</v>
      </c>
      <c r="H2700" s="18" t="s">
        <v>6678</v>
      </c>
      <c r="I2700" s="18" t="s">
        <v>1529</v>
      </c>
      <c r="J2700" s="20">
        <v>204</v>
      </c>
      <c r="K2700" s="20">
        <v>707</v>
      </c>
      <c r="L2700" s="20">
        <v>0</v>
      </c>
      <c r="M2700" s="20">
        <v>18000</v>
      </c>
      <c r="N2700" s="20">
        <v>6.7</v>
      </c>
      <c r="O2700" s="20">
        <v>401</v>
      </c>
      <c r="P2700" s="20">
        <v>148</v>
      </c>
      <c r="Q2700" s="3">
        <v>8093318</v>
      </c>
      <c r="R2700" s="3">
        <v>20000000</v>
      </c>
      <c r="S2700" s="3">
        <f t="shared" si="420"/>
        <v>-11906682</v>
      </c>
      <c r="T2700" s="4">
        <f t="shared" si="421"/>
        <v>-0.59533409999999998</v>
      </c>
      <c r="U2700" s="5">
        <f t="shared" si="422"/>
        <v>28.36186636</v>
      </c>
      <c r="V2700" s="2">
        <f t="shared" si="423"/>
        <v>2014</v>
      </c>
      <c r="W2700" s="18" t="str">
        <f t="shared" si="424"/>
        <v>iyul</v>
      </c>
      <c r="X2700" s="18" t="str">
        <f t="shared" si="425"/>
        <v>Paul Thomas Anderson</v>
      </c>
      <c r="Y2700" s="18" t="str">
        <f t="shared" si="426"/>
        <v>INHERENT VİCE</v>
      </c>
      <c r="Z2700" s="18" t="str">
        <f t="shared" si="427"/>
        <v>Normal</v>
      </c>
      <c r="AA2700" s="18" t="str">
        <f>VLOOKUP(D2700, lookups!$A$2:$B$18, 2, FALSE)</f>
        <v>Medium Budget</v>
      </c>
      <c r="AB2700" s="18" t="str">
        <f t="shared" si="428"/>
        <v>Not Recommended</v>
      </c>
      <c r="AC2700" s="18" t="str">
        <f t="shared" si="429"/>
        <v>Normal</v>
      </c>
    </row>
    <row r="2701" spans="1:29" x14ac:dyDescent="0.35">
      <c r="A2701" s="18" t="s">
        <v>4353</v>
      </c>
      <c r="B2701" s="19">
        <v>38781</v>
      </c>
      <c r="C2701" s="18" t="s">
        <v>50</v>
      </c>
      <c r="D2701" s="18" t="s">
        <v>58</v>
      </c>
      <c r="E2701" s="18" t="s">
        <v>21</v>
      </c>
      <c r="F2701" s="18" t="s">
        <v>22</v>
      </c>
      <c r="G2701" s="18" t="s">
        <v>102</v>
      </c>
      <c r="H2701" s="18" t="s">
        <v>3817</v>
      </c>
      <c r="I2701" s="18" t="s">
        <v>4354</v>
      </c>
      <c r="J2701" s="20">
        <v>8000</v>
      </c>
      <c r="K2701" s="20">
        <v>10732</v>
      </c>
      <c r="L2701" s="20">
        <v>6</v>
      </c>
      <c r="M2701" s="20">
        <v>647</v>
      </c>
      <c r="N2701" s="20">
        <v>5.6</v>
      </c>
      <c r="O2701" s="20">
        <v>49</v>
      </c>
      <c r="P2701" s="20">
        <v>91</v>
      </c>
      <c r="Q2701" s="3">
        <v>8080116</v>
      </c>
      <c r="R2701" s="3">
        <v>15000000</v>
      </c>
      <c r="S2701" s="3">
        <f t="shared" si="420"/>
        <v>-6919884</v>
      </c>
      <c r="T2701" s="4">
        <f t="shared" si="421"/>
        <v>-0.4613256</v>
      </c>
      <c r="U2701" s="5">
        <f t="shared" si="422"/>
        <v>22.280169759999996</v>
      </c>
      <c r="V2701" s="2">
        <f t="shared" si="423"/>
        <v>2006</v>
      </c>
      <c r="W2701" s="18" t="str">
        <f t="shared" si="424"/>
        <v>mart</v>
      </c>
      <c r="X2701" s="18" t="str">
        <f t="shared" si="425"/>
        <v>Wil Shriner</v>
      </c>
      <c r="Y2701" s="18" t="str">
        <f t="shared" si="426"/>
        <v>HOOT</v>
      </c>
      <c r="Z2701" s="18" t="str">
        <f t="shared" si="427"/>
        <v>Normal</v>
      </c>
      <c r="AA2701" s="18" t="str">
        <f>VLOOKUP(D2701, lookups!$A$2:$B$18, 2, FALSE)</f>
        <v>High Budget</v>
      </c>
      <c r="AB2701" s="18" t="str">
        <f t="shared" si="428"/>
        <v>Not Recommended</v>
      </c>
      <c r="AC2701" s="18" t="str">
        <f t="shared" si="429"/>
        <v>High Buzz Mismatch</v>
      </c>
    </row>
    <row r="2702" spans="1:29" x14ac:dyDescent="0.35">
      <c r="A2702" s="18" t="s">
        <v>3784</v>
      </c>
      <c r="B2702" s="19">
        <v>38151</v>
      </c>
      <c r="C2702" s="18" t="s">
        <v>50</v>
      </c>
      <c r="D2702" s="18" t="s">
        <v>38</v>
      </c>
      <c r="E2702" s="18" t="s">
        <v>21</v>
      </c>
      <c r="F2702" s="18" t="s">
        <v>22</v>
      </c>
      <c r="G2702" s="18" t="s">
        <v>102</v>
      </c>
      <c r="H2702" s="18" t="s">
        <v>3785</v>
      </c>
      <c r="I2702" s="18" t="s">
        <v>3786</v>
      </c>
      <c r="J2702" s="20">
        <v>7000</v>
      </c>
      <c r="K2702" s="20">
        <v>13626</v>
      </c>
      <c r="L2702" s="20">
        <v>18</v>
      </c>
      <c r="M2702" s="20">
        <v>0</v>
      </c>
      <c r="N2702" s="20">
        <v>5.3</v>
      </c>
      <c r="O2702" s="20">
        <v>52</v>
      </c>
      <c r="P2702" s="20">
        <v>89</v>
      </c>
      <c r="Q2702" s="3">
        <v>8070311</v>
      </c>
      <c r="R2702" s="3">
        <v>10000000</v>
      </c>
      <c r="S2702" s="3">
        <f t="shared" si="420"/>
        <v>-1929689</v>
      </c>
      <c r="T2702" s="4">
        <f t="shared" si="421"/>
        <v>-0.1929689</v>
      </c>
      <c r="U2702" s="5">
        <f t="shared" si="422"/>
        <v>21.122812440000001</v>
      </c>
      <c r="V2702" s="2">
        <f t="shared" si="423"/>
        <v>2004</v>
      </c>
      <c r="W2702" s="18" t="str">
        <f t="shared" si="424"/>
        <v>iyun</v>
      </c>
      <c r="X2702" s="18" t="str">
        <f t="shared" si="425"/>
        <v>Joe Nussbaum</v>
      </c>
      <c r="Y2702" s="18" t="str">
        <f t="shared" si="426"/>
        <v>SLEEPOVER</v>
      </c>
      <c r="Z2702" s="18" t="str">
        <f t="shared" si="427"/>
        <v>Normal</v>
      </c>
      <c r="AA2702" s="18" t="str">
        <f>VLOOKUP(D2702, lookups!$A$2:$B$18, 2, FALSE)</f>
        <v>Medium Budget</v>
      </c>
      <c r="AB2702" s="18" t="str">
        <f t="shared" si="428"/>
        <v>Not Recommended</v>
      </c>
      <c r="AC2702" s="18" t="str">
        <f t="shared" si="429"/>
        <v>High Buzz Mismatch</v>
      </c>
    </row>
    <row r="2703" spans="1:29" x14ac:dyDescent="0.35">
      <c r="A2703" s="18" t="s">
        <v>3627</v>
      </c>
      <c r="B2703" s="19">
        <v>38253</v>
      </c>
      <c r="C2703" s="18" t="s">
        <v>50</v>
      </c>
      <c r="D2703" s="18" t="s">
        <v>38</v>
      </c>
      <c r="E2703" s="18" t="s">
        <v>21</v>
      </c>
      <c r="F2703" s="18" t="s">
        <v>22</v>
      </c>
      <c r="G2703" s="18" t="s">
        <v>150</v>
      </c>
      <c r="H2703" s="18" t="s">
        <v>3628</v>
      </c>
      <c r="I2703" s="18" t="s">
        <v>3240</v>
      </c>
      <c r="J2703" s="20">
        <v>786</v>
      </c>
      <c r="K2703" s="20">
        <v>2730</v>
      </c>
      <c r="L2703" s="20">
        <v>54</v>
      </c>
      <c r="M2703" s="20">
        <v>924</v>
      </c>
      <c r="N2703" s="20">
        <v>6.3</v>
      </c>
      <c r="O2703" s="20">
        <v>76</v>
      </c>
      <c r="P2703" s="20">
        <v>108</v>
      </c>
      <c r="Q2703" s="3">
        <v>8054280</v>
      </c>
      <c r="R2703" s="3">
        <v>20000000</v>
      </c>
      <c r="S2703" s="3">
        <f t="shared" si="420"/>
        <v>-11945720</v>
      </c>
      <c r="T2703" s="4">
        <f t="shared" si="421"/>
        <v>-0.59728599999999998</v>
      </c>
      <c r="U2703" s="5">
        <f t="shared" si="422"/>
        <v>25.053485600000002</v>
      </c>
      <c r="V2703" s="2">
        <f t="shared" si="423"/>
        <v>2004</v>
      </c>
      <c r="W2703" s="18" t="str">
        <f t="shared" si="424"/>
        <v>sentyabr</v>
      </c>
      <c r="X2703" s="18" t="str">
        <f t="shared" si="425"/>
        <v>Michael Lembeck</v>
      </c>
      <c r="Y2703" s="18" t="str">
        <f t="shared" si="426"/>
        <v>CONNİE AND CARLA</v>
      </c>
      <c r="Z2703" s="18" t="str">
        <f t="shared" si="427"/>
        <v>Normal</v>
      </c>
      <c r="AA2703" s="18" t="str">
        <f>VLOOKUP(D2703, lookups!$A$2:$B$18, 2, FALSE)</f>
        <v>Medium Budget</v>
      </c>
      <c r="AB2703" s="18" t="str">
        <f t="shared" si="428"/>
        <v>Not Recommended</v>
      </c>
      <c r="AC2703" s="18" t="str">
        <f t="shared" si="429"/>
        <v>Normal</v>
      </c>
    </row>
    <row r="2704" spans="1:29" x14ac:dyDescent="0.35">
      <c r="A2704" s="18" t="s">
        <v>4534</v>
      </c>
      <c r="B2704" s="19">
        <v>38886</v>
      </c>
      <c r="C2704" s="18" t="s">
        <v>50</v>
      </c>
      <c r="D2704" s="18" t="s">
        <v>27</v>
      </c>
      <c r="E2704" s="18" t="s">
        <v>2345</v>
      </c>
      <c r="F2704" s="18" t="s">
        <v>641</v>
      </c>
      <c r="G2704" s="18" t="s">
        <v>150</v>
      </c>
      <c r="H2704" s="18" t="s">
        <v>4369</v>
      </c>
      <c r="I2704" s="18" t="s">
        <v>4535</v>
      </c>
      <c r="J2704" s="20">
        <v>2000</v>
      </c>
      <c r="K2704" s="20">
        <v>2608</v>
      </c>
      <c r="L2704" s="20">
        <v>43</v>
      </c>
      <c r="M2704" s="20">
        <v>0</v>
      </c>
      <c r="N2704" s="20">
        <v>7.5</v>
      </c>
      <c r="O2704" s="20">
        <v>143</v>
      </c>
      <c r="P2704" s="20">
        <v>125</v>
      </c>
      <c r="Q2704" s="3">
        <v>8047690</v>
      </c>
      <c r="R2704" s="3">
        <v>19400000</v>
      </c>
      <c r="S2704" s="3">
        <f t="shared" si="420"/>
        <v>-11352310</v>
      </c>
      <c r="T2704" s="4">
        <f t="shared" si="421"/>
        <v>-0.58517061855670105</v>
      </c>
      <c r="U2704" s="5">
        <f t="shared" si="422"/>
        <v>29.76593175257732</v>
      </c>
      <c r="V2704" s="2">
        <f t="shared" si="423"/>
        <v>2006</v>
      </c>
      <c r="W2704" s="18" t="str">
        <f t="shared" si="424"/>
        <v>iyun</v>
      </c>
      <c r="X2704" s="18" t="str">
        <f t="shared" si="425"/>
        <v>John Curran</v>
      </c>
      <c r="Y2704" s="18" t="str">
        <f t="shared" si="426"/>
        <v>THE PAİNTED VEİL</v>
      </c>
      <c r="Z2704" s="18" t="str">
        <f t="shared" si="427"/>
        <v>Normal</v>
      </c>
      <c r="AA2704" s="18" t="str">
        <f>VLOOKUP(D2704, lookups!$A$2:$B$18, 2, FALSE)</f>
        <v>Medium Budget</v>
      </c>
      <c r="AB2704" s="18" t="str">
        <f t="shared" si="428"/>
        <v>Not Recommended</v>
      </c>
      <c r="AC2704" s="18" t="str">
        <f t="shared" si="429"/>
        <v>Normal</v>
      </c>
    </row>
    <row r="2705" spans="1:29" x14ac:dyDescent="0.35">
      <c r="A2705" s="18" t="s">
        <v>1961</v>
      </c>
      <c r="B2705" s="19">
        <v>35969</v>
      </c>
      <c r="C2705" s="18" t="s">
        <v>50</v>
      </c>
      <c r="D2705" s="18" t="s">
        <v>38</v>
      </c>
      <c r="E2705" s="18" t="s">
        <v>21</v>
      </c>
      <c r="F2705" s="18" t="s">
        <v>22</v>
      </c>
      <c r="G2705" s="18" t="s">
        <v>110</v>
      </c>
      <c r="H2705" s="18" t="s">
        <v>1962</v>
      </c>
      <c r="I2705" s="18" t="s">
        <v>1963</v>
      </c>
      <c r="J2705" s="20">
        <v>1000</v>
      </c>
      <c r="K2705" s="20">
        <v>3352</v>
      </c>
      <c r="L2705" s="20">
        <v>18</v>
      </c>
      <c r="M2705" s="20">
        <v>204</v>
      </c>
      <c r="N2705" s="20">
        <v>3.8</v>
      </c>
      <c r="O2705" s="20">
        <v>23</v>
      </c>
      <c r="P2705" s="20">
        <v>84</v>
      </c>
      <c r="Q2705" s="3">
        <v>8026971</v>
      </c>
      <c r="R2705" s="3">
        <v>13000000</v>
      </c>
      <c r="S2705" s="3">
        <f t="shared" si="420"/>
        <v>-4973029</v>
      </c>
      <c r="T2705" s="4">
        <f t="shared" si="421"/>
        <v>-0.38254069230769233</v>
      </c>
      <c r="U2705" s="5">
        <f t="shared" si="422"/>
        <v>15.067383723076922</v>
      </c>
      <c r="V2705" s="2">
        <f t="shared" si="423"/>
        <v>1998</v>
      </c>
      <c r="W2705" s="18" t="str">
        <f t="shared" si="424"/>
        <v>iyun</v>
      </c>
      <c r="X2705" s="18" t="str">
        <f t="shared" si="425"/>
        <v>Daisy von Scherler Mayer</v>
      </c>
      <c r="Y2705" s="18" t="str">
        <f t="shared" si="426"/>
        <v>WOO</v>
      </c>
      <c r="Z2705" s="18" t="str">
        <f t="shared" si="427"/>
        <v>Normal</v>
      </c>
      <c r="AA2705" s="18" t="str">
        <f>VLOOKUP(D2705, lookups!$A$2:$B$18, 2, FALSE)</f>
        <v>Medium Budget</v>
      </c>
      <c r="AB2705" s="18" t="str">
        <f t="shared" si="428"/>
        <v>Not Recommended</v>
      </c>
      <c r="AC2705" s="18" t="str">
        <f t="shared" si="429"/>
        <v>High Buzz Mismatch</v>
      </c>
    </row>
    <row r="2706" spans="1:29" x14ac:dyDescent="0.35">
      <c r="A2706" s="18" t="s">
        <v>568</v>
      </c>
      <c r="B2706" s="19">
        <v>31766</v>
      </c>
      <c r="C2706" s="18" t="s">
        <v>50</v>
      </c>
      <c r="D2706" s="18" t="s">
        <v>38</v>
      </c>
      <c r="E2706" s="18" t="s">
        <v>21</v>
      </c>
      <c r="F2706" s="18" t="s">
        <v>22</v>
      </c>
      <c r="G2706" s="18" t="s">
        <v>186</v>
      </c>
      <c r="H2706" s="18" t="s">
        <v>569</v>
      </c>
      <c r="I2706" s="18" t="s">
        <v>239</v>
      </c>
      <c r="J2706" s="20">
        <v>237</v>
      </c>
      <c r="K2706" s="20">
        <v>302</v>
      </c>
      <c r="L2706" s="20">
        <v>365</v>
      </c>
      <c r="M2706" s="20">
        <v>0</v>
      </c>
      <c r="N2706" s="20">
        <v>5.5</v>
      </c>
      <c r="O2706" s="20">
        <v>159</v>
      </c>
      <c r="P2706" s="20">
        <v>101</v>
      </c>
      <c r="Q2706" s="3">
        <v>8025872</v>
      </c>
      <c r="R2706" s="3">
        <v>4700000</v>
      </c>
      <c r="S2706" s="3">
        <f t="shared" si="420"/>
        <v>3325872</v>
      </c>
      <c r="T2706" s="4">
        <f t="shared" si="421"/>
        <v>0.70763234042553191</v>
      </c>
      <c r="U2706" s="5">
        <f t="shared" si="422"/>
        <v>22.283052936170211</v>
      </c>
      <c r="V2706" s="2">
        <f t="shared" si="423"/>
        <v>1986</v>
      </c>
      <c r="W2706" s="18" t="str">
        <f t="shared" si="424"/>
        <v>dekabr</v>
      </c>
      <c r="X2706" s="18" t="str">
        <f t="shared" si="425"/>
        <v>Tobe Hooper</v>
      </c>
      <c r="Y2706" s="18" t="str">
        <f t="shared" si="426"/>
        <v>THE TEXAS CHAİNSAW MASSACRE 2</v>
      </c>
      <c r="Z2706" s="18" t="str">
        <f t="shared" si="427"/>
        <v>Normal</v>
      </c>
      <c r="AA2706" s="18" t="str">
        <f>VLOOKUP(D2706, lookups!$A$2:$B$18, 2, FALSE)</f>
        <v>Medium Budget</v>
      </c>
      <c r="AB2706" s="18" t="str">
        <f t="shared" si="428"/>
        <v>Not Recommended</v>
      </c>
      <c r="AC2706" s="18" t="str">
        <f t="shared" si="429"/>
        <v>High Buzz Mismatch</v>
      </c>
    </row>
    <row r="2707" spans="1:29" x14ac:dyDescent="0.35">
      <c r="A2707" s="18" t="s">
        <v>78</v>
      </c>
      <c r="B2707" s="19">
        <v>18355</v>
      </c>
      <c r="C2707" s="18" t="s">
        <v>50</v>
      </c>
      <c r="D2707" s="18" t="s">
        <v>79</v>
      </c>
      <c r="E2707" s="18" t="s">
        <v>21</v>
      </c>
      <c r="F2707" s="18" t="s">
        <v>22</v>
      </c>
      <c r="G2707" s="18" t="s">
        <v>34</v>
      </c>
      <c r="H2707" s="18" t="s">
        <v>80</v>
      </c>
      <c r="I2707" s="18" t="s">
        <v>81</v>
      </c>
      <c r="J2707" s="20">
        <v>277</v>
      </c>
      <c r="K2707" s="20">
        <v>731</v>
      </c>
      <c r="L2707" s="20">
        <v>24</v>
      </c>
      <c r="M2707" s="20">
        <v>456</v>
      </c>
      <c r="N2707" s="20">
        <v>7</v>
      </c>
      <c r="O2707" s="20">
        <v>21</v>
      </c>
      <c r="P2707" s="20">
        <v>107</v>
      </c>
      <c r="Q2707" s="3">
        <v>8000000</v>
      </c>
      <c r="R2707" s="3">
        <v>3768785</v>
      </c>
      <c r="S2707" s="3">
        <f t="shared" si="420"/>
        <v>4231215</v>
      </c>
      <c r="T2707" s="4">
        <f t="shared" si="421"/>
        <v>1.122700021359669</v>
      </c>
      <c r="U2707" s="5">
        <f t="shared" si="422"/>
        <v>28.494680008543867</v>
      </c>
      <c r="V2707" s="2">
        <f t="shared" si="423"/>
        <v>1950</v>
      </c>
      <c r="W2707" s="18" t="str">
        <f t="shared" si="424"/>
        <v>aprel</v>
      </c>
      <c r="X2707" s="18" t="str">
        <f t="shared" si="425"/>
        <v>George Sidney</v>
      </c>
      <c r="Y2707" s="18" t="str">
        <f t="shared" si="426"/>
        <v>ANNİE GET YOUR GUN</v>
      </c>
      <c r="Z2707" s="18" t="str">
        <f t="shared" si="427"/>
        <v>Normal</v>
      </c>
      <c r="AA2707" s="18" t="str">
        <f>VLOOKUP(D2707, lookups!$A$2:$B$18, 2, FALSE)</f>
        <v>Medium Budget</v>
      </c>
      <c r="AB2707" s="18" t="str">
        <f t="shared" si="428"/>
        <v>Not Recommended</v>
      </c>
      <c r="AC2707" s="18" t="str">
        <f t="shared" si="429"/>
        <v>Normal</v>
      </c>
    </row>
    <row r="2708" spans="1:29" x14ac:dyDescent="0.35">
      <c r="A2708" s="18" t="s">
        <v>155</v>
      </c>
      <c r="B2708" s="19">
        <v>23850</v>
      </c>
      <c r="C2708" s="18" t="s">
        <v>50</v>
      </c>
      <c r="D2708" s="18" t="s">
        <v>79</v>
      </c>
      <c r="E2708" s="18" t="s">
        <v>21</v>
      </c>
      <c r="F2708" s="18" t="s">
        <v>22</v>
      </c>
      <c r="G2708" s="18" t="s">
        <v>46</v>
      </c>
      <c r="H2708" s="18" t="s">
        <v>122</v>
      </c>
      <c r="I2708" s="18" t="s">
        <v>156</v>
      </c>
      <c r="J2708" s="20">
        <v>940</v>
      </c>
      <c r="K2708" s="20">
        <v>1934</v>
      </c>
      <c r="L2708" s="20">
        <v>126</v>
      </c>
      <c r="M2708" s="20">
        <v>1000</v>
      </c>
      <c r="N2708" s="20">
        <v>6.6</v>
      </c>
      <c r="O2708" s="20">
        <v>27</v>
      </c>
      <c r="P2708" s="20">
        <v>225</v>
      </c>
      <c r="Q2708" s="3">
        <v>8000000</v>
      </c>
      <c r="R2708" s="3">
        <v>20000000</v>
      </c>
      <c r="S2708" s="3">
        <f t="shared" si="420"/>
        <v>-12000000</v>
      </c>
      <c r="T2708" s="4">
        <f t="shared" si="421"/>
        <v>-0.6</v>
      </c>
      <c r="U2708" s="5">
        <f t="shared" si="422"/>
        <v>26.26</v>
      </c>
      <c r="V2708" s="2">
        <f t="shared" si="423"/>
        <v>1965</v>
      </c>
      <c r="W2708" s="18" t="str">
        <f t="shared" si="424"/>
        <v>aprel</v>
      </c>
      <c r="X2708" s="18" t="str">
        <f t="shared" si="425"/>
        <v>George Stevens</v>
      </c>
      <c r="Y2708" s="18" t="str">
        <f t="shared" si="426"/>
        <v>THE GREATEST STORY EVER TOLD</v>
      </c>
      <c r="Z2708" s="18" t="str">
        <f t="shared" si="427"/>
        <v>Normal</v>
      </c>
      <c r="AA2708" s="18" t="str">
        <f>VLOOKUP(D2708, lookups!$A$2:$B$18, 2, FALSE)</f>
        <v>Medium Budget</v>
      </c>
      <c r="AB2708" s="18" t="str">
        <f t="shared" si="428"/>
        <v>Not Recommended</v>
      </c>
      <c r="AC2708" s="18" t="str">
        <f t="shared" si="429"/>
        <v>Normal</v>
      </c>
    </row>
    <row r="2709" spans="1:29" x14ac:dyDescent="0.35">
      <c r="A2709" s="18" t="s">
        <v>374</v>
      </c>
      <c r="B2709" s="19">
        <v>29614</v>
      </c>
      <c r="C2709" s="18" t="s">
        <v>50</v>
      </c>
      <c r="D2709" s="18" t="s">
        <v>95</v>
      </c>
      <c r="E2709" s="18" t="s">
        <v>21</v>
      </c>
      <c r="F2709" s="18" t="s">
        <v>22</v>
      </c>
      <c r="G2709" s="18" t="s">
        <v>102</v>
      </c>
      <c r="H2709" s="18" t="s">
        <v>375</v>
      </c>
      <c r="I2709" s="18" t="s">
        <v>376</v>
      </c>
      <c r="J2709" s="20">
        <v>372</v>
      </c>
      <c r="K2709" s="20">
        <v>927</v>
      </c>
      <c r="L2709" s="20">
        <v>28</v>
      </c>
      <c r="M2709" s="20">
        <v>346</v>
      </c>
      <c r="N2709" s="20">
        <v>5</v>
      </c>
      <c r="O2709" s="20">
        <v>25</v>
      </c>
      <c r="P2709" s="20">
        <v>98</v>
      </c>
      <c r="Q2709" s="3">
        <v>8000000</v>
      </c>
      <c r="R2709" s="3">
        <v>18000000</v>
      </c>
      <c r="S2709" s="3">
        <f t="shared" si="420"/>
        <v>-10000000</v>
      </c>
      <c r="T2709" s="4">
        <f t="shared" si="421"/>
        <v>-0.55555555555555558</v>
      </c>
      <c r="U2709" s="5">
        <f t="shared" si="422"/>
        <v>19.81237777777778</v>
      </c>
      <c r="V2709" s="2">
        <f t="shared" si="423"/>
        <v>1981</v>
      </c>
      <c r="W2709" s="18" t="str">
        <f t="shared" si="424"/>
        <v>yanvar</v>
      </c>
      <c r="X2709" s="18" t="str">
        <f t="shared" si="425"/>
        <v>William A. Fraker</v>
      </c>
      <c r="Y2709" s="18" t="str">
        <f t="shared" si="426"/>
        <v>THE LEGEND OF THE LONE RANGER</v>
      </c>
      <c r="Z2709" s="18" t="str">
        <f t="shared" si="427"/>
        <v>Normal</v>
      </c>
      <c r="AA2709" s="18" t="str">
        <f>VLOOKUP(D2709, lookups!$A$2:$B$18, 2, FALSE)</f>
        <v>High Budget</v>
      </c>
      <c r="AB2709" s="18" t="str">
        <f t="shared" si="428"/>
        <v>Not Recommended</v>
      </c>
      <c r="AC2709" s="18" t="str">
        <f t="shared" si="429"/>
        <v>High Buzz Mismatch</v>
      </c>
    </row>
    <row r="2710" spans="1:29" x14ac:dyDescent="0.35">
      <c r="A2710" s="18" t="s">
        <v>982</v>
      </c>
      <c r="B2710" s="19">
        <v>34207</v>
      </c>
      <c r="C2710" s="18" t="s">
        <v>50</v>
      </c>
      <c r="D2710" s="18" t="s">
        <v>38</v>
      </c>
      <c r="E2710" s="18" t="s">
        <v>21</v>
      </c>
      <c r="F2710" s="18" t="s">
        <v>22</v>
      </c>
      <c r="G2710" s="18" t="s">
        <v>110</v>
      </c>
      <c r="H2710" s="18" t="s">
        <v>869</v>
      </c>
      <c r="I2710" s="18" t="s">
        <v>876</v>
      </c>
      <c r="J2710" s="20">
        <v>14000</v>
      </c>
      <c r="K2710" s="20">
        <v>18643</v>
      </c>
      <c r="L2710" s="20">
        <v>0</v>
      </c>
      <c r="M2710" s="20">
        <v>10000</v>
      </c>
      <c r="N2710" s="20">
        <v>7.7</v>
      </c>
      <c r="O2710" s="20">
        <v>152</v>
      </c>
      <c r="P2710" s="20">
        <v>102</v>
      </c>
      <c r="Q2710" s="3">
        <v>7993039</v>
      </c>
      <c r="R2710" s="3">
        <v>6900000</v>
      </c>
      <c r="S2710" s="3">
        <f t="shared" si="420"/>
        <v>1093039</v>
      </c>
      <c r="T2710" s="4">
        <f t="shared" si="421"/>
        <v>0.15841144927536233</v>
      </c>
      <c r="U2710" s="5">
        <f t="shared" si="422"/>
        <v>31.863364579710147</v>
      </c>
      <c r="V2710" s="2">
        <f t="shared" si="423"/>
        <v>1993</v>
      </c>
      <c r="W2710" s="18" t="str">
        <f t="shared" si="424"/>
        <v>avgust</v>
      </c>
      <c r="X2710" s="18" t="str">
        <f t="shared" si="425"/>
        <v>Richard Linklater</v>
      </c>
      <c r="Y2710" s="18" t="str">
        <f t="shared" si="426"/>
        <v>DAZED AND CONFUSED</v>
      </c>
      <c r="Z2710" s="18" t="str">
        <f t="shared" si="427"/>
        <v>Normal</v>
      </c>
      <c r="AA2710" s="18" t="str">
        <f>VLOOKUP(D2710, lookups!$A$2:$B$18, 2, FALSE)</f>
        <v>Medium Budget</v>
      </c>
      <c r="AB2710" s="18" t="str">
        <f t="shared" si="428"/>
        <v>Not Recommended</v>
      </c>
      <c r="AC2710" s="18" t="str">
        <f t="shared" si="429"/>
        <v>Normal</v>
      </c>
    </row>
    <row r="2711" spans="1:29" x14ac:dyDescent="0.35">
      <c r="A2711" s="18" t="s">
        <v>5003</v>
      </c>
      <c r="B2711" s="19">
        <v>39679</v>
      </c>
      <c r="C2711" s="18" t="s">
        <v>50</v>
      </c>
      <c r="D2711" s="18" t="s">
        <v>95</v>
      </c>
      <c r="E2711" s="18" t="s">
        <v>21</v>
      </c>
      <c r="F2711" s="18" t="s">
        <v>22</v>
      </c>
      <c r="G2711" s="18" t="s">
        <v>110</v>
      </c>
      <c r="H2711" s="18" t="s">
        <v>2111</v>
      </c>
      <c r="I2711" s="18" t="s">
        <v>5004</v>
      </c>
      <c r="J2711" s="20">
        <v>3000</v>
      </c>
      <c r="K2711" s="20">
        <v>6563</v>
      </c>
      <c r="L2711" s="20">
        <v>189</v>
      </c>
      <c r="M2711" s="20">
        <v>0</v>
      </c>
      <c r="N2711" s="20">
        <v>6</v>
      </c>
      <c r="O2711" s="20">
        <v>151</v>
      </c>
      <c r="P2711" s="20">
        <v>103</v>
      </c>
      <c r="Q2711" s="3">
        <v>7948159</v>
      </c>
      <c r="R2711" s="3">
        <v>35000000</v>
      </c>
      <c r="S2711" s="3">
        <f t="shared" si="420"/>
        <v>-27051841</v>
      </c>
      <c r="T2711" s="4">
        <f t="shared" si="421"/>
        <v>-0.77290974285714287</v>
      </c>
      <c r="U2711" s="5">
        <f t="shared" si="422"/>
        <v>23.690836102857144</v>
      </c>
      <c r="V2711" s="2">
        <f t="shared" si="423"/>
        <v>2008</v>
      </c>
      <c r="W2711" s="18" t="str">
        <f t="shared" si="424"/>
        <v>avgust</v>
      </c>
      <c r="X2711" s="18" t="str">
        <f t="shared" si="425"/>
        <v>Lexi Alexander</v>
      </c>
      <c r="Y2711" s="18" t="str">
        <f t="shared" si="426"/>
        <v>PUNİSHER: WAR ZONE</v>
      </c>
      <c r="Z2711" s="18" t="str">
        <f t="shared" si="427"/>
        <v>Normal</v>
      </c>
      <c r="AA2711" s="18" t="str">
        <f>VLOOKUP(D2711, lookups!$A$2:$B$18, 2, FALSE)</f>
        <v>High Budget</v>
      </c>
      <c r="AB2711" s="18" t="str">
        <f t="shared" si="428"/>
        <v>Not Recommended</v>
      </c>
      <c r="AC2711" s="18" t="str">
        <f t="shared" si="429"/>
        <v>Normal</v>
      </c>
    </row>
    <row r="2712" spans="1:29" x14ac:dyDescent="0.35">
      <c r="A2712" s="18" t="s">
        <v>6063</v>
      </c>
      <c r="B2712" s="19">
        <v>41053</v>
      </c>
      <c r="C2712" s="18" t="s">
        <v>50</v>
      </c>
      <c r="D2712" s="18" t="s">
        <v>27</v>
      </c>
      <c r="E2712" s="18" t="s">
        <v>21</v>
      </c>
      <c r="F2712" s="18" t="s">
        <v>22</v>
      </c>
      <c r="G2712" s="18" t="s">
        <v>110</v>
      </c>
      <c r="H2712" s="18" t="s">
        <v>5111</v>
      </c>
      <c r="I2712" s="18" t="s">
        <v>6064</v>
      </c>
      <c r="J2712" s="20">
        <v>664</v>
      </c>
      <c r="K2712" s="20">
        <v>2440</v>
      </c>
      <c r="L2712" s="20">
        <v>27</v>
      </c>
      <c r="M2712" s="20">
        <v>0</v>
      </c>
      <c r="N2712" s="20">
        <v>6.6</v>
      </c>
      <c r="O2712" s="20">
        <v>288</v>
      </c>
      <c r="P2712" s="20">
        <v>107</v>
      </c>
      <c r="Q2712" s="3">
        <v>7918283</v>
      </c>
      <c r="R2712" s="3">
        <v>12000000</v>
      </c>
      <c r="S2712" s="3">
        <f t="shared" si="420"/>
        <v>-4081717</v>
      </c>
      <c r="T2712" s="4">
        <f t="shared" si="421"/>
        <v>-0.34014308333333332</v>
      </c>
      <c r="U2712" s="5">
        <f t="shared" si="422"/>
        <v>26.263942766666666</v>
      </c>
      <c r="V2712" s="2">
        <f t="shared" si="423"/>
        <v>2012</v>
      </c>
      <c r="W2712" s="18" t="str">
        <f t="shared" si="424"/>
        <v>may</v>
      </c>
      <c r="X2712" s="18" t="str">
        <f t="shared" si="425"/>
        <v>Nicholas Jarecki</v>
      </c>
      <c r="Y2712" s="18" t="str">
        <f t="shared" si="426"/>
        <v>ARBİTRAGE</v>
      </c>
      <c r="Z2712" s="18" t="str">
        <f t="shared" si="427"/>
        <v>Normal</v>
      </c>
      <c r="AA2712" s="18" t="str">
        <f>VLOOKUP(D2712, lookups!$A$2:$B$18, 2, FALSE)</f>
        <v>Medium Budget</v>
      </c>
      <c r="AB2712" s="18" t="str">
        <f t="shared" si="428"/>
        <v>Not Recommended</v>
      </c>
      <c r="AC2712" s="18" t="str">
        <f t="shared" si="429"/>
        <v>Normal</v>
      </c>
    </row>
    <row r="2713" spans="1:29" x14ac:dyDescent="0.35">
      <c r="A2713" s="18" t="s">
        <v>4975</v>
      </c>
      <c r="B2713" s="19">
        <v>39676</v>
      </c>
      <c r="C2713" s="18" t="s">
        <v>50</v>
      </c>
      <c r="D2713" s="18" t="s">
        <v>95</v>
      </c>
      <c r="E2713" s="18" t="s">
        <v>21</v>
      </c>
      <c r="F2713" s="18" t="s">
        <v>22</v>
      </c>
      <c r="G2713" s="18" t="s">
        <v>110</v>
      </c>
      <c r="H2713" s="18" t="s">
        <v>1471</v>
      </c>
      <c r="I2713" s="18" t="s">
        <v>557</v>
      </c>
      <c r="J2713" s="20">
        <v>23000</v>
      </c>
      <c r="K2713" s="20">
        <v>26982</v>
      </c>
      <c r="L2713" s="20">
        <v>0</v>
      </c>
      <c r="M2713" s="20">
        <v>0</v>
      </c>
      <c r="N2713" s="20">
        <v>6</v>
      </c>
      <c r="O2713" s="20">
        <v>158</v>
      </c>
      <c r="P2713" s="20">
        <v>160</v>
      </c>
      <c r="Q2713" s="3">
        <v>7916887</v>
      </c>
      <c r="R2713" s="3">
        <v>45000000</v>
      </c>
      <c r="S2713" s="3">
        <f t="shared" si="420"/>
        <v>-37083113</v>
      </c>
      <c r="T2713" s="4">
        <f t="shared" si="421"/>
        <v>-0.82406917777777777</v>
      </c>
      <c r="U2713" s="5">
        <f t="shared" si="422"/>
        <v>23.670372328888888</v>
      </c>
      <c r="V2713" s="2">
        <f t="shared" si="423"/>
        <v>2008</v>
      </c>
      <c r="W2713" s="18" t="str">
        <f t="shared" si="424"/>
        <v>avgust</v>
      </c>
      <c r="X2713" s="18" t="str">
        <f t="shared" si="425"/>
        <v>Spike Lee</v>
      </c>
      <c r="Y2713" s="18" t="str">
        <f t="shared" si="426"/>
        <v>MİRACLE AT ST. ANNA</v>
      </c>
      <c r="Z2713" s="18" t="str">
        <f t="shared" si="427"/>
        <v>Normal</v>
      </c>
      <c r="AA2713" s="18" t="str">
        <f>VLOOKUP(D2713, lookups!$A$2:$B$18, 2, FALSE)</f>
        <v>High Budget</v>
      </c>
      <c r="AB2713" s="18" t="str">
        <f t="shared" si="428"/>
        <v>Not Recommended</v>
      </c>
      <c r="AC2713" s="18" t="str">
        <f t="shared" si="429"/>
        <v>Normal</v>
      </c>
    </row>
    <row r="2714" spans="1:29" x14ac:dyDescent="0.35">
      <c r="A2714" s="18" t="s">
        <v>634</v>
      </c>
      <c r="B2714" s="19">
        <v>31968</v>
      </c>
      <c r="C2714" s="18" t="s">
        <v>50</v>
      </c>
      <c r="D2714" s="18" t="s">
        <v>38</v>
      </c>
      <c r="E2714" s="18" t="s">
        <v>21</v>
      </c>
      <c r="F2714" s="18" t="s">
        <v>22</v>
      </c>
      <c r="G2714" s="18" t="s">
        <v>102</v>
      </c>
      <c r="H2714" s="18" t="s">
        <v>635</v>
      </c>
      <c r="I2714" s="18" t="s">
        <v>636</v>
      </c>
      <c r="J2714" s="20">
        <v>641</v>
      </c>
      <c r="K2714" s="20">
        <v>1389</v>
      </c>
      <c r="L2714" s="20">
        <v>4</v>
      </c>
      <c r="M2714" s="20">
        <v>491</v>
      </c>
      <c r="N2714" s="20">
        <v>3.2</v>
      </c>
      <c r="O2714" s="20">
        <v>29</v>
      </c>
      <c r="P2714" s="20">
        <v>95</v>
      </c>
      <c r="Q2714" s="3">
        <v>7888703</v>
      </c>
      <c r="R2714" s="3">
        <v>3000000</v>
      </c>
      <c r="S2714" s="3">
        <f t="shared" si="420"/>
        <v>4888703</v>
      </c>
      <c r="T2714" s="4">
        <f t="shared" si="421"/>
        <v>1.6295676666666667</v>
      </c>
      <c r="U2714" s="5">
        <f t="shared" si="422"/>
        <v>13.500927066666666</v>
      </c>
      <c r="V2714" s="2">
        <f t="shared" si="423"/>
        <v>1987</v>
      </c>
      <c r="W2714" s="18" t="str">
        <f t="shared" si="424"/>
        <v>iyul</v>
      </c>
      <c r="X2714" s="18" t="str">
        <f t="shared" si="425"/>
        <v>Christopher Leitch</v>
      </c>
      <c r="Y2714" s="18" t="str">
        <f t="shared" si="426"/>
        <v>TEEN WOLF TOO</v>
      </c>
      <c r="Z2714" s="18" t="str">
        <f t="shared" si="427"/>
        <v>Normal</v>
      </c>
      <c r="AA2714" s="18" t="str">
        <f>VLOOKUP(D2714, lookups!$A$2:$B$18, 2, FALSE)</f>
        <v>Medium Budget</v>
      </c>
      <c r="AB2714" s="18" t="str">
        <f t="shared" si="428"/>
        <v>Not Recommended</v>
      </c>
      <c r="AC2714" s="18" t="str">
        <f t="shared" si="429"/>
        <v>Normal</v>
      </c>
    </row>
    <row r="2715" spans="1:29" x14ac:dyDescent="0.35">
      <c r="A2715" s="18" t="s">
        <v>1127</v>
      </c>
      <c r="B2715" s="19">
        <v>34381</v>
      </c>
      <c r="C2715" s="18" t="s">
        <v>50</v>
      </c>
      <c r="D2715" s="18" t="s">
        <v>38</v>
      </c>
      <c r="E2715" s="18" t="s">
        <v>21</v>
      </c>
      <c r="F2715" s="18" t="s">
        <v>22</v>
      </c>
      <c r="G2715" s="18" t="s">
        <v>110</v>
      </c>
      <c r="H2715" s="18" t="s">
        <v>1128</v>
      </c>
      <c r="I2715" s="18" t="s">
        <v>212</v>
      </c>
      <c r="J2715" s="20">
        <v>899</v>
      </c>
      <c r="K2715" s="20">
        <v>3092</v>
      </c>
      <c r="L2715" s="20">
        <v>0</v>
      </c>
      <c r="M2715" s="20">
        <v>3000</v>
      </c>
      <c r="N2715" s="20">
        <v>6.7</v>
      </c>
      <c r="O2715" s="20">
        <v>52</v>
      </c>
      <c r="P2715" s="20">
        <v>95</v>
      </c>
      <c r="Q2715" s="3">
        <v>7881335</v>
      </c>
      <c r="R2715" s="3">
        <v>13000000</v>
      </c>
      <c r="S2715" s="3">
        <f t="shared" si="420"/>
        <v>-5118665</v>
      </c>
      <c r="T2715" s="4">
        <f t="shared" si="421"/>
        <v>-0.39374346153846151</v>
      </c>
      <c r="U2715" s="5">
        <f t="shared" si="422"/>
        <v>26.942502615384615</v>
      </c>
      <c r="V2715" s="2">
        <f t="shared" si="423"/>
        <v>1994</v>
      </c>
      <c r="W2715" s="18" t="str">
        <f t="shared" si="424"/>
        <v>fevral</v>
      </c>
      <c r="X2715" s="18" t="str">
        <f t="shared" si="425"/>
        <v>John Waters</v>
      </c>
      <c r="Y2715" s="18" t="str">
        <f t="shared" si="426"/>
        <v>SERİAL MOM</v>
      </c>
      <c r="Z2715" s="18" t="str">
        <f t="shared" si="427"/>
        <v>Normal</v>
      </c>
      <c r="AA2715" s="18" t="str">
        <f>VLOOKUP(D2715, lookups!$A$2:$B$18, 2, FALSE)</f>
        <v>Medium Budget</v>
      </c>
      <c r="AB2715" s="18" t="str">
        <f t="shared" si="428"/>
        <v>Not Recommended</v>
      </c>
      <c r="AC2715" s="18" t="str">
        <f t="shared" si="429"/>
        <v>Normal</v>
      </c>
    </row>
    <row r="2716" spans="1:29" x14ac:dyDescent="0.35">
      <c r="A2716" s="18" t="s">
        <v>4880</v>
      </c>
      <c r="B2716" s="19">
        <v>39734</v>
      </c>
      <c r="C2716" s="18" t="s">
        <v>50</v>
      </c>
      <c r="D2716" s="18" t="s">
        <v>58</v>
      </c>
      <c r="E2716" s="18" t="s">
        <v>21</v>
      </c>
      <c r="F2716" s="18" t="s">
        <v>22</v>
      </c>
      <c r="G2716" s="18" t="s">
        <v>102</v>
      </c>
      <c r="H2716" s="18" t="s">
        <v>306</v>
      </c>
      <c r="I2716" s="18" t="s">
        <v>4406</v>
      </c>
      <c r="J2716" s="20">
        <v>13000</v>
      </c>
      <c r="K2716" s="20">
        <v>15494</v>
      </c>
      <c r="L2716" s="20">
        <v>27</v>
      </c>
      <c r="M2716" s="20">
        <v>0</v>
      </c>
      <c r="N2716" s="20">
        <v>6.5</v>
      </c>
      <c r="O2716" s="20">
        <v>118</v>
      </c>
      <c r="P2716" s="20">
        <v>90</v>
      </c>
      <c r="Q2716" s="3">
        <v>7871693</v>
      </c>
      <c r="R2716" s="3">
        <v>55000000</v>
      </c>
      <c r="S2716" s="3">
        <f t="shared" si="420"/>
        <v>-47128307</v>
      </c>
      <c r="T2716" s="4">
        <f t="shared" si="421"/>
        <v>-0.85687830909090912</v>
      </c>
      <c r="U2716" s="5">
        <f t="shared" si="422"/>
        <v>25.657248676363636</v>
      </c>
      <c r="V2716" s="2">
        <f t="shared" si="423"/>
        <v>2008</v>
      </c>
      <c r="W2716" s="18" t="str">
        <f t="shared" si="424"/>
        <v>oktyabr</v>
      </c>
      <c r="X2716" s="18" t="str">
        <f t="shared" si="425"/>
        <v>Gil Kenan</v>
      </c>
      <c r="Y2716" s="18" t="str">
        <f t="shared" si="426"/>
        <v>CİTY OF EMBER</v>
      </c>
      <c r="Z2716" s="18" t="str">
        <f t="shared" si="427"/>
        <v>Underperformer</v>
      </c>
      <c r="AA2716" s="18" t="str">
        <f>VLOOKUP(D2716, lookups!$A$2:$B$18, 2, FALSE)</f>
        <v>High Budget</v>
      </c>
      <c r="AB2716" s="18" t="str">
        <f t="shared" si="428"/>
        <v>Not Recommended</v>
      </c>
      <c r="AC2716" s="18" t="str">
        <f t="shared" si="429"/>
        <v>Normal</v>
      </c>
    </row>
    <row r="2717" spans="1:29" x14ac:dyDescent="0.35">
      <c r="A2717" s="18" t="s">
        <v>1674</v>
      </c>
      <c r="B2717" s="19">
        <v>35545</v>
      </c>
      <c r="C2717" s="18" t="s">
        <v>50</v>
      </c>
      <c r="D2717" s="18" t="s">
        <v>27</v>
      </c>
      <c r="E2717" s="18" t="s">
        <v>21</v>
      </c>
      <c r="F2717" s="18" t="s">
        <v>22</v>
      </c>
      <c r="G2717" s="18" t="s">
        <v>110</v>
      </c>
      <c r="H2717" s="18" t="s">
        <v>1675</v>
      </c>
      <c r="I2717" s="18" t="s">
        <v>1264</v>
      </c>
      <c r="J2717" s="20">
        <v>805</v>
      </c>
      <c r="K2717" s="20">
        <v>1466</v>
      </c>
      <c r="L2717" s="20">
        <v>0</v>
      </c>
      <c r="M2717" s="20">
        <v>0</v>
      </c>
      <c r="N2717" s="20">
        <v>7.5</v>
      </c>
      <c r="O2717" s="20">
        <v>124</v>
      </c>
      <c r="P2717" s="20">
        <v>112</v>
      </c>
      <c r="Q2717" s="3">
        <v>7837632</v>
      </c>
      <c r="R2717" s="3">
        <v>18000000</v>
      </c>
      <c r="S2717" s="3">
        <f t="shared" si="420"/>
        <v>-10162368</v>
      </c>
      <c r="T2717" s="4">
        <f t="shared" si="421"/>
        <v>-0.56457599999999997</v>
      </c>
      <c r="U2717" s="5">
        <f t="shared" si="422"/>
        <v>29.7741696</v>
      </c>
      <c r="V2717" s="2">
        <f t="shared" si="423"/>
        <v>1997</v>
      </c>
      <c r="W2717" s="18" t="str">
        <f t="shared" si="424"/>
        <v>aprel</v>
      </c>
      <c r="X2717" s="18" t="str">
        <f t="shared" si="425"/>
        <v>Ang Lee</v>
      </c>
      <c r="Y2717" s="18" t="str">
        <f t="shared" si="426"/>
        <v>THE ICE STORM</v>
      </c>
      <c r="Z2717" s="18" t="str">
        <f t="shared" si="427"/>
        <v>Normal</v>
      </c>
      <c r="AA2717" s="18" t="str">
        <f>VLOOKUP(D2717, lookups!$A$2:$B$18, 2, FALSE)</f>
        <v>Medium Budget</v>
      </c>
      <c r="AB2717" s="18" t="str">
        <f t="shared" si="428"/>
        <v>Not Recommended</v>
      </c>
      <c r="AC2717" s="18" t="str">
        <f t="shared" si="429"/>
        <v>Normal</v>
      </c>
    </row>
    <row r="2718" spans="1:29" x14ac:dyDescent="0.35">
      <c r="A2718" s="18" t="s">
        <v>1104</v>
      </c>
      <c r="B2718" s="19">
        <v>34363</v>
      </c>
      <c r="C2718" s="18" t="s">
        <v>50</v>
      </c>
      <c r="D2718" s="18" t="s">
        <v>195</v>
      </c>
      <c r="E2718" s="18" t="s">
        <v>21</v>
      </c>
      <c r="F2718" s="18" t="s">
        <v>22</v>
      </c>
      <c r="G2718" s="18" t="s">
        <v>150</v>
      </c>
      <c r="H2718" s="18" t="s">
        <v>1105</v>
      </c>
      <c r="I2718" s="18" t="s">
        <v>1106</v>
      </c>
      <c r="J2718" s="20">
        <v>7</v>
      </c>
      <c r="K2718" s="20">
        <v>15</v>
      </c>
      <c r="L2718" s="20">
        <v>23</v>
      </c>
      <c r="M2718" s="20">
        <v>0</v>
      </c>
      <c r="N2718" s="20">
        <v>8.3000000000000007</v>
      </c>
      <c r="O2718" s="20">
        <v>53</v>
      </c>
      <c r="P2718" s="20">
        <v>170</v>
      </c>
      <c r="Q2718" s="3">
        <v>7830611</v>
      </c>
      <c r="R2718" s="3">
        <v>700000</v>
      </c>
      <c r="S2718" s="3">
        <f t="shared" si="420"/>
        <v>7130611</v>
      </c>
      <c r="T2718" s="4">
        <f t="shared" si="421"/>
        <v>10.186587142857142</v>
      </c>
      <c r="U2718" s="5">
        <f t="shared" si="422"/>
        <v>37.274634857142857</v>
      </c>
      <c r="V2718" s="2">
        <f t="shared" si="423"/>
        <v>1994</v>
      </c>
      <c r="W2718" s="18" t="str">
        <f t="shared" si="424"/>
        <v>yanvar</v>
      </c>
      <c r="X2718" s="18" t="str">
        <f t="shared" si="425"/>
        <v>Steve James</v>
      </c>
      <c r="Y2718" s="18" t="str">
        <f t="shared" si="426"/>
        <v>HOOP DREAMS</v>
      </c>
      <c r="Z2718" s="18" t="str">
        <f t="shared" si="427"/>
        <v>Normal</v>
      </c>
      <c r="AA2718" s="18" t="str">
        <f>VLOOKUP(D2718, lookups!$A$2:$B$18, 2, FALSE)</f>
        <v>Low Budget</v>
      </c>
      <c r="AB2718" s="18" t="str">
        <f t="shared" si="428"/>
        <v>Not Recommended</v>
      </c>
      <c r="AC2718" s="18" t="str">
        <f t="shared" si="429"/>
        <v>High Buzz / High Score</v>
      </c>
    </row>
    <row r="2719" spans="1:29" x14ac:dyDescent="0.35">
      <c r="A2719" s="18" t="s">
        <v>4532</v>
      </c>
      <c r="B2719" s="19">
        <v>38728</v>
      </c>
      <c r="C2719" s="18" t="s">
        <v>50</v>
      </c>
      <c r="D2719" s="18" t="s">
        <v>20</v>
      </c>
      <c r="E2719" s="18" t="s">
        <v>21</v>
      </c>
      <c r="F2719" s="18" t="s">
        <v>22</v>
      </c>
      <c r="G2719" s="18" t="s">
        <v>110</v>
      </c>
      <c r="H2719" s="18" t="s">
        <v>602</v>
      </c>
      <c r="I2719" s="18" t="s">
        <v>4533</v>
      </c>
      <c r="J2719" s="20">
        <v>49000</v>
      </c>
      <c r="K2719" s="20">
        <v>50831</v>
      </c>
      <c r="L2719" s="20">
        <v>5</v>
      </c>
      <c r="M2719" s="20">
        <v>576</v>
      </c>
      <c r="N2719" s="20">
        <v>5.9</v>
      </c>
      <c r="O2719" s="20">
        <v>125</v>
      </c>
      <c r="P2719" s="20">
        <v>81</v>
      </c>
      <c r="Q2719" s="3">
        <v>7825820</v>
      </c>
      <c r="R2719" s="3">
        <v>4000000</v>
      </c>
      <c r="S2719" s="3">
        <f t="shared" si="420"/>
        <v>3825820</v>
      </c>
      <c r="T2719" s="4">
        <f t="shared" si="421"/>
        <v>0.95645500000000006</v>
      </c>
      <c r="U2719" s="5">
        <f t="shared" si="422"/>
        <v>24.040182000000001</v>
      </c>
      <c r="V2719" s="2">
        <f t="shared" si="423"/>
        <v>2006</v>
      </c>
      <c r="W2719" s="18" t="str">
        <f t="shared" si="424"/>
        <v>yanvar</v>
      </c>
      <c r="X2719" s="18" t="str">
        <f t="shared" si="425"/>
        <v>Patrick Stettner</v>
      </c>
      <c r="Y2719" s="18" t="str">
        <f t="shared" si="426"/>
        <v>THE NİGHT LİSTENER</v>
      </c>
      <c r="Z2719" s="18" t="str">
        <f t="shared" si="427"/>
        <v>Normal</v>
      </c>
      <c r="AA2719" s="18" t="str">
        <f>VLOOKUP(D2719, lookups!$A$2:$B$18, 2, FALSE)</f>
        <v>Medium Budget</v>
      </c>
      <c r="AB2719" s="18" t="str">
        <f t="shared" si="428"/>
        <v>Not Recommended</v>
      </c>
      <c r="AC2719" s="18" t="str">
        <f t="shared" si="429"/>
        <v>High Buzz Mismatch</v>
      </c>
    </row>
    <row r="2720" spans="1:29" x14ac:dyDescent="0.35">
      <c r="A2720" s="18" t="s">
        <v>4475</v>
      </c>
      <c r="B2720" s="19">
        <v>38961</v>
      </c>
      <c r="C2720" s="18" t="s">
        <v>50</v>
      </c>
      <c r="D2720" s="18" t="s">
        <v>38</v>
      </c>
      <c r="E2720" s="18" t="s">
        <v>21</v>
      </c>
      <c r="F2720" s="18" t="s">
        <v>356</v>
      </c>
      <c r="G2720" s="18" t="s">
        <v>110</v>
      </c>
      <c r="H2720" s="18" t="s">
        <v>4476</v>
      </c>
      <c r="I2720" s="18" t="s">
        <v>4477</v>
      </c>
      <c r="J2720" s="20">
        <v>499</v>
      </c>
      <c r="K2720" s="20">
        <v>1120</v>
      </c>
      <c r="L2720" s="20">
        <v>571</v>
      </c>
      <c r="M2720" s="20">
        <v>0</v>
      </c>
      <c r="N2720" s="20">
        <v>6.5</v>
      </c>
      <c r="O2720" s="20">
        <v>251</v>
      </c>
      <c r="P2720" s="20">
        <v>95</v>
      </c>
      <c r="Q2720" s="3">
        <v>7774730</v>
      </c>
      <c r="R2720" s="3">
        <v>15500000</v>
      </c>
      <c r="S2720" s="3">
        <f t="shared" si="420"/>
        <v>-7725270</v>
      </c>
      <c r="T2720" s="4">
        <f t="shared" si="421"/>
        <v>-0.49840451612903225</v>
      </c>
      <c r="U2720" s="5">
        <f t="shared" si="422"/>
        <v>25.800638193548387</v>
      </c>
      <c r="V2720" s="2">
        <f t="shared" si="423"/>
        <v>2006</v>
      </c>
      <c r="W2720" s="18" t="str">
        <f t="shared" si="424"/>
        <v>sentyabr</v>
      </c>
      <c r="X2720" s="18" t="str">
        <f t="shared" si="425"/>
        <v>James Gunn</v>
      </c>
      <c r="Y2720" s="18" t="str">
        <f t="shared" si="426"/>
        <v>SLİTHER</v>
      </c>
      <c r="Z2720" s="18" t="str">
        <f t="shared" si="427"/>
        <v>Normal</v>
      </c>
      <c r="AA2720" s="18" t="str">
        <f>VLOOKUP(D2720, lookups!$A$2:$B$18, 2, FALSE)</f>
        <v>Medium Budget</v>
      </c>
      <c r="AB2720" s="18" t="str">
        <f t="shared" si="428"/>
        <v>Not Recommended</v>
      </c>
      <c r="AC2720" s="18" t="str">
        <f t="shared" si="429"/>
        <v>Normal</v>
      </c>
    </row>
    <row r="2721" spans="1:29" x14ac:dyDescent="0.35">
      <c r="A2721" s="18" t="s">
        <v>6356</v>
      </c>
      <c r="B2721" s="19">
        <v>41294</v>
      </c>
      <c r="C2721" s="18" t="s">
        <v>50</v>
      </c>
      <c r="D2721" s="18" t="s">
        <v>38</v>
      </c>
      <c r="E2721" s="18" t="s">
        <v>21</v>
      </c>
      <c r="F2721" s="18" t="s">
        <v>22</v>
      </c>
      <c r="G2721" s="18" t="s">
        <v>110</v>
      </c>
      <c r="H2721" s="18" t="s">
        <v>2822</v>
      </c>
      <c r="I2721" s="18" t="s">
        <v>6357</v>
      </c>
      <c r="J2721" s="20">
        <v>628</v>
      </c>
      <c r="K2721" s="20">
        <v>2061</v>
      </c>
      <c r="L2721" s="20">
        <v>0</v>
      </c>
      <c r="M2721" s="20">
        <v>0</v>
      </c>
      <c r="N2721" s="20">
        <v>6.7</v>
      </c>
      <c r="O2721" s="20">
        <v>126</v>
      </c>
      <c r="P2721" s="20">
        <v>89</v>
      </c>
      <c r="Q2721" s="3">
        <v>7764027</v>
      </c>
      <c r="R2721" s="3">
        <v>10000000</v>
      </c>
      <c r="S2721" s="3">
        <f t="shared" si="420"/>
        <v>-2235973</v>
      </c>
      <c r="T2721" s="4">
        <f t="shared" si="421"/>
        <v>-0.2235973</v>
      </c>
      <c r="U2721" s="5">
        <f t="shared" si="422"/>
        <v>26.710561080000002</v>
      </c>
      <c r="V2721" s="2">
        <f t="shared" si="423"/>
        <v>2013</v>
      </c>
      <c r="W2721" s="18" t="str">
        <f t="shared" si="424"/>
        <v>yanvar</v>
      </c>
      <c r="X2721" s="18" t="str">
        <f t="shared" si="425"/>
        <v>Jason Bateman</v>
      </c>
      <c r="Y2721" s="18" t="str">
        <f t="shared" si="426"/>
        <v>BAD WORDS</v>
      </c>
      <c r="Z2721" s="18" t="str">
        <f t="shared" si="427"/>
        <v>Normal</v>
      </c>
      <c r="AA2721" s="18" t="str">
        <f>VLOOKUP(D2721, lookups!$A$2:$B$18, 2, FALSE)</f>
        <v>Medium Budget</v>
      </c>
      <c r="AB2721" s="18" t="str">
        <f t="shared" si="428"/>
        <v>Not Recommended</v>
      </c>
      <c r="AC2721" s="18" t="str">
        <f t="shared" si="429"/>
        <v>Normal</v>
      </c>
    </row>
    <row r="2722" spans="1:29" x14ac:dyDescent="0.35">
      <c r="A2722" s="18" t="s">
        <v>4941</v>
      </c>
      <c r="B2722" s="19">
        <v>39528</v>
      </c>
      <c r="C2722" s="18" t="s">
        <v>50</v>
      </c>
      <c r="D2722" s="18" t="s">
        <v>38</v>
      </c>
      <c r="E2722" s="18" t="s">
        <v>21</v>
      </c>
      <c r="F2722" s="18" t="s">
        <v>101</v>
      </c>
      <c r="G2722" s="18" t="s">
        <v>110</v>
      </c>
      <c r="H2722" s="18" t="s">
        <v>4942</v>
      </c>
      <c r="I2722" s="18" t="s">
        <v>4943</v>
      </c>
      <c r="J2722" s="20">
        <v>65</v>
      </c>
      <c r="K2722" s="20">
        <v>173</v>
      </c>
      <c r="L2722" s="20">
        <v>454</v>
      </c>
      <c r="M2722" s="20">
        <v>32000</v>
      </c>
      <c r="N2722" s="20">
        <v>8</v>
      </c>
      <c r="O2722" s="20">
        <v>300</v>
      </c>
      <c r="P2722" s="20">
        <v>107</v>
      </c>
      <c r="Q2722" s="3">
        <v>7757130</v>
      </c>
      <c r="R2722" s="3">
        <v>15000000</v>
      </c>
      <c r="S2722" s="3">
        <f t="shared" si="420"/>
        <v>-7242870</v>
      </c>
      <c r="T2722" s="4">
        <f t="shared" si="421"/>
        <v>-0.48285800000000001</v>
      </c>
      <c r="U2722" s="5">
        <f t="shared" si="422"/>
        <v>35.006856800000001</v>
      </c>
      <c r="V2722" s="2">
        <f t="shared" si="423"/>
        <v>2008</v>
      </c>
      <c r="W2722" s="18" t="str">
        <f t="shared" si="424"/>
        <v>mart</v>
      </c>
      <c r="X2722" s="18" t="str">
        <f t="shared" si="425"/>
        <v>Martin McDonagh</v>
      </c>
      <c r="Y2722" s="18" t="str">
        <f t="shared" si="426"/>
        <v>IN BRUGES</v>
      </c>
      <c r="Z2722" s="18" t="str">
        <f t="shared" si="427"/>
        <v>Normal</v>
      </c>
      <c r="AA2722" s="18" t="str">
        <f>VLOOKUP(D2722, lookups!$A$2:$B$18, 2, FALSE)</f>
        <v>Medium Budget</v>
      </c>
      <c r="AB2722" s="18" t="str">
        <f t="shared" si="428"/>
        <v>Not Recommended</v>
      </c>
      <c r="AC2722" s="18" t="str">
        <f t="shared" si="429"/>
        <v>High Buzz / High Score</v>
      </c>
    </row>
    <row r="2723" spans="1:29" x14ac:dyDescent="0.35">
      <c r="A2723" s="18" t="s">
        <v>3597</v>
      </c>
      <c r="B2723" s="19">
        <v>38168</v>
      </c>
      <c r="C2723" s="18" t="s">
        <v>50</v>
      </c>
      <c r="D2723" s="18" t="s">
        <v>38</v>
      </c>
      <c r="E2723" s="18" t="s">
        <v>21</v>
      </c>
      <c r="F2723" s="18" t="s">
        <v>356</v>
      </c>
      <c r="G2723" s="18" t="s">
        <v>110</v>
      </c>
      <c r="H2723" s="18" t="s">
        <v>441</v>
      </c>
      <c r="I2723" s="18" t="s">
        <v>3598</v>
      </c>
      <c r="J2723" s="20">
        <v>405</v>
      </c>
      <c r="K2723" s="20">
        <v>847</v>
      </c>
      <c r="L2723" s="20">
        <v>109</v>
      </c>
      <c r="M2723" s="20">
        <v>562</v>
      </c>
      <c r="N2723" s="20">
        <v>7.1</v>
      </c>
      <c r="O2723" s="20">
        <v>93</v>
      </c>
      <c r="P2723" s="20">
        <v>104</v>
      </c>
      <c r="Q2723" s="3">
        <v>7739049</v>
      </c>
      <c r="R2723" s="3">
        <v>18000000</v>
      </c>
      <c r="S2723" s="3">
        <f t="shared" si="420"/>
        <v>-10260951</v>
      </c>
      <c r="T2723" s="4">
        <f t="shared" si="421"/>
        <v>-0.57005283333333334</v>
      </c>
      <c r="U2723" s="5">
        <f t="shared" si="422"/>
        <v>28.228178866666667</v>
      </c>
      <c r="V2723" s="2">
        <f t="shared" si="423"/>
        <v>2004</v>
      </c>
      <c r="W2723" s="18" t="str">
        <f t="shared" si="424"/>
        <v>iyun</v>
      </c>
      <c r="X2723" s="18" t="str">
        <f t="shared" si="425"/>
        <v>IstvÃ¡n SzabÃ³</v>
      </c>
      <c r="Y2723" s="18" t="str">
        <f t="shared" si="426"/>
        <v>BEİNG JULİA</v>
      </c>
      <c r="Z2723" s="18" t="str">
        <f t="shared" si="427"/>
        <v>Normal</v>
      </c>
      <c r="AA2723" s="18" t="str">
        <f>VLOOKUP(D2723, lookups!$A$2:$B$18, 2, FALSE)</f>
        <v>Medium Budget</v>
      </c>
      <c r="AB2723" s="18" t="str">
        <f t="shared" si="428"/>
        <v>Not Recommended</v>
      </c>
      <c r="AC2723" s="18" t="str">
        <f t="shared" si="429"/>
        <v>Normal</v>
      </c>
    </row>
    <row r="2724" spans="1:29" x14ac:dyDescent="0.35">
      <c r="A2724" s="18" t="s">
        <v>5650</v>
      </c>
      <c r="B2724" s="19">
        <v>40398</v>
      </c>
      <c r="C2724" s="18" t="s">
        <v>50</v>
      </c>
      <c r="D2724" s="18" t="s">
        <v>27</v>
      </c>
      <c r="E2724" s="18" t="s">
        <v>178</v>
      </c>
      <c r="F2724" s="18" t="s">
        <v>179</v>
      </c>
      <c r="G2724" s="18" t="s">
        <v>150</v>
      </c>
      <c r="H2724" s="18" t="s">
        <v>1097</v>
      </c>
      <c r="I2724" s="18" t="s">
        <v>5651</v>
      </c>
      <c r="J2724" s="20">
        <v>1000</v>
      </c>
      <c r="K2724" s="20">
        <v>2140</v>
      </c>
      <c r="L2724" s="20">
        <v>15</v>
      </c>
      <c r="M2724" s="20">
        <v>0</v>
      </c>
      <c r="N2724" s="20">
        <v>7.5</v>
      </c>
      <c r="O2724" s="20">
        <v>136</v>
      </c>
      <c r="P2724" s="20">
        <v>111</v>
      </c>
      <c r="Q2724" s="3">
        <v>7691700</v>
      </c>
      <c r="R2724" s="3">
        <v>10000000</v>
      </c>
      <c r="S2724" s="3">
        <f t="shared" si="420"/>
        <v>-2308300</v>
      </c>
      <c r="T2724" s="4">
        <f t="shared" si="421"/>
        <v>-0.23083000000000001</v>
      </c>
      <c r="U2724" s="5">
        <f t="shared" si="422"/>
        <v>29.907668000000001</v>
      </c>
      <c r="V2724" s="2">
        <f t="shared" si="423"/>
        <v>2010</v>
      </c>
      <c r="W2724" s="18" t="str">
        <f t="shared" si="424"/>
        <v>avgust</v>
      </c>
      <c r="X2724" s="18" t="str">
        <f t="shared" si="425"/>
        <v>Gilles Paquet-Brenner</v>
      </c>
      <c r="Y2724" s="18" t="str">
        <f t="shared" si="426"/>
        <v>SARAH'S KEY</v>
      </c>
      <c r="Z2724" s="18" t="str">
        <f t="shared" si="427"/>
        <v>Normal</v>
      </c>
      <c r="AA2724" s="18" t="str">
        <f>VLOOKUP(D2724, lookups!$A$2:$B$18, 2, FALSE)</f>
        <v>Medium Budget</v>
      </c>
      <c r="AB2724" s="18" t="str">
        <f t="shared" si="428"/>
        <v>Not Recommended</v>
      </c>
      <c r="AC2724" s="18" t="str">
        <f t="shared" si="429"/>
        <v>Normal</v>
      </c>
    </row>
    <row r="2725" spans="1:29" x14ac:dyDescent="0.35">
      <c r="A2725" s="18" t="s">
        <v>5418</v>
      </c>
      <c r="B2725" s="19">
        <v>39860</v>
      </c>
      <c r="C2725" s="18" t="s">
        <v>50</v>
      </c>
      <c r="D2725" s="18" t="s">
        <v>58</v>
      </c>
      <c r="E2725" s="18" t="s">
        <v>21</v>
      </c>
      <c r="F2725" s="18" t="s">
        <v>101</v>
      </c>
      <c r="G2725" s="18" t="s">
        <v>150</v>
      </c>
      <c r="H2725" s="18" t="s">
        <v>5419</v>
      </c>
      <c r="I2725" s="18" t="s">
        <v>246</v>
      </c>
      <c r="J2725" s="20">
        <v>10000</v>
      </c>
      <c r="K2725" s="20">
        <v>11769</v>
      </c>
      <c r="L2725" s="20">
        <v>0</v>
      </c>
      <c r="M2725" s="20">
        <v>19000</v>
      </c>
      <c r="N2725" s="20">
        <v>6.8</v>
      </c>
      <c r="O2725" s="20">
        <v>292</v>
      </c>
      <c r="P2725" s="20">
        <v>123</v>
      </c>
      <c r="Q2725" s="3">
        <v>7689458</v>
      </c>
      <c r="R2725" s="3">
        <v>40000000</v>
      </c>
      <c r="S2725" s="3">
        <f t="shared" si="420"/>
        <v>-32310542</v>
      </c>
      <c r="T2725" s="4">
        <f t="shared" si="421"/>
        <v>-0.80776355</v>
      </c>
      <c r="U2725" s="5">
        <f t="shared" si="422"/>
        <v>28.776894579999997</v>
      </c>
      <c r="V2725" s="2">
        <f t="shared" si="423"/>
        <v>2009</v>
      </c>
      <c r="W2725" s="18" t="str">
        <f t="shared" si="424"/>
        <v>fevral</v>
      </c>
      <c r="X2725" s="18" t="str">
        <f t="shared" si="425"/>
        <v>Terry Gilliam</v>
      </c>
      <c r="Y2725" s="18" t="str">
        <f t="shared" si="426"/>
        <v>THE IMAGİNARİUM OF DOCTOR PARNASSUS</v>
      </c>
      <c r="Z2725" s="18" t="str">
        <f t="shared" si="427"/>
        <v>Normal</v>
      </c>
      <c r="AA2725" s="18" t="str">
        <f>VLOOKUP(D2725, lookups!$A$2:$B$18, 2, FALSE)</f>
        <v>High Budget</v>
      </c>
      <c r="AB2725" s="18" t="str">
        <f t="shared" si="428"/>
        <v>Not Recommended</v>
      </c>
      <c r="AC2725" s="18" t="str">
        <f t="shared" si="429"/>
        <v>Normal</v>
      </c>
    </row>
    <row r="2726" spans="1:29" x14ac:dyDescent="0.35">
      <c r="A2726" s="18" t="s">
        <v>3519</v>
      </c>
      <c r="B2726" s="19">
        <v>37738</v>
      </c>
      <c r="C2726" s="18" t="s">
        <v>50</v>
      </c>
      <c r="D2726" s="18" t="s">
        <v>95</v>
      </c>
      <c r="E2726" s="18" t="s">
        <v>21</v>
      </c>
      <c r="F2726" s="18" t="s">
        <v>22</v>
      </c>
      <c r="G2726" s="18" t="s">
        <v>110</v>
      </c>
      <c r="H2726" s="18" t="s">
        <v>2543</v>
      </c>
      <c r="I2726" s="18" t="s">
        <v>2158</v>
      </c>
      <c r="J2726" s="20">
        <v>13000</v>
      </c>
      <c r="K2726" s="20">
        <v>14165</v>
      </c>
      <c r="L2726" s="20">
        <v>241</v>
      </c>
      <c r="M2726" s="20">
        <v>704</v>
      </c>
      <c r="N2726" s="20">
        <v>5.0999999999999996</v>
      </c>
      <c r="O2726" s="20">
        <v>112</v>
      </c>
      <c r="P2726" s="20">
        <v>102</v>
      </c>
      <c r="Q2726" s="3">
        <v>7659747</v>
      </c>
      <c r="R2726" s="3">
        <v>38000000</v>
      </c>
      <c r="S2726" s="3">
        <f t="shared" si="420"/>
        <v>-30340253</v>
      </c>
      <c r="T2726" s="4">
        <f t="shared" si="421"/>
        <v>-0.79842771052631578</v>
      </c>
      <c r="U2726" s="5">
        <f t="shared" si="422"/>
        <v>20.151028915789471</v>
      </c>
      <c r="V2726" s="2">
        <f t="shared" si="423"/>
        <v>2003</v>
      </c>
      <c r="W2726" s="18" t="str">
        <f t="shared" si="424"/>
        <v>aprel</v>
      </c>
      <c r="X2726" s="18" t="str">
        <f t="shared" si="425"/>
        <v>Brian Helgeland</v>
      </c>
      <c r="Y2726" s="18" t="str">
        <f t="shared" si="426"/>
        <v>THE ORDER</v>
      </c>
      <c r="Z2726" s="18" t="str">
        <f t="shared" si="427"/>
        <v>Normal</v>
      </c>
      <c r="AA2726" s="18" t="str">
        <f>VLOOKUP(D2726, lookups!$A$2:$B$18, 2, FALSE)</f>
        <v>High Budget</v>
      </c>
      <c r="AB2726" s="18" t="str">
        <f t="shared" si="428"/>
        <v>Not Recommended</v>
      </c>
      <c r="AC2726" s="18" t="str">
        <f t="shared" si="429"/>
        <v>High Buzz Mismatch</v>
      </c>
    </row>
    <row r="2727" spans="1:29" x14ac:dyDescent="0.35">
      <c r="A2727" s="18" t="s">
        <v>6929</v>
      </c>
      <c r="B2727" s="19">
        <v>42077</v>
      </c>
      <c r="C2727" s="18" t="s">
        <v>50</v>
      </c>
      <c r="D2727" s="18" t="s">
        <v>95</v>
      </c>
      <c r="E2727" s="18" t="s">
        <v>21</v>
      </c>
      <c r="F2727" s="18" t="s">
        <v>101</v>
      </c>
      <c r="G2727" s="18" t="s">
        <v>110</v>
      </c>
      <c r="H2727" s="18" t="s">
        <v>444</v>
      </c>
      <c r="I2727" s="18" t="s">
        <v>2183</v>
      </c>
      <c r="J2727" s="20">
        <v>40000</v>
      </c>
      <c r="K2727" s="20">
        <v>42683</v>
      </c>
      <c r="L2727" s="20">
        <v>192</v>
      </c>
      <c r="M2727" s="20">
        <v>12000</v>
      </c>
      <c r="N2727" s="20">
        <v>5.5</v>
      </c>
      <c r="O2727" s="20">
        <v>181</v>
      </c>
      <c r="P2727" s="20">
        <v>107</v>
      </c>
      <c r="Q2727" s="3">
        <v>7605668</v>
      </c>
      <c r="R2727" s="3">
        <v>60000000</v>
      </c>
      <c r="S2727" s="3">
        <f t="shared" si="420"/>
        <v>-52394332</v>
      </c>
      <c r="T2727" s="4">
        <f t="shared" si="421"/>
        <v>-0.87323886666666661</v>
      </c>
      <c r="U2727" s="5">
        <f t="shared" si="422"/>
        <v>22.850704453333332</v>
      </c>
      <c r="V2727" s="2">
        <f t="shared" si="423"/>
        <v>2015</v>
      </c>
      <c r="W2727" s="18" t="str">
        <f t="shared" si="424"/>
        <v>mart</v>
      </c>
      <c r="X2727" s="18" t="str">
        <f t="shared" si="425"/>
        <v>David Koepp</v>
      </c>
      <c r="Y2727" s="18" t="str">
        <f t="shared" si="426"/>
        <v>MORTDECAİ</v>
      </c>
      <c r="Z2727" s="18" t="str">
        <f t="shared" si="427"/>
        <v>Underperformer</v>
      </c>
      <c r="AA2727" s="18" t="str">
        <f>VLOOKUP(D2727, lookups!$A$2:$B$18, 2, FALSE)</f>
        <v>High Budget</v>
      </c>
      <c r="AB2727" s="18" t="str">
        <f t="shared" si="428"/>
        <v>Not Recommended</v>
      </c>
      <c r="AC2727" s="18" t="str">
        <f t="shared" si="429"/>
        <v>High Buzz Mismatch</v>
      </c>
    </row>
    <row r="2728" spans="1:29" x14ac:dyDescent="0.35">
      <c r="A2728" s="18" t="s">
        <v>6819</v>
      </c>
      <c r="B2728" s="19">
        <v>41990</v>
      </c>
      <c r="C2728" s="18" t="s">
        <v>50</v>
      </c>
      <c r="D2728" s="18" t="s">
        <v>38</v>
      </c>
      <c r="E2728" s="18" t="s">
        <v>21</v>
      </c>
      <c r="F2728" s="18" t="s">
        <v>22</v>
      </c>
      <c r="G2728" s="18" t="s">
        <v>110</v>
      </c>
      <c r="H2728" s="18" t="s">
        <v>1274</v>
      </c>
      <c r="I2728" s="18" t="s">
        <v>4185</v>
      </c>
      <c r="J2728" s="20">
        <v>6000</v>
      </c>
      <c r="K2728" s="20">
        <v>6322</v>
      </c>
      <c r="L2728" s="20">
        <v>387</v>
      </c>
      <c r="M2728" s="20">
        <v>0</v>
      </c>
      <c r="N2728" s="20">
        <v>6.3</v>
      </c>
      <c r="O2728" s="20">
        <v>270</v>
      </c>
      <c r="P2728" s="20">
        <v>97</v>
      </c>
      <c r="Q2728" s="3">
        <v>7574066</v>
      </c>
      <c r="R2728" s="3">
        <v>10000000</v>
      </c>
      <c r="S2728" s="3">
        <f t="shared" si="420"/>
        <v>-2425934</v>
      </c>
      <c r="T2728" s="4">
        <f t="shared" si="421"/>
        <v>-0.24259339999999999</v>
      </c>
      <c r="U2728" s="5">
        <f t="shared" si="422"/>
        <v>25.102962639999998</v>
      </c>
      <c r="V2728" s="2">
        <f t="shared" si="423"/>
        <v>2014</v>
      </c>
      <c r="W2728" s="18" t="str">
        <f t="shared" si="424"/>
        <v>dekabr</v>
      </c>
      <c r="X2728" s="18" t="str">
        <f t="shared" si="425"/>
        <v>Noah Baumbach</v>
      </c>
      <c r="Y2728" s="18" t="str">
        <f t="shared" si="426"/>
        <v>WHİLE WE'RE YOUNG</v>
      </c>
      <c r="Z2728" s="18" t="str">
        <f t="shared" si="427"/>
        <v>Normal</v>
      </c>
      <c r="AA2728" s="18" t="str">
        <f>VLOOKUP(D2728, lookups!$A$2:$B$18, 2, FALSE)</f>
        <v>Medium Budget</v>
      </c>
      <c r="AB2728" s="18" t="str">
        <f t="shared" si="428"/>
        <v>Not Recommended</v>
      </c>
      <c r="AC2728" s="18" t="str">
        <f t="shared" si="429"/>
        <v>Normal</v>
      </c>
    </row>
    <row r="2729" spans="1:29" x14ac:dyDescent="0.35">
      <c r="A2729" s="18" t="s">
        <v>1224</v>
      </c>
      <c r="B2729" s="19">
        <v>35029</v>
      </c>
      <c r="C2729" s="18" t="s">
        <v>50</v>
      </c>
      <c r="D2729" s="18" t="s">
        <v>38</v>
      </c>
      <c r="E2729" s="18" t="s">
        <v>21</v>
      </c>
      <c r="F2729" s="18" t="s">
        <v>22</v>
      </c>
      <c r="G2729" s="18" t="s">
        <v>150</v>
      </c>
      <c r="H2729" s="18" t="s">
        <v>1225</v>
      </c>
      <c r="I2729" s="18" t="s">
        <v>1226</v>
      </c>
      <c r="J2729" s="20">
        <v>11000</v>
      </c>
      <c r="K2729" s="20">
        <v>13821</v>
      </c>
      <c r="L2729" s="20">
        <v>34</v>
      </c>
      <c r="M2729" s="20">
        <v>12000</v>
      </c>
      <c r="N2729" s="20">
        <v>6.2</v>
      </c>
      <c r="O2729" s="20">
        <v>79</v>
      </c>
      <c r="P2729" s="20">
        <v>107</v>
      </c>
      <c r="Q2729" s="3">
        <v>7564000</v>
      </c>
      <c r="R2729" s="3">
        <v>20000000</v>
      </c>
      <c r="S2729" s="3">
        <f t="shared" si="420"/>
        <v>-12436000</v>
      </c>
      <c r="T2729" s="4">
        <f t="shared" si="421"/>
        <v>-0.62180000000000002</v>
      </c>
      <c r="U2729" s="5">
        <f t="shared" si="422"/>
        <v>25.751280000000001</v>
      </c>
      <c r="V2729" s="2">
        <f t="shared" si="423"/>
        <v>1995</v>
      </c>
      <c r="W2729" s="18" t="str">
        <f t="shared" si="424"/>
        <v>noyabr</v>
      </c>
      <c r="X2729" s="18" t="str">
        <f t="shared" si="425"/>
        <v>Iain Softley</v>
      </c>
      <c r="Y2729" s="18" t="str">
        <f t="shared" si="426"/>
        <v>HACKERS</v>
      </c>
      <c r="Z2729" s="18" t="str">
        <f t="shared" si="427"/>
        <v>Normal</v>
      </c>
      <c r="AA2729" s="18" t="str">
        <f>VLOOKUP(D2729, lookups!$A$2:$B$18, 2, FALSE)</f>
        <v>Medium Budget</v>
      </c>
      <c r="AB2729" s="18" t="str">
        <f t="shared" si="428"/>
        <v>Not Recommended</v>
      </c>
      <c r="AC2729" s="18" t="str">
        <f t="shared" si="429"/>
        <v>Normal</v>
      </c>
    </row>
    <row r="2730" spans="1:29" x14ac:dyDescent="0.35">
      <c r="A2730" s="18" t="s">
        <v>4989</v>
      </c>
      <c r="B2730" s="19">
        <v>39494</v>
      </c>
      <c r="C2730" s="18" t="s">
        <v>50</v>
      </c>
      <c r="D2730" s="18" t="s">
        <v>38</v>
      </c>
      <c r="E2730" s="18" t="s">
        <v>21</v>
      </c>
      <c r="F2730" s="18" t="s">
        <v>22</v>
      </c>
      <c r="G2730" s="18" t="s">
        <v>150</v>
      </c>
      <c r="H2730" s="18" t="s">
        <v>727</v>
      </c>
      <c r="I2730" s="18" t="s">
        <v>4990</v>
      </c>
      <c r="J2730" s="20">
        <v>939</v>
      </c>
      <c r="K2730" s="20">
        <v>3651</v>
      </c>
      <c r="L2730" s="20">
        <v>4</v>
      </c>
      <c r="M2730" s="20">
        <v>518</v>
      </c>
      <c r="N2730" s="20">
        <v>5.2</v>
      </c>
      <c r="O2730" s="20">
        <v>100</v>
      </c>
      <c r="P2730" s="20">
        <v>95</v>
      </c>
      <c r="Q2730" s="3">
        <v>7563670</v>
      </c>
      <c r="R2730" s="3">
        <v>10000000</v>
      </c>
      <c r="S2730" s="3">
        <f t="shared" si="420"/>
        <v>-2436330</v>
      </c>
      <c r="T2730" s="4">
        <f t="shared" si="421"/>
        <v>-0.24363299999999999</v>
      </c>
      <c r="U2730" s="5">
        <f t="shared" si="422"/>
        <v>20.7543468</v>
      </c>
      <c r="V2730" s="2">
        <f t="shared" si="423"/>
        <v>2008</v>
      </c>
      <c r="W2730" s="18" t="str">
        <f t="shared" si="424"/>
        <v>fevral</v>
      </c>
      <c r="X2730" s="18" t="str">
        <f t="shared" si="425"/>
        <v>Jeff Lowell</v>
      </c>
      <c r="Y2730" s="18" t="str">
        <f t="shared" si="426"/>
        <v>OVER HER DEAD BODY</v>
      </c>
      <c r="Z2730" s="18" t="str">
        <f t="shared" si="427"/>
        <v>Normal</v>
      </c>
      <c r="AA2730" s="18" t="str">
        <f>VLOOKUP(D2730, lookups!$A$2:$B$18, 2, FALSE)</f>
        <v>Medium Budget</v>
      </c>
      <c r="AB2730" s="18" t="str">
        <f t="shared" si="428"/>
        <v>Not Recommended</v>
      </c>
      <c r="AC2730" s="18" t="str">
        <f t="shared" si="429"/>
        <v>High Buzz Mismatch</v>
      </c>
    </row>
    <row r="2731" spans="1:29" x14ac:dyDescent="0.35">
      <c r="A2731" s="18" t="s">
        <v>3012</v>
      </c>
      <c r="B2731" s="19">
        <v>37503</v>
      </c>
      <c r="C2731" s="18" t="s">
        <v>50</v>
      </c>
      <c r="D2731" s="18" t="s">
        <v>20</v>
      </c>
      <c r="E2731" s="18" t="s">
        <v>1760</v>
      </c>
      <c r="F2731" s="18" t="s">
        <v>499</v>
      </c>
      <c r="G2731" s="18" t="s">
        <v>110</v>
      </c>
      <c r="H2731" s="18" t="s">
        <v>3013</v>
      </c>
      <c r="I2731" s="18" t="s">
        <v>3014</v>
      </c>
      <c r="J2731" s="20">
        <v>1000</v>
      </c>
      <c r="K2731" s="20">
        <v>1211</v>
      </c>
      <c r="L2731" s="20">
        <v>353</v>
      </c>
      <c r="M2731" s="20">
        <v>28000</v>
      </c>
      <c r="N2731" s="20">
        <v>8.6999999999999993</v>
      </c>
      <c r="O2731" s="20">
        <v>214</v>
      </c>
      <c r="P2731" s="20">
        <v>135</v>
      </c>
      <c r="Q2731" s="3">
        <v>7563397</v>
      </c>
      <c r="R2731" s="3">
        <v>3300000</v>
      </c>
      <c r="S2731" s="3">
        <f t="shared" si="420"/>
        <v>4263397</v>
      </c>
      <c r="T2731" s="4">
        <f t="shared" si="421"/>
        <v>1.2919384848484849</v>
      </c>
      <c r="U2731" s="5">
        <f t="shared" si="422"/>
        <v>38.116775393939392</v>
      </c>
      <c r="V2731" s="2">
        <f t="shared" si="423"/>
        <v>2002</v>
      </c>
      <c r="W2731" s="18" t="str">
        <f t="shared" si="424"/>
        <v>sentyabr</v>
      </c>
      <c r="X2731" s="18" t="str">
        <f t="shared" si="425"/>
        <v>Fernando Meirelles</v>
      </c>
      <c r="Y2731" s="18" t="str">
        <f t="shared" si="426"/>
        <v>CİTY OF GOD</v>
      </c>
      <c r="Z2731" s="18" t="str">
        <f t="shared" si="427"/>
        <v>Normal</v>
      </c>
      <c r="AA2731" s="18" t="str">
        <f>VLOOKUP(D2731, lookups!$A$2:$B$18, 2, FALSE)</f>
        <v>Medium Budget</v>
      </c>
      <c r="AB2731" s="18" t="str">
        <f t="shared" si="428"/>
        <v>Not Recommended</v>
      </c>
      <c r="AC2731" s="18" t="str">
        <f t="shared" si="429"/>
        <v>High Buzz / High Score</v>
      </c>
    </row>
    <row r="2732" spans="1:29" x14ac:dyDescent="0.35">
      <c r="A2732" s="18" t="s">
        <v>6193</v>
      </c>
      <c r="B2732" s="19">
        <v>41253</v>
      </c>
      <c r="C2732" s="18" t="s">
        <v>50</v>
      </c>
      <c r="D2732" s="18" t="s">
        <v>27</v>
      </c>
      <c r="E2732" s="18" t="s">
        <v>21</v>
      </c>
      <c r="F2732" s="18" t="s">
        <v>22</v>
      </c>
      <c r="G2732" s="18" t="s">
        <v>110</v>
      </c>
      <c r="H2732" s="18" t="s">
        <v>1541</v>
      </c>
      <c r="I2732" s="18" t="s">
        <v>867</v>
      </c>
      <c r="J2732" s="20">
        <v>13000</v>
      </c>
      <c r="K2732" s="20">
        <v>14544</v>
      </c>
      <c r="L2732" s="20">
        <v>835</v>
      </c>
      <c r="M2732" s="20">
        <v>10000</v>
      </c>
      <c r="N2732" s="20">
        <v>6.6</v>
      </c>
      <c r="O2732" s="20">
        <v>242</v>
      </c>
      <c r="P2732" s="20">
        <v>106</v>
      </c>
      <c r="Q2732" s="3">
        <v>7556708</v>
      </c>
      <c r="R2732" s="3">
        <v>15000000</v>
      </c>
      <c r="S2732" s="3">
        <f t="shared" si="420"/>
        <v>-7443292</v>
      </c>
      <c r="T2732" s="4">
        <f t="shared" si="421"/>
        <v>-0.49621946666666666</v>
      </c>
      <c r="U2732" s="5">
        <f t="shared" si="422"/>
        <v>27.201512213333331</v>
      </c>
      <c r="V2732" s="2">
        <f t="shared" si="423"/>
        <v>2012</v>
      </c>
      <c r="W2732" s="18" t="str">
        <f t="shared" si="424"/>
        <v>dekabr</v>
      </c>
      <c r="X2732" s="18" t="str">
        <f t="shared" si="425"/>
        <v>Gus Van Sant</v>
      </c>
      <c r="Y2732" s="18" t="str">
        <f t="shared" si="426"/>
        <v>PROMİSED LAND</v>
      </c>
      <c r="Z2732" s="18" t="str">
        <f t="shared" si="427"/>
        <v>Normal</v>
      </c>
      <c r="AA2732" s="18" t="str">
        <f>VLOOKUP(D2732, lookups!$A$2:$B$18, 2, FALSE)</f>
        <v>Medium Budget</v>
      </c>
      <c r="AB2732" s="18" t="str">
        <f t="shared" si="428"/>
        <v>Not Recommended</v>
      </c>
      <c r="AC2732" s="18" t="str">
        <f t="shared" si="429"/>
        <v>Normal</v>
      </c>
    </row>
    <row r="2733" spans="1:29" x14ac:dyDescent="0.35">
      <c r="A2733" s="18" t="s">
        <v>4889</v>
      </c>
      <c r="B2733" s="19">
        <v>39622</v>
      </c>
      <c r="C2733" s="18" t="s">
        <v>50</v>
      </c>
      <c r="D2733" s="18" t="s">
        <v>58</v>
      </c>
      <c r="E2733" s="18" t="s">
        <v>21</v>
      </c>
      <c r="F2733" s="18" t="s">
        <v>101</v>
      </c>
      <c r="H2733" s="18" t="s">
        <v>411</v>
      </c>
      <c r="I2733" s="18" t="s">
        <v>4890</v>
      </c>
      <c r="J2733" s="20">
        <v>844</v>
      </c>
      <c r="K2733" s="20">
        <v>844</v>
      </c>
      <c r="L2733" s="20">
        <v>0</v>
      </c>
      <c r="M2733" s="20">
        <v>28</v>
      </c>
      <c r="N2733" s="20">
        <v>6.5</v>
      </c>
      <c r="O2733" s="20">
        <v>9</v>
      </c>
      <c r="P2733" s="20">
        <v>42</v>
      </c>
      <c r="Q2733" s="3">
        <v>7518876</v>
      </c>
      <c r="R2733" s="3">
        <v>6000000</v>
      </c>
      <c r="S2733" s="3">
        <f t="shared" si="420"/>
        <v>1518876</v>
      </c>
      <c r="T2733" s="4">
        <f t="shared" si="421"/>
        <v>0.25314599999999998</v>
      </c>
      <c r="U2733" s="5">
        <f t="shared" si="422"/>
        <v>26.1040584</v>
      </c>
      <c r="V2733" s="2">
        <f t="shared" si="423"/>
        <v>2008</v>
      </c>
      <c r="W2733" s="18" t="str">
        <f t="shared" si="424"/>
        <v>iyun</v>
      </c>
      <c r="X2733" s="18" t="str">
        <f t="shared" si="425"/>
        <v>Jean-Jacques Mantello</v>
      </c>
      <c r="Y2733" s="18" t="str">
        <f t="shared" si="426"/>
        <v>DOLPHİNS AND WHALES 3D: TRİBES OF THE OCEAN</v>
      </c>
      <c r="Z2733" s="18" t="str">
        <f t="shared" si="427"/>
        <v>Normal</v>
      </c>
      <c r="AA2733" s="18" t="str">
        <f>VLOOKUP(D2733, lookups!$A$2:$B$18, 2, FALSE)</f>
        <v>High Budget</v>
      </c>
      <c r="AB2733" s="18" t="str">
        <f t="shared" si="428"/>
        <v>Not Recommended</v>
      </c>
      <c r="AC2733" s="18" t="str">
        <f t="shared" si="429"/>
        <v>Normal</v>
      </c>
    </row>
    <row r="2734" spans="1:29" x14ac:dyDescent="0.35">
      <c r="A2734" s="18" t="s">
        <v>2872</v>
      </c>
      <c r="B2734" s="19">
        <v>36991</v>
      </c>
      <c r="C2734" s="18" t="s">
        <v>50</v>
      </c>
      <c r="D2734" s="18" t="s">
        <v>38</v>
      </c>
      <c r="E2734" s="18" t="s">
        <v>21</v>
      </c>
      <c r="F2734" s="18" t="s">
        <v>22</v>
      </c>
      <c r="G2734" s="18" t="s">
        <v>150</v>
      </c>
      <c r="H2734" s="18" t="s">
        <v>260</v>
      </c>
      <c r="I2734" s="18" t="s">
        <v>260</v>
      </c>
      <c r="J2734" s="20">
        <v>11000</v>
      </c>
      <c r="K2734" s="20">
        <v>12534</v>
      </c>
      <c r="L2734" s="20">
        <v>11000</v>
      </c>
      <c r="M2734" s="20">
        <v>826</v>
      </c>
      <c r="N2734" s="20">
        <v>6.8</v>
      </c>
      <c r="O2734" s="20">
        <v>116</v>
      </c>
      <c r="P2734" s="20">
        <v>103</v>
      </c>
      <c r="Q2734" s="3">
        <v>7496522</v>
      </c>
      <c r="R2734" s="3">
        <v>26000000</v>
      </c>
      <c r="S2734" s="3">
        <f t="shared" si="420"/>
        <v>-18503478</v>
      </c>
      <c r="T2734" s="4">
        <f t="shared" si="421"/>
        <v>-0.71167223076923081</v>
      </c>
      <c r="U2734" s="5">
        <f t="shared" si="422"/>
        <v>26.997931107692306</v>
      </c>
      <c r="V2734" s="2">
        <f t="shared" si="423"/>
        <v>2001</v>
      </c>
      <c r="W2734" s="18" t="str">
        <f t="shared" si="424"/>
        <v>aprel</v>
      </c>
      <c r="X2734" s="18" t="str">
        <f t="shared" si="425"/>
        <v>Woody Allen</v>
      </c>
      <c r="Y2734" s="18" t="str">
        <f t="shared" si="426"/>
        <v>THE CURSE OF THE JADE SCORPİON</v>
      </c>
      <c r="Z2734" s="18" t="str">
        <f t="shared" si="427"/>
        <v>Normal</v>
      </c>
      <c r="AA2734" s="18" t="str">
        <f>VLOOKUP(D2734, lookups!$A$2:$B$18, 2, FALSE)</f>
        <v>Medium Budget</v>
      </c>
      <c r="AB2734" s="18" t="str">
        <f t="shared" si="428"/>
        <v>Not Recommended</v>
      </c>
      <c r="AC2734" s="18" t="str">
        <f t="shared" si="429"/>
        <v>Normal</v>
      </c>
    </row>
    <row r="2735" spans="1:29" x14ac:dyDescent="0.35">
      <c r="A2735" s="18" t="s">
        <v>4704</v>
      </c>
      <c r="B2735" s="19">
        <v>39311</v>
      </c>
      <c r="C2735" s="18" t="s">
        <v>50</v>
      </c>
      <c r="D2735" s="18" t="s">
        <v>38</v>
      </c>
      <c r="E2735" s="18" t="s">
        <v>21</v>
      </c>
      <c r="F2735" s="18" t="s">
        <v>22</v>
      </c>
      <c r="G2735" s="18" t="s">
        <v>102</v>
      </c>
      <c r="H2735" s="18" t="s">
        <v>1351</v>
      </c>
      <c r="I2735" s="18" t="s">
        <v>4705</v>
      </c>
      <c r="J2735" s="20">
        <v>1000</v>
      </c>
      <c r="K2735" s="20">
        <v>2495</v>
      </c>
      <c r="L2735" s="20">
        <v>43</v>
      </c>
      <c r="M2735" s="20">
        <v>0</v>
      </c>
      <c r="N2735" s="20">
        <v>6.8</v>
      </c>
      <c r="O2735" s="20">
        <v>118</v>
      </c>
      <c r="P2735" s="20">
        <v>106</v>
      </c>
      <c r="Q2735" s="3">
        <v>7486906</v>
      </c>
      <c r="R2735" s="3">
        <v>27000000</v>
      </c>
      <c r="S2735" s="3">
        <f t="shared" si="420"/>
        <v>-19513094</v>
      </c>
      <c r="T2735" s="4">
        <f t="shared" si="421"/>
        <v>-0.72270718518518517</v>
      </c>
      <c r="U2735" s="5">
        <f t="shared" si="422"/>
        <v>26.910917125925927</v>
      </c>
      <c r="V2735" s="2">
        <f t="shared" si="423"/>
        <v>2007</v>
      </c>
      <c r="W2735" s="18" t="str">
        <f t="shared" si="424"/>
        <v>avgust</v>
      </c>
      <c r="X2735" s="18" t="str">
        <f t="shared" si="425"/>
        <v>Menno Meyjes</v>
      </c>
      <c r="Y2735" s="18" t="str">
        <f t="shared" si="426"/>
        <v>MARTİAN CHİLD</v>
      </c>
      <c r="Z2735" s="18" t="str">
        <f t="shared" si="427"/>
        <v>Normal</v>
      </c>
      <c r="AA2735" s="18" t="str">
        <f>VLOOKUP(D2735, lookups!$A$2:$B$18, 2, FALSE)</f>
        <v>Medium Budget</v>
      </c>
      <c r="AB2735" s="18" t="str">
        <f t="shared" si="428"/>
        <v>Not Recommended</v>
      </c>
      <c r="AC2735" s="18" t="str">
        <f t="shared" si="429"/>
        <v>Normal</v>
      </c>
    </row>
    <row r="2736" spans="1:29" x14ac:dyDescent="0.35">
      <c r="A2736" s="18" t="s">
        <v>4240</v>
      </c>
      <c r="B2736" s="19">
        <v>38756</v>
      </c>
      <c r="C2736" s="18" t="s">
        <v>50</v>
      </c>
      <c r="D2736" s="18" t="s">
        <v>38</v>
      </c>
      <c r="E2736" s="18" t="s">
        <v>21</v>
      </c>
      <c r="F2736" s="18" t="s">
        <v>22</v>
      </c>
      <c r="G2736" s="18" t="s">
        <v>150</v>
      </c>
      <c r="H2736" s="18" t="s">
        <v>2060</v>
      </c>
      <c r="I2736" s="18" t="s">
        <v>292</v>
      </c>
      <c r="J2736" s="20">
        <v>883</v>
      </c>
      <c r="K2736" s="20">
        <v>3611</v>
      </c>
      <c r="L2736" s="20">
        <v>0</v>
      </c>
      <c r="M2736" s="20">
        <v>9000</v>
      </c>
      <c r="N2736" s="20">
        <v>6.9</v>
      </c>
      <c r="O2736" s="20">
        <v>147</v>
      </c>
      <c r="P2736" s="20">
        <v>117</v>
      </c>
      <c r="Q2736" s="3">
        <v>7458269</v>
      </c>
      <c r="R2736" s="3">
        <v>35000000</v>
      </c>
      <c r="S2736" s="3">
        <f t="shared" si="420"/>
        <v>-27541731</v>
      </c>
      <c r="T2736" s="4">
        <f t="shared" si="421"/>
        <v>-0.78690660000000001</v>
      </c>
      <c r="U2736" s="5">
        <f t="shared" si="422"/>
        <v>28.185237359999999</v>
      </c>
      <c r="V2736" s="2">
        <f t="shared" si="423"/>
        <v>2006</v>
      </c>
      <c r="W2736" s="18" t="str">
        <f t="shared" si="424"/>
        <v>fevral</v>
      </c>
      <c r="X2736" s="18" t="str">
        <f t="shared" si="425"/>
        <v>Ridley Scott</v>
      </c>
      <c r="Y2736" s="18" t="str">
        <f t="shared" si="426"/>
        <v>A GOOD YEAR</v>
      </c>
      <c r="Z2736" s="18" t="str">
        <f t="shared" si="427"/>
        <v>Normal</v>
      </c>
      <c r="AA2736" s="18" t="str">
        <f>VLOOKUP(D2736, lookups!$A$2:$B$18, 2, FALSE)</f>
        <v>Medium Budget</v>
      </c>
      <c r="AB2736" s="18" t="str">
        <f t="shared" si="428"/>
        <v>Not Recommended</v>
      </c>
      <c r="AC2736" s="18" t="str">
        <f t="shared" si="429"/>
        <v>Normal</v>
      </c>
    </row>
    <row r="2737" spans="1:29" x14ac:dyDescent="0.35">
      <c r="A2737" s="18" t="s">
        <v>5522</v>
      </c>
      <c r="B2737" s="19">
        <v>40389</v>
      </c>
      <c r="C2737" s="18" t="s">
        <v>50</v>
      </c>
      <c r="D2737" s="18" t="s">
        <v>38</v>
      </c>
      <c r="E2737" s="18" t="s">
        <v>21</v>
      </c>
      <c r="F2737" s="18" t="s">
        <v>22</v>
      </c>
      <c r="G2737" s="18" t="s">
        <v>110</v>
      </c>
      <c r="H2737" s="18" t="s">
        <v>5523</v>
      </c>
      <c r="I2737" s="18" t="s">
        <v>4174</v>
      </c>
      <c r="J2737" s="20">
        <v>490</v>
      </c>
      <c r="K2737" s="20">
        <v>1136</v>
      </c>
      <c r="L2737" s="20">
        <v>157</v>
      </c>
      <c r="M2737" s="20">
        <v>0</v>
      </c>
      <c r="N2737" s="20">
        <v>6.3</v>
      </c>
      <c r="O2737" s="20">
        <v>223</v>
      </c>
      <c r="P2737" s="20">
        <v>91</v>
      </c>
      <c r="Q2737" s="3">
        <v>7455447</v>
      </c>
      <c r="R2737" s="3">
        <v>7000000</v>
      </c>
      <c r="S2737" s="3">
        <f t="shared" si="420"/>
        <v>455447</v>
      </c>
      <c r="T2737" s="4">
        <f t="shared" si="421"/>
        <v>6.5063857142857145E-2</v>
      </c>
      <c r="U2737" s="5">
        <f t="shared" si="422"/>
        <v>25.22602554285714</v>
      </c>
      <c r="V2737" s="2">
        <f t="shared" si="423"/>
        <v>2010</v>
      </c>
      <c r="W2737" s="18" t="str">
        <f t="shared" si="424"/>
        <v>iyul</v>
      </c>
      <c r="X2737" s="18" t="str">
        <f t="shared" si="425"/>
        <v>Jay Duplass</v>
      </c>
      <c r="Y2737" s="18" t="str">
        <f t="shared" si="426"/>
        <v>CYRUS</v>
      </c>
      <c r="Z2737" s="18" t="str">
        <f t="shared" si="427"/>
        <v>Normal</v>
      </c>
      <c r="AA2737" s="18" t="str">
        <f>VLOOKUP(D2737, lookups!$A$2:$B$18, 2, FALSE)</f>
        <v>Medium Budget</v>
      </c>
      <c r="AB2737" s="18" t="str">
        <f t="shared" si="428"/>
        <v>Not Recommended</v>
      </c>
      <c r="AC2737" s="18" t="str">
        <f t="shared" si="429"/>
        <v>Normal</v>
      </c>
    </row>
    <row r="2738" spans="1:29" x14ac:dyDescent="0.35">
      <c r="A2738" s="18" t="s">
        <v>5386</v>
      </c>
      <c r="B2738" s="19">
        <v>40127</v>
      </c>
      <c r="C2738" s="18" t="s">
        <v>50</v>
      </c>
      <c r="D2738" s="18" t="s">
        <v>38</v>
      </c>
      <c r="E2738" s="18" t="s">
        <v>21</v>
      </c>
      <c r="F2738" s="18" t="s">
        <v>22</v>
      </c>
      <c r="G2738" s="18" t="s">
        <v>110</v>
      </c>
      <c r="H2738" s="18" t="s">
        <v>2335</v>
      </c>
      <c r="I2738" s="18" t="s">
        <v>1264</v>
      </c>
      <c r="J2738" s="20">
        <v>579</v>
      </c>
      <c r="K2738" s="20">
        <v>1500</v>
      </c>
      <c r="L2738" s="20">
        <v>0</v>
      </c>
      <c r="M2738" s="20">
        <v>0</v>
      </c>
      <c r="N2738" s="20">
        <v>6.7</v>
      </c>
      <c r="O2738" s="20">
        <v>210</v>
      </c>
      <c r="P2738" s="20">
        <v>120</v>
      </c>
      <c r="Q2738" s="3">
        <v>7443007</v>
      </c>
      <c r="R2738" s="3">
        <v>30000000</v>
      </c>
      <c r="S2738" s="3">
        <f t="shared" si="420"/>
        <v>-22556993</v>
      </c>
      <c r="T2738" s="4">
        <f t="shared" si="421"/>
        <v>-0.75189976666666669</v>
      </c>
      <c r="U2738" s="5">
        <f t="shared" si="422"/>
        <v>26.499240093333334</v>
      </c>
      <c r="V2738" s="2">
        <f t="shared" si="423"/>
        <v>2009</v>
      </c>
      <c r="W2738" s="18" t="str">
        <f t="shared" si="424"/>
        <v>noyabr</v>
      </c>
      <c r="X2738" s="18" t="str">
        <f t="shared" si="425"/>
        <v>Ang Lee</v>
      </c>
      <c r="Y2738" s="18" t="str">
        <f t="shared" si="426"/>
        <v>TAKİNG WOODSTOCK</v>
      </c>
      <c r="Z2738" s="18" t="str">
        <f t="shared" si="427"/>
        <v>Normal</v>
      </c>
      <c r="AA2738" s="18" t="str">
        <f>VLOOKUP(D2738, lookups!$A$2:$B$18, 2, FALSE)</f>
        <v>Medium Budget</v>
      </c>
      <c r="AB2738" s="18" t="str">
        <f t="shared" si="428"/>
        <v>Not Recommended</v>
      </c>
      <c r="AC2738" s="18" t="str">
        <f t="shared" si="429"/>
        <v>Normal</v>
      </c>
    </row>
    <row r="2739" spans="1:29" x14ac:dyDescent="0.35">
      <c r="A2739" s="18" t="s">
        <v>855</v>
      </c>
      <c r="B2739" s="19">
        <v>33494</v>
      </c>
      <c r="C2739" s="18" t="s">
        <v>50</v>
      </c>
      <c r="D2739" s="18" t="s">
        <v>95</v>
      </c>
      <c r="E2739" s="18" t="s">
        <v>21</v>
      </c>
      <c r="F2739" s="18" t="s">
        <v>22</v>
      </c>
      <c r="G2739" s="18" t="s">
        <v>110</v>
      </c>
      <c r="H2739" s="18" t="s">
        <v>856</v>
      </c>
      <c r="I2739" s="18" t="s">
        <v>825</v>
      </c>
      <c r="J2739" s="20">
        <v>1000</v>
      </c>
      <c r="K2739" s="20">
        <v>3671</v>
      </c>
      <c r="L2739" s="20">
        <v>23</v>
      </c>
      <c r="M2739" s="20">
        <v>0</v>
      </c>
      <c r="N2739" s="20">
        <v>6</v>
      </c>
      <c r="O2739" s="20">
        <v>30</v>
      </c>
      <c r="P2739" s="20">
        <v>98</v>
      </c>
      <c r="Q2739" s="3">
        <v>7434726</v>
      </c>
      <c r="R2739" s="3">
        <v>23000000</v>
      </c>
      <c r="S2739" s="3">
        <f t="shared" si="420"/>
        <v>-15565274</v>
      </c>
      <c r="T2739" s="4">
        <f t="shared" si="421"/>
        <v>-0.67675104347826087</v>
      </c>
      <c r="U2739" s="5">
        <f t="shared" si="422"/>
        <v>23.729299582608697</v>
      </c>
      <c r="V2739" s="2">
        <f t="shared" si="423"/>
        <v>1991</v>
      </c>
      <c r="W2739" s="18" t="str">
        <f t="shared" si="424"/>
        <v>sentyabr</v>
      </c>
      <c r="X2739" s="18" t="str">
        <f t="shared" si="425"/>
        <v>Simon Wincer</v>
      </c>
      <c r="Y2739" s="18" t="str">
        <f t="shared" si="426"/>
        <v>HARLEY DAVİDSON AND THE MARLBORO MAN</v>
      </c>
      <c r="Z2739" s="18" t="str">
        <f t="shared" si="427"/>
        <v>Normal</v>
      </c>
      <c r="AA2739" s="18" t="str">
        <f>VLOOKUP(D2739, lookups!$A$2:$B$18, 2, FALSE)</f>
        <v>High Budget</v>
      </c>
      <c r="AB2739" s="18" t="str">
        <f t="shared" si="428"/>
        <v>Not Recommended</v>
      </c>
      <c r="AC2739" s="18" t="str">
        <f t="shared" si="429"/>
        <v>Normal</v>
      </c>
    </row>
    <row r="2740" spans="1:29" x14ac:dyDescent="0.35">
      <c r="A2740" s="18" t="s">
        <v>1235</v>
      </c>
      <c r="B2740" s="19">
        <v>35043</v>
      </c>
      <c r="C2740" s="18" t="s">
        <v>50</v>
      </c>
      <c r="D2740" s="18" t="s">
        <v>27</v>
      </c>
      <c r="E2740" s="18" t="s">
        <v>21</v>
      </c>
      <c r="F2740" s="18" t="s">
        <v>22</v>
      </c>
      <c r="H2740" s="18" t="s">
        <v>1236</v>
      </c>
      <c r="I2740" s="18" t="s">
        <v>1237</v>
      </c>
      <c r="J2740" s="20">
        <v>3000</v>
      </c>
      <c r="K2740" s="20">
        <v>3310</v>
      </c>
      <c r="L2740" s="20">
        <v>184</v>
      </c>
      <c r="M2740" s="20">
        <v>0</v>
      </c>
      <c r="N2740" s="20">
        <v>7</v>
      </c>
      <c r="O2740" s="20">
        <v>71</v>
      </c>
      <c r="P2740" s="20">
        <v>91</v>
      </c>
      <c r="Q2740" s="3">
        <v>7417210</v>
      </c>
      <c r="R2740" s="3">
        <v>1500000</v>
      </c>
      <c r="S2740" s="3">
        <f t="shared" si="420"/>
        <v>5917210</v>
      </c>
      <c r="T2740" s="4">
        <f t="shared" si="421"/>
        <v>3.9448066666666666</v>
      </c>
      <c r="U2740" s="5">
        <f t="shared" si="422"/>
        <v>29.577922666666666</v>
      </c>
      <c r="V2740" s="2">
        <f t="shared" si="423"/>
        <v>1995</v>
      </c>
      <c r="W2740" s="18" t="str">
        <f t="shared" si="424"/>
        <v>dekabr</v>
      </c>
      <c r="X2740" s="18" t="str">
        <f t="shared" si="425"/>
        <v>Larry Clark</v>
      </c>
      <c r="Y2740" s="18" t="str">
        <f t="shared" si="426"/>
        <v>KİDS</v>
      </c>
      <c r="Z2740" s="18" t="str">
        <f t="shared" si="427"/>
        <v>Normal</v>
      </c>
      <c r="AA2740" s="18" t="str">
        <f>VLOOKUP(D2740, lookups!$A$2:$B$18, 2, FALSE)</f>
        <v>Medium Budget</v>
      </c>
      <c r="AB2740" s="18" t="str">
        <f t="shared" si="428"/>
        <v>Not Recommended</v>
      </c>
      <c r="AC2740" s="18" t="str">
        <f t="shared" si="429"/>
        <v>Normal</v>
      </c>
    </row>
    <row r="2741" spans="1:29" x14ac:dyDescent="0.35">
      <c r="A2741" s="18" t="s">
        <v>4309</v>
      </c>
      <c r="B2741" s="19">
        <v>38752</v>
      </c>
      <c r="C2741" s="18" t="s">
        <v>50</v>
      </c>
      <c r="D2741" s="18" t="s">
        <v>58</v>
      </c>
      <c r="E2741" s="18" t="s">
        <v>21</v>
      </c>
      <c r="F2741" s="18" t="s">
        <v>22</v>
      </c>
      <c r="G2741" s="18" t="s">
        <v>46</v>
      </c>
      <c r="H2741" s="18" t="s">
        <v>3983</v>
      </c>
      <c r="I2741" s="18" t="s">
        <v>4310</v>
      </c>
      <c r="J2741" s="20">
        <v>787</v>
      </c>
      <c r="K2741" s="20">
        <v>2185</v>
      </c>
      <c r="L2741" s="20">
        <v>3</v>
      </c>
      <c r="M2741" s="20">
        <v>346</v>
      </c>
      <c r="N2741" s="20">
        <v>2.8</v>
      </c>
      <c r="O2741" s="20">
        <v>31</v>
      </c>
      <c r="P2741" s="20">
        <v>77</v>
      </c>
      <c r="Q2741" s="3">
        <v>7382993</v>
      </c>
      <c r="R2741" s="3">
        <v>20000000</v>
      </c>
      <c r="S2741" s="3">
        <f t="shared" si="420"/>
        <v>-12617007</v>
      </c>
      <c r="T2741" s="4">
        <f t="shared" si="421"/>
        <v>-0.63085035</v>
      </c>
      <c r="U2741" s="5">
        <f t="shared" si="422"/>
        <v>10.982259859999999</v>
      </c>
      <c r="V2741" s="2">
        <f t="shared" si="423"/>
        <v>2006</v>
      </c>
      <c r="W2741" s="18" t="str">
        <f t="shared" si="424"/>
        <v>fevral</v>
      </c>
      <c r="X2741" s="18" t="str">
        <f t="shared" si="425"/>
        <v>Dave Borthwick</v>
      </c>
      <c r="Y2741" s="18" t="str">
        <f t="shared" si="426"/>
        <v>DOOGAL</v>
      </c>
      <c r="Z2741" s="18" t="str">
        <f t="shared" si="427"/>
        <v>Normal</v>
      </c>
      <c r="AA2741" s="18" t="str">
        <f>VLOOKUP(D2741, lookups!$A$2:$B$18, 2, FALSE)</f>
        <v>High Budget</v>
      </c>
      <c r="AB2741" s="18" t="str">
        <f t="shared" si="428"/>
        <v>Not Recommended</v>
      </c>
      <c r="AC2741" s="18" t="str">
        <f t="shared" si="429"/>
        <v>High Buzz Mismatch</v>
      </c>
    </row>
    <row r="2742" spans="1:29" x14ac:dyDescent="0.35">
      <c r="A2742" s="18" t="s">
        <v>575</v>
      </c>
      <c r="B2742" s="19">
        <v>31663</v>
      </c>
      <c r="C2742" s="18" t="s">
        <v>50</v>
      </c>
      <c r="D2742" s="18" t="s">
        <v>109</v>
      </c>
      <c r="E2742" s="18" t="s">
        <v>21</v>
      </c>
      <c r="F2742" s="18" t="s">
        <v>101</v>
      </c>
      <c r="G2742" s="18" t="s">
        <v>110</v>
      </c>
      <c r="H2742" s="18" t="s">
        <v>576</v>
      </c>
      <c r="I2742" s="18" t="s">
        <v>577</v>
      </c>
      <c r="J2742" s="20">
        <v>265</v>
      </c>
      <c r="K2742" s="20">
        <v>901</v>
      </c>
      <c r="L2742" s="20">
        <v>85</v>
      </c>
      <c r="M2742" s="20">
        <v>0</v>
      </c>
      <c r="N2742" s="20">
        <v>5.7</v>
      </c>
      <c r="O2742" s="20">
        <v>65</v>
      </c>
      <c r="P2742" s="20">
        <v>98</v>
      </c>
      <c r="Q2742" s="3">
        <v>7369373</v>
      </c>
      <c r="R2742" s="3">
        <v>2000000</v>
      </c>
      <c r="S2742" s="3">
        <f t="shared" si="420"/>
        <v>5369373</v>
      </c>
      <c r="T2742" s="4">
        <f t="shared" si="421"/>
        <v>2.6846865000000002</v>
      </c>
      <c r="U2742" s="5">
        <f t="shared" si="422"/>
        <v>23.873874600000001</v>
      </c>
      <c r="V2742" s="2">
        <f t="shared" si="423"/>
        <v>1986</v>
      </c>
      <c r="W2742" s="18" t="str">
        <f t="shared" si="424"/>
        <v>sentyabr</v>
      </c>
      <c r="X2742" s="18" t="str">
        <f t="shared" si="425"/>
        <v>Kevin Tenney</v>
      </c>
      <c r="Y2742" s="18" t="str">
        <f t="shared" si="426"/>
        <v>WİTCHBOARD</v>
      </c>
      <c r="Z2742" s="18" t="str">
        <f t="shared" si="427"/>
        <v>Normal</v>
      </c>
      <c r="AA2742" s="18" t="str">
        <f>VLOOKUP(D2742, lookups!$A$2:$B$18, 2, FALSE)</f>
        <v>Low Budget</v>
      </c>
      <c r="AB2742" s="18" t="str">
        <f t="shared" si="428"/>
        <v>Not Recommended</v>
      </c>
      <c r="AC2742" s="18" t="str">
        <f t="shared" si="429"/>
        <v>Normal</v>
      </c>
    </row>
    <row r="2743" spans="1:29" x14ac:dyDescent="0.35">
      <c r="A2743" s="18" t="s">
        <v>4183</v>
      </c>
      <c r="B2743" s="19">
        <v>38471</v>
      </c>
      <c r="C2743" s="18" t="s">
        <v>50</v>
      </c>
      <c r="D2743" s="18" t="s">
        <v>38</v>
      </c>
      <c r="E2743" s="18" t="s">
        <v>21</v>
      </c>
      <c r="F2743" s="18" t="s">
        <v>22</v>
      </c>
      <c r="G2743" s="18" t="s">
        <v>110</v>
      </c>
      <c r="H2743" s="18" t="s">
        <v>4184</v>
      </c>
      <c r="I2743" s="18" t="s">
        <v>4185</v>
      </c>
      <c r="J2743" s="20">
        <v>436</v>
      </c>
      <c r="K2743" s="20">
        <v>479</v>
      </c>
      <c r="L2743" s="20">
        <v>387</v>
      </c>
      <c r="M2743" s="20">
        <v>0</v>
      </c>
      <c r="N2743" s="20">
        <v>7.4</v>
      </c>
      <c r="O2743" s="20">
        <v>110</v>
      </c>
      <c r="P2743" s="20">
        <v>88</v>
      </c>
      <c r="Q2743" s="3">
        <v>7362100</v>
      </c>
      <c r="R2743" s="3">
        <v>1500000</v>
      </c>
      <c r="S2743" s="3">
        <f t="shared" si="420"/>
        <v>5862100</v>
      </c>
      <c r="T2743" s="4">
        <f t="shared" si="421"/>
        <v>3.9080666666666666</v>
      </c>
      <c r="U2743" s="5">
        <f t="shared" si="422"/>
        <v>31.163226666666667</v>
      </c>
      <c r="V2743" s="2">
        <f t="shared" si="423"/>
        <v>2005</v>
      </c>
      <c r="W2743" s="18" t="str">
        <f t="shared" si="424"/>
        <v>aprel</v>
      </c>
      <c r="X2743" s="18" t="str">
        <f t="shared" si="425"/>
        <v>Noah Baumbach</v>
      </c>
      <c r="Y2743" s="18" t="str">
        <f t="shared" si="426"/>
        <v>THE SQUİD AND THE WHALE</v>
      </c>
      <c r="Z2743" s="18" t="str">
        <f t="shared" si="427"/>
        <v>Normal</v>
      </c>
      <c r="AA2743" s="18" t="str">
        <f>VLOOKUP(D2743, lookups!$A$2:$B$18, 2, FALSE)</f>
        <v>Medium Budget</v>
      </c>
      <c r="AB2743" s="18" t="str">
        <f t="shared" si="428"/>
        <v>Not Recommended</v>
      </c>
      <c r="AC2743" s="18" t="str">
        <f t="shared" si="429"/>
        <v>Normal</v>
      </c>
    </row>
    <row r="2744" spans="1:29" x14ac:dyDescent="0.35">
      <c r="A2744" s="18" t="s">
        <v>2154</v>
      </c>
      <c r="B2744" s="19">
        <v>36495</v>
      </c>
      <c r="C2744" s="18" t="s">
        <v>50</v>
      </c>
      <c r="D2744" s="18" t="s">
        <v>38</v>
      </c>
      <c r="E2744" s="18" t="s">
        <v>21</v>
      </c>
      <c r="F2744" s="18" t="s">
        <v>22</v>
      </c>
      <c r="G2744" s="18" t="s">
        <v>110</v>
      </c>
      <c r="H2744" s="18" t="s">
        <v>2155</v>
      </c>
      <c r="I2744" s="18" t="s">
        <v>2156</v>
      </c>
      <c r="J2744" s="20">
        <v>761</v>
      </c>
      <c r="K2744" s="20">
        <v>2018</v>
      </c>
      <c r="L2744" s="20">
        <v>30</v>
      </c>
      <c r="M2744" s="20">
        <v>0</v>
      </c>
      <c r="N2744" s="20">
        <v>6.4</v>
      </c>
      <c r="O2744" s="20">
        <v>72</v>
      </c>
      <c r="P2744" s="20">
        <v>96</v>
      </c>
      <c r="Q2744" s="3">
        <v>7292175</v>
      </c>
      <c r="R2744" s="3">
        <v>7000000</v>
      </c>
      <c r="S2744" s="3">
        <f t="shared" si="420"/>
        <v>292175</v>
      </c>
      <c r="T2744" s="4">
        <f t="shared" si="421"/>
        <v>4.1739285714285715E-2</v>
      </c>
      <c r="U2744" s="5">
        <f t="shared" si="422"/>
        <v>25.616695714285715</v>
      </c>
      <c r="V2744" s="2">
        <f t="shared" si="423"/>
        <v>1999</v>
      </c>
      <c r="W2744" s="18" t="str">
        <f t="shared" si="424"/>
        <v>dekabr</v>
      </c>
      <c r="X2744" s="18" t="str">
        <f t="shared" si="425"/>
        <v>Michael Corrente</v>
      </c>
      <c r="Y2744" s="18" t="str">
        <f t="shared" si="426"/>
        <v>OUTSİDE PROVİDENCE</v>
      </c>
      <c r="Z2744" s="18" t="str">
        <f t="shared" si="427"/>
        <v>Normal</v>
      </c>
      <c r="AA2744" s="18" t="str">
        <f>VLOOKUP(D2744, lookups!$A$2:$B$18, 2, FALSE)</f>
        <v>Medium Budget</v>
      </c>
      <c r="AB2744" s="18" t="str">
        <f t="shared" si="428"/>
        <v>Not Recommended</v>
      </c>
      <c r="AC2744" s="18" t="str">
        <f t="shared" si="429"/>
        <v>Normal</v>
      </c>
    </row>
    <row r="2745" spans="1:29" x14ac:dyDescent="0.35">
      <c r="A2745" s="18" t="s">
        <v>695</v>
      </c>
      <c r="B2745" s="19">
        <v>32228</v>
      </c>
      <c r="C2745" s="18" t="s">
        <v>50</v>
      </c>
      <c r="D2745" s="18" t="s">
        <v>95</v>
      </c>
      <c r="E2745" s="18" t="s">
        <v>21</v>
      </c>
      <c r="F2745" s="18" t="s">
        <v>22</v>
      </c>
      <c r="G2745" s="18" t="s">
        <v>110</v>
      </c>
      <c r="H2745" s="18" t="s">
        <v>696</v>
      </c>
      <c r="I2745" s="18" t="s">
        <v>697</v>
      </c>
      <c r="J2745" s="20">
        <v>674</v>
      </c>
      <c r="K2745" s="20">
        <v>1395</v>
      </c>
      <c r="L2745" s="20">
        <v>152</v>
      </c>
      <c r="M2745" s="20">
        <v>812</v>
      </c>
      <c r="N2745" s="20">
        <v>6.5</v>
      </c>
      <c r="O2745" s="20">
        <v>81</v>
      </c>
      <c r="P2745" s="20">
        <v>97</v>
      </c>
      <c r="Q2745" s="3">
        <v>7282851</v>
      </c>
      <c r="R2745" s="3">
        <v>3000000</v>
      </c>
      <c r="S2745" s="3">
        <f t="shared" si="420"/>
        <v>4282851</v>
      </c>
      <c r="T2745" s="4">
        <f t="shared" si="421"/>
        <v>1.4276169999999999</v>
      </c>
      <c r="U2745" s="5">
        <f t="shared" si="422"/>
        <v>26.6522468</v>
      </c>
      <c r="V2745" s="2">
        <f t="shared" si="423"/>
        <v>1988</v>
      </c>
      <c r="W2745" s="18" t="str">
        <f t="shared" si="424"/>
        <v>mart</v>
      </c>
      <c r="X2745" s="18" t="str">
        <f t="shared" si="425"/>
        <v>Don Coscarelli</v>
      </c>
      <c r="Y2745" s="18" t="str">
        <f t="shared" si="426"/>
        <v>PHANTASM II</v>
      </c>
      <c r="Z2745" s="18" t="str">
        <f t="shared" si="427"/>
        <v>Normal</v>
      </c>
      <c r="AA2745" s="18" t="str">
        <f>VLOOKUP(D2745, lookups!$A$2:$B$18, 2, FALSE)</f>
        <v>High Budget</v>
      </c>
      <c r="AB2745" s="18" t="str">
        <f t="shared" si="428"/>
        <v>Not Recommended</v>
      </c>
      <c r="AC2745" s="18" t="str">
        <f t="shared" si="429"/>
        <v>Normal</v>
      </c>
    </row>
    <row r="2746" spans="1:29" x14ac:dyDescent="0.35">
      <c r="A2746" s="18" t="s">
        <v>6447</v>
      </c>
      <c r="B2746" s="19">
        <v>41474</v>
      </c>
      <c r="C2746" s="18" t="s">
        <v>50</v>
      </c>
      <c r="D2746" s="18" t="s">
        <v>95</v>
      </c>
      <c r="E2746" s="18" t="s">
        <v>21</v>
      </c>
      <c r="F2746" s="18" t="s">
        <v>3738</v>
      </c>
      <c r="G2746" s="18" t="s">
        <v>110</v>
      </c>
      <c r="H2746" s="18" t="s">
        <v>1372</v>
      </c>
      <c r="I2746" s="18" t="s">
        <v>920</v>
      </c>
      <c r="J2746" s="20">
        <v>2000</v>
      </c>
      <c r="K2746" s="20">
        <v>2848</v>
      </c>
      <c r="L2746" s="20">
        <v>0</v>
      </c>
      <c r="M2746" s="20">
        <v>48000</v>
      </c>
      <c r="N2746" s="20">
        <v>5.6</v>
      </c>
      <c r="O2746" s="20">
        <v>260</v>
      </c>
      <c r="P2746" s="20">
        <v>107</v>
      </c>
      <c r="Q2746" s="3">
        <v>7268659</v>
      </c>
      <c r="R2746" s="3">
        <v>20000000</v>
      </c>
      <c r="S2746" s="3">
        <f t="shared" si="420"/>
        <v>-12731341</v>
      </c>
      <c r="T2746" s="4">
        <f t="shared" si="421"/>
        <v>-0.63656705000000002</v>
      </c>
      <c r="U2746" s="5">
        <f t="shared" si="422"/>
        <v>26.945373180000001</v>
      </c>
      <c r="V2746" s="2">
        <f t="shared" si="423"/>
        <v>2013</v>
      </c>
      <c r="W2746" s="18" t="str">
        <f t="shared" si="424"/>
        <v>iyul</v>
      </c>
      <c r="X2746" s="18" t="str">
        <f t="shared" si="425"/>
        <v>Robert Rodriguez</v>
      </c>
      <c r="Y2746" s="18" t="str">
        <f t="shared" si="426"/>
        <v>MACHETE KİLLS</v>
      </c>
      <c r="Z2746" s="18" t="str">
        <f t="shared" si="427"/>
        <v>Normal</v>
      </c>
      <c r="AA2746" s="18" t="str">
        <f>VLOOKUP(D2746, lookups!$A$2:$B$18, 2, FALSE)</f>
        <v>High Budget</v>
      </c>
      <c r="AB2746" s="18" t="str">
        <f t="shared" si="428"/>
        <v>Not Recommended</v>
      </c>
      <c r="AC2746" s="18" t="str">
        <f t="shared" si="429"/>
        <v>High Buzz Mismatch</v>
      </c>
    </row>
    <row r="2747" spans="1:29" x14ac:dyDescent="0.35">
      <c r="A2747" s="18" t="s">
        <v>1860</v>
      </c>
      <c r="B2747" s="19">
        <v>35893</v>
      </c>
      <c r="C2747" s="18" t="s">
        <v>19</v>
      </c>
      <c r="D2747" s="18" t="s">
        <v>20</v>
      </c>
      <c r="E2747" s="18" t="s">
        <v>28</v>
      </c>
      <c r="F2747" s="18" t="s">
        <v>29</v>
      </c>
      <c r="G2747" s="18" t="s">
        <v>110</v>
      </c>
      <c r="H2747" s="18" t="s">
        <v>1861</v>
      </c>
      <c r="I2747" s="18" t="s">
        <v>1862</v>
      </c>
      <c r="J2747" s="20">
        <v>486</v>
      </c>
      <c r="K2747" s="20">
        <v>623</v>
      </c>
      <c r="L2747" s="20">
        <v>670</v>
      </c>
      <c r="M2747" s="20">
        <v>0</v>
      </c>
      <c r="N2747" s="20">
        <v>7.8</v>
      </c>
      <c r="O2747" s="20">
        <v>181</v>
      </c>
      <c r="P2747" s="20">
        <v>81</v>
      </c>
      <c r="Q2747" s="3">
        <v>7267324</v>
      </c>
      <c r="R2747" s="3">
        <v>3500000</v>
      </c>
      <c r="S2747" s="3">
        <f t="shared" si="420"/>
        <v>3767324</v>
      </c>
      <c r="T2747" s="4">
        <f t="shared" si="421"/>
        <v>1.0763782857142856</v>
      </c>
      <c r="U2747" s="5">
        <f t="shared" si="422"/>
        <v>31.630551314285714</v>
      </c>
      <c r="V2747" s="2">
        <f t="shared" si="423"/>
        <v>1998</v>
      </c>
      <c r="W2747" s="18" t="str">
        <f t="shared" si="424"/>
        <v>aprel</v>
      </c>
      <c r="X2747" s="18" t="str">
        <f t="shared" si="425"/>
        <v>Tom Tykwer</v>
      </c>
      <c r="Y2747" s="18" t="str">
        <f t="shared" si="426"/>
        <v>RUN LOLA RUN</v>
      </c>
      <c r="Z2747" s="18" t="str">
        <f t="shared" si="427"/>
        <v>Normal</v>
      </c>
      <c r="AA2747" s="18" t="str">
        <f>VLOOKUP(D2747, lookups!$A$2:$B$18, 2, FALSE)</f>
        <v>Medium Budget</v>
      </c>
      <c r="AB2747" s="18" t="str">
        <f t="shared" si="428"/>
        <v>Not Recommended</v>
      </c>
      <c r="AC2747" s="18" t="str">
        <f t="shared" si="429"/>
        <v>Normal</v>
      </c>
    </row>
    <row r="2748" spans="1:29" x14ac:dyDescent="0.35">
      <c r="A2748" s="18" t="s">
        <v>2988</v>
      </c>
      <c r="B2748" s="19">
        <v>37372</v>
      </c>
      <c r="C2748" s="18" t="s">
        <v>50</v>
      </c>
      <c r="D2748" s="18" t="s">
        <v>38</v>
      </c>
      <c r="E2748" s="18" t="s">
        <v>21</v>
      </c>
      <c r="F2748" s="18" t="s">
        <v>22</v>
      </c>
      <c r="G2748" s="18" t="s">
        <v>150</v>
      </c>
      <c r="H2748" s="18" t="s">
        <v>2139</v>
      </c>
      <c r="I2748" s="18" t="s">
        <v>890</v>
      </c>
      <c r="J2748" s="20">
        <v>11000</v>
      </c>
      <c r="K2748" s="20">
        <v>13917</v>
      </c>
      <c r="L2748" s="20">
        <v>188</v>
      </c>
      <c r="M2748" s="20">
        <v>892</v>
      </c>
      <c r="N2748" s="20">
        <v>6.5</v>
      </c>
      <c r="O2748" s="20">
        <v>87</v>
      </c>
      <c r="P2748" s="20">
        <v>74</v>
      </c>
      <c r="Q2748" s="3">
        <v>7262288</v>
      </c>
      <c r="R2748" s="3">
        <v>40000000</v>
      </c>
      <c r="S2748" s="3">
        <f t="shared" si="420"/>
        <v>-32737712</v>
      </c>
      <c r="T2748" s="4">
        <f t="shared" si="421"/>
        <v>-0.81844280000000003</v>
      </c>
      <c r="U2748" s="5">
        <f t="shared" si="422"/>
        <v>25.76182288</v>
      </c>
      <c r="V2748" s="2">
        <f t="shared" si="423"/>
        <v>2002</v>
      </c>
      <c r="W2748" s="18" t="str">
        <f t="shared" si="424"/>
        <v>aprel</v>
      </c>
      <c r="X2748" s="18" t="str">
        <f t="shared" si="425"/>
        <v>Barry Sonnenfeld</v>
      </c>
      <c r="Y2748" s="18" t="str">
        <f t="shared" si="426"/>
        <v>BİG TROUBLE</v>
      </c>
      <c r="Z2748" s="18" t="str">
        <f t="shared" si="427"/>
        <v>Normal</v>
      </c>
      <c r="AA2748" s="18" t="str">
        <f>VLOOKUP(D2748, lookups!$A$2:$B$18, 2, FALSE)</f>
        <v>Medium Budget</v>
      </c>
      <c r="AB2748" s="18" t="str">
        <f t="shared" si="428"/>
        <v>Not Recommended</v>
      </c>
      <c r="AC2748" s="18" t="str">
        <f t="shared" si="429"/>
        <v>Normal</v>
      </c>
    </row>
    <row r="2749" spans="1:29" x14ac:dyDescent="0.35">
      <c r="A2749" s="18" t="s">
        <v>4245</v>
      </c>
      <c r="B2749" s="19">
        <v>39041</v>
      </c>
      <c r="C2749" s="18" t="s">
        <v>19</v>
      </c>
      <c r="D2749" s="18" t="s">
        <v>27</v>
      </c>
      <c r="E2749" s="18" t="s">
        <v>21</v>
      </c>
      <c r="F2749" s="18" t="s">
        <v>29</v>
      </c>
      <c r="G2749" s="18" t="s">
        <v>150</v>
      </c>
      <c r="H2749" s="18" t="s">
        <v>1100</v>
      </c>
      <c r="I2749" s="18" t="s">
        <v>1725</v>
      </c>
      <c r="J2749" s="20">
        <v>14000</v>
      </c>
      <c r="K2749" s="20">
        <v>27614</v>
      </c>
      <c r="L2749" s="20">
        <v>234</v>
      </c>
      <c r="M2749" s="20">
        <v>0</v>
      </c>
      <c r="N2749" s="20">
        <v>6.2</v>
      </c>
      <c r="O2749" s="20">
        <v>127</v>
      </c>
      <c r="P2749" s="20">
        <v>128</v>
      </c>
      <c r="Q2749" s="3">
        <v>7221458</v>
      </c>
      <c r="R2749" s="3">
        <v>55000000</v>
      </c>
      <c r="S2749" s="3">
        <f t="shared" si="420"/>
        <v>-47778542</v>
      </c>
      <c r="T2749" s="4">
        <f t="shared" si="421"/>
        <v>-0.86870076363636362</v>
      </c>
      <c r="U2749" s="5">
        <f t="shared" si="422"/>
        <v>24.452519694545455</v>
      </c>
      <c r="V2749" s="2">
        <f t="shared" si="423"/>
        <v>2006</v>
      </c>
      <c r="W2749" s="18" t="str">
        <f t="shared" si="424"/>
        <v>noyabr</v>
      </c>
      <c r="X2749" s="18" t="str">
        <f t="shared" si="425"/>
        <v>Steven Zaillian</v>
      </c>
      <c r="Y2749" s="18" t="str">
        <f t="shared" si="426"/>
        <v>ALL THE KİNG'S MEN</v>
      </c>
      <c r="Z2749" s="18" t="str">
        <f t="shared" si="427"/>
        <v>Underperformer</v>
      </c>
      <c r="AA2749" s="18" t="str">
        <f>VLOOKUP(D2749, lookups!$A$2:$B$18, 2, FALSE)</f>
        <v>Medium Budget</v>
      </c>
      <c r="AB2749" s="18" t="str">
        <f t="shared" si="428"/>
        <v>Not Recommended</v>
      </c>
      <c r="AC2749" s="18" t="str">
        <f t="shared" si="429"/>
        <v>Normal</v>
      </c>
    </row>
    <row r="2750" spans="1:29" x14ac:dyDescent="0.35">
      <c r="A2750" s="18" t="s">
        <v>2783</v>
      </c>
      <c r="B2750" s="19">
        <v>37192</v>
      </c>
      <c r="C2750" s="18" t="s">
        <v>50</v>
      </c>
      <c r="D2750" s="18" t="s">
        <v>27</v>
      </c>
      <c r="E2750" s="18" t="s">
        <v>21</v>
      </c>
      <c r="F2750" s="18" t="s">
        <v>179</v>
      </c>
      <c r="G2750" s="18" t="s">
        <v>110</v>
      </c>
      <c r="H2750" s="18" t="s">
        <v>1274</v>
      </c>
      <c r="I2750" s="18" t="s">
        <v>456</v>
      </c>
      <c r="J2750" s="20">
        <v>6000</v>
      </c>
      <c r="K2750" s="20">
        <v>8484</v>
      </c>
      <c r="L2750" s="20">
        <v>0</v>
      </c>
      <c r="M2750" s="20">
        <v>16000</v>
      </c>
      <c r="N2750" s="20">
        <v>8</v>
      </c>
      <c r="O2750" s="20">
        <v>252</v>
      </c>
      <c r="P2750" s="20">
        <v>147</v>
      </c>
      <c r="Q2750" s="3">
        <v>7219578</v>
      </c>
      <c r="R2750" s="3">
        <v>15000000</v>
      </c>
      <c r="S2750" s="3">
        <f t="shared" si="420"/>
        <v>-7780422</v>
      </c>
      <c r="T2750" s="4">
        <f t="shared" si="421"/>
        <v>-0.51869480000000001</v>
      </c>
      <c r="U2750" s="5">
        <f t="shared" si="422"/>
        <v>33.392522079999999</v>
      </c>
      <c r="V2750" s="2">
        <f t="shared" si="423"/>
        <v>2001</v>
      </c>
      <c r="W2750" s="18" t="str">
        <f t="shared" si="424"/>
        <v>oktyabr</v>
      </c>
      <c r="X2750" s="18" t="str">
        <f t="shared" si="425"/>
        <v>David Lynch</v>
      </c>
      <c r="Y2750" s="18" t="str">
        <f t="shared" si="426"/>
        <v>MULHOLLAND DRİVE</v>
      </c>
      <c r="Z2750" s="18" t="str">
        <f t="shared" si="427"/>
        <v>Normal</v>
      </c>
      <c r="AA2750" s="18" t="str">
        <f>VLOOKUP(D2750, lookups!$A$2:$B$18, 2, FALSE)</f>
        <v>Medium Budget</v>
      </c>
      <c r="AB2750" s="18" t="str">
        <f t="shared" si="428"/>
        <v>Not Recommended</v>
      </c>
      <c r="AC2750" s="18" t="str">
        <f t="shared" si="429"/>
        <v>High Buzz / High Score</v>
      </c>
    </row>
    <row r="2751" spans="1:29" x14ac:dyDescent="0.35">
      <c r="A2751" s="18" t="s">
        <v>5976</v>
      </c>
      <c r="B2751" s="19">
        <v>40563</v>
      </c>
      <c r="C2751" s="18" t="s">
        <v>50</v>
      </c>
      <c r="D2751" s="18" t="s">
        <v>38</v>
      </c>
      <c r="E2751" s="18" t="s">
        <v>21</v>
      </c>
      <c r="F2751" s="18" t="s">
        <v>22</v>
      </c>
      <c r="G2751" s="18" t="s">
        <v>102</v>
      </c>
      <c r="H2751" s="18" t="s">
        <v>5977</v>
      </c>
      <c r="I2751" s="18" t="s">
        <v>4507</v>
      </c>
      <c r="J2751" s="20">
        <v>734</v>
      </c>
      <c r="K2751" s="20">
        <v>2085</v>
      </c>
      <c r="L2751" s="20">
        <v>64</v>
      </c>
      <c r="M2751" s="20">
        <v>11000</v>
      </c>
      <c r="N2751" s="20">
        <v>6.2</v>
      </c>
      <c r="O2751" s="20">
        <v>108</v>
      </c>
      <c r="P2751" s="20">
        <v>100</v>
      </c>
      <c r="Q2751" s="3">
        <v>7204138</v>
      </c>
      <c r="R2751" s="3">
        <v>41000000</v>
      </c>
      <c r="S2751" s="3">
        <f t="shared" si="420"/>
        <v>-33795862</v>
      </c>
      <c r="T2751" s="4">
        <f t="shared" si="421"/>
        <v>-0.82428931707317077</v>
      </c>
      <c r="U2751" s="5">
        <f t="shared" si="422"/>
        <v>25.570284273170735</v>
      </c>
      <c r="V2751" s="2">
        <f t="shared" si="423"/>
        <v>2011</v>
      </c>
      <c r="W2751" s="18" t="str">
        <f t="shared" si="424"/>
        <v>yanvar</v>
      </c>
      <c r="X2751" s="18" t="str">
        <f t="shared" si="425"/>
        <v>David Frankel</v>
      </c>
      <c r="Y2751" s="18" t="str">
        <f t="shared" si="426"/>
        <v>THE BİG YEAR</v>
      </c>
      <c r="Z2751" s="18" t="str">
        <f t="shared" si="427"/>
        <v>Normal</v>
      </c>
      <c r="AA2751" s="18" t="str">
        <f>VLOOKUP(D2751, lookups!$A$2:$B$18, 2, FALSE)</f>
        <v>Medium Budget</v>
      </c>
      <c r="AB2751" s="18" t="str">
        <f t="shared" si="428"/>
        <v>Not Recommended</v>
      </c>
      <c r="AC2751" s="18" t="str">
        <f t="shared" si="429"/>
        <v>Normal</v>
      </c>
    </row>
    <row r="2752" spans="1:29" x14ac:dyDescent="0.35">
      <c r="A2752" s="18" t="s">
        <v>6529</v>
      </c>
      <c r="B2752" s="19">
        <v>41292</v>
      </c>
      <c r="C2752" s="18" t="s">
        <v>50</v>
      </c>
      <c r="D2752" s="18" t="s">
        <v>58</v>
      </c>
      <c r="E2752" s="18" t="s">
        <v>21</v>
      </c>
      <c r="F2752" s="18" t="s">
        <v>22</v>
      </c>
      <c r="G2752" s="18" t="s">
        <v>110</v>
      </c>
      <c r="H2752" s="18" t="s">
        <v>6149</v>
      </c>
      <c r="I2752" s="18" t="s">
        <v>4013</v>
      </c>
      <c r="J2752" s="20">
        <v>640</v>
      </c>
      <c r="K2752" s="20">
        <v>2082</v>
      </c>
      <c r="L2752" s="20">
        <v>0</v>
      </c>
      <c r="M2752" s="20">
        <v>12000</v>
      </c>
      <c r="N2752" s="20">
        <v>5.4</v>
      </c>
      <c r="O2752" s="20">
        <v>285</v>
      </c>
      <c r="P2752" s="20">
        <v>100</v>
      </c>
      <c r="Q2752" s="3">
        <v>7186670</v>
      </c>
      <c r="R2752" s="3">
        <v>6000000</v>
      </c>
      <c r="S2752" s="3">
        <f t="shared" si="420"/>
        <v>1186670</v>
      </c>
      <c r="T2752" s="4">
        <f t="shared" si="421"/>
        <v>0.19777833333333333</v>
      </c>
      <c r="U2752" s="5">
        <f t="shared" si="422"/>
        <v>22.879111333333334</v>
      </c>
      <c r="V2752" s="2">
        <f t="shared" si="423"/>
        <v>2013</v>
      </c>
      <c r="W2752" s="18" t="str">
        <f t="shared" si="424"/>
        <v>yanvar</v>
      </c>
      <c r="X2752" s="18" t="str">
        <f t="shared" si="425"/>
        <v>Eli Roth</v>
      </c>
      <c r="Y2752" s="18" t="str">
        <f t="shared" si="426"/>
        <v>THE GREEN INFERNO</v>
      </c>
      <c r="Z2752" s="18" t="str">
        <f t="shared" si="427"/>
        <v>Normal</v>
      </c>
      <c r="AA2752" s="18" t="str">
        <f>VLOOKUP(D2752, lookups!$A$2:$B$18, 2, FALSE)</f>
        <v>High Budget</v>
      </c>
      <c r="AB2752" s="18" t="str">
        <f t="shared" si="428"/>
        <v>Not Recommended</v>
      </c>
      <c r="AC2752" s="18" t="str">
        <f t="shared" si="429"/>
        <v>High Buzz Mismatch</v>
      </c>
    </row>
    <row r="2753" spans="1:29" x14ac:dyDescent="0.35">
      <c r="A2753" s="18" t="s">
        <v>4815</v>
      </c>
      <c r="B2753" s="19">
        <v>39240</v>
      </c>
      <c r="C2753" s="18" t="s">
        <v>50</v>
      </c>
      <c r="D2753" s="18" t="s">
        <v>27</v>
      </c>
      <c r="E2753" s="18" t="s">
        <v>918</v>
      </c>
      <c r="F2753" s="18" t="s">
        <v>1895</v>
      </c>
      <c r="G2753" s="18" t="s">
        <v>110</v>
      </c>
      <c r="H2753" s="18" t="s">
        <v>4816</v>
      </c>
      <c r="I2753" s="18" t="s">
        <v>4817</v>
      </c>
      <c r="J2753" s="20">
        <v>382</v>
      </c>
      <c r="K2753" s="20">
        <v>954</v>
      </c>
      <c r="L2753" s="20">
        <v>171</v>
      </c>
      <c r="M2753" s="20">
        <v>11000</v>
      </c>
      <c r="N2753" s="20">
        <v>7.5</v>
      </c>
      <c r="O2753" s="20">
        <v>300</v>
      </c>
      <c r="P2753" s="20">
        <v>105</v>
      </c>
      <c r="Q2753" s="3">
        <v>7159147</v>
      </c>
      <c r="R2753" s="3">
        <v>3400000</v>
      </c>
      <c r="S2753" s="3">
        <f t="shared" si="420"/>
        <v>3759147</v>
      </c>
      <c r="T2753" s="4">
        <f t="shared" si="421"/>
        <v>1.1056314705882353</v>
      </c>
      <c r="U2753" s="5">
        <f t="shared" si="422"/>
        <v>31.542252588235296</v>
      </c>
      <c r="V2753" s="2">
        <f t="shared" si="423"/>
        <v>2007</v>
      </c>
      <c r="W2753" s="18" t="str">
        <f t="shared" si="424"/>
        <v>iyun</v>
      </c>
      <c r="X2753" s="18" t="str">
        <f t="shared" si="425"/>
        <v>J.A. Bayona</v>
      </c>
      <c r="Y2753" s="18" t="str">
        <f t="shared" si="426"/>
        <v>THE ORPHANAGE</v>
      </c>
      <c r="Z2753" s="18" t="str">
        <f t="shared" si="427"/>
        <v>Normal</v>
      </c>
      <c r="AA2753" s="18" t="str">
        <f>VLOOKUP(D2753, lookups!$A$2:$B$18, 2, FALSE)</f>
        <v>Medium Budget</v>
      </c>
      <c r="AB2753" s="18" t="str">
        <f t="shared" si="428"/>
        <v>Not Recommended</v>
      </c>
      <c r="AC2753" s="18" t="str">
        <f t="shared" si="429"/>
        <v>Normal</v>
      </c>
    </row>
    <row r="2754" spans="1:29" x14ac:dyDescent="0.35">
      <c r="A2754" s="18" t="s">
        <v>4516</v>
      </c>
      <c r="B2754" s="19">
        <v>39025</v>
      </c>
      <c r="C2754" s="18" t="s">
        <v>50</v>
      </c>
      <c r="D2754" s="18" t="s">
        <v>38</v>
      </c>
      <c r="E2754" s="18" t="s">
        <v>21</v>
      </c>
      <c r="F2754" s="18" t="s">
        <v>22</v>
      </c>
      <c r="G2754" s="18" t="s">
        <v>110</v>
      </c>
      <c r="H2754" s="18" t="s">
        <v>2960</v>
      </c>
      <c r="I2754" s="18" t="s">
        <v>1067</v>
      </c>
      <c r="J2754" s="20">
        <v>442</v>
      </c>
      <c r="K2754" s="20">
        <v>1134</v>
      </c>
      <c r="L2754" s="20">
        <v>529</v>
      </c>
      <c r="M2754" s="20">
        <v>348</v>
      </c>
      <c r="N2754" s="20">
        <v>6.7</v>
      </c>
      <c r="O2754" s="20">
        <v>142</v>
      </c>
      <c r="P2754" s="20">
        <v>116</v>
      </c>
      <c r="Q2754" s="3">
        <v>7156933</v>
      </c>
      <c r="R2754" s="3">
        <v>25000000</v>
      </c>
      <c r="S2754" s="3">
        <f t="shared" si="420"/>
        <v>-17843067</v>
      </c>
      <c r="T2754" s="4">
        <f t="shared" si="421"/>
        <v>-0.71372268000000005</v>
      </c>
      <c r="U2754" s="5">
        <f t="shared" si="422"/>
        <v>26.549310928000001</v>
      </c>
      <c r="V2754" s="2">
        <f t="shared" si="423"/>
        <v>2006</v>
      </c>
      <c r="W2754" s="18" t="str">
        <f t="shared" si="424"/>
        <v>noyabr</v>
      </c>
      <c r="X2754" s="18" t="str">
        <f t="shared" si="425"/>
        <v>Lasse HallstrÃ¶m</v>
      </c>
      <c r="Y2754" s="18" t="str">
        <f t="shared" si="426"/>
        <v>THE HOAX</v>
      </c>
      <c r="Z2754" s="18" t="str">
        <f t="shared" si="427"/>
        <v>Normal</v>
      </c>
      <c r="AA2754" s="18" t="str">
        <f>VLOOKUP(D2754, lookups!$A$2:$B$18, 2, FALSE)</f>
        <v>Medium Budget</v>
      </c>
      <c r="AB2754" s="18" t="str">
        <f t="shared" si="428"/>
        <v>Not Recommended</v>
      </c>
      <c r="AC2754" s="18" t="str">
        <f t="shared" si="429"/>
        <v>Normal</v>
      </c>
    </row>
    <row r="2755" spans="1:29" x14ac:dyDescent="0.35">
      <c r="A2755" s="18" t="s">
        <v>4249</v>
      </c>
      <c r="B2755" s="19">
        <v>39064</v>
      </c>
      <c r="C2755" s="18" t="s">
        <v>50</v>
      </c>
      <c r="D2755" s="18" t="s">
        <v>38</v>
      </c>
      <c r="E2755" s="18" t="s">
        <v>21</v>
      </c>
      <c r="F2755" s="18" t="s">
        <v>22</v>
      </c>
      <c r="G2755" s="18" t="s">
        <v>150</v>
      </c>
      <c r="H2755" s="18" t="s">
        <v>2261</v>
      </c>
      <c r="I2755" s="18" t="s">
        <v>1984</v>
      </c>
      <c r="J2755" s="20">
        <v>2000</v>
      </c>
      <c r="K2755" s="20">
        <v>5992</v>
      </c>
      <c r="L2755" s="20">
        <v>80</v>
      </c>
      <c r="M2755" s="20">
        <v>300</v>
      </c>
      <c r="N2755" s="20">
        <v>5.5</v>
      </c>
      <c r="O2755" s="20">
        <v>153</v>
      </c>
      <c r="P2755" s="20">
        <v>107</v>
      </c>
      <c r="Q2755" s="3">
        <v>7156725</v>
      </c>
      <c r="R2755" s="3">
        <v>19000000</v>
      </c>
      <c r="S2755" s="3">
        <f t="shared" ref="S2755:S2818" si="430">Q2755-R2755</f>
        <v>-11843275</v>
      </c>
      <c r="T2755" s="4">
        <f t="shared" ref="T2755:T2818" si="431">IF(R2755&gt;0, (Q2755-R2755)/R2755, 0)</f>
        <v>-0.62333026315789475</v>
      </c>
      <c r="U2755" s="5">
        <f t="shared" ref="U2755:U2818" si="432">(N2755*4) + (T2755*0.4) + (M2755/10000)</f>
        <v>21.780667894736844</v>
      </c>
      <c r="V2755" s="2">
        <f t="shared" ref="V2755:V2818" si="433">YEAR(B2755)</f>
        <v>2006</v>
      </c>
      <c r="W2755" s="18" t="str">
        <f t="shared" ref="W2755:W2818" si="434">TEXT(B2755, "mmmm")</f>
        <v>dekabr</v>
      </c>
      <c r="X2755" s="18" t="str">
        <f t="shared" ref="X2755:X2818" si="435">TRIM(I2755)</f>
        <v>Paul Weitz</v>
      </c>
      <c r="Y2755" s="18" t="str">
        <f t="shared" ref="Y2755:Y2818" si="436">UPPER(A2755)</f>
        <v>AMERİCAN DREAMZ</v>
      </c>
      <c r="Z2755" s="18" t="str">
        <f t="shared" ref="Z2755:Z2818" si="437">IF(AND(R2755&gt;50000000, S2755&lt;0), "Underperformer", IF(AND(R2755&lt;10000000, S2755&gt;50000000), "Overperformer", "Normal"))</f>
        <v>Normal</v>
      </c>
      <c r="AA2755" s="18" t="str">
        <f>VLOOKUP(D2755, lookups!$A$2:$B$18, 2, FALSE)</f>
        <v>Medium Budget</v>
      </c>
      <c r="AB2755" s="18" t="str">
        <f t="shared" ref="AB2755:AB2818" si="438">IF(AND(N2755&gt;7, T2755&gt;1, U2755&gt;70), "Recommended", "Not Recommended")</f>
        <v>Not Recommended</v>
      </c>
      <c r="AC2755" s="18" t="str">
        <f t="shared" ref="AC2755:AC2818" si="439">IF(N2755&gt;=8, "High Buzz / High Score", IF(AND(N2755&lt;6, T2755&lt;1), "High Buzz Mismatch", "Normal"))</f>
        <v>High Buzz Mismatch</v>
      </c>
    </row>
    <row r="2756" spans="1:29" x14ac:dyDescent="0.35">
      <c r="A2756" s="18" t="s">
        <v>555</v>
      </c>
      <c r="B2756" s="19">
        <v>31436</v>
      </c>
      <c r="C2756" s="18" t="s">
        <v>19</v>
      </c>
      <c r="D2756" s="18" t="s">
        <v>38</v>
      </c>
      <c r="E2756" s="18" t="s">
        <v>21</v>
      </c>
      <c r="F2756" s="18" t="s">
        <v>22</v>
      </c>
      <c r="G2756" s="18" t="s">
        <v>110</v>
      </c>
      <c r="H2756" s="18" t="s">
        <v>556</v>
      </c>
      <c r="I2756" s="18" t="s">
        <v>557</v>
      </c>
      <c r="J2756" s="20">
        <v>539</v>
      </c>
      <c r="K2756" s="20">
        <v>708</v>
      </c>
      <c r="L2756" s="20">
        <v>0</v>
      </c>
      <c r="M2756" s="20">
        <v>406</v>
      </c>
      <c r="N2756" s="20">
        <v>6.5</v>
      </c>
      <c r="O2756" s="20">
        <v>26</v>
      </c>
      <c r="P2756" s="20">
        <v>88</v>
      </c>
      <c r="Q2756" s="3">
        <v>7137502</v>
      </c>
      <c r="R2756" s="3">
        <v>175000</v>
      </c>
      <c r="S2756" s="3">
        <f t="shared" si="430"/>
        <v>6962502</v>
      </c>
      <c r="T2756" s="4">
        <f t="shared" si="431"/>
        <v>39.785725714285711</v>
      </c>
      <c r="U2756" s="5">
        <f t="shared" si="432"/>
        <v>41.954890285714285</v>
      </c>
      <c r="V2756" s="2">
        <f t="shared" si="433"/>
        <v>1986</v>
      </c>
      <c r="W2756" s="18" t="str">
        <f t="shared" si="434"/>
        <v>yanvar</v>
      </c>
      <c r="X2756" s="18" t="str">
        <f t="shared" si="435"/>
        <v>Spike Lee</v>
      </c>
      <c r="Y2756" s="18" t="str">
        <f t="shared" si="436"/>
        <v>SHE'S GOTTA HAVE IT</v>
      </c>
      <c r="Z2756" s="18" t="str">
        <f t="shared" si="437"/>
        <v>Normal</v>
      </c>
      <c r="AA2756" s="18" t="str">
        <f>VLOOKUP(D2756, lookups!$A$2:$B$18, 2, FALSE)</f>
        <v>Medium Budget</v>
      </c>
      <c r="AB2756" s="18" t="str">
        <f t="shared" si="438"/>
        <v>Not Recommended</v>
      </c>
      <c r="AC2756" s="18" t="str">
        <f t="shared" si="439"/>
        <v>Normal</v>
      </c>
    </row>
    <row r="2757" spans="1:29" x14ac:dyDescent="0.35">
      <c r="A2757" s="18" t="s">
        <v>5778</v>
      </c>
      <c r="B2757" s="19">
        <v>40738</v>
      </c>
      <c r="C2757" s="18" t="s">
        <v>50</v>
      </c>
      <c r="D2757" s="18" t="s">
        <v>27</v>
      </c>
      <c r="E2757" s="18" t="s">
        <v>1543</v>
      </c>
      <c r="F2757" s="18" t="s">
        <v>275</v>
      </c>
      <c r="G2757" s="18" t="s">
        <v>150</v>
      </c>
      <c r="H2757" s="18" t="s">
        <v>5779</v>
      </c>
      <c r="I2757" s="18" t="s">
        <v>5780</v>
      </c>
      <c r="J2757" s="20">
        <v>786</v>
      </c>
      <c r="K2757" s="20">
        <v>2501</v>
      </c>
      <c r="L2757" s="20">
        <v>0</v>
      </c>
      <c r="M2757" s="20">
        <v>48000</v>
      </c>
      <c r="N2757" s="20">
        <v>8.4</v>
      </c>
      <c r="O2757" s="20">
        <v>354</v>
      </c>
      <c r="P2757" s="20">
        <v>123</v>
      </c>
      <c r="Q2757" s="3">
        <v>7098492</v>
      </c>
      <c r="R2757" s="3">
        <v>500000</v>
      </c>
      <c r="S2757" s="3">
        <f t="shared" si="430"/>
        <v>6598492</v>
      </c>
      <c r="T2757" s="4">
        <f t="shared" si="431"/>
        <v>13.196984</v>
      </c>
      <c r="U2757" s="5">
        <f t="shared" si="432"/>
        <v>43.678793599999999</v>
      </c>
      <c r="V2757" s="2">
        <f t="shared" si="433"/>
        <v>2011</v>
      </c>
      <c r="W2757" s="18" t="str">
        <f t="shared" si="434"/>
        <v>iyul</v>
      </c>
      <c r="X2757" s="18" t="str">
        <f t="shared" si="435"/>
        <v>Asghar Farhadi</v>
      </c>
      <c r="Y2757" s="18" t="str">
        <f t="shared" si="436"/>
        <v>A SEPARATİON</v>
      </c>
      <c r="Z2757" s="18" t="str">
        <f t="shared" si="437"/>
        <v>Normal</v>
      </c>
      <c r="AA2757" s="18" t="str">
        <f>VLOOKUP(D2757, lookups!$A$2:$B$18, 2, FALSE)</f>
        <v>Medium Budget</v>
      </c>
      <c r="AB2757" s="18" t="str">
        <f t="shared" si="438"/>
        <v>Not Recommended</v>
      </c>
      <c r="AC2757" s="18" t="str">
        <f t="shared" si="439"/>
        <v>High Buzz / High Score</v>
      </c>
    </row>
    <row r="2758" spans="1:29" x14ac:dyDescent="0.35">
      <c r="A2758" s="18" t="s">
        <v>6845</v>
      </c>
      <c r="B2758" s="19">
        <v>42257</v>
      </c>
      <c r="C2758" s="18" t="s">
        <v>50</v>
      </c>
      <c r="D2758" s="18" t="s">
        <v>95</v>
      </c>
      <c r="E2758" s="18" t="s">
        <v>21</v>
      </c>
      <c r="F2758" s="18" t="s">
        <v>22</v>
      </c>
      <c r="G2758" s="18" t="s">
        <v>110</v>
      </c>
      <c r="H2758" s="18" t="s">
        <v>5174</v>
      </c>
      <c r="I2758" s="18" t="s">
        <v>958</v>
      </c>
      <c r="J2758" s="20">
        <v>26000</v>
      </c>
      <c r="K2758" s="20">
        <v>28129</v>
      </c>
      <c r="L2758" s="20">
        <v>0</v>
      </c>
      <c r="M2758" s="20">
        <v>11000</v>
      </c>
      <c r="N2758" s="20">
        <v>5.4</v>
      </c>
      <c r="O2758" s="20">
        <v>261</v>
      </c>
      <c r="P2758" s="20">
        <v>133</v>
      </c>
      <c r="Q2758" s="3">
        <v>7097125</v>
      </c>
      <c r="R2758" s="3">
        <v>70000000</v>
      </c>
      <c r="S2758" s="3">
        <f t="shared" si="430"/>
        <v>-62902875</v>
      </c>
      <c r="T2758" s="4">
        <f t="shared" si="431"/>
        <v>-0.89861250000000004</v>
      </c>
      <c r="U2758" s="5">
        <f t="shared" si="432"/>
        <v>22.340555000000002</v>
      </c>
      <c r="V2758" s="2">
        <f t="shared" si="433"/>
        <v>2015</v>
      </c>
      <c r="W2758" s="18" t="str">
        <f t="shared" si="434"/>
        <v>sentyabr</v>
      </c>
      <c r="X2758" s="18" t="str">
        <f t="shared" si="435"/>
        <v>Michael Mann</v>
      </c>
      <c r="Y2758" s="18" t="str">
        <f t="shared" si="436"/>
        <v>BLACKHAT</v>
      </c>
      <c r="Z2758" s="18" t="str">
        <f t="shared" si="437"/>
        <v>Underperformer</v>
      </c>
      <c r="AA2758" s="18" t="str">
        <f>VLOOKUP(D2758, lookups!$A$2:$B$18, 2, FALSE)</f>
        <v>High Budget</v>
      </c>
      <c r="AB2758" s="18" t="str">
        <f t="shared" si="438"/>
        <v>Not Recommended</v>
      </c>
      <c r="AC2758" s="18" t="str">
        <f t="shared" si="439"/>
        <v>High Buzz Mismatch</v>
      </c>
    </row>
    <row r="2759" spans="1:29" x14ac:dyDescent="0.35">
      <c r="A2759" s="18" t="s">
        <v>2463</v>
      </c>
      <c r="B2759" s="19">
        <v>36857</v>
      </c>
      <c r="C2759" s="18" t="s">
        <v>50</v>
      </c>
      <c r="D2759" s="18" t="s">
        <v>79</v>
      </c>
      <c r="E2759" s="18" t="s">
        <v>21</v>
      </c>
      <c r="F2759" s="18" t="s">
        <v>101</v>
      </c>
      <c r="G2759" s="18" t="s">
        <v>110</v>
      </c>
      <c r="H2759" s="18" t="s">
        <v>1100</v>
      </c>
      <c r="I2759" s="18" t="s">
        <v>434</v>
      </c>
      <c r="J2759" s="20">
        <v>14000</v>
      </c>
      <c r="K2759" s="20">
        <v>14726</v>
      </c>
      <c r="L2759" s="20">
        <v>133</v>
      </c>
      <c r="M2759" s="20">
        <v>0</v>
      </c>
      <c r="N2759" s="20">
        <v>7.4</v>
      </c>
      <c r="O2759" s="20">
        <v>132</v>
      </c>
      <c r="P2759" s="20">
        <v>124</v>
      </c>
      <c r="Q2759" s="3">
        <v>7060876</v>
      </c>
      <c r="R2759" s="3">
        <v>13500000</v>
      </c>
      <c r="S2759" s="3">
        <f t="shared" si="430"/>
        <v>-6439124</v>
      </c>
      <c r="T2759" s="4">
        <f t="shared" si="431"/>
        <v>-0.47697214814814815</v>
      </c>
      <c r="U2759" s="5">
        <f t="shared" si="432"/>
        <v>29.409211140740741</v>
      </c>
      <c r="V2759" s="2">
        <f t="shared" si="433"/>
        <v>2000</v>
      </c>
      <c r="W2759" s="18" t="str">
        <f t="shared" si="434"/>
        <v>noyabr</v>
      </c>
      <c r="X2759" s="18" t="str">
        <f t="shared" si="435"/>
        <v>Philip Kaufman</v>
      </c>
      <c r="Y2759" s="18" t="str">
        <f t="shared" si="436"/>
        <v>QUİLLS</v>
      </c>
      <c r="Z2759" s="18" t="str">
        <f t="shared" si="437"/>
        <v>Normal</v>
      </c>
      <c r="AA2759" s="18" t="str">
        <f>VLOOKUP(D2759, lookups!$A$2:$B$18, 2, FALSE)</f>
        <v>Medium Budget</v>
      </c>
      <c r="AB2759" s="18" t="str">
        <f t="shared" si="438"/>
        <v>Not Recommended</v>
      </c>
      <c r="AC2759" s="18" t="str">
        <f t="shared" si="439"/>
        <v>Normal</v>
      </c>
    </row>
    <row r="2760" spans="1:29" x14ac:dyDescent="0.35">
      <c r="A2760" s="18" t="s">
        <v>4438</v>
      </c>
      <c r="B2760" s="19">
        <v>39014</v>
      </c>
      <c r="C2760" s="18" t="s">
        <v>50</v>
      </c>
      <c r="D2760" s="18" t="s">
        <v>38</v>
      </c>
      <c r="E2760" s="18" t="s">
        <v>21</v>
      </c>
      <c r="F2760" s="18" t="s">
        <v>22</v>
      </c>
      <c r="G2760" s="18" t="s">
        <v>150</v>
      </c>
      <c r="H2760" s="18" t="s">
        <v>2287</v>
      </c>
      <c r="I2760" s="18" t="s">
        <v>4439</v>
      </c>
      <c r="J2760" s="20">
        <v>939</v>
      </c>
      <c r="K2760" s="20">
        <v>2321</v>
      </c>
      <c r="L2760" s="20">
        <v>18</v>
      </c>
      <c r="M2760" s="20">
        <v>837</v>
      </c>
      <c r="N2760" s="20">
        <v>3</v>
      </c>
      <c r="O2760" s="20">
        <v>37</v>
      </c>
      <c r="P2760" s="20">
        <v>99</v>
      </c>
      <c r="Q2760" s="3">
        <v>7059537</v>
      </c>
      <c r="R2760" s="3">
        <v>3000000</v>
      </c>
      <c r="S2760" s="3">
        <f t="shared" si="430"/>
        <v>4059537</v>
      </c>
      <c r="T2760" s="4">
        <f t="shared" si="431"/>
        <v>1.3531789999999999</v>
      </c>
      <c r="U2760" s="5">
        <f t="shared" si="432"/>
        <v>12.6249716</v>
      </c>
      <c r="V2760" s="2">
        <f t="shared" si="433"/>
        <v>2006</v>
      </c>
      <c r="W2760" s="18" t="str">
        <f t="shared" si="434"/>
        <v>oktyabr</v>
      </c>
      <c r="X2760" s="18" t="str">
        <f t="shared" si="435"/>
        <v>Nnegest LikkÃ©</v>
      </c>
      <c r="Y2760" s="18" t="str">
        <f t="shared" si="436"/>
        <v>PHAT GİRLZ</v>
      </c>
      <c r="Z2760" s="18" t="str">
        <f t="shared" si="437"/>
        <v>Normal</v>
      </c>
      <c r="AA2760" s="18" t="str">
        <f>VLOOKUP(D2760, lookups!$A$2:$B$18, 2, FALSE)</f>
        <v>Medium Budget</v>
      </c>
      <c r="AB2760" s="18" t="str">
        <f t="shared" si="438"/>
        <v>Not Recommended</v>
      </c>
      <c r="AC2760" s="18" t="str">
        <f t="shared" si="439"/>
        <v>Normal</v>
      </c>
    </row>
    <row r="2761" spans="1:29" x14ac:dyDescent="0.35">
      <c r="A2761" s="18" t="s">
        <v>2749</v>
      </c>
      <c r="B2761" s="19">
        <v>37143</v>
      </c>
      <c r="C2761" s="18" t="s">
        <v>50</v>
      </c>
      <c r="D2761" s="18" t="s">
        <v>38</v>
      </c>
      <c r="E2761" s="18" t="s">
        <v>21</v>
      </c>
      <c r="F2761" s="18" t="s">
        <v>22</v>
      </c>
      <c r="G2761" s="18" t="s">
        <v>110</v>
      </c>
      <c r="H2761" s="18" t="s">
        <v>2750</v>
      </c>
      <c r="I2761" s="18" t="s">
        <v>2751</v>
      </c>
      <c r="J2761" s="20">
        <v>378</v>
      </c>
      <c r="K2761" s="20">
        <v>1173</v>
      </c>
      <c r="L2761" s="20">
        <v>0</v>
      </c>
      <c r="M2761" s="20">
        <v>682</v>
      </c>
      <c r="N2761" s="20">
        <v>6.7</v>
      </c>
      <c r="O2761" s="20">
        <v>110</v>
      </c>
      <c r="P2761" s="20">
        <v>97</v>
      </c>
      <c r="Q2761" s="3">
        <v>7022940</v>
      </c>
      <c r="R2761" s="3">
        <v>1000000</v>
      </c>
      <c r="S2761" s="3">
        <f t="shared" si="430"/>
        <v>6022940</v>
      </c>
      <c r="T2761" s="4">
        <f t="shared" si="431"/>
        <v>6.0229400000000002</v>
      </c>
      <c r="U2761" s="5">
        <f t="shared" si="432"/>
        <v>29.277376</v>
      </c>
      <c r="V2761" s="2">
        <f t="shared" si="433"/>
        <v>2001</v>
      </c>
      <c r="W2761" s="18" t="str">
        <f t="shared" si="434"/>
        <v>sentyabr</v>
      </c>
      <c r="X2761" s="18" t="str">
        <f t="shared" si="435"/>
        <v>Charles Herman-Wurmfeld</v>
      </c>
      <c r="Y2761" s="18" t="str">
        <f t="shared" si="436"/>
        <v>KİSSİNG JESSİCA STEİN</v>
      </c>
      <c r="Z2761" s="18" t="str">
        <f t="shared" si="437"/>
        <v>Normal</v>
      </c>
      <c r="AA2761" s="18" t="str">
        <f>VLOOKUP(D2761, lookups!$A$2:$B$18, 2, FALSE)</f>
        <v>Medium Budget</v>
      </c>
      <c r="AB2761" s="18" t="str">
        <f t="shared" si="438"/>
        <v>Not Recommended</v>
      </c>
      <c r="AC2761" s="18" t="str">
        <f t="shared" si="439"/>
        <v>Normal</v>
      </c>
    </row>
    <row r="2762" spans="1:29" x14ac:dyDescent="0.35">
      <c r="A2762" s="18" t="s">
        <v>6367</v>
      </c>
      <c r="B2762" s="19">
        <v>41275</v>
      </c>
      <c r="C2762" s="18" t="s">
        <v>50</v>
      </c>
      <c r="D2762" s="18" t="s">
        <v>27</v>
      </c>
      <c r="E2762" s="18" t="s">
        <v>21</v>
      </c>
      <c r="F2762" s="18" t="s">
        <v>22</v>
      </c>
      <c r="G2762" s="18" t="s">
        <v>102</v>
      </c>
      <c r="H2762" s="18" t="s">
        <v>6368</v>
      </c>
      <c r="I2762" s="18" t="s">
        <v>1567</v>
      </c>
      <c r="J2762" s="20">
        <v>549</v>
      </c>
      <c r="K2762" s="20">
        <v>1373</v>
      </c>
      <c r="L2762" s="20">
        <v>148</v>
      </c>
      <c r="M2762" s="20">
        <v>0</v>
      </c>
      <c r="N2762" s="20">
        <v>4.4000000000000004</v>
      </c>
      <c r="O2762" s="20">
        <v>40</v>
      </c>
      <c r="P2762" s="20">
        <v>93</v>
      </c>
      <c r="Q2762" s="3">
        <v>7017178</v>
      </c>
      <c r="R2762" s="3">
        <v>17500000</v>
      </c>
      <c r="S2762" s="3">
        <f t="shared" si="430"/>
        <v>-10482822</v>
      </c>
      <c r="T2762" s="4">
        <f t="shared" si="431"/>
        <v>-0.59901839999999995</v>
      </c>
      <c r="U2762" s="5">
        <f t="shared" si="432"/>
        <v>17.360392640000001</v>
      </c>
      <c r="V2762" s="2">
        <f t="shared" si="433"/>
        <v>2013</v>
      </c>
      <c r="W2762" s="18" t="str">
        <f t="shared" si="434"/>
        <v>yanvar</v>
      </c>
      <c r="X2762" s="18" t="str">
        <f t="shared" si="435"/>
        <v>Kasi Lemmons</v>
      </c>
      <c r="Y2762" s="18" t="str">
        <f t="shared" si="436"/>
        <v>BLACK NATİVİTY</v>
      </c>
      <c r="Z2762" s="18" t="str">
        <f t="shared" si="437"/>
        <v>Normal</v>
      </c>
      <c r="AA2762" s="18" t="str">
        <f>VLOOKUP(D2762, lookups!$A$2:$B$18, 2, FALSE)</f>
        <v>Medium Budget</v>
      </c>
      <c r="AB2762" s="18" t="str">
        <f t="shared" si="438"/>
        <v>Not Recommended</v>
      </c>
      <c r="AC2762" s="18" t="str">
        <f t="shared" si="439"/>
        <v>High Buzz Mismatch</v>
      </c>
    </row>
    <row r="2763" spans="1:29" x14ac:dyDescent="0.35">
      <c r="A2763" s="18" t="s">
        <v>4298</v>
      </c>
      <c r="B2763" s="19">
        <v>38816</v>
      </c>
      <c r="C2763" s="18" t="s">
        <v>50</v>
      </c>
      <c r="D2763" s="18" t="s">
        <v>95</v>
      </c>
      <c r="E2763" s="18" t="s">
        <v>21</v>
      </c>
      <c r="F2763" s="18" t="s">
        <v>22</v>
      </c>
      <c r="G2763" s="18" t="s">
        <v>150</v>
      </c>
      <c r="H2763" s="18" t="s">
        <v>4299</v>
      </c>
      <c r="I2763" s="18" t="s">
        <v>4300</v>
      </c>
      <c r="J2763" s="20">
        <v>592</v>
      </c>
      <c r="K2763" s="20">
        <v>2000</v>
      </c>
      <c r="L2763" s="20">
        <v>17</v>
      </c>
      <c r="M2763" s="20">
        <v>244</v>
      </c>
      <c r="N2763" s="20">
        <v>2.1</v>
      </c>
      <c r="O2763" s="20">
        <v>25</v>
      </c>
      <c r="P2763" s="20">
        <v>95</v>
      </c>
      <c r="Q2763" s="3">
        <v>7009668</v>
      </c>
      <c r="R2763" s="3">
        <v>5600000</v>
      </c>
      <c r="S2763" s="3">
        <f t="shared" si="430"/>
        <v>1409668</v>
      </c>
      <c r="T2763" s="4">
        <f t="shared" si="431"/>
        <v>0.25172642857142857</v>
      </c>
      <c r="U2763" s="5">
        <f t="shared" si="432"/>
        <v>8.5250905714285725</v>
      </c>
      <c r="V2763" s="2">
        <f t="shared" si="433"/>
        <v>2006</v>
      </c>
      <c r="W2763" s="18" t="str">
        <f t="shared" si="434"/>
        <v>aprel</v>
      </c>
      <c r="X2763" s="18" t="str">
        <f t="shared" si="435"/>
        <v>Preston A. Whitmore II</v>
      </c>
      <c r="Y2763" s="18" t="str">
        <f t="shared" si="436"/>
        <v>CROSSOVER</v>
      </c>
      <c r="Z2763" s="18" t="str">
        <f t="shared" si="437"/>
        <v>Normal</v>
      </c>
      <c r="AA2763" s="18" t="str">
        <f>VLOOKUP(D2763, lookups!$A$2:$B$18, 2, FALSE)</f>
        <v>High Budget</v>
      </c>
      <c r="AB2763" s="18" t="str">
        <f t="shared" si="438"/>
        <v>Not Recommended</v>
      </c>
      <c r="AC2763" s="18" t="str">
        <f t="shared" si="439"/>
        <v>High Buzz Mismatch</v>
      </c>
    </row>
    <row r="2764" spans="1:29" x14ac:dyDescent="0.35">
      <c r="A2764" s="18" t="s">
        <v>3530</v>
      </c>
      <c r="B2764" s="19">
        <v>37693</v>
      </c>
      <c r="C2764" s="18" t="s">
        <v>50</v>
      </c>
      <c r="D2764" s="18" t="s">
        <v>51</v>
      </c>
      <c r="E2764" s="18" t="s">
        <v>178</v>
      </c>
      <c r="F2764" s="18" t="s">
        <v>179</v>
      </c>
      <c r="G2764" s="18" t="s">
        <v>150</v>
      </c>
      <c r="H2764" s="18" t="s">
        <v>3531</v>
      </c>
      <c r="I2764" s="18" t="s">
        <v>3532</v>
      </c>
      <c r="J2764" s="20">
        <v>23</v>
      </c>
      <c r="K2764" s="20">
        <v>29</v>
      </c>
      <c r="L2764" s="20">
        <v>162</v>
      </c>
      <c r="M2764" s="20">
        <v>0</v>
      </c>
      <c r="N2764" s="20">
        <v>7.8</v>
      </c>
      <c r="O2764" s="20">
        <v>167</v>
      </c>
      <c r="P2764" s="20">
        <v>80</v>
      </c>
      <c r="Q2764" s="3">
        <v>7002255</v>
      </c>
      <c r="R2764" s="3">
        <v>9500000</v>
      </c>
      <c r="S2764" s="3">
        <f t="shared" si="430"/>
        <v>-2497745</v>
      </c>
      <c r="T2764" s="4">
        <f t="shared" si="431"/>
        <v>-0.26292052631578949</v>
      </c>
      <c r="U2764" s="5">
        <f t="shared" si="432"/>
        <v>31.094831789473684</v>
      </c>
      <c r="V2764" s="2">
        <f t="shared" si="433"/>
        <v>2003</v>
      </c>
      <c r="W2764" s="18" t="str">
        <f t="shared" si="434"/>
        <v>mart</v>
      </c>
      <c r="X2764" s="18" t="str">
        <f t="shared" si="435"/>
        <v>Sylvain Chomet</v>
      </c>
      <c r="Y2764" s="18" t="str">
        <f t="shared" si="436"/>
        <v>THE TRİPLETS OF BELLEVİLLE</v>
      </c>
      <c r="Z2764" s="18" t="str">
        <f t="shared" si="437"/>
        <v>Normal</v>
      </c>
      <c r="AA2764" s="18" t="str">
        <f>VLOOKUP(D2764, lookups!$A$2:$B$18, 2, FALSE)</f>
        <v>High Budget</v>
      </c>
      <c r="AB2764" s="18" t="str">
        <f t="shared" si="438"/>
        <v>Not Recommended</v>
      </c>
      <c r="AC2764" s="18" t="str">
        <f t="shared" si="439"/>
        <v>Normal</v>
      </c>
    </row>
    <row r="2765" spans="1:29" x14ac:dyDescent="0.35">
      <c r="A2765" s="18" t="s">
        <v>4854</v>
      </c>
      <c r="B2765" s="19">
        <v>39585</v>
      </c>
      <c r="C2765" s="18" t="s">
        <v>50</v>
      </c>
      <c r="D2765" s="18" t="s">
        <v>38</v>
      </c>
      <c r="E2765" s="18" t="s">
        <v>21</v>
      </c>
      <c r="F2765" s="18" t="s">
        <v>22</v>
      </c>
      <c r="G2765" s="18" t="s">
        <v>150</v>
      </c>
      <c r="H2765" s="18" t="s">
        <v>4855</v>
      </c>
      <c r="I2765" s="18" t="s">
        <v>894</v>
      </c>
      <c r="J2765" s="20">
        <v>885</v>
      </c>
      <c r="K2765" s="20">
        <v>2907</v>
      </c>
      <c r="L2765" s="20">
        <v>119</v>
      </c>
      <c r="M2765" s="20">
        <v>797</v>
      </c>
      <c r="N2765" s="20">
        <v>4.3</v>
      </c>
      <c r="O2765" s="20">
        <v>45</v>
      </c>
      <c r="P2765" s="20">
        <v>83</v>
      </c>
      <c r="Q2765" s="3">
        <v>7001720</v>
      </c>
      <c r="R2765" s="3">
        <v>12000000</v>
      </c>
      <c r="S2765" s="3">
        <f t="shared" si="430"/>
        <v>-4998280</v>
      </c>
      <c r="T2765" s="4">
        <f t="shared" si="431"/>
        <v>-0.41652333333333336</v>
      </c>
      <c r="U2765" s="5">
        <f t="shared" si="432"/>
        <v>17.113090666666665</v>
      </c>
      <c r="V2765" s="2">
        <f t="shared" si="433"/>
        <v>2008</v>
      </c>
      <c r="W2765" s="18" t="str">
        <f t="shared" si="434"/>
        <v>may</v>
      </c>
      <c r="X2765" s="18" t="str">
        <f t="shared" si="435"/>
        <v>David Zucker</v>
      </c>
      <c r="Y2765" s="18" t="str">
        <f t="shared" si="436"/>
        <v>AN AMERİCAN CAROL</v>
      </c>
      <c r="Z2765" s="18" t="str">
        <f t="shared" si="437"/>
        <v>Normal</v>
      </c>
      <c r="AA2765" s="18" t="str">
        <f>VLOOKUP(D2765, lookups!$A$2:$B$18, 2, FALSE)</f>
        <v>Medium Budget</v>
      </c>
      <c r="AB2765" s="18" t="str">
        <f t="shared" si="438"/>
        <v>Not Recommended</v>
      </c>
      <c r="AC2765" s="18" t="str">
        <f t="shared" si="439"/>
        <v>High Buzz Mismatch</v>
      </c>
    </row>
    <row r="2766" spans="1:29" x14ac:dyDescent="0.35">
      <c r="A2766" s="18" t="s">
        <v>324</v>
      </c>
      <c r="B2766" s="19">
        <v>29480</v>
      </c>
      <c r="C2766" s="18" t="s">
        <v>50</v>
      </c>
      <c r="D2766" s="18" t="s">
        <v>95</v>
      </c>
      <c r="E2766" s="18" t="s">
        <v>21</v>
      </c>
      <c r="F2766" s="18" t="s">
        <v>101</v>
      </c>
      <c r="G2766" s="18" t="s">
        <v>102</v>
      </c>
      <c r="H2766" s="18" t="s">
        <v>325</v>
      </c>
      <c r="I2766" s="18" t="s">
        <v>326</v>
      </c>
      <c r="J2766" s="20">
        <v>521</v>
      </c>
      <c r="K2766" s="20">
        <v>1883</v>
      </c>
      <c r="L2766" s="20">
        <v>5</v>
      </c>
      <c r="M2766" s="20">
        <v>328</v>
      </c>
      <c r="N2766" s="20">
        <v>4.7</v>
      </c>
      <c r="O2766" s="20">
        <v>32</v>
      </c>
      <c r="P2766" s="20">
        <v>119</v>
      </c>
      <c r="Q2766" s="3">
        <v>7000000</v>
      </c>
      <c r="R2766" s="3">
        <v>36000000</v>
      </c>
      <c r="S2766" s="3">
        <f t="shared" si="430"/>
        <v>-29000000</v>
      </c>
      <c r="T2766" s="4">
        <f t="shared" si="431"/>
        <v>-0.80555555555555558</v>
      </c>
      <c r="U2766" s="5">
        <f t="shared" si="432"/>
        <v>18.51057777777778</v>
      </c>
      <c r="V2766" s="2">
        <f t="shared" si="433"/>
        <v>1980</v>
      </c>
      <c r="W2766" s="18" t="str">
        <f t="shared" si="434"/>
        <v>sentyabr</v>
      </c>
      <c r="X2766" s="18" t="str">
        <f t="shared" si="435"/>
        <v>Jerry Jameson</v>
      </c>
      <c r="Y2766" s="18" t="str">
        <f t="shared" si="436"/>
        <v>RAİSE THE TİTANİC</v>
      </c>
      <c r="Z2766" s="18" t="str">
        <f t="shared" si="437"/>
        <v>Normal</v>
      </c>
      <c r="AA2766" s="18" t="str">
        <f>VLOOKUP(D2766, lookups!$A$2:$B$18, 2, FALSE)</f>
        <v>High Budget</v>
      </c>
      <c r="AB2766" s="18" t="str">
        <f t="shared" si="438"/>
        <v>Not Recommended</v>
      </c>
      <c r="AC2766" s="18" t="str">
        <f t="shared" si="439"/>
        <v>High Buzz Mismatch</v>
      </c>
    </row>
    <row r="2767" spans="1:29" x14ac:dyDescent="0.35">
      <c r="A2767" s="18" t="s">
        <v>6932</v>
      </c>
      <c r="B2767" s="19">
        <v>42283</v>
      </c>
      <c r="C2767" s="18" t="s">
        <v>50</v>
      </c>
      <c r="D2767" s="18" t="s">
        <v>38</v>
      </c>
      <c r="E2767" s="18" t="s">
        <v>21</v>
      </c>
      <c r="F2767" s="18" t="s">
        <v>22</v>
      </c>
      <c r="G2767" s="18" t="s">
        <v>110</v>
      </c>
      <c r="H2767" s="18" t="s">
        <v>6933</v>
      </c>
      <c r="I2767" s="18" t="s">
        <v>2382</v>
      </c>
      <c r="J2767" s="20">
        <v>1000</v>
      </c>
      <c r="K2767" s="20">
        <v>3944</v>
      </c>
      <c r="L2767" s="20">
        <v>234</v>
      </c>
      <c r="M2767" s="20">
        <v>0</v>
      </c>
      <c r="N2767" s="20">
        <v>6.1</v>
      </c>
      <c r="O2767" s="20">
        <v>125</v>
      </c>
      <c r="P2767" s="20">
        <v>107</v>
      </c>
      <c r="Q2767" s="3">
        <v>6998324</v>
      </c>
      <c r="R2767" s="3">
        <v>28000000</v>
      </c>
      <c r="S2767" s="3">
        <f t="shared" si="430"/>
        <v>-21001676</v>
      </c>
      <c r="T2767" s="4">
        <f t="shared" si="431"/>
        <v>-0.75005985714285717</v>
      </c>
      <c r="U2767" s="5">
        <f t="shared" si="432"/>
        <v>24.099976057142857</v>
      </c>
      <c r="V2767" s="2">
        <f t="shared" si="433"/>
        <v>2015</v>
      </c>
      <c r="W2767" s="18" t="str">
        <f t="shared" si="434"/>
        <v>oktyabr</v>
      </c>
      <c r="X2767" s="18" t="str">
        <f t="shared" si="435"/>
        <v>David Gordon Green</v>
      </c>
      <c r="Y2767" s="18" t="str">
        <f t="shared" si="436"/>
        <v>OUR BRAND IS CRİSİS</v>
      </c>
      <c r="Z2767" s="18" t="str">
        <f t="shared" si="437"/>
        <v>Normal</v>
      </c>
      <c r="AA2767" s="18" t="str">
        <f>VLOOKUP(D2767, lookups!$A$2:$B$18, 2, FALSE)</f>
        <v>Medium Budget</v>
      </c>
      <c r="AB2767" s="18" t="str">
        <f t="shared" si="438"/>
        <v>Not Recommended</v>
      </c>
      <c r="AC2767" s="18" t="str">
        <f t="shared" si="439"/>
        <v>Normal</v>
      </c>
    </row>
    <row r="2768" spans="1:29" x14ac:dyDescent="0.35">
      <c r="A2768" s="18" t="s">
        <v>2483</v>
      </c>
      <c r="B2768" s="19">
        <v>36686</v>
      </c>
      <c r="C2768" s="18" t="s">
        <v>50</v>
      </c>
      <c r="D2768" s="18" t="s">
        <v>38</v>
      </c>
      <c r="E2768" s="18" t="s">
        <v>21</v>
      </c>
      <c r="F2768" s="18" t="s">
        <v>22</v>
      </c>
      <c r="G2768" s="18" t="s">
        <v>150</v>
      </c>
      <c r="H2768" s="18" t="s">
        <v>1944</v>
      </c>
      <c r="I2768" s="18" t="s">
        <v>2484</v>
      </c>
      <c r="J2768" s="20">
        <v>931</v>
      </c>
      <c r="K2768" s="20">
        <v>3848</v>
      </c>
      <c r="L2768" s="20">
        <v>25</v>
      </c>
      <c r="M2768" s="20">
        <v>262</v>
      </c>
      <c r="N2768" s="20">
        <v>5.7</v>
      </c>
      <c r="O2768" s="20">
        <v>29</v>
      </c>
      <c r="P2768" s="20">
        <v>81</v>
      </c>
      <c r="Q2768" s="3">
        <v>6982680</v>
      </c>
      <c r="R2768" s="3">
        <v>10000000</v>
      </c>
      <c r="S2768" s="3">
        <f t="shared" si="430"/>
        <v>-3017320</v>
      </c>
      <c r="T2768" s="4">
        <f t="shared" si="431"/>
        <v>-0.301732</v>
      </c>
      <c r="U2768" s="5">
        <f t="shared" si="432"/>
        <v>22.7055072</v>
      </c>
      <c r="V2768" s="2">
        <f t="shared" si="433"/>
        <v>2000</v>
      </c>
      <c r="W2768" s="18" t="str">
        <f t="shared" si="434"/>
        <v>iyun</v>
      </c>
      <c r="X2768" s="18" t="str">
        <f t="shared" si="435"/>
        <v>Scott Alexander</v>
      </c>
      <c r="Y2768" s="18" t="str">
        <f t="shared" si="436"/>
        <v>SCREWED</v>
      </c>
      <c r="Z2768" s="18" t="str">
        <f t="shared" si="437"/>
        <v>Normal</v>
      </c>
      <c r="AA2768" s="18" t="str">
        <f>VLOOKUP(D2768, lookups!$A$2:$B$18, 2, FALSE)</f>
        <v>Medium Budget</v>
      </c>
      <c r="AB2768" s="18" t="str">
        <f t="shared" si="438"/>
        <v>Not Recommended</v>
      </c>
      <c r="AC2768" s="18" t="str">
        <f t="shared" si="439"/>
        <v>High Buzz Mismatch</v>
      </c>
    </row>
    <row r="2769" spans="1:29" x14ac:dyDescent="0.35">
      <c r="A2769" s="18" t="s">
        <v>5964</v>
      </c>
      <c r="B2769" s="19">
        <v>40587</v>
      </c>
      <c r="C2769" s="18" t="s">
        <v>50</v>
      </c>
      <c r="D2769" s="18" t="s">
        <v>38</v>
      </c>
      <c r="E2769" s="18" t="s">
        <v>21</v>
      </c>
      <c r="F2769" s="18" t="s">
        <v>22</v>
      </c>
      <c r="G2769" s="18" t="s">
        <v>110</v>
      </c>
      <c r="H2769" s="18" t="s">
        <v>3882</v>
      </c>
      <c r="I2769" s="18" t="s">
        <v>5965</v>
      </c>
      <c r="J2769" s="20">
        <v>2000</v>
      </c>
      <c r="K2769" s="20">
        <v>5519</v>
      </c>
      <c r="L2769" s="20">
        <v>31</v>
      </c>
      <c r="M2769" s="20">
        <v>0</v>
      </c>
      <c r="N2769" s="20">
        <v>6.3</v>
      </c>
      <c r="O2769" s="20">
        <v>136</v>
      </c>
      <c r="P2769" s="20">
        <v>97</v>
      </c>
      <c r="Q2769" s="3">
        <v>6923891</v>
      </c>
      <c r="R2769" s="3">
        <v>23000000</v>
      </c>
      <c r="S2769" s="3">
        <f t="shared" si="430"/>
        <v>-16076109</v>
      </c>
      <c r="T2769" s="4">
        <f t="shared" si="431"/>
        <v>-0.69896126086956523</v>
      </c>
      <c r="U2769" s="5">
        <f t="shared" si="432"/>
        <v>24.920415495652172</v>
      </c>
      <c r="V2769" s="2">
        <f t="shared" si="433"/>
        <v>2011</v>
      </c>
      <c r="W2769" s="18" t="str">
        <f t="shared" si="434"/>
        <v>fevral</v>
      </c>
      <c r="X2769" s="18" t="str">
        <f t="shared" si="435"/>
        <v>Michael Dowse</v>
      </c>
      <c r="Y2769" s="18" t="str">
        <f t="shared" si="436"/>
        <v>TAKE ME HOME TONİGHT</v>
      </c>
      <c r="Z2769" s="18" t="str">
        <f t="shared" si="437"/>
        <v>Normal</v>
      </c>
      <c r="AA2769" s="18" t="str">
        <f>VLOOKUP(D2769, lookups!$A$2:$B$18, 2, FALSE)</f>
        <v>Medium Budget</v>
      </c>
      <c r="AB2769" s="18" t="str">
        <f t="shared" si="438"/>
        <v>Not Recommended</v>
      </c>
      <c r="AC2769" s="18" t="str">
        <f t="shared" si="439"/>
        <v>Normal</v>
      </c>
    </row>
    <row r="2770" spans="1:29" x14ac:dyDescent="0.35">
      <c r="A2770" s="18" t="s">
        <v>5572</v>
      </c>
      <c r="B2770" s="19">
        <v>40408</v>
      </c>
      <c r="C2770" s="18" t="s">
        <v>50</v>
      </c>
      <c r="D2770" s="18" t="s">
        <v>27</v>
      </c>
      <c r="E2770" s="18" t="s">
        <v>178</v>
      </c>
      <c r="F2770" s="18" t="s">
        <v>356</v>
      </c>
      <c r="G2770" s="18" t="s">
        <v>110</v>
      </c>
      <c r="H2770" s="18" t="s">
        <v>5573</v>
      </c>
      <c r="I2770" s="18" t="s">
        <v>5574</v>
      </c>
      <c r="J2770" s="20">
        <v>131</v>
      </c>
      <c r="K2770" s="20">
        <v>343</v>
      </c>
      <c r="L2770" s="20">
        <v>777</v>
      </c>
      <c r="M2770" s="20">
        <v>37000</v>
      </c>
      <c r="N2770" s="20">
        <v>8.1999999999999993</v>
      </c>
      <c r="O2770" s="20">
        <v>226</v>
      </c>
      <c r="P2770" s="20">
        <v>139</v>
      </c>
      <c r="Q2770" s="3">
        <v>6857096</v>
      </c>
      <c r="R2770" s="3">
        <v>6800000</v>
      </c>
      <c r="S2770" s="3">
        <f t="shared" si="430"/>
        <v>57096</v>
      </c>
      <c r="T2770" s="4">
        <f t="shared" si="431"/>
        <v>8.3964705882352934E-3</v>
      </c>
      <c r="U2770" s="5">
        <f t="shared" si="432"/>
        <v>36.503358588235294</v>
      </c>
      <c r="V2770" s="2">
        <f t="shared" si="433"/>
        <v>2010</v>
      </c>
      <c r="W2770" s="18" t="str">
        <f t="shared" si="434"/>
        <v>avgust</v>
      </c>
      <c r="X2770" s="18" t="str">
        <f t="shared" si="435"/>
        <v>Denis Villeneuve</v>
      </c>
      <c r="Y2770" s="18" t="str">
        <f t="shared" si="436"/>
        <v>INCENDİES</v>
      </c>
      <c r="Z2770" s="18" t="str">
        <f t="shared" si="437"/>
        <v>Normal</v>
      </c>
      <c r="AA2770" s="18" t="str">
        <f>VLOOKUP(D2770, lookups!$A$2:$B$18, 2, FALSE)</f>
        <v>Medium Budget</v>
      </c>
      <c r="AB2770" s="18" t="str">
        <f t="shared" si="438"/>
        <v>Not Recommended</v>
      </c>
      <c r="AC2770" s="18" t="str">
        <f t="shared" si="439"/>
        <v>High Buzz / High Score</v>
      </c>
    </row>
    <row r="2771" spans="1:29" x14ac:dyDescent="0.35">
      <c r="A2771" s="18" t="s">
        <v>4455</v>
      </c>
      <c r="B2771" s="19">
        <v>38878</v>
      </c>
      <c r="C2771" s="18" t="s">
        <v>50</v>
      </c>
      <c r="D2771" s="18" t="s">
        <v>95</v>
      </c>
      <c r="E2771" s="18" t="s">
        <v>21</v>
      </c>
      <c r="F2771" s="18" t="s">
        <v>29</v>
      </c>
      <c r="G2771" s="18" t="s">
        <v>110</v>
      </c>
      <c r="H2771" s="18" t="s">
        <v>1834</v>
      </c>
      <c r="I2771" s="18" t="s">
        <v>3494</v>
      </c>
      <c r="J2771" s="20">
        <v>23000</v>
      </c>
      <c r="K2771" s="20">
        <v>27381</v>
      </c>
      <c r="L2771" s="20">
        <v>47</v>
      </c>
      <c r="M2771" s="20">
        <v>0</v>
      </c>
      <c r="N2771" s="20">
        <v>7.4</v>
      </c>
      <c r="O2771" s="20">
        <v>157</v>
      </c>
      <c r="P2771" s="20">
        <v>122</v>
      </c>
      <c r="Q2771" s="3">
        <v>6855137</v>
      </c>
      <c r="R2771" s="3">
        <v>17000000</v>
      </c>
      <c r="S2771" s="3">
        <f t="shared" si="430"/>
        <v>-10144863</v>
      </c>
      <c r="T2771" s="4">
        <f t="shared" si="431"/>
        <v>-0.59675664705882348</v>
      </c>
      <c r="U2771" s="5">
        <f t="shared" si="432"/>
        <v>29.361297341176471</v>
      </c>
      <c r="V2771" s="2">
        <f t="shared" si="433"/>
        <v>2006</v>
      </c>
      <c r="W2771" s="18" t="str">
        <f t="shared" si="434"/>
        <v>iyun</v>
      </c>
      <c r="X2771" s="18" t="str">
        <f t="shared" si="435"/>
        <v>Wayne Kramer</v>
      </c>
      <c r="Y2771" s="18" t="str">
        <f t="shared" si="436"/>
        <v>RUNNİNG SCARED</v>
      </c>
      <c r="Z2771" s="18" t="str">
        <f t="shared" si="437"/>
        <v>Normal</v>
      </c>
      <c r="AA2771" s="18" t="str">
        <f>VLOOKUP(D2771, lookups!$A$2:$B$18, 2, FALSE)</f>
        <v>High Budget</v>
      </c>
      <c r="AB2771" s="18" t="str">
        <f t="shared" si="438"/>
        <v>Not Recommended</v>
      </c>
      <c r="AC2771" s="18" t="str">
        <f t="shared" si="439"/>
        <v>Normal</v>
      </c>
    </row>
    <row r="2772" spans="1:29" x14ac:dyDescent="0.35">
      <c r="A2772" s="18" t="s">
        <v>3553</v>
      </c>
      <c r="B2772" s="19">
        <v>37738</v>
      </c>
      <c r="C2772" s="18" t="s">
        <v>50</v>
      </c>
      <c r="D2772" s="18" t="s">
        <v>27</v>
      </c>
      <c r="E2772" s="18" t="s">
        <v>21</v>
      </c>
      <c r="F2772" s="18" t="s">
        <v>356</v>
      </c>
      <c r="G2772" s="18" t="s">
        <v>150</v>
      </c>
      <c r="H2772" s="18" t="s">
        <v>3554</v>
      </c>
      <c r="I2772" s="18" t="s">
        <v>3555</v>
      </c>
      <c r="J2772" s="20">
        <v>669</v>
      </c>
      <c r="K2772" s="20">
        <v>1267</v>
      </c>
      <c r="L2772" s="20">
        <v>17</v>
      </c>
      <c r="M2772" s="20">
        <v>0</v>
      </c>
      <c r="N2772" s="20">
        <v>6.2</v>
      </c>
      <c r="O2772" s="20">
        <v>129</v>
      </c>
      <c r="P2772" s="20">
        <v>100</v>
      </c>
      <c r="Q2772" s="3">
        <v>6852144</v>
      </c>
      <c r="R2772" s="3">
        <v>22000000</v>
      </c>
      <c r="S2772" s="3">
        <f t="shared" si="430"/>
        <v>-15147856</v>
      </c>
      <c r="T2772" s="4">
        <f t="shared" si="431"/>
        <v>-0.68853890909090909</v>
      </c>
      <c r="U2772" s="5">
        <f t="shared" si="432"/>
        <v>24.524584436363636</v>
      </c>
      <c r="V2772" s="2">
        <f t="shared" si="433"/>
        <v>2003</v>
      </c>
      <c r="W2772" s="18" t="str">
        <f t="shared" si="434"/>
        <v>aprel</v>
      </c>
      <c r="X2772" s="18" t="str">
        <f t="shared" si="435"/>
        <v>Glen Morgan</v>
      </c>
      <c r="Y2772" s="18" t="str">
        <f t="shared" si="436"/>
        <v>WİLLARD</v>
      </c>
      <c r="Z2772" s="18" t="str">
        <f t="shared" si="437"/>
        <v>Normal</v>
      </c>
      <c r="AA2772" s="18" t="str">
        <f>VLOOKUP(D2772, lookups!$A$2:$B$18, 2, FALSE)</f>
        <v>Medium Budget</v>
      </c>
      <c r="AB2772" s="18" t="str">
        <f t="shared" si="438"/>
        <v>Not Recommended</v>
      </c>
      <c r="AC2772" s="18" t="str">
        <f t="shared" si="439"/>
        <v>Normal</v>
      </c>
    </row>
    <row r="2773" spans="1:29" x14ac:dyDescent="0.35">
      <c r="A2773" s="18" t="s">
        <v>6559</v>
      </c>
      <c r="B2773" s="19">
        <v>41519</v>
      </c>
      <c r="C2773" s="18" t="s">
        <v>50</v>
      </c>
      <c r="D2773" s="18" t="s">
        <v>38</v>
      </c>
      <c r="E2773" s="18" t="s">
        <v>21</v>
      </c>
      <c r="F2773" s="18" t="s">
        <v>22</v>
      </c>
      <c r="G2773" s="18" t="s">
        <v>110</v>
      </c>
      <c r="H2773" s="18" t="s">
        <v>5982</v>
      </c>
      <c r="I2773" s="18" t="s">
        <v>6560</v>
      </c>
      <c r="J2773" s="20">
        <v>8000</v>
      </c>
      <c r="K2773" s="20">
        <v>10040</v>
      </c>
      <c r="L2773" s="20">
        <v>53</v>
      </c>
      <c r="M2773" s="20">
        <v>10000</v>
      </c>
      <c r="N2773" s="20">
        <v>7.1</v>
      </c>
      <c r="O2773" s="20">
        <v>220</v>
      </c>
      <c r="P2773" s="20">
        <v>95</v>
      </c>
      <c r="Q2773" s="3">
        <v>6851969</v>
      </c>
      <c r="R2773" s="3">
        <v>2500000</v>
      </c>
      <c r="S2773" s="3">
        <f t="shared" si="430"/>
        <v>4351969</v>
      </c>
      <c r="T2773" s="4">
        <f t="shared" si="431"/>
        <v>1.7407876</v>
      </c>
      <c r="U2773" s="5">
        <f t="shared" si="432"/>
        <v>30.09631504</v>
      </c>
      <c r="V2773" s="2">
        <f t="shared" si="433"/>
        <v>2013</v>
      </c>
      <c r="W2773" s="18" t="str">
        <f t="shared" si="434"/>
        <v>sentyabr</v>
      </c>
      <c r="X2773" s="18" t="str">
        <f t="shared" si="435"/>
        <v>James Ponsoldt</v>
      </c>
      <c r="Y2773" s="18" t="str">
        <f t="shared" si="436"/>
        <v>THE SPECTACULAR NOW</v>
      </c>
      <c r="Z2773" s="18" t="str">
        <f t="shared" si="437"/>
        <v>Normal</v>
      </c>
      <c r="AA2773" s="18" t="str">
        <f>VLOOKUP(D2773, lookups!$A$2:$B$18, 2, FALSE)</f>
        <v>Medium Budget</v>
      </c>
      <c r="AB2773" s="18" t="str">
        <f t="shared" si="438"/>
        <v>Not Recommended</v>
      </c>
      <c r="AC2773" s="18" t="str">
        <f t="shared" si="439"/>
        <v>Normal</v>
      </c>
    </row>
    <row r="2774" spans="1:29" x14ac:dyDescent="0.35">
      <c r="A2774" s="18" t="s">
        <v>1971</v>
      </c>
      <c r="B2774" s="19">
        <v>36288</v>
      </c>
      <c r="C2774" s="18" t="s">
        <v>50</v>
      </c>
      <c r="D2774" s="18" t="s">
        <v>38</v>
      </c>
      <c r="E2774" s="18" t="s">
        <v>21</v>
      </c>
      <c r="F2774" s="18" t="s">
        <v>22</v>
      </c>
      <c r="G2774" s="18" t="s">
        <v>110</v>
      </c>
      <c r="H2774" s="18" t="s">
        <v>1768</v>
      </c>
      <c r="I2774" s="18" t="s">
        <v>1972</v>
      </c>
      <c r="J2774" s="20">
        <v>1000</v>
      </c>
      <c r="K2774" s="20">
        <v>2697</v>
      </c>
      <c r="L2774" s="20">
        <v>112</v>
      </c>
      <c r="M2774" s="20">
        <v>0</v>
      </c>
      <c r="N2774" s="20">
        <v>5.9</v>
      </c>
      <c r="O2774" s="20">
        <v>67</v>
      </c>
      <c r="P2774" s="20">
        <v>101</v>
      </c>
      <c r="Q2774" s="3">
        <v>6851636</v>
      </c>
      <c r="R2774" s="3">
        <v>6000000</v>
      </c>
      <c r="S2774" s="3">
        <f t="shared" si="430"/>
        <v>851636</v>
      </c>
      <c r="T2774" s="4">
        <f t="shared" si="431"/>
        <v>0.14193933333333333</v>
      </c>
      <c r="U2774" s="5">
        <f t="shared" si="432"/>
        <v>23.656775733333333</v>
      </c>
      <c r="V2774" s="2">
        <f t="shared" si="433"/>
        <v>1999</v>
      </c>
      <c r="W2774" s="18" t="str">
        <f t="shared" si="434"/>
        <v>may</v>
      </c>
      <c r="X2774" s="18" t="str">
        <f t="shared" si="435"/>
        <v>Risa Bramon Garcia</v>
      </c>
      <c r="Y2774" s="18" t="str">
        <f t="shared" si="436"/>
        <v>200 CİGARETTES</v>
      </c>
      <c r="Z2774" s="18" t="str">
        <f t="shared" si="437"/>
        <v>Normal</v>
      </c>
      <c r="AA2774" s="18" t="str">
        <f>VLOOKUP(D2774, lookups!$A$2:$B$18, 2, FALSE)</f>
        <v>Medium Budget</v>
      </c>
      <c r="AB2774" s="18" t="str">
        <f t="shared" si="438"/>
        <v>Not Recommended</v>
      </c>
      <c r="AC2774" s="18" t="str">
        <f t="shared" si="439"/>
        <v>High Buzz Mismatch</v>
      </c>
    </row>
    <row r="2775" spans="1:29" x14ac:dyDescent="0.35">
      <c r="A2775" s="18" t="s">
        <v>6250</v>
      </c>
      <c r="B2775" s="19">
        <v>41053</v>
      </c>
      <c r="C2775" s="18" t="s">
        <v>50</v>
      </c>
      <c r="D2775" s="18" t="s">
        <v>95</v>
      </c>
      <c r="E2775" s="18" t="s">
        <v>21</v>
      </c>
      <c r="F2775" s="18" t="s">
        <v>22</v>
      </c>
      <c r="G2775" s="18" t="s">
        <v>110</v>
      </c>
      <c r="H2775" s="18" t="s">
        <v>6251</v>
      </c>
      <c r="I2775" s="18" t="s">
        <v>6252</v>
      </c>
      <c r="J2775" s="20">
        <v>1000</v>
      </c>
      <c r="K2775" s="20">
        <v>3818</v>
      </c>
      <c r="L2775" s="20">
        <v>87</v>
      </c>
      <c r="M2775" s="20">
        <v>14000</v>
      </c>
      <c r="N2775" s="20">
        <v>6.1</v>
      </c>
      <c r="O2775" s="20">
        <v>147</v>
      </c>
      <c r="P2775" s="20">
        <v>82</v>
      </c>
      <c r="Q2775" s="3">
        <v>6842058</v>
      </c>
      <c r="R2775" s="3">
        <v>10000000</v>
      </c>
      <c r="S2775" s="3">
        <f t="shared" si="430"/>
        <v>-3157942</v>
      </c>
      <c r="T2775" s="4">
        <f t="shared" si="431"/>
        <v>-0.31579420000000002</v>
      </c>
      <c r="U2775" s="5">
        <f t="shared" si="432"/>
        <v>25.673682319999998</v>
      </c>
      <c r="V2775" s="2">
        <f t="shared" si="433"/>
        <v>2012</v>
      </c>
      <c r="W2775" s="18" t="str">
        <f t="shared" si="434"/>
        <v>may</v>
      </c>
      <c r="X2775" s="18" t="str">
        <f t="shared" si="435"/>
        <v>Marcus Dunstan</v>
      </c>
      <c r="Y2775" s="18" t="str">
        <f t="shared" si="436"/>
        <v>THE COLLECTİON</v>
      </c>
      <c r="Z2775" s="18" t="str">
        <f t="shared" si="437"/>
        <v>Normal</v>
      </c>
      <c r="AA2775" s="18" t="str">
        <f>VLOOKUP(D2775, lookups!$A$2:$B$18, 2, FALSE)</f>
        <v>High Budget</v>
      </c>
      <c r="AB2775" s="18" t="str">
        <f t="shared" si="438"/>
        <v>Not Recommended</v>
      </c>
      <c r="AC2775" s="18" t="str">
        <f t="shared" si="439"/>
        <v>Normal</v>
      </c>
    </row>
    <row r="2776" spans="1:29" x14ac:dyDescent="0.35">
      <c r="A2776" s="18" t="s">
        <v>3119</v>
      </c>
      <c r="B2776" s="19">
        <v>37351</v>
      </c>
      <c r="C2776" s="18" t="s">
        <v>50</v>
      </c>
      <c r="D2776" s="18" t="s">
        <v>27</v>
      </c>
      <c r="E2776" s="18" t="s">
        <v>21</v>
      </c>
      <c r="F2776" s="18" t="s">
        <v>22</v>
      </c>
      <c r="G2776" s="18" t="s">
        <v>150</v>
      </c>
      <c r="H2776" s="18" t="s">
        <v>2650</v>
      </c>
      <c r="I2776" s="18" t="s">
        <v>1195</v>
      </c>
      <c r="J2776" s="20">
        <v>15000</v>
      </c>
      <c r="K2776" s="20">
        <v>16692</v>
      </c>
      <c r="L2776" s="20">
        <v>52</v>
      </c>
      <c r="M2776" s="20">
        <v>365</v>
      </c>
      <c r="N2776" s="20">
        <v>6.7</v>
      </c>
      <c r="O2776" s="20">
        <v>111</v>
      </c>
      <c r="P2776" s="20">
        <v>112</v>
      </c>
      <c r="Q2776" s="3">
        <v>6830957</v>
      </c>
      <c r="R2776" s="3">
        <v>21000000</v>
      </c>
      <c r="S2776" s="3">
        <f t="shared" si="430"/>
        <v>-14169043</v>
      </c>
      <c r="T2776" s="4">
        <f t="shared" si="431"/>
        <v>-0.67471633333333336</v>
      </c>
      <c r="U2776" s="5">
        <f t="shared" si="432"/>
        <v>26.566613466666666</v>
      </c>
      <c r="V2776" s="2">
        <f t="shared" si="433"/>
        <v>2002</v>
      </c>
      <c r="W2776" s="18" t="str">
        <f t="shared" si="434"/>
        <v>aprel</v>
      </c>
      <c r="X2776" s="18" t="str">
        <f t="shared" si="435"/>
        <v>Brad Silberling</v>
      </c>
      <c r="Y2776" s="18" t="str">
        <f t="shared" si="436"/>
        <v>MOONLİGHT MİLE</v>
      </c>
      <c r="Z2776" s="18" t="str">
        <f t="shared" si="437"/>
        <v>Normal</v>
      </c>
      <c r="AA2776" s="18" t="str">
        <f>VLOOKUP(D2776, lookups!$A$2:$B$18, 2, FALSE)</f>
        <v>Medium Budget</v>
      </c>
      <c r="AB2776" s="18" t="str">
        <f t="shared" si="438"/>
        <v>Not Recommended</v>
      </c>
      <c r="AC2776" s="18" t="str">
        <f t="shared" si="439"/>
        <v>Normal</v>
      </c>
    </row>
    <row r="2777" spans="1:29" x14ac:dyDescent="0.35">
      <c r="A2777" s="18" t="s">
        <v>3859</v>
      </c>
      <c r="B2777" s="19">
        <v>38164</v>
      </c>
      <c r="C2777" s="18" t="s">
        <v>50</v>
      </c>
      <c r="D2777" s="18" t="s">
        <v>95</v>
      </c>
      <c r="E2777" s="18" t="s">
        <v>21</v>
      </c>
      <c r="F2777" s="18" t="s">
        <v>101</v>
      </c>
      <c r="G2777" s="18" t="s">
        <v>102</v>
      </c>
      <c r="H2777" s="18" t="s">
        <v>3547</v>
      </c>
      <c r="I2777" s="18" t="s">
        <v>1440</v>
      </c>
      <c r="J2777" s="20">
        <v>956</v>
      </c>
      <c r="K2777" s="20">
        <v>2260</v>
      </c>
      <c r="L2777" s="20">
        <v>906</v>
      </c>
      <c r="M2777" s="20">
        <v>437</v>
      </c>
      <c r="N2777" s="20">
        <v>4.2</v>
      </c>
      <c r="O2777" s="20">
        <v>76</v>
      </c>
      <c r="P2777" s="20">
        <v>95</v>
      </c>
      <c r="Q2777" s="3">
        <v>6768055</v>
      </c>
      <c r="R2777" s="3">
        <v>57000000</v>
      </c>
      <c r="S2777" s="3">
        <f t="shared" si="430"/>
        <v>-50231945</v>
      </c>
      <c r="T2777" s="4">
        <f t="shared" si="431"/>
        <v>-0.88126219298245612</v>
      </c>
      <c r="U2777" s="5">
        <f t="shared" si="432"/>
        <v>16.491195122807021</v>
      </c>
      <c r="V2777" s="2">
        <f t="shared" si="433"/>
        <v>2004</v>
      </c>
      <c r="W2777" s="18" t="str">
        <f t="shared" si="434"/>
        <v>iyun</v>
      </c>
      <c r="X2777" s="18" t="str">
        <f t="shared" si="435"/>
        <v>Jonathan Frakes</v>
      </c>
      <c r="Y2777" s="18" t="str">
        <f t="shared" si="436"/>
        <v>THUNDERBİRDS</v>
      </c>
      <c r="Z2777" s="18" t="str">
        <f t="shared" si="437"/>
        <v>Underperformer</v>
      </c>
      <c r="AA2777" s="18" t="str">
        <f>VLOOKUP(D2777, lookups!$A$2:$B$18, 2, FALSE)</f>
        <v>High Budget</v>
      </c>
      <c r="AB2777" s="18" t="str">
        <f t="shared" si="438"/>
        <v>Not Recommended</v>
      </c>
      <c r="AC2777" s="18" t="str">
        <f t="shared" si="439"/>
        <v>High Buzz Mismatch</v>
      </c>
    </row>
    <row r="2778" spans="1:29" x14ac:dyDescent="0.35">
      <c r="A2778" s="18" t="s">
        <v>2874</v>
      </c>
      <c r="B2778" s="19">
        <v>37070</v>
      </c>
      <c r="C2778" s="18" t="s">
        <v>50</v>
      </c>
      <c r="D2778" s="18" t="s">
        <v>109</v>
      </c>
      <c r="E2778" s="18" t="s">
        <v>21</v>
      </c>
      <c r="F2778" s="18" t="s">
        <v>22</v>
      </c>
      <c r="G2778" s="18" t="s">
        <v>110</v>
      </c>
      <c r="H2778" s="18" t="s">
        <v>2875</v>
      </c>
      <c r="I2778" s="18" t="s">
        <v>2876</v>
      </c>
      <c r="J2778" s="20">
        <v>847</v>
      </c>
      <c r="K2778" s="20">
        <v>3004</v>
      </c>
      <c r="L2778" s="20">
        <v>23</v>
      </c>
      <c r="M2778" s="20">
        <v>327</v>
      </c>
      <c r="N2778" s="20">
        <v>5.3</v>
      </c>
      <c r="O2778" s="20">
        <v>56</v>
      </c>
      <c r="P2778" s="20">
        <v>90</v>
      </c>
      <c r="Q2778" s="3">
        <v>6755271</v>
      </c>
      <c r="R2778" s="3">
        <v>5000000</v>
      </c>
      <c r="S2778" s="3">
        <f t="shared" si="430"/>
        <v>1755271</v>
      </c>
      <c r="T2778" s="4">
        <f t="shared" si="431"/>
        <v>0.35105419999999998</v>
      </c>
      <c r="U2778" s="5">
        <f t="shared" si="432"/>
        <v>21.373121679999997</v>
      </c>
      <c r="V2778" s="2">
        <f t="shared" si="433"/>
        <v>2001</v>
      </c>
      <c r="W2778" s="18" t="str">
        <f t="shared" si="434"/>
        <v>iyun</v>
      </c>
      <c r="X2778" s="18" t="str">
        <f t="shared" si="435"/>
        <v>J.S. Cardone</v>
      </c>
      <c r="Y2778" s="18" t="str">
        <f t="shared" si="436"/>
        <v>THE FORSAKEN</v>
      </c>
      <c r="Z2778" s="18" t="str">
        <f t="shared" si="437"/>
        <v>Normal</v>
      </c>
      <c r="AA2778" s="18" t="str">
        <f>VLOOKUP(D2778, lookups!$A$2:$B$18, 2, FALSE)</f>
        <v>Low Budget</v>
      </c>
      <c r="AB2778" s="18" t="str">
        <f t="shared" si="438"/>
        <v>Not Recommended</v>
      </c>
      <c r="AC2778" s="18" t="str">
        <f t="shared" si="439"/>
        <v>High Buzz Mismatch</v>
      </c>
    </row>
    <row r="2779" spans="1:29" x14ac:dyDescent="0.35">
      <c r="A2779" s="18" t="s">
        <v>4456</v>
      </c>
      <c r="B2779" s="19">
        <v>38838</v>
      </c>
      <c r="C2779" s="18" t="s">
        <v>50</v>
      </c>
      <c r="D2779" s="18" t="s">
        <v>38</v>
      </c>
      <c r="E2779" s="18" t="s">
        <v>21</v>
      </c>
      <c r="F2779" s="18" t="s">
        <v>22</v>
      </c>
      <c r="G2779" s="18" t="s">
        <v>110</v>
      </c>
      <c r="H2779" s="18" t="s">
        <v>4457</v>
      </c>
      <c r="I2779" s="18" t="s">
        <v>4458</v>
      </c>
      <c r="J2779" s="20">
        <v>433</v>
      </c>
      <c r="K2779" s="20">
        <v>1291</v>
      </c>
      <c r="L2779" s="20">
        <v>708</v>
      </c>
      <c r="M2779" s="20">
        <v>0</v>
      </c>
      <c r="N2779" s="20">
        <v>6.2</v>
      </c>
      <c r="O2779" s="20">
        <v>132</v>
      </c>
      <c r="P2779" s="20">
        <v>122</v>
      </c>
      <c r="Q2779" s="3">
        <v>6754898</v>
      </c>
      <c r="R2779" s="3">
        <v>12000000</v>
      </c>
      <c r="S2779" s="3">
        <f t="shared" si="430"/>
        <v>-5245102</v>
      </c>
      <c r="T2779" s="4">
        <f t="shared" si="431"/>
        <v>-0.43709183333333335</v>
      </c>
      <c r="U2779" s="5">
        <f t="shared" si="432"/>
        <v>24.625163266666668</v>
      </c>
      <c r="V2779" s="2">
        <f t="shared" si="433"/>
        <v>2006</v>
      </c>
      <c r="W2779" s="18" t="str">
        <f t="shared" si="434"/>
        <v>may</v>
      </c>
      <c r="X2779" s="18" t="str">
        <f t="shared" si="435"/>
        <v>Ryan Murphy</v>
      </c>
      <c r="Y2779" s="18" t="str">
        <f t="shared" si="436"/>
        <v>RUNNİNG WİTH SCİSSORS</v>
      </c>
      <c r="Z2779" s="18" t="str">
        <f t="shared" si="437"/>
        <v>Normal</v>
      </c>
      <c r="AA2779" s="18" t="str">
        <f>VLOOKUP(D2779, lookups!$A$2:$B$18, 2, FALSE)</f>
        <v>Medium Budget</v>
      </c>
      <c r="AB2779" s="18" t="str">
        <f t="shared" si="438"/>
        <v>Not Recommended</v>
      </c>
      <c r="AC2779" s="18" t="str">
        <f t="shared" si="439"/>
        <v>Normal</v>
      </c>
    </row>
    <row r="2780" spans="1:29" x14ac:dyDescent="0.35">
      <c r="A2780" s="18" t="s">
        <v>921</v>
      </c>
      <c r="B2780" s="19">
        <v>33822</v>
      </c>
      <c r="C2780" s="18" t="s">
        <v>50</v>
      </c>
      <c r="D2780" s="18" t="s">
        <v>95</v>
      </c>
      <c r="E2780" s="18" t="s">
        <v>21</v>
      </c>
      <c r="F2780" s="18" t="s">
        <v>352</v>
      </c>
      <c r="G2780" s="18" t="s">
        <v>110</v>
      </c>
      <c r="H2780" s="18" t="s">
        <v>534</v>
      </c>
      <c r="I2780" s="18" t="s">
        <v>922</v>
      </c>
      <c r="J2780" s="20">
        <v>1000</v>
      </c>
      <c r="K2780" s="20">
        <v>4755</v>
      </c>
      <c r="L2780" s="20">
        <v>216</v>
      </c>
      <c r="M2780" s="20">
        <v>1000</v>
      </c>
      <c r="N2780" s="20">
        <v>5.9</v>
      </c>
      <c r="O2780" s="20">
        <v>58</v>
      </c>
      <c r="P2780" s="20">
        <v>95</v>
      </c>
      <c r="Q2780" s="3">
        <v>6739141</v>
      </c>
      <c r="R2780" s="3">
        <v>8000000</v>
      </c>
      <c r="S2780" s="3">
        <f t="shared" si="430"/>
        <v>-1260859</v>
      </c>
      <c r="T2780" s="4">
        <f t="shared" si="431"/>
        <v>-0.15760737499999999</v>
      </c>
      <c r="U2780" s="5">
        <f t="shared" si="432"/>
        <v>23.636957050000003</v>
      </c>
      <c r="V2780" s="2">
        <f t="shared" si="433"/>
        <v>1992</v>
      </c>
      <c r="W2780" s="18" t="str">
        <f t="shared" si="434"/>
        <v>avgust</v>
      </c>
      <c r="X2780" s="18" t="str">
        <f t="shared" si="435"/>
        <v>Stuart Gordon</v>
      </c>
      <c r="Y2780" s="18" t="str">
        <f t="shared" si="436"/>
        <v>FORTRESS</v>
      </c>
      <c r="Z2780" s="18" t="str">
        <f t="shared" si="437"/>
        <v>Normal</v>
      </c>
      <c r="AA2780" s="18" t="str">
        <f>VLOOKUP(D2780, lookups!$A$2:$B$18, 2, FALSE)</f>
        <v>High Budget</v>
      </c>
      <c r="AB2780" s="18" t="str">
        <f t="shared" si="438"/>
        <v>Not Recommended</v>
      </c>
      <c r="AC2780" s="18" t="str">
        <f t="shared" si="439"/>
        <v>High Buzz Mismatch</v>
      </c>
    </row>
    <row r="2781" spans="1:29" x14ac:dyDescent="0.35">
      <c r="A2781" s="18" t="s">
        <v>522</v>
      </c>
      <c r="B2781" s="19">
        <v>31489</v>
      </c>
      <c r="C2781" s="18" t="s">
        <v>50</v>
      </c>
      <c r="D2781" s="18" t="s">
        <v>27</v>
      </c>
      <c r="E2781" s="18" t="s">
        <v>21</v>
      </c>
      <c r="F2781" s="18" t="s">
        <v>22</v>
      </c>
      <c r="G2781" s="18" t="s">
        <v>110</v>
      </c>
      <c r="H2781" s="18" t="s">
        <v>523</v>
      </c>
      <c r="I2781" s="18" t="s">
        <v>416</v>
      </c>
      <c r="J2781" s="20">
        <v>567</v>
      </c>
      <c r="K2781" s="20">
        <v>711</v>
      </c>
      <c r="L2781" s="20">
        <v>213</v>
      </c>
      <c r="M2781" s="20">
        <v>0</v>
      </c>
      <c r="N2781" s="20">
        <v>5.9</v>
      </c>
      <c r="O2781" s="20">
        <v>38</v>
      </c>
      <c r="P2781" s="20">
        <v>112</v>
      </c>
      <c r="Q2781" s="3">
        <v>6734844</v>
      </c>
      <c r="R2781" s="3">
        <v>17000000</v>
      </c>
      <c r="S2781" s="3">
        <f t="shared" si="430"/>
        <v>-10265156</v>
      </c>
      <c r="T2781" s="4">
        <f t="shared" si="431"/>
        <v>-0.60383270588235294</v>
      </c>
      <c r="U2781" s="5">
        <f t="shared" si="432"/>
        <v>23.358466917647061</v>
      </c>
      <c r="V2781" s="2">
        <f t="shared" si="433"/>
        <v>1986</v>
      </c>
      <c r="W2781" s="18" t="str">
        <f t="shared" si="434"/>
        <v>mart</v>
      </c>
      <c r="X2781" s="18" t="str">
        <f t="shared" si="435"/>
        <v>Adrian Lyne</v>
      </c>
      <c r="Y2781" s="18" t="str">
        <f t="shared" si="436"/>
        <v>9Â½ WEEKS</v>
      </c>
      <c r="Z2781" s="18" t="str">
        <f t="shared" si="437"/>
        <v>Normal</v>
      </c>
      <c r="AA2781" s="18" t="str">
        <f>VLOOKUP(D2781, lookups!$A$2:$B$18, 2, FALSE)</f>
        <v>Medium Budget</v>
      </c>
      <c r="AB2781" s="18" t="str">
        <f t="shared" si="438"/>
        <v>Not Recommended</v>
      </c>
      <c r="AC2781" s="18" t="str">
        <f t="shared" si="439"/>
        <v>High Buzz Mismatch</v>
      </c>
    </row>
    <row r="2782" spans="1:29" x14ac:dyDescent="0.35">
      <c r="A2782" s="18" t="s">
        <v>1884</v>
      </c>
      <c r="B2782" s="19">
        <v>36119</v>
      </c>
      <c r="C2782" s="18" t="s">
        <v>50</v>
      </c>
      <c r="D2782" s="18" t="s">
        <v>38</v>
      </c>
      <c r="E2782" s="18" t="s">
        <v>21</v>
      </c>
      <c r="F2782" s="18" t="s">
        <v>356</v>
      </c>
      <c r="G2782" s="18" t="s">
        <v>150</v>
      </c>
      <c r="H2782" s="18" t="s">
        <v>1885</v>
      </c>
      <c r="I2782" s="18" t="s">
        <v>1886</v>
      </c>
      <c r="J2782" s="20">
        <v>912</v>
      </c>
      <c r="K2782" s="20">
        <v>3163</v>
      </c>
      <c r="L2782" s="20">
        <v>149</v>
      </c>
      <c r="M2782" s="20">
        <v>0</v>
      </c>
      <c r="N2782" s="20">
        <v>7.2</v>
      </c>
      <c r="O2782" s="20">
        <v>56</v>
      </c>
      <c r="P2782" s="20">
        <v>89</v>
      </c>
      <c r="Q2782" s="3">
        <v>6719300</v>
      </c>
      <c r="R2782" s="3">
        <v>2000000</v>
      </c>
      <c r="S2782" s="3">
        <f t="shared" si="430"/>
        <v>4719300</v>
      </c>
      <c r="T2782" s="4">
        <f t="shared" si="431"/>
        <v>2.3596499999999998</v>
      </c>
      <c r="U2782" s="5">
        <f t="shared" si="432"/>
        <v>29.743860000000002</v>
      </c>
      <c r="V2782" s="2">
        <f t="shared" si="433"/>
        <v>1998</v>
      </c>
      <c r="W2782" s="18" t="str">
        <f t="shared" si="434"/>
        <v>noyabr</v>
      </c>
      <c r="X2782" s="18" t="str">
        <f t="shared" si="435"/>
        <v>Chris Eyre</v>
      </c>
      <c r="Y2782" s="18" t="str">
        <f t="shared" si="436"/>
        <v>SMOKE SİGNALS</v>
      </c>
      <c r="Z2782" s="18" t="str">
        <f t="shared" si="437"/>
        <v>Normal</v>
      </c>
      <c r="AA2782" s="18" t="str">
        <f>VLOOKUP(D2782, lookups!$A$2:$B$18, 2, FALSE)</f>
        <v>Medium Budget</v>
      </c>
      <c r="AB2782" s="18" t="str">
        <f t="shared" si="438"/>
        <v>Not Recommended</v>
      </c>
      <c r="AC2782" s="18" t="str">
        <f t="shared" si="439"/>
        <v>Normal</v>
      </c>
    </row>
    <row r="2783" spans="1:29" x14ac:dyDescent="0.35">
      <c r="A2783" s="18" t="s">
        <v>2926</v>
      </c>
      <c r="B2783" s="19">
        <v>36961</v>
      </c>
      <c r="C2783" s="18" t="s">
        <v>50</v>
      </c>
      <c r="D2783" s="18" t="s">
        <v>38</v>
      </c>
      <c r="E2783" s="18" t="s">
        <v>21</v>
      </c>
      <c r="F2783" s="18" t="s">
        <v>2927</v>
      </c>
      <c r="G2783" s="18" t="s">
        <v>110</v>
      </c>
      <c r="H2783" s="18" t="s">
        <v>2928</v>
      </c>
      <c r="I2783" s="18" t="s">
        <v>2838</v>
      </c>
      <c r="J2783" s="20">
        <v>752</v>
      </c>
      <c r="K2783" s="20">
        <v>3133</v>
      </c>
      <c r="L2783" s="20">
        <v>23</v>
      </c>
      <c r="M2783" s="20">
        <v>53</v>
      </c>
      <c r="N2783" s="20">
        <v>4.4000000000000004</v>
      </c>
      <c r="O2783" s="20">
        <v>62</v>
      </c>
      <c r="P2783" s="20">
        <v>104</v>
      </c>
      <c r="Q2783" s="3">
        <v>6712451</v>
      </c>
      <c r="R2783" s="3">
        <v>90000000</v>
      </c>
      <c r="S2783" s="3">
        <f t="shared" si="430"/>
        <v>-83287549</v>
      </c>
      <c r="T2783" s="4">
        <f t="shared" si="431"/>
        <v>-0.92541721111111108</v>
      </c>
      <c r="U2783" s="5">
        <f t="shared" si="432"/>
        <v>17.235133115555556</v>
      </c>
      <c r="V2783" s="2">
        <f t="shared" si="433"/>
        <v>2001</v>
      </c>
      <c r="W2783" s="18" t="str">
        <f t="shared" si="434"/>
        <v>mart</v>
      </c>
      <c r="X2783" s="18" t="str">
        <f t="shared" si="435"/>
        <v>Peter Chelsom</v>
      </c>
      <c r="Y2783" s="18" t="str">
        <f t="shared" si="436"/>
        <v>TOWN &amp; COUNTRY</v>
      </c>
      <c r="Z2783" s="18" t="str">
        <f t="shared" si="437"/>
        <v>Underperformer</v>
      </c>
      <c r="AA2783" s="18" t="str">
        <f>VLOOKUP(D2783, lookups!$A$2:$B$18, 2, FALSE)</f>
        <v>Medium Budget</v>
      </c>
      <c r="AB2783" s="18" t="str">
        <f t="shared" si="438"/>
        <v>Not Recommended</v>
      </c>
      <c r="AC2783" s="18" t="str">
        <f t="shared" si="439"/>
        <v>High Buzz Mismatch</v>
      </c>
    </row>
    <row r="2784" spans="1:29" x14ac:dyDescent="0.35">
      <c r="A2784" s="18" t="s">
        <v>1730</v>
      </c>
      <c r="B2784" s="19">
        <v>35976</v>
      </c>
      <c r="C2784" s="18" t="s">
        <v>19</v>
      </c>
      <c r="D2784" s="18" t="s">
        <v>20</v>
      </c>
      <c r="E2784" s="18" t="s">
        <v>21</v>
      </c>
      <c r="F2784" s="18" t="s">
        <v>22</v>
      </c>
      <c r="G2784" s="18" t="s">
        <v>110</v>
      </c>
      <c r="H2784" s="18" t="s">
        <v>1243</v>
      </c>
      <c r="I2784" s="18" t="s">
        <v>1731</v>
      </c>
      <c r="J2784" s="20">
        <v>1000</v>
      </c>
      <c r="K2784" s="20">
        <v>3858</v>
      </c>
      <c r="L2784" s="20">
        <v>194</v>
      </c>
      <c r="M2784" s="20">
        <v>35000</v>
      </c>
      <c r="N2784" s="20">
        <v>8.6</v>
      </c>
      <c r="O2784" s="20">
        <v>162</v>
      </c>
      <c r="P2784" s="20">
        <v>101</v>
      </c>
      <c r="Q2784" s="3">
        <v>6712241</v>
      </c>
      <c r="R2784" s="3">
        <v>7500000</v>
      </c>
      <c r="S2784" s="3">
        <f t="shared" si="430"/>
        <v>-787759</v>
      </c>
      <c r="T2784" s="4">
        <f t="shared" si="431"/>
        <v>-0.10503453333333333</v>
      </c>
      <c r="U2784" s="5">
        <f t="shared" si="432"/>
        <v>37.857986186666665</v>
      </c>
      <c r="V2784" s="2">
        <f t="shared" si="433"/>
        <v>1998</v>
      </c>
      <c r="W2784" s="18" t="str">
        <f t="shared" si="434"/>
        <v>iyun</v>
      </c>
      <c r="X2784" s="18" t="str">
        <f t="shared" si="435"/>
        <v>Tony Kaye</v>
      </c>
      <c r="Y2784" s="18" t="str">
        <f t="shared" si="436"/>
        <v>AMERİCAN HİSTORY X</v>
      </c>
      <c r="Z2784" s="18" t="str">
        <f t="shared" si="437"/>
        <v>Normal</v>
      </c>
      <c r="AA2784" s="18" t="str">
        <f>VLOOKUP(D2784, lookups!$A$2:$B$18, 2, FALSE)</f>
        <v>Medium Budget</v>
      </c>
      <c r="AB2784" s="18" t="str">
        <f t="shared" si="438"/>
        <v>Not Recommended</v>
      </c>
      <c r="AC2784" s="18" t="str">
        <f t="shared" si="439"/>
        <v>High Buzz / High Score</v>
      </c>
    </row>
    <row r="2785" spans="1:29" x14ac:dyDescent="0.35">
      <c r="A2785" s="18" t="s">
        <v>757</v>
      </c>
      <c r="B2785" s="19">
        <v>32794</v>
      </c>
      <c r="C2785" s="18" t="s">
        <v>50</v>
      </c>
      <c r="D2785" s="18" t="s">
        <v>195</v>
      </c>
      <c r="E2785" s="18" t="s">
        <v>21</v>
      </c>
      <c r="F2785" s="18" t="s">
        <v>22</v>
      </c>
      <c r="G2785" s="18" t="s">
        <v>110</v>
      </c>
      <c r="H2785" s="18" t="s">
        <v>758</v>
      </c>
      <c r="I2785" s="18" t="s">
        <v>758</v>
      </c>
      <c r="J2785" s="20">
        <v>909</v>
      </c>
      <c r="K2785" s="20">
        <v>1048</v>
      </c>
      <c r="L2785" s="20">
        <v>909</v>
      </c>
      <c r="M2785" s="20">
        <v>667</v>
      </c>
      <c r="N2785" s="20">
        <v>7.5</v>
      </c>
      <c r="O2785" s="20">
        <v>40</v>
      </c>
      <c r="P2785" s="20">
        <v>91</v>
      </c>
      <c r="Q2785" s="3">
        <v>6706368</v>
      </c>
      <c r="R2785" s="3">
        <v>160000</v>
      </c>
      <c r="S2785" s="3">
        <f t="shared" si="430"/>
        <v>6546368</v>
      </c>
      <c r="T2785" s="4">
        <f t="shared" si="431"/>
        <v>40.9148</v>
      </c>
      <c r="U2785" s="5">
        <f t="shared" si="432"/>
        <v>46.43262</v>
      </c>
      <c r="V2785" s="2">
        <f t="shared" si="433"/>
        <v>1989</v>
      </c>
      <c r="W2785" s="18" t="str">
        <f t="shared" si="434"/>
        <v>oktyabr</v>
      </c>
      <c r="X2785" s="18" t="str">
        <f t="shared" si="435"/>
        <v>Michael Moore</v>
      </c>
      <c r="Y2785" s="18" t="str">
        <f t="shared" si="436"/>
        <v>ROGER &amp; ME</v>
      </c>
      <c r="Z2785" s="18" t="str">
        <f t="shared" si="437"/>
        <v>Normal</v>
      </c>
      <c r="AA2785" s="18" t="str">
        <f>VLOOKUP(D2785, lookups!$A$2:$B$18, 2, FALSE)</f>
        <v>Low Budget</v>
      </c>
      <c r="AB2785" s="18" t="str">
        <f t="shared" si="438"/>
        <v>Not Recommended</v>
      </c>
      <c r="AC2785" s="18" t="str">
        <f t="shared" si="439"/>
        <v>Normal</v>
      </c>
    </row>
    <row r="2786" spans="1:29" x14ac:dyDescent="0.35">
      <c r="A2786" s="18" t="s">
        <v>5221</v>
      </c>
      <c r="B2786" s="19">
        <v>39933</v>
      </c>
      <c r="C2786" s="18" t="s">
        <v>50</v>
      </c>
      <c r="D2786" s="18" t="s">
        <v>38</v>
      </c>
      <c r="E2786" s="18" t="s">
        <v>21</v>
      </c>
      <c r="F2786" s="18" t="s">
        <v>22</v>
      </c>
      <c r="G2786" s="18" t="s">
        <v>150</v>
      </c>
      <c r="H2786" s="18" t="s">
        <v>5222</v>
      </c>
      <c r="I2786" s="18" t="s">
        <v>5223</v>
      </c>
      <c r="J2786" s="20">
        <v>3000</v>
      </c>
      <c r="K2786" s="20">
        <v>3825</v>
      </c>
      <c r="L2786" s="20">
        <v>20</v>
      </c>
      <c r="M2786" s="20">
        <v>0</v>
      </c>
      <c r="N2786" s="20">
        <v>7.4</v>
      </c>
      <c r="O2786" s="20">
        <v>149</v>
      </c>
      <c r="P2786" s="20">
        <v>104</v>
      </c>
      <c r="Q2786" s="3">
        <v>6670712</v>
      </c>
      <c r="R2786" s="3">
        <v>6000000</v>
      </c>
      <c r="S2786" s="3">
        <f t="shared" si="430"/>
        <v>670712</v>
      </c>
      <c r="T2786" s="4">
        <f t="shared" si="431"/>
        <v>0.11178533333333333</v>
      </c>
      <c r="U2786" s="5">
        <f t="shared" si="432"/>
        <v>29.644714133333334</v>
      </c>
      <c r="V2786" s="2">
        <f t="shared" si="433"/>
        <v>2009</v>
      </c>
      <c r="W2786" s="18" t="str">
        <f t="shared" si="434"/>
        <v>aprel</v>
      </c>
      <c r="X2786" s="18" t="str">
        <f t="shared" si="435"/>
        <v>Raymond De Felitta</v>
      </c>
      <c r="Y2786" s="18" t="str">
        <f t="shared" si="436"/>
        <v>CİTY ISLAND</v>
      </c>
      <c r="Z2786" s="18" t="str">
        <f t="shared" si="437"/>
        <v>Normal</v>
      </c>
      <c r="AA2786" s="18" t="str">
        <f>VLOOKUP(D2786, lookups!$A$2:$B$18, 2, FALSE)</f>
        <v>Medium Budget</v>
      </c>
      <c r="AB2786" s="18" t="str">
        <f t="shared" si="438"/>
        <v>Not Recommended</v>
      </c>
      <c r="AC2786" s="18" t="str">
        <f t="shared" si="439"/>
        <v>Normal</v>
      </c>
    </row>
    <row r="2787" spans="1:29" x14ac:dyDescent="0.35">
      <c r="A2787" s="18" t="s">
        <v>6212</v>
      </c>
      <c r="B2787" s="19">
        <v>41154</v>
      </c>
      <c r="C2787" s="18" t="s">
        <v>19</v>
      </c>
      <c r="D2787" s="18" t="s">
        <v>58</v>
      </c>
      <c r="E2787" s="18" t="s">
        <v>21</v>
      </c>
      <c r="F2787" s="18" t="s">
        <v>22</v>
      </c>
      <c r="G2787" s="18" t="s">
        <v>110</v>
      </c>
      <c r="H2787" s="18" t="s">
        <v>3785</v>
      </c>
      <c r="I2787" s="18" t="s">
        <v>6213</v>
      </c>
      <c r="J2787" s="20">
        <v>7000</v>
      </c>
      <c r="K2787" s="20">
        <v>7747</v>
      </c>
      <c r="L2787" s="20">
        <v>63</v>
      </c>
      <c r="M2787" s="20">
        <v>25000</v>
      </c>
      <c r="N2787" s="20">
        <v>6.7</v>
      </c>
      <c r="O2787" s="20">
        <v>265</v>
      </c>
      <c r="P2787" s="20">
        <v>101</v>
      </c>
      <c r="Q2787" s="3">
        <v>6619173</v>
      </c>
      <c r="R2787" s="3">
        <v>10000000</v>
      </c>
      <c r="S2787" s="3">
        <f t="shared" si="430"/>
        <v>-3380827</v>
      </c>
      <c r="T2787" s="4">
        <f t="shared" si="431"/>
        <v>-0.33808270000000001</v>
      </c>
      <c r="U2787" s="5">
        <f t="shared" si="432"/>
        <v>29.164766920000002</v>
      </c>
      <c r="V2787" s="2">
        <f t="shared" si="433"/>
        <v>2012</v>
      </c>
      <c r="W2787" s="18" t="str">
        <f t="shared" si="434"/>
        <v>sentyabr</v>
      </c>
      <c r="X2787" s="18" t="str">
        <f t="shared" si="435"/>
        <v>Lorene Scafaria</v>
      </c>
      <c r="Y2787" s="18" t="str">
        <f t="shared" si="436"/>
        <v>SEEKİNG A FRİEND FOR THE END OF THE WORLD</v>
      </c>
      <c r="Z2787" s="18" t="str">
        <f t="shared" si="437"/>
        <v>Normal</v>
      </c>
      <c r="AA2787" s="18" t="str">
        <f>VLOOKUP(D2787, lookups!$A$2:$B$18, 2, FALSE)</f>
        <v>High Budget</v>
      </c>
      <c r="AB2787" s="18" t="str">
        <f t="shared" si="438"/>
        <v>Not Recommended</v>
      </c>
      <c r="AC2787" s="18" t="str">
        <f t="shared" si="439"/>
        <v>Normal</v>
      </c>
    </row>
    <row r="2788" spans="1:29" x14ac:dyDescent="0.35">
      <c r="A2788" s="18" t="s">
        <v>5428</v>
      </c>
      <c r="B2788" s="19">
        <v>39904</v>
      </c>
      <c r="C2788" s="18" t="s">
        <v>50</v>
      </c>
      <c r="D2788" s="18" t="s">
        <v>79</v>
      </c>
      <c r="E2788" s="18" t="s">
        <v>21</v>
      </c>
      <c r="F2788" s="18" t="s">
        <v>29</v>
      </c>
      <c r="G2788" s="18" t="s">
        <v>110</v>
      </c>
      <c r="H2788" s="18" t="s">
        <v>5429</v>
      </c>
      <c r="I2788" s="18" t="s">
        <v>3213</v>
      </c>
      <c r="J2788" s="20">
        <v>577</v>
      </c>
      <c r="K2788" s="20">
        <v>1341</v>
      </c>
      <c r="L2788" s="20">
        <v>97</v>
      </c>
      <c r="M2788" s="20">
        <v>0</v>
      </c>
      <c r="N2788" s="20">
        <v>7</v>
      </c>
      <c r="O2788" s="20">
        <v>184</v>
      </c>
      <c r="P2788" s="20">
        <v>112</v>
      </c>
      <c r="Q2788" s="3">
        <v>6615578</v>
      </c>
      <c r="R2788" s="3">
        <v>13000000</v>
      </c>
      <c r="S2788" s="3">
        <f t="shared" si="430"/>
        <v>-6384422</v>
      </c>
      <c r="T2788" s="4">
        <f t="shared" si="431"/>
        <v>-0.49110938461538461</v>
      </c>
      <c r="U2788" s="5">
        <f t="shared" si="432"/>
        <v>27.803556246153846</v>
      </c>
      <c r="V2788" s="2">
        <f t="shared" si="433"/>
        <v>2009</v>
      </c>
      <c r="W2788" s="18" t="str">
        <f t="shared" si="434"/>
        <v>aprel</v>
      </c>
      <c r="X2788" s="18" t="str">
        <f t="shared" si="435"/>
        <v>Michael Hoffman</v>
      </c>
      <c r="Y2788" s="18" t="str">
        <f t="shared" si="436"/>
        <v>THE LAST STATİON</v>
      </c>
      <c r="Z2788" s="18" t="str">
        <f t="shared" si="437"/>
        <v>Normal</v>
      </c>
      <c r="AA2788" s="18" t="str">
        <f>VLOOKUP(D2788, lookups!$A$2:$B$18, 2, FALSE)</f>
        <v>Medium Budget</v>
      </c>
      <c r="AB2788" s="18" t="str">
        <f t="shared" si="438"/>
        <v>Not Recommended</v>
      </c>
      <c r="AC2788" s="18" t="str">
        <f t="shared" si="439"/>
        <v>Normal</v>
      </c>
    </row>
    <row r="2789" spans="1:29" x14ac:dyDescent="0.35">
      <c r="A2789" s="18" t="s">
        <v>3605</v>
      </c>
      <c r="B2789" s="19">
        <v>38124</v>
      </c>
      <c r="C2789" s="18" t="s">
        <v>50</v>
      </c>
      <c r="D2789" s="18" t="s">
        <v>38</v>
      </c>
      <c r="E2789" s="18" t="s">
        <v>21</v>
      </c>
      <c r="F2789" s="18" t="s">
        <v>101</v>
      </c>
      <c r="G2789" s="18" t="s">
        <v>150</v>
      </c>
      <c r="H2789" s="18" t="s">
        <v>1389</v>
      </c>
      <c r="I2789" s="18" t="s">
        <v>2981</v>
      </c>
      <c r="J2789" s="20">
        <v>729</v>
      </c>
      <c r="K2789" s="20">
        <v>2321</v>
      </c>
      <c r="L2789" s="20">
        <v>98</v>
      </c>
      <c r="M2789" s="20">
        <v>0</v>
      </c>
      <c r="N2789" s="20">
        <v>6.2</v>
      </c>
      <c r="O2789" s="20">
        <v>119</v>
      </c>
      <c r="P2789" s="20">
        <v>122</v>
      </c>
      <c r="Q2789" s="3">
        <v>6601079</v>
      </c>
      <c r="R2789" s="3">
        <v>7000000</v>
      </c>
      <c r="S2789" s="3">
        <f t="shared" si="430"/>
        <v>-398921</v>
      </c>
      <c r="T2789" s="4">
        <f t="shared" si="431"/>
        <v>-5.6988714285714288E-2</v>
      </c>
      <c r="U2789" s="5">
        <f t="shared" si="432"/>
        <v>24.777204514285714</v>
      </c>
      <c r="V2789" s="2">
        <f t="shared" si="433"/>
        <v>2004</v>
      </c>
      <c r="W2789" s="18" t="str">
        <f t="shared" si="434"/>
        <v>may</v>
      </c>
      <c r="X2789" s="18" t="str">
        <f t="shared" si="435"/>
        <v>Gurinder Chadha</v>
      </c>
      <c r="Y2789" s="18" t="str">
        <f t="shared" si="436"/>
        <v>BRİDE &amp; PREJUDİCE</v>
      </c>
      <c r="Z2789" s="18" t="str">
        <f t="shared" si="437"/>
        <v>Normal</v>
      </c>
      <c r="AA2789" s="18" t="str">
        <f>VLOOKUP(D2789, lookups!$A$2:$B$18, 2, FALSE)</f>
        <v>Medium Budget</v>
      </c>
      <c r="AB2789" s="18" t="str">
        <f t="shared" si="438"/>
        <v>Not Recommended</v>
      </c>
      <c r="AC2789" s="18" t="str">
        <f t="shared" si="439"/>
        <v>Normal</v>
      </c>
    </row>
    <row r="2790" spans="1:29" x14ac:dyDescent="0.35">
      <c r="A2790" s="18" t="s">
        <v>6523</v>
      </c>
      <c r="B2790" s="19">
        <v>41442</v>
      </c>
      <c r="C2790" s="18" t="s">
        <v>50</v>
      </c>
      <c r="D2790" s="18" t="s">
        <v>95</v>
      </c>
      <c r="E2790" s="18" t="s">
        <v>2345</v>
      </c>
      <c r="F2790" s="18" t="s">
        <v>1148</v>
      </c>
      <c r="G2790" s="18" t="s">
        <v>150</v>
      </c>
      <c r="H2790" s="18" t="s">
        <v>6524</v>
      </c>
      <c r="I2790" s="18" t="s">
        <v>3565</v>
      </c>
      <c r="J2790" s="20">
        <v>643</v>
      </c>
      <c r="K2790" s="20">
        <v>943</v>
      </c>
      <c r="L2790" s="20">
        <v>0</v>
      </c>
      <c r="M2790" s="20">
        <v>13000</v>
      </c>
      <c r="N2790" s="20">
        <v>6.5</v>
      </c>
      <c r="O2790" s="20">
        <v>273</v>
      </c>
      <c r="P2790" s="20">
        <v>122</v>
      </c>
      <c r="Q2790" s="3">
        <v>6594136</v>
      </c>
      <c r="R2790" s="3">
        <v>38600000</v>
      </c>
      <c r="S2790" s="3">
        <f t="shared" si="430"/>
        <v>-32005864</v>
      </c>
      <c r="T2790" s="4">
        <f t="shared" si="431"/>
        <v>-0.82916746113989637</v>
      </c>
      <c r="U2790" s="5">
        <f t="shared" si="432"/>
        <v>26.968333015544044</v>
      </c>
      <c r="V2790" s="2">
        <f t="shared" si="433"/>
        <v>2013</v>
      </c>
      <c r="W2790" s="18" t="str">
        <f t="shared" si="434"/>
        <v>iyun</v>
      </c>
      <c r="X2790" s="18" t="str">
        <f t="shared" si="435"/>
        <v>Kar-Wai Wong</v>
      </c>
      <c r="Y2790" s="18" t="str">
        <f t="shared" si="436"/>
        <v>THE GRANDMASTER</v>
      </c>
      <c r="Z2790" s="18" t="str">
        <f t="shared" si="437"/>
        <v>Normal</v>
      </c>
      <c r="AA2790" s="18" t="str">
        <f>VLOOKUP(D2790, lookups!$A$2:$B$18, 2, FALSE)</f>
        <v>High Budget</v>
      </c>
      <c r="AB2790" s="18" t="str">
        <f t="shared" si="438"/>
        <v>Not Recommended</v>
      </c>
      <c r="AC2790" s="18" t="str">
        <f t="shared" si="439"/>
        <v>Normal</v>
      </c>
    </row>
    <row r="2791" spans="1:29" x14ac:dyDescent="0.35">
      <c r="A2791" s="18" t="s">
        <v>3053</v>
      </c>
      <c r="B2791" s="19">
        <v>37509</v>
      </c>
      <c r="C2791" s="18" t="s">
        <v>50</v>
      </c>
      <c r="D2791" s="18" t="s">
        <v>20</v>
      </c>
      <c r="E2791" s="18" t="s">
        <v>21</v>
      </c>
      <c r="F2791" s="18" t="s">
        <v>179</v>
      </c>
      <c r="G2791" s="18" t="s">
        <v>110</v>
      </c>
      <c r="H2791" s="18" t="s">
        <v>1891</v>
      </c>
      <c r="I2791" s="18" t="s">
        <v>314</v>
      </c>
      <c r="J2791" s="20">
        <v>548</v>
      </c>
      <c r="K2791" s="20">
        <v>1005</v>
      </c>
      <c r="L2791" s="20">
        <v>0</v>
      </c>
      <c r="M2791" s="20">
        <v>675</v>
      </c>
      <c r="N2791" s="20">
        <v>6.3</v>
      </c>
      <c r="O2791" s="20">
        <v>149</v>
      </c>
      <c r="P2791" s="20">
        <v>114</v>
      </c>
      <c r="Q2791" s="3">
        <v>6592103</v>
      </c>
      <c r="R2791" s="3">
        <v>35000000</v>
      </c>
      <c r="S2791" s="3">
        <f t="shared" si="430"/>
        <v>-28407897</v>
      </c>
      <c r="T2791" s="4">
        <f t="shared" si="431"/>
        <v>-0.81165419999999999</v>
      </c>
      <c r="U2791" s="5">
        <f t="shared" si="432"/>
        <v>24.94283832</v>
      </c>
      <c r="V2791" s="2">
        <f t="shared" si="433"/>
        <v>2002</v>
      </c>
      <c r="W2791" s="18" t="str">
        <f t="shared" si="434"/>
        <v>sentyabr</v>
      </c>
      <c r="X2791" s="18" t="str">
        <f t="shared" si="435"/>
        <v>Brian De Palma</v>
      </c>
      <c r="Y2791" s="18" t="str">
        <f t="shared" si="436"/>
        <v>FEMME FATALE</v>
      </c>
      <c r="Z2791" s="18" t="str">
        <f t="shared" si="437"/>
        <v>Normal</v>
      </c>
      <c r="AA2791" s="18" t="str">
        <f>VLOOKUP(D2791, lookups!$A$2:$B$18, 2, FALSE)</f>
        <v>Medium Budget</v>
      </c>
      <c r="AB2791" s="18" t="str">
        <f t="shared" si="438"/>
        <v>Not Recommended</v>
      </c>
      <c r="AC2791" s="18" t="str">
        <f t="shared" si="439"/>
        <v>Normal</v>
      </c>
    </row>
    <row r="2792" spans="1:29" x14ac:dyDescent="0.35">
      <c r="A2792" s="18" t="s">
        <v>4303</v>
      </c>
      <c r="B2792" s="19">
        <v>38793</v>
      </c>
      <c r="C2792" s="18" t="s">
        <v>50</v>
      </c>
      <c r="D2792" s="18" t="s">
        <v>27</v>
      </c>
      <c r="E2792" s="18" t="s">
        <v>2345</v>
      </c>
      <c r="F2792" s="18" t="s">
        <v>641</v>
      </c>
      <c r="G2792" s="18" t="s">
        <v>110</v>
      </c>
      <c r="H2792" s="18" t="s">
        <v>3564</v>
      </c>
      <c r="I2792" s="18" t="s">
        <v>3071</v>
      </c>
      <c r="J2792" s="20">
        <v>879</v>
      </c>
      <c r="K2792" s="20">
        <v>949</v>
      </c>
      <c r="L2792" s="20">
        <v>611</v>
      </c>
      <c r="M2792" s="20">
        <v>0</v>
      </c>
      <c r="N2792" s="20">
        <v>7</v>
      </c>
      <c r="O2792" s="20">
        <v>189</v>
      </c>
      <c r="P2792" s="20">
        <v>114</v>
      </c>
      <c r="Q2792" s="3">
        <v>6565495</v>
      </c>
      <c r="R2792" s="3">
        <v>45000000</v>
      </c>
      <c r="S2792" s="3">
        <f t="shared" si="430"/>
        <v>-38434505</v>
      </c>
      <c r="T2792" s="4">
        <f t="shared" si="431"/>
        <v>-0.85410011111111106</v>
      </c>
      <c r="U2792" s="5">
        <f t="shared" si="432"/>
        <v>27.658359955555557</v>
      </c>
      <c r="V2792" s="2">
        <f t="shared" si="433"/>
        <v>2006</v>
      </c>
      <c r="W2792" s="18" t="str">
        <f t="shared" si="434"/>
        <v>mart</v>
      </c>
      <c r="X2792" s="18" t="str">
        <f t="shared" si="435"/>
        <v>Yimou Zhang</v>
      </c>
      <c r="Y2792" s="18" t="str">
        <f t="shared" si="436"/>
        <v>CURSE OF THE GOLDEN FLOWER</v>
      </c>
      <c r="Z2792" s="18" t="str">
        <f t="shared" si="437"/>
        <v>Normal</v>
      </c>
      <c r="AA2792" s="18" t="str">
        <f>VLOOKUP(D2792, lookups!$A$2:$B$18, 2, FALSE)</f>
        <v>Medium Budget</v>
      </c>
      <c r="AB2792" s="18" t="str">
        <f t="shared" si="438"/>
        <v>Not Recommended</v>
      </c>
      <c r="AC2792" s="18" t="str">
        <f t="shared" si="439"/>
        <v>Normal</v>
      </c>
    </row>
    <row r="2793" spans="1:29" x14ac:dyDescent="0.35">
      <c r="A2793" s="18" t="s">
        <v>5045</v>
      </c>
      <c r="B2793" s="19">
        <v>39503</v>
      </c>
      <c r="C2793" s="18" t="s">
        <v>50</v>
      </c>
      <c r="D2793" s="18" t="s">
        <v>58</v>
      </c>
      <c r="E2793" s="18" t="s">
        <v>21</v>
      </c>
      <c r="F2793" s="18" t="s">
        <v>22</v>
      </c>
      <c r="G2793" s="18" t="s">
        <v>110</v>
      </c>
      <c r="H2793" s="18" t="s">
        <v>5046</v>
      </c>
      <c r="I2793" s="18" t="s">
        <v>5047</v>
      </c>
      <c r="J2793" s="20">
        <v>1000</v>
      </c>
      <c r="K2793" s="20">
        <v>4218</v>
      </c>
      <c r="L2793" s="20">
        <v>29</v>
      </c>
      <c r="M2793" s="20">
        <v>847</v>
      </c>
      <c r="N2793" s="20">
        <v>5.3</v>
      </c>
      <c r="O2793" s="20">
        <v>58</v>
      </c>
      <c r="P2793" s="20">
        <v>87</v>
      </c>
      <c r="Q2793" s="3">
        <v>6563357</v>
      </c>
      <c r="R2793" s="3">
        <v>20000000</v>
      </c>
      <c r="S2793" s="3">
        <f t="shared" si="430"/>
        <v>-13436643</v>
      </c>
      <c r="T2793" s="4">
        <f t="shared" si="431"/>
        <v>-0.67183214999999996</v>
      </c>
      <c r="U2793" s="5">
        <f t="shared" si="432"/>
        <v>21.015967140000001</v>
      </c>
      <c r="V2793" s="2">
        <f t="shared" si="433"/>
        <v>2008</v>
      </c>
      <c r="W2793" s="18" t="str">
        <f t="shared" si="434"/>
        <v>fevral</v>
      </c>
      <c r="X2793" s="18" t="str">
        <f t="shared" si="435"/>
        <v>Fred Wolf</v>
      </c>
      <c r="Y2793" s="18" t="str">
        <f t="shared" si="436"/>
        <v>STRANGE WİLDERNESS</v>
      </c>
      <c r="Z2793" s="18" t="str">
        <f t="shared" si="437"/>
        <v>Normal</v>
      </c>
      <c r="AA2793" s="18" t="str">
        <f>VLOOKUP(D2793, lookups!$A$2:$B$18, 2, FALSE)</f>
        <v>High Budget</v>
      </c>
      <c r="AB2793" s="18" t="str">
        <f t="shared" si="438"/>
        <v>Not Recommended</v>
      </c>
      <c r="AC2793" s="18" t="str">
        <f t="shared" si="439"/>
        <v>High Buzz Mismatch</v>
      </c>
    </row>
    <row r="2794" spans="1:29" x14ac:dyDescent="0.35">
      <c r="A2794" s="18" t="s">
        <v>2407</v>
      </c>
      <c r="B2794" s="19">
        <v>36792</v>
      </c>
      <c r="C2794" s="18" t="s">
        <v>50</v>
      </c>
      <c r="D2794" s="18" t="s">
        <v>58</v>
      </c>
      <c r="E2794" s="18" t="s">
        <v>21</v>
      </c>
      <c r="F2794" s="18" t="s">
        <v>22</v>
      </c>
      <c r="G2794" s="18" t="s">
        <v>150</v>
      </c>
      <c r="H2794" s="18" t="s">
        <v>1918</v>
      </c>
      <c r="I2794" s="18" t="s">
        <v>336</v>
      </c>
      <c r="J2794" s="20">
        <v>818</v>
      </c>
      <c r="K2794" s="20">
        <v>1778</v>
      </c>
      <c r="L2794" s="20">
        <v>46</v>
      </c>
      <c r="M2794" s="20">
        <v>314</v>
      </c>
      <c r="N2794" s="20">
        <v>5.6</v>
      </c>
      <c r="O2794" s="20">
        <v>52</v>
      </c>
      <c r="P2794" s="20">
        <v>114</v>
      </c>
      <c r="Q2794" s="3">
        <v>6543194</v>
      </c>
      <c r="R2794" s="3">
        <v>34000000</v>
      </c>
      <c r="S2794" s="3">
        <f t="shared" si="430"/>
        <v>-27456806</v>
      </c>
      <c r="T2794" s="4">
        <f t="shared" si="431"/>
        <v>-0.80755311764705884</v>
      </c>
      <c r="U2794" s="5">
        <f t="shared" si="432"/>
        <v>22.108378752941178</v>
      </c>
      <c r="V2794" s="2">
        <f t="shared" si="433"/>
        <v>2000</v>
      </c>
      <c r="W2794" s="18" t="str">
        <f t="shared" si="434"/>
        <v>sentyabr</v>
      </c>
      <c r="X2794" s="18" t="str">
        <f t="shared" si="435"/>
        <v>Hugh Hudson</v>
      </c>
      <c r="Y2794" s="18" t="str">
        <f t="shared" si="436"/>
        <v>I DREAMED OF AFRİCA</v>
      </c>
      <c r="Z2794" s="18" t="str">
        <f t="shared" si="437"/>
        <v>Normal</v>
      </c>
      <c r="AA2794" s="18" t="str">
        <f>VLOOKUP(D2794, lookups!$A$2:$B$18, 2, FALSE)</f>
        <v>High Budget</v>
      </c>
      <c r="AB2794" s="18" t="str">
        <f t="shared" si="438"/>
        <v>Not Recommended</v>
      </c>
      <c r="AC2794" s="18" t="str">
        <f t="shared" si="439"/>
        <v>High Buzz Mismatch</v>
      </c>
    </row>
    <row r="2795" spans="1:29" x14ac:dyDescent="0.35">
      <c r="A2795" s="18" t="s">
        <v>5760</v>
      </c>
      <c r="B2795" s="19">
        <v>40186</v>
      </c>
      <c r="C2795" s="18" t="s">
        <v>50</v>
      </c>
      <c r="D2795" s="18" t="s">
        <v>27</v>
      </c>
      <c r="E2795" s="18" t="s">
        <v>21</v>
      </c>
      <c r="F2795" s="18" t="s">
        <v>22</v>
      </c>
      <c r="G2795" s="18" t="s">
        <v>110</v>
      </c>
      <c r="H2795" s="18" t="s">
        <v>5761</v>
      </c>
      <c r="I2795" s="18" t="s">
        <v>5762</v>
      </c>
      <c r="J2795" s="20">
        <v>34000</v>
      </c>
      <c r="K2795" s="20">
        <v>34446</v>
      </c>
      <c r="L2795" s="20">
        <v>81</v>
      </c>
      <c r="M2795" s="20">
        <v>20000</v>
      </c>
      <c r="N2795" s="20">
        <v>7.2</v>
      </c>
      <c r="O2795" s="20">
        <v>365</v>
      </c>
      <c r="P2795" s="20">
        <v>100</v>
      </c>
      <c r="Q2795" s="3">
        <v>6531491</v>
      </c>
      <c r="R2795" s="3">
        <v>2000000</v>
      </c>
      <c r="S2795" s="3">
        <f t="shared" si="430"/>
        <v>4531491</v>
      </c>
      <c r="T2795" s="4">
        <f t="shared" si="431"/>
        <v>2.2657455</v>
      </c>
      <c r="U2795" s="5">
        <f t="shared" si="432"/>
        <v>31.706298199999999</v>
      </c>
      <c r="V2795" s="2">
        <f t="shared" si="433"/>
        <v>2010</v>
      </c>
      <c r="W2795" s="18" t="str">
        <f t="shared" si="434"/>
        <v>yanvar</v>
      </c>
      <c r="X2795" s="18" t="str">
        <f t="shared" si="435"/>
        <v>Debra Granik</v>
      </c>
      <c r="Y2795" s="18" t="str">
        <f t="shared" si="436"/>
        <v>WİNTER'S BONE</v>
      </c>
      <c r="Z2795" s="18" t="str">
        <f t="shared" si="437"/>
        <v>Normal</v>
      </c>
      <c r="AA2795" s="18" t="str">
        <f>VLOOKUP(D2795, lookups!$A$2:$B$18, 2, FALSE)</f>
        <v>Medium Budget</v>
      </c>
      <c r="AB2795" s="18" t="str">
        <f t="shared" si="438"/>
        <v>Not Recommended</v>
      </c>
      <c r="AC2795" s="18" t="str">
        <f t="shared" si="439"/>
        <v>Normal</v>
      </c>
    </row>
    <row r="2796" spans="1:29" x14ac:dyDescent="0.35">
      <c r="A2796" s="18" t="s">
        <v>3236</v>
      </c>
      <c r="B2796" s="19">
        <v>37438</v>
      </c>
      <c r="C2796" s="18" t="s">
        <v>50</v>
      </c>
      <c r="D2796" s="18" t="s">
        <v>38</v>
      </c>
      <c r="E2796" s="18" t="s">
        <v>21</v>
      </c>
      <c r="F2796" s="18" t="s">
        <v>22</v>
      </c>
      <c r="G2796" s="18" t="s">
        <v>110</v>
      </c>
      <c r="H2796" s="18" t="s">
        <v>2763</v>
      </c>
      <c r="I2796" s="18" t="s">
        <v>999</v>
      </c>
      <c r="J2796" s="20">
        <v>16000</v>
      </c>
      <c r="K2796" s="20">
        <v>19928</v>
      </c>
      <c r="L2796" s="20">
        <v>675</v>
      </c>
      <c r="M2796" s="20">
        <v>0</v>
      </c>
      <c r="N2796" s="20">
        <v>6.7</v>
      </c>
      <c r="O2796" s="20">
        <v>143</v>
      </c>
      <c r="P2796" s="20">
        <v>110</v>
      </c>
      <c r="Q2796" s="3">
        <v>6525762</v>
      </c>
      <c r="R2796" s="3">
        <v>4000000</v>
      </c>
      <c r="S2796" s="3">
        <f t="shared" si="430"/>
        <v>2525762</v>
      </c>
      <c r="T2796" s="4">
        <f t="shared" si="431"/>
        <v>0.63144049999999996</v>
      </c>
      <c r="U2796" s="5">
        <f t="shared" si="432"/>
        <v>27.052576200000001</v>
      </c>
      <c r="V2796" s="2">
        <f t="shared" si="433"/>
        <v>2002</v>
      </c>
      <c r="W2796" s="18" t="str">
        <f t="shared" si="434"/>
        <v>iyul</v>
      </c>
      <c r="X2796" s="18" t="str">
        <f t="shared" si="435"/>
        <v>Roger Avary</v>
      </c>
      <c r="Y2796" s="18" t="str">
        <f t="shared" si="436"/>
        <v>THE RULES OF ATTRACTİON</v>
      </c>
      <c r="Z2796" s="18" t="str">
        <f t="shared" si="437"/>
        <v>Normal</v>
      </c>
      <c r="AA2796" s="18" t="str">
        <f>VLOOKUP(D2796, lookups!$A$2:$B$18, 2, FALSE)</f>
        <v>Medium Budget</v>
      </c>
      <c r="AB2796" s="18" t="str">
        <f t="shared" si="438"/>
        <v>Not Recommended</v>
      </c>
      <c r="AC2796" s="18" t="str">
        <f t="shared" si="439"/>
        <v>Normal</v>
      </c>
    </row>
    <row r="2797" spans="1:29" x14ac:dyDescent="0.35">
      <c r="A2797" s="18" t="s">
        <v>3712</v>
      </c>
      <c r="B2797" s="19">
        <v>38215</v>
      </c>
      <c r="C2797" s="18" t="s">
        <v>50</v>
      </c>
      <c r="D2797" s="18" t="s">
        <v>20</v>
      </c>
      <c r="E2797" s="18" t="s">
        <v>918</v>
      </c>
      <c r="F2797" s="18" t="s">
        <v>3713</v>
      </c>
      <c r="G2797" s="18" t="s">
        <v>110</v>
      </c>
      <c r="H2797" s="18" t="s">
        <v>3714</v>
      </c>
      <c r="I2797" s="18" t="s">
        <v>3715</v>
      </c>
      <c r="J2797" s="20">
        <v>280</v>
      </c>
      <c r="K2797" s="20">
        <v>308</v>
      </c>
      <c r="L2797" s="20">
        <v>13</v>
      </c>
      <c r="M2797" s="20">
        <v>0</v>
      </c>
      <c r="N2797" s="20">
        <v>7.5</v>
      </c>
      <c r="O2797" s="20">
        <v>155</v>
      </c>
      <c r="P2797" s="20">
        <v>101</v>
      </c>
      <c r="Q2797" s="3">
        <v>6517198</v>
      </c>
      <c r="R2797" s="3">
        <v>3000000</v>
      </c>
      <c r="S2797" s="3">
        <f t="shared" si="430"/>
        <v>3517198</v>
      </c>
      <c r="T2797" s="4">
        <f t="shared" si="431"/>
        <v>1.1723993333333333</v>
      </c>
      <c r="U2797" s="5">
        <f t="shared" si="432"/>
        <v>30.468959733333332</v>
      </c>
      <c r="V2797" s="2">
        <f t="shared" si="433"/>
        <v>2004</v>
      </c>
      <c r="W2797" s="18" t="str">
        <f t="shared" si="434"/>
        <v>avgust</v>
      </c>
      <c r="X2797" s="18" t="str">
        <f t="shared" si="435"/>
        <v>Joshua Marston</v>
      </c>
      <c r="Y2797" s="18" t="str">
        <f t="shared" si="436"/>
        <v>MARİA FULL OF GRACE</v>
      </c>
      <c r="Z2797" s="18" t="str">
        <f t="shared" si="437"/>
        <v>Normal</v>
      </c>
      <c r="AA2797" s="18" t="str">
        <f>VLOOKUP(D2797, lookups!$A$2:$B$18, 2, FALSE)</f>
        <v>Medium Budget</v>
      </c>
      <c r="AB2797" s="18" t="str">
        <f t="shared" si="438"/>
        <v>Not Recommended</v>
      </c>
      <c r="AC2797" s="18" t="str">
        <f t="shared" si="439"/>
        <v>Normal</v>
      </c>
    </row>
    <row r="2798" spans="1:29" x14ac:dyDescent="0.35">
      <c r="A2798" s="18" t="s">
        <v>6840</v>
      </c>
      <c r="B2798" s="19">
        <v>42182</v>
      </c>
      <c r="C2798" s="18" t="s">
        <v>50</v>
      </c>
      <c r="D2798" s="18" t="s">
        <v>95</v>
      </c>
      <c r="E2798" s="18" t="s">
        <v>6841</v>
      </c>
      <c r="F2798" s="18" t="s">
        <v>2375</v>
      </c>
      <c r="H2798" s="18" t="s">
        <v>6842</v>
      </c>
      <c r="I2798" s="18" t="s">
        <v>6843</v>
      </c>
      <c r="J2798" s="20">
        <v>218</v>
      </c>
      <c r="K2798" s="20">
        <v>554</v>
      </c>
      <c r="L2798" s="20">
        <v>50</v>
      </c>
      <c r="M2798" s="20">
        <v>21000</v>
      </c>
      <c r="N2798" s="20">
        <v>8.4</v>
      </c>
      <c r="O2798" s="20">
        <v>44</v>
      </c>
      <c r="P2798" s="20">
        <v>159</v>
      </c>
      <c r="Q2798" s="3">
        <v>6498000</v>
      </c>
      <c r="R2798" s="3">
        <v>18026148</v>
      </c>
      <c r="S2798" s="3">
        <f t="shared" si="430"/>
        <v>-11528148</v>
      </c>
      <c r="T2798" s="4">
        <f t="shared" si="431"/>
        <v>-0.6395236519748978</v>
      </c>
      <c r="U2798" s="5">
        <f t="shared" si="432"/>
        <v>35.444190539210041</v>
      </c>
      <c r="V2798" s="2">
        <f t="shared" si="433"/>
        <v>2015</v>
      </c>
      <c r="W2798" s="18" t="str">
        <f t="shared" si="434"/>
        <v>iyun</v>
      </c>
      <c r="X2798" s="18" t="str">
        <f t="shared" si="435"/>
        <v>S.S. Rajamouli</v>
      </c>
      <c r="Y2798" s="18" t="str">
        <f t="shared" si="436"/>
        <v>BAAHUBALİ: THE BEGİNNİNG</v>
      </c>
      <c r="Z2798" s="18" t="str">
        <f t="shared" si="437"/>
        <v>Normal</v>
      </c>
      <c r="AA2798" s="18" t="str">
        <f>VLOOKUP(D2798, lookups!$A$2:$B$18, 2, FALSE)</f>
        <v>High Budget</v>
      </c>
      <c r="AB2798" s="18" t="str">
        <f t="shared" si="438"/>
        <v>Not Recommended</v>
      </c>
      <c r="AC2798" s="18" t="str">
        <f t="shared" si="439"/>
        <v>High Buzz / High Score</v>
      </c>
    </row>
    <row r="2799" spans="1:29" x14ac:dyDescent="0.35">
      <c r="A2799" s="18" t="s">
        <v>3806</v>
      </c>
      <c r="B2799" s="19">
        <v>38101</v>
      </c>
      <c r="C2799" s="18" t="s">
        <v>50</v>
      </c>
      <c r="D2799" s="18" t="s">
        <v>51</v>
      </c>
      <c r="E2799" s="18" t="s">
        <v>21</v>
      </c>
      <c r="F2799" s="18" t="s">
        <v>22</v>
      </c>
      <c r="G2799" s="18" t="s">
        <v>102</v>
      </c>
      <c r="H2799" s="18" t="s">
        <v>3187</v>
      </c>
      <c r="I2799" s="18" t="s">
        <v>3807</v>
      </c>
      <c r="J2799" s="20">
        <v>886</v>
      </c>
      <c r="K2799" s="20">
        <v>5139</v>
      </c>
      <c r="L2799" s="20">
        <v>0</v>
      </c>
      <c r="M2799" s="20">
        <v>49</v>
      </c>
      <c r="N2799" s="20">
        <v>5.8</v>
      </c>
      <c r="O2799" s="20">
        <v>33</v>
      </c>
      <c r="P2799" s="20">
        <v>74</v>
      </c>
      <c r="Q2799" s="3">
        <v>6491350</v>
      </c>
      <c r="R2799" s="3">
        <v>10000000</v>
      </c>
      <c r="S2799" s="3">
        <f t="shared" si="430"/>
        <v>-3508650</v>
      </c>
      <c r="T2799" s="4">
        <f t="shared" si="431"/>
        <v>-0.35086499999999998</v>
      </c>
      <c r="U2799" s="5">
        <f t="shared" si="432"/>
        <v>23.064553999999998</v>
      </c>
      <c r="V2799" s="2">
        <f t="shared" si="433"/>
        <v>2004</v>
      </c>
      <c r="W2799" s="18" t="str">
        <f t="shared" si="434"/>
        <v>aprel</v>
      </c>
      <c r="X2799" s="18" t="str">
        <f t="shared" si="435"/>
        <v>Timothy BjÃ¶rklund</v>
      </c>
      <c r="Y2799" s="18" t="str">
        <f t="shared" si="436"/>
        <v>TEACHER'S PET</v>
      </c>
      <c r="Z2799" s="18" t="str">
        <f t="shared" si="437"/>
        <v>Normal</v>
      </c>
      <c r="AA2799" s="18" t="str">
        <f>VLOOKUP(D2799, lookups!$A$2:$B$18, 2, FALSE)</f>
        <v>High Budget</v>
      </c>
      <c r="AB2799" s="18" t="str">
        <f t="shared" si="438"/>
        <v>Not Recommended</v>
      </c>
      <c r="AC2799" s="18" t="str">
        <f t="shared" si="439"/>
        <v>High Buzz Mismatch</v>
      </c>
    </row>
    <row r="2800" spans="1:29" x14ac:dyDescent="0.35">
      <c r="A2800" s="18" t="s">
        <v>1657</v>
      </c>
      <c r="B2800" s="19">
        <v>35640</v>
      </c>
      <c r="C2800" s="18" t="s">
        <v>50</v>
      </c>
      <c r="D2800" s="18" t="s">
        <v>20</v>
      </c>
      <c r="E2800" s="18" t="s">
        <v>21</v>
      </c>
      <c r="F2800" s="18" t="s">
        <v>22</v>
      </c>
      <c r="G2800" s="18" t="s">
        <v>110</v>
      </c>
      <c r="H2800" s="18" t="s">
        <v>1658</v>
      </c>
      <c r="I2800" s="18" t="s">
        <v>1659</v>
      </c>
      <c r="J2800" s="20">
        <v>37</v>
      </c>
      <c r="K2800" s="20">
        <v>74</v>
      </c>
      <c r="L2800" s="20">
        <v>11</v>
      </c>
      <c r="M2800" s="20">
        <v>389</v>
      </c>
      <c r="N2800" s="20">
        <v>6.4</v>
      </c>
      <c r="O2800" s="20">
        <v>38</v>
      </c>
      <c r="P2800" s="20">
        <v>118</v>
      </c>
      <c r="Q2800" s="3">
        <v>6482195</v>
      </c>
      <c r="R2800" s="3">
        <v>37000000</v>
      </c>
      <c r="S2800" s="3">
        <f t="shared" si="430"/>
        <v>-30517805</v>
      </c>
      <c r="T2800" s="4">
        <f t="shared" si="431"/>
        <v>-0.82480554054054056</v>
      </c>
      <c r="U2800" s="5">
        <f t="shared" si="432"/>
        <v>25.308977783783789</v>
      </c>
      <c r="V2800" s="2">
        <f t="shared" si="433"/>
        <v>1997</v>
      </c>
      <c r="W2800" s="18" t="str">
        <f t="shared" si="434"/>
        <v>iyul</v>
      </c>
      <c r="X2800" s="18" t="str">
        <f t="shared" si="435"/>
        <v>Jeb Stuart</v>
      </c>
      <c r="Y2800" s="18" t="str">
        <f t="shared" si="436"/>
        <v>SWİTCHBACK</v>
      </c>
      <c r="Z2800" s="18" t="str">
        <f t="shared" si="437"/>
        <v>Normal</v>
      </c>
      <c r="AA2800" s="18" t="str">
        <f>VLOOKUP(D2800, lookups!$A$2:$B$18, 2, FALSE)</f>
        <v>Medium Budget</v>
      </c>
      <c r="AB2800" s="18" t="str">
        <f t="shared" si="438"/>
        <v>Not Recommended</v>
      </c>
      <c r="AC2800" s="18" t="str">
        <f t="shared" si="439"/>
        <v>Normal</v>
      </c>
    </row>
    <row r="2801" spans="1:29" x14ac:dyDescent="0.35">
      <c r="A2801" s="18" t="s">
        <v>3812</v>
      </c>
      <c r="B2801" s="19">
        <v>38234</v>
      </c>
      <c r="C2801" s="18" t="s">
        <v>50</v>
      </c>
      <c r="D2801" s="18" t="s">
        <v>38</v>
      </c>
      <c r="E2801" s="18" t="s">
        <v>21</v>
      </c>
      <c r="F2801" s="18" t="s">
        <v>22</v>
      </c>
      <c r="G2801" s="18" t="s">
        <v>150</v>
      </c>
      <c r="H2801" s="18" t="s">
        <v>733</v>
      </c>
      <c r="I2801" s="18" t="s">
        <v>1583</v>
      </c>
      <c r="J2801" s="20">
        <v>11000</v>
      </c>
      <c r="K2801" s="20">
        <v>11972</v>
      </c>
      <c r="L2801" s="20">
        <v>5</v>
      </c>
      <c r="M2801" s="20">
        <v>288</v>
      </c>
      <c r="N2801" s="20">
        <v>4.9000000000000004</v>
      </c>
      <c r="O2801" s="20">
        <v>75</v>
      </c>
      <c r="P2801" s="20">
        <v>88</v>
      </c>
      <c r="Q2801" s="3">
        <v>6471394</v>
      </c>
      <c r="R2801" s="3">
        <v>50000000</v>
      </c>
      <c r="S2801" s="3">
        <f t="shared" si="430"/>
        <v>-43528606</v>
      </c>
      <c r="T2801" s="4">
        <f t="shared" si="431"/>
        <v>-0.87057211999999995</v>
      </c>
      <c r="U2801" s="5">
        <f t="shared" si="432"/>
        <v>19.280571152</v>
      </c>
      <c r="V2801" s="2">
        <f t="shared" si="433"/>
        <v>2004</v>
      </c>
      <c r="W2801" s="18" t="str">
        <f t="shared" si="434"/>
        <v>sentyabr</v>
      </c>
      <c r="X2801" s="18" t="str">
        <f t="shared" si="435"/>
        <v>George Armitage</v>
      </c>
      <c r="Y2801" s="18" t="str">
        <f t="shared" si="436"/>
        <v>THE BİG BOUNCE</v>
      </c>
      <c r="Z2801" s="18" t="str">
        <f t="shared" si="437"/>
        <v>Normal</v>
      </c>
      <c r="AA2801" s="18" t="str">
        <f>VLOOKUP(D2801, lookups!$A$2:$B$18, 2, FALSE)</f>
        <v>Medium Budget</v>
      </c>
      <c r="AB2801" s="18" t="str">
        <f t="shared" si="438"/>
        <v>Not Recommended</v>
      </c>
      <c r="AC2801" s="18" t="str">
        <f t="shared" si="439"/>
        <v>High Buzz Mismatch</v>
      </c>
    </row>
    <row r="2802" spans="1:29" x14ac:dyDescent="0.35">
      <c r="A2802" s="18" t="s">
        <v>1716</v>
      </c>
      <c r="B2802" s="19">
        <v>35431</v>
      </c>
      <c r="C2802" s="18" t="s">
        <v>50</v>
      </c>
      <c r="D2802" s="18" t="s">
        <v>95</v>
      </c>
      <c r="E2802" s="18" t="s">
        <v>21</v>
      </c>
      <c r="F2802" s="18" t="s">
        <v>22</v>
      </c>
      <c r="G2802" s="18" t="s">
        <v>102</v>
      </c>
      <c r="H2802" s="18" t="s">
        <v>1717</v>
      </c>
      <c r="I2802" s="18" t="s">
        <v>1718</v>
      </c>
      <c r="J2802" s="20">
        <v>690</v>
      </c>
      <c r="K2802" s="20">
        <v>1993</v>
      </c>
      <c r="L2802" s="20">
        <v>31</v>
      </c>
      <c r="M2802" s="20">
        <v>0</v>
      </c>
      <c r="N2802" s="20">
        <v>4.5999999999999996</v>
      </c>
      <c r="O2802" s="20">
        <v>24</v>
      </c>
      <c r="P2802" s="20">
        <v>101</v>
      </c>
      <c r="Q2802" s="3">
        <v>6448817</v>
      </c>
      <c r="R2802" s="3">
        <v>35000000</v>
      </c>
      <c r="S2802" s="3">
        <f t="shared" si="430"/>
        <v>-28551183</v>
      </c>
      <c r="T2802" s="4">
        <f t="shared" si="431"/>
        <v>-0.8157480857142857</v>
      </c>
      <c r="U2802" s="5">
        <f t="shared" si="432"/>
        <v>18.073700765714285</v>
      </c>
      <c r="V2802" s="2">
        <f t="shared" si="433"/>
        <v>1997</v>
      </c>
      <c r="W2802" s="18" t="str">
        <f t="shared" si="434"/>
        <v>yanvar</v>
      </c>
      <c r="X2802" s="18" t="str">
        <f t="shared" si="435"/>
        <v>Ronny Yu</v>
      </c>
      <c r="Y2802" s="18" t="str">
        <f t="shared" si="436"/>
        <v>WARRİORS OF VİRTUE</v>
      </c>
      <c r="Z2802" s="18" t="str">
        <f t="shared" si="437"/>
        <v>Normal</v>
      </c>
      <c r="AA2802" s="18" t="str">
        <f>VLOOKUP(D2802, lookups!$A$2:$B$18, 2, FALSE)</f>
        <v>High Budget</v>
      </c>
      <c r="AB2802" s="18" t="str">
        <f t="shared" si="438"/>
        <v>Not Recommended</v>
      </c>
      <c r="AC2802" s="18" t="str">
        <f t="shared" si="439"/>
        <v>High Buzz Mismatch</v>
      </c>
    </row>
    <row r="2803" spans="1:29" x14ac:dyDescent="0.35">
      <c r="A2803" s="18" t="s">
        <v>6913</v>
      </c>
      <c r="B2803" s="19">
        <v>42059</v>
      </c>
      <c r="C2803" s="18" t="s">
        <v>50</v>
      </c>
      <c r="D2803" s="18" t="s">
        <v>27</v>
      </c>
      <c r="E2803" s="18" t="s">
        <v>21</v>
      </c>
      <c r="F2803" s="18" t="s">
        <v>1820</v>
      </c>
      <c r="G2803" s="18" t="s">
        <v>150</v>
      </c>
      <c r="H2803" s="18" t="s">
        <v>1463</v>
      </c>
      <c r="I2803" s="18" t="s">
        <v>4268</v>
      </c>
      <c r="J2803" s="20">
        <v>1000</v>
      </c>
      <c r="K2803" s="20">
        <v>5705</v>
      </c>
      <c r="L2803" s="20">
        <v>38</v>
      </c>
      <c r="M2803" s="20">
        <v>15000</v>
      </c>
      <c r="N2803" s="20">
        <v>7.4</v>
      </c>
      <c r="O2803" s="20">
        <v>45</v>
      </c>
      <c r="P2803" s="20">
        <v>106</v>
      </c>
      <c r="Q2803" s="3">
        <v>6420319</v>
      </c>
      <c r="R2803" s="3">
        <v>20000000</v>
      </c>
      <c r="S2803" s="3">
        <f t="shared" si="430"/>
        <v>-13579681</v>
      </c>
      <c r="T2803" s="4">
        <f t="shared" si="431"/>
        <v>-0.67898404999999995</v>
      </c>
      <c r="U2803" s="5">
        <f t="shared" si="432"/>
        <v>30.828406380000001</v>
      </c>
      <c r="V2803" s="2">
        <f t="shared" si="433"/>
        <v>2015</v>
      </c>
      <c r="W2803" s="18" t="str">
        <f t="shared" si="434"/>
        <v>fevral</v>
      </c>
      <c r="X2803" s="18" t="str">
        <f t="shared" si="435"/>
        <v>Alejandro Monteverde</v>
      </c>
      <c r="Y2803" s="18" t="str">
        <f t="shared" si="436"/>
        <v>LİTTLE BOY</v>
      </c>
      <c r="Z2803" s="18" t="str">
        <f t="shared" si="437"/>
        <v>Normal</v>
      </c>
      <c r="AA2803" s="18" t="str">
        <f>VLOOKUP(D2803, lookups!$A$2:$B$18, 2, FALSE)</f>
        <v>Medium Budget</v>
      </c>
      <c r="AB2803" s="18" t="str">
        <f t="shared" si="438"/>
        <v>Not Recommended</v>
      </c>
      <c r="AC2803" s="18" t="str">
        <f t="shared" si="439"/>
        <v>Normal</v>
      </c>
    </row>
    <row r="2804" spans="1:29" x14ac:dyDescent="0.35">
      <c r="A2804" s="18" t="s">
        <v>5107</v>
      </c>
      <c r="B2804" s="19">
        <v>39790</v>
      </c>
      <c r="C2804" s="18" t="s">
        <v>50</v>
      </c>
      <c r="D2804" s="18" t="s">
        <v>38</v>
      </c>
      <c r="E2804" s="18" t="s">
        <v>21</v>
      </c>
      <c r="F2804" s="18" t="s">
        <v>22</v>
      </c>
      <c r="G2804" s="18" t="s">
        <v>150</v>
      </c>
      <c r="H2804" s="18" t="s">
        <v>4768</v>
      </c>
      <c r="I2804" s="18" t="s">
        <v>1671</v>
      </c>
      <c r="J2804" s="20">
        <v>15000</v>
      </c>
      <c r="K2804" s="20">
        <v>33153</v>
      </c>
      <c r="L2804" s="20">
        <v>11</v>
      </c>
      <c r="M2804" s="20">
        <v>0</v>
      </c>
      <c r="N2804" s="20">
        <v>6.2</v>
      </c>
      <c r="O2804" s="20">
        <v>132</v>
      </c>
      <c r="P2804" s="20">
        <v>102</v>
      </c>
      <c r="Q2804" s="3">
        <v>6409206</v>
      </c>
      <c r="R2804" s="3">
        <v>15000000</v>
      </c>
      <c r="S2804" s="3">
        <f t="shared" si="430"/>
        <v>-8590794</v>
      </c>
      <c r="T2804" s="4">
        <f t="shared" si="431"/>
        <v>-0.5727196</v>
      </c>
      <c r="U2804" s="5">
        <f t="shared" si="432"/>
        <v>24.570912160000002</v>
      </c>
      <c r="V2804" s="2">
        <f t="shared" si="433"/>
        <v>2008</v>
      </c>
      <c r="W2804" s="18" t="str">
        <f t="shared" si="434"/>
        <v>dekabr</v>
      </c>
      <c r="X2804" s="18" t="str">
        <f t="shared" si="435"/>
        <v>Peter Cattaneo</v>
      </c>
      <c r="Y2804" s="18" t="str">
        <f t="shared" si="436"/>
        <v>THE ROCKER</v>
      </c>
      <c r="Z2804" s="18" t="str">
        <f t="shared" si="437"/>
        <v>Normal</v>
      </c>
      <c r="AA2804" s="18" t="str">
        <f>VLOOKUP(D2804, lookups!$A$2:$B$18, 2, FALSE)</f>
        <v>Medium Budget</v>
      </c>
      <c r="AB2804" s="18" t="str">
        <f t="shared" si="438"/>
        <v>Not Recommended</v>
      </c>
      <c r="AC2804" s="18" t="str">
        <f t="shared" si="439"/>
        <v>Normal</v>
      </c>
    </row>
    <row r="2805" spans="1:29" x14ac:dyDescent="0.35">
      <c r="A2805" s="18" t="s">
        <v>866</v>
      </c>
      <c r="B2805" s="19">
        <v>33585</v>
      </c>
      <c r="C2805" s="18" t="s">
        <v>50</v>
      </c>
      <c r="D2805" s="18" t="s">
        <v>27</v>
      </c>
      <c r="E2805" s="18" t="s">
        <v>21</v>
      </c>
      <c r="F2805" s="18" t="s">
        <v>22</v>
      </c>
      <c r="G2805" s="18" t="s">
        <v>110</v>
      </c>
      <c r="H2805" s="18" t="s">
        <v>551</v>
      </c>
      <c r="I2805" s="18" t="s">
        <v>867</v>
      </c>
      <c r="J2805" s="20">
        <v>18000</v>
      </c>
      <c r="K2805" s="20">
        <v>19923</v>
      </c>
      <c r="L2805" s="20">
        <v>835</v>
      </c>
      <c r="M2805" s="20">
        <v>0</v>
      </c>
      <c r="N2805" s="20">
        <v>7.1</v>
      </c>
      <c r="O2805" s="20">
        <v>63</v>
      </c>
      <c r="P2805" s="20">
        <v>104</v>
      </c>
      <c r="Q2805" s="3">
        <v>6401336</v>
      </c>
      <c r="R2805" s="3">
        <v>2500000</v>
      </c>
      <c r="S2805" s="3">
        <f t="shared" si="430"/>
        <v>3901336</v>
      </c>
      <c r="T2805" s="4">
        <f t="shared" si="431"/>
        <v>1.5605344000000001</v>
      </c>
      <c r="U2805" s="5">
        <f t="shared" si="432"/>
        <v>29.024213759999999</v>
      </c>
      <c r="V2805" s="2">
        <f t="shared" si="433"/>
        <v>1991</v>
      </c>
      <c r="W2805" s="18" t="str">
        <f t="shared" si="434"/>
        <v>dekabr</v>
      </c>
      <c r="X2805" s="18" t="str">
        <f t="shared" si="435"/>
        <v>Gus Van Sant</v>
      </c>
      <c r="Y2805" s="18" t="str">
        <f t="shared" si="436"/>
        <v>MY OWN PRİVATE IDAHO</v>
      </c>
      <c r="Z2805" s="18" t="str">
        <f t="shared" si="437"/>
        <v>Normal</v>
      </c>
      <c r="AA2805" s="18" t="str">
        <f>VLOOKUP(D2805, lookups!$A$2:$B$18, 2, FALSE)</f>
        <v>Medium Budget</v>
      </c>
      <c r="AB2805" s="18" t="str">
        <f t="shared" si="438"/>
        <v>Not Recommended</v>
      </c>
      <c r="AC2805" s="18" t="str">
        <f t="shared" si="439"/>
        <v>Normal</v>
      </c>
    </row>
    <row r="2806" spans="1:29" x14ac:dyDescent="0.35">
      <c r="A2806" s="18" t="s">
        <v>1793</v>
      </c>
      <c r="B2806" s="19">
        <v>36157</v>
      </c>
      <c r="C2806" s="18" t="s">
        <v>19</v>
      </c>
      <c r="D2806" s="18" t="s">
        <v>79</v>
      </c>
      <c r="E2806" s="18" t="s">
        <v>21</v>
      </c>
      <c r="F2806" s="18" t="s">
        <v>22</v>
      </c>
      <c r="G2806" s="18" t="s">
        <v>110</v>
      </c>
      <c r="H2806" s="18" t="s">
        <v>1410</v>
      </c>
      <c r="I2806" s="18" t="s">
        <v>1794</v>
      </c>
      <c r="J2806" s="20">
        <v>3000</v>
      </c>
      <c r="K2806" s="20">
        <v>4238</v>
      </c>
      <c r="L2806" s="20">
        <v>386</v>
      </c>
      <c r="M2806" s="20">
        <v>0</v>
      </c>
      <c r="N2806" s="20">
        <v>7.5</v>
      </c>
      <c r="O2806" s="20">
        <v>127</v>
      </c>
      <c r="P2806" s="20">
        <v>105</v>
      </c>
      <c r="Q2806" s="3">
        <v>6390032</v>
      </c>
      <c r="R2806" s="3">
        <v>3500000</v>
      </c>
      <c r="S2806" s="3">
        <f t="shared" si="430"/>
        <v>2890032</v>
      </c>
      <c r="T2806" s="4">
        <f t="shared" si="431"/>
        <v>0.82572342857142855</v>
      </c>
      <c r="U2806" s="5">
        <f t="shared" si="432"/>
        <v>30.33028937142857</v>
      </c>
      <c r="V2806" s="2">
        <f t="shared" si="433"/>
        <v>1998</v>
      </c>
      <c r="W2806" s="18" t="str">
        <f t="shared" si="434"/>
        <v>dekabr</v>
      </c>
      <c r="X2806" s="18" t="str">
        <f t="shared" si="435"/>
        <v>Bill Condon</v>
      </c>
      <c r="Y2806" s="18" t="str">
        <f t="shared" si="436"/>
        <v>GODS AND MONSTERS</v>
      </c>
      <c r="Z2806" s="18" t="str">
        <f t="shared" si="437"/>
        <v>Normal</v>
      </c>
      <c r="AA2806" s="18" t="str">
        <f>VLOOKUP(D2806, lookups!$A$2:$B$18, 2, FALSE)</f>
        <v>Medium Budget</v>
      </c>
      <c r="AB2806" s="18" t="str">
        <f t="shared" si="438"/>
        <v>Not Recommended</v>
      </c>
      <c r="AC2806" s="18" t="str">
        <f t="shared" si="439"/>
        <v>Normal</v>
      </c>
    </row>
    <row r="2807" spans="1:29" x14ac:dyDescent="0.35">
      <c r="A2807" s="18" t="s">
        <v>5357</v>
      </c>
      <c r="B2807" s="19">
        <v>39851</v>
      </c>
      <c r="C2807" s="18" t="s">
        <v>50</v>
      </c>
      <c r="D2807" s="18" t="s">
        <v>38</v>
      </c>
      <c r="E2807" s="18" t="s">
        <v>21</v>
      </c>
      <c r="F2807" s="18" t="s">
        <v>22</v>
      </c>
      <c r="G2807" s="18" t="s">
        <v>150</v>
      </c>
      <c r="H2807" s="18" t="s">
        <v>1354</v>
      </c>
      <c r="I2807" s="18" t="s">
        <v>5358</v>
      </c>
      <c r="J2807" s="20">
        <v>24000</v>
      </c>
      <c r="K2807" s="20">
        <v>25637</v>
      </c>
      <c r="L2807" s="20">
        <v>96</v>
      </c>
      <c r="M2807" s="20">
        <v>0</v>
      </c>
      <c r="N2807" s="20">
        <v>5.3</v>
      </c>
      <c r="O2807" s="20">
        <v>97</v>
      </c>
      <c r="P2807" s="20">
        <v>88</v>
      </c>
      <c r="Q2807" s="3">
        <v>6373693</v>
      </c>
      <c r="R2807" s="3">
        <v>15000000</v>
      </c>
      <c r="S2807" s="3">
        <f t="shared" si="430"/>
        <v>-8626307</v>
      </c>
      <c r="T2807" s="4">
        <f t="shared" si="431"/>
        <v>-0.57508713333333328</v>
      </c>
      <c r="U2807" s="5">
        <f t="shared" si="432"/>
        <v>20.969965146666667</v>
      </c>
      <c r="V2807" s="2">
        <f t="shared" si="433"/>
        <v>2009</v>
      </c>
      <c r="W2807" s="18" t="str">
        <f t="shared" si="434"/>
        <v>fevral</v>
      </c>
      <c r="X2807" s="18" t="str">
        <f t="shared" si="435"/>
        <v>Vicky Jenson</v>
      </c>
      <c r="Y2807" s="18" t="str">
        <f t="shared" si="436"/>
        <v>POST GRAD</v>
      </c>
      <c r="Z2807" s="18" t="str">
        <f t="shared" si="437"/>
        <v>Normal</v>
      </c>
      <c r="AA2807" s="18" t="str">
        <f>VLOOKUP(D2807, lookups!$A$2:$B$18, 2, FALSE)</f>
        <v>Medium Budget</v>
      </c>
      <c r="AB2807" s="18" t="str">
        <f t="shared" si="438"/>
        <v>Not Recommended</v>
      </c>
      <c r="AC2807" s="18" t="str">
        <f t="shared" si="439"/>
        <v>High Buzz Mismatch</v>
      </c>
    </row>
    <row r="2808" spans="1:29" x14ac:dyDescent="0.35">
      <c r="A2808" s="18" t="s">
        <v>5578</v>
      </c>
      <c r="B2808" s="19">
        <v>40388</v>
      </c>
      <c r="C2808" s="18" t="s">
        <v>50</v>
      </c>
      <c r="D2808" s="18" t="s">
        <v>38</v>
      </c>
      <c r="E2808" s="18" t="s">
        <v>21</v>
      </c>
      <c r="F2808" s="18" t="s">
        <v>22</v>
      </c>
      <c r="G2808" s="18" t="s">
        <v>150</v>
      </c>
      <c r="H2808" s="18" t="s">
        <v>4725</v>
      </c>
      <c r="I2808" s="18" t="s">
        <v>5579</v>
      </c>
      <c r="J2808" s="20">
        <v>943</v>
      </c>
      <c r="K2808" s="20">
        <v>2786</v>
      </c>
      <c r="L2808" s="20">
        <v>16</v>
      </c>
      <c r="M2808" s="20">
        <v>20000</v>
      </c>
      <c r="N2808" s="20">
        <v>7.2</v>
      </c>
      <c r="O2808" s="20">
        <v>163</v>
      </c>
      <c r="P2808" s="20">
        <v>101</v>
      </c>
      <c r="Q2808" s="3">
        <v>6350058</v>
      </c>
      <c r="R2808" s="3">
        <v>8000000</v>
      </c>
      <c r="S2808" s="3">
        <f t="shared" si="430"/>
        <v>-1649942</v>
      </c>
      <c r="T2808" s="4">
        <f t="shared" si="431"/>
        <v>-0.20624275</v>
      </c>
      <c r="U2808" s="5">
        <f t="shared" si="432"/>
        <v>30.717502899999999</v>
      </c>
      <c r="V2808" s="2">
        <f t="shared" si="433"/>
        <v>2010</v>
      </c>
      <c r="W2808" s="18" t="str">
        <f t="shared" si="434"/>
        <v>iyul</v>
      </c>
      <c r="X2808" s="18" t="str">
        <f t="shared" si="435"/>
        <v>Anna Boden</v>
      </c>
      <c r="Y2808" s="18" t="str">
        <f t="shared" si="436"/>
        <v>IT'S KİND OF A FUNNY STORY</v>
      </c>
      <c r="Z2808" s="18" t="str">
        <f t="shared" si="437"/>
        <v>Normal</v>
      </c>
      <c r="AA2808" s="18" t="str">
        <f>VLOOKUP(D2808, lookups!$A$2:$B$18, 2, FALSE)</f>
        <v>Medium Budget</v>
      </c>
      <c r="AB2808" s="18" t="str">
        <f t="shared" si="438"/>
        <v>Not Recommended</v>
      </c>
      <c r="AC2808" s="18" t="str">
        <f t="shared" si="439"/>
        <v>Normal</v>
      </c>
    </row>
    <row r="2809" spans="1:29" x14ac:dyDescent="0.35">
      <c r="A2809" s="18" t="s">
        <v>4147</v>
      </c>
      <c r="B2809" s="19">
        <v>38636</v>
      </c>
      <c r="C2809" s="18" t="s">
        <v>50</v>
      </c>
      <c r="D2809" s="18" t="s">
        <v>27</v>
      </c>
      <c r="E2809" s="18" t="s">
        <v>21</v>
      </c>
      <c r="F2809" s="18" t="s">
        <v>22</v>
      </c>
      <c r="G2809" s="18" t="s">
        <v>110</v>
      </c>
      <c r="H2809" s="18" t="s">
        <v>1144</v>
      </c>
      <c r="I2809" s="18" t="s">
        <v>4148</v>
      </c>
      <c r="J2809" s="20">
        <v>1000</v>
      </c>
      <c r="K2809" s="20">
        <v>5085</v>
      </c>
      <c r="L2809" s="20">
        <v>11</v>
      </c>
      <c r="M2809" s="20">
        <v>0</v>
      </c>
      <c r="N2809" s="20">
        <v>7.1</v>
      </c>
      <c r="O2809" s="20">
        <v>161</v>
      </c>
      <c r="P2809" s="20">
        <v>94</v>
      </c>
      <c r="Q2809" s="3">
        <v>6301131</v>
      </c>
      <c r="R2809" s="3">
        <v>29000000</v>
      </c>
      <c r="S2809" s="3">
        <f t="shared" si="430"/>
        <v>-22698869</v>
      </c>
      <c r="T2809" s="4">
        <f t="shared" si="431"/>
        <v>-0.78271962068965517</v>
      </c>
      <c r="U2809" s="5">
        <f t="shared" si="432"/>
        <v>28.086912151724135</v>
      </c>
      <c r="V2809" s="2">
        <f t="shared" si="433"/>
        <v>2005</v>
      </c>
      <c r="W2809" s="18" t="str">
        <f t="shared" si="434"/>
        <v>oktyabr</v>
      </c>
      <c r="X2809" s="18" t="str">
        <f t="shared" si="435"/>
        <v>John Maybury</v>
      </c>
      <c r="Y2809" s="18" t="str">
        <f t="shared" si="436"/>
        <v>THE JACKET</v>
      </c>
      <c r="Z2809" s="18" t="str">
        <f t="shared" si="437"/>
        <v>Normal</v>
      </c>
      <c r="AA2809" s="18" t="str">
        <f>VLOOKUP(D2809, lookups!$A$2:$B$18, 2, FALSE)</f>
        <v>Medium Budget</v>
      </c>
      <c r="AB2809" s="18" t="str">
        <f t="shared" si="438"/>
        <v>Not Recommended</v>
      </c>
      <c r="AC2809" s="18" t="str">
        <f t="shared" si="439"/>
        <v>Normal</v>
      </c>
    </row>
    <row r="2810" spans="1:29" x14ac:dyDescent="0.35">
      <c r="A2810" s="18" t="s">
        <v>2584</v>
      </c>
      <c r="B2810" s="19">
        <v>36782</v>
      </c>
      <c r="C2810" s="18" t="s">
        <v>50</v>
      </c>
      <c r="D2810" s="18" t="s">
        <v>38</v>
      </c>
      <c r="E2810" s="18" t="s">
        <v>21</v>
      </c>
      <c r="F2810" s="18" t="s">
        <v>22</v>
      </c>
      <c r="G2810" s="18" t="s">
        <v>110</v>
      </c>
      <c r="H2810" s="18" t="s">
        <v>2261</v>
      </c>
      <c r="I2810" s="18" t="s">
        <v>1174</v>
      </c>
      <c r="J2810" s="20">
        <v>2000</v>
      </c>
      <c r="K2810" s="20">
        <v>3954</v>
      </c>
      <c r="L2810" s="20">
        <v>0</v>
      </c>
      <c r="M2810" s="20">
        <v>255</v>
      </c>
      <c r="N2810" s="20">
        <v>5.6</v>
      </c>
      <c r="O2810" s="20">
        <v>82</v>
      </c>
      <c r="P2810" s="20">
        <v>87</v>
      </c>
      <c r="Q2810" s="3">
        <v>6291602</v>
      </c>
      <c r="R2810" s="3">
        <v>50000000</v>
      </c>
      <c r="S2810" s="3">
        <f t="shared" si="430"/>
        <v>-43708398</v>
      </c>
      <c r="T2810" s="4">
        <f t="shared" si="431"/>
        <v>-0.87416795999999997</v>
      </c>
      <c r="U2810" s="5">
        <f t="shared" si="432"/>
        <v>22.075832815999998</v>
      </c>
      <c r="V2810" s="2">
        <f t="shared" si="433"/>
        <v>2000</v>
      </c>
      <c r="W2810" s="18" t="str">
        <f t="shared" si="434"/>
        <v>sentyabr</v>
      </c>
      <c r="X2810" s="18" t="str">
        <f t="shared" si="435"/>
        <v>Mike Nichols</v>
      </c>
      <c r="Y2810" s="18" t="str">
        <f t="shared" si="436"/>
        <v>WHAT PLANET ARE YOU FROM?</v>
      </c>
      <c r="Z2810" s="18" t="str">
        <f t="shared" si="437"/>
        <v>Normal</v>
      </c>
      <c r="AA2810" s="18" t="str">
        <f>VLOOKUP(D2810, lookups!$A$2:$B$18, 2, FALSE)</f>
        <v>Medium Budget</v>
      </c>
      <c r="AB2810" s="18" t="str">
        <f t="shared" si="438"/>
        <v>Not Recommended</v>
      </c>
      <c r="AC2810" s="18" t="str">
        <f t="shared" si="439"/>
        <v>High Buzz Mismatch</v>
      </c>
    </row>
    <row r="2811" spans="1:29" x14ac:dyDescent="0.35">
      <c r="A2811" s="18" t="s">
        <v>6346</v>
      </c>
      <c r="B2811" s="19">
        <v>41467</v>
      </c>
      <c r="C2811" s="18" t="s">
        <v>50</v>
      </c>
      <c r="D2811" s="18" t="s">
        <v>95</v>
      </c>
      <c r="E2811" s="18" t="s">
        <v>21</v>
      </c>
      <c r="F2811" s="18" t="s">
        <v>22</v>
      </c>
      <c r="G2811" s="18" t="s">
        <v>150</v>
      </c>
      <c r="H2811" s="18" t="s">
        <v>320</v>
      </c>
      <c r="I2811" s="18" t="s">
        <v>5896</v>
      </c>
      <c r="J2811" s="20">
        <v>0</v>
      </c>
      <c r="K2811" s="20">
        <v>0</v>
      </c>
      <c r="L2811" s="20">
        <v>78</v>
      </c>
      <c r="M2811" s="20">
        <v>18000</v>
      </c>
      <c r="N2811" s="20">
        <v>6.9</v>
      </c>
      <c r="O2811" s="20">
        <v>346</v>
      </c>
      <c r="P2811" s="20">
        <v>106</v>
      </c>
      <c r="Q2811" s="3">
        <v>6262942</v>
      </c>
      <c r="R2811" s="3">
        <v>9000000</v>
      </c>
      <c r="S2811" s="3">
        <f t="shared" si="430"/>
        <v>-2737058</v>
      </c>
      <c r="T2811" s="4">
        <f t="shared" si="431"/>
        <v>-0.30411755555555553</v>
      </c>
      <c r="U2811" s="5">
        <f t="shared" si="432"/>
        <v>29.278352977777779</v>
      </c>
      <c r="V2811" s="2">
        <f t="shared" si="433"/>
        <v>2013</v>
      </c>
      <c r="W2811" s="18" t="str">
        <f t="shared" si="434"/>
        <v>iyul</v>
      </c>
      <c r="X2811" s="18" t="str">
        <f t="shared" si="435"/>
        <v>J.C. Chandor</v>
      </c>
      <c r="Y2811" s="18" t="str">
        <f t="shared" si="436"/>
        <v>ALL IS LOST</v>
      </c>
      <c r="Z2811" s="18" t="str">
        <f t="shared" si="437"/>
        <v>Normal</v>
      </c>
      <c r="AA2811" s="18" t="str">
        <f>VLOOKUP(D2811, lookups!$A$2:$B$18, 2, FALSE)</f>
        <v>High Budget</v>
      </c>
      <c r="AB2811" s="18" t="str">
        <f t="shared" si="438"/>
        <v>Not Recommended</v>
      </c>
      <c r="AC2811" s="18" t="str">
        <f t="shared" si="439"/>
        <v>Normal</v>
      </c>
    </row>
    <row r="2812" spans="1:29" x14ac:dyDescent="0.35">
      <c r="A2812" s="18" t="s">
        <v>2044</v>
      </c>
      <c r="B2812" s="19">
        <v>36269</v>
      </c>
      <c r="C2812" s="18" t="s">
        <v>50</v>
      </c>
      <c r="D2812" s="18" t="s">
        <v>38</v>
      </c>
      <c r="E2812" s="18" t="s">
        <v>21</v>
      </c>
      <c r="F2812" s="18" t="s">
        <v>179</v>
      </c>
      <c r="G2812" s="18" t="s">
        <v>150</v>
      </c>
      <c r="H2812" s="18" t="s">
        <v>2045</v>
      </c>
      <c r="I2812" s="18" t="s">
        <v>1452</v>
      </c>
      <c r="J2812" s="20">
        <v>16000</v>
      </c>
      <c r="K2812" s="20">
        <v>31005</v>
      </c>
      <c r="L2812" s="20">
        <v>26</v>
      </c>
      <c r="M2812" s="20">
        <v>0</v>
      </c>
      <c r="N2812" s="20">
        <v>6.1</v>
      </c>
      <c r="O2812" s="20">
        <v>81</v>
      </c>
      <c r="P2812" s="20">
        <v>94</v>
      </c>
      <c r="Q2812" s="3">
        <v>6241697</v>
      </c>
      <c r="R2812" s="3">
        <v>13000000</v>
      </c>
      <c r="S2812" s="3">
        <f t="shared" si="430"/>
        <v>-6758303</v>
      </c>
      <c r="T2812" s="4">
        <f t="shared" si="431"/>
        <v>-0.51986946153846159</v>
      </c>
      <c r="U2812" s="5">
        <f t="shared" si="432"/>
        <v>24.192052215384614</v>
      </c>
      <c r="V2812" s="2">
        <f t="shared" si="433"/>
        <v>1999</v>
      </c>
      <c r="W2812" s="18" t="str">
        <f t="shared" si="434"/>
        <v>aprel</v>
      </c>
      <c r="X2812" s="18" t="str">
        <f t="shared" si="435"/>
        <v>Andrew Fleming</v>
      </c>
      <c r="Y2812" s="18" t="str">
        <f t="shared" si="436"/>
        <v>DİCK</v>
      </c>
      <c r="Z2812" s="18" t="str">
        <f t="shared" si="437"/>
        <v>Normal</v>
      </c>
      <c r="AA2812" s="18" t="str">
        <f>VLOOKUP(D2812, lookups!$A$2:$B$18, 2, FALSE)</f>
        <v>Medium Budget</v>
      </c>
      <c r="AB2812" s="18" t="str">
        <f t="shared" si="438"/>
        <v>Not Recommended</v>
      </c>
      <c r="AC2812" s="18" t="str">
        <f t="shared" si="439"/>
        <v>Normal</v>
      </c>
    </row>
    <row r="2813" spans="1:29" x14ac:dyDescent="0.35">
      <c r="A2813" s="18" t="s">
        <v>3401</v>
      </c>
      <c r="B2813" s="19">
        <v>37755</v>
      </c>
      <c r="C2813" s="18" t="s">
        <v>50</v>
      </c>
      <c r="D2813" s="18" t="s">
        <v>38</v>
      </c>
      <c r="E2813" s="18" t="s">
        <v>21</v>
      </c>
      <c r="F2813" s="18" t="s">
        <v>356</v>
      </c>
      <c r="G2813" s="18" t="s">
        <v>110</v>
      </c>
      <c r="H2813" s="18" t="s">
        <v>1817</v>
      </c>
      <c r="I2813" s="18" t="s">
        <v>3402</v>
      </c>
      <c r="J2813" s="20">
        <v>636</v>
      </c>
      <c r="K2813" s="20">
        <v>1033</v>
      </c>
      <c r="L2813" s="20">
        <v>9</v>
      </c>
      <c r="M2813" s="20">
        <v>352</v>
      </c>
      <c r="N2813" s="20">
        <v>6.7</v>
      </c>
      <c r="O2813" s="20">
        <v>67</v>
      </c>
      <c r="P2813" s="20">
        <v>92</v>
      </c>
      <c r="Q2813" s="3">
        <v>6239558</v>
      </c>
      <c r="R2813" s="3">
        <v>5000000</v>
      </c>
      <c r="S2813" s="3">
        <f t="shared" si="430"/>
        <v>1239558</v>
      </c>
      <c r="T2813" s="4">
        <f t="shared" si="431"/>
        <v>0.24791160000000001</v>
      </c>
      <c r="U2813" s="5">
        <f t="shared" si="432"/>
        <v>26.934364640000002</v>
      </c>
      <c r="V2813" s="2">
        <f t="shared" si="433"/>
        <v>2003</v>
      </c>
      <c r="W2813" s="18" t="str">
        <f t="shared" si="434"/>
        <v>may</v>
      </c>
      <c r="X2813" s="18" t="str">
        <f t="shared" si="435"/>
        <v>Ã‰mile Gaudreault</v>
      </c>
      <c r="Y2813" s="18" t="str">
        <f t="shared" si="436"/>
        <v>MAMBO ITALİANO</v>
      </c>
      <c r="Z2813" s="18" t="str">
        <f t="shared" si="437"/>
        <v>Normal</v>
      </c>
      <c r="AA2813" s="18" t="str">
        <f>VLOOKUP(D2813, lookups!$A$2:$B$18, 2, FALSE)</f>
        <v>Medium Budget</v>
      </c>
      <c r="AB2813" s="18" t="str">
        <f t="shared" si="438"/>
        <v>Not Recommended</v>
      </c>
      <c r="AC2813" s="18" t="str">
        <f t="shared" si="439"/>
        <v>Normal</v>
      </c>
    </row>
    <row r="2814" spans="1:29" x14ac:dyDescent="0.35">
      <c r="A2814" s="18" t="s">
        <v>2265</v>
      </c>
      <c r="B2814" s="19">
        <v>36173</v>
      </c>
      <c r="C2814" s="18" t="s">
        <v>50</v>
      </c>
      <c r="D2814" s="18" t="s">
        <v>79</v>
      </c>
      <c r="E2814" s="18" t="s">
        <v>21</v>
      </c>
      <c r="F2814" s="18" t="s">
        <v>101</v>
      </c>
      <c r="G2814" s="18" t="s">
        <v>110</v>
      </c>
      <c r="H2814" s="18" t="s">
        <v>632</v>
      </c>
      <c r="I2814" s="18" t="s">
        <v>2266</v>
      </c>
      <c r="J2814" s="20">
        <v>1000</v>
      </c>
      <c r="K2814" s="20">
        <v>1690</v>
      </c>
      <c r="L2814" s="20">
        <v>608</v>
      </c>
      <c r="M2814" s="20">
        <v>608</v>
      </c>
      <c r="N2814" s="20">
        <v>7.4</v>
      </c>
      <c r="O2814" s="20">
        <v>103</v>
      </c>
      <c r="P2814" s="20">
        <v>154</v>
      </c>
      <c r="Q2814" s="3">
        <v>6201757</v>
      </c>
      <c r="R2814" s="3">
        <v>10000000</v>
      </c>
      <c r="S2814" s="3">
        <f t="shared" si="430"/>
        <v>-3798243</v>
      </c>
      <c r="T2814" s="4">
        <f t="shared" si="431"/>
        <v>-0.3798243</v>
      </c>
      <c r="U2814" s="5">
        <f t="shared" si="432"/>
        <v>29.508870280000004</v>
      </c>
      <c r="V2814" s="2">
        <f t="shared" si="433"/>
        <v>1999</v>
      </c>
      <c r="W2814" s="18" t="str">
        <f t="shared" si="434"/>
        <v>yanvar</v>
      </c>
      <c r="X2814" s="18" t="str">
        <f t="shared" si="435"/>
        <v>Mike Leigh</v>
      </c>
      <c r="Y2814" s="18" t="str">
        <f t="shared" si="436"/>
        <v>TOPSY-TURVY</v>
      </c>
      <c r="Z2814" s="18" t="str">
        <f t="shared" si="437"/>
        <v>Normal</v>
      </c>
      <c r="AA2814" s="18" t="str">
        <f>VLOOKUP(D2814, lookups!$A$2:$B$18, 2, FALSE)</f>
        <v>Medium Budget</v>
      </c>
      <c r="AB2814" s="18" t="str">
        <f t="shared" si="438"/>
        <v>Not Recommended</v>
      </c>
      <c r="AC2814" s="18" t="str">
        <f t="shared" si="439"/>
        <v>Normal</v>
      </c>
    </row>
    <row r="2815" spans="1:29" x14ac:dyDescent="0.35">
      <c r="A2815" s="18" t="s">
        <v>2697</v>
      </c>
      <c r="B2815" s="19">
        <v>36927</v>
      </c>
      <c r="C2815" s="18" t="s">
        <v>50</v>
      </c>
      <c r="D2815" s="18" t="s">
        <v>38</v>
      </c>
      <c r="E2815" s="18" t="s">
        <v>21</v>
      </c>
      <c r="F2815" s="18" t="s">
        <v>22</v>
      </c>
      <c r="G2815" s="18" t="s">
        <v>110</v>
      </c>
      <c r="H2815" s="18" t="s">
        <v>1909</v>
      </c>
      <c r="I2815" s="18" t="s">
        <v>2698</v>
      </c>
      <c r="J2815" s="20">
        <v>19000</v>
      </c>
      <c r="K2815" s="20">
        <v>34106</v>
      </c>
      <c r="L2815" s="20">
        <v>72</v>
      </c>
      <c r="M2815" s="20">
        <v>5000</v>
      </c>
      <c r="N2815" s="20">
        <v>7.4</v>
      </c>
      <c r="O2815" s="20">
        <v>122</v>
      </c>
      <c r="P2815" s="20">
        <v>111</v>
      </c>
      <c r="Q2815" s="3">
        <v>6200756</v>
      </c>
      <c r="R2815" s="3">
        <v>7000000</v>
      </c>
      <c r="S2815" s="3">
        <f t="shared" si="430"/>
        <v>-799244</v>
      </c>
      <c r="T2815" s="4">
        <f t="shared" si="431"/>
        <v>-0.11417771428571429</v>
      </c>
      <c r="U2815" s="5">
        <f t="shared" si="432"/>
        <v>30.054328914285716</v>
      </c>
      <c r="V2815" s="2">
        <f t="shared" si="433"/>
        <v>2001</v>
      </c>
      <c r="W2815" s="18" t="str">
        <f t="shared" si="434"/>
        <v>fevral</v>
      </c>
      <c r="X2815" s="18" t="str">
        <f t="shared" si="435"/>
        <v>Terry Zwigoff</v>
      </c>
      <c r="Y2815" s="18" t="str">
        <f t="shared" si="436"/>
        <v>GHOST WORLD</v>
      </c>
      <c r="Z2815" s="18" t="str">
        <f t="shared" si="437"/>
        <v>Normal</v>
      </c>
      <c r="AA2815" s="18" t="str">
        <f>VLOOKUP(D2815, lookups!$A$2:$B$18, 2, FALSE)</f>
        <v>Medium Budget</v>
      </c>
      <c r="AB2815" s="18" t="str">
        <f t="shared" si="438"/>
        <v>Not Recommended</v>
      </c>
      <c r="AC2815" s="18" t="str">
        <f t="shared" si="439"/>
        <v>Normal</v>
      </c>
    </row>
    <row r="2816" spans="1:29" x14ac:dyDescent="0.35">
      <c r="A2816" s="18" t="s">
        <v>2245</v>
      </c>
      <c r="B2816" s="19">
        <v>36432</v>
      </c>
      <c r="C2816" s="18" t="s">
        <v>50</v>
      </c>
      <c r="D2816" s="18" t="s">
        <v>79</v>
      </c>
      <c r="E2816" s="18" t="s">
        <v>21</v>
      </c>
      <c r="F2816" s="18" t="s">
        <v>179</v>
      </c>
      <c r="G2816" s="18" t="s">
        <v>46</v>
      </c>
      <c r="H2816" s="18" t="s">
        <v>2246</v>
      </c>
      <c r="I2816" s="18" t="s">
        <v>456</v>
      </c>
      <c r="J2816" s="20">
        <v>874</v>
      </c>
      <c r="K2816" s="20">
        <v>1351</v>
      </c>
      <c r="L2816" s="20">
        <v>0</v>
      </c>
      <c r="M2816" s="20">
        <v>0</v>
      </c>
      <c r="N2816" s="20">
        <v>8</v>
      </c>
      <c r="O2816" s="20">
        <v>143</v>
      </c>
      <c r="P2816" s="20">
        <v>112</v>
      </c>
      <c r="Q2816" s="3">
        <v>6197866</v>
      </c>
      <c r="R2816" s="3">
        <v>10000000</v>
      </c>
      <c r="S2816" s="3">
        <f t="shared" si="430"/>
        <v>-3802134</v>
      </c>
      <c r="T2816" s="4">
        <f t="shared" si="431"/>
        <v>-0.38021339999999998</v>
      </c>
      <c r="U2816" s="5">
        <f t="shared" si="432"/>
        <v>31.847914639999999</v>
      </c>
      <c r="V2816" s="2">
        <f t="shared" si="433"/>
        <v>1999</v>
      </c>
      <c r="W2816" s="18" t="str">
        <f t="shared" si="434"/>
        <v>sentyabr</v>
      </c>
      <c r="X2816" s="18" t="str">
        <f t="shared" si="435"/>
        <v>David Lynch</v>
      </c>
      <c r="Y2816" s="18" t="str">
        <f t="shared" si="436"/>
        <v>THE STRAİGHT STORY</v>
      </c>
      <c r="Z2816" s="18" t="str">
        <f t="shared" si="437"/>
        <v>Normal</v>
      </c>
      <c r="AA2816" s="18" t="str">
        <f>VLOOKUP(D2816, lookups!$A$2:$B$18, 2, FALSE)</f>
        <v>Medium Budget</v>
      </c>
      <c r="AB2816" s="18" t="str">
        <f t="shared" si="438"/>
        <v>Not Recommended</v>
      </c>
      <c r="AC2816" s="18" t="str">
        <f t="shared" si="439"/>
        <v>High Buzz / High Score</v>
      </c>
    </row>
    <row r="2817" spans="1:29" x14ac:dyDescent="0.35">
      <c r="A2817" s="18" t="s">
        <v>2793</v>
      </c>
      <c r="B2817" s="19">
        <v>37192</v>
      </c>
      <c r="C2817" s="18" t="s">
        <v>50</v>
      </c>
      <c r="D2817" s="18" t="s">
        <v>79</v>
      </c>
      <c r="E2817" s="18" t="s">
        <v>21</v>
      </c>
      <c r="F2817" s="18" t="s">
        <v>29</v>
      </c>
      <c r="G2817" s="18" t="s">
        <v>110</v>
      </c>
      <c r="H2817" s="18" t="s">
        <v>2794</v>
      </c>
      <c r="I2817" s="18" t="s">
        <v>2795</v>
      </c>
      <c r="J2817" s="20">
        <v>56</v>
      </c>
      <c r="K2817" s="20">
        <v>105</v>
      </c>
      <c r="L2817" s="20">
        <v>11</v>
      </c>
      <c r="M2817" s="20">
        <v>802</v>
      </c>
      <c r="N2817" s="20">
        <v>7.7</v>
      </c>
      <c r="O2817" s="20">
        <v>73</v>
      </c>
      <c r="P2817" s="20">
        <v>141</v>
      </c>
      <c r="Q2817" s="3">
        <v>6173485</v>
      </c>
      <c r="R2817" s="3">
        <v>7000000</v>
      </c>
      <c r="S2817" s="3">
        <f t="shared" si="430"/>
        <v>-826515</v>
      </c>
      <c r="T2817" s="4">
        <f t="shared" si="431"/>
        <v>-0.11807357142857143</v>
      </c>
      <c r="U2817" s="5">
        <f t="shared" si="432"/>
        <v>30.832970571428575</v>
      </c>
      <c r="V2817" s="2">
        <f t="shared" si="433"/>
        <v>2001</v>
      </c>
      <c r="W2817" s="18" t="str">
        <f t="shared" si="434"/>
        <v>oktyabr</v>
      </c>
      <c r="X2817" s="18" t="str">
        <f t="shared" si="435"/>
        <v>Caroline Link</v>
      </c>
      <c r="Y2817" s="18" t="str">
        <f t="shared" si="436"/>
        <v>NOWHERE İN AFRİCA</v>
      </c>
      <c r="Z2817" s="18" t="str">
        <f t="shared" si="437"/>
        <v>Normal</v>
      </c>
      <c r="AA2817" s="18" t="str">
        <f>VLOOKUP(D2817, lookups!$A$2:$B$18, 2, FALSE)</f>
        <v>Medium Budget</v>
      </c>
      <c r="AB2817" s="18" t="str">
        <f t="shared" si="438"/>
        <v>Not Recommended</v>
      </c>
      <c r="AC2817" s="18" t="str">
        <f t="shared" si="439"/>
        <v>Normal</v>
      </c>
    </row>
    <row r="2818" spans="1:29" x14ac:dyDescent="0.35">
      <c r="A2818" s="18" t="s">
        <v>3572</v>
      </c>
      <c r="B2818" s="19">
        <v>38021</v>
      </c>
      <c r="C2818" s="18" t="s">
        <v>50</v>
      </c>
      <c r="D2818" s="18" t="s">
        <v>27</v>
      </c>
      <c r="E2818" s="18" t="s">
        <v>178</v>
      </c>
      <c r="F2818" s="18" t="s">
        <v>179</v>
      </c>
      <c r="G2818" s="18" t="s">
        <v>110</v>
      </c>
      <c r="H2818" s="18" t="s">
        <v>3573</v>
      </c>
      <c r="I2818" s="18" t="s">
        <v>1512</v>
      </c>
      <c r="J2818" s="20">
        <v>226</v>
      </c>
      <c r="K2818" s="20">
        <v>405</v>
      </c>
      <c r="L2818" s="20">
        <v>0</v>
      </c>
      <c r="M2818" s="20">
        <v>0</v>
      </c>
      <c r="N2818" s="20">
        <v>7.7</v>
      </c>
      <c r="O2818" s="20">
        <v>186</v>
      </c>
      <c r="P2818" s="20">
        <v>133</v>
      </c>
      <c r="Q2818" s="3">
        <v>6167817</v>
      </c>
      <c r="R2818" s="3">
        <v>47000000</v>
      </c>
      <c r="S2818" s="3">
        <f t="shared" si="430"/>
        <v>-40832183</v>
      </c>
      <c r="T2818" s="4">
        <f t="shared" si="431"/>
        <v>-0.86876985106382976</v>
      </c>
      <c r="U2818" s="5">
        <f t="shared" si="432"/>
        <v>30.452492059574467</v>
      </c>
      <c r="V2818" s="2">
        <f t="shared" si="433"/>
        <v>2004</v>
      </c>
      <c r="W2818" s="18" t="str">
        <f t="shared" si="434"/>
        <v>fevral</v>
      </c>
      <c r="X2818" s="18" t="str">
        <f t="shared" si="435"/>
        <v>Jean-Pierre Jeunet</v>
      </c>
      <c r="Y2818" s="18" t="str">
        <f t="shared" si="436"/>
        <v>A VERY LONG ENGAGEMENT</v>
      </c>
      <c r="Z2818" s="18" t="str">
        <f t="shared" si="437"/>
        <v>Normal</v>
      </c>
      <c r="AA2818" s="18" t="str">
        <f>VLOOKUP(D2818, lookups!$A$2:$B$18, 2, FALSE)</f>
        <v>Medium Budget</v>
      </c>
      <c r="AB2818" s="18" t="str">
        <f t="shared" si="438"/>
        <v>Not Recommended</v>
      </c>
      <c r="AC2818" s="18" t="str">
        <f t="shared" si="439"/>
        <v>Normal</v>
      </c>
    </row>
    <row r="2819" spans="1:29" x14ac:dyDescent="0.35">
      <c r="A2819" s="18" t="s">
        <v>3141</v>
      </c>
      <c r="B2819" s="19">
        <v>37556</v>
      </c>
      <c r="C2819" s="18" t="s">
        <v>50</v>
      </c>
      <c r="D2819" s="18" t="s">
        <v>58</v>
      </c>
      <c r="E2819" s="18" t="s">
        <v>3142</v>
      </c>
      <c r="F2819" s="18" t="s">
        <v>352</v>
      </c>
      <c r="G2819" s="18" t="s">
        <v>102</v>
      </c>
      <c r="H2819" s="18" t="s">
        <v>3143</v>
      </c>
      <c r="I2819" s="18" t="s">
        <v>943</v>
      </c>
      <c r="J2819" s="20">
        <v>116</v>
      </c>
      <c r="K2819" s="20">
        <v>312</v>
      </c>
      <c r="L2819" s="20">
        <v>176</v>
      </c>
      <c r="M2819" s="20">
        <v>0</v>
      </c>
      <c r="N2819" s="20">
        <v>7.5</v>
      </c>
      <c r="O2819" s="20">
        <v>74</v>
      </c>
      <c r="P2819" s="20">
        <v>94</v>
      </c>
      <c r="Q2819" s="3">
        <v>6165429</v>
      </c>
      <c r="R2819" s="3">
        <v>6000000</v>
      </c>
      <c r="S2819" s="3">
        <f t="shared" ref="S2819:S2882" si="440">Q2819-R2819</f>
        <v>165429</v>
      </c>
      <c r="T2819" s="4">
        <f t="shared" ref="T2819:T2882" si="441">IF(R2819&gt;0, (Q2819-R2819)/R2819, 0)</f>
        <v>2.7571499999999999E-2</v>
      </c>
      <c r="U2819" s="5">
        <f t="shared" ref="U2819:U2882" si="442">(N2819*4) + (T2819*0.4) + (M2819/10000)</f>
        <v>30.011028599999999</v>
      </c>
      <c r="V2819" s="2">
        <f t="shared" ref="V2819:V2882" si="443">YEAR(B2819)</f>
        <v>2002</v>
      </c>
      <c r="W2819" s="18" t="str">
        <f t="shared" ref="W2819:W2882" si="444">TEXT(B2819, "mmmm")</f>
        <v>oktyabr</v>
      </c>
      <c r="X2819" s="18" t="str">
        <f t="shared" ref="X2819:X2882" si="445">TRIM(I2819)</f>
        <v>Phillip Noyce</v>
      </c>
      <c r="Y2819" s="18" t="str">
        <f t="shared" ref="Y2819:Y2882" si="446">UPPER(A2819)</f>
        <v>RABBİT-PROOF FENCE</v>
      </c>
      <c r="Z2819" s="18" t="str">
        <f t="shared" ref="Z2819:Z2882" si="447">IF(AND(R2819&gt;50000000, S2819&lt;0), "Underperformer", IF(AND(R2819&lt;10000000, S2819&gt;50000000), "Overperformer", "Normal"))</f>
        <v>Normal</v>
      </c>
      <c r="AA2819" s="18" t="str">
        <f>VLOOKUP(D2819, lookups!$A$2:$B$18, 2, FALSE)</f>
        <v>High Budget</v>
      </c>
      <c r="AB2819" s="18" t="str">
        <f t="shared" ref="AB2819:AB2882" si="448">IF(AND(N2819&gt;7, T2819&gt;1, U2819&gt;70), "Recommended", "Not Recommended")</f>
        <v>Not Recommended</v>
      </c>
      <c r="AC2819" s="18" t="str">
        <f t="shared" ref="AC2819:AC2882" si="449">IF(N2819&gt;=8, "High Buzz / High Score", IF(AND(N2819&lt;6, T2819&lt;1), "High Buzz Mismatch", "Normal"))</f>
        <v>Normal</v>
      </c>
    </row>
    <row r="2820" spans="1:29" x14ac:dyDescent="0.35">
      <c r="A2820" s="18" t="s">
        <v>778</v>
      </c>
      <c r="B2820" s="19">
        <v>32597</v>
      </c>
      <c r="C2820" s="18" t="s">
        <v>50</v>
      </c>
      <c r="D2820" s="18" t="s">
        <v>38</v>
      </c>
      <c r="E2820" s="18" t="s">
        <v>21</v>
      </c>
      <c r="F2820" s="18" t="s">
        <v>22</v>
      </c>
      <c r="G2820" s="18" t="s">
        <v>150</v>
      </c>
      <c r="H2820" s="18" t="s">
        <v>779</v>
      </c>
      <c r="I2820" s="18" t="s">
        <v>780</v>
      </c>
      <c r="J2820" s="20">
        <v>859</v>
      </c>
      <c r="K2820" s="20">
        <v>3942</v>
      </c>
      <c r="L2820" s="20">
        <v>3</v>
      </c>
      <c r="M2820" s="20">
        <v>0</v>
      </c>
      <c r="N2820" s="20">
        <v>7</v>
      </c>
      <c r="O2820" s="20">
        <v>59</v>
      </c>
      <c r="P2820" s="20">
        <v>150</v>
      </c>
      <c r="Q2820" s="3">
        <v>6157157</v>
      </c>
      <c r="R2820" s="3">
        <v>5000000</v>
      </c>
      <c r="S2820" s="3">
        <f t="shared" si="440"/>
        <v>1157157</v>
      </c>
      <c r="T2820" s="4">
        <f t="shared" si="441"/>
        <v>0.23143140000000001</v>
      </c>
      <c r="U2820" s="5">
        <f t="shared" si="442"/>
        <v>28.092572560000001</v>
      </c>
      <c r="V2820" s="2">
        <f t="shared" si="443"/>
        <v>1989</v>
      </c>
      <c r="W2820" s="18" t="str">
        <f t="shared" si="444"/>
        <v>mart</v>
      </c>
      <c r="X2820" s="18" t="str">
        <f t="shared" si="445"/>
        <v>Jay Levey</v>
      </c>
      <c r="Y2820" s="18" t="str">
        <f t="shared" si="446"/>
        <v>UHF</v>
      </c>
      <c r="Z2820" s="18" t="str">
        <f t="shared" si="447"/>
        <v>Normal</v>
      </c>
      <c r="AA2820" s="18" t="str">
        <f>VLOOKUP(D2820, lookups!$A$2:$B$18, 2, FALSE)</f>
        <v>Medium Budget</v>
      </c>
      <c r="AB2820" s="18" t="str">
        <f t="shared" si="448"/>
        <v>Not Recommended</v>
      </c>
      <c r="AC2820" s="18" t="str">
        <f t="shared" si="449"/>
        <v>Normal</v>
      </c>
    </row>
    <row r="2821" spans="1:29" x14ac:dyDescent="0.35">
      <c r="A2821" s="18" t="s">
        <v>3599</v>
      </c>
      <c r="B2821" s="19">
        <v>37993</v>
      </c>
      <c r="C2821" s="18" t="s">
        <v>19</v>
      </c>
      <c r="D2821" s="18" t="s">
        <v>79</v>
      </c>
      <c r="E2821" s="18" t="s">
        <v>21</v>
      </c>
      <c r="F2821" s="18" t="s">
        <v>22</v>
      </c>
      <c r="G2821" s="18" t="s">
        <v>150</v>
      </c>
      <c r="H2821" s="18" t="s">
        <v>924</v>
      </c>
      <c r="I2821" s="18" t="s">
        <v>924</v>
      </c>
      <c r="J2821" s="20">
        <v>18000</v>
      </c>
      <c r="K2821" s="20">
        <v>23689</v>
      </c>
      <c r="L2821" s="20">
        <v>18000</v>
      </c>
      <c r="M2821" s="20">
        <v>0</v>
      </c>
      <c r="N2821" s="20">
        <v>6.7</v>
      </c>
      <c r="O2821" s="20">
        <v>113</v>
      </c>
      <c r="P2821" s="20">
        <v>118</v>
      </c>
      <c r="Q2821" s="3">
        <v>6144806</v>
      </c>
      <c r="R2821" s="3">
        <v>23000000</v>
      </c>
      <c r="S2821" s="3">
        <f t="shared" si="440"/>
        <v>-16855194</v>
      </c>
      <c r="T2821" s="4">
        <f t="shared" si="441"/>
        <v>-0.73283452173913044</v>
      </c>
      <c r="U2821" s="5">
        <f t="shared" si="442"/>
        <v>26.506866191304347</v>
      </c>
      <c r="V2821" s="2">
        <f t="shared" si="443"/>
        <v>2004</v>
      </c>
      <c r="W2821" s="18" t="str">
        <f t="shared" si="444"/>
        <v>yanvar</v>
      </c>
      <c r="X2821" s="18" t="str">
        <f t="shared" si="445"/>
        <v>Kevin Spacey</v>
      </c>
      <c r="Y2821" s="18" t="str">
        <f t="shared" si="446"/>
        <v>BEYOND THE SEA</v>
      </c>
      <c r="Z2821" s="18" t="str">
        <f t="shared" si="447"/>
        <v>Normal</v>
      </c>
      <c r="AA2821" s="18" t="str">
        <f>VLOOKUP(D2821, lookups!$A$2:$B$18, 2, FALSE)</f>
        <v>Medium Budget</v>
      </c>
      <c r="AB2821" s="18" t="str">
        <f t="shared" si="448"/>
        <v>Not Recommended</v>
      </c>
      <c r="AC2821" s="18" t="str">
        <f t="shared" si="449"/>
        <v>Normal</v>
      </c>
    </row>
    <row r="2822" spans="1:29" x14ac:dyDescent="0.35">
      <c r="A2822" s="18" t="s">
        <v>2722</v>
      </c>
      <c r="B2822" s="19">
        <v>37167</v>
      </c>
      <c r="C2822" s="18" t="s">
        <v>50</v>
      </c>
      <c r="D2822" s="18" t="s">
        <v>27</v>
      </c>
      <c r="E2822" s="18" t="s">
        <v>21</v>
      </c>
      <c r="F2822" s="18" t="s">
        <v>22</v>
      </c>
      <c r="G2822" s="18" t="s">
        <v>110</v>
      </c>
      <c r="H2822" s="18" t="s">
        <v>1511</v>
      </c>
      <c r="I2822" s="18" t="s">
        <v>1301</v>
      </c>
      <c r="J2822" s="20">
        <v>1000</v>
      </c>
      <c r="K2822" s="20">
        <v>2664</v>
      </c>
      <c r="L2822" s="20">
        <v>39</v>
      </c>
      <c r="M2822" s="20">
        <v>892</v>
      </c>
      <c r="N2822" s="20">
        <v>6.2</v>
      </c>
      <c r="O2822" s="20">
        <v>83</v>
      </c>
      <c r="P2822" s="20">
        <v>102</v>
      </c>
      <c r="Q2822" s="3">
        <v>6114237</v>
      </c>
      <c r="R2822" s="3">
        <v>40000000</v>
      </c>
      <c r="S2822" s="3">
        <f t="shared" si="440"/>
        <v>-33885763</v>
      </c>
      <c r="T2822" s="4">
        <f t="shared" si="441"/>
        <v>-0.847144075</v>
      </c>
      <c r="U2822" s="5">
        <f t="shared" si="442"/>
        <v>24.550342370000003</v>
      </c>
      <c r="V2822" s="2">
        <f t="shared" si="443"/>
        <v>2001</v>
      </c>
      <c r="W2822" s="18" t="str">
        <f t="shared" si="444"/>
        <v>oktyabr</v>
      </c>
      <c r="X2822" s="18" t="str">
        <f t="shared" si="445"/>
        <v>Gary Fleder</v>
      </c>
      <c r="Y2822" s="18" t="str">
        <f t="shared" si="446"/>
        <v>IMPOSTOR</v>
      </c>
      <c r="Z2822" s="18" t="str">
        <f t="shared" si="447"/>
        <v>Normal</v>
      </c>
      <c r="AA2822" s="18" t="str">
        <f>VLOOKUP(D2822, lookups!$A$2:$B$18, 2, FALSE)</f>
        <v>Medium Budget</v>
      </c>
      <c r="AB2822" s="18" t="str">
        <f t="shared" si="448"/>
        <v>Not Recommended</v>
      </c>
      <c r="AC2822" s="18" t="str">
        <f t="shared" si="449"/>
        <v>Normal</v>
      </c>
    </row>
    <row r="2823" spans="1:29" x14ac:dyDescent="0.35">
      <c r="A2823" s="18" t="s">
        <v>5230</v>
      </c>
      <c r="B2823" s="19">
        <v>39918</v>
      </c>
      <c r="C2823" s="18" t="s">
        <v>50</v>
      </c>
      <c r="D2823" s="18" t="s">
        <v>79</v>
      </c>
      <c r="E2823" s="18" t="s">
        <v>178</v>
      </c>
      <c r="F2823" s="18" t="s">
        <v>179</v>
      </c>
      <c r="G2823" s="18" t="s">
        <v>150</v>
      </c>
      <c r="H2823" s="18" t="s">
        <v>5231</v>
      </c>
      <c r="I2823" s="18" t="s">
        <v>5232</v>
      </c>
      <c r="J2823" s="20">
        <v>527</v>
      </c>
      <c r="K2823" s="20">
        <v>735</v>
      </c>
      <c r="L2823" s="20">
        <v>105</v>
      </c>
      <c r="M2823" s="20">
        <v>0</v>
      </c>
      <c r="N2823" s="20">
        <v>6.7</v>
      </c>
      <c r="O2823" s="20">
        <v>165</v>
      </c>
      <c r="P2823" s="20">
        <v>111</v>
      </c>
      <c r="Q2823" s="3">
        <v>6109075</v>
      </c>
      <c r="R2823" s="3">
        <v>19430000</v>
      </c>
      <c r="S2823" s="3">
        <f t="shared" si="440"/>
        <v>-13320925</v>
      </c>
      <c r="T2823" s="4">
        <f t="shared" si="441"/>
        <v>-0.68558543489449308</v>
      </c>
      <c r="U2823" s="5">
        <f t="shared" si="442"/>
        <v>26.525765826042203</v>
      </c>
      <c r="V2823" s="2">
        <f t="shared" si="443"/>
        <v>2009</v>
      </c>
      <c r="W2823" s="18" t="str">
        <f t="shared" si="444"/>
        <v>aprel</v>
      </c>
      <c r="X2823" s="18" t="str">
        <f t="shared" si="445"/>
        <v>Anne Fontaine</v>
      </c>
      <c r="Y2823" s="18" t="str">
        <f t="shared" si="446"/>
        <v>COCO BEFORE CHANEL</v>
      </c>
      <c r="Z2823" s="18" t="str">
        <f t="shared" si="447"/>
        <v>Normal</v>
      </c>
      <c r="AA2823" s="18" t="str">
        <f>VLOOKUP(D2823, lookups!$A$2:$B$18, 2, FALSE)</f>
        <v>Medium Budget</v>
      </c>
      <c r="AB2823" s="18" t="str">
        <f t="shared" si="448"/>
        <v>Not Recommended</v>
      </c>
      <c r="AC2823" s="18" t="str">
        <f t="shared" si="449"/>
        <v>Normal</v>
      </c>
    </row>
    <row r="2824" spans="1:29" x14ac:dyDescent="0.35">
      <c r="A2824" s="18" t="s">
        <v>6784</v>
      </c>
      <c r="B2824" s="19">
        <v>41765</v>
      </c>
      <c r="C2824" s="18" t="s">
        <v>50</v>
      </c>
      <c r="D2824" s="18" t="s">
        <v>38</v>
      </c>
      <c r="E2824" s="18" t="s">
        <v>21</v>
      </c>
      <c r="F2824" s="18" t="s">
        <v>22</v>
      </c>
      <c r="G2824" s="18" t="s">
        <v>110</v>
      </c>
      <c r="H2824" s="18" t="s">
        <v>2588</v>
      </c>
      <c r="I2824" s="18" t="s">
        <v>6571</v>
      </c>
      <c r="J2824" s="20">
        <v>11000</v>
      </c>
      <c r="K2824" s="20">
        <v>12239</v>
      </c>
      <c r="L2824" s="20">
        <v>133</v>
      </c>
      <c r="M2824" s="20">
        <v>50000</v>
      </c>
      <c r="N2824" s="20">
        <v>6.6</v>
      </c>
      <c r="O2824" s="20">
        <v>293</v>
      </c>
      <c r="P2824" s="20">
        <v>112</v>
      </c>
      <c r="Q2824" s="3">
        <v>6105175</v>
      </c>
      <c r="R2824" s="3">
        <v>44000000</v>
      </c>
      <c r="S2824" s="3">
        <f t="shared" si="440"/>
        <v>-37894825</v>
      </c>
      <c r="T2824" s="4">
        <f t="shared" si="441"/>
        <v>-0.86124602272727269</v>
      </c>
      <c r="U2824" s="5">
        <f t="shared" si="442"/>
        <v>31.055501590909088</v>
      </c>
      <c r="V2824" s="2">
        <f t="shared" si="443"/>
        <v>2014</v>
      </c>
      <c r="W2824" s="18" t="str">
        <f t="shared" si="444"/>
        <v>may</v>
      </c>
      <c r="X2824" s="18" t="str">
        <f t="shared" si="445"/>
        <v>Evan Goldberg</v>
      </c>
      <c r="Y2824" s="18" t="str">
        <f t="shared" si="446"/>
        <v>THE INTERVİEW</v>
      </c>
      <c r="Z2824" s="18" t="str">
        <f t="shared" si="447"/>
        <v>Normal</v>
      </c>
      <c r="AA2824" s="18" t="str">
        <f>VLOOKUP(D2824, lookups!$A$2:$B$18, 2, FALSE)</f>
        <v>Medium Budget</v>
      </c>
      <c r="AB2824" s="18" t="str">
        <f t="shared" si="448"/>
        <v>Not Recommended</v>
      </c>
      <c r="AC2824" s="18" t="str">
        <f t="shared" si="449"/>
        <v>Normal</v>
      </c>
    </row>
    <row r="2825" spans="1:29" x14ac:dyDescent="0.35">
      <c r="A2825" s="18" t="s">
        <v>162</v>
      </c>
      <c r="B2825" s="19">
        <v>24283</v>
      </c>
      <c r="C2825" s="18" t="s">
        <v>50</v>
      </c>
      <c r="D2825" s="18" t="s">
        <v>163</v>
      </c>
      <c r="E2825" s="18" t="s">
        <v>130</v>
      </c>
      <c r="F2825" s="18" t="s">
        <v>131</v>
      </c>
      <c r="G2825" s="18" t="s">
        <v>43</v>
      </c>
      <c r="H2825" s="18" t="s">
        <v>132</v>
      </c>
      <c r="I2825" s="18" t="s">
        <v>133</v>
      </c>
      <c r="J2825" s="20">
        <v>16000</v>
      </c>
      <c r="K2825" s="20">
        <v>16089</v>
      </c>
      <c r="L2825" s="20">
        <v>0</v>
      </c>
      <c r="M2825" s="20">
        <v>20000</v>
      </c>
      <c r="N2825" s="20">
        <v>8.9</v>
      </c>
      <c r="O2825" s="20">
        <v>181</v>
      </c>
      <c r="P2825" s="20">
        <v>142</v>
      </c>
      <c r="Q2825" s="3">
        <v>6100000</v>
      </c>
      <c r="R2825" s="3">
        <v>1200000</v>
      </c>
      <c r="S2825" s="3">
        <f t="shared" si="440"/>
        <v>4900000</v>
      </c>
      <c r="T2825" s="4">
        <f t="shared" si="441"/>
        <v>4.083333333333333</v>
      </c>
      <c r="U2825" s="5">
        <f t="shared" si="442"/>
        <v>39.233333333333334</v>
      </c>
      <c r="V2825" s="2">
        <f t="shared" si="443"/>
        <v>1966</v>
      </c>
      <c r="W2825" s="18" t="str">
        <f t="shared" si="444"/>
        <v>iyun</v>
      </c>
      <c r="X2825" s="18" t="str">
        <f t="shared" si="445"/>
        <v>Sergio Leone</v>
      </c>
      <c r="Y2825" s="18" t="str">
        <f t="shared" si="446"/>
        <v>THE GOOD, THE BAD AND THE UGLY</v>
      </c>
      <c r="Z2825" s="18" t="str">
        <f t="shared" si="447"/>
        <v>Normal</v>
      </c>
      <c r="AA2825" s="18" t="str">
        <f>VLOOKUP(D2825, lookups!$A$2:$B$18, 2, FALSE)</f>
        <v>Low Budget</v>
      </c>
      <c r="AB2825" s="18" t="str">
        <f t="shared" si="448"/>
        <v>Not Recommended</v>
      </c>
      <c r="AC2825" s="18" t="str">
        <f t="shared" si="449"/>
        <v>High Buzz / High Score</v>
      </c>
    </row>
    <row r="2826" spans="1:29" x14ac:dyDescent="0.35">
      <c r="A2826" s="18" t="s">
        <v>4136</v>
      </c>
      <c r="B2826" s="19">
        <v>38633</v>
      </c>
      <c r="C2826" s="18" t="s">
        <v>50</v>
      </c>
      <c r="D2826" s="18" t="s">
        <v>38</v>
      </c>
      <c r="E2826" s="18" t="s">
        <v>21</v>
      </c>
      <c r="F2826" s="18" t="s">
        <v>22</v>
      </c>
      <c r="G2826" s="18" t="s">
        <v>150</v>
      </c>
      <c r="H2826" s="18" t="s">
        <v>776</v>
      </c>
      <c r="I2826" s="18" t="s">
        <v>4137</v>
      </c>
      <c r="J2826" s="20">
        <v>723</v>
      </c>
      <c r="K2826" s="20">
        <v>1615</v>
      </c>
      <c r="L2826" s="20">
        <v>15</v>
      </c>
      <c r="M2826" s="20">
        <v>0</v>
      </c>
      <c r="N2826" s="20">
        <v>6.3</v>
      </c>
      <c r="O2826" s="20">
        <v>142</v>
      </c>
      <c r="P2826" s="20">
        <v>103</v>
      </c>
      <c r="Q2826" s="3">
        <v>6061759</v>
      </c>
      <c r="R2826" s="3">
        <v>17000000</v>
      </c>
      <c r="S2826" s="3">
        <f t="shared" si="440"/>
        <v>-10938241</v>
      </c>
      <c r="T2826" s="4">
        <f t="shared" si="441"/>
        <v>-0.64342594117647056</v>
      </c>
      <c r="U2826" s="5">
        <f t="shared" si="442"/>
        <v>24.94262962352941</v>
      </c>
      <c r="V2826" s="2">
        <f t="shared" si="443"/>
        <v>2005</v>
      </c>
      <c r="W2826" s="18" t="str">
        <f t="shared" si="444"/>
        <v>oktyabr</v>
      </c>
      <c r="X2826" s="18" t="str">
        <f t="shared" si="445"/>
        <v>Thomas Bezucha</v>
      </c>
      <c r="Y2826" s="18" t="str">
        <f t="shared" si="446"/>
        <v>THE FAMİLY STONE</v>
      </c>
      <c r="Z2826" s="18" t="str">
        <f t="shared" si="447"/>
        <v>Normal</v>
      </c>
      <c r="AA2826" s="18" t="str">
        <f>VLOOKUP(D2826, lookups!$A$2:$B$18, 2, FALSE)</f>
        <v>Medium Budget</v>
      </c>
      <c r="AB2826" s="18" t="str">
        <f t="shared" si="448"/>
        <v>Not Recommended</v>
      </c>
      <c r="AC2826" s="18" t="str">
        <f t="shared" si="449"/>
        <v>Normal</v>
      </c>
    </row>
    <row r="2827" spans="1:29" x14ac:dyDescent="0.35">
      <c r="A2827" s="18" t="s">
        <v>2558</v>
      </c>
      <c r="B2827" s="19">
        <v>36785</v>
      </c>
      <c r="C2827" s="18" t="s">
        <v>50</v>
      </c>
      <c r="D2827" s="18" t="s">
        <v>95</v>
      </c>
      <c r="E2827" s="18" t="s">
        <v>21</v>
      </c>
      <c r="F2827" s="18" t="s">
        <v>22</v>
      </c>
      <c r="G2827" s="18" t="s">
        <v>110</v>
      </c>
      <c r="H2827" s="18" t="s">
        <v>2559</v>
      </c>
      <c r="I2827" s="18" t="s">
        <v>2560</v>
      </c>
      <c r="J2827" s="20">
        <v>187</v>
      </c>
      <c r="K2827" s="20">
        <v>358</v>
      </c>
      <c r="L2827" s="20">
        <v>188</v>
      </c>
      <c r="M2827" s="20">
        <v>1000</v>
      </c>
      <c r="N2827" s="20">
        <v>6.7</v>
      </c>
      <c r="O2827" s="20">
        <v>117</v>
      </c>
      <c r="P2827" s="20">
        <v>119</v>
      </c>
      <c r="Q2827" s="3">
        <v>6047856</v>
      </c>
      <c r="R2827" s="3">
        <v>8500000</v>
      </c>
      <c r="S2827" s="3">
        <f t="shared" si="440"/>
        <v>-2452144</v>
      </c>
      <c r="T2827" s="4">
        <f t="shared" si="441"/>
        <v>-0.2884875294117647</v>
      </c>
      <c r="U2827" s="5">
        <f t="shared" si="442"/>
        <v>26.784604988235298</v>
      </c>
      <c r="V2827" s="2">
        <f t="shared" si="443"/>
        <v>2000</v>
      </c>
      <c r="W2827" s="18" t="str">
        <f t="shared" si="444"/>
        <v>sentyabr</v>
      </c>
      <c r="X2827" s="18" t="str">
        <f t="shared" si="445"/>
        <v>Christopher McQuarrie</v>
      </c>
      <c r="Y2827" s="18" t="str">
        <f t="shared" si="446"/>
        <v>THE WAY OF THE GUN</v>
      </c>
      <c r="Z2827" s="18" t="str">
        <f t="shared" si="447"/>
        <v>Normal</v>
      </c>
      <c r="AA2827" s="18" t="str">
        <f>VLOOKUP(D2827, lookups!$A$2:$B$18, 2, FALSE)</f>
        <v>High Budget</v>
      </c>
      <c r="AB2827" s="18" t="str">
        <f t="shared" si="448"/>
        <v>Not Recommended</v>
      </c>
      <c r="AC2827" s="18" t="str">
        <f t="shared" si="449"/>
        <v>Normal</v>
      </c>
    </row>
    <row r="2828" spans="1:29" x14ac:dyDescent="0.35">
      <c r="A2828" s="18" t="s">
        <v>3027</v>
      </c>
      <c r="B2828" s="19">
        <v>37307</v>
      </c>
      <c r="C2828" s="18" t="s">
        <v>50</v>
      </c>
      <c r="D2828" s="18" t="s">
        <v>95</v>
      </c>
      <c r="E2828" s="18" t="s">
        <v>21</v>
      </c>
      <c r="F2828" s="18" t="s">
        <v>22</v>
      </c>
      <c r="G2828" s="18" t="s">
        <v>110</v>
      </c>
      <c r="H2828" s="18" t="s">
        <v>2388</v>
      </c>
      <c r="I2828" s="18" t="s">
        <v>3028</v>
      </c>
      <c r="J2828" s="20">
        <v>12000</v>
      </c>
      <c r="K2828" s="20">
        <v>26961</v>
      </c>
      <c r="L2828" s="20">
        <v>9</v>
      </c>
      <c r="M2828" s="20">
        <v>398</v>
      </c>
      <c r="N2828" s="20">
        <v>5.6</v>
      </c>
      <c r="O2828" s="20">
        <v>38</v>
      </c>
      <c r="P2828" s="20">
        <v>96</v>
      </c>
      <c r="Q2828" s="3">
        <v>6044618</v>
      </c>
      <c r="R2828" s="3">
        <v>10000000</v>
      </c>
      <c r="S2828" s="3">
        <f t="shared" si="440"/>
        <v>-3955382</v>
      </c>
      <c r="T2828" s="4">
        <f t="shared" si="441"/>
        <v>-0.39553820000000001</v>
      </c>
      <c r="U2828" s="5">
        <f t="shared" si="442"/>
        <v>22.281584719999998</v>
      </c>
      <c r="V2828" s="2">
        <f t="shared" si="443"/>
        <v>2002</v>
      </c>
      <c r="W2828" s="18" t="str">
        <f t="shared" si="444"/>
        <v>fevral</v>
      </c>
      <c r="X2828" s="18" t="str">
        <f t="shared" si="445"/>
        <v>Scott Kalvert</v>
      </c>
      <c r="Y2828" s="18" t="str">
        <f t="shared" si="446"/>
        <v>DEUCES WİLD</v>
      </c>
      <c r="Z2828" s="18" t="str">
        <f t="shared" si="447"/>
        <v>Normal</v>
      </c>
      <c r="AA2828" s="18" t="str">
        <f>VLOOKUP(D2828, lookups!$A$2:$B$18, 2, FALSE)</f>
        <v>High Budget</v>
      </c>
      <c r="AB2828" s="18" t="str">
        <f t="shared" si="448"/>
        <v>Not Recommended</v>
      </c>
      <c r="AC2828" s="18" t="str">
        <f t="shared" si="449"/>
        <v>High Buzz Mismatch</v>
      </c>
    </row>
    <row r="2829" spans="1:29" x14ac:dyDescent="0.35">
      <c r="A2829" s="18" t="s">
        <v>2078</v>
      </c>
      <c r="B2829" s="19">
        <v>36497</v>
      </c>
      <c r="C2829" s="18" t="s">
        <v>50</v>
      </c>
      <c r="D2829" s="18" t="s">
        <v>38</v>
      </c>
      <c r="E2829" s="18" t="s">
        <v>21</v>
      </c>
      <c r="F2829" s="18" t="s">
        <v>22</v>
      </c>
      <c r="G2829" s="18" t="s">
        <v>110</v>
      </c>
      <c r="H2829" s="18" t="s">
        <v>2079</v>
      </c>
      <c r="I2829" s="18" t="s">
        <v>2080</v>
      </c>
      <c r="J2829" s="20">
        <v>489</v>
      </c>
      <c r="K2829" s="20">
        <v>2196</v>
      </c>
      <c r="L2829" s="20">
        <v>11</v>
      </c>
      <c r="M2829" s="20">
        <v>43</v>
      </c>
      <c r="N2829" s="20">
        <v>4.3</v>
      </c>
      <c r="O2829" s="20">
        <v>16</v>
      </c>
      <c r="P2829" s="20">
        <v>84</v>
      </c>
      <c r="Q2829" s="3">
        <v>6026908</v>
      </c>
      <c r="R2829" s="3">
        <v>2000000</v>
      </c>
      <c r="S2829" s="3">
        <f t="shared" si="440"/>
        <v>4026908</v>
      </c>
      <c r="T2829" s="4">
        <f t="shared" si="441"/>
        <v>2.0134539999999999</v>
      </c>
      <c r="U2829" s="5">
        <f t="shared" si="442"/>
        <v>18.0096816</v>
      </c>
      <c r="V2829" s="2">
        <f t="shared" si="443"/>
        <v>1999</v>
      </c>
      <c r="W2829" s="18" t="str">
        <f t="shared" si="444"/>
        <v>dekabr</v>
      </c>
      <c r="X2829" s="18" t="str">
        <f t="shared" si="445"/>
        <v>Dave Meyers</v>
      </c>
      <c r="Y2829" s="18" t="str">
        <f t="shared" si="446"/>
        <v>FOOLİSH</v>
      </c>
      <c r="Z2829" s="18" t="str">
        <f t="shared" si="447"/>
        <v>Normal</v>
      </c>
      <c r="AA2829" s="18" t="str">
        <f>VLOOKUP(D2829, lookups!$A$2:$B$18, 2, FALSE)</f>
        <v>Medium Budget</v>
      </c>
      <c r="AB2829" s="18" t="str">
        <f t="shared" si="448"/>
        <v>Not Recommended</v>
      </c>
      <c r="AC2829" s="18" t="str">
        <f t="shared" si="449"/>
        <v>Normal</v>
      </c>
    </row>
    <row r="2830" spans="1:29" x14ac:dyDescent="0.35">
      <c r="A2830" s="18" t="s">
        <v>6088</v>
      </c>
      <c r="B2830" s="19">
        <v>40963</v>
      </c>
      <c r="C2830" s="18" t="s">
        <v>50</v>
      </c>
      <c r="D2830" s="18" t="s">
        <v>79</v>
      </c>
      <c r="E2830" s="18" t="s">
        <v>21</v>
      </c>
      <c r="F2830" s="18" t="s">
        <v>22</v>
      </c>
      <c r="G2830" s="18" t="s">
        <v>102</v>
      </c>
      <c r="H2830" s="18" t="s">
        <v>2358</v>
      </c>
      <c r="I2830" s="18" t="s">
        <v>1355</v>
      </c>
      <c r="J2830" s="20">
        <v>18000</v>
      </c>
      <c r="K2830" s="20">
        <v>21200</v>
      </c>
      <c r="L2830" s="20">
        <v>150</v>
      </c>
      <c r="M2830" s="20">
        <v>13000</v>
      </c>
      <c r="N2830" s="20">
        <v>7.2</v>
      </c>
      <c r="O2830" s="20">
        <v>116</v>
      </c>
      <c r="P2830" s="20">
        <v>116</v>
      </c>
      <c r="Q2830" s="3">
        <v>6002756</v>
      </c>
      <c r="R2830" s="3">
        <v>20000000</v>
      </c>
      <c r="S2830" s="3">
        <f t="shared" si="440"/>
        <v>-13997244</v>
      </c>
      <c r="T2830" s="4">
        <f t="shared" si="441"/>
        <v>-0.69986219999999999</v>
      </c>
      <c r="U2830" s="5">
        <f t="shared" si="442"/>
        <v>29.820055120000003</v>
      </c>
      <c r="V2830" s="2">
        <f t="shared" si="443"/>
        <v>2012</v>
      </c>
      <c r="W2830" s="18" t="str">
        <f t="shared" si="444"/>
        <v>fevral</v>
      </c>
      <c r="X2830" s="18" t="str">
        <f t="shared" si="445"/>
        <v>Michael Apted</v>
      </c>
      <c r="Y2830" s="18" t="str">
        <f t="shared" si="446"/>
        <v>CHASİNG MAVERİCKS</v>
      </c>
      <c r="Z2830" s="18" t="str">
        <f t="shared" si="447"/>
        <v>Normal</v>
      </c>
      <c r="AA2830" s="18" t="str">
        <f>VLOOKUP(D2830, lookups!$A$2:$B$18, 2, FALSE)</f>
        <v>Medium Budget</v>
      </c>
      <c r="AB2830" s="18" t="str">
        <f t="shared" si="448"/>
        <v>Not Recommended</v>
      </c>
      <c r="AC2830" s="18" t="str">
        <f t="shared" si="449"/>
        <v>Normal</v>
      </c>
    </row>
    <row r="2831" spans="1:29" x14ac:dyDescent="0.35">
      <c r="A2831" s="18" t="s">
        <v>341</v>
      </c>
      <c r="B2831" s="19">
        <v>29705</v>
      </c>
      <c r="C2831" s="18" t="s">
        <v>50</v>
      </c>
      <c r="D2831" s="18" t="s">
        <v>95</v>
      </c>
      <c r="E2831" s="18" t="s">
        <v>21</v>
      </c>
      <c r="F2831" s="18" t="s">
        <v>22</v>
      </c>
      <c r="G2831" s="18" t="s">
        <v>102</v>
      </c>
      <c r="H2831" s="18" t="s">
        <v>342</v>
      </c>
      <c r="I2831" s="18" t="s">
        <v>343</v>
      </c>
      <c r="J2831" s="20">
        <v>1000</v>
      </c>
      <c r="K2831" s="20">
        <v>1263</v>
      </c>
      <c r="L2831" s="20">
        <v>25</v>
      </c>
      <c r="M2831" s="20">
        <v>0</v>
      </c>
      <c r="N2831" s="20">
        <v>6.7</v>
      </c>
      <c r="O2831" s="20">
        <v>60</v>
      </c>
      <c r="P2831" s="20">
        <v>108</v>
      </c>
      <c r="Q2831" s="3">
        <v>6000000</v>
      </c>
      <c r="R2831" s="3">
        <v>18000000</v>
      </c>
      <c r="S2831" s="3">
        <f t="shared" si="440"/>
        <v>-12000000</v>
      </c>
      <c r="T2831" s="4">
        <f t="shared" si="441"/>
        <v>-0.66666666666666663</v>
      </c>
      <c r="U2831" s="5">
        <f t="shared" si="442"/>
        <v>26.533333333333335</v>
      </c>
      <c r="V2831" s="2">
        <f t="shared" si="443"/>
        <v>1981</v>
      </c>
      <c r="W2831" s="18" t="str">
        <f t="shared" si="444"/>
        <v>aprel</v>
      </c>
      <c r="X2831" s="18" t="str">
        <f t="shared" si="445"/>
        <v>Matthew Robbins</v>
      </c>
      <c r="Y2831" s="18" t="str">
        <f t="shared" si="446"/>
        <v>DRAGONSLAYER</v>
      </c>
      <c r="Z2831" s="18" t="str">
        <f t="shared" si="447"/>
        <v>Normal</v>
      </c>
      <c r="AA2831" s="18" t="str">
        <f>VLOOKUP(D2831, lookups!$A$2:$B$18, 2, FALSE)</f>
        <v>High Budget</v>
      </c>
      <c r="AB2831" s="18" t="str">
        <f t="shared" si="448"/>
        <v>Not Recommended</v>
      </c>
      <c r="AC2831" s="18" t="str">
        <f t="shared" si="449"/>
        <v>Normal</v>
      </c>
    </row>
    <row r="2832" spans="1:29" x14ac:dyDescent="0.35">
      <c r="A2832" s="18" t="s">
        <v>119</v>
      </c>
      <c r="B2832" s="19">
        <v>22930</v>
      </c>
      <c r="C2832" s="18" t="s">
        <v>50</v>
      </c>
      <c r="D2832" s="18" t="s">
        <v>58</v>
      </c>
      <c r="E2832" s="18" t="s">
        <v>21</v>
      </c>
      <c r="F2832" s="18" t="s">
        <v>101</v>
      </c>
      <c r="G2832" s="18" t="s">
        <v>102</v>
      </c>
      <c r="H2832" s="18" t="s">
        <v>120</v>
      </c>
      <c r="I2832" s="18" t="s">
        <v>104</v>
      </c>
      <c r="J2832" s="20">
        <v>607</v>
      </c>
      <c r="K2832" s="20">
        <v>1076</v>
      </c>
      <c r="L2832" s="20">
        <v>767</v>
      </c>
      <c r="M2832" s="20">
        <v>11000</v>
      </c>
      <c r="N2832" s="20">
        <v>8.4</v>
      </c>
      <c r="O2832" s="20">
        <v>181</v>
      </c>
      <c r="P2832" s="20">
        <v>227</v>
      </c>
      <c r="Q2832" s="3">
        <v>6000000</v>
      </c>
      <c r="R2832" s="3">
        <v>15000000</v>
      </c>
      <c r="S2832" s="3">
        <f t="shared" si="440"/>
        <v>-9000000</v>
      </c>
      <c r="T2832" s="4">
        <f t="shared" si="441"/>
        <v>-0.6</v>
      </c>
      <c r="U2832" s="5">
        <f t="shared" si="442"/>
        <v>34.46</v>
      </c>
      <c r="V2832" s="2">
        <f t="shared" si="443"/>
        <v>1962</v>
      </c>
      <c r="W2832" s="18" t="str">
        <f t="shared" si="444"/>
        <v>oktyabr</v>
      </c>
      <c r="X2832" s="18" t="str">
        <f t="shared" si="445"/>
        <v>David Lean</v>
      </c>
      <c r="Y2832" s="18" t="str">
        <f t="shared" si="446"/>
        <v>LAWRENCE OF ARABİA</v>
      </c>
      <c r="Z2832" s="18" t="str">
        <f t="shared" si="447"/>
        <v>Normal</v>
      </c>
      <c r="AA2832" s="18" t="str">
        <f>VLOOKUP(D2832, lookups!$A$2:$B$18, 2, FALSE)</f>
        <v>High Budget</v>
      </c>
      <c r="AB2832" s="18" t="str">
        <f t="shared" si="448"/>
        <v>Not Recommended</v>
      </c>
      <c r="AC2832" s="18" t="str">
        <f t="shared" si="449"/>
        <v>High Buzz / High Score</v>
      </c>
    </row>
    <row r="2833" spans="1:29" x14ac:dyDescent="0.35">
      <c r="A2833" s="18" t="s">
        <v>6293</v>
      </c>
      <c r="B2833" s="19">
        <v>40998</v>
      </c>
      <c r="C2833" s="18" t="s">
        <v>50</v>
      </c>
      <c r="D2833" s="18" t="s">
        <v>79</v>
      </c>
      <c r="E2833" s="18" t="s">
        <v>21</v>
      </c>
      <c r="F2833" s="18" t="s">
        <v>22</v>
      </c>
      <c r="G2833" s="18" t="s">
        <v>110</v>
      </c>
      <c r="H2833" s="18" t="s">
        <v>6294</v>
      </c>
      <c r="I2833" s="18" t="s">
        <v>6295</v>
      </c>
      <c r="J2833" s="20">
        <v>422</v>
      </c>
      <c r="K2833" s="20">
        <v>1899</v>
      </c>
      <c r="L2833" s="20">
        <v>20</v>
      </c>
      <c r="M2833" s="20">
        <v>11000</v>
      </c>
      <c r="N2833" s="20">
        <v>7.2</v>
      </c>
      <c r="O2833" s="20">
        <v>337</v>
      </c>
      <c r="P2833" s="20">
        <v>95</v>
      </c>
      <c r="Q2833" s="3">
        <v>5997134</v>
      </c>
      <c r="R2833" s="3">
        <v>1000000</v>
      </c>
      <c r="S2833" s="3">
        <f t="shared" si="440"/>
        <v>4997134</v>
      </c>
      <c r="T2833" s="4">
        <f t="shared" si="441"/>
        <v>4.997134</v>
      </c>
      <c r="U2833" s="5">
        <f t="shared" si="442"/>
        <v>31.898853600000002</v>
      </c>
      <c r="V2833" s="2">
        <f t="shared" si="443"/>
        <v>2012</v>
      </c>
      <c r="W2833" s="18" t="str">
        <f t="shared" si="444"/>
        <v>mart</v>
      </c>
      <c r="X2833" s="18" t="str">
        <f t="shared" si="445"/>
        <v>Ben Lewin</v>
      </c>
      <c r="Y2833" s="18" t="str">
        <f t="shared" si="446"/>
        <v>THE SESSİONS</v>
      </c>
      <c r="Z2833" s="18" t="str">
        <f t="shared" si="447"/>
        <v>Normal</v>
      </c>
      <c r="AA2833" s="18" t="str">
        <f>VLOOKUP(D2833, lookups!$A$2:$B$18, 2, FALSE)</f>
        <v>Medium Budget</v>
      </c>
      <c r="AB2833" s="18" t="str">
        <f t="shared" si="448"/>
        <v>Not Recommended</v>
      </c>
      <c r="AC2833" s="18" t="str">
        <f t="shared" si="449"/>
        <v>Normal</v>
      </c>
    </row>
    <row r="2834" spans="1:29" x14ac:dyDescent="0.35">
      <c r="A2834" s="18" t="s">
        <v>2772</v>
      </c>
      <c r="B2834" s="19">
        <v>37105</v>
      </c>
      <c r="C2834" s="18" t="s">
        <v>50</v>
      </c>
      <c r="D2834" s="18" t="s">
        <v>95</v>
      </c>
      <c r="E2834" s="18" t="s">
        <v>21</v>
      </c>
      <c r="F2834" s="18" t="s">
        <v>22</v>
      </c>
      <c r="G2834" s="18" t="s">
        <v>150</v>
      </c>
      <c r="H2834" s="18" t="s">
        <v>487</v>
      </c>
      <c r="I2834" s="18" t="s">
        <v>2773</v>
      </c>
      <c r="J2834" s="20">
        <v>2000</v>
      </c>
      <c r="K2834" s="20">
        <v>4221</v>
      </c>
      <c r="L2834" s="20">
        <v>53</v>
      </c>
      <c r="M2834" s="20">
        <v>158</v>
      </c>
      <c r="N2834" s="20">
        <v>4.0999999999999996</v>
      </c>
      <c r="O2834" s="20">
        <v>18</v>
      </c>
      <c r="P2834" s="20">
        <v>104</v>
      </c>
      <c r="Q2834" s="3">
        <v>5974653</v>
      </c>
      <c r="R2834" s="3">
        <v>22000000</v>
      </c>
      <c r="S2834" s="3">
        <f t="shared" si="440"/>
        <v>-16025347</v>
      </c>
      <c r="T2834" s="4">
        <f t="shared" si="441"/>
        <v>-0.72842486363636361</v>
      </c>
      <c r="U2834" s="5">
        <f t="shared" si="442"/>
        <v>16.124430054545453</v>
      </c>
      <c r="V2834" s="2">
        <f t="shared" si="443"/>
        <v>2001</v>
      </c>
      <c r="W2834" s="18" t="str">
        <f t="shared" si="444"/>
        <v>avgust</v>
      </c>
      <c r="X2834" s="18" t="str">
        <f t="shared" si="445"/>
        <v>Brian Trenchard-Smith</v>
      </c>
      <c r="Y2834" s="18" t="str">
        <f t="shared" si="446"/>
        <v>MEGİDDO: THE OMEGA CODE 2</v>
      </c>
      <c r="Z2834" s="18" t="str">
        <f t="shared" si="447"/>
        <v>Normal</v>
      </c>
      <c r="AA2834" s="18" t="str">
        <f>VLOOKUP(D2834, lookups!$A$2:$B$18, 2, FALSE)</f>
        <v>High Budget</v>
      </c>
      <c r="AB2834" s="18" t="str">
        <f t="shared" si="448"/>
        <v>Not Recommended</v>
      </c>
      <c r="AC2834" s="18" t="str">
        <f t="shared" si="449"/>
        <v>High Buzz Mismatch</v>
      </c>
    </row>
    <row r="2835" spans="1:29" x14ac:dyDescent="0.35">
      <c r="A2835" s="18" t="s">
        <v>4693</v>
      </c>
      <c r="B2835" s="19">
        <v>39117</v>
      </c>
      <c r="C2835" s="18" t="s">
        <v>50</v>
      </c>
      <c r="D2835" s="18" t="s">
        <v>38</v>
      </c>
      <c r="E2835" s="18" t="s">
        <v>21</v>
      </c>
      <c r="F2835" s="18" t="s">
        <v>22</v>
      </c>
      <c r="G2835" s="18" t="s">
        <v>150</v>
      </c>
      <c r="H2835" s="18" t="s">
        <v>2470</v>
      </c>
      <c r="I2835" s="18" t="s">
        <v>4694</v>
      </c>
      <c r="J2835" s="20">
        <v>33000</v>
      </c>
      <c r="K2835" s="20">
        <v>34351</v>
      </c>
      <c r="L2835" s="20">
        <v>44</v>
      </c>
      <c r="M2835" s="20">
        <v>19000</v>
      </c>
      <c r="N2835" s="20">
        <v>7.4</v>
      </c>
      <c r="O2835" s="20">
        <v>226</v>
      </c>
      <c r="P2835" s="20">
        <v>106</v>
      </c>
      <c r="Q2835" s="3">
        <v>5949693</v>
      </c>
      <c r="R2835" s="3">
        <v>12000000</v>
      </c>
      <c r="S2835" s="3">
        <f t="shared" si="440"/>
        <v>-6050307</v>
      </c>
      <c r="T2835" s="4">
        <f t="shared" si="441"/>
        <v>-0.50419225000000001</v>
      </c>
      <c r="U2835" s="5">
        <f t="shared" si="442"/>
        <v>31.298323100000001</v>
      </c>
      <c r="V2835" s="2">
        <f t="shared" si="443"/>
        <v>2007</v>
      </c>
      <c r="W2835" s="18" t="str">
        <f t="shared" si="444"/>
        <v>fevral</v>
      </c>
      <c r="X2835" s="18" t="str">
        <f t="shared" si="445"/>
        <v>Craig Gillespie</v>
      </c>
      <c r="Y2835" s="18" t="str">
        <f t="shared" si="446"/>
        <v>LARS AND THE REAL GİRL</v>
      </c>
      <c r="Z2835" s="18" t="str">
        <f t="shared" si="447"/>
        <v>Normal</v>
      </c>
      <c r="AA2835" s="18" t="str">
        <f>VLOOKUP(D2835, lookups!$A$2:$B$18, 2, FALSE)</f>
        <v>Medium Budget</v>
      </c>
      <c r="AB2835" s="18" t="str">
        <f t="shared" si="448"/>
        <v>Not Recommended</v>
      </c>
      <c r="AC2835" s="18" t="str">
        <f t="shared" si="449"/>
        <v>Normal</v>
      </c>
    </row>
    <row r="2836" spans="1:29" x14ac:dyDescent="0.35">
      <c r="A2836" s="18" t="s">
        <v>4802</v>
      </c>
      <c r="B2836" s="19">
        <v>39190</v>
      </c>
      <c r="C2836" s="18" t="s">
        <v>50</v>
      </c>
      <c r="D2836" s="18" t="s">
        <v>95</v>
      </c>
      <c r="E2836" s="18" t="s">
        <v>21</v>
      </c>
      <c r="F2836" s="18" t="s">
        <v>101</v>
      </c>
      <c r="G2836" s="18" t="s">
        <v>150</v>
      </c>
      <c r="H2836" s="18" t="s">
        <v>1454</v>
      </c>
      <c r="I2836" s="18" t="s">
        <v>4803</v>
      </c>
      <c r="J2836" s="20">
        <v>14000</v>
      </c>
      <c r="K2836" s="20">
        <v>14625</v>
      </c>
      <c r="L2836" s="20">
        <v>4</v>
      </c>
      <c r="M2836" s="20">
        <v>0</v>
      </c>
      <c r="N2836" s="20">
        <v>5.4</v>
      </c>
      <c r="O2836" s="20">
        <v>90</v>
      </c>
      <c r="P2836" s="20">
        <v>102</v>
      </c>
      <c r="Q2836" s="3">
        <v>5932060</v>
      </c>
      <c r="R2836" s="3">
        <v>35000000</v>
      </c>
      <c r="S2836" s="3">
        <f t="shared" si="440"/>
        <v>-29067940</v>
      </c>
      <c r="T2836" s="4">
        <f t="shared" si="441"/>
        <v>-0.83051257142857138</v>
      </c>
      <c r="U2836" s="5">
        <f t="shared" si="442"/>
        <v>21.267794971428572</v>
      </c>
      <c r="V2836" s="2">
        <f t="shared" si="443"/>
        <v>2007</v>
      </c>
      <c r="W2836" s="18" t="str">
        <f t="shared" si="444"/>
        <v>aprel</v>
      </c>
      <c r="X2836" s="18" t="str">
        <f t="shared" si="445"/>
        <v>Doug Lefler</v>
      </c>
      <c r="Y2836" s="18" t="str">
        <f t="shared" si="446"/>
        <v>THE LAST LEGİON</v>
      </c>
      <c r="Z2836" s="18" t="str">
        <f t="shared" si="447"/>
        <v>Normal</v>
      </c>
      <c r="AA2836" s="18" t="str">
        <f>VLOOKUP(D2836, lookups!$A$2:$B$18, 2, FALSE)</f>
        <v>High Budget</v>
      </c>
      <c r="AB2836" s="18" t="str">
        <f t="shared" si="448"/>
        <v>Not Recommended</v>
      </c>
      <c r="AC2836" s="18" t="str">
        <f t="shared" si="449"/>
        <v>High Buzz Mismatch</v>
      </c>
    </row>
    <row r="2837" spans="1:29" x14ac:dyDescent="0.35">
      <c r="A2837" s="18" t="s">
        <v>593</v>
      </c>
      <c r="B2837" s="19">
        <v>31873</v>
      </c>
      <c r="C2837" s="18" t="s">
        <v>50</v>
      </c>
      <c r="D2837" s="18" t="s">
        <v>38</v>
      </c>
      <c r="E2837" s="18" t="s">
        <v>21</v>
      </c>
      <c r="F2837" s="18" t="s">
        <v>22</v>
      </c>
      <c r="G2837" s="18" t="s">
        <v>186</v>
      </c>
      <c r="H2837" s="18" t="s">
        <v>594</v>
      </c>
      <c r="I2837" s="18" t="s">
        <v>595</v>
      </c>
      <c r="J2837" s="20">
        <v>634</v>
      </c>
      <c r="K2837" s="20">
        <v>1347</v>
      </c>
      <c r="L2837" s="20">
        <v>0</v>
      </c>
      <c r="M2837" s="20">
        <v>0</v>
      </c>
      <c r="N2837" s="20">
        <v>7.8</v>
      </c>
      <c r="O2837" s="20">
        <v>252</v>
      </c>
      <c r="P2837" s="20">
        <v>37</v>
      </c>
      <c r="Q2837" s="3">
        <v>5923044</v>
      </c>
      <c r="R2837" s="3">
        <v>3600000</v>
      </c>
      <c r="S2837" s="3">
        <f t="shared" si="440"/>
        <v>2323044</v>
      </c>
      <c r="T2837" s="4">
        <f t="shared" si="441"/>
        <v>0.64529000000000003</v>
      </c>
      <c r="U2837" s="5">
        <f t="shared" si="442"/>
        <v>31.458116</v>
      </c>
      <c r="V2837" s="2">
        <f t="shared" si="443"/>
        <v>1987</v>
      </c>
      <c r="W2837" s="18" t="str">
        <f t="shared" si="444"/>
        <v>aprel</v>
      </c>
      <c r="X2837" s="18" t="str">
        <f t="shared" si="445"/>
        <v>Sam Raimi</v>
      </c>
      <c r="Y2837" s="18" t="str">
        <f t="shared" si="446"/>
        <v>EVİL DEAD II</v>
      </c>
      <c r="Z2837" s="18" t="str">
        <f t="shared" si="447"/>
        <v>Normal</v>
      </c>
      <c r="AA2837" s="18" t="str">
        <f>VLOOKUP(D2837, lookups!$A$2:$B$18, 2, FALSE)</f>
        <v>Medium Budget</v>
      </c>
      <c r="AB2837" s="18" t="str">
        <f t="shared" si="448"/>
        <v>Not Recommended</v>
      </c>
      <c r="AC2837" s="18" t="str">
        <f t="shared" si="449"/>
        <v>Normal</v>
      </c>
    </row>
    <row r="2838" spans="1:29" x14ac:dyDescent="0.35">
      <c r="A2838" s="18" t="s">
        <v>533</v>
      </c>
      <c r="B2838" s="19">
        <v>31648</v>
      </c>
      <c r="C2838" s="18" t="s">
        <v>50</v>
      </c>
      <c r="D2838" s="18" t="s">
        <v>95</v>
      </c>
      <c r="E2838" s="18" t="s">
        <v>21</v>
      </c>
      <c r="F2838" s="18" t="s">
        <v>101</v>
      </c>
      <c r="G2838" s="18" t="s">
        <v>110</v>
      </c>
      <c r="H2838" s="18" t="s">
        <v>534</v>
      </c>
      <c r="I2838" s="18" t="s">
        <v>535</v>
      </c>
      <c r="J2838" s="20">
        <v>1000</v>
      </c>
      <c r="K2838" s="20">
        <v>1852</v>
      </c>
      <c r="L2838" s="20">
        <v>85</v>
      </c>
      <c r="M2838" s="20">
        <v>0</v>
      </c>
      <c r="N2838" s="20">
        <v>7.2</v>
      </c>
      <c r="O2838" s="20">
        <v>112</v>
      </c>
      <c r="P2838" s="20">
        <v>110</v>
      </c>
      <c r="Q2838" s="3">
        <v>5900000</v>
      </c>
      <c r="R2838" s="3">
        <v>16000000</v>
      </c>
      <c r="S2838" s="3">
        <f t="shared" si="440"/>
        <v>-10100000</v>
      </c>
      <c r="T2838" s="4">
        <f t="shared" si="441"/>
        <v>-0.63124999999999998</v>
      </c>
      <c r="U2838" s="5">
        <f t="shared" si="442"/>
        <v>28.547499999999999</v>
      </c>
      <c r="V2838" s="2">
        <f t="shared" si="443"/>
        <v>1986</v>
      </c>
      <c r="W2838" s="18" t="str">
        <f t="shared" si="444"/>
        <v>avgust</v>
      </c>
      <c r="X2838" s="18" t="str">
        <f t="shared" si="445"/>
        <v>Russell Mulcahy</v>
      </c>
      <c r="Y2838" s="18" t="str">
        <f t="shared" si="446"/>
        <v>HİGHLANDER</v>
      </c>
      <c r="Z2838" s="18" t="str">
        <f t="shared" si="447"/>
        <v>Normal</v>
      </c>
      <c r="AA2838" s="18" t="str">
        <f>VLOOKUP(D2838, lookups!$A$2:$B$18, 2, FALSE)</f>
        <v>High Budget</v>
      </c>
      <c r="AB2838" s="18" t="str">
        <f t="shared" si="448"/>
        <v>Not Recommended</v>
      </c>
      <c r="AC2838" s="18" t="str">
        <f t="shared" si="449"/>
        <v>Normal</v>
      </c>
    </row>
    <row r="2839" spans="1:29" x14ac:dyDescent="0.35">
      <c r="A2839" s="18" t="s">
        <v>591</v>
      </c>
      <c r="B2839" s="19">
        <v>32003</v>
      </c>
      <c r="C2839" s="18" t="s">
        <v>50</v>
      </c>
      <c r="D2839" s="18" t="s">
        <v>79</v>
      </c>
      <c r="E2839" s="18" t="s">
        <v>21</v>
      </c>
      <c r="F2839" s="18" t="s">
        <v>101</v>
      </c>
      <c r="G2839" s="18" t="s">
        <v>102</v>
      </c>
      <c r="H2839" s="18" t="s">
        <v>592</v>
      </c>
      <c r="I2839" s="18" t="s">
        <v>258</v>
      </c>
      <c r="J2839" s="20">
        <v>18000</v>
      </c>
      <c r="K2839" s="20">
        <v>18855</v>
      </c>
      <c r="L2839" s="20">
        <v>0</v>
      </c>
      <c r="M2839" s="20">
        <v>0</v>
      </c>
      <c r="N2839" s="20">
        <v>7.5</v>
      </c>
      <c r="O2839" s="20">
        <v>17</v>
      </c>
      <c r="P2839" s="20">
        <v>147</v>
      </c>
      <c r="Q2839" s="3">
        <v>5899797</v>
      </c>
      <c r="R2839" s="3">
        <v>29000000</v>
      </c>
      <c r="S2839" s="3">
        <f t="shared" si="440"/>
        <v>-23100203</v>
      </c>
      <c r="T2839" s="4">
        <f t="shared" si="441"/>
        <v>-0.79655872413793105</v>
      </c>
      <c r="U2839" s="5">
        <f t="shared" si="442"/>
        <v>29.681376510344826</v>
      </c>
      <c r="V2839" s="2">
        <f t="shared" si="443"/>
        <v>1987</v>
      </c>
      <c r="W2839" s="18" t="str">
        <f t="shared" si="444"/>
        <v>avgust</v>
      </c>
      <c r="X2839" s="18" t="str">
        <f t="shared" si="445"/>
        <v>Richard Attenborough</v>
      </c>
      <c r="Y2839" s="18" t="str">
        <f t="shared" si="446"/>
        <v>CRY FREEDOM</v>
      </c>
      <c r="Z2839" s="18" t="str">
        <f t="shared" si="447"/>
        <v>Normal</v>
      </c>
      <c r="AA2839" s="18" t="str">
        <f>VLOOKUP(D2839, lookups!$A$2:$B$18, 2, FALSE)</f>
        <v>Medium Budget</v>
      </c>
      <c r="AB2839" s="18" t="str">
        <f t="shared" si="448"/>
        <v>Not Recommended</v>
      </c>
      <c r="AC2839" s="18" t="str">
        <f t="shared" si="449"/>
        <v>Normal</v>
      </c>
    </row>
    <row r="2840" spans="1:29" x14ac:dyDescent="0.35">
      <c r="A2840" s="18" t="s">
        <v>6086</v>
      </c>
      <c r="B2840" s="19">
        <v>41059</v>
      </c>
      <c r="C2840" s="18" t="s">
        <v>50</v>
      </c>
      <c r="D2840" s="18" t="s">
        <v>38</v>
      </c>
      <c r="E2840" s="18" t="s">
        <v>918</v>
      </c>
      <c r="F2840" s="18" t="s">
        <v>22</v>
      </c>
      <c r="G2840" s="18" t="s">
        <v>110</v>
      </c>
      <c r="H2840" s="18" t="s">
        <v>1524</v>
      </c>
      <c r="I2840" s="18" t="s">
        <v>6087</v>
      </c>
      <c r="J2840" s="20">
        <v>8000</v>
      </c>
      <c r="K2840" s="20">
        <v>10123</v>
      </c>
      <c r="L2840" s="20">
        <v>4</v>
      </c>
      <c r="M2840" s="20">
        <v>9000</v>
      </c>
      <c r="N2840" s="20">
        <v>5.5</v>
      </c>
      <c r="O2840" s="20">
        <v>133</v>
      </c>
      <c r="P2840" s="20">
        <v>84</v>
      </c>
      <c r="Q2840" s="3">
        <v>5895238</v>
      </c>
      <c r="R2840" s="3">
        <v>6000000</v>
      </c>
      <c r="S2840" s="3">
        <f t="shared" si="440"/>
        <v>-104762</v>
      </c>
      <c r="T2840" s="4">
        <f t="shared" si="441"/>
        <v>-1.7460333333333335E-2</v>
      </c>
      <c r="U2840" s="5">
        <f t="shared" si="442"/>
        <v>22.893015866666666</v>
      </c>
      <c r="V2840" s="2">
        <f t="shared" si="443"/>
        <v>2012</v>
      </c>
      <c r="W2840" s="18" t="str">
        <f t="shared" si="444"/>
        <v>may</v>
      </c>
      <c r="X2840" s="18" t="str">
        <f t="shared" si="445"/>
        <v>Matt Piedmont</v>
      </c>
      <c r="Y2840" s="18" t="str">
        <f t="shared" si="446"/>
        <v>CASA DE Mİ PADRE</v>
      </c>
      <c r="Z2840" s="18" t="str">
        <f t="shared" si="447"/>
        <v>Normal</v>
      </c>
      <c r="AA2840" s="18" t="str">
        <f>VLOOKUP(D2840, lookups!$A$2:$B$18, 2, FALSE)</f>
        <v>Medium Budget</v>
      </c>
      <c r="AB2840" s="18" t="str">
        <f t="shared" si="448"/>
        <v>Not Recommended</v>
      </c>
      <c r="AC2840" s="18" t="str">
        <f t="shared" si="449"/>
        <v>High Buzz Mismatch</v>
      </c>
    </row>
    <row r="2841" spans="1:29" x14ac:dyDescent="0.35">
      <c r="A2841" s="18" t="s">
        <v>1091</v>
      </c>
      <c r="B2841" s="19">
        <v>34367</v>
      </c>
      <c r="C2841" s="18" t="s">
        <v>19</v>
      </c>
      <c r="D2841" s="18" t="s">
        <v>79</v>
      </c>
      <c r="E2841" s="18" t="s">
        <v>21</v>
      </c>
      <c r="F2841" s="18" t="s">
        <v>22</v>
      </c>
      <c r="G2841" s="18" t="s">
        <v>110</v>
      </c>
      <c r="H2841" s="18" t="s">
        <v>444</v>
      </c>
      <c r="I2841" s="18" t="s">
        <v>663</v>
      </c>
      <c r="J2841" s="20">
        <v>40000</v>
      </c>
      <c r="K2841" s="20">
        <v>56585</v>
      </c>
      <c r="L2841" s="20">
        <v>13000</v>
      </c>
      <c r="M2841" s="20">
        <v>0</v>
      </c>
      <c r="N2841" s="20">
        <v>7.9</v>
      </c>
      <c r="O2841" s="20">
        <v>148</v>
      </c>
      <c r="P2841" s="20">
        <v>127</v>
      </c>
      <c r="Q2841" s="3">
        <v>5887457</v>
      </c>
      <c r="R2841" s="3">
        <v>18000000</v>
      </c>
      <c r="S2841" s="3">
        <f t="shared" si="440"/>
        <v>-12112543</v>
      </c>
      <c r="T2841" s="4">
        <f t="shared" si="441"/>
        <v>-0.67291905555555553</v>
      </c>
      <c r="U2841" s="5">
        <f t="shared" si="442"/>
        <v>31.330832377777778</v>
      </c>
      <c r="V2841" s="2">
        <f t="shared" si="443"/>
        <v>1994</v>
      </c>
      <c r="W2841" s="18" t="str">
        <f t="shared" si="444"/>
        <v>fevral</v>
      </c>
      <c r="X2841" s="18" t="str">
        <f t="shared" si="445"/>
        <v>Tim Burton</v>
      </c>
      <c r="Y2841" s="18" t="str">
        <f t="shared" si="446"/>
        <v>ED WOOD</v>
      </c>
      <c r="Z2841" s="18" t="str">
        <f t="shared" si="447"/>
        <v>Normal</v>
      </c>
      <c r="AA2841" s="18" t="str">
        <f>VLOOKUP(D2841, lookups!$A$2:$B$18, 2, FALSE)</f>
        <v>Medium Budget</v>
      </c>
      <c r="AB2841" s="18" t="str">
        <f t="shared" si="448"/>
        <v>Not Recommended</v>
      </c>
      <c r="AC2841" s="18" t="str">
        <f t="shared" si="449"/>
        <v>Normal</v>
      </c>
    </row>
    <row r="2842" spans="1:29" x14ac:dyDescent="0.35">
      <c r="A2842" s="18" t="s">
        <v>3575</v>
      </c>
      <c r="B2842" s="19">
        <v>38072</v>
      </c>
      <c r="C2842" s="18" t="s">
        <v>50</v>
      </c>
      <c r="D2842" s="18" t="s">
        <v>79</v>
      </c>
      <c r="E2842" s="18" t="s">
        <v>21</v>
      </c>
      <c r="F2842" s="18" t="s">
        <v>22</v>
      </c>
      <c r="G2842" s="18" t="s">
        <v>150</v>
      </c>
      <c r="H2842" s="18" t="s">
        <v>1629</v>
      </c>
      <c r="I2842" s="18" t="s">
        <v>907</v>
      </c>
      <c r="J2842" s="20">
        <v>865</v>
      </c>
      <c r="K2842" s="20">
        <v>2972</v>
      </c>
      <c r="L2842" s="20">
        <v>534</v>
      </c>
      <c r="M2842" s="20">
        <v>177</v>
      </c>
      <c r="N2842" s="20">
        <v>5.3</v>
      </c>
      <c r="O2842" s="20">
        <v>76</v>
      </c>
      <c r="P2842" s="20">
        <v>110</v>
      </c>
      <c r="Q2842" s="3">
        <v>5881504</v>
      </c>
      <c r="R2842" s="3">
        <v>39000000</v>
      </c>
      <c r="S2842" s="3">
        <f t="shared" si="440"/>
        <v>-33118496</v>
      </c>
      <c r="T2842" s="4">
        <f t="shared" si="441"/>
        <v>-0.84919220512820515</v>
      </c>
      <c r="U2842" s="5">
        <f t="shared" si="442"/>
        <v>20.878023117948718</v>
      </c>
      <c r="V2842" s="2">
        <f t="shared" si="443"/>
        <v>2004</v>
      </c>
      <c r="W2842" s="18" t="str">
        <f t="shared" si="444"/>
        <v>mart</v>
      </c>
      <c r="X2842" s="18" t="str">
        <f t="shared" si="445"/>
        <v>Charles S. Dutton</v>
      </c>
      <c r="Y2842" s="18" t="str">
        <f t="shared" si="446"/>
        <v>AGAİNST THE ROPES</v>
      </c>
      <c r="Z2842" s="18" t="str">
        <f t="shared" si="447"/>
        <v>Normal</v>
      </c>
      <c r="AA2842" s="18" t="str">
        <f>VLOOKUP(D2842, lookups!$A$2:$B$18, 2, FALSE)</f>
        <v>Medium Budget</v>
      </c>
      <c r="AB2842" s="18" t="str">
        <f t="shared" si="448"/>
        <v>Not Recommended</v>
      </c>
      <c r="AC2842" s="18" t="str">
        <f t="shared" si="449"/>
        <v>High Buzz Mismatch</v>
      </c>
    </row>
    <row r="2843" spans="1:29" x14ac:dyDescent="0.35">
      <c r="A2843" s="18" t="s">
        <v>2120</v>
      </c>
      <c r="B2843" s="19">
        <v>36371</v>
      </c>
      <c r="C2843" s="18" t="s">
        <v>50</v>
      </c>
      <c r="D2843" s="18" t="s">
        <v>27</v>
      </c>
      <c r="E2843" s="18" t="s">
        <v>21</v>
      </c>
      <c r="F2843" s="18" t="s">
        <v>22</v>
      </c>
      <c r="G2843" s="18" t="s">
        <v>110</v>
      </c>
      <c r="H2843" s="18" t="s">
        <v>1236</v>
      </c>
      <c r="I2843" s="18" t="s">
        <v>2121</v>
      </c>
      <c r="J2843" s="20">
        <v>3000</v>
      </c>
      <c r="K2843" s="20">
        <v>6485</v>
      </c>
      <c r="L2843" s="20">
        <v>7</v>
      </c>
      <c r="M2843" s="20">
        <v>251</v>
      </c>
      <c r="N2843" s="20">
        <v>6</v>
      </c>
      <c r="O2843" s="20">
        <v>39</v>
      </c>
      <c r="P2843" s="20">
        <v>99</v>
      </c>
      <c r="Q2843" s="3">
        <v>5871603</v>
      </c>
      <c r="R2843" s="3">
        <v>13000000</v>
      </c>
      <c r="S2843" s="3">
        <f t="shared" si="440"/>
        <v>-7128397</v>
      </c>
      <c r="T2843" s="4">
        <f t="shared" si="441"/>
        <v>-0.54833823076923072</v>
      </c>
      <c r="U2843" s="5">
        <f t="shared" si="442"/>
        <v>23.805764707692305</v>
      </c>
      <c r="V2843" s="2">
        <f t="shared" si="443"/>
        <v>1999</v>
      </c>
      <c r="W2843" s="18" t="str">
        <f t="shared" si="444"/>
        <v>iyul</v>
      </c>
      <c r="X2843" s="18" t="str">
        <f t="shared" si="445"/>
        <v>Craig Bolotin</v>
      </c>
      <c r="Y2843" s="18" t="str">
        <f t="shared" si="446"/>
        <v>LİGHT IT UP</v>
      </c>
      <c r="Z2843" s="18" t="str">
        <f t="shared" si="447"/>
        <v>Normal</v>
      </c>
      <c r="AA2843" s="18" t="str">
        <f>VLOOKUP(D2843, lookups!$A$2:$B$18, 2, FALSE)</f>
        <v>Medium Budget</v>
      </c>
      <c r="AB2843" s="18" t="str">
        <f t="shared" si="448"/>
        <v>Not Recommended</v>
      </c>
      <c r="AC2843" s="18" t="str">
        <f t="shared" si="449"/>
        <v>Normal</v>
      </c>
    </row>
    <row r="2844" spans="1:29" x14ac:dyDescent="0.35">
      <c r="A2844" s="18" t="s">
        <v>4261</v>
      </c>
      <c r="B2844" s="19">
        <v>39048</v>
      </c>
      <c r="C2844" s="18" t="s">
        <v>50</v>
      </c>
      <c r="D2844" s="18" t="s">
        <v>20</v>
      </c>
      <c r="E2844" s="18" t="s">
        <v>21</v>
      </c>
      <c r="F2844" s="18" t="s">
        <v>101</v>
      </c>
      <c r="G2844" s="18" t="s">
        <v>110</v>
      </c>
      <c r="H2844" s="18" t="s">
        <v>411</v>
      </c>
      <c r="I2844" s="18" t="s">
        <v>1258</v>
      </c>
      <c r="J2844" s="20">
        <v>844</v>
      </c>
      <c r="K2844" s="20">
        <v>1899</v>
      </c>
      <c r="L2844" s="20">
        <v>105</v>
      </c>
      <c r="M2844" s="20">
        <v>764</v>
      </c>
      <c r="N2844" s="20">
        <v>4.2</v>
      </c>
      <c r="O2844" s="20">
        <v>159</v>
      </c>
      <c r="P2844" s="20">
        <v>116</v>
      </c>
      <c r="Q2844" s="3">
        <v>5851188</v>
      </c>
      <c r="R2844" s="3">
        <v>70000000</v>
      </c>
      <c r="S2844" s="3">
        <f t="shared" si="440"/>
        <v>-64148812</v>
      </c>
      <c r="T2844" s="4">
        <f t="shared" si="441"/>
        <v>-0.91641159999999999</v>
      </c>
      <c r="U2844" s="5">
        <f t="shared" si="442"/>
        <v>16.50983536</v>
      </c>
      <c r="V2844" s="2">
        <f t="shared" si="443"/>
        <v>2006</v>
      </c>
      <c r="W2844" s="18" t="str">
        <f t="shared" si="444"/>
        <v>noyabr</v>
      </c>
      <c r="X2844" s="18" t="str">
        <f t="shared" si="445"/>
        <v>Michael Caton-Jones</v>
      </c>
      <c r="Y2844" s="18" t="str">
        <f t="shared" si="446"/>
        <v>BASİC INSTİNCT 2</v>
      </c>
      <c r="Z2844" s="18" t="str">
        <f t="shared" si="447"/>
        <v>Underperformer</v>
      </c>
      <c r="AA2844" s="18" t="str">
        <f>VLOOKUP(D2844, lookups!$A$2:$B$18, 2, FALSE)</f>
        <v>Medium Budget</v>
      </c>
      <c r="AB2844" s="18" t="str">
        <f t="shared" si="448"/>
        <v>Not Recommended</v>
      </c>
      <c r="AC2844" s="18" t="str">
        <f t="shared" si="449"/>
        <v>High Buzz Mismatch</v>
      </c>
    </row>
    <row r="2845" spans="1:29" x14ac:dyDescent="0.35">
      <c r="A2845" s="18" t="s">
        <v>3147</v>
      </c>
      <c r="B2845" s="19">
        <v>37416</v>
      </c>
      <c r="C2845" s="18" t="s">
        <v>50</v>
      </c>
      <c r="D2845" s="18" t="s">
        <v>38</v>
      </c>
      <c r="E2845" s="18" t="s">
        <v>21</v>
      </c>
      <c r="F2845" s="18" t="s">
        <v>22</v>
      </c>
      <c r="G2845" s="18" t="s">
        <v>150</v>
      </c>
      <c r="H2845" s="18" t="s">
        <v>3148</v>
      </c>
      <c r="I2845" s="18" t="s">
        <v>3149</v>
      </c>
      <c r="J2845" s="20">
        <v>953</v>
      </c>
      <c r="K2845" s="20">
        <v>2510</v>
      </c>
      <c r="L2845" s="20">
        <v>15</v>
      </c>
      <c r="M2845" s="20">
        <v>595</v>
      </c>
      <c r="N2845" s="20">
        <v>7</v>
      </c>
      <c r="O2845" s="20">
        <v>75</v>
      </c>
      <c r="P2845" s="20">
        <v>90</v>
      </c>
      <c r="Q2845" s="3">
        <v>5844929</v>
      </c>
      <c r="R2845" s="3">
        <v>3000000</v>
      </c>
      <c r="S2845" s="3">
        <f t="shared" si="440"/>
        <v>2844929</v>
      </c>
      <c r="T2845" s="4">
        <f t="shared" si="441"/>
        <v>0.94830966666666672</v>
      </c>
      <c r="U2845" s="5">
        <f t="shared" si="442"/>
        <v>28.438823866666667</v>
      </c>
      <c r="V2845" s="2">
        <f t="shared" si="443"/>
        <v>2002</v>
      </c>
      <c r="W2845" s="18" t="str">
        <f t="shared" si="444"/>
        <v>iyun</v>
      </c>
      <c r="X2845" s="18" t="str">
        <f t="shared" si="445"/>
        <v>Patricia Cardoso</v>
      </c>
      <c r="Y2845" s="18" t="str">
        <f t="shared" si="446"/>
        <v>REAL WOMEN HAVE CURVES</v>
      </c>
      <c r="Z2845" s="18" t="str">
        <f t="shared" si="447"/>
        <v>Normal</v>
      </c>
      <c r="AA2845" s="18" t="str">
        <f>VLOOKUP(D2845, lookups!$A$2:$B$18, 2, FALSE)</f>
        <v>Medium Budget</v>
      </c>
      <c r="AB2845" s="18" t="str">
        <f t="shared" si="448"/>
        <v>Not Recommended</v>
      </c>
      <c r="AC2845" s="18" t="str">
        <f t="shared" si="449"/>
        <v>Normal</v>
      </c>
    </row>
    <row r="2846" spans="1:29" x14ac:dyDescent="0.35">
      <c r="A2846" s="18" t="s">
        <v>3595</v>
      </c>
      <c r="B2846" s="19">
        <v>38314</v>
      </c>
      <c r="C2846" s="18" t="s">
        <v>50</v>
      </c>
      <c r="D2846" s="18" t="s">
        <v>27</v>
      </c>
      <c r="E2846" s="18" t="s">
        <v>21</v>
      </c>
      <c r="F2846" s="18" t="s">
        <v>22</v>
      </c>
      <c r="G2846" s="18" t="s">
        <v>110</v>
      </c>
      <c r="H2846" s="18" t="s">
        <v>3596</v>
      </c>
      <c r="I2846" s="18" t="s">
        <v>876</v>
      </c>
      <c r="J2846" s="20">
        <v>50</v>
      </c>
      <c r="K2846" s="20">
        <v>65</v>
      </c>
      <c r="L2846" s="20">
        <v>0</v>
      </c>
      <c r="M2846" s="20">
        <v>13000</v>
      </c>
      <c r="N2846" s="20">
        <v>8</v>
      </c>
      <c r="O2846" s="20">
        <v>211</v>
      </c>
      <c r="P2846" s="20">
        <v>80</v>
      </c>
      <c r="Q2846" s="3">
        <v>5792822</v>
      </c>
      <c r="R2846" s="3">
        <v>2700000</v>
      </c>
      <c r="S2846" s="3">
        <f t="shared" si="440"/>
        <v>3092822</v>
      </c>
      <c r="T2846" s="4">
        <f t="shared" si="441"/>
        <v>1.1454896296296295</v>
      </c>
      <c r="U2846" s="5">
        <f t="shared" si="442"/>
        <v>33.758195851851852</v>
      </c>
      <c r="V2846" s="2">
        <f t="shared" si="443"/>
        <v>2004</v>
      </c>
      <c r="W2846" s="18" t="str">
        <f t="shared" si="444"/>
        <v>noyabr</v>
      </c>
      <c r="X2846" s="18" t="str">
        <f t="shared" si="445"/>
        <v>Richard Linklater</v>
      </c>
      <c r="Y2846" s="18" t="str">
        <f t="shared" si="446"/>
        <v>BEFORE SUNSET</v>
      </c>
      <c r="Z2846" s="18" t="str">
        <f t="shared" si="447"/>
        <v>Normal</v>
      </c>
      <c r="AA2846" s="18" t="str">
        <f>VLOOKUP(D2846, lookups!$A$2:$B$18, 2, FALSE)</f>
        <v>Medium Budget</v>
      </c>
      <c r="AB2846" s="18" t="str">
        <f t="shared" si="448"/>
        <v>Not Recommended</v>
      </c>
      <c r="AC2846" s="18" t="str">
        <f t="shared" si="449"/>
        <v>High Buzz / High Score</v>
      </c>
    </row>
    <row r="2847" spans="1:29" x14ac:dyDescent="0.35">
      <c r="A2847" s="18" t="s">
        <v>5498</v>
      </c>
      <c r="B2847" s="19">
        <v>40331</v>
      </c>
      <c r="C2847" s="18" t="s">
        <v>50</v>
      </c>
      <c r="D2847" s="18" t="s">
        <v>38</v>
      </c>
      <c r="E2847" s="18" t="s">
        <v>21</v>
      </c>
      <c r="F2847" s="18" t="s">
        <v>22</v>
      </c>
      <c r="G2847" s="18" t="s">
        <v>110</v>
      </c>
      <c r="H2847" s="18" t="s">
        <v>1854</v>
      </c>
      <c r="I2847" s="18" t="s">
        <v>4203</v>
      </c>
      <c r="J2847" s="20">
        <v>1000</v>
      </c>
      <c r="K2847" s="20">
        <v>2016</v>
      </c>
      <c r="L2847" s="20">
        <v>101</v>
      </c>
      <c r="M2847" s="20">
        <v>15000</v>
      </c>
      <c r="N2847" s="20">
        <v>7.2</v>
      </c>
      <c r="O2847" s="20">
        <v>261</v>
      </c>
      <c r="P2847" s="20">
        <v>105</v>
      </c>
      <c r="Q2847" s="3">
        <v>5776314</v>
      </c>
      <c r="R2847" s="3">
        <v>3200000</v>
      </c>
      <c r="S2847" s="3">
        <f t="shared" si="440"/>
        <v>2576314</v>
      </c>
      <c r="T2847" s="4">
        <f t="shared" si="441"/>
        <v>0.805098125</v>
      </c>
      <c r="U2847" s="5">
        <f t="shared" si="442"/>
        <v>30.62203925</v>
      </c>
      <c r="V2847" s="2">
        <f t="shared" si="443"/>
        <v>2010</v>
      </c>
      <c r="W2847" s="18" t="str">
        <f t="shared" si="444"/>
        <v>iyun</v>
      </c>
      <c r="X2847" s="18" t="str">
        <f t="shared" si="445"/>
        <v>Mike Mills</v>
      </c>
      <c r="Y2847" s="18" t="str">
        <f t="shared" si="446"/>
        <v>BEGİNNERS</v>
      </c>
      <c r="Z2847" s="18" t="str">
        <f t="shared" si="447"/>
        <v>Normal</v>
      </c>
      <c r="AA2847" s="18" t="str">
        <f>VLOOKUP(D2847, lookups!$A$2:$B$18, 2, FALSE)</f>
        <v>Medium Budget</v>
      </c>
      <c r="AB2847" s="18" t="str">
        <f t="shared" si="448"/>
        <v>Not Recommended</v>
      </c>
      <c r="AC2847" s="18" t="str">
        <f t="shared" si="449"/>
        <v>Normal</v>
      </c>
    </row>
    <row r="2848" spans="1:29" x14ac:dyDescent="0.35">
      <c r="A2848" s="18" t="s">
        <v>7029</v>
      </c>
      <c r="B2848" s="19">
        <v>42071</v>
      </c>
      <c r="C2848" s="18" t="s">
        <v>50</v>
      </c>
      <c r="D2848" s="18" t="s">
        <v>27</v>
      </c>
      <c r="E2848" s="18" t="s">
        <v>21</v>
      </c>
      <c r="F2848" s="18" t="s">
        <v>22</v>
      </c>
      <c r="G2848" s="18" t="s">
        <v>150</v>
      </c>
      <c r="H2848" s="18" t="s">
        <v>2706</v>
      </c>
      <c r="I2848" s="18" t="s">
        <v>3879</v>
      </c>
      <c r="J2848" s="20">
        <v>11000</v>
      </c>
      <c r="K2848" s="20">
        <v>12876</v>
      </c>
      <c r="L2848" s="20">
        <v>118</v>
      </c>
      <c r="M2848" s="20">
        <v>11000</v>
      </c>
      <c r="N2848" s="20">
        <v>6</v>
      </c>
      <c r="O2848" s="20">
        <v>159</v>
      </c>
      <c r="P2848" s="20">
        <v>110</v>
      </c>
      <c r="Q2848" s="3">
        <v>5773519</v>
      </c>
      <c r="R2848" s="3">
        <v>40000000</v>
      </c>
      <c r="S2848" s="3">
        <f t="shared" si="440"/>
        <v>-34226481</v>
      </c>
      <c r="T2848" s="4">
        <f t="shared" si="441"/>
        <v>-0.85566202499999999</v>
      </c>
      <c r="U2848" s="5">
        <f t="shared" si="442"/>
        <v>24.757735190000002</v>
      </c>
      <c r="V2848" s="2">
        <f t="shared" si="443"/>
        <v>2015</v>
      </c>
      <c r="W2848" s="18" t="str">
        <f t="shared" si="444"/>
        <v>mart</v>
      </c>
      <c r="X2848" s="18" t="str">
        <f t="shared" si="445"/>
        <v>Paul McGuigan</v>
      </c>
      <c r="Y2848" s="18" t="str">
        <f t="shared" si="446"/>
        <v>VİCTOR FRANKENSTEİN</v>
      </c>
      <c r="Z2848" s="18" t="str">
        <f t="shared" si="447"/>
        <v>Normal</v>
      </c>
      <c r="AA2848" s="18" t="str">
        <f>VLOOKUP(D2848, lookups!$A$2:$B$18, 2, FALSE)</f>
        <v>Medium Budget</v>
      </c>
      <c r="AB2848" s="18" t="str">
        <f t="shared" si="448"/>
        <v>Not Recommended</v>
      </c>
      <c r="AC2848" s="18" t="str">
        <f t="shared" si="449"/>
        <v>Normal</v>
      </c>
    </row>
    <row r="2849" spans="1:29" x14ac:dyDescent="0.35">
      <c r="A2849" s="18" t="s">
        <v>7029</v>
      </c>
      <c r="B2849" s="19">
        <v>42071</v>
      </c>
      <c r="C2849" s="18" t="s">
        <v>50</v>
      </c>
      <c r="D2849" s="18" t="s">
        <v>27</v>
      </c>
      <c r="E2849" s="18" t="s">
        <v>21</v>
      </c>
      <c r="F2849" s="18" t="s">
        <v>22</v>
      </c>
      <c r="G2849" s="18" t="s">
        <v>150</v>
      </c>
      <c r="H2849" s="18" t="s">
        <v>2706</v>
      </c>
      <c r="I2849" s="18" t="s">
        <v>3879</v>
      </c>
      <c r="J2849" s="20">
        <v>11000</v>
      </c>
      <c r="K2849" s="20">
        <v>12876</v>
      </c>
      <c r="L2849" s="20">
        <v>118</v>
      </c>
      <c r="M2849" s="20">
        <v>11000</v>
      </c>
      <c r="N2849" s="20">
        <v>6</v>
      </c>
      <c r="O2849" s="20">
        <v>159</v>
      </c>
      <c r="P2849" s="20">
        <v>110</v>
      </c>
      <c r="Q2849" s="3">
        <v>5773519</v>
      </c>
      <c r="R2849" s="3">
        <v>40000000</v>
      </c>
      <c r="S2849" s="3">
        <f t="shared" si="440"/>
        <v>-34226481</v>
      </c>
      <c r="T2849" s="4">
        <f t="shared" si="441"/>
        <v>-0.85566202499999999</v>
      </c>
      <c r="U2849" s="5">
        <f t="shared" si="442"/>
        <v>24.757735190000002</v>
      </c>
      <c r="V2849" s="2">
        <f t="shared" si="443"/>
        <v>2015</v>
      </c>
      <c r="W2849" s="18" t="str">
        <f t="shared" si="444"/>
        <v>mart</v>
      </c>
      <c r="X2849" s="18" t="str">
        <f t="shared" si="445"/>
        <v>Paul McGuigan</v>
      </c>
      <c r="Y2849" s="18" t="str">
        <f t="shared" si="446"/>
        <v>VİCTOR FRANKENSTEİN</v>
      </c>
      <c r="Z2849" s="18" t="str">
        <f t="shared" si="447"/>
        <v>Normal</v>
      </c>
      <c r="AA2849" s="18" t="str">
        <f>VLOOKUP(D2849, lookups!$A$2:$B$18, 2, FALSE)</f>
        <v>Medium Budget</v>
      </c>
      <c r="AB2849" s="18" t="str">
        <f t="shared" si="448"/>
        <v>Not Recommended</v>
      </c>
      <c r="AC2849" s="18" t="str">
        <f t="shared" si="449"/>
        <v>Normal</v>
      </c>
    </row>
    <row r="2850" spans="1:29" x14ac:dyDescent="0.35">
      <c r="A2850" s="18" t="s">
        <v>4700</v>
      </c>
      <c r="B2850" s="19">
        <v>39215</v>
      </c>
      <c r="C2850" s="18" t="s">
        <v>50</v>
      </c>
      <c r="D2850" s="18" t="s">
        <v>27</v>
      </c>
      <c r="E2850" s="18" t="s">
        <v>21</v>
      </c>
      <c r="F2850" s="18" t="s">
        <v>22</v>
      </c>
      <c r="G2850" s="18" t="s">
        <v>150</v>
      </c>
      <c r="H2850" s="18" t="s">
        <v>1230</v>
      </c>
      <c r="I2850" s="18" t="s">
        <v>1156</v>
      </c>
      <c r="J2850" s="20">
        <v>21000</v>
      </c>
      <c r="K2850" s="20">
        <v>26334</v>
      </c>
      <c r="L2850" s="20">
        <v>161</v>
      </c>
      <c r="M2850" s="20">
        <v>672</v>
      </c>
      <c r="N2850" s="20">
        <v>5.9</v>
      </c>
      <c r="O2850" s="20">
        <v>106</v>
      </c>
      <c r="P2850" s="20">
        <v>124</v>
      </c>
      <c r="Q2850" s="3">
        <v>5755286</v>
      </c>
      <c r="R2850" s="3">
        <v>55000000</v>
      </c>
      <c r="S2850" s="3">
        <f t="shared" si="440"/>
        <v>-49244714</v>
      </c>
      <c r="T2850" s="4">
        <f t="shared" si="441"/>
        <v>-0.89535843636363632</v>
      </c>
      <c r="U2850" s="5">
        <f t="shared" si="442"/>
        <v>23.309056625454545</v>
      </c>
      <c r="V2850" s="2">
        <f t="shared" si="443"/>
        <v>2007</v>
      </c>
      <c r="W2850" s="18" t="str">
        <f t="shared" si="444"/>
        <v>may</v>
      </c>
      <c r="X2850" s="18" t="str">
        <f t="shared" si="445"/>
        <v>Curtis Hanson</v>
      </c>
      <c r="Y2850" s="18" t="str">
        <f t="shared" si="446"/>
        <v>LUCKY YOU</v>
      </c>
      <c r="Z2850" s="18" t="str">
        <f t="shared" si="447"/>
        <v>Underperformer</v>
      </c>
      <c r="AA2850" s="18" t="str">
        <f>VLOOKUP(D2850, lookups!$A$2:$B$18, 2, FALSE)</f>
        <v>Medium Budget</v>
      </c>
      <c r="AB2850" s="18" t="str">
        <f t="shared" si="448"/>
        <v>Not Recommended</v>
      </c>
      <c r="AC2850" s="18" t="str">
        <f t="shared" si="449"/>
        <v>High Buzz Mismatch</v>
      </c>
    </row>
    <row r="2851" spans="1:29" x14ac:dyDescent="0.35">
      <c r="A2851" s="18" t="s">
        <v>6600</v>
      </c>
      <c r="B2851" s="19">
        <v>41868</v>
      </c>
      <c r="C2851" s="18" t="s">
        <v>50</v>
      </c>
      <c r="D2851" s="18" t="s">
        <v>95</v>
      </c>
      <c r="E2851" s="18" t="s">
        <v>21</v>
      </c>
      <c r="F2851" s="18" t="s">
        <v>22</v>
      </c>
      <c r="G2851" s="18" t="s">
        <v>110</v>
      </c>
      <c r="H2851" s="18" t="s">
        <v>3896</v>
      </c>
      <c r="I2851" s="18" t="s">
        <v>5896</v>
      </c>
      <c r="J2851" s="20">
        <v>1000</v>
      </c>
      <c r="K2851" s="20">
        <v>3979</v>
      </c>
      <c r="L2851" s="20">
        <v>78</v>
      </c>
      <c r="M2851" s="20">
        <v>0</v>
      </c>
      <c r="N2851" s="20">
        <v>7</v>
      </c>
      <c r="O2851" s="20">
        <v>350</v>
      </c>
      <c r="P2851" s="20">
        <v>125</v>
      </c>
      <c r="Q2851" s="3">
        <v>5749134</v>
      </c>
      <c r="R2851" s="3">
        <v>20000000</v>
      </c>
      <c r="S2851" s="3">
        <f t="shared" si="440"/>
        <v>-14250866</v>
      </c>
      <c r="T2851" s="4">
        <f t="shared" si="441"/>
        <v>-0.71254329999999999</v>
      </c>
      <c r="U2851" s="5">
        <f t="shared" si="442"/>
        <v>27.714982679999999</v>
      </c>
      <c r="V2851" s="2">
        <f t="shared" si="443"/>
        <v>2014</v>
      </c>
      <c r="W2851" s="18" t="str">
        <f t="shared" si="444"/>
        <v>avgust</v>
      </c>
      <c r="X2851" s="18" t="str">
        <f t="shared" si="445"/>
        <v>J.C. Chandor</v>
      </c>
      <c r="Y2851" s="18" t="str">
        <f t="shared" si="446"/>
        <v>A MOST VİOLENT YEAR</v>
      </c>
      <c r="Z2851" s="18" t="str">
        <f t="shared" si="447"/>
        <v>Normal</v>
      </c>
      <c r="AA2851" s="18" t="str">
        <f>VLOOKUP(D2851, lookups!$A$2:$B$18, 2, FALSE)</f>
        <v>High Budget</v>
      </c>
      <c r="AB2851" s="18" t="str">
        <f t="shared" si="448"/>
        <v>Not Recommended</v>
      </c>
      <c r="AC2851" s="18" t="str">
        <f t="shared" si="449"/>
        <v>Normal</v>
      </c>
    </row>
    <row r="2852" spans="1:29" x14ac:dyDescent="0.35">
      <c r="A2852" s="18" t="s">
        <v>3528</v>
      </c>
      <c r="B2852" s="19">
        <v>37878</v>
      </c>
      <c r="C2852" s="18" t="s">
        <v>50</v>
      </c>
      <c r="D2852" s="18" t="s">
        <v>38</v>
      </c>
      <c r="E2852" s="18" t="s">
        <v>21</v>
      </c>
      <c r="F2852" s="18" t="s">
        <v>22</v>
      </c>
      <c r="G2852" s="18" t="s">
        <v>110</v>
      </c>
      <c r="H2852" s="18" t="s">
        <v>2785</v>
      </c>
      <c r="I2852" s="18" t="s">
        <v>3529</v>
      </c>
      <c r="J2852" s="20">
        <v>22000</v>
      </c>
      <c r="K2852" s="20">
        <v>24419</v>
      </c>
      <c r="L2852" s="20">
        <v>310</v>
      </c>
      <c r="M2852" s="20">
        <v>0</v>
      </c>
      <c r="N2852" s="20">
        <v>7.7</v>
      </c>
      <c r="O2852" s="20">
        <v>154</v>
      </c>
      <c r="P2852" s="20">
        <v>89</v>
      </c>
      <c r="Q2852" s="3">
        <v>5739376</v>
      </c>
      <c r="R2852" s="3">
        <v>500000</v>
      </c>
      <c r="S2852" s="3">
        <f t="shared" si="440"/>
        <v>5239376</v>
      </c>
      <c r="T2852" s="4">
        <f t="shared" si="441"/>
        <v>10.478752</v>
      </c>
      <c r="U2852" s="5">
        <f t="shared" si="442"/>
        <v>34.991500799999997</v>
      </c>
      <c r="V2852" s="2">
        <f t="shared" si="443"/>
        <v>2003</v>
      </c>
      <c r="W2852" s="18" t="str">
        <f t="shared" si="444"/>
        <v>sentyabr</v>
      </c>
      <c r="X2852" s="18" t="str">
        <f t="shared" si="445"/>
        <v>Tom McCarthy</v>
      </c>
      <c r="Y2852" s="18" t="str">
        <f t="shared" si="446"/>
        <v>THE STATİON AGENT</v>
      </c>
      <c r="Z2852" s="18" t="str">
        <f t="shared" si="447"/>
        <v>Normal</v>
      </c>
      <c r="AA2852" s="18" t="str">
        <f>VLOOKUP(D2852, lookups!$A$2:$B$18, 2, FALSE)</f>
        <v>Medium Budget</v>
      </c>
      <c r="AB2852" s="18" t="str">
        <f t="shared" si="448"/>
        <v>Not Recommended</v>
      </c>
      <c r="AC2852" s="18" t="str">
        <f t="shared" si="449"/>
        <v>Normal</v>
      </c>
    </row>
    <row r="2853" spans="1:29" x14ac:dyDescent="0.35">
      <c r="A2853" s="18" t="s">
        <v>1369</v>
      </c>
      <c r="B2853" s="19">
        <v>35290</v>
      </c>
      <c r="C2853" s="18" t="s">
        <v>50</v>
      </c>
      <c r="D2853" s="18" t="s">
        <v>27</v>
      </c>
      <c r="E2853" s="18" t="s">
        <v>21</v>
      </c>
      <c r="F2853" s="18" t="s">
        <v>22</v>
      </c>
      <c r="G2853" s="18" t="s">
        <v>110</v>
      </c>
      <c r="H2853" s="18" t="s">
        <v>1370</v>
      </c>
      <c r="I2853" s="18" t="s">
        <v>557</v>
      </c>
      <c r="J2853" s="20">
        <v>1000</v>
      </c>
      <c r="K2853" s="20">
        <v>5963</v>
      </c>
      <c r="L2853" s="20">
        <v>0</v>
      </c>
      <c r="M2853" s="20">
        <v>352</v>
      </c>
      <c r="N2853" s="20">
        <v>6.8</v>
      </c>
      <c r="O2853" s="20">
        <v>28</v>
      </c>
      <c r="P2853" s="20">
        <v>120</v>
      </c>
      <c r="Q2853" s="3">
        <v>5731103</v>
      </c>
      <c r="R2853" s="3">
        <v>2400000</v>
      </c>
      <c r="S2853" s="3">
        <f t="shared" si="440"/>
        <v>3331103</v>
      </c>
      <c r="T2853" s="4">
        <f t="shared" si="441"/>
        <v>1.3879595833333334</v>
      </c>
      <c r="U2853" s="5">
        <f t="shared" si="442"/>
        <v>27.790383833333333</v>
      </c>
      <c r="V2853" s="2">
        <f t="shared" si="443"/>
        <v>1996</v>
      </c>
      <c r="W2853" s="18" t="str">
        <f t="shared" si="444"/>
        <v>avgust</v>
      </c>
      <c r="X2853" s="18" t="str">
        <f t="shared" si="445"/>
        <v>Spike Lee</v>
      </c>
      <c r="Y2853" s="18" t="str">
        <f t="shared" si="446"/>
        <v>GET ON THE BUS</v>
      </c>
      <c r="Z2853" s="18" t="str">
        <f t="shared" si="447"/>
        <v>Normal</v>
      </c>
      <c r="AA2853" s="18" t="str">
        <f>VLOOKUP(D2853, lookups!$A$2:$B$18, 2, FALSE)</f>
        <v>Medium Budget</v>
      </c>
      <c r="AB2853" s="18" t="str">
        <f t="shared" si="448"/>
        <v>Not Recommended</v>
      </c>
      <c r="AC2853" s="18" t="str">
        <f t="shared" si="449"/>
        <v>Normal</v>
      </c>
    </row>
    <row r="2854" spans="1:29" x14ac:dyDescent="0.35">
      <c r="A2854" s="18" t="s">
        <v>3043</v>
      </c>
      <c r="B2854" s="19">
        <v>37532</v>
      </c>
      <c r="C2854" s="18" t="s">
        <v>50</v>
      </c>
      <c r="D2854" s="18" t="s">
        <v>27</v>
      </c>
      <c r="E2854" s="18" t="s">
        <v>918</v>
      </c>
      <c r="F2854" s="18" t="s">
        <v>1820</v>
      </c>
      <c r="G2854" s="18" t="s">
        <v>110</v>
      </c>
      <c r="H2854" s="18" t="s">
        <v>3044</v>
      </c>
      <c r="I2854" s="18" t="s">
        <v>3045</v>
      </c>
      <c r="J2854" s="20">
        <v>201</v>
      </c>
      <c r="K2854" s="20">
        <v>546</v>
      </c>
      <c r="L2854" s="20">
        <v>12</v>
      </c>
      <c r="M2854" s="20">
        <v>544</v>
      </c>
      <c r="N2854" s="20">
        <v>6.8</v>
      </c>
      <c r="O2854" s="20">
        <v>85</v>
      </c>
      <c r="P2854" s="20">
        <v>118</v>
      </c>
      <c r="Q2854" s="3">
        <v>5709616</v>
      </c>
      <c r="R2854" s="3">
        <v>1800000</v>
      </c>
      <c r="S2854" s="3">
        <f t="shared" si="440"/>
        <v>3909616</v>
      </c>
      <c r="T2854" s="4">
        <f t="shared" si="441"/>
        <v>2.1720088888888891</v>
      </c>
      <c r="U2854" s="5">
        <f t="shared" si="442"/>
        <v>28.123203555555556</v>
      </c>
      <c r="V2854" s="2">
        <f t="shared" si="443"/>
        <v>2002</v>
      </c>
      <c r="W2854" s="18" t="str">
        <f t="shared" si="444"/>
        <v>oktyabr</v>
      </c>
      <c r="X2854" s="18" t="str">
        <f t="shared" si="445"/>
        <v>Carlos Carrera</v>
      </c>
      <c r="Y2854" s="18" t="str">
        <f t="shared" si="446"/>
        <v>EL CRİMEN DEL PADRE AMARO</v>
      </c>
      <c r="Z2854" s="18" t="str">
        <f t="shared" si="447"/>
        <v>Normal</v>
      </c>
      <c r="AA2854" s="18" t="str">
        <f>VLOOKUP(D2854, lookups!$A$2:$B$18, 2, FALSE)</f>
        <v>Medium Budget</v>
      </c>
      <c r="AB2854" s="18" t="str">
        <f t="shared" si="448"/>
        <v>Not Recommended</v>
      </c>
      <c r="AC2854" s="18" t="str">
        <f t="shared" si="449"/>
        <v>Normal</v>
      </c>
    </row>
    <row r="2855" spans="1:29" x14ac:dyDescent="0.35">
      <c r="A2855" s="18" t="s">
        <v>5777</v>
      </c>
      <c r="B2855" s="19">
        <v>40691</v>
      </c>
      <c r="C2855" s="18" t="s">
        <v>50</v>
      </c>
      <c r="D2855" s="18" t="s">
        <v>79</v>
      </c>
      <c r="E2855" s="18" t="s">
        <v>21</v>
      </c>
      <c r="F2855" s="18" t="s">
        <v>101</v>
      </c>
      <c r="G2855" s="18" t="s">
        <v>110</v>
      </c>
      <c r="H2855" s="18" t="s">
        <v>5304</v>
      </c>
      <c r="I2855" s="18" t="s">
        <v>2069</v>
      </c>
      <c r="J2855" s="20">
        <v>13000</v>
      </c>
      <c r="K2855" s="20">
        <v>23755</v>
      </c>
      <c r="L2855" s="20">
        <v>0</v>
      </c>
      <c r="M2855" s="20">
        <v>36000</v>
      </c>
      <c r="N2855" s="20">
        <v>6.5</v>
      </c>
      <c r="O2855" s="20">
        <v>345</v>
      </c>
      <c r="P2855" s="20">
        <v>99</v>
      </c>
      <c r="Q2855" s="3">
        <v>5702083</v>
      </c>
      <c r="R2855" s="3">
        <v>15000000</v>
      </c>
      <c r="S2855" s="3">
        <f t="shared" si="440"/>
        <v>-9297917</v>
      </c>
      <c r="T2855" s="4">
        <f t="shared" si="441"/>
        <v>-0.61986113333333337</v>
      </c>
      <c r="U2855" s="5">
        <f t="shared" si="442"/>
        <v>29.352055546666669</v>
      </c>
      <c r="V2855" s="2">
        <f t="shared" si="443"/>
        <v>2011</v>
      </c>
      <c r="W2855" s="18" t="str">
        <f t="shared" si="444"/>
        <v>may</v>
      </c>
      <c r="X2855" s="18" t="str">
        <f t="shared" si="445"/>
        <v>David Cronenberg</v>
      </c>
      <c r="Y2855" s="18" t="str">
        <f t="shared" si="446"/>
        <v>A DANGEROUS METHOD</v>
      </c>
      <c r="Z2855" s="18" t="str">
        <f t="shared" si="447"/>
        <v>Normal</v>
      </c>
      <c r="AA2855" s="18" t="str">
        <f>VLOOKUP(D2855, lookups!$A$2:$B$18, 2, FALSE)</f>
        <v>Medium Budget</v>
      </c>
      <c r="AB2855" s="18" t="str">
        <f t="shared" si="448"/>
        <v>Not Recommended</v>
      </c>
      <c r="AC2855" s="18" t="str">
        <f t="shared" si="449"/>
        <v>Normal</v>
      </c>
    </row>
    <row r="2856" spans="1:29" x14ac:dyDescent="0.35">
      <c r="A2856" s="18" t="s">
        <v>4710</v>
      </c>
      <c r="B2856" s="19">
        <v>39320</v>
      </c>
      <c r="C2856" s="18" t="s">
        <v>50</v>
      </c>
      <c r="D2856" s="18" t="s">
        <v>58</v>
      </c>
      <c r="E2856" s="18" t="s">
        <v>4711</v>
      </c>
      <c r="F2856" s="18" t="s">
        <v>3738</v>
      </c>
      <c r="G2856" s="18" t="s">
        <v>110</v>
      </c>
      <c r="H2856" s="18" t="s">
        <v>4712</v>
      </c>
      <c r="I2856" s="18" t="s">
        <v>4079</v>
      </c>
      <c r="J2856" s="20">
        <v>627</v>
      </c>
      <c r="K2856" s="20">
        <v>653</v>
      </c>
      <c r="L2856" s="20">
        <v>44</v>
      </c>
      <c r="M2856" s="20">
        <v>0</v>
      </c>
      <c r="N2856" s="20">
        <v>7.3</v>
      </c>
      <c r="O2856" s="20">
        <v>160</v>
      </c>
      <c r="P2856" s="20">
        <v>126</v>
      </c>
      <c r="Q2856" s="3">
        <v>5701643</v>
      </c>
      <c r="R2856" s="3">
        <v>20000000</v>
      </c>
      <c r="S2856" s="3">
        <f t="shared" si="440"/>
        <v>-14298357</v>
      </c>
      <c r="T2856" s="4">
        <f t="shared" si="441"/>
        <v>-0.71491784999999997</v>
      </c>
      <c r="U2856" s="5">
        <f t="shared" si="442"/>
        <v>28.914032859999999</v>
      </c>
      <c r="V2856" s="2">
        <f t="shared" si="443"/>
        <v>2007</v>
      </c>
      <c r="W2856" s="18" t="str">
        <f t="shared" si="444"/>
        <v>avgust</v>
      </c>
      <c r="X2856" s="18" t="str">
        <f t="shared" si="445"/>
        <v>Sergey Bodrov</v>
      </c>
      <c r="Y2856" s="18" t="str">
        <f t="shared" si="446"/>
        <v>MONGOL: THE RİSE OF GENGHİS KHAN</v>
      </c>
      <c r="Z2856" s="18" t="str">
        <f t="shared" si="447"/>
        <v>Normal</v>
      </c>
      <c r="AA2856" s="18" t="str">
        <f>VLOOKUP(D2856, lookups!$A$2:$B$18, 2, FALSE)</f>
        <v>High Budget</v>
      </c>
      <c r="AB2856" s="18" t="str">
        <f t="shared" si="448"/>
        <v>Not Recommended</v>
      </c>
      <c r="AC2856" s="18" t="str">
        <f t="shared" si="449"/>
        <v>Normal</v>
      </c>
    </row>
    <row r="2857" spans="1:29" x14ac:dyDescent="0.35">
      <c r="A2857" s="18" t="s">
        <v>5017</v>
      </c>
      <c r="B2857" s="19">
        <v>39649</v>
      </c>
      <c r="C2857" s="18" t="s">
        <v>50</v>
      </c>
      <c r="D2857" s="18" t="s">
        <v>95</v>
      </c>
      <c r="E2857" s="18" t="s">
        <v>21</v>
      </c>
      <c r="F2857" s="18" t="s">
        <v>101</v>
      </c>
      <c r="G2857" s="18" t="s">
        <v>110</v>
      </c>
      <c r="H2857" s="18" t="s">
        <v>3180</v>
      </c>
      <c r="I2857" s="18" t="s">
        <v>1830</v>
      </c>
      <c r="J2857" s="20">
        <v>27000</v>
      </c>
      <c r="K2857" s="20">
        <v>46944</v>
      </c>
      <c r="L2857" s="20">
        <v>0</v>
      </c>
      <c r="M2857" s="20">
        <v>12000</v>
      </c>
      <c r="N2857" s="20">
        <v>7.3</v>
      </c>
      <c r="O2857" s="20">
        <v>209</v>
      </c>
      <c r="P2857" s="20">
        <v>114</v>
      </c>
      <c r="Q2857" s="3">
        <v>5694401</v>
      </c>
      <c r="R2857" s="3">
        <v>18000000</v>
      </c>
      <c r="S2857" s="3">
        <f t="shared" si="440"/>
        <v>-12305599</v>
      </c>
      <c r="T2857" s="4">
        <f t="shared" si="441"/>
        <v>-0.6836443888888889</v>
      </c>
      <c r="U2857" s="5">
        <f t="shared" si="442"/>
        <v>30.126542244444444</v>
      </c>
      <c r="V2857" s="2">
        <f t="shared" si="443"/>
        <v>2008</v>
      </c>
      <c r="W2857" s="18" t="str">
        <f t="shared" si="444"/>
        <v>iyul</v>
      </c>
      <c r="X2857" s="18" t="str">
        <f t="shared" si="445"/>
        <v>Guy Ritchie</v>
      </c>
      <c r="Y2857" s="18" t="str">
        <f t="shared" si="446"/>
        <v>ROCKNROLLA</v>
      </c>
      <c r="Z2857" s="18" t="str">
        <f t="shared" si="447"/>
        <v>Normal</v>
      </c>
      <c r="AA2857" s="18" t="str">
        <f>VLOOKUP(D2857, lookups!$A$2:$B$18, 2, FALSE)</f>
        <v>High Budget</v>
      </c>
      <c r="AB2857" s="18" t="str">
        <f t="shared" si="448"/>
        <v>Not Recommended</v>
      </c>
      <c r="AC2857" s="18" t="str">
        <f t="shared" si="449"/>
        <v>Normal</v>
      </c>
    </row>
    <row r="2858" spans="1:29" x14ac:dyDescent="0.35">
      <c r="A2858" s="18" t="s">
        <v>4848</v>
      </c>
      <c r="B2858" s="19">
        <v>39417</v>
      </c>
      <c r="C2858" s="18" t="s">
        <v>50</v>
      </c>
      <c r="D2858" s="18" t="s">
        <v>38</v>
      </c>
      <c r="E2858" s="18" t="s">
        <v>21</v>
      </c>
      <c r="F2858" s="18" t="s">
        <v>22</v>
      </c>
      <c r="G2858" s="18" t="s">
        <v>150</v>
      </c>
      <c r="H2858" s="18" t="s">
        <v>449</v>
      </c>
      <c r="I2858" s="18" t="s">
        <v>3065</v>
      </c>
      <c r="J2858" s="20">
        <v>692</v>
      </c>
      <c r="K2858" s="20">
        <v>3128</v>
      </c>
      <c r="L2858" s="20">
        <v>70</v>
      </c>
      <c r="M2858" s="20">
        <v>446</v>
      </c>
      <c r="N2858" s="20">
        <v>2</v>
      </c>
      <c r="O2858" s="20">
        <v>25</v>
      </c>
      <c r="P2858" s="20">
        <v>93</v>
      </c>
      <c r="Q2858" s="3">
        <v>5694308</v>
      </c>
      <c r="R2858" s="3">
        <v>7000000</v>
      </c>
      <c r="S2858" s="3">
        <f t="shared" si="440"/>
        <v>-1305692</v>
      </c>
      <c r="T2858" s="4">
        <f t="shared" si="441"/>
        <v>-0.18652742857142857</v>
      </c>
      <c r="U2858" s="5">
        <f t="shared" si="442"/>
        <v>7.9699890285714288</v>
      </c>
      <c r="V2858" s="2">
        <f t="shared" si="443"/>
        <v>2007</v>
      </c>
      <c r="W2858" s="18" t="str">
        <f t="shared" si="444"/>
        <v>dekabr</v>
      </c>
      <c r="X2858" s="18" t="str">
        <f t="shared" si="445"/>
        <v>Don Michael Paul</v>
      </c>
      <c r="Y2858" s="18" t="str">
        <f t="shared" si="446"/>
        <v>WHO'S YOUR CADDY?</v>
      </c>
      <c r="Z2858" s="18" t="str">
        <f t="shared" si="447"/>
        <v>Normal</v>
      </c>
      <c r="AA2858" s="18" t="str">
        <f>VLOOKUP(D2858, lookups!$A$2:$B$18, 2, FALSE)</f>
        <v>Medium Budget</v>
      </c>
      <c r="AB2858" s="18" t="str">
        <f t="shared" si="448"/>
        <v>Not Recommended</v>
      </c>
      <c r="AC2858" s="18" t="str">
        <f t="shared" si="449"/>
        <v>High Buzz Mismatch</v>
      </c>
    </row>
    <row r="2859" spans="1:29" x14ac:dyDescent="0.35">
      <c r="A2859" s="18" t="s">
        <v>6123</v>
      </c>
      <c r="B2859" s="19">
        <v>41253</v>
      </c>
      <c r="C2859" s="18" t="s">
        <v>50</v>
      </c>
      <c r="D2859" s="18" t="s">
        <v>27</v>
      </c>
      <c r="E2859" s="18" t="s">
        <v>918</v>
      </c>
      <c r="F2859" s="18" t="s">
        <v>1820</v>
      </c>
      <c r="G2859" s="18" t="s">
        <v>110</v>
      </c>
      <c r="H2859" s="18" t="s">
        <v>6124</v>
      </c>
      <c r="I2859" s="18" t="s">
        <v>6125</v>
      </c>
      <c r="J2859" s="20">
        <v>639</v>
      </c>
      <c r="K2859" s="20">
        <v>1807</v>
      </c>
      <c r="L2859" s="20">
        <v>0</v>
      </c>
      <c r="M2859" s="20">
        <v>0</v>
      </c>
      <c r="N2859" s="20">
        <v>6.6</v>
      </c>
      <c r="O2859" s="20">
        <v>43</v>
      </c>
      <c r="P2859" s="20">
        <v>145</v>
      </c>
      <c r="Q2859" s="3">
        <v>5669081</v>
      </c>
      <c r="R2859" s="3">
        <v>10818775</v>
      </c>
      <c r="S2859" s="3">
        <f t="shared" si="440"/>
        <v>-5149694</v>
      </c>
      <c r="T2859" s="4">
        <f t="shared" si="441"/>
        <v>-0.47599603467120816</v>
      </c>
      <c r="U2859" s="5">
        <f t="shared" si="442"/>
        <v>26.209601586131516</v>
      </c>
      <c r="V2859" s="2">
        <f t="shared" si="443"/>
        <v>2012</v>
      </c>
      <c r="W2859" s="18" t="str">
        <f t="shared" si="444"/>
        <v>dekabr</v>
      </c>
      <c r="X2859" s="18" t="str">
        <f t="shared" si="445"/>
        <v>Dean Wright</v>
      </c>
      <c r="Y2859" s="18" t="str">
        <f t="shared" si="446"/>
        <v>FOR GREATER GLORY: THE TRUE STORY OF CRİSTİADA</v>
      </c>
      <c r="Z2859" s="18" t="str">
        <f t="shared" si="447"/>
        <v>Normal</v>
      </c>
      <c r="AA2859" s="18" t="str">
        <f>VLOOKUP(D2859, lookups!$A$2:$B$18, 2, FALSE)</f>
        <v>Medium Budget</v>
      </c>
      <c r="AB2859" s="18" t="str">
        <f t="shared" si="448"/>
        <v>Not Recommended</v>
      </c>
      <c r="AC2859" s="18" t="str">
        <f t="shared" si="449"/>
        <v>Normal</v>
      </c>
    </row>
    <row r="2860" spans="1:29" x14ac:dyDescent="0.35">
      <c r="A2860" s="18" t="s">
        <v>5737</v>
      </c>
      <c r="B2860" s="19">
        <v>40439</v>
      </c>
      <c r="C2860" s="18" t="s">
        <v>50</v>
      </c>
      <c r="D2860" s="18" t="s">
        <v>95</v>
      </c>
      <c r="E2860" s="18" t="s">
        <v>21</v>
      </c>
      <c r="F2860" s="18" t="s">
        <v>1055</v>
      </c>
      <c r="G2860" s="18" t="s">
        <v>110</v>
      </c>
      <c r="H2860" s="18" t="s">
        <v>5738</v>
      </c>
      <c r="I2860" s="18" t="s">
        <v>5739</v>
      </c>
      <c r="J2860" s="20">
        <v>624</v>
      </c>
      <c r="K2860" s="20">
        <v>2056</v>
      </c>
      <c r="L2860" s="20">
        <v>19</v>
      </c>
      <c r="M2860" s="20">
        <v>0</v>
      </c>
      <c r="N2860" s="20">
        <v>6.3</v>
      </c>
      <c r="O2860" s="20">
        <v>95</v>
      </c>
      <c r="P2860" s="20">
        <v>100</v>
      </c>
      <c r="Q2860" s="3">
        <v>5664251</v>
      </c>
      <c r="R2860" s="3">
        <v>45000000</v>
      </c>
      <c r="S2860" s="3">
        <f t="shared" si="440"/>
        <v>-39335749</v>
      </c>
      <c r="T2860" s="4">
        <f t="shared" si="441"/>
        <v>-0.87412775555555555</v>
      </c>
      <c r="U2860" s="5">
        <f t="shared" si="442"/>
        <v>24.850348897777778</v>
      </c>
      <c r="V2860" s="2">
        <f t="shared" si="443"/>
        <v>2010</v>
      </c>
      <c r="W2860" s="18" t="str">
        <f t="shared" si="444"/>
        <v>sentyabr</v>
      </c>
      <c r="X2860" s="18" t="str">
        <f t="shared" si="445"/>
        <v>Sngmoo Lee</v>
      </c>
      <c r="Y2860" s="18" t="str">
        <f t="shared" si="446"/>
        <v>THE WARRİOR'S WAY</v>
      </c>
      <c r="Z2860" s="18" t="str">
        <f t="shared" si="447"/>
        <v>Normal</v>
      </c>
      <c r="AA2860" s="18" t="str">
        <f>VLOOKUP(D2860, lookups!$A$2:$B$18, 2, FALSE)</f>
        <v>High Budget</v>
      </c>
      <c r="AB2860" s="18" t="str">
        <f t="shared" si="448"/>
        <v>Not Recommended</v>
      </c>
      <c r="AC2860" s="18" t="str">
        <f t="shared" si="449"/>
        <v>Normal</v>
      </c>
    </row>
    <row r="2861" spans="1:29" x14ac:dyDescent="0.35">
      <c r="A2861" s="18" t="s">
        <v>3343</v>
      </c>
      <c r="B2861" s="19">
        <v>37722</v>
      </c>
      <c r="C2861" s="18" t="s">
        <v>50</v>
      </c>
      <c r="D2861" s="18" t="s">
        <v>38</v>
      </c>
      <c r="E2861" s="18" t="s">
        <v>21</v>
      </c>
      <c r="F2861" s="18" t="s">
        <v>22</v>
      </c>
      <c r="G2861" s="18" t="s">
        <v>110</v>
      </c>
      <c r="H2861" s="18" t="s">
        <v>3344</v>
      </c>
      <c r="I2861" s="18" t="s">
        <v>452</v>
      </c>
      <c r="J2861" s="20">
        <v>117</v>
      </c>
      <c r="K2861" s="20">
        <v>286</v>
      </c>
      <c r="L2861" s="20">
        <v>102</v>
      </c>
      <c r="M2861" s="20">
        <v>2000</v>
      </c>
      <c r="N2861" s="20">
        <v>2.4</v>
      </c>
      <c r="O2861" s="20">
        <v>131</v>
      </c>
      <c r="P2861" s="20">
        <v>121</v>
      </c>
      <c r="Q2861" s="3">
        <v>5660084</v>
      </c>
      <c r="R2861" s="3">
        <v>54000000</v>
      </c>
      <c r="S2861" s="3">
        <f t="shared" si="440"/>
        <v>-48339916</v>
      </c>
      <c r="T2861" s="4">
        <f t="shared" si="441"/>
        <v>-0.89518362962962961</v>
      </c>
      <c r="U2861" s="5">
        <f t="shared" si="442"/>
        <v>9.4419265481481478</v>
      </c>
      <c r="V2861" s="2">
        <f t="shared" si="443"/>
        <v>2003</v>
      </c>
      <c r="W2861" s="18" t="str">
        <f t="shared" si="444"/>
        <v>aprel</v>
      </c>
      <c r="X2861" s="18" t="str">
        <f t="shared" si="445"/>
        <v>Martin Brest</v>
      </c>
      <c r="Y2861" s="18" t="str">
        <f t="shared" si="446"/>
        <v>GİGLİ</v>
      </c>
      <c r="Z2861" s="18" t="str">
        <f t="shared" si="447"/>
        <v>Underperformer</v>
      </c>
      <c r="AA2861" s="18" t="str">
        <f>VLOOKUP(D2861, lookups!$A$2:$B$18, 2, FALSE)</f>
        <v>Medium Budget</v>
      </c>
      <c r="AB2861" s="18" t="str">
        <f t="shared" si="448"/>
        <v>Not Recommended</v>
      </c>
      <c r="AC2861" s="18" t="str">
        <f t="shared" si="449"/>
        <v>High Buzz Mismatch</v>
      </c>
    </row>
    <row r="2862" spans="1:29" x14ac:dyDescent="0.35">
      <c r="A2862" s="18" t="s">
        <v>4213</v>
      </c>
      <c r="B2862" s="19">
        <v>38616</v>
      </c>
      <c r="C2862" s="18" t="s">
        <v>50</v>
      </c>
      <c r="D2862" s="18" t="s">
        <v>95</v>
      </c>
      <c r="E2862" s="18" t="s">
        <v>21</v>
      </c>
      <c r="F2862" s="18" t="s">
        <v>22</v>
      </c>
      <c r="G2862" s="18" t="s">
        <v>150</v>
      </c>
      <c r="H2862" s="18" t="s">
        <v>2424</v>
      </c>
      <c r="I2862" s="18" t="s">
        <v>4214</v>
      </c>
      <c r="J2862" s="20">
        <v>843</v>
      </c>
      <c r="K2862" s="20">
        <v>2165</v>
      </c>
      <c r="L2862" s="20">
        <v>32</v>
      </c>
      <c r="M2862" s="20">
        <v>206</v>
      </c>
      <c r="N2862" s="20">
        <v>4.0999999999999996</v>
      </c>
      <c r="O2862" s="20">
        <v>31</v>
      </c>
      <c r="P2862" s="20">
        <v>95</v>
      </c>
      <c r="Q2862" s="3">
        <v>5654777</v>
      </c>
      <c r="R2862" s="3">
        <v>25000000</v>
      </c>
      <c r="S2862" s="3">
        <f t="shared" si="440"/>
        <v>-19345223</v>
      </c>
      <c r="T2862" s="4">
        <f t="shared" si="441"/>
        <v>-0.77380892000000001</v>
      </c>
      <c r="U2862" s="5">
        <f t="shared" si="442"/>
        <v>16.111076432000001</v>
      </c>
      <c r="V2862" s="2">
        <f t="shared" si="443"/>
        <v>2005</v>
      </c>
      <c r="W2862" s="18" t="str">
        <f t="shared" si="444"/>
        <v>sentyabr</v>
      </c>
      <c r="X2862" s="18" t="str">
        <f t="shared" si="445"/>
        <v>Marcos Siega</v>
      </c>
      <c r="Y2862" s="18" t="str">
        <f t="shared" si="446"/>
        <v>UNDERCLASSMAN</v>
      </c>
      <c r="Z2862" s="18" t="str">
        <f t="shared" si="447"/>
        <v>Normal</v>
      </c>
      <c r="AA2862" s="18" t="str">
        <f>VLOOKUP(D2862, lookups!$A$2:$B$18, 2, FALSE)</f>
        <v>High Budget</v>
      </c>
      <c r="AB2862" s="18" t="str">
        <f t="shared" si="448"/>
        <v>Not Recommended</v>
      </c>
      <c r="AC2862" s="18" t="str">
        <f t="shared" si="449"/>
        <v>High Buzz Mismatch</v>
      </c>
    </row>
    <row r="2863" spans="1:29" x14ac:dyDescent="0.35">
      <c r="A2863" s="18" t="s">
        <v>1404</v>
      </c>
      <c r="B2863" s="19">
        <v>35070</v>
      </c>
      <c r="C2863" s="18" t="s">
        <v>50</v>
      </c>
      <c r="D2863" s="18" t="s">
        <v>27</v>
      </c>
      <c r="E2863" s="18" t="s">
        <v>21</v>
      </c>
      <c r="F2863" s="18" t="s">
        <v>22</v>
      </c>
      <c r="G2863" s="18" t="s">
        <v>110</v>
      </c>
      <c r="H2863" s="18" t="s">
        <v>693</v>
      </c>
      <c r="I2863" s="18" t="s">
        <v>677</v>
      </c>
      <c r="J2863" s="20">
        <v>8000</v>
      </c>
      <c r="K2863" s="20">
        <v>8349</v>
      </c>
      <c r="L2863" s="20">
        <v>350</v>
      </c>
      <c r="M2863" s="20">
        <v>616</v>
      </c>
      <c r="N2863" s="20">
        <v>5.8</v>
      </c>
      <c r="O2863" s="20">
        <v>46</v>
      </c>
      <c r="P2863" s="20">
        <v>108</v>
      </c>
      <c r="Q2863" s="3">
        <v>5600000</v>
      </c>
      <c r="R2863" s="3">
        <v>47000000</v>
      </c>
      <c r="S2863" s="3">
        <f t="shared" si="440"/>
        <v>-41400000</v>
      </c>
      <c r="T2863" s="4">
        <f t="shared" si="441"/>
        <v>-0.88085106382978728</v>
      </c>
      <c r="U2863" s="5">
        <f t="shared" si="442"/>
        <v>22.909259574468084</v>
      </c>
      <c r="V2863" s="2">
        <f t="shared" si="443"/>
        <v>1996</v>
      </c>
      <c r="W2863" s="18" t="str">
        <f t="shared" si="444"/>
        <v>yanvar</v>
      </c>
      <c r="X2863" s="18" t="str">
        <f t="shared" si="445"/>
        <v>Stephen Frears</v>
      </c>
      <c r="Y2863" s="18" t="str">
        <f t="shared" si="446"/>
        <v>MARY REİLLY</v>
      </c>
      <c r="Z2863" s="18" t="str">
        <f t="shared" si="447"/>
        <v>Normal</v>
      </c>
      <c r="AA2863" s="18" t="str">
        <f>VLOOKUP(D2863, lookups!$A$2:$B$18, 2, FALSE)</f>
        <v>Medium Budget</v>
      </c>
      <c r="AB2863" s="18" t="str">
        <f t="shared" si="448"/>
        <v>Not Recommended</v>
      </c>
      <c r="AC2863" s="18" t="str">
        <f t="shared" si="449"/>
        <v>High Buzz Mismatch</v>
      </c>
    </row>
    <row r="2864" spans="1:29" x14ac:dyDescent="0.35">
      <c r="A2864" s="18" t="s">
        <v>1759</v>
      </c>
      <c r="B2864" s="19">
        <v>36028</v>
      </c>
      <c r="C2864" s="18" t="s">
        <v>50</v>
      </c>
      <c r="D2864" s="18" t="s">
        <v>27</v>
      </c>
      <c r="E2864" s="18" t="s">
        <v>1760</v>
      </c>
      <c r="F2864" s="18" t="s">
        <v>499</v>
      </c>
      <c r="G2864" s="18" t="s">
        <v>110</v>
      </c>
      <c r="H2864" s="18" t="s">
        <v>1761</v>
      </c>
      <c r="I2864" s="18" t="s">
        <v>1762</v>
      </c>
      <c r="J2864" s="20">
        <v>119</v>
      </c>
      <c r="K2864" s="20">
        <v>167</v>
      </c>
      <c r="L2864" s="20">
        <v>179</v>
      </c>
      <c r="M2864" s="20">
        <v>0</v>
      </c>
      <c r="N2864" s="20">
        <v>8</v>
      </c>
      <c r="O2864" s="20">
        <v>71</v>
      </c>
      <c r="P2864" s="20">
        <v>113</v>
      </c>
      <c r="Q2864" s="3">
        <v>5595428</v>
      </c>
      <c r="R2864" s="3">
        <v>2900000</v>
      </c>
      <c r="S2864" s="3">
        <f t="shared" si="440"/>
        <v>2695428</v>
      </c>
      <c r="T2864" s="4">
        <f t="shared" si="441"/>
        <v>0.92945793103448271</v>
      </c>
      <c r="U2864" s="5">
        <f t="shared" si="442"/>
        <v>32.371783172413792</v>
      </c>
      <c r="V2864" s="2">
        <f t="shared" si="443"/>
        <v>1998</v>
      </c>
      <c r="W2864" s="18" t="str">
        <f t="shared" si="444"/>
        <v>avgust</v>
      </c>
      <c r="X2864" s="18" t="str">
        <f t="shared" si="445"/>
        <v>Walter Salles</v>
      </c>
      <c r="Y2864" s="18" t="str">
        <f t="shared" si="446"/>
        <v>CENTRAL STATİON</v>
      </c>
      <c r="Z2864" s="18" t="str">
        <f t="shared" si="447"/>
        <v>Normal</v>
      </c>
      <c r="AA2864" s="18" t="str">
        <f>VLOOKUP(D2864, lookups!$A$2:$B$18, 2, FALSE)</f>
        <v>Medium Budget</v>
      </c>
      <c r="AB2864" s="18" t="str">
        <f t="shared" si="448"/>
        <v>Not Recommended</v>
      </c>
      <c r="AC2864" s="18" t="str">
        <f t="shared" si="449"/>
        <v>High Buzz / High Score</v>
      </c>
    </row>
    <row r="2865" spans="1:29" x14ac:dyDescent="0.35">
      <c r="A2865" s="18" t="s">
        <v>4342</v>
      </c>
      <c r="B2865" s="19">
        <v>38729</v>
      </c>
      <c r="C2865" s="18" t="s">
        <v>50</v>
      </c>
      <c r="D2865" s="18" t="s">
        <v>38</v>
      </c>
      <c r="E2865" s="18" t="s">
        <v>21</v>
      </c>
      <c r="F2865" s="18" t="s">
        <v>22</v>
      </c>
      <c r="G2865" s="18" t="s">
        <v>150</v>
      </c>
      <c r="H2865" s="18" t="s">
        <v>2311</v>
      </c>
      <c r="I2865" s="18" t="s">
        <v>1492</v>
      </c>
      <c r="J2865" s="20">
        <v>957</v>
      </c>
      <c r="K2865" s="20">
        <v>3535</v>
      </c>
      <c r="L2865" s="20">
        <v>378</v>
      </c>
      <c r="M2865" s="20">
        <v>650</v>
      </c>
      <c r="N2865" s="20">
        <v>6.3</v>
      </c>
      <c r="O2865" s="20">
        <v>144</v>
      </c>
      <c r="P2865" s="20">
        <v>86</v>
      </c>
      <c r="Q2865" s="3">
        <v>5542025</v>
      </c>
      <c r="R2865" s="3">
        <v>12000000</v>
      </c>
      <c r="S2865" s="3">
        <f t="shared" si="440"/>
        <v>-6457975</v>
      </c>
      <c r="T2865" s="4">
        <f t="shared" si="441"/>
        <v>-0.53816458333333328</v>
      </c>
      <c r="U2865" s="5">
        <f t="shared" si="442"/>
        <v>25.049734166666667</v>
      </c>
      <c r="V2865" s="2">
        <f t="shared" si="443"/>
        <v>2006</v>
      </c>
      <c r="W2865" s="18" t="str">
        <f t="shared" si="444"/>
        <v>yanvar</v>
      </c>
      <c r="X2865" s="18" t="str">
        <f t="shared" si="445"/>
        <v>Christopher Guest</v>
      </c>
      <c r="Y2865" s="18" t="str">
        <f t="shared" si="446"/>
        <v>FOR YOUR CONSİDERATİON</v>
      </c>
      <c r="Z2865" s="18" t="str">
        <f t="shared" si="447"/>
        <v>Normal</v>
      </c>
      <c r="AA2865" s="18" t="str">
        <f>VLOOKUP(D2865, lookups!$A$2:$B$18, 2, FALSE)</f>
        <v>Medium Budget</v>
      </c>
      <c r="AB2865" s="18" t="str">
        <f t="shared" si="448"/>
        <v>Not Recommended</v>
      </c>
      <c r="AC2865" s="18" t="str">
        <f t="shared" si="449"/>
        <v>Normal</v>
      </c>
    </row>
    <row r="2866" spans="1:29" x14ac:dyDescent="0.35">
      <c r="A2866" s="18" t="s">
        <v>1601</v>
      </c>
      <c r="B2866" s="19">
        <v>35791</v>
      </c>
      <c r="C2866" s="18" t="s">
        <v>50</v>
      </c>
      <c r="D2866" s="18" t="s">
        <v>79</v>
      </c>
      <c r="E2866" s="18" t="s">
        <v>21</v>
      </c>
      <c r="F2866" s="18" t="s">
        <v>22</v>
      </c>
      <c r="G2866" s="18" t="s">
        <v>150</v>
      </c>
      <c r="H2866" s="18" t="s">
        <v>1602</v>
      </c>
      <c r="I2866" s="18" t="s">
        <v>222</v>
      </c>
      <c r="J2866" s="20">
        <v>2</v>
      </c>
      <c r="K2866" s="20">
        <v>4</v>
      </c>
      <c r="L2866" s="20">
        <v>17000</v>
      </c>
      <c r="M2866" s="20">
        <v>0</v>
      </c>
      <c r="N2866" s="20">
        <v>7</v>
      </c>
      <c r="O2866" s="20">
        <v>85</v>
      </c>
      <c r="P2866" s="20">
        <v>134</v>
      </c>
      <c r="Q2866" s="3">
        <v>5532301</v>
      </c>
      <c r="R2866" s="3">
        <v>28000000</v>
      </c>
      <c r="S2866" s="3">
        <f t="shared" si="440"/>
        <v>-22467699</v>
      </c>
      <c r="T2866" s="4">
        <f t="shared" si="441"/>
        <v>-0.80241782142857143</v>
      </c>
      <c r="U2866" s="5">
        <f t="shared" si="442"/>
        <v>27.679032871428571</v>
      </c>
      <c r="V2866" s="2">
        <f t="shared" si="443"/>
        <v>1997</v>
      </c>
      <c r="W2866" s="18" t="str">
        <f t="shared" si="444"/>
        <v>dekabr</v>
      </c>
      <c r="X2866" s="18" t="str">
        <f t="shared" si="445"/>
        <v>Martin Scorsese</v>
      </c>
      <c r="Y2866" s="18" t="str">
        <f t="shared" si="446"/>
        <v>KUNDUN</v>
      </c>
      <c r="Z2866" s="18" t="str">
        <f t="shared" si="447"/>
        <v>Normal</v>
      </c>
      <c r="AA2866" s="18" t="str">
        <f>VLOOKUP(D2866, lookups!$A$2:$B$18, 2, FALSE)</f>
        <v>Medium Budget</v>
      </c>
      <c r="AB2866" s="18" t="str">
        <f t="shared" si="448"/>
        <v>Not Recommended</v>
      </c>
      <c r="AC2866" s="18" t="str">
        <f t="shared" si="449"/>
        <v>Normal</v>
      </c>
    </row>
    <row r="2867" spans="1:29" x14ac:dyDescent="0.35">
      <c r="A2867" s="18" t="s">
        <v>4596</v>
      </c>
      <c r="B2867" s="19">
        <v>39296</v>
      </c>
      <c r="C2867" s="18" t="s">
        <v>50</v>
      </c>
      <c r="D2867" s="18" t="s">
        <v>95</v>
      </c>
      <c r="E2867" s="18" t="s">
        <v>21</v>
      </c>
      <c r="F2867" s="18" t="s">
        <v>22</v>
      </c>
      <c r="G2867" s="18" t="s">
        <v>110</v>
      </c>
      <c r="H2867" s="18" t="s">
        <v>3719</v>
      </c>
      <c r="I2867" s="18" t="s">
        <v>4597</v>
      </c>
      <c r="J2867" s="20">
        <v>2000</v>
      </c>
      <c r="K2867" s="20">
        <v>3071</v>
      </c>
      <c r="L2867" s="20">
        <v>8</v>
      </c>
      <c r="M2867" s="20">
        <v>307</v>
      </c>
      <c r="N2867" s="20">
        <v>6.9</v>
      </c>
      <c r="O2867" s="20">
        <v>82</v>
      </c>
      <c r="P2867" s="20">
        <v>86</v>
      </c>
      <c r="Q2867" s="3">
        <v>5518918</v>
      </c>
      <c r="R2867" s="3">
        <v>750000</v>
      </c>
      <c r="S2867" s="3">
        <f t="shared" si="440"/>
        <v>4768918</v>
      </c>
      <c r="T2867" s="4">
        <f t="shared" si="441"/>
        <v>6.3585573333333336</v>
      </c>
      <c r="U2867" s="5">
        <f t="shared" si="442"/>
        <v>30.174122933333333</v>
      </c>
      <c r="V2867" s="2">
        <f t="shared" si="443"/>
        <v>2007</v>
      </c>
      <c r="W2867" s="18" t="str">
        <f t="shared" si="444"/>
        <v>avgust</v>
      </c>
      <c r="X2867" s="18" t="str">
        <f t="shared" si="445"/>
        <v>Matt Maiellaro</v>
      </c>
      <c r="Y2867" s="18" t="str">
        <f t="shared" si="446"/>
        <v>AQUA TEEN HUNGER FORCE COLON MOVİE FİLM FOR THEATERS</v>
      </c>
      <c r="Z2867" s="18" t="str">
        <f t="shared" si="447"/>
        <v>Normal</v>
      </c>
      <c r="AA2867" s="18" t="str">
        <f>VLOOKUP(D2867, lookups!$A$2:$B$18, 2, FALSE)</f>
        <v>High Budget</v>
      </c>
      <c r="AB2867" s="18" t="str">
        <f t="shared" si="448"/>
        <v>Not Recommended</v>
      </c>
      <c r="AC2867" s="18" t="str">
        <f t="shared" si="449"/>
        <v>Normal</v>
      </c>
    </row>
    <row r="2868" spans="1:29" x14ac:dyDescent="0.35">
      <c r="A2868" s="18" t="s">
        <v>2830</v>
      </c>
      <c r="B2868" s="19">
        <v>37002</v>
      </c>
      <c r="C2868" s="18" t="s">
        <v>50</v>
      </c>
      <c r="D2868" s="18" t="s">
        <v>38</v>
      </c>
      <c r="E2868" s="18" t="s">
        <v>21</v>
      </c>
      <c r="F2868" s="18" t="s">
        <v>22</v>
      </c>
      <c r="G2868" s="18" t="s">
        <v>110</v>
      </c>
      <c r="H2868" s="18" t="s">
        <v>2831</v>
      </c>
      <c r="I2868" s="18" t="s">
        <v>2623</v>
      </c>
      <c r="J2868" s="20">
        <v>849</v>
      </c>
      <c r="K2868" s="20">
        <v>2413</v>
      </c>
      <c r="L2868" s="20">
        <v>6</v>
      </c>
      <c r="M2868" s="20">
        <v>295</v>
      </c>
      <c r="N2868" s="20">
        <v>4.9000000000000004</v>
      </c>
      <c r="O2868" s="20">
        <v>87</v>
      </c>
      <c r="P2868" s="20">
        <v>95</v>
      </c>
      <c r="Q2868" s="3">
        <v>5516708</v>
      </c>
      <c r="R2868" s="3">
        <v>25000000</v>
      </c>
      <c r="S2868" s="3">
        <f t="shared" si="440"/>
        <v>-19483292</v>
      </c>
      <c r="T2868" s="4">
        <f t="shared" si="441"/>
        <v>-0.77933167999999997</v>
      </c>
      <c r="U2868" s="5">
        <f t="shared" si="442"/>
        <v>19.317767327999999</v>
      </c>
      <c r="V2868" s="2">
        <f t="shared" si="443"/>
        <v>2001</v>
      </c>
      <c r="W2868" s="18" t="str">
        <f t="shared" si="444"/>
        <v>aprel</v>
      </c>
      <c r="X2868" s="18" t="str">
        <f t="shared" si="445"/>
        <v>J.B. Rogers</v>
      </c>
      <c r="Y2868" s="18" t="str">
        <f t="shared" si="446"/>
        <v>SAY IT ISN'T SO</v>
      </c>
      <c r="Z2868" s="18" t="str">
        <f t="shared" si="447"/>
        <v>Normal</v>
      </c>
      <c r="AA2868" s="18" t="str">
        <f>VLOOKUP(D2868, lookups!$A$2:$B$18, 2, FALSE)</f>
        <v>Medium Budget</v>
      </c>
      <c r="AB2868" s="18" t="str">
        <f t="shared" si="448"/>
        <v>Not Recommended</v>
      </c>
      <c r="AC2868" s="18" t="str">
        <f t="shared" si="449"/>
        <v>High Buzz Mismatch</v>
      </c>
    </row>
    <row r="2869" spans="1:29" x14ac:dyDescent="0.35">
      <c r="A2869" s="18" t="s">
        <v>3647</v>
      </c>
      <c r="B2869" s="19">
        <v>38310</v>
      </c>
      <c r="C2869" s="18" t="s">
        <v>50</v>
      </c>
      <c r="D2869" s="18" t="s">
        <v>79</v>
      </c>
      <c r="E2869" s="18" t="s">
        <v>28</v>
      </c>
      <c r="F2869" s="18" t="s">
        <v>29</v>
      </c>
      <c r="G2869" s="18" t="s">
        <v>110</v>
      </c>
      <c r="H2869" s="18" t="s">
        <v>3648</v>
      </c>
      <c r="I2869" s="18" t="s">
        <v>3649</v>
      </c>
      <c r="J2869" s="20">
        <v>918</v>
      </c>
      <c r="K2869" s="20">
        <v>2334</v>
      </c>
      <c r="L2869" s="20">
        <v>101</v>
      </c>
      <c r="M2869" s="20">
        <v>14000</v>
      </c>
      <c r="N2869" s="20">
        <v>8.3000000000000007</v>
      </c>
      <c r="O2869" s="20">
        <v>192</v>
      </c>
      <c r="P2869" s="20">
        <v>178</v>
      </c>
      <c r="Q2869" s="3">
        <v>5501940</v>
      </c>
      <c r="R2869" s="3">
        <v>13500000</v>
      </c>
      <c r="S2869" s="3">
        <f t="shared" si="440"/>
        <v>-7998060</v>
      </c>
      <c r="T2869" s="4">
        <f t="shared" si="441"/>
        <v>-0.59244888888888891</v>
      </c>
      <c r="U2869" s="5">
        <f t="shared" si="442"/>
        <v>34.363020444444444</v>
      </c>
      <c r="V2869" s="2">
        <f t="shared" si="443"/>
        <v>2004</v>
      </c>
      <c r="W2869" s="18" t="str">
        <f t="shared" si="444"/>
        <v>noyabr</v>
      </c>
      <c r="X2869" s="18" t="str">
        <f t="shared" si="445"/>
        <v>Oliver Hirschbiegel</v>
      </c>
      <c r="Y2869" s="18" t="str">
        <f t="shared" si="446"/>
        <v>DOWNFALL</v>
      </c>
      <c r="Z2869" s="18" t="str">
        <f t="shared" si="447"/>
        <v>Normal</v>
      </c>
      <c r="AA2869" s="18" t="str">
        <f>VLOOKUP(D2869, lookups!$A$2:$B$18, 2, FALSE)</f>
        <v>Medium Budget</v>
      </c>
      <c r="AB2869" s="18" t="str">
        <f t="shared" si="448"/>
        <v>Not Recommended</v>
      </c>
      <c r="AC2869" s="18" t="str">
        <f t="shared" si="449"/>
        <v>High Buzz / High Score</v>
      </c>
    </row>
    <row r="2870" spans="1:29" x14ac:dyDescent="0.35">
      <c r="A2870" s="18" t="s">
        <v>4452</v>
      </c>
      <c r="B2870" s="19">
        <v>38922</v>
      </c>
      <c r="C2870" s="18" t="s">
        <v>50</v>
      </c>
      <c r="D2870" s="18" t="s">
        <v>58</v>
      </c>
      <c r="E2870" s="18" t="s">
        <v>21</v>
      </c>
      <c r="F2870" s="18" t="s">
        <v>22</v>
      </c>
      <c r="G2870" s="18" t="s">
        <v>150</v>
      </c>
      <c r="H2870" s="18" t="s">
        <v>1110</v>
      </c>
      <c r="I2870" s="18" t="s">
        <v>4453</v>
      </c>
      <c r="J2870" s="20">
        <v>23000</v>
      </c>
      <c r="K2870" s="20">
        <v>24270</v>
      </c>
      <c r="L2870" s="20">
        <v>0</v>
      </c>
      <c r="M2870" s="20">
        <v>0</v>
      </c>
      <c r="N2870" s="20">
        <v>7.3</v>
      </c>
      <c r="O2870" s="20">
        <v>198</v>
      </c>
      <c r="P2870" s="20">
        <v>120</v>
      </c>
      <c r="Q2870" s="3">
        <v>5484375</v>
      </c>
      <c r="R2870" s="3">
        <v>10000000</v>
      </c>
      <c r="S2870" s="3">
        <f t="shared" si="440"/>
        <v>-4515625</v>
      </c>
      <c r="T2870" s="4">
        <f t="shared" si="441"/>
        <v>-0.45156249999999998</v>
      </c>
      <c r="U2870" s="5">
        <f t="shared" si="442"/>
        <v>29.019375</v>
      </c>
      <c r="V2870" s="2">
        <f t="shared" si="443"/>
        <v>2006</v>
      </c>
      <c r="W2870" s="18" t="str">
        <f t="shared" si="444"/>
        <v>iyul</v>
      </c>
      <c r="X2870" s="18" t="str">
        <f t="shared" si="445"/>
        <v>Werner Herzog</v>
      </c>
      <c r="Y2870" s="18" t="str">
        <f t="shared" si="446"/>
        <v>RESCUE DAWN</v>
      </c>
      <c r="Z2870" s="18" t="str">
        <f t="shared" si="447"/>
        <v>Normal</v>
      </c>
      <c r="AA2870" s="18" t="str">
        <f>VLOOKUP(D2870, lookups!$A$2:$B$18, 2, FALSE)</f>
        <v>High Budget</v>
      </c>
      <c r="AB2870" s="18" t="str">
        <f t="shared" si="448"/>
        <v>Not Recommended</v>
      </c>
      <c r="AC2870" s="18" t="str">
        <f t="shared" si="449"/>
        <v>Normal</v>
      </c>
    </row>
    <row r="2871" spans="1:29" x14ac:dyDescent="0.35">
      <c r="A2871" s="18" t="s">
        <v>4242</v>
      </c>
      <c r="B2871" s="19">
        <v>38889</v>
      </c>
      <c r="C2871" s="18" t="s">
        <v>50</v>
      </c>
      <c r="D2871" s="18" t="s">
        <v>51</v>
      </c>
      <c r="E2871" s="18" t="s">
        <v>21</v>
      </c>
      <c r="F2871" s="18" t="s">
        <v>22</v>
      </c>
      <c r="G2871" s="18" t="s">
        <v>110</v>
      </c>
      <c r="H2871" s="18" t="s">
        <v>1230</v>
      </c>
      <c r="I2871" s="18" t="s">
        <v>876</v>
      </c>
      <c r="J2871" s="20">
        <v>21000</v>
      </c>
      <c r="K2871" s="20">
        <v>39507</v>
      </c>
      <c r="L2871" s="20">
        <v>0</v>
      </c>
      <c r="M2871" s="20">
        <v>0</v>
      </c>
      <c r="N2871" s="20">
        <v>7.1</v>
      </c>
      <c r="O2871" s="20">
        <v>232</v>
      </c>
      <c r="P2871" s="20">
        <v>100</v>
      </c>
      <c r="Q2871" s="3">
        <v>5480996</v>
      </c>
      <c r="R2871" s="3">
        <v>8700000</v>
      </c>
      <c r="S2871" s="3">
        <f t="shared" si="440"/>
        <v>-3219004</v>
      </c>
      <c r="T2871" s="4">
        <f t="shared" si="441"/>
        <v>-0.37000045977011492</v>
      </c>
      <c r="U2871" s="5">
        <f t="shared" si="442"/>
        <v>28.251999816091953</v>
      </c>
      <c r="V2871" s="2">
        <f t="shared" si="443"/>
        <v>2006</v>
      </c>
      <c r="W2871" s="18" t="str">
        <f t="shared" si="444"/>
        <v>iyun</v>
      </c>
      <c r="X2871" s="18" t="str">
        <f t="shared" si="445"/>
        <v>Richard Linklater</v>
      </c>
      <c r="Y2871" s="18" t="str">
        <f t="shared" si="446"/>
        <v>A SCANNER DARKLY</v>
      </c>
      <c r="Z2871" s="18" t="str">
        <f t="shared" si="447"/>
        <v>Normal</v>
      </c>
      <c r="AA2871" s="18" t="str">
        <f>VLOOKUP(D2871, lookups!$A$2:$B$18, 2, FALSE)</f>
        <v>High Budget</v>
      </c>
      <c r="AB2871" s="18" t="str">
        <f t="shared" si="448"/>
        <v>Not Recommended</v>
      </c>
      <c r="AC2871" s="18" t="str">
        <f t="shared" si="449"/>
        <v>Normal</v>
      </c>
    </row>
    <row r="2872" spans="1:29" x14ac:dyDescent="0.35">
      <c r="A2872" s="18" t="s">
        <v>1881</v>
      </c>
      <c r="B2872" s="19">
        <v>36157</v>
      </c>
      <c r="C2872" s="18" t="s">
        <v>50</v>
      </c>
      <c r="D2872" s="18" t="s">
        <v>38</v>
      </c>
      <c r="E2872" s="18" t="s">
        <v>21</v>
      </c>
      <c r="F2872" s="18" t="s">
        <v>22</v>
      </c>
      <c r="G2872" s="18" t="s">
        <v>110</v>
      </c>
      <c r="H2872" s="18" t="s">
        <v>1346</v>
      </c>
      <c r="I2872" s="18" t="s">
        <v>1882</v>
      </c>
      <c r="J2872" s="20">
        <v>1000</v>
      </c>
      <c r="K2872" s="20">
        <v>2691</v>
      </c>
      <c r="L2872" s="20">
        <v>84</v>
      </c>
      <c r="M2872" s="20">
        <v>462</v>
      </c>
      <c r="N2872" s="20">
        <v>6.6</v>
      </c>
      <c r="O2872" s="20">
        <v>60</v>
      </c>
      <c r="P2872" s="20">
        <v>91</v>
      </c>
      <c r="Q2872" s="3">
        <v>5480318</v>
      </c>
      <c r="R2872" s="3">
        <v>5000000</v>
      </c>
      <c r="S2872" s="3">
        <f t="shared" si="440"/>
        <v>480318</v>
      </c>
      <c r="T2872" s="4">
        <f t="shared" si="441"/>
        <v>9.6063599999999999E-2</v>
      </c>
      <c r="U2872" s="5">
        <f t="shared" si="442"/>
        <v>26.484625439999999</v>
      </c>
      <c r="V2872" s="2">
        <f t="shared" si="443"/>
        <v>1998</v>
      </c>
      <c r="W2872" s="18" t="str">
        <f t="shared" si="444"/>
        <v>dekabr</v>
      </c>
      <c r="X2872" s="18" t="str">
        <f t="shared" si="445"/>
        <v>Tamara Jenkins</v>
      </c>
      <c r="Y2872" s="18" t="str">
        <f t="shared" si="446"/>
        <v>SLUMS OF BEVERLY HİLLS</v>
      </c>
      <c r="Z2872" s="18" t="str">
        <f t="shared" si="447"/>
        <v>Normal</v>
      </c>
      <c r="AA2872" s="18" t="str">
        <f>VLOOKUP(D2872, lookups!$A$2:$B$18, 2, FALSE)</f>
        <v>Medium Budget</v>
      </c>
      <c r="AB2872" s="18" t="str">
        <f t="shared" si="448"/>
        <v>Not Recommended</v>
      </c>
      <c r="AC2872" s="18" t="str">
        <f t="shared" si="449"/>
        <v>Normal</v>
      </c>
    </row>
    <row r="2873" spans="1:29" x14ac:dyDescent="0.35">
      <c r="A2873" s="18" t="s">
        <v>4390</v>
      </c>
      <c r="B2873" s="19">
        <v>38884</v>
      </c>
      <c r="C2873" s="18" t="s">
        <v>50</v>
      </c>
      <c r="D2873" s="18" t="s">
        <v>27</v>
      </c>
      <c r="E2873" s="18" t="s">
        <v>21</v>
      </c>
      <c r="F2873" s="18" t="s">
        <v>22</v>
      </c>
      <c r="G2873" s="18" t="s">
        <v>110</v>
      </c>
      <c r="H2873" s="18" t="s">
        <v>1100</v>
      </c>
      <c r="I2873" s="18" t="s">
        <v>2724</v>
      </c>
      <c r="J2873" s="20">
        <v>14000</v>
      </c>
      <c r="K2873" s="20">
        <v>15337</v>
      </c>
      <c r="L2873" s="20">
        <v>143</v>
      </c>
      <c r="M2873" s="20">
        <v>5000</v>
      </c>
      <c r="N2873" s="20">
        <v>7.6</v>
      </c>
      <c r="O2873" s="20">
        <v>251</v>
      </c>
      <c r="P2873" s="20">
        <v>137</v>
      </c>
      <c r="Q2873" s="3">
        <v>5459824</v>
      </c>
      <c r="R2873" s="3">
        <v>26000000</v>
      </c>
      <c r="S2873" s="3">
        <f t="shared" si="440"/>
        <v>-20540176</v>
      </c>
      <c r="T2873" s="4">
        <f t="shared" si="441"/>
        <v>-0.79000676923076918</v>
      </c>
      <c r="U2873" s="5">
        <f t="shared" si="442"/>
        <v>30.583997292307689</v>
      </c>
      <c r="V2873" s="2">
        <f t="shared" si="443"/>
        <v>2006</v>
      </c>
      <c r="W2873" s="18" t="str">
        <f t="shared" si="444"/>
        <v>iyun</v>
      </c>
      <c r="X2873" s="18" t="str">
        <f t="shared" si="445"/>
        <v>Todd Field</v>
      </c>
      <c r="Y2873" s="18" t="str">
        <f t="shared" si="446"/>
        <v>LİTTLE CHİLDREN</v>
      </c>
      <c r="Z2873" s="18" t="str">
        <f t="shared" si="447"/>
        <v>Normal</v>
      </c>
      <c r="AA2873" s="18" t="str">
        <f>VLOOKUP(D2873, lookups!$A$2:$B$18, 2, FALSE)</f>
        <v>Medium Budget</v>
      </c>
      <c r="AB2873" s="18" t="str">
        <f t="shared" si="448"/>
        <v>Not Recommended</v>
      </c>
      <c r="AC2873" s="18" t="str">
        <f t="shared" si="449"/>
        <v>Normal</v>
      </c>
    </row>
    <row r="2874" spans="1:29" x14ac:dyDescent="0.35">
      <c r="A2874" s="18" t="s">
        <v>949</v>
      </c>
      <c r="B2874" s="19">
        <v>33841</v>
      </c>
      <c r="C2874" s="18" t="s">
        <v>50</v>
      </c>
      <c r="D2874" s="18" t="s">
        <v>95</v>
      </c>
      <c r="E2874" s="18" t="s">
        <v>21</v>
      </c>
      <c r="F2874" s="18" t="s">
        <v>101</v>
      </c>
      <c r="G2874" s="18" t="s">
        <v>110</v>
      </c>
      <c r="H2874" s="18" t="s">
        <v>950</v>
      </c>
      <c r="I2874" s="18" t="s">
        <v>951</v>
      </c>
      <c r="J2874" s="20">
        <v>206</v>
      </c>
      <c r="K2874" s="20">
        <v>493</v>
      </c>
      <c r="L2874" s="20">
        <v>6</v>
      </c>
      <c r="M2874" s="20">
        <v>0</v>
      </c>
      <c r="N2874" s="20">
        <v>6.2</v>
      </c>
      <c r="O2874" s="20">
        <v>39</v>
      </c>
      <c r="P2874" s="20">
        <v>96</v>
      </c>
      <c r="Q2874" s="3">
        <v>5430822</v>
      </c>
      <c r="R2874" s="3">
        <v>7000000</v>
      </c>
      <c r="S2874" s="3">
        <f t="shared" si="440"/>
        <v>-1569178</v>
      </c>
      <c r="T2874" s="4">
        <f t="shared" si="441"/>
        <v>-0.22416828571428571</v>
      </c>
      <c r="U2874" s="5">
        <f t="shared" si="442"/>
        <v>24.710332685714285</v>
      </c>
      <c r="V2874" s="2">
        <f t="shared" si="443"/>
        <v>1992</v>
      </c>
      <c r="W2874" s="18" t="str">
        <f t="shared" si="444"/>
        <v>avgust</v>
      </c>
      <c r="X2874" s="18" t="str">
        <f t="shared" si="445"/>
        <v>Tony Maylam</v>
      </c>
      <c r="Y2874" s="18" t="str">
        <f t="shared" si="446"/>
        <v>SPLİT SECOND</v>
      </c>
      <c r="Z2874" s="18" t="str">
        <f t="shared" si="447"/>
        <v>Normal</v>
      </c>
      <c r="AA2874" s="18" t="str">
        <f>VLOOKUP(D2874, lookups!$A$2:$B$18, 2, FALSE)</f>
        <v>High Budget</v>
      </c>
      <c r="AB2874" s="18" t="str">
        <f t="shared" si="448"/>
        <v>Not Recommended</v>
      </c>
      <c r="AC2874" s="18" t="str">
        <f t="shared" si="449"/>
        <v>Normal</v>
      </c>
    </row>
    <row r="2875" spans="1:29" x14ac:dyDescent="0.35">
      <c r="A2875" s="18" t="s">
        <v>2774</v>
      </c>
      <c r="B2875" s="19">
        <v>37044</v>
      </c>
      <c r="C2875" s="18" t="s">
        <v>50</v>
      </c>
      <c r="D2875" s="18" t="s">
        <v>51</v>
      </c>
      <c r="E2875" s="18" t="s">
        <v>21</v>
      </c>
      <c r="F2875" s="18" t="s">
        <v>22</v>
      </c>
      <c r="G2875" s="18" t="s">
        <v>150</v>
      </c>
      <c r="H2875" s="18" t="s">
        <v>1410</v>
      </c>
      <c r="I2875" s="18" t="s">
        <v>2775</v>
      </c>
      <c r="J2875" s="20">
        <v>3000</v>
      </c>
      <c r="K2875" s="20">
        <v>5580</v>
      </c>
      <c r="L2875" s="20">
        <v>253</v>
      </c>
      <c r="M2875" s="20">
        <v>683</v>
      </c>
      <c r="N2875" s="20">
        <v>4.7</v>
      </c>
      <c r="O2875" s="20">
        <v>74</v>
      </c>
      <c r="P2875" s="20">
        <v>93</v>
      </c>
      <c r="Q2875" s="3">
        <v>5409517</v>
      </c>
      <c r="R2875" s="3">
        <v>75000000</v>
      </c>
      <c r="S2875" s="3">
        <f t="shared" si="440"/>
        <v>-69590483</v>
      </c>
      <c r="T2875" s="4">
        <f t="shared" si="441"/>
        <v>-0.92787310666666667</v>
      </c>
      <c r="U2875" s="5">
        <f t="shared" si="442"/>
        <v>18.497150757333333</v>
      </c>
      <c r="V2875" s="2">
        <f t="shared" si="443"/>
        <v>2001</v>
      </c>
      <c r="W2875" s="18" t="str">
        <f t="shared" si="444"/>
        <v>iyun</v>
      </c>
      <c r="X2875" s="18" t="str">
        <f t="shared" si="445"/>
        <v>Henry Selick</v>
      </c>
      <c r="Y2875" s="18" t="str">
        <f t="shared" si="446"/>
        <v>MONKEYBONE</v>
      </c>
      <c r="Z2875" s="18" t="str">
        <f t="shared" si="447"/>
        <v>Underperformer</v>
      </c>
      <c r="AA2875" s="18" t="str">
        <f>VLOOKUP(D2875, lookups!$A$2:$B$18, 2, FALSE)</f>
        <v>High Budget</v>
      </c>
      <c r="AB2875" s="18" t="str">
        <f t="shared" si="448"/>
        <v>Not Recommended</v>
      </c>
      <c r="AC2875" s="18" t="str">
        <f t="shared" si="449"/>
        <v>High Buzz Mismatch</v>
      </c>
    </row>
    <row r="2876" spans="1:29" x14ac:dyDescent="0.35">
      <c r="A2876" s="18" t="s">
        <v>1188</v>
      </c>
      <c r="B2876" s="19">
        <v>34732</v>
      </c>
      <c r="C2876" s="18" t="s">
        <v>50</v>
      </c>
      <c r="D2876" s="18" t="s">
        <v>27</v>
      </c>
      <c r="E2876" s="18" t="s">
        <v>21</v>
      </c>
      <c r="F2876" s="18" t="s">
        <v>22</v>
      </c>
      <c r="G2876" s="18" t="s">
        <v>110</v>
      </c>
      <c r="H2876" s="18" t="s">
        <v>1189</v>
      </c>
      <c r="I2876" s="18" t="s">
        <v>876</v>
      </c>
      <c r="J2876" s="20">
        <v>15</v>
      </c>
      <c r="K2876" s="20">
        <v>36</v>
      </c>
      <c r="L2876" s="20">
        <v>0</v>
      </c>
      <c r="M2876" s="20">
        <v>22000</v>
      </c>
      <c r="N2876" s="20">
        <v>8.1</v>
      </c>
      <c r="O2876" s="20">
        <v>121</v>
      </c>
      <c r="P2876" s="20">
        <v>105</v>
      </c>
      <c r="Q2876" s="3">
        <v>5400000</v>
      </c>
      <c r="R2876" s="3">
        <v>2500000</v>
      </c>
      <c r="S2876" s="3">
        <f t="shared" si="440"/>
        <v>2900000</v>
      </c>
      <c r="T2876" s="4">
        <f t="shared" si="441"/>
        <v>1.1599999999999999</v>
      </c>
      <c r="U2876" s="5">
        <f t="shared" si="442"/>
        <v>35.064</v>
      </c>
      <c r="V2876" s="2">
        <f t="shared" si="443"/>
        <v>1995</v>
      </c>
      <c r="W2876" s="18" t="str">
        <f t="shared" si="444"/>
        <v>fevral</v>
      </c>
      <c r="X2876" s="18" t="str">
        <f t="shared" si="445"/>
        <v>Richard Linklater</v>
      </c>
      <c r="Y2876" s="18" t="str">
        <f t="shared" si="446"/>
        <v>BEFORE SUNRİSE</v>
      </c>
      <c r="Z2876" s="18" t="str">
        <f t="shared" si="447"/>
        <v>Normal</v>
      </c>
      <c r="AA2876" s="18" t="str">
        <f>VLOOKUP(D2876, lookups!$A$2:$B$18, 2, FALSE)</f>
        <v>Medium Budget</v>
      </c>
      <c r="AB2876" s="18" t="str">
        <f t="shared" si="448"/>
        <v>Not Recommended</v>
      </c>
      <c r="AC2876" s="18" t="str">
        <f t="shared" si="449"/>
        <v>High Buzz / High Score</v>
      </c>
    </row>
    <row r="2877" spans="1:29" x14ac:dyDescent="0.35">
      <c r="A2877" s="18" t="s">
        <v>2295</v>
      </c>
      <c r="B2877" s="19">
        <v>36786</v>
      </c>
      <c r="C2877" s="18" t="s">
        <v>50</v>
      </c>
      <c r="D2877" s="18" t="s">
        <v>27</v>
      </c>
      <c r="E2877" s="18" t="s">
        <v>918</v>
      </c>
      <c r="F2877" s="18" t="s">
        <v>1820</v>
      </c>
      <c r="G2877" s="18" t="s">
        <v>110</v>
      </c>
      <c r="H2877" s="18" t="s">
        <v>2296</v>
      </c>
      <c r="I2877" s="18" t="s">
        <v>2297</v>
      </c>
      <c r="J2877" s="20">
        <v>85</v>
      </c>
      <c r="K2877" s="20">
        <v>318</v>
      </c>
      <c r="L2877" s="20">
        <v>0</v>
      </c>
      <c r="M2877" s="20">
        <v>11000</v>
      </c>
      <c r="N2877" s="20">
        <v>8.1</v>
      </c>
      <c r="O2877" s="20">
        <v>157</v>
      </c>
      <c r="P2877" s="20">
        <v>115</v>
      </c>
      <c r="Q2877" s="3">
        <v>5383834</v>
      </c>
      <c r="R2877" s="3">
        <v>2000000</v>
      </c>
      <c r="S2877" s="3">
        <f t="shared" si="440"/>
        <v>3383834</v>
      </c>
      <c r="T2877" s="4">
        <f t="shared" si="441"/>
        <v>1.6919169999999999</v>
      </c>
      <c r="U2877" s="5">
        <f t="shared" si="442"/>
        <v>34.176766800000003</v>
      </c>
      <c r="V2877" s="2">
        <f t="shared" si="443"/>
        <v>2000</v>
      </c>
      <c r="W2877" s="18" t="str">
        <f t="shared" si="444"/>
        <v>sentyabr</v>
      </c>
      <c r="X2877" s="18" t="str">
        <f t="shared" si="445"/>
        <v>Alejandro G. IÃ±Ã¡rritu</v>
      </c>
      <c r="Y2877" s="18" t="str">
        <f t="shared" si="446"/>
        <v>AMORES PERROS</v>
      </c>
      <c r="Z2877" s="18" t="str">
        <f t="shared" si="447"/>
        <v>Normal</v>
      </c>
      <c r="AA2877" s="18" t="str">
        <f>VLOOKUP(D2877, lookups!$A$2:$B$18, 2, FALSE)</f>
        <v>Medium Budget</v>
      </c>
      <c r="AB2877" s="18" t="str">
        <f t="shared" si="448"/>
        <v>Not Recommended</v>
      </c>
      <c r="AC2877" s="18" t="str">
        <f t="shared" si="449"/>
        <v>High Buzz / High Score</v>
      </c>
    </row>
    <row r="2878" spans="1:29" x14ac:dyDescent="0.35">
      <c r="A2878" s="18" t="s">
        <v>5996</v>
      </c>
      <c r="B2878" s="19">
        <v>40818</v>
      </c>
      <c r="C2878" s="18" t="s">
        <v>50</v>
      </c>
      <c r="D2878" s="18" t="s">
        <v>38</v>
      </c>
      <c r="E2878" s="18" t="s">
        <v>21</v>
      </c>
      <c r="F2878" s="18" t="s">
        <v>3550</v>
      </c>
      <c r="G2878" s="18" t="s">
        <v>110</v>
      </c>
      <c r="H2878" s="18" t="s">
        <v>1528</v>
      </c>
      <c r="I2878" s="18" t="s">
        <v>5997</v>
      </c>
      <c r="J2878" s="20">
        <v>3000</v>
      </c>
      <c r="K2878" s="20">
        <v>3569</v>
      </c>
      <c r="L2878" s="20">
        <v>51</v>
      </c>
      <c r="M2878" s="20">
        <v>17000</v>
      </c>
      <c r="N2878" s="20">
        <v>7.3</v>
      </c>
      <c r="O2878" s="20">
        <v>261</v>
      </c>
      <c r="P2878" s="20">
        <v>96</v>
      </c>
      <c r="Q2878" s="3">
        <v>5359774</v>
      </c>
      <c r="R2878" s="3">
        <v>6000000</v>
      </c>
      <c r="S2878" s="3">
        <f t="shared" si="440"/>
        <v>-640226</v>
      </c>
      <c r="T2878" s="4">
        <f t="shared" si="441"/>
        <v>-0.10670433333333333</v>
      </c>
      <c r="U2878" s="5">
        <f t="shared" si="442"/>
        <v>30.857318266666667</v>
      </c>
      <c r="V2878" s="2">
        <f t="shared" si="443"/>
        <v>2011</v>
      </c>
      <c r="W2878" s="18" t="str">
        <f t="shared" si="444"/>
        <v>oktyabr</v>
      </c>
      <c r="X2878" s="18" t="str">
        <f t="shared" si="445"/>
        <v>John Michael McDonagh</v>
      </c>
      <c r="Y2878" s="18" t="str">
        <f t="shared" si="446"/>
        <v>THE GUARD</v>
      </c>
      <c r="Z2878" s="18" t="str">
        <f t="shared" si="447"/>
        <v>Normal</v>
      </c>
      <c r="AA2878" s="18" t="str">
        <f>VLOOKUP(D2878, lookups!$A$2:$B$18, 2, FALSE)</f>
        <v>Medium Budget</v>
      </c>
      <c r="AB2878" s="18" t="str">
        <f t="shared" si="448"/>
        <v>Not Recommended</v>
      </c>
      <c r="AC2878" s="18" t="str">
        <f t="shared" si="449"/>
        <v>Normal</v>
      </c>
    </row>
    <row r="2879" spans="1:29" x14ac:dyDescent="0.35">
      <c r="A2879" s="18" t="s">
        <v>5895</v>
      </c>
      <c r="B2879" s="19">
        <v>40800</v>
      </c>
      <c r="C2879" s="18" t="s">
        <v>50</v>
      </c>
      <c r="D2879" s="18" t="s">
        <v>79</v>
      </c>
      <c r="E2879" s="18" t="s">
        <v>21</v>
      </c>
      <c r="F2879" s="18" t="s">
        <v>22</v>
      </c>
      <c r="G2879" s="18" t="s">
        <v>110</v>
      </c>
      <c r="H2879" s="18" t="s">
        <v>924</v>
      </c>
      <c r="I2879" s="18" t="s">
        <v>5896</v>
      </c>
      <c r="J2879" s="20">
        <v>18000</v>
      </c>
      <c r="K2879" s="20">
        <v>22834</v>
      </c>
      <c r="L2879" s="20">
        <v>78</v>
      </c>
      <c r="M2879" s="20">
        <v>21000</v>
      </c>
      <c r="N2879" s="20">
        <v>7.1</v>
      </c>
      <c r="O2879" s="20">
        <v>290</v>
      </c>
      <c r="P2879" s="20">
        <v>107</v>
      </c>
      <c r="Q2879" s="3">
        <v>5354039</v>
      </c>
      <c r="R2879" s="3">
        <v>3500000</v>
      </c>
      <c r="S2879" s="3">
        <f t="shared" si="440"/>
        <v>1854039</v>
      </c>
      <c r="T2879" s="4">
        <f t="shared" si="441"/>
        <v>0.52972542857142857</v>
      </c>
      <c r="U2879" s="5">
        <f t="shared" si="442"/>
        <v>30.711890171428571</v>
      </c>
      <c r="V2879" s="2">
        <f t="shared" si="443"/>
        <v>2011</v>
      </c>
      <c r="W2879" s="18" t="str">
        <f t="shared" si="444"/>
        <v>sentyabr</v>
      </c>
      <c r="X2879" s="18" t="str">
        <f t="shared" si="445"/>
        <v>J.C. Chandor</v>
      </c>
      <c r="Y2879" s="18" t="str">
        <f t="shared" si="446"/>
        <v>MARGİN CALL</v>
      </c>
      <c r="Z2879" s="18" t="str">
        <f t="shared" si="447"/>
        <v>Normal</v>
      </c>
      <c r="AA2879" s="18" t="str">
        <f>VLOOKUP(D2879, lookups!$A$2:$B$18, 2, FALSE)</f>
        <v>Medium Budget</v>
      </c>
      <c r="AB2879" s="18" t="str">
        <f t="shared" si="448"/>
        <v>Not Recommended</v>
      </c>
      <c r="AC2879" s="18" t="str">
        <f t="shared" si="449"/>
        <v>Normal</v>
      </c>
    </row>
    <row r="2880" spans="1:29" x14ac:dyDescent="0.35">
      <c r="A2880" s="18" t="s">
        <v>6871</v>
      </c>
      <c r="B2880" s="19">
        <v>42132</v>
      </c>
      <c r="C2880" s="18" t="s">
        <v>50</v>
      </c>
      <c r="D2880" s="18" t="s">
        <v>38</v>
      </c>
      <c r="E2880" s="18" t="s">
        <v>21</v>
      </c>
      <c r="F2880" s="18" t="s">
        <v>22</v>
      </c>
      <c r="G2880" s="18" t="s">
        <v>110</v>
      </c>
      <c r="H2880" s="18" t="s">
        <v>214</v>
      </c>
      <c r="I2880" s="18" t="s">
        <v>6872</v>
      </c>
      <c r="J2880" s="20">
        <v>14000</v>
      </c>
      <c r="K2880" s="20">
        <v>18712</v>
      </c>
      <c r="L2880" s="20">
        <v>102</v>
      </c>
      <c r="M2880" s="20">
        <v>0</v>
      </c>
      <c r="N2880" s="20">
        <v>7.1</v>
      </c>
      <c r="O2880" s="20">
        <v>139</v>
      </c>
      <c r="P2880" s="20">
        <v>106</v>
      </c>
      <c r="Q2880" s="3">
        <v>5348317</v>
      </c>
      <c r="R2880" s="3">
        <v>10000000</v>
      </c>
      <c r="S2880" s="3">
        <f t="shared" si="440"/>
        <v>-4651683</v>
      </c>
      <c r="T2880" s="4">
        <f t="shared" si="441"/>
        <v>-0.46516829999999998</v>
      </c>
      <c r="U2880" s="5">
        <f t="shared" si="442"/>
        <v>28.213932679999999</v>
      </c>
      <c r="V2880" s="2">
        <f t="shared" si="443"/>
        <v>2015</v>
      </c>
      <c r="W2880" s="18" t="str">
        <f t="shared" si="444"/>
        <v>may</v>
      </c>
      <c r="X2880" s="18" t="str">
        <f t="shared" si="445"/>
        <v>Dan Fogelman</v>
      </c>
      <c r="Y2880" s="18" t="str">
        <f t="shared" si="446"/>
        <v>DANNY COLLİNS</v>
      </c>
      <c r="Z2880" s="18" t="str">
        <f t="shared" si="447"/>
        <v>Normal</v>
      </c>
      <c r="AA2880" s="18" t="str">
        <f>VLOOKUP(D2880, lookups!$A$2:$B$18, 2, FALSE)</f>
        <v>Medium Budget</v>
      </c>
      <c r="AB2880" s="18" t="str">
        <f t="shared" si="448"/>
        <v>Not Recommended</v>
      </c>
      <c r="AC2880" s="18" t="str">
        <f t="shared" si="449"/>
        <v>Normal</v>
      </c>
    </row>
    <row r="2881" spans="1:29" x14ac:dyDescent="0.35">
      <c r="A2881" s="18" t="s">
        <v>398</v>
      </c>
      <c r="B2881" s="19">
        <v>30012</v>
      </c>
      <c r="C2881" s="18" t="s">
        <v>50</v>
      </c>
      <c r="D2881" s="18" t="s">
        <v>95</v>
      </c>
      <c r="E2881" s="18" t="s">
        <v>21</v>
      </c>
      <c r="F2881" s="18" t="s">
        <v>22</v>
      </c>
      <c r="G2881" s="18" t="s">
        <v>102</v>
      </c>
      <c r="H2881" s="18" t="s">
        <v>399</v>
      </c>
      <c r="I2881" s="18" t="s">
        <v>400</v>
      </c>
      <c r="J2881" s="20">
        <v>456</v>
      </c>
      <c r="K2881" s="20">
        <v>1356</v>
      </c>
      <c r="L2881" s="20">
        <v>379</v>
      </c>
      <c r="M2881" s="20">
        <v>0</v>
      </c>
      <c r="N2881" s="20">
        <v>3.5</v>
      </c>
      <c r="O2881" s="20">
        <v>40</v>
      </c>
      <c r="P2881" s="20">
        <v>99</v>
      </c>
      <c r="Q2881" s="3">
        <v>5333658</v>
      </c>
      <c r="R2881" s="3">
        <v>20000000</v>
      </c>
      <c r="S2881" s="3">
        <f t="shared" si="440"/>
        <v>-14666342</v>
      </c>
      <c r="T2881" s="4">
        <f t="shared" si="441"/>
        <v>-0.73331710000000006</v>
      </c>
      <c r="U2881" s="5">
        <f t="shared" si="442"/>
        <v>13.706673159999999</v>
      </c>
      <c r="V2881" s="2">
        <f t="shared" si="443"/>
        <v>1982</v>
      </c>
      <c r="W2881" s="18" t="str">
        <f t="shared" si="444"/>
        <v>mart</v>
      </c>
      <c r="X2881" s="18" t="str">
        <f t="shared" si="445"/>
        <v>Hal Needham</v>
      </c>
      <c r="Y2881" s="18" t="str">
        <f t="shared" si="446"/>
        <v>MEGAFORCE</v>
      </c>
      <c r="Z2881" s="18" t="str">
        <f t="shared" si="447"/>
        <v>Normal</v>
      </c>
      <c r="AA2881" s="18" t="str">
        <f>VLOOKUP(D2881, lookups!$A$2:$B$18, 2, FALSE)</f>
        <v>High Budget</v>
      </c>
      <c r="AB2881" s="18" t="str">
        <f t="shared" si="448"/>
        <v>Not Recommended</v>
      </c>
      <c r="AC2881" s="18" t="str">
        <f t="shared" si="449"/>
        <v>High Buzz Mismatch</v>
      </c>
    </row>
    <row r="2882" spans="1:29" x14ac:dyDescent="0.35">
      <c r="A2882" s="18" t="s">
        <v>2767</v>
      </c>
      <c r="B2882" s="19">
        <v>37010</v>
      </c>
      <c r="C2882" s="18" t="s">
        <v>50</v>
      </c>
      <c r="D2882" s="18" t="s">
        <v>38</v>
      </c>
      <c r="E2882" s="18" t="s">
        <v>21</v>
      </c>
      <c r="F2882" s="18" t="s">
        <v>22</v>
      </c>
      <c r="G2882" s="18" t="s">
        <v>110</v>
      </c>
      <c r="H2882" s="18" t="s">
        <v>1118</v>
      </c>
      <c r="I2882" s="18" t="s">
        <v>1118</v>
      </c>
      <c r="J2882" s="20">
        <v>4000</v>
      </c>
      <c r="K2882" s="20">
        <v>5245</v>
      </c>
      <c r="L2882" s="20">
        <v>4000</v>
      </c>
      <c r="M2882" s="20">
        <v>393</v>
      </c>
      <c r="N2882" s="20">
        <v>6.4</v>
      </c>
      <c r="O2882" s="20">
        <v>81</v>
      </c>
      <c r="P2882" s="20">
        <v>95</v>
      </c>
      <c r="Q2882" s="3">
        <v>5308707</v>
      </c>
      <c r="R2882" s="3">
        <v>5000000</v>
      </c>
      <c r="S2882" s="3">
        <f t="shared" si="440"/>
        <v>308707</v>
      </c>
      <c r="T2882" s="4">
        <f t="shared" si="441"/>
        <v>6.1741400000000002E-2</v>
      </c>
      <c r="U2882" s="5">
        <f t="shared" si="442"/>
        <v>25.663996560000001</v>
      </c>
      <c r="V2882" s="2">
        <f t="shared" si="443"/>
        <v>2001</v>
      </c>
      <c r="W2882" s="18" t="str">
        <f t="shared" si="444"/>
        <v>aprel</v>
      </c>
      <c r="X2882" s="18" t="str">
        <f t="shared" si="445"/>
        <v>Jon Favreau</v>
      </c>
      <c r="Y2882" s="18" t="str">
        <f t="shared" si="446"/>
        <v>MADE</v>
      </c>
      <c r="Z2882" s="18" t="str">
        <f t="shared" si="447"/>
        <v>Normal</v>
      </c>
      <c r="AA2882" s="18" t="str">
        <f>VLOOKUP(D2882, lookups!$A$2:$B$18, 2, FALSE)</f>
        <v>Medium Budget</v>
      </c>
      <c r="AB2882" s="18" t="str">
        <f t="shared" si="448"/>
        <v>Not Recommended</v>
      </c>
      <c r="AC2882" s="18" t="str">
        <f t="shared" si="449"/>
        <v>Normal</v>
      </c>
    </row>
    <row r="2883" spans="1:29" x14ac:dyDescent="0.35">
      <c r="A2883" s="18" t="s">
        <v>5476</v>
      </c>
      <c r="B2883" s="19">
        <v>39966</v>
      </c>
      <c r="C2883" s="18" t="s">
        <v>50</v>
      </c>
      <c r="D2883" s="18" t="s">
        <v>38</v>
      </c>
      <c r="E2883" s="18" t="s">
        <v>21</v>
      </c>
      <c r="F2883" s="18" t="s">
        <v>22</v>
      </c>
      <c r="G2883" s="18" t="s">
        <v>150</v>
      </c>
      <c r="H2883" s="18" t="s">
        <v>4917</v>
      </c>
      <c r="I2883" s="18" t="s">
        <v>260</v>
      </c>
      <c r="J2883" s="20">
        <v>860</v>
      </c>
      <c r="K2883" s="20">
        <v>2717</v>
      </c>
      <c r="L2883" s="20">
        <v>11000</v>
      </c>
      <c r="M2883" s="20">
        <v>10000</v>
      </c>
      <c r="N2883" s="20">
        <v>7.2</v>
      </c>
      <c r="O2883" s="20">
        <v>218</v>
      </c>
      <c r="P2883" s="20">
        <v>92</v>
      </c>
      <c r="Q2883" s="3">
        <v>5306447</v>
      </c>
      <c r="R2883" s="3">
        <v>15000000</v>
      </c>
      <c r="S2883" s="3">
        <f t="shared" ref="S2883:S2946" si="450">Q2883-R2883</f>
        <v>-9693553</v>
      </c>
      <c r="T2883" s="4">
        <f t="shared" ref="T2883:T2946" si="451">IF(R2883&gt;0, (Q2883-R2883)/R2883, 0)</f>
        <v>-0.64623686666666669</v>
      </c>
      <c r="U2883" s="5">
        <f t="shared" ref="U2883:U2946" si="452">(N2883*4) + (T2883*0.4) + (M2883/10000)</f>
        <v>29.541505253333334</v>
      </c>
      <c r="V2883" s="2">
        <f t="shared" ref="V2883:V2946" si="453">YEAR(B2883)</f>
        <v>2009</v>
      </c>
      <c r="W2883" s="18" t="str">
        <f t="shared" ref="W2883:W2946" si="454">TEXT(B2883, "mmmm")</f>
        <v>iyun</v>
      </c>
      <c r="X2883" s="18" t="str">
        <f t="shared" ref="X2883:X2946" si="455">TRIM(I2883)</f>
        <v>Woody Allen</v>
      </c>
      <c r="Y2883" s="18" t="str">
        <f t="shared" ref="Y2883:Y2946" si="456">UPPER(A2883)</f>
        <v>WHATEVER WORKS</v>
      </c>
      <c r="Z2883" s="18" t="str">
        <f t="shared" ref="Z2883:Z2946" si="457">IF(AND(R2883&gt;50000000, S2883&lt;0), "Underperformer", IF(AND(R2883&lt;10000000, S2883&gt;50000000), "Overperformer", "Normal"))</f>
        <v>Normal</v>
      </c>
      <c r="AA2883" s="18" t="str">
        <f>VLOOKUP(D2883, lookups!$A$2:$B$18, 2, FALSE)</f>
        <v>Medium Budget</v>
      </c>
      <c r="AB2883" s="18" t="str">
        <f t="shared" ref="AB2883:AB2946" si="458">IF(AND(N2883&gt;7, T2883&gt;1, U2883&gt;70), "Recommended", "Not Recommended")</f>
        <v>Not Recommended</v>
      </c>
      <c r="AC2883" s="18" t="str">
        <f t="shared" ref="AC2883:AC2946" si="459">IF(N2883&gt;=8, "High Buzz / High Score", IF(AND(N2883&lt;6, T2883&lt;1), "High Buzz Mismatch", "Normal"))</f>
        <v>Normal</v>
      </c>
    </row>
    <row r="2884" spans="1:29" x14ac:dyDescent="0.35">
      <c r="A2884" s="18" t="s">
        <v>469</v>
      </c>
      <c r="B2884" s="19">
        <v>30948</v>
      </c>
      <c r="C2884" s="18" t="s">
        <v>50</v>
      </c>
      <c r="D2884" s="18" t="s">
        <v>20</v>
      </c>
      <c r="E2884" s="18" t="s">
        <v>21</v>
      </c>
      <c r="F2884" s="18" t="s">
        <v>131</v>
      </c>
      <c r="G2884" s="18" t="s">
        <v>110</v>
      </c>
      <c r="H2884" s="18" t="s">
        <v>221</v>
      </c>
      <c r="I2884" s="18" t="s">
        <v>133</v>
      </c>
      <c r="J2884" s="20">
        <v>22000</v>
      </c>
      <c r="K2884" s="20">
        <v>24719</v>
      </c>
      <c r="L2884" s="20">
        <v>0</v>
      </c>
      <c r="M2884" s="20">
        <v>12000</v>
      </c>
      <c r="N2884" s="20">
        <v>8.4</v>
      </c>
      <c r="O2884" s="20">
        <v>111</v>
      </c>
      <c r="P2884" s="20">
        <v>251</v>
      </c>
      <c r="Q2884" s="3">
        <v>5300000</v>
      </c>
      <c r="R2884" s="3">
        <v>30000000</v>
      </c>
      <c r="S2884" s="3">
        <f t="shared" si="450"/>
        <v>-24700000</v>
      </c>
      <c r="T2884" s="4">
        <f t="shared" si="451"/>
        <v>-0.82333333333333336</v>
      </c>
      <c r="U2884" s="5">
        <f t="shared" si="452"/>
        <v>34.470666666666673</v>
      </c>
      <c r="V2884" s="2">
        <f t="shared" si="453"/>
        <v>1984</v>
      </c>
      <c r="W2884" s="18" t="str">
        <f t="shared" si="454"/>
        <v>sentyabr</v>
      </c>
      <c r="X2884" s="18" t="str">
        <f t="shared" si="455"/>
        <v>Sergio Leone</v>
      </c>
      <c r="Y2884" s="18" t="str">
        <f t="shared" si="456"/>
        <v>ONCE UPON A TİME İN AMERİCA</v>
      </c>
      <c r="Z2884" s="18" t="str">
        <f t="shared" si="457"/>
        <v>Normal</v>
      </c>
      <c r="AA2884" s="18" t="str">
        <f>VLOOKUP(D2884, lookups!$A$2:$B$18, 2, FALSE)</f>
        <v>Medium Budget</v>
      </c>
      <c r="AB2884" s="18" t="str">
        <f t="shared" si="458"/>
        <v>Not Recommended</v>
      </c>
      <c r="AC2884" s="18" t="str">
        <f t="shared" si="459"/>
        <v>High Buzz / High Score</v>
      </c>
    </row>
    <row r="2885" spans="1:29" x14ac:dyDescent="0.35">
      <c r="A2885" s="18" t="s">
        <v>606</v>
      </c>
      <c r="B2885" s="19">
        <v>31888</v>
      </c>
      <c r="C2885" s="18" t="s">
        <v>50</v>
      </c>
      <c r="D2885" s="18" t="s">
        <v>38</v>
      </c>
      <c r="E2885" s="18" t="s">
        <v>21</v>
      </c>
      <c r="F2885" s="18" t="s">
        <v>22</v>
      </c>
      <c r="G2885" s="18" t="s">
        <v>110</v>
      </c>
      <c r="H2885" s="18" t="s">
        <v>607</v>
      </c>
      <c r="I2885" s="18" t="s">
        <v>607</v>
      </c>
      <c r="J2885" s="20">
        <v>467</v>
      </c>
      <c r="K2885" s="20">
        <v>1431</v>
      </c>
      <c r="L2885" s="20">
        <v>467</v>
      </c>
      <c r="M2885" s="20">
        <v>471</v>
      </c>
      <c r="N2885" s="20">
        <v>7</v>
      </c>
      <c r="O2885" s="20">
        <v>21</v>
      </c>
      <c r="P2885" s="20">
        <v>81</v>
      </c>
      <c r="Q2885" s="3">
        <v>5228617</v>
      </c>
      <c r="R2885" s="3">
        <v>100000</v>
      </c>
      <c r="S2885" s="3">
        <f t="shared" si="450"/>
        <v>5128617</v>
      </c>
      <c r="T2885" s="4">
        <f t="shared" si="451"/>
        <v>51.286169999999998</v>
      </c>
      <c r="U2885" s="5">
        <f t="shared" si="452"/>
        <v>48.561568000000001</v>
      </c>
      <c r="V2885" s="2">
        <f t="shared" si="453"/>
        <v>1987</v>
      </c>
      <c r="W2885" s="18" t="str">
        <f t="shared" si="454"/>
        <v>aprel</v>
      </c>
      <c r="X2885" s="18" t="str">
        <f t="shared" si="455"/>
        <v>Robert Townsend</v>
      </c>
      <c r="Y2885" s="18" t="str">
        <f t="shared" si="456"/>
        <v>HOLLYWOOD SHUFFLE</v>
      </c>
      <c r="Z2885" s="18" t="str">
        <f t="shared" si="457"/>
        <v>Normal</v>
      </c>
      <c r="AA2885" s="18" t="str">
        <f>VLOOKUP(D2885, lookups!$A$2:$B$18, 2, FALSE)</f>
        <v>Medium Budget</v>
      </c>
      <c r="AB2885" s="18" t="str">
        <f t="shared" si="458"/>
        <v>Not Recommended</v>
      </c>
      <c r="AC2885" s="18" t="str">
        <f t="shared" si="459"/>
        <v>Normal</v>
      </c>
    </row>
    <row r="2886" spans="1:29" x14ac:dyDescent="0.35">
      <c r="A2886" s="18" t="s">
        <v>2532</v>
      </c>
      <c r="B2886" s="19">
        <v>36572</v>
      </c>
      <c r="C2886" s="18" t="s">
        <v>19</v>
      </c>
      <c r="D2886" s="18" t="s">
        <v>27</v>
      </c>
      <c r="E2886" s="18" t="s">
        <v>21</v>
      </c>
      <c r="F2886" s="18" t="s">
        <v>22</v>
      </c>
      <c r="G2886" s="18" t="s">
        <v>150</v>
      </c>
      <c r="H2886" s="18" t="s">
        <v>2533</v>
      </c>
      <c r="I2886" s="18" t="s">
        <v>753</v>
      </c>
      <c r="J2886" s="20">
        <v>477</v>
      </c>
      <c r="K2886" s="20">
        <v>2312</v>
      </c>
      <c r="L2886" s="20">
        <v>52</v>
      </c>
      <c r="M2886" s="20">
        <v>157</v>
      </c>
      <c r="N2886" s="20">
        <v>4.5999999999999996</v>
      </c>
      <c r="O2886" s="20">
        <v>49</v>
      </c>
      <c r="P2886" s="20">
        <v>105</v>
      </c>
      <c r="Q2886" s="3">
        <v>5217498</v>
      </c>
      <c r="R2886" s="3">
        <v>15000000</v>
      </c>
      <c r="S2886" s="3">
        <f t="shared" si="450"/>
        <v>-9782502</v>
      </c>
      <c r="T2886" s="4">
        <f t="shared" si="451"/>
        <v>-0.65216680000000005</v>
      </c>
      <c r="U2886" s="5">
        <f t="shared" si="452"/>
        <v>18.154833279999998</v>
      </c>
      <c r="V2886" s="2">
        <f t="shared" si="453"/>
        <v>2000</v>
      </c>
      <c r="W2886" s="18" t="str">
        <f t="shared" si="454"/>
        <v>fevral</v>
      </c>
      <c r="X2886" s="18" t="str">
        <f t="shared" si="455"/>
        <v>Mary Lambert</v>
      </c>
      <c r="Y2886" s="18" t="str">
        <f t="shared" si="456"/>
        <v>THE IN CROWD</v>
      </c>
      <c r="Z2886" s="18" t="str">
        <f t="shared" si="457"/>
        <v>Normal</v>
      </c>
      <c r="AA2886" s="18" t="str">
        <f>VLOOKUP(D2886, lookups!$A$2:$B$18, 2, FALSE)</f>
        <v>Medium Budget</v>
      </c>
      <c r="AB2886" s="18" t="str">
        <f t="shared" si="458"/>
        <v>Not Recommended</v>
      </c>
      <c r="AC2886" s="18" t="str">
        <f t="shared" si="459"/>
        <v>High Buzz Mismatch</v>
      </c>
    </row>
    <row r="2887" spans="1:29" x14ac:dyDescent="0.35">
      <c r="A2887" s="18" t="s">
        <v>5197</v>
      </c>
      <c r="B2887" s="19">
        <v>39956</v>
      </c>
      <c r="C2887" s="18" t="s">
        <v>50</v>
      </c>
      <c r="D2887" s="18" t="s">
        <v>38</v>
      </c>
      <c r="E2887" s="18" t="s">
        <v>21</v>
      </c>
      <c r="F2887" s="18" t="s">
        <v>22</v>
      </c>
      <c r="G2887" s="18" t="s">
        <v>102</v>
      </c>
      <c r="H2887" s="18" t="s">
        <v>5039</v>
      </c>
      <c r="I2887" s="18" t="s">
        <v>5198</v>
      </c>
      <c r="J2887" s="20">
        <v>690</v>
      </c>
      <c r="K2887" s="20">
        <v>1573</v>
      </c>
      <c r="L2887" s="20">
        <v>650</v>
      </c>
      <c r="M2887" s="20">
        <v>1000</v>
      </c>
      <c r="N2887" s="20">
        <v>6.4</v>
      </c>
      <c r="O2887" s="20">
        <v>79</v>
      </c>
      <c r="P2887" s="20">
        <v>111</v>
      </c>
      <c r="Q2887" s="3">
        <v>5205343</v>
      </c>
      <c r="R2887" s="3">
        <v>20000000</v>
      </c>
      <c r="S2887" s="3">
        <f t="shared" si="450"/>
        <v>-14794657</v>
      </c>
      <c r="T2887" s="4">
        <f t="shared" si="451"/>
        <v>-0.73973285</v>
      </c>
      <c r="U2887" s="5">
        <f t="shared" si="452"/>
        <v>25.404106860000002</v>
      </c>
      <c r="V2887" s="2">
        <f t="shared" si="453"/>
        <v>2009</v>
      </c>
      <c r="W2887" s="18" t="str">
        <f t="shared" si="454"/>
        <v>may</v>
      </c>
      <c r="X2887" s="18" t="str">
        <f t="shared" si="455"/>
        <v>Todd Graff</v>
      </c>
      <c r="Y2887" s="18" t="str">
        <f t="shared" si="456"/>
        <v>BANDSLAM</v>
      </c>
      <c r="Z2887" s="18" t="str">
        <f t="shared" si="457"/>
        <v>Normal</v>
      </c>
      <c r="AA2887" s="18" t="str">
        <f>VLOOKUP(D2887, lookups!$A$2:$B$18, 2, FALSE)</f>
        <v>Medium Budget</v>
      </c>
      <c r="AB2887" s="18" t="str">
        <f t="shared" si="458"/>
        <v>Not Recommended</v>
      </c>
      <c r="AC2887" s="18" t="str">
        <f t="shared" si="459"/>
        <v>Normal</v>
      </c>
    </row>
    <row r="2888" spans="1:29" x14ac:dyDescent="0.35">
      <c r="A2888" s="18" t="s">
        <v>2687</v>
      </c>
      <c r="B2888" s="19">
        <v>37217</v>
      </c>
      <c r="C2888" s="18" t="s">
        <v>50</v>
      </c>
      <c r="D2888" s="18" t="s">
        <v>95</v>
      </c>
      <c r="E2888" s="18" t="s">
        <v>21</v>
      </c>
      <c r="F2888" s="18" t="s">
        <v>101</v>
      </c>
      <c r="G2888" s="18" t="s">
        <v>110</v>
      </c>
      <c r="H2888" s="18" t="s">
        <v>2030</v>
      </c>
      <c r="I2888" s="18" t="s">
        <v>1718</v>
      </c>
      <c r="J2888" s="20">
        <v>783</v>
      </c>
      <c r="K2888" s="20">
        <v>1044</v>
      </c>
      <c r="L2888" s="20">
        <v>31</v>
      </c>
      <c r="M2888" s="20">
        <v>0</v>
      </c>
      <c r="N2888" s="20">
        <v>6.3</v>
      </c>
      <c r="O2888" s="20">
        <v>95</v>
      </c>
      <c r="P2888" s="20">
        <v>93</v>
      </c>
      <c r="Q2888" s="3">
        <v>5204007</v>
      </c>
      <c r="R2888" s="3">
        <v>28000000</v>
      </c>
      <c r="S2888" s="3">
        <f t="shared" si="450"/>
        <v>-22795993</v>
      </c>
      <c r="T2888" s="4">
        <f t="shared" si="451"/>
        <v>-0.81414260714285713</v>
      </c>
      <c r="U2888" s="5">
        <f t="shared" si="452"/>
        <v>24.874342957142858</v>
      </c>
      <c r="V2888" s="2">
        <f t="shared" si="453"/>
        <v>2001</v>
      </c>
      <c r="W2888" s="18" t="str">
        <f t="shared" si="454"/>
        <v>noyabr</v>
      </c>
      <c r="X2888" s="18" t="str">
        <f t="shared" si="455"/>
        <v>Ronny Yu</v>
      </c>
      <c r="Y2888" s="18" t="str">
        <f t="shared" si="456"/>
        <v>FORMULA 51</v>
      </c>
      <c r="Z2888" s="18" t="str">
        <f t="shared" si="457"/>
        <v>Normal</v>
      </c>
      <c r="AA2888" s="18" t="str">
        <f>VLOOKUP(D2888, lookups!$A$2:$B$18, 2, FALSE)</f>
        <v>High Budget</v>
      </c>
      <c r="AB2888" s="18" t="str">
        <f t="shared" si="458"/>
        <v>Not Recommended</v>
      </c>
      <c r="AC2888" s="18" t="str">
        <f t="shared" si="459"/>
        <v>Normal</v>
      </c>
    </row>
    <row r="2889" spans="1:29" x14ac:dyDescent="0.35">
      <c r="A2889" s="18" t="s">
        <v>3899</v>
      </c>
      <c r="B2889" s="19">
        <v>38455</v>
      </c>
      <c r="C2889" s="18" t="s">
        <v>50</v>
      </c>
      <c r="D2889" s="18" t="s">
        <v>109</v>
      </c>
      <c r="E2889" s="18" t="s">
        <v>21</v>
      </c>
      <c r="F2889" s="18" t="s">
        <v>356</v>
      </c>
      <c r="G2889" s="18" t="s">
        <v>110</v>
      </c>
      <c r="H2889" s="18" t="s">
        <v>3900</v>
      </c>
      <c r="I2889" s="18" t="s">
        <v>3901</v>
      </c>
      <c r="J2889" s="20">
        <v>310</v>
      </c>
      <c r="K2889" s="20">
        <v>838</v>
      </c>
      <c r="L2889" s="20">
        <v>892</v>
      </c>
      <c r="M2889" s="20">
        <v>1000</v>
      </c>
      <c r="N2889" s="20">
        <v>2.2999999999999998</v>
      </c>
      <c r="O2889" s="20">
        <v>148</v>
      </c>
      <c r="P2889" s="20">
        <v>94</v>
      </c>
      <c r="Q2889" s="3">
        <v>5132655</v>
      </c>
      <c r="R2889" s="3">
        <v>20000000</v>
      </c>
      <c r="S2889" s="3">
        <f t="shared" si="450"/>
        <v>-14867345</v>
      </c>
      <c r="T2889" s="4">
        <f t="shared" si="451"/>
        <v>-0.74336725000000003</v>
      </c>
      <c r="U2889" s="5">
        <f t="shared" si="452"/>
        <v>9.0026530999999981</v>
      </c>
      <c r="V2889" s="2">
        <f t="shared" si="453"/>
        <v>2005</v>
      </c>
      <c r="W2889" s="18" t="str">
        <f t="shared" si="454"/>
        <v>aprel</v>
      </c>
      <c r="X2889" s="18" t="str">
        <f t="shared" si="455"/>
        <v>Uwe Boll</v>
      </c>
      <c r="Y2889" s="18" t="str">
        <f t="shared" si="456"/>
        <v>ALONE İN THE DARK</v>
      </c>
      <c r="Z2889" s="18" t="str">
        <f t="shared" si="457"/>
        <v>Normal</v>
      </c>
      <c r="AA2889" s="18" t="str">
        <f>VLOOKUP(D2889, lookups!$A$2:$B$18, 2, FALSE)</f>
        <v>Low Budget</v>
      </c>
      <c r="AB2889" s="18" t="str">
        <f t="shared" si="458"/>
        <v>Not Recommended</v>
      </c>
      <c r="AC2889" s="18" t="str">
        <f t="shared" si="459"/>
        <v>High Buzz Mismatch</v>
      </c>
    </row>
    <row r="2890" spans="1:29" x14ac:dyDescent="0.35">
      <c r="A2890" s="18" t="s">
        <v>1092</v>
      </c>
      <c r="B2890" s="19">
        <v>34336</v>
      </c>
      <c r="C2890" s="18" t="s">
        <v>50</v>
      </c>
      <c r="D2890" s="18" t="s">
        <v>27</v>
      </c>
      <c r="E2890" s="18" t="s">
        <v>21</v>
      </c>
      <c r="F2890" s="18" t="s">
        <v>356</v>
      </c>
      <c r="G2890" s="18" t="s">
        <v>110</v>
      </c>
      <c r="H2890" s="18" t="s">
        <v>1093</v>
      </c>
      <c r="I2890" s="18" t="s">
        <v>1094</v>
      </c>
      <c r="J2890" s="20">
        <v>991</v>
      </c>
      <c r="K2890" s="20">
        <v>2990</v>
      </c>
      <c r="L2890" s="20">
        <v>460</v>
      </c>
      <c r="M2890" s="20">
        <v>619</v>
      </c>
      <c r="N2890" s="20">
        <v>7.2</v>
      </c>
      <c r="O2890" s="20">
        <v>53</v>
      </c>
      <c r="P2890" s="20">
        <v>103</v>
      </c>
      <c r="Q2890" s="3">
        <v>5132222</v>
      </c>
      <c r="R2890" s="3">
        <v>2000000</v>
      </c>
      <c r="S2890" s="3">
        <f t="shared" si="450"/>
        <v>3132222</v>
      </c>
      <c r="T2890" s="4">
        <f t="shared" si="451"/>
        <v>1.566111</v>
      </c>
      <c r="U2890" s="5">
        <f t="shared" si="452"/>
        <v>29.488344400000003</v>
      </c>
      <c r="V2890" s="2">
        <f t="shared" si="453"/>
        <v>1994</v>
      </c>
      <c r="W2890" s="18" t="str">
        <f t="shared" si="454"/>
        <v>yanvar</v>
      </c>
      <c r="X2890" s="18" t="str">
        <f t="shared" si="455"/>
        <v>Atom Egoyan</v>
      </c>
      <c r="Y2890" s="18" t="str">
        <f t="shared" si="456"/>
        <v>EXOTİCA</v>
      </c>
      <c r="Z2890" s="18" t="str">
        <f t="shared" si="457"/>
        <v>Normal</v>
      </c>
      <c r="AA2890" s="18" t="str">
        <f>VLOOKUP(D2890, lookups!$A$2:$B$18, 2, FALSE)</f>
        <v>Medium Budget</v>
      </c>
      <c r="AB2890" s="18" t="str">
        <f t="shared" si="458"/>
        <v>Not Recommended</v>
      </c>
      <c r="AC2890" s="18" t="str">
        <f t="shared" si="459"/>
        <v>Normal</v>
      </c>
    </row>
    <row r="2891" spans="1:29" x14ac:dyDescent="0.35">
      <c r="A2891" s="18" t="s">
        <v>4197</v>
      </c>
      <c r="B2891" s="19">
        <v>38462</v>
      </c>
      <c r="C2891" s="18" t="s">
        <v>50</v>
      </c>
      <c r="D2891" s="18" t="s">
        <v>79</v>
      </c>
      <c r="E2891" s="18" t="s">
        <v>21</v>
      </c>
      <c r="F2891" s="18" t="s">
        <v>1055</v>
      </c>
      <c r="G2891" s="18" t="s">
        <v>150</v>
      </c>
      <c r="H2891" s="18" t="s">
        <v>898</v>
      </c>
      <c r="I2891" s="18" t="s">
        <v>478</v>
      </c>
      <c r="J2891" s="20">
        <v>12000</v>
      </c>
      <c r="K2891" s="20">
        <v>12574</v>
      </c>
      <c r="L2891" s="20">
        <v>79</v>
      </c>
      <c r="M2891" s="20">
        <v>11000</v>
      </c>
      <c r="N2891" s="20">
        <v>7.9</v>
      </c>
      <c r="O2891" s="20">
        <v>126</v>
      </c>
      <c r="P2891" s="20">
        <v>127</v>
      </c>
      <c r="Q2891" s="3">
        <v>5128124</v>
      </c>
      <c r="R2891" s="3">
        <v>25000000</v>
      </c>
      <c r="S2891" s="3">
        <f t="shared" si="450"/>
        <v>-19871876</v>
      </c>
      <c r="T2891" s="4">
        <f t="shared" si="451"/>
        <v>-0.79487503999999998</v>
      </c>
      <c r="U2891" s="5">
        <f t="shared" si="452"/>
        <v>32.382049983999998</v>
      </c>
      <c r="V2891" s="2">
        <f t="shared" si="453"/>
        <v>2005</v>
      </c>
      <c r="W2891" s="18" t="str">
        <f t="shared" si="454"/>
        <v>aprel</v>
      </c>
      <c r="X2891" s="18" t="str">
        <f t="shared" si="455"/>
        <v>Roger Donaldson</v>
      </c>
      <c r="Y2891" s="18" t="str">
        <f t="shared" si="456"/>
        <v>THE WORLD'S FASTEST INDİAN</v>
      </c>
      <c r="Z2891" s="18" t="str">
        <f t="shared" si="457"/>
        <v>Normal</v>
      </c>
      <c r="AA2891" s="18" t="str">
        <f>VLOOKUP(D2891, lookups!$A$2:$B$18, 2, FALSE)</f>
        <v>Medium Budget</v>
      </c>
      <c r="AB2891" s="18" t="str">
        <f t="shared" si="458"/>
        <v>Not Recommended</v>
      </c>
      <c r="AC2891" s="18" t="str">
        <f t="shared" si="459"/>
        <v>Normal</v>
      </c>
    </row>
    <row r="2892" spans="1:29" x14ac:dyDescent="0.35">
      <c r="A2892" s="18" t="s">
        <v>2387</v>
      </c>
      <c r="B2892" s="19">
        <v>36734</v>
      </c>
      <c r="C2892" s="18" t="s">
        <v>50</v>
      </c>
      <c r="D2892" s="18" t="s">
        <v>27</v>
      </c>
      <c r="E2892" s="18" t="s">
        <v>21</v>
      </c>
      <c r="F2892" s="18" t="s">
        <v>22</v>
      </c>
      <c r="G2892" s="18" t="s">
        <v>110</v>
      </c>
      <c r="H2892" s="18" t="s">
        <v>2388</v>
      </c>
      <c r="I2892" s="18" t="s">
        <v>2389</v>
      </c>
      <c r="J2892" s="20">
        <v>12000</v>
      </c>
      <c r="K2892" s="20">
        <v>12776</v>
      </c>
      <c r="L2892" s="20">
        <v>49</v>
      </c>
      <c r="M2892" s="20">
        <v>853</v>
      </c>
      <c r="N2892" s="20">
        <v>5.9</v>
      </c>
      <c r="O2892" s="20">
        <v>63</v>
      </c>
      <c r="P2892" s="20">
        <v>90</v>
      </c>
      <c r="Q2892" s="3">
        <v>5108820</v>
      </c>
      <c r="R2892" s="3">
        <v>24000000</v>
      </c>
      <c r="S2892" s="3">
        <f t="shared" si="450"/>
        <v>-18891180</v>
      </c>
      <c r="T2892" s="4">
        <f t="shared" si="451"/>
        <v>-0.78713250000000001</v>
      </c>
      <c r="U2892" s="5">
        <f t="shared" si="452"/>
        <v>23.370447000000002</v>
      </c>
      <c r="V2892" s="2">
        <f t="shared" si="453"/>
        <v>2000</v>
      </c>
      <c r="W2892" s="18" t="str">
        <f t="shared" si="454"/>
        <v>iyul</v>
      </c>
      <c r="X2892" s="18" t="str">
        <f t="shared" si="455"/>
        <v>Davis Guggenheim</v>
      </c>
      <c r="Y2892" s="18" t="str">
        <f t="shared" si="456"/>
        <v>GOSSİP</v>
      </c>
      <c r="Z2892" s="18" t="str">
        <f t="shared" si="457"/>
        <v>Normal</v>
      </c>
      <c r="AA2892" s="18" t="str">
        <f>VLOOKUP(D2892, lookups!$A$2:$B$18, 2, FALSE)</f>
        <v>Medium Budget</v>
      </c>
      <c r="AB2892" s="18" t="str">
        <f t="shared" si="458"/>
        <v>Not Recommended</v>
      </c>
      <c r="AC2892" s="18" t="str">
        <f t="shared" si="459"/>
        <v>High Buzz Mismatch</v>
      </c>
    </row>
    <row r="2893" spans="1:29" x14ac:dyDescent="0.35">
      <c r="A2893" s="18" t="s">
        <v>481</v>
      </c>
      <c r="B2893" s="19">
        <v>30960</v>
      </c>
      <c r="C2893" s="18" t="s">
        <v>50</v>
      </c>
      <c r="D2893" s="18" t="s">
        <v>38</v>
      </c>
      <c r="E2893" s="18" t="s">
        <v>21</v>
      </c>
      <c r="F2893" s="18" t="s">
        <v>101</v>
      </c>
      <c r="G2893" s="18" t="s">
        <v>110</v>
      </c>
      <c r="H2893" s="18" t="s">
        <v>482</v>
      </c>
      <c r="I2893" s="18" t="s">
        <v>483</v>
      </c>
      <c r="J2893" s="20">
        <v>584</v>
      </c>
      <c r="K2893" s="20">
        <v>2024</v>
      </c>
      <c r="L2893" s="20">
        <v>62</v>
      </c>
      <c r="M2893" s="20">
        <v>345</v>
      </c>
      <c r="N2893" s="20">
        <v>6</v>
      </c>
      <c r="O2893" s="20">
        <v>9</v>
      </c>
      <c r="P2893" s="20">
        <v>109</v>
      </c>
      <c r="Q2893" s="3">
        <v>5100000</v>
      </c>
      <c r="R2893" s="3">
        <v>7500000</v>
      </c>
      <c r="S2893" s="3">
        <f t="shared" si="450"/>
        <v>-2400000</v>
      </c>
      <c r="T2893" s="4">
        <f t="shared" si="451"/>
        <v>-0.32</v>
      </c>
      <c r="U2893" s="5">
        <f t="shared" si="452"/>
        <v>23.906500000000001</v>
      </c>
      <c r="V2893" s="2">
        <f t="shared" si="453"/>
        <v>1984</v>
      </c>
      <c r="W2893" s="18" t="str">
        <f t="shared" si="454"/>
        <v>oktyabr</v>
      </c>
      <c r="X2893" s="18" t="str">
        <f t="shared" si="455"/>
        <v>Tony Richardson</v>
      </c>
      <c r="Y2893" s="18" t="str">
        <f t="shared" si="456"/>
        <v>THE HOTEL NEW HAMPSHİRE</v>
      </c>
      <c r="Z2893" s="18" t="str">
        <f t="shared" si="457"/>
        <v>Normal</v>
      </c>
      <c r="AA2893" s="18" t="str">
        <f>VLOOKUP(D2893, lookups!$A$2:$B$18, 2, FALSE)</f>
        <v>Medium Budget</v>
      </c>
      <c r="AB2893" s="18" t="str">
        <f t="shared" si="458"/>
        <v>Not Recommended</v>
      </c>
      <c r="AC2893" s="18" t="str">
        <f t="shared" si="459"/>
        <v>Normal</v>
      </c>
    </row>
    <row r="2894" spans="1:29" x14ac:dyDescent="0.35">
      <c r="A2894" s="18" t="s">
        <v>1757</v>
      </c>
      <c r="B2894" s="19">
        <v>36107</v>
      </c>
      <c r="C2894" s="18" t="s">
        <v>19</v>
      </c>
      <c r="D2894" s="18" t="s">
        <v>38</v>
      </c>
      <c r="E2894" s="18" t="s">
        <v>21</v>
      </c>
      <c r="F2894" s="18" t="s">
        <v>22</v>
      </c>
      <c r="G2894" s="18" t="s">
        <v>110</v>
      </c>
      <c r="H2894" s="18" t="s">
        <v>1758</v>
      </c>
      <c r="I2894" s="18" t="s">
        <v>260</v>
      </c>
      <c r="J2894" s="20">
        <v>537</v>
      </c>
      <c r="K2894" s="20">
        <v>943</v>
      </c>
      <c r="L2894" s="20">
        <v>11000</v>
      </c>
      <c r="M2894" s="20">
        <v>652</v>
      </c>
      <c r="N2894" s="20">
        <v>6.3</v>
      </c>
      <c r="O2894" s="20">
        <v>114</v>
      </c>
      <c r="P2894" s="20">
        <v>113</v>
      </c>
      <c r="Q2894" s="3">
        <v>5032496</v>
      </c>
      <c r="R2894" s="3">
        <v>12000000</v>
      </c>
      <c r="S2894" s="3">
        <f t="shared" si="450"/>
        <v>-6967504</v>
      </c>
      <c r="T2894" s="4">
        <f t="shared" si="451"/>
        <v>-0.58062533333333333</v>
      </c>
      <c r="U2894" s="5">
        <f t="shared" si="452"/>
        <v>25.032949866666666</v>
      </c>
      <c r="V2894" s="2">
        <f t="shared" si="453"/>
        <v>1998</v>
      </c>
      <c r="W2894" s="18" t="str">
        <f t="shared" si="454"/>
        <v>noyabr</v>
      </c>
      <c r="X2894" s="18" t="str">
        <f t="shared" si="455"/>
        <v>Woody Allen</v>
      </c>
      <c r="Y2894" s="18" t="str">
        <f t="shared" si="456"/>
        <v>CELEBRİTY</v>
      </c>
      <c r="Z2894" s="18" t="str">
        <f t="shared" si="457"/>
        <v>Normal</v>
      </c>
      <c r="AA2894" s="18" t="str">
        <f>VLOOKUP(D2894, lookups!$A$2:$B$18, 2, FALSE)</f>
        <v>Medium Budget</v>
      </c>
      <c r="AB2894" s="18" t="str">
        <f t="shared" si="458"/>
        <v>Not Recommended</v>
      </c>
      <c r="AC2894" s="18" t="str">
        <f t="shared" si="459"/>
        <v>Normal</v>
      </c>
    </row>
    <row r="2895" spans="1:29" x14ac:dyDescent="0.35">
      <c r="A2895" s="18" t="s">
        <v>4198</v>
      </c>
      <c r="B2895" s="19">
        <v>38688</v>
      </c>
      <c r="C2895" s="18" t="s">
        <v>50</v>
      </c>
      <c r="D2895" s="18" t="s">
        <v>58</v>
      </c>
      <c r="E2895" s="18" t="s">
        <v>21</v>
      </c>
      <c r="F2895" s="18" t="s">
        <v>179</v>
      </c>
      <c r="G2895" s="18" t="s">
        <v>110</v>
      </c>
      <c r="H2895" s="18" t="s">
        <v>4199</v>
      </c>
      <c r="I2895" s="18" t="s">
        <v>4200</v>
      </c>
      <c r="J2895" s="20">
        <v>572</v>
      </c>
      <c r="K2895" s="20">
        <v>1627</v>
      </c>
      <c r="L2895" s="20">
        <v>0</v>
      </c>
      <c r="M2895" s="20">
        <v>0</v>
      </c>
      <c r="N2895" s="20">
        <v>7.5</v>
      </c>
      <c r="O2895" s="20">
        <v>172</v>
      </c>
      <c r="P2895" s="20">
        <v>107</v>
      </c>
      <c r="Q2895" s="3">
        <v>5023275</v>
      </c>
      <c r="R2895" s="3">
        <v>15000000</v>
      </c>
      <c r="S2895" s="3">
        <f t="shared" si="450"/>
        <v>-9976725</v>
      </c>
      <c r="T2895" s="4">
        <f t="shared" si="451"/>
        <v>-0.66511500000000001</v>
      </c>
      <c r="U2895" s="5">
        <f t="shared" si="452"/>
        <v>29.733954000000001</v>
      </c>
      <c r="V2895" s="2">
        <f t="shared" si="453"/>
        <v>2005</v>
      </c>
      <c r="W2895" s="18" t="str">
        <f t="shared" si="454"/>
        <v>dekabr</v>
      </c>
      <c r="X2895" s="18" t="str">
        <f t="shared" si="455"/>
        <v>Tommy Lee Jones</v>
      </c>
      <c r="Y2895" s="18" t="str">
        <f t="shared" si="456"/>
        <v>THREE BURİALS</v>
      </c>
      <c r="Z2895" s="18" t="str">
        <f t="shared" si="457"/>
        <v>Normal</v>
      </c>
      <c r="AA2895" s="18" t="str">
        <f>VLOOKUP(D2895, lookups!$A$2:$B$18, 2, FALSE)</f>
        <v>High Budget</v>
      </c>
      <c r="AB2895" s="18" t="str">
        <f t="shared" si="458"/>
        <v>Not Recommended</v>
      </c>
      <c r="AC2895" s="18" t="str">
        <f t="shared" si="459"/>
        <v>Normal</v>
      </c>
    </row>
    <row r="2896" spans="1:29" x14ac:dyDescent="0.35">
      <c r="A2896" s="18" t="s">
        <v>2595</v>
      </c>
      <c r="B2896" s="19">
        <v>36851</v>
      </c>
      <c r="C2896" s="18" t="s">
        <v>50</v>
      </c>
      <c r="D2896" s="18" t="s">
        <v>38</v>
      </c>
      <c r="E2896" s="18" t="s">
        <v>21</v>
      </c>
      <c r="F2896" s="18" t="s">
        <v>22</v>
      </c>
      <c r="G2896" s="18" t="s">
        <v>110</v>
      </c>
      <c r="H2896" s="18" t="s">
        <v>1325</v>
      </c>
      <c r="I2896" s="18" t="s">
        <v>2596</v>
      </c>
      <c r="J2896" s="20">
        <v>1000</v>
      </c>
      <c r="K2896" s="20">
        <v>2687</v>
      </c>
      <c r="L2896" s="20">
        <v>26</v>
      </c>
      <c r="M2896" s="20">
        <v>859</v>
      </c>
      <c r="N2896" s="20">
        <v>5.3</v>
      </c>
      <c r="O2896" s="20">
        <v>72</v>
      </c>
      <c r="P2896" s="20">
        <v>92</v>
      </c>
      <c r="Q2896" s="3">
        <v>5018450</v>
      </c>
      <c r="R2896" s="3">
        <v>8000000</v>
      </c>
      <c r="S2896" s="3">
        <f t="shared" si="450"/>
        <v>-2981550</v>
      </c>
      <c r="T2896" s="4">
        <f t="shared" si="451"/>
        <v>-0.37269374999999999</v>
      </c>
      <c r="U2896" s="5">
        <f t="shared" si="452"/>
        <v>21.136822499999997</v>
      </c>
      <c r="V2896" s="2">
        <f t="shared" si="453"/>
        <v>2000</v>
      </c>
      <c r="W2896" s="18" t="str">
        <f t="shared" si="454"/>
        <v>noyabr</v>
      </c>
      <c r="X2896" s="18" t="str">
        <f t="shared" si="455"/>
        <v>Fina Torres</v>
      </c>
      <c r="Y2896" s="18" t="str">
        <f t="shared" si="456"/>
        <v>WOMAN ON TOP</v>
      </c>
      <c r="Z2896" s="18" t="str">
        <f t="shared" si="457"/>
        <v>Normal</v>
      </c>
      <c r="AA2896" s="18" t="str">
        <f>VLOOKUP(D2896, lookups!$A$2:$B$18, 2, FALSE)</f>
        <v>Medium Budget</v>
      </c>
      <c r="AB2896" s="18" t="str">
        <f t="shared" si="458"/>
        <v>Not Recommended</v>
      </c>
      <c r="AC2896" s="18" t="str">
        <f t="shared" si="459"/>
        <v>High Buzz Mismatch</v>
      </c>
    </row>
    <row r="2897" spans="1:29" x14ac:dyDescent="0.35">
      <c r="A2897" s="18" t="s">
        <v>5320</v>
      </c>
      <c r="B2897" s="19">
        <v>40006</v>
      </c>
      <c r="C2897" s="18" t="s">
        <v>50</v>
      </c>
      <c r="D2897" s="18" t="s">
        <v>27</v>
      </c>
      <c r="E2897" s="18" t="s">
        <v>21</v>
      </c>
      <c r="F2897" s="18" t="s">
        <v>101</v>
      </c>
      <c r="G2897" s="18" t="s">
        <v>110</v>
      </c>
      <c r="H2897" s="18" t="s">
        <v>924</v>
      </c>
      <c r="I2897" s="18" t="s">
        <v>5321</v>
      </c>
      <c r="J2897" s="20">
        <v>18000</v>
      </c>
      <c r="K2897" s="20">
        <v>19404</v>
      </c>
      <c r="L2897" s="20">
        <v>0</v>
      </c>
      <c r="M2897" s="20">
        <v>47000</v>
      </c>
      <c r="N2897" s="20">
        <v>7.9</v>
      </c>
      <c r="O2897" s="20">
        <v>415</v>
      </c>
      <c r="P2897" s="20">
        <v>97</v>
      </c>
      <c r="Q2897" s="3">
        <v>5009677</v>
      </c>
      <c r="R2897" s="3">
        <v>5000000</v>
      </c>
      <c r="S2897" s="3">
        <f t="shared" si="450"/>
        <v>9677</v>
      </c>
      <c r="T2897" s="4">
        <f t="shared" si="451"/>
        <v>1.9354000000000001E-3</v>
      </c>
      <c r="U2897" s="5">
        <f t="shared" si="452"/>
        <v>36.300774160000003</v>
      </c>
      <c r="V2897" s="2">
        <f t="shared" si="453"/>
        <v>2009</v>
      </c>
      <c r="W2897" s="18" t="str">
        <f t="shared" si="454"/>
        <v>iyul</v>
      </c>
      <c r="X2897" s="18" t="str">
        <f t="shared" si="455"/>
        <v>Duncan Jones</v>
      </c>
      <c r="Y2897" s="18" t="str">
        <f t="shared" si="456"/>
        <v>MOON</v>
      </c>
      <c r="Z2897" s="18" t="str">
        <f t="shared" si="457"/>
        <v>Normal</v>
      </c>
      <c r="AA2897" s="18" t="str">
        <f>VLOOKUP(D2897, lookups!$A$2:$B$18, 2, FALSE)</f>
        <v>Medium Budget</v>
      </c>
      <c r="AB2897" s="18" t="str">
        <f t="shared" si="458"/>
        <v>Not Recommended</v>
      </c>
      <c r="AC2897" s="18" t="str">
        <f t="shared" si="459"/>
        <v>Normal</v>
      </c>
    </row>
    <row r="2898" spans="1:29" x14ac:dyDescent="0.35">
      <c r="A2898" s="18" t="s">
        <v>3600</v>
      </c>
      <c r="B2898" s="19">
        <v>38267</v>
      </c>
      <c r="C2898" s="18" t="s">
        <v>50</v>
      </c>
      <c r="D2898" s="18" t="s">
        <v>27</v>
      </c>
      <c r="E2898" s="18" t="s">
        <v>21</v>
      </c>
      <c r="F2898" s="18" t="s">
        <v>22</v>
      </c>
      <c r="G2898" s="18" t="s">
        <v>110</v>
      </c>
      <c r="H2898" s="18" t="s">
        <v>3601</v>
      </c>
      <c r="I2898" s="18" t="s">
        <v>3602</v>
      </c>
      <c r="J2898" s="20">
        <v>829</v>
      </c>
      <c r="K2898" s="20">
        <v>2295</v>
      </c>
      <c r="L2898" s="20">
        <v>143</v>
      </c>
      <c r="M2898" s="20">
        <v>0</v>
      </c>
      <c r="N2898" s="20">
        <v>6.1</v>
      </c>
      <c r="O2898" s="20">
        <v>167</v>
      </c>
      <c r="P2898" s="20">
        <v>100</v>
      </c>
      <c r="Q2898" s="3">
        <v>5005883</v>
      </c>
      <c r="R2898" s="3">
        <v>20000000</v>
      </c>
      <c r="S2898" s="3">
        <f t="shared" si="450"/>
        <v>-14994117</v>
      </c>
      <c r="T2898" s="4">
        <f t="shared" si="451"/>
        <v>-0.74970585000000001</v>
      </c>
      <c r="U2898" s="5">
        <f t="shared" si="452"/>
        <v>24.100117659999999</v>
      </c>
      <c r="V2898" s="2">
        <f t="shared" si="453"/>
        <v>2004</v>
      </c>
      <c r="W2898" s="18" t="str">
        <f t="shared" si="454"/>
        <v>oktyabr</v>
      </c>
      <c r="X2898" s="18" t="str">
        <f t="shared" si="455"/>
        <v>Jonathan Glazer</v>
      </c>
      <c r="Y2898" s="18" t="str">
        <f t="shared" si="456"/>
        <v>BİRTH</v>
      </c>
      <c r="Z2898" s="18" t="str">
        <f t="shared" si="457"/>
        <v>Normal</v>
      </c>
      <c r="AA2898" s="18" t="str">
        <f>VLOOKUP(D2898, lookups!$A$2:$B$18, 2, FALSE)</f>
        <v>Medium Budget</v>
      </c>
      <c r="AB2898" s="18" t="str">
        <f t="shared" si="458"/>
        <v>Not Recommended</v>
      </c>
      <c r="AC2898" s="18" t="str">
        <f t="shared" si="459"/>
        <v>Normal</v>
      </c>
    </row>
    <row r="2899" spans="1:29" x14ac:dyDescent="0.35">
      <c r="A2899" s="18" t="s">
        <v>5289</v>
      </c>
      <c r="B2899" s="19">
        <v>40030</v>
      </c>
      <c r="C2899" s="18" t="s">
        <v>50</v>
      </c>
      <c r="D2899" s="18" t="s">
        <v>27</v>
      </c>
      <c r="E2899" s="18" t="s">
        <v>130</v>
      </c>
      <c r="F2899" s="18" t="s">
        <v>131</v>
      </c>
      <c r="G2899" s="18" t="s">
        <v>110</v>
      </c>
      <c r="H2899" s="18" t="s">
        <v>5290</v>
      </c>
      <c r="I2899" s="18" t="s">
        <v>5291</v>
      </c>
      <c r="J2899" s="20">
        <v>144</v>
      </c>
      <c r="K2899" s="20">
        <v>474</v>
      </c>
      <c r="L2899" s="20">
        <v>64</v>
      </c>
      <c r="M2899" s="20">
        <v>0</v>
      </c>
      <c r="N2899" s="20">
        <v>7</v>
      </c>
      <c r="O2899" s="20">
        <v>181</v>
      </c>
      <c r="P2899" s="20">
        <v>120</v>
      </c>
      <c r="Q2899" s="3">
        <v>5004648</v>
      </c>
      <c r="R2899" s="3">
        <v>10000000</v>
      </c>
      <c r="S2899" s="3">
        <f t="shared" si="450"/>
        <v>-4995352</v>
      </c>
      <c r="T2899" s="4">
        <f t="shared" si="451"/>
        <v>-0.49953520000000001</v>
      </c>
      <c r="U2899" s="5">
        <f t="shared" si="452"/>
        <v>27.800185920000001</v>
      </c>
      <c r="V2899" s="2">
        <f t="shared" si="453"/>
        <v>2009</v>
      </c>
      <c r="W2899" s="18" t="str">
        <f t="shared" si="454"/>
        <v>avgust</v>
      </c>
      <c r="X2899" s="18" t="str">
        <f t="shared" si="455"/>
        <v>Luca Guadagnino</v>
      </c>
      <c r="Y2899" s="18" t="str">
        <f t="shared" si="456"/>
        <v>I AM LOVE</v>
      </c>
      <c r="Z2899" s="18" t="str">
        <f t="shared" si="457"/>
        <v>Normal</v>
      </c>
      <c r="AA2899" s="18" t="str">
        <f>VLOOKUP(D2899, lookups!$A$2:$B$18, 2, FALSE)</f>
        <v>Medium Budget</v>
      </c>
      <c r="AB2899" s="18" t="str">
        <f t="shared" si="458"/>
        <v>Not Recommended</v>
      </c>
      <c r="AC2899" s="18" t="str">
        <f t="shared" si="459"/>
        <v>Normal</v>
      </c>
    </row>
    <row r="2900" spans="1:29" x14ac:dyDescent="0.35">
      <c r="A2900" s="18" t="s">
        <v>2649</v>
      </c>
      <c r="B2900" s="19">
        <v>36964</v>
      </c>
      <c r="C2900" s="18" t="s">
        <v>50</v>
      </c>
      <c r="D2900" s="18" t="s">
        <v>58</v>
      </c>
      <c r="E2900" s="18" t="s">
        <v>21</v>
      </c>
      <c r="F2900" s="18" t="s">
        <v>22</v>
      </c>
      <c r="G2900" s="18" t="s">
        <v>150</v>
      </c>
      <c r="H2900" s="18" t="s">
        <v>2650</v>
      </c>
      <c r="I2900" s="18" t="s">
        <v>2651</v>
      </c>
      <c r="J2900" s="20">
        <v>15000</v>
      </c>
      <c r="K2900" s="20">
        <v>18864</v>
      </c>
      <c r="L2900" s="20">
        <v>2</v>
      </c>
      <c r="M2900" s="20">
        <v>0</v>
      </c>
      <c r="N2900" s="20">
        <v>5.6</v>
      </c>
      <c r="O2900" s="20">
        <v>47</v>
      </c>
      <c r="P2900" s="20">
        <v>84</v>
      </c>
      <c r="Q2900" s="3">
        <v>5002310</v>
      </c>
      <c r="R2900" s="3">
        <v>13000000</v>
      </c>
      <c r="S2900" s="3">
        <f t="shared" si="450"/>
        <v>-7997690</v>
      </c>
      <c r="T2900" s="4">
        <f t="shared" si="451"/>
        <v>-0.61520692307692304</v>
      </c>
      <c r="U2900" s="5">
        <f t="shared" si="452"/>
        <v>22.153917230769231</v>
      </c>
      <c r="V2900" s="2">
        <f t="shared" si="453"/>
        <v>2001</v>
      </c>
      <c r="W2900" s="18" t="str">
        <f t="shared" si="454"/>
        <v>mart</v>
      </c>
      <c r="X2900" s="18" t="str">
        <f t="shared" si="455"/>
        <v>Blair Hayes</v>
      </c>
      <c r="Y2900" s="18" t="str">
        <f t="shared" si="456"/>
        <v>BUBBLE BOY</v>
      </c>
      <c r="Z2900" s="18" t="str">
        <f t="shared" si="457"/>
        <v>Normal</v>
      </c>
      <c r="AA2900" s="18" t="str">
        <f>VLOOKUP(D2900, lookups!$A$2:$B$18, 2, FALSE)</f>
        <v>High Budget</v>
      </c>
      <c r="AB2900" s="18" t="str">
        <f t="shared" si="458"/>
        <v>Not Recommended</v>
      </c>
      <c r="AC2900" s="18" t="str">
        <f t="shared" si="459"/>
        <v>High Buzz Mismatch</v>
      </c>
    </row>
    <row r="2901" spans="1:29" x14ac:dyDescent="0.35">
      <c r="A2901" s="18" t="s">
        <v>85</v>
      </c>
      <c r="B2901" s="19">
        <v>19593</v>
      </c>
      <c r="C2901" s="18" t="s">
        <v>19</v>
      </c>
      <c r="D2901" s="18" t="s">
        <v>58</v>
      </c>
      <c r="E2901" s="18" t="s">
        <v>21</v>
      </c>
      <c r="F2901" s="18" t="s">
        <v>22</v>
      </c>
      <c r="G2901" s="18" t="s">
        <v>43</v>
      </c>
      <c r="H2901" s="18" t="s">
        <v>86</v>
      </c>
      <c r="I2901" s="18" t="s">
        <v>87</v>
      </c>
      <c r="J2901" s="20">
        <v>57</v>
      </c>
      <c r="K2901" s="20">
        <v>205</v>
      </c>
      <c r="L2901" s="20">
        <v>7</v>
      </c>
      <c r="M2901" s="20">
        <v>465</v>
      </c>
      <c r="N2901" s="20">
        <v>6.7</v>
      </c>
      <c r="O2901" s="20">
        <v>67</v>
      </c>
      <c r="P2901" s="20">
        <v>80</v>
      </c>
      <c r="Q2901" s="3">
        <v>5000000</v>
      </c>
      <c r="R2901" s="3">
        <v>210000</v>
      </c>
      <c r="S2901" s="3">
        <f t="shared" si="450"/>
        <v>4790000</v>
      </c>
      <c r="T2901" s="4">
        <f t="shared" si="451"/>
        <v>22.80952380952381</v>
      </c>
      <c r="U2901" s="5">
        <f t="shared" si="452"/>
        <v>35.970309523809526</v>
      </c>
      <c r="V2901" s="2">
        <f t="shared" si="453"/>
        <v>1953</v>
      </c>
      <c r="W2901" s="18" t="str">
        <f t="shared" si="454"/>
        <v>avgust</v>
      </c>
      <c r="X2901" s="18" t="str">
        <f t="shared" si="455"/>
        <v>EugÃ¨ne LouriÃ©</v>
      </c>
      <c r="Y2901" s="18" t="str">
        <f t="shared" si="456"/>
        <v>THE BEAST FROM 20,000 FATHOMS</v>
      </c>
      <c r="Z2901" s="18" t="str">
        <f t="shared" si="457"/>
        <v>Normal</v>
      </c>
      <c r="AA2901" s="18" t="str">
        <f>VLOOKUP(D2901, lookups!$A$2:$B$18, 2, FALSE)</f>
        <v>High Budget</v>
      </c>
      <c r="AB2901" s="18" t="str">
        <f t="shared" si="458"/>
        <v>Not Recommended</v>
      </c>
      <c r="AC2901" s="18" t="str">
        <f t="shared" si="459"/>
        <v>Normal</v>
      </c>
    </row>
    <row r="2902" spans="1:29" x14ac:dyDescent="0.35">
      <c r="A2902" s="18" t="s">
        <v>189</v>
      </c>
      <c r="B2902" s="19">
        <v>25888</v>
      </c>
      <c r="C2902" s="18" t="s">
        <v>50</v>
      </c>
      <c r="D2902" s="18" t="s">
        <v>38</v>
      </c>
      <c r="E2902" s="18" t="s">
        <v>21</v>
      </c>
      <c r="F2902" s="18" t="s">
        <v>22</v>
      </c>
      <c r="G2902" s="18" t="s">
        <v>46</v>
      </c>
      <c r="H2902" s="18" t="s">
        <v>190</v>
      </c>
      <c r="I2902" s="18" t="s">
        <v>191</v>
      </c>
      <c r="J2902" s="20">
        <v>638</v>
      </c>
      <c r="K2902" s="20">
        <v>788</v>
      </c>
      <c r="L2902" s="20">
        <v>688</v>
      </c>
      <c r="M2902" s="20">
        <v>104</v>
      </c>
      <c r="N2902" s="20">
        <v>6.2</v>
      </c>
      <c r="O2902" s="20">
        <v>22</v>
      </c>
      <c r="P2902" s="20">
        <v>143</v>
      </c>
      <c r="Q2902" s="3">
        <v>5000000</v>
      </c>
      <c r="R2902" s="3">
        <v>25000000</v>
      </c>
      <c r="S2902" s="3">
        <f t="shared" si="450"/>
        <v>-20000000</v>
      </c>
      <c r="T2902" s="4">
        <f t="shared" si="451"/>
        <v>-0.8</v>
      </c>
      <c r="U2902" s="5">
        <f t="shared" si="452"/>
        <v>24.490400000000001</v>
      </c>
      <c r="V2902" s="2">
        <f t="shared" si="453"/>
        <v>1970</v>
      </c>
      <c r="W2902" s="18" t="str">
        <f t="shared" si="454"/>
        <v>noyabr</v>
      </c>
      <c r="X2902" s="18" t="str">
        <f t="shared" si="455"/>
        <v>Blake Edwards</v>
      </c>
      <c r="Y2902" s="18" t="str">
        <f t="shared" si="456"/>
        <v>DARLİNG LİLİ</v>
      </c>
      <c r="Z2902" s="18" t="str">
        <f t="shared" si="457"/>
        <v>Normal</v>
      </c>
      <c r="AA2902" s="18" t="str">
        <f>VLOOKUP(D2902, lookups!$A$2:$B$18, 2, FALSE)</f>
        <v>Medium Budget</v>
      </c>
      <c r="AB2902" s="18" t="str">
        <f t="shared" si="458"/>
        <v>Not Recommended</v>
      </c>
      <c r="AC2902" s="18" t="str">
        <f t="shared" si="459"/>
        <v>Normal</v>
      </c>
    </row>
    <row r="2903" spans="1:29" x14ac:dyDescent="0.35">
      <c r="A2903" s="18" t="s">
        <v>3623</v>
      </c>
      <c r="B2903" s="19">
        <v>38217</v>
      </c>
      <c r="C2903" s="18" t="s">
        <v>50</v>
      </c>
      <c r="D2903" s="18" t="s">
        <v>38</v>
      </c>
      <c r="E2903" s="18" t="s">
        <v>21</v>
      </c>
      <c r="F2903" s="18" t="s">
        <v>22</v>
      </c>
      <c r="G2903" s="18" t="s">
        <v>110</v>
      </c>
      <c r="H2903" s="18" t="s">
        <v>2736</v>
      </c>
      <c r="I2903" s="18" t="s">
        <v>2861</v>
      </c>
      <c r="J2903" s="20">
        <v>861</v>
      </c>
      <c r="K2903" s="20">
        <v>3306</v>
      </c>
      <c r="L2903" s="20">
        <v>422</v>
      </c>
      <c r="M2903" s="20">
        <v>713</v>
      </c>
      <c r="N2903" s="20">
        <v>5.6</v>
      </c>
      <c r="O2903" s="20">
        <v>66</v>
      </c>
      <c r="P2903" s="20">
        <v>119</v>
      </c>
      <c r="Q2903" s="3">
        <v>4992159</v>
      </c>
      <c r="R2903" s="3">
        <v>8550000</v>
      </c>
      <c r="S2903" s="3">
        <f t="shared" si="450"/>
        <v>-3557841</v>
      </c>
      <c r="T2903" s="4">
        <f t="shared" si="451"/>
        <v>-0.41612175438596494</v>
      </c>
      <c r="U2903" s="5">
        <f t="shared" si="452"/>
        <v>22.304851298245612</v>
      </c>
      <c r="V2903" s="2">
        <f t="shared" si="453"/>
        <v>2004</v>
      </c>
      <c r="W2903" s="18" t="str">
        <f t="shared" si="454"/>
        <v>avgust</v>
      </c>
      <c r="X2903" s="18" t="str">
        <f t="shared" si="455"/>
        <v>Jay Chandrasekhar</v>
      </c>
      <c r="Y2903" s="18" t="str">
        <f t="shared" si="456"/>
        <v>CLUB DREAD</v>
      </c>
      <c r="Z2903" s="18" t="str">
        <f t="shared" si="457"/>
        <v>Normal</v>
      </c>
      <c r="AA2903" s="18" t="str">
        <f>VLOOKUP(D2903, lookups!$A$2:$B$18, 2, FALSE)</f>
        <v>Medium Budget</v>
      </c>
      <c r="AB2903" s="18" t="str">
        <f t="shared" si="458"/>
        <v>Not Recommended</v>
      </c>
      <c r="AC2903" s="18" t="str">
        <f t="shared" si="459"/>
        <v>High Buzz Mismatch</v>
      </c>
    </row>
    <row r="2904" spans="1:29" x14ac:dyDescent="0.35">
      <c r="A2904" s="18" t="s">
        <v>2108</v>
      </c>
      <c r="B2904" s="19">
        <v>36228</v>
      </c>
      <c r="C2904" s="18" t="s">
        <v>50</v>
      </c>
      <c r="D2904" s="18" t="s">
        <v>27</v>
      </c>
      <c r="E2904" s="18" t="s">
        <v>21</v>
      </c>
      <c r="F2904" s="18" t="s">
        <v>179</v>
      </c>
      <c r="G2904" s="18" t="s">
        <v>150</v>
      </c>
      <c r="H2904" s="18" t="s">
        <v>602</v>
      </c>
      <c r="I2904" s="18" t="s">
        <v>2109</v>
      </c>
      <c r="J2904" s="20">
        <v>49000</v>
      </c>
      <c r="K2904" s="20">
        <v>51657</v>
      </c>
      <c r="L2904" s="20">
        <v>0</v>
      </c>
      <c r="M2904" s="20">
        <v>0</v>
      </c>
      <c r="N2904" s="20">
        <v>6.5</v>
      </c>
      <c r="O2904" s="20">
        <v>68</v>
      </c>
      <c r="P2904" s="20">
        <v>120</v>
      </c>
      <c r="Q2904" s="3">
        <v>4956401</v>
      </c>
      <c r="R2904" s="3">
        <v>15000000</v>
      </c>
      <c r="S2904" s="3">
        <f t="shared" si="450"/>
        <v>-10043599</v>
      </c>
      <c r="T2904" s="4">
        <f t="shared" si="451"/>
        <v>-0.66957326666666672</v>
      </c>
      <c r="U2904" s="5">
        <f t="shared" si="452"/>
        <v>25.732170693333334</v>
      </c>
      <c r="V2904" s="2">
        <f t="shared" si="453"/>
        <v>1999</v>
      </c>
      <c r="W2904" s="18" t="str">
        <f t="shared" si="454"/>
        <v>mart</v>
      </c>
      <c r="X2904" s="18" t="str">
        <f t="shared" si="455"/>
        <v>Peter Kassovitz</v>
      </c>
      <c r="Y2904" s="18" t="str">
        <f t="shared" si="456"/>
        <v>JAKOB THE LİAR</v>
      </c>
      <c r="Z2904" s="18" t="str">
        <f t="shared" si="457"/>
        <v>Normal</v>
      </c>
      <c r="AA2904" s="18" t="str">
        <f>VLOOKUP(D2904, lookups!$A$2:$B$18, 2, FALSE)</f>
        <v>Medium Budget</v>
      </c>
      <c r="AB2904" s="18" t="str">
        <f t="shared" si="458"/>
        <v>Not Recommended</v>
      </c>
      <c r="AC2904" s="18" t="str">
        <f t="shared" si="459"/>
        <v>Normal</v>
      </c>
    </row>
    <row r="2905" spans="1:29" x14ac:dyDescent="0.35">
      <c r="A2905" s="18" t="s">
        <v>6328</v>
      </c>
      <c r="B2905" s="19">
        <v>41299</v>
      </c>
      <c r="C2905" s="18" t="s">
        <v>50</v>
      </c>
      <c r="D2905" s="18" t="s">
        <v>195</v>
      </c>
      <c r="E2905" s="18" t="s">
        <v>21</v>
      </c>
      <c r="F2905" s="18" t="s">
        <v>22</v>
      </c>
      <c r="G2905" s="18" t="s">
        <v>150</v>
      </c>
      <c r="H2905" s="18" t="s">
        <v>6329</v>
      </c>
      <c r="I2905" s="18" t="s">
        <v>6330</v>
      </c>
      <c r="J2905" s="20">
        <v>130</v>
      </c>
      <c r="K2905" s="20">
        <v>198</v>
      </c>
      <c r="L2905" s="20">
        <v>9</v>
      </c>
      <c r="M2905" s="20">
        <v>14000</v>
      </c>
      <c r="N2905" s="20">
        <v>7.4</v>
      </c>
      <c r="O2905" s="20">
        <v>149</v>
      </c>
      <c r="P2905" s="20">
        <v>91</v>
      </c>
      <c r="Q2905" s="3">
        <v>4946250</v>
      </c>
      <c r="R2905" s="3">
        <v>1000000</v>
      </c>
      <c r="S2905" s="3">
        <f t="shared" si="450"/>
        <v>3946250</v>
      </c>
      <c r="T2905" s="4">
        <f t="shared" si="451"/>
        <v>3.94625</v>
      </c>
      <c r="U2905" s="5">
        <f t="shared" si="452"/>
        <v>32.578499999999998</v>
      </c>
      <c r="V2905" s="2">
        <f t="shared" si="453"/>
        <v>2013</v>
      </c>
      <c r="W2905" s="18" t="str">
        <f t="shared" si="454"/>
        <v>yanvar</v>
      </c>
      <c r="X2905" s="18" t="str">
        <f t="shared" si="455"/>
        <v>Morgan Neville</v>
      </c>
      <c r="Y2905" s="18" t="str">
        <f t="shared" si="456"/>
        <v>20 FEET FROM STARDOM</v>
      </c>
      <c r="Z2905" s="18" t="str">
        <f t="shared" si="457"/>
        <v>Normal</v>
      </c>
      <c r="AA2905" s="18" t="str">
        <f>VLOOKUP(D2905, lookups!$A$2:$B$18, 2, FALSE)</f>
        <v>Low Budget</v>
      </c>
      <c r="AB2905" s="18" t="str">
        <f t="shared" si="458"/>
        <v>Not Recommended</v>
      </c>
      <c r="AC2905" s="18" t="str">
        <f t="shared" si="459"/>
        <v>Normal</v>
      </c>
    </row>
    <row r="2906" spans="1:29" x14ac:dyDescent="0.35">
      <c r="A2906" s="18" t="s">
        <v>6238</v>
      </c>
      <c r="B2906" s="19">
        <v>41047</v>
      </c>
      <c r="C2906" s="18" t="s">
        <v>50</v>
      </c>
      <c r="D2906" s="18" t="s">
        <v>109</v>
      </c>
      <c r="E2906" s="18" t="s">
        <v>21</v>
      </c>
      <c r="F2906" s="18" t="s">
        <v>22</v>
      </c>
      <c r="G2906" s="18" t="s">
        <v>150</v>
      </c>
      <c r="H2906" s="18" t="s">
        <v>6239</v>
      </c>
      <c r="I2906" s="18" t="s">
        <v>6240</v>
      </c>
      <c r="J2906" s="20">
        <v>465</v>
      </c>
      <c r="K2906" s="20">
        <v>730</v>
      </c>
      <c r="L2906" s="20">
        <v>57</v>
      </c>
      <c r="M2906" s="20">
        <v>0</v>
      </c>
      <c r="N2906" s="20">
        <v>4.0999999999999996</v>
      </c>
      <c r="O2906" s="20">
        <v>145</v>
      </c>
      <c r="P2906" s="20">
        <v>83</v>
      </c>
      <c r="Q2906" s="3">
        <v>4930798</v>
      </c>
      <c r="R2906" s="3">
        <v>17000000</v>
      </c>
      <c r="S2906" s="3">
        <f t="shared" si="450"/>
        <v>-12069202</v>
      </c>
      <c r="T2906" s="4">
        <f t="shared" si="451"/>
        <v>-0.70995305882352944</v>
      </c>
      <c r="U2906" s="5">
        <f t="shared" si="452"/>
        <v>16.116018776470586</v>
      </c>
      <c r="V2906" s="2">
        <f t="shared" si="453"/>
        <v>2012</v>
      </c>
      <c r="W2906" s="18" t="str">
        <f t="shared" si="454"/>
        <v>may</v>
      </c>
      <c r="X2906" s="18" t="str">
        <f t="shared" si="455"/>
        <v>Todd Lincoln</v>
      </c>
      <c r="Y2906" s="18" t="str">
        <f t="shared" si="456"/>
        <v>THE APPARİTİON</v>
      </c>
      <c r="Z2906" s="18" t="str">
        <f t="shared" si="457"/>
        <v>Normal</v>
      </c>
      <c r="AA2906" s="18" t="str">
        <f>VLOOKUP(D2906, lookups!$A$2:$B$18, 2, FALSE)</f>
        <v>Low Budget</v>
      </c>
      <c r="AB2906" s="18" t="str">
        <f t="shared" si="458"/>
        <v>Not Recommended</v>
      </c>
      <c r="AC2906" s="18" t="str">
        <f t="shared" si="459"/>
        <v>High Buzz Mismatch</v>
      </c>
    </row>
    <row r="2907" spans="1:29" x14ac:dyDescent="0.35">
      <c r="A2907" s="18" t="s">
        <v>3341</v>
      </c>
      <c r="B2907" s="19">
        <v>37642</v>
      </c>
      <c r="C2907" s="18" t="s">
        <v>50</v>
      </c>
      <c r="D2907" s="18" t="s">
        <v>38</v>
      </c>
      <c r="E2907" s="18" t="s">
        <v>21</v>
      </c>
      <c r="F2907" s="18" t="s">
        <v>22</v>
      </c>
      <c r="G2907" s="18" t="s">
        <v>102</v>
      </c>
      <c r="H2907" s="18" t="s">
        <v>3342</v>
      </c>
      <c r="I2907" s="18" t="s">
        <v>2170</v>
      </c>
      <c r="J2907" s="20">
        <v>525</v>
      </c>
      <c r="K2907" s="20">
        <v>1445</v>
      </c>
      <c r="L2907" s="20">
        <v>7</v>
      </c>
      <c r="M2907" s="20">
        <v>0</v>
      </c>
      <c r="N2907" s="20">
        <v>2.1</v>
      </c>
      <c r="O2907" s="20">
        <v>60</v>
      </c>
      <c r="P2907" s="20">
        <v>90</v>
      </c>
      <c r="Q2907" s="3">
        <v>4922166</v>
      </c>
      <c r="R2907" s="3">
        <v>12000000</v>
      </c>
      <c r="S2907" s="3">
        <f t="shared" si="450"/>
        <v>-7077834</v>
      </c>
      <c r="T2907" s="4">
        <f t="shared" si="451"/>
        <v>-0.58981950000000005</v>
      </c>
      <c r="U2907" s="5">
        <f t="shared" si="452"/>
        <v>8.1640721999999997</v>
      </c>
      <c r="V2907" s="2">
        <f t="shared" si="453"/>
        <v>2003</v>
      </c>
      <c r="W2907" s="18" t="str">
        <f t="shared" si="454"/>
        <v>yanvar</v>
      </c>
      <c r="X2907" s="18" t="str">
        <f t="shared" si="455"/>
        <v>Robert Iscove</v>
      </c>
      <c r="Y2907" s="18" t="str">
        <f t="shared" si="456"/>
        <v>FROM JUSTİN TO KELLY</v>
      </c>
      <c r="Z2907" s="18" t="str">
        <f t="shared" si="457"/>
        <v>Normal</v>
      </c>
      <c r="AA2907" s="18" t="str">
        <f>VLOOKUP(D2907, lookups!$A$2:$B$18, 2, FALSE)</f>
        <v>Medium Budget</v>
      </c>
      <c r="AB2907" s="18" t="str">
        <f t="shared" si="458"/>
        <v>Not Recommended</v>
      </c>
      <c r="AC2907" s="18" t="str">
        <f t="shared" si="459"/>
        <v>High Buzz Mismatch</v>
      </c>
    </row>
    <row r="2908" spans="1:29" x14ac:dyDescent="0.35">
      <c r="A2908" s="18" t="s">
        <v>2638</v>
      </c>
      <c r="B2908" s="19">
        <v>36910</v>
      </c>
      <c r="C2908" s="18" t="s">
        <v>50</v>
      </c>
      <c r="D2908" s="18" t="s">
        <v>38</v>
      </c>
      <c r="E2908" s="18" t="s">
        <v>21</v>
      </c>
      <c r="F2908" s="18" t="s">
        <v>101</v>
      </c>
      <c r="G2908" s="18" t="s">
        <v>110</v>
      </c>
      <c r="H2908" s="18" t="s">
        <v>2639</v>
      </c>
      <c r="I2908" s="18" t="s">
        <v>2640</v>
      </c>
      <c r="J2908" s="20">
        <v>567</v>
      </c>
      <c r="K2908" s="20">
        <v>1775</v>
      </c>
      <c r="L2908" s="20">
        <v>16</v>
      </c>
      <c r="M2908" s="20">
        <v>618</v>
      </c>
      <c r="N2908" s="20">
        <v>6.1</v>
      </c>
      <c r="O2908" s="20">
        <v>111</v>
      </c>
      <c r="P2908" s="20">
        <v>93</v>
      </c>
      <c r="Q2908" s="3">
        <v>4919896</v>
      </c>
      <c r="R2908" s="3">
        <v>13000000</v>
      </c>
      <c r="S2908" s="3">
        <f t="shared" si="450"/>
        <v>-8080104</v>
      </c>
      <c r="T2908" s="4">
        <f t="shared" si="451"/>
        <v>-0.62154646153846149</v>
      </c>
      <c r="U2908" s="5">
        <f t="shared" si="452"/>
        <v>24.213181415384614</v>
      </c>
      <c r="V2908" s="2">
        <f t="shared" si="453"/>
        <v>2001</v>
      </c>
      <c r="W2908" s="18" t="str">
        <f t="shared" si="454"/>
        <v>yanvar</v>
      </c>
      <c r="X2908" s="18" t="str">
        <f t="shared" si="455"/>
        <v>Jez Butterworth</v>
      </c>
      <c r="Y2908" s="18" t="str">
        <f t="shared" si="456"/>
        <v>BİRTHDAY GİRL</v>
      </c>
      <c r="Z2908" s="18" t="str">
        <f t="shared" si="457"/>
        <v>Normal</v>
      </c>
      <c r="AA2908" s="18" t="str">
        <f>VLOOKUP(D2908, lookups!$A$2:$B$18, 2, FALSE)</f>
        <v>Medium Budget</v>
      </c>
      <c r="AB2908" s="18" t="str">
        <f t="shared" si="458"/>
        <v>Not Recommended</v>
      </c>
      <c r="AC2908" s="18" t="str">
        <f t="shared" si="459"/>
        <v>Normal</v>
      </c>
    </row>
    <row r="2909" spans="1:29" x14ac:dyDescent="0.35">
      <c r="A2909" s="18" t="s">
        <v>1373</v>
      </c>
      <c r="B2909" s="19">
        <v>35230</v>
      </c>
      <c r="C2909" s="18" t="s">
        <v>50</v>
      </c>
      <c r="D2909" s="18" t="s">
        <v>38</v>
      </c>
      <c r="E2909" s="18" t="s">
        <v>21</v>
      </c>
      <c r="F2909" s="18" t="s">
        <v>22</v>
      </c>
      <c r="G2909" s="18" t="s">
        <v>110</v>
      </c>
      <c r="H2909" s="18" t="s">
        <v>1374</v>
      </c>
      <c r="I2909" s="18" t="s">
        <v>557</v>
      </c>
      <c r="J2909" s="20">
        <v>873</v>
      </c>
      <c r="K2909" s="20">
        <v>4497</v>
      </c>
      <c r="L2909" s="20">
        <v>0</v>
      </c>
      <c r="M2909" s="20">
        <v>251</v>
      </c>
      <c r="N2909" s="20">
        <v>5</v>
      </c>
      <c r="O2909" s="20">
        <v>30</v>
      </c>
      <c r="P2909" s="20">
        <v>108</v>
      </c>
      <c r="Q2909" s="3">
        <v>4903000</v>
      </c>
      <c r="R2909" s="3">
        <v>12000000</v>
      </c>
      <c r="S2909" s="3">
        <f t="shared" si="450"/>
        <v>-7097000</v>
      </c>
      <c r="T2909" s="4">
        <f t="shared" si="451"/>
        <v>-0.5914166666666667</v>
      </c>
      <c r="U2909" s="5">
        <f t="shared" si="452"/>
        <v>19.78853333333333</v>
      </c>
      <c r="V2909" s="2">
        <f t="shared" si="453"/>
        <v>1996</v>
      </c>
      <c r="W2909" s="18" t="str">
        <f t="shared" si="454"/>
        <v>iyun</v>
      </c>
      <c r="X2909" s="18" t="str">
        <f t="shared" si="455"/>
        <v>Spike Lee</v>
      </c>
      <c r="Y2909" s="18" t="str">
        <f t="shared" si="456"/>
        <v>GİRL 6</v>
      </c>
      <c r="Z2909" s="18" t="str">
        <f t="shared" si="457"/>
        <v>Normal</v>
      </c>
      <c r="AA2909" s="18" t="str">
        <f>VLOOKUP(D2909, lookups!$A$2:$B$18, 2, FALSE)</f>
        <v>Medium Budget</v>
      </c>
      <c r="AB2909" s="18" t="str">
        <f t="shared" si="458"/>
        <v>Not Recommended</v>
      </c>
      <c r="AC2909" s="18" t="str">
        <f t="shared" si="459"/>
        <v>High Buzz Mismatch</v>
      </c>
    </row>
    <row r="2910" spans="1:29" x14ac:dyDescent="0.35">
      <c r="A2910" s="18" t="s">
        <v>538</v>
      </c>
      <c r="B2910" s="19">
        <v>31663</v>
      </c>
      <c r="C2910" s="18" t="s">
        <v>50</v>
      </c>
      <c r="D2910" s="18" t="s">
        <v>109</v>
      </c>
      <c r="E2910" s="18" t="s">
        <v>21</v>
      </c>
      <c r="F2910" s="18" t="s">
        <v>22</v>
      </c>
      <c r="G2910" s="18" t="s">
        <v>102</v>
      </c>
      <c r="H2910" s="18" t="s">
        <v>539</v>
      </c>
      <c r="I2910" s="18" t="s">
        <v>239</v>
      </c>
      <c r="J2910" s="20">
        <v>425</v>
      </c>
      <c r="K2910" s="20">
        <v>1661</v>
      </c>
      <c r="L2910" s="20">
        <v>365</v>
      </c>
      <c r="M2910" s="20">
        <v>902</v>
      </c>
      <c r="N2910" s="20">
        <v>5.5</v>
      </c>
      <c r="O2910" s="20">
        <v>52</v>
      </c>
      <c r="P2910" s="20">
        <v>100</v>
      </c>
      <c r="Q2910" s="3">
        <v>4884663</v>
      </c>
      <c r="R2910" s="3">
        <v>12000000</v>
      </c>
      <c r="S2910" s="3">
        <f t="shared" si="450"/>
        <v>-7115337</v>
      </c>
      <c r="T2910" s="4">
        <f t="shared" si="451"/>
        <v>-0.59294475000000002</v>
      </c>
      <c r="U2910" s="5">
        <f t="shared" si="452"/>
        <v>21.8530221</v>
      </c>
      <c r="V2910" s="2">
        <f t="shared" si="453"/>
        <v>1986</v>
      </c>
      <c r="W2910" s="18" t="str">
        <f t="shared" si="454"/>
        <v>sentyabr</v>
      </c>
      <c r="X2910" s="18" t="str">
        <f t="shared" si="455"/>
        <v>Tobe Hooper</v>
      </c>
      <c r="Y2910" s="18" t="str">
        <f t="shared" si="456"/>
        <v>INVADERS FROM MARS</v>
      </c>
      <c r="Z2910" s="18" t="str">
        <f t="shared" si="457"/>
        <v>Normal</v>
      </c>
      <c r="AA2910" s="18" t="str">
        <f>VLOOKUP(D2910, lookups!$A$2:$B$18, 2, FALSE)</f>
        <v>Low Budget</v>
      </c>
      <c r="AB2910" s="18" t="str">
        <f t="shared" si="458"/>
        <v>Not Recommended</v>
      </c>
      <c r="AC2910" s="18" t="str">
        <f t="shared" si="459"/>
        <v>High Buzz Mismatch</v>
      </c>
    </row>
    <row r="2911" spans="1:29" x14ac:dyDescent="0.35">
      <c r="A2911" s="18" t="s">
        <v>4929</v>
      </c>
      <c r="B2911" s="19">
        <v>39552</v>
      </c>
      <c r="C2911" s="18" t="s">
        <v>50</v>
      </c>
      <c r="D2911" s="18" t="s">
        <v>38</v>
      </c>
      <c r="E2911" s="18" t="s">
        <v>21</v>
      </c>
      <c r="F2911" s="18" t="s">
        <v>22</v>
      </c>
      <c r="G2911" s="18" t="s">
        <v>110</v>
      </c>
      <c r="H2911" s="18" t="s">
        <v>1285</v>
      </c>
      <c r="I2911" s="18" t="s">
        <v>1452</v>
      </c>
      <c r="J2911" s="20">
        <v>1000</v>
      </c>
      <c r="K2911" s="20">
        <v>3767</v>
      </c>
      <c r="L2911" s="20">
        <v>26</v>
      </c>
      <c r="M2911" s="20">
        <v>1000</v>
      </c>
      <c r="N2911" s="20">
        <v>6.4</v>
      </c>
      <c r="O2911" s="20">
        <v>129</v>
      </c>
      <c r="P2911" s="20">
        <v>92</v>
      </c>
      <c r="Q2911" s="3">
        <v>4881867</v>
      </c>
      <c r="R2911" s="3">
        <v>9000000</v>
      </c>
      <c r="S2911" s="3">
        <f t="shared" si="450"/>
        <v>-4118133</v>
      </c>
      <c r="T2911" s="4">
        <f t="shared" si="451"/>
        <v>-0.45757033333333336</v>
      </c>
      <c r="U2911" s="5">
        <f t="shared" si="452"/>
        <v>25.516971866666669</v>
      </c>
      <c r="V2911" s="2">
        <f t="shared" si="453"/>
        <v>2008</v>
      </c>
      <c r="W2911" s="18" t="str">
        <f t="shared" si="454"/>
        <v>aprel</v>
      </c>
      <c r="X2911" s="18" t="str">
        <f t="shared" si="455"/>
        <v>Andrew Fleming</v>
      </c>
      <c r="Y2911" s="18" t="str">
        <f t="shared" si="456"/>
        <v>HAMLET 2</v>
      </c>
      <c r="Z2911" s="18" t="str">
        <f t="shared" si="457"/>
        <v>Normal</v>
      </c>
      <c r="AA2911" s="18" t="str">
        <f>VLOOKUP(D2911, lookups!$A$2:$B$18, 2, FALSE)</f>
        <v>Medium Budget</v>
      </c>
      <c r="AB2911" s="18" t="str">
        <f t="shared" si="458"/>
        <v>Not Recommended</v>
      </c>
      <c r="AC2911" s="18" t="str">
        <f t="shared" si="459"/>
        <v>Normal</v>
      </c>
    </row>
    <row r="2912" spans="1:29" x14ac:dyDescent="0.35">
      <c r="A2912" s="18" t="s">
        <v>2251</v>
      </c>
      <c r="B2912" s="19">
        <v>36378</v>
      </c>
      <c r="C2912" s="18" t="s">
        <v>50</v>
      </c>
      <c r="D2912" s="18" t="s">
        <v>27</v>
      </c>
      <c r="E2912" s="18" t="s">
        <v>21</v>
      </c>
      <c r="F2912" s="18" t="s">
        <v>22</v>
      </c>
      <c r="G2912" s="18" t="s">
        <v>110</v>
      </c>
      <c r="H2912" s="18" t="s">
        <v>1519</v>
      </c>
      <c r="I2912" s="18" t="s">
        <v>2252</v>
      </c>
      <c r="J2912" s="20">
        <v>4000</v>
      </c>
      <c r="K2912" s="20">
        <v>7103</v>
      </c>
      <c r="L2912" s="20">
        <v>0</v>
      </c>
      <c r="M2912" s="20">
        <v>0</v>
      </c>
      <c r="N2912" s="20">
        <v>7.2</v>
      </c>
      <c r="O2912" s="20">
        <v>152</v>
      </c>
      <c r="P2912" s="20">
        <v>90</v>
      </c>
      <c r="Q2912" s="3">
        <v>4859475</v>
      </c>
      <c r="R2912" s="3">
        <v>6000000</v>
      </c>
      <c r="S2912" s="3">
        <f t="shared" si="450"/>
        <v>-1140525</v>
      </c>
      <c r="T2912" s="4">
        <f t="shared" si="451"/>
        <v>-0.19008749999999999</v>
      </c>
      <c r="U2912" s="5">
        <f t="shared" si="452"/>
        <v>28.723965</v>
      </c>
      <c r="V2912" s="2">
        <f t="shared" si="453"/>
        <v>1999</v>
      </c>
      <c r="W2912" s="18" t="str">
        <f t="shared" si="454"/>
        <v>avgust</v>
      </c>
      <c r="X2912" s="18" t="str">
        <f t="shared" si="455"/>
        <v>Sofia Coppola</v>
      </c>
      <c r="Y2912" s="18" t="str">
        <f t="shared" si="456"/>
        <v>THE VİRGİN SUİCİDES</v>
      </c>
      <c r="Z2912" s="18" t="str">
        <f t="shared" si="457"/>
        <v>Normal</v>
      </c>
      <c r="AA2912" s="18" t="str">
        <f>VLOOKUP(D2912, lookups!$A$2:$B$18, 2, FALSE)</f>
        <v>Medium Budget</v>
      </c>
      <c r="AB2912" s="18" t="str">
        <f t="shared" si="458"/>
        <v>Not Recommended</v>
      </c>
      <c r="AC2912" s="18" t="str">
        <f t="shared" si="459"/>
        <v>Normal</v>
      </c>
    </row>
    <row r="2913" spans="1:29" x14ac:dyDescent="0.35">
      <c r="A2913" s="18" t="s">
        <v>4433</v>
      </c>
      <c r="B2913" s="19">
        <v>38757</v>
      </c>
      <c r="C2913" s="18" t="s">
        <v>50</v>
      </c>
      <c r="D2913" s="18" t="s">
        <v>38</v>
      </c>
      <c r="E2913" s="18" t="s">
        <v>178</v>
      </c>
      <c r="F2913" s="18" t="s">
        <v>179</v>
      </c>
      <c r="G2913" s="18" t="s">
        <v>110</v>
      </c>
      <c r="H2913" s="18" t="s">
        <v>1300</v>
      </c>
      <c r="I2913" s="18" t="s">
        <v>3621</v>
      </c>
      <c r="J2913" s="20">
        <v>12000</v>
      </c>
      <c r="K2913" s="20">
        <v>13208</v>
      </c>
      <c r="L2913" s="20">
        <v>107</v>
      </c>
      <c r="M2913" s="20">
        <v>0</v>
      </c>
      <c r="N2913" s="20">
        <v>7.3</v>
      </c>
      <c r="O2913" s="20">
        <v>165</v>
      </c>
      <c r="P2913" s="20">
        <v>120</v>
      </c>
      <c r="Q2913" s="3">
        <v>4857376</v>
      </c>
      <c r="R2913" s="3">
        <v>13000000</v>
      </c>
      <c r="S2913" s="3">
        <f t="shared" si="450"/>
        <v>-8142624</v>
      </c>
      <c r="T2913" s="4">
        <f t="shared" si="451"/>
        <v>-0.62635569230769228</v>
      </c>
      <c r="U2913" s="5">
        <f t="shared" si="452"/>
        <v>28.949457723076922</v>
      </c>
      <c r="V2913" s="2">
        <f t="shared" si="453"/>
        <v>2006</v>
      </c>
      <c r="W2913" s="18" t="str">
        <f t="shared" si="454"/>
        <v>fevral</v>
      </c>
      <c r="X2913" s="18" t="str">
        <f t="shared" si="455"/>
        <v>Olivier Assayas</v>
      </c>
      <c r="Y2913" s="18" t="str">
        <f t="shared" si="456"/>
        <v>PARİS, JE T'AİME</v>
      </c>
      <c r="Z2913" s="18" t="str">
        <f t="shared" si="457"/>
        <v>Normal</v>
      </c>
      <c r="AA2913" s="18" t="str">
        <f>VLOOKUP(D2913, lookups!$A$2:$B$18, 2, FALSE)</f>
        <v>Medium Budget</v>
      </c>
      <c r="AB2913" s="18" t="str">
        <f t="shared" si="458"/>
        <v>Not Recommended</v>
      </c>
      <c r="AC2913" s="18" t="str">
        <f t="shared" si="459"/>
        <v>Normal</v>
      </c>
    </row>
    <row r="2914" spans="1:29" x14ac:dyDescent="0.35">
      <c r="A2914" s="18" t="s">
        <v>3075</v>
      </c>
      <c r="B2914" s="19">
        <v>37437</v>
      </c>
      <c r="C2914" s="18" t="s">
        <v>50</v>
      </c>
      <c r="D2914" s="18" t="s">
        <v>38</v>
      </c>
      <c r="E2914" s="18" t="s">
        <v>21</v>
      </c>
      <c r="F2914" s="18" t="s">
        <v>22</v>
      </c>
      <c r="G2914" s="18" t="s">
        <v>150</v>
      </c>
      <c r="H2914" s="18" t="s">
        <v>260</v>
      </c>
      <c r="I2914" s="18" t="s">
        <v>260</v>
      </c>
      <c r="J2914" s="20">
        <v>11000</v>
      </c>
      <c r="K2914" s="20">
        <v>12766</v>
      </c>
      <c r="L2914" s="20">
        <v>11000</v>
      </c>
      <c r="M2914" s="20">
        <v>762</v>
      </c>
      <c r="N2914" s="20">
        <v>6.6</v>
      </c>
      <c r="O2914" s="20">
        <v>109</v>
      </c>
      <c r="P2914" s="20">
        <v>112</v>
      </c>
      <c r="Q2914" s="3">
        <v>4839383</v>
      </c>
      <c r="R2914" s="3">
        <v>16000000</v>
      </c>
      <c r="S2914" s="3">
        <f t="shared" si="450"/>
        <v>-11160617</v>
      </c>
      <c r="T2914" s="4">
        <f t="shared" si="451"/>
        <v>-0.69753856250000001</v>
      </c>
      <c r="U2914" s="5">
        <f t="shared" si="452"/>
        <v>26.197184574999998</v>
      </c>
      <c r="V2914" s="2">
        <f t="shared" si="453"/>
        <v>2002</v>
      </c>
      <c r="W2914" s="18" t="str">
        <f t="shared" si="454"/>
        <v>iyun</v>
      </c>
      <c r="X2914" s="18" t="str">
        <f t="shared" si="455"/>
        <v>Woody Allen</v>
      </c>
      <c r="Y2914" s="18" t="str">
        <f t="shared" si="456"/>
        <v>HOLLYWOOD ENDİNG</v>
      </c>
      <c r="Z2914" s="18" t="str">
        <f t="shared" si="457"/>
        <v>Normal</v>
      </c>
      <c r="AA2914" s="18" t="str">
        <f>VLOOKUP(D2914, lookups!$A$2:$B$18, 2, FALSE)</f>
        <v>Medium Budget</v>
      </c>
      <c r="AB2914" s="18" t="str">
        <f t="shared" si="458"/>
        <v>Not Recommended</v>
      </c>
      <c r="AC2914" s="18" t="str">
        <f t="shared" si="459"/>
        <v>Normal</v>
      </c>
    </row>
    <row r="2915" spans="1:29" x14ac:dyDescent="0.35">
      <c r="A2915" s="18" t="s">
        <v>3049</v>
      </c>
      <c r="B2915" s="19">
        <v>37276</v>
      </c>
      <c r="C2915" s="18" t="s">
        <v>50</v>
      </c>
      <c r="D2915" s="18" t="s">
        <v>95</v>
      </c>
      <c r="E2915" s="18" t="s">
        <v>21</v>
      </c>
      <c r="F2915" s="18" t="s">
        <v>101</v>
      </c>
      <c r="G2915" s="18" t="s">
        <v>150</v>
      </c>
      <c r="H2915" s="18" t="s">
        <v>1771</v>
      </c>
      <c r="I2915" s="18" t="s">
        <v>2510</v>
      </c>
      <c r="J2915" s="20">
        <v>3000</v>
      </c>
      <c r="K2915" s="20">
        <v>4123</v>
      </c>
      <c r="L2915" s="20">
        <v>18</v>
      </c>
      <c r="M2915" s="20">
        <v>158</v>
      </c>
      <c r="N2915" s="20">
        <v>4.5</v>
      </c>
      <c r="O2915" s="20">
        <v>53</v>
      </c>
      <c r="P2915" s="20">
        <v>93</v>
      </c>
      <c r="Q2915" s="3">
        <v>4835968</v>
      </c>
      <c r="R2915" s="3">
        <v>40000000</v>
      </c>
      <c r="S2915" s="3">
        <f t="shared" si="450"/>
        <v>-35164032</v>
      </c>
      <c r="T2915" s="4">
        <f t="shared" si="451"/>
        <v>-0.87910080000000002</v>
      </c>
      <c r="U2915" s="5">
        <f t="shared" si="452"/>
        <v>17.664159679999997</v>
      </c>
      <c r="V2915" s="2">
        <f t="shared" si="453"/>
        <v>2002</v>
      </c>
      <c r="W2915" s="18" t="str">
        <f t="shared" si="454"/>
        <v>yanvar</v>
      </c>
      <c r="X2915" s="18" t="str">
        <f t="shared" si="455"/>
        <v>Christian Duguay</v>
      </c>
      <c r="Y2915" s="18" t="str">
        <f t="shared" si="456"/>
        <v>EXTREME OPS</v>
      </c>
      <c r="Z2915" s="18" t="str">
        <f t="shared" si="457"/>
        <v>Normal</v>
      </c>
      <c r="AA2915" s="18" t="str">
        <f>VLOOKUP(D2915, lookups!$A$2:$B$18, 2, FALSE)</f>
        <v>High Budget</v>
      </c>
      <c r="AB2915" s="18" t="str">
        <f t="shared" si="458"/>
        <v>Not Recommended</v>
      </c>
      <c r="AC2915" s="18" t="str">
        <f t="shared" si="459"/>
        <v>High Buzz Mismatch</v>
      </c>
    </row>
    <row r="2916" spans="1:29" x14ac:dyDescent="0.35">
      <c r="A2916" s="18" t="s">
        <v>3164</v>
      </c>
      <c r="B2916" s="19">
        <v>37311</v>
      </c>
      <c r="C2916" s="18" t="s">
        <v>50</v>
      </c>
      <c r="D2916" s="18" t="s">
        <v>38</v>
      </c>
      <c r="E2916" s="18" t="s">
        <v>21</v>
      </c>
      <c r="F2916" s="18" t="s">
        <v>356</v>
      </c>
      <c r="G2916" s="18" t="s">
        <v>110</v>
      </c>
      <c r="H2916" s="18" t="s">
        <v>3165</v>
      </c>
      <c r="I2916" s="18" t="s">
        <v>3166</v>
      </c>
      <c r="J2916" s="20">
        <v>960</v>
      </c>
      <c r="K2916" s="20">
        <v>2415</v>
      </c>
      <c r="L2916" s="20">
        <v>4</v>
      </c>
      <c r="M2916" s="20">
        <v>405</v>
      </c>
      <c r="N2916" s="20">
        <v>5.3</v>
      </c>
      <c r="O2916" s="20">
        <v>66</v>
      </c>
      <c r="P2916" s="20">
        <v>86</v>
      </c>
      <c r="Q2916" s="3">
        <v>4814244</v>
      </c>
      <c r="R2916" s="3">
        <v>11000000</v>
      </c>
      <c r="S2916" s="3">
        <f t="shared" si="450"/>
        <v>-6185756</v>
      </c>
      <c r="T2916" s="4">
        <f t="shared" si="451"/>
        <v>-0.56234145454545459</v>
      </c>
      <c r="U2916" s="5">
        <f t="shared" si="452"/>
        <v>21.01556341818182</v>
      </c>
      <c r="V2916" s="2">
        <f t="shared" si="453"/>
        <v>2002</v>
      </c>
      <c r="W2916" s="18" t="str">
        <f t="shared" si="454"/>
        <v>fevral</v>
      </c>
      <c r="X2916" s="18" t="str">
        <f t="shared" si="455"/>
        <v>Dewey Nicks</v>
      </c>
      <c r="Y2916" s="18" t="str">
        <f t="shared" si="456"/>
        <v>SLACKERS</v>
      </c>
      <c r="Z2916" s="18" t="str">
        <f t="shared" si="457"/>
        <v>Normal</v>
      </c>
      <c r="AA2916" s="18" t="str">
        <f>VLOOKUP(D2916, lookups!$A$2:$B$18, 2, FALSE)</f>
        <v>Medium Budget</v>
      </c>
      <c r="AB2916" s="18" t="str">
        <f t="shared" si="458"/>
        <v>Not Recommended</v>
      </c>
      <c r="AC2916" s="18" t="str">
        <f t="shared" si="459"/>
        <v>High Buzz Mismatch</v>
      </c>
    </row>
    <row r="2917" spans="1:29" x14ac:dyDescent="0.35">
      <c r="A2917" s="18" t="s">
        <v>2744</v>
      </c>
      <c r="B2917" s="19">
        <v>36918</v>
      </c>
      <c r="C2917" s="18" t="s">
        <v>50</v>
      </c>
      <c r="D2917" s="18" t="s">
        <v>38</v>
      </c>
      <c r="E2917" s="18" t="s">
        <v>21</v>
      </c>
      <c r="F2917" s="18" t="s">
        <v>179</v>
      </c>
      <c r="G2917" s="18" t="s">
        <v>150</v>
      </c>
      <c r="H2917" s="18" t="s">
        <v>2745</v>
      </c>
      <c r="I2917" s="18" t="s">
        <v>1004</v>
      </c>
      <c r="J2917" s="20">
        <v>545</v>
      </c>
      <c r="K2917" s="20">
        <v>1149</v>
      </c>
      <c r="L2917" s="20">
        <v>8</v>
      </c>
      <c r="M2917" s="20">
        <v>565</v>
      </c>
      <c r="N2917" s="20">
        <v>5.8</v>
      </c>
      <c r="O2917" s="20">
        <v>61</v>
      </c>
      <c r="P2917" s="20">
        <v>84</v>
      </c>
      <c r="Q2917" s="3">
        <v>4777007</v>
      </c>
      <c r="R2917" s="3">
        <v>40000000</v>
      </c>
      <c r="S2917" s="3">
        <f t="shared" si="450"/>
        <v>-35222993</v>
      </c>
      <c r="T2917" s="4">
        <f t="shared" si="451"/>
        <v>-0.88057482499999995</v>
      </c>
      <c r="U2917" s="5">
        <f t="shared" si="452"/>
        <v>22.904270069999999</v>
      </c>
      <c r="V2917" s="2">
        <f t="shared" si="453"/>
        <v>2001</v>
      </c>
      <c r="W2917" s="18" t="str">
        <f t="shared" si="454"/>
        <v>yanvar</v>
      </c>
      <c r="X2917" s="18" t="str">
        <f t="shared" si="455"/>
        <v>Jean-Marie PoirÃ©</v>
      </c>
      <c r="Y2917" s="18" t="str">
        <f t="shared" si="456"/>
        <v>JUST VİSİTİNG</v>
      </c>
      <c r="Z2917" s="18" t="str">
        <f t="shared" si="457"/>
        <v>Normal</v>
      </c>
      <c r="AA2917" s="18" t="str">
        <f>VLOOKUP(D2917, lookups!$A$2:$B$18, 2, FALSE)</f>
        <v>Medium Budget</v>
      </c>
      <c r="AB2917" s="18" t="str">
        <f t="shared" si="458"/>
        <v>Not Recommended</v>
      </c>
      <c r="AC2917" s="18" t="str">
        <f t="shared" si="459"/>
        <v>High Buzz Mismatch</v>
      </c>
    </row>
    <row r="2918" spans="1:29" x14ac:dyDescent="0.35">
      <c r="A2918" s="18" t="s">
        <v>1312</v>
      </c>
      <c r="B2918" s="19">
        <v>34709</v>
      </c>
      <c r="C2918" s="18" t="s">
        <v>50</v>
      </c>
      <c r="D2918" s="18" t="s">
        <v>38</v>
      </c>
      <c r="E2918" s="18" t="s">
        <v>21</v>
      </c>
      <c r="F2918" s="18" t="s">
        <v>22</v>
      </c>
      <c r="G2918" s="18" t="s">
        <v>110</v>
      </c>
      <c r="H2918" s="18" t="s">
        <v>1313</v>
      </c>
      <c r="I2918" s="18" t="s">
        <v>1314</v>
      </c>
      <c r="J2918" s="20">
        <v>529</v>
      </c>
      <c r="K2918" s="20">
        <v>1502</v>
      </c>
      <c r="L2918" s="20">
        <v>377</v>
      </c>
      <c r="M2918" s="20">
        <v>0</v>
      </c>
      <c r="N2918" s="20">
        <v>7.5</v>
      </c>
      <c r="O2918" s="20">
        <v>74</v>
      </c>
      <c r="P2918" s="20">
        <v>88</v>
      </c>
      <c r="Q2918" s="3">
        <v>4771000</v>
      </c>
      <c r="R2918" s="3">
        <v>800000</v>
      </c>
      <c r="S2918" s="3">
        <f t="shared" si="450"/>
        <v>3971000</v>
      </c>
      <c r="T2918" s="4">
        <f t="shared" si="451"/>
        <v>4.9637500000000001</v>
      </c>
      <c r="U2918" s="5">
        <f t="shared" si="452"/>
        <v>31.985500000000002</v>
      </c>
      <c r="V2918" s="2">
        <f t="shared" si="453"/>
        <v>1995</v>
      </c>
      <c r="W2918" s="18" t="str">
        <f t="shared" si="454"/>
        <v>yanvar</v>
      </c>
      <c r="X2918" s="18" t="str">
        <f t="shared" si="455"/>
        <v>Todd Solondz</v>
      </c>
      <c r="Y2918" s="18" t="str">
        <f t="shared" si="456"/>
        <v>WELCOME TO THE DOLLHOUSE</v>
      </c>
      <c r="Z2918" s="18" t="str">
        <f t="shared" si="457"/>
        <v>Normal</v>
      </c>
      <c r="AA2918" s="18" t="str">
        <f>VLOOKUP(D2918, lookups!$A$2:$B$18, 2, FALSE)</f>
        <v>Medium Budget</v>
      </c>
      <c r="AB2918" s="18" t="str">
        <f t="shared" si="458"/>
        <v>Not Recommended</v>
      </c>
      <c r="AC2918" s="18" t="str">
        <f t="shared" si="459"/>
        <v>Normal</v>
      </c>
    </row>
    <row r="2919" spans="1:29" x14ac:dyDescent="0.35">
      <c r="A2919" s="18" t="s">
        <v>1977</v>
      </c>
      <c r="B2919" s="19">
        <v>36230</v>
      </c>
      <c r="C2919" s="18" t="s">
        <v>50</v>
      </c>
      <c r="D2919" s="18" t="s">
        <v>27</v>
      </c>
      <c r="E2919" s="18" t="s">
        <v>21</v>
      </c>
      <c r="F2919" s="18" t="s">
        <v>22</v>
      </c>
      <c r="G2919" s="18" t="s">
        <v>110</v>
      </c>
      <c r="H2919" s="18" t="s">
        <v>626</v>
      </c>
      <c r="I2919" s="18" t="s">
        <v>541</v>
      </c>
      <c r="J2919" s="20">
        <v>10000</v>
      </c>
      <c r="K2919" s="20">
        <v>10368</v>
      </c>
      <c r="L2919" s="20">
        <v>956</v>
      </c>
      <c r="M2919" s="20">
        <v>860</v>
      </c>
      <c r="N2919" s="20">
        <v>6.6</v>
      </c>
      <c r="O2919" s="20">
        <v>47</v>
      </c>
      <c r="P2919" s="20">
        <v>107</v>
      </c>
      <c r="Q2919" s="3">
        <v>4741987</v>
      </c>
      <c r="R2919" s="3">
        <v>14000000</v>
      </c>
      <c r="S2919" s="3">
        <f t="shared" si="450"/>
        <v>-9258013</v>
      </c>
      <c r="T2919" s="4">
        <f t="shared" si="451"/>
        <v>-0.66128664285714289</v>
      </c>
      <c r="U2919" s="5">
        <f t="shared" si="452"/>
        <v>26.221485342857139</v>
      </c>
      <c r="V2919" s="2">
        <f t="shared" si="453"/>
        <v>1999</v>
      </c>
      <c r="W2919" s="18" t="str">
        <f t="shared" si="454"/>
        <v>mart</v>
      </c>
      <c r="X2919" s="18" t="str">
        <f t="shared" si="455"/>
        <v>Tony Goldwyn</v>
      </c>
      <c r="Y2919" s="18" t="str">
        <f t="shared" si="456"/>
        <v>A WALK ON THE MOON</v>
      </c>
      <c r="Z2919" s="18" t="str">
        <f t="shared" si="457"/>
        <v>Normal</v>
      </c>
      <c r="AA2919" s="18" t="str">
        <f>VLOOKUP(D2919, lookups!$A$2:$B$18, 2, FALSE)</f>
        <v>Medium Budget</v>
      </c>
      <c r="AB2919" s="18" t="str">
        <f t="shared" si="458"/>
        <v>Not Recommended</v>
      </c>
      <c r="AC2919" s="18" t="str">
        <f t="shared" si="459"/>
        <v>Normal</v>
      </c>
    </row>
    <row r="2920" spans="1:29" x14ac:dyDescent="0.35">
      <c r="A2920" s="18" t="s">
        <v>2365</v>
      </c>
      <c r="B2920" s="19">
        <v>36686</v>
      </c>
      <c r="C2920" s="18" t="s">
        <v>50</v>
      </c>
      <c r="D2920" s="18" t="s">
        <v>38</v>
      </c>
      <c r="E2920" s="18" t="s">
        <v>21</v>
      </c>
      <c r="F2920" s="18" t="s">
        <v>22</v>
      </c>
      <c r="G2920" s="18" t="s">
        <v>110</v>
      </c>
      <c r="H2920" s="18" t="s">
        <v>2366</v>
      </c>
      <c r="I2920" s="18" t="s">
        <v>2367</v>
      </c>
      <c r="J2920" s="20">
        <v>555</v>
      </c>
      <c r="K2920" s="20">
        <v>1227</v>
      </c>
      <c r="L2920" s="20">
        <v>28</v>
      </c>
      <c r="M2920" s="20">
        <v>573</v>
      </c>
      <c r="N2920" s="20">
        <v>6</v>
      </c>
      <c r="O2920" s="20">
        <v>65</v>
      </c>
      <c r="P2920" s="20">
        <v>112</v>
      </c>
      <c r="Q2920" s="3">
        <v>4734235</v>
      </c>
      <c r="R2920" s="3">
        <v>15000000</v>
      </c>
      <c r="S2920" s="3">
        <f t="shared" si="450"/>
        <v>-10265765</v>
      </c>
      <c r="T2920" s="4">
        <f t="shared" si="451"/>
        <v>-0.68438433333333337</v>
      </c>
      <c r="U2920" s="5">
        <f t="shared" si="452"/>
        <v>23.783546266666669</v>
      </c>
      <c r="V2920" s="2">
        <f t="shared" si="453"/>
        <v>2000</v>
      </c>
      <c r="W2920" s="18" t="str">
        <f t="shared" si="454"/>
        <v>iyun</v>
      </c>
      <c r="X2920" s="18" t="str">
        <f t="shared" si="455"/>
        <v>Bruce Paltrow</v>
      </c>
      <c r="Y2920" s="18" t="str">
        <f t="shared" si="456"/>
        <v>DUETS</v>
      </c>
      <c r="Z2920" s="18" t="str">
        <f t="shared" si="457"/>
        <v>Normal</v>
      </c>
      <c r="AA2920" s="18" t="str">
        <f>VLOOKUP(D2920, lookups!$A$2:$B$18, 2, FALSE)</f>
        <v>Medium Budget</v>
      </c>
      <c r="AB2920" s="18" t="str">
        <f t="shared" si="458"/>
        <v>Not Recommended</v>
      </c>
      <c r="AC2920" s="18" t="str">
        <f t="shared" si="459"/>
        <v>Normal</v>
      </c>
    </row>
    <row r="2921" spans="1:29" x14ac:dyDescent="0.35">
      <c r="A2921" s="18" t="s">
        <v>2900</v>
      </c>
      <c r="B2921" s="19">
        <v>37052</v>
      </c>
      <c r="C2921" s="18" t="s">
        <v>50</v>
      </c>
      <c r="D2921" s="18" t="s">
        <v>58</v>
      </c>
      <c r="E2921" s="18" t="s">
        <v>21</v>
      </c>
      <c r="F2921" s="18" t="s">
        <v>22</v>
      </c>
      <c r="G2921" s="18" t="s">
        <v>102</v>
      </c>
      <c r="H2921" s="18" t="s">
        <v>2901</v>
      </c>
      <c r="I2921" s="18" t="s">
        <v>2902</v>
      </c>
      <c r="J2921" s="20">
        <v>11000</v>
      </c>
      <c r="K2921" s="20">
        <v>11116</v>
      </c>
      <c r="L2921" s="20">
        <v>7</v>
      </c>
      <c r="M2921" s="20">
        <v>650</v>
      </c>
      <c r="N2921" s="20">
        <v>6.5</v>
      </c>
      <c r="O2921" s="20">
        <v>27</v>
      </c>
      <c r="P2921" s="20">
        <v>113</v>
      </c>
      <c r="Q2921" s="3">
        <v>4720371</v>
      </c>
      <c r="R2921" s="3">
        <v>7000000</v>
      </c>
      <c r="S2921" s="3">
        <f t="shared" si="450"/>
        <v>-2279629</v>
      </c>
      <c r="T2921" s="4">
        <f t="shared" si="451"/>
        <v>-0.32566128571428571</v>
      </c>
      <c r="U2921" s="5">
        <f t="shared" si="452"/>
        <v>25.934735485714288</v>
      </c>
      <c r="V2921" s="2">
        <f t="shared" si="453"/>
        <v>2001</v>
      </c>
      <c r="W2921" s="18" t="str">
        <f t="shared" si="454"/>
        <v>iyun</v>
      </c>
      <c r="X2921" s="18" t="str">
        <f t="shared" si="455"/>
        <v>Mitch Davis</v>
      </c>
      <c r="Y2921" s="18" t="str">
        <f t="shared" si="456"/>
        <v>THE OTHER SİDE OF HEAVEN</v>
      </c>
      <c r="Z2921" s="18" t="str">
        <f t="shared" si="457"/>
        <v>Normal</v>
      </c>
      <c r="AA2921" s="18" t="str">
        <f>VLOOKUP(D2921, lookups!$A$2:$B$18, 2, FALSE)</f>
        <v>High Budget</v>
      </c>
      <c r="AB2921" s="18" t="str">
        <f t="shared" si="458"/>
        <v>Not Recommended</v>
      </c>
      <c r="AC2921" s="18" t="str">
        <f t="shared" si="459"/>
        <v>Normal</v>
      </c>
    </row>
    <row r="2922" spans="1:29" x14ac:dyDescent="0.35">
      <c r="A2922" s="18" t="s">
        <v>3379</v>
      </c>
      <c r="B2922" s="19">
        <v>37677</v>
      </c>
      <c r="C2922" s="18" t="s">
        <v>50</v>
      </c>
      <c r="D2922" s="18" t="s">
        <v>312</v>
      </c>
      <c r="E2922" s="18" t="s">
        <v>21</v>
      </c>
      <c r="F2922" s="18" t="s">
        <v>352</v>
      </c>
      <c r="G2922" s="18" t="s">
        <v>110</v>
      </c>
      <c r="H2922" s="18" t="s">
        <v>1144</v>
      </c>
      <c r="I2922" s="18" t="s">
        <v>1057</v>
      </c>
      <c r="J2922" s="20">
        <v>1000</v>
      </c>
      <c r="K2922" s="20">
        <v>1171</v>
      </c>
      <c r="L2922" s="20">
        <v>319</v>
      </c>
      <c r="M2922" s="20">
        <v>656</v>
      </c>
      <c r="N2922" s="20">
        <v>5.3</v>
      </c>
      <c r="O2922" s="20">
        <v>138</v>
      </c>
      <c r="P2922" s="20">
        <v>113</v>
      </c>
      <c r="Q2922" s="3">
        <v>4717455</v>
      </c>
      <c r="R2922" s="3">
        <v>12000000</v>
      </c>
      <c r="S2922" s="3">
        <f t="shared" si="450"/>
        <v>-7282545</v>
      </c>
      <c r="T2922" s="4">
        <f t="shared" si="451"/>
        <v>-0.60687875000000002</v>
      </c>
      <c r="U2922" s="5">
        <f t="shared" si="452"/>
        <v>21.022848499999998</v>
      </c>
      <c r="V2922" s="2">
        <f t="shared" si="453"/>
        <v>2003</v>
      </c>
      <c r="W2922" s="18" t="str">
        <f t="shared" si="454"/>
        <v>fevral</v>
      </c>
      <c r="X2922" s="18" t="str">
        <f t="shared" si="455"/>
        <v>Jane Campion</v>
      </c>
      <c r="Y2922" s="18" t="str">
        <f t="shared" si="456"/>
        <v>IN THE CUT</v>
      </c>
      <c r="Z2922" s="18" t="str">
        <f t="shared" si="457"/>
        <v>Normal</v>
      </c>
      <c r="AA2922" s="18" t="str">
        <f>VLOOKUP(D2922, lookups!$A$2:$B$18, 2, FALSE)</f>
        <v>Medium Budget</v>
      </c>
      <c r="AB2922" s="18" t="str">
        <f t="shared" si="458"/>
        <v>Not Recommended</v>
      </c>
      <c r="AC2922" s="18" t="str">
        <f t="shared" si="459"/>
        <v>High Buzz Mismatch</v>
      </c>
    </row>
    <row r="2923" spans="1:29" x14ac:dyDescent="0.35">
      <c r="A2923" s="18" t="s">
        <v>3689</v>
      </c>
      <c r="B2923" s="19">
        <v>38057</v>
      </c>
      <c r="C2923" s="18" t="s">
        <v>50</v>
      </c>
      <c r="D2923" s="18" t="s">
        <v>58</v>
      </c>
      <c r="E2923" s="18" t="s">
        <v>96</v>
      </c>
      <c r="F2923" s="18" t="s">
        <v>97</v>
      </c>
      <c r="G2923" s="18" t="s">
        <v>102</v>
      </c>
      <c r="H2923" s="18" t="s">
        <v>1110</v>
      </c>
      <c r="I2923" s="18" t="s">
        <v>1627</v>
      </c>
      <c r="J2923" s="20">
        <v>23000</v>
      </c>
      <c r="K2923" s="20">
        <v>24263</v>
      </c>
      <c r="L2923" s="20">
        <v>6000</v>
      </c>
      <c r="M2923" s="20">
        <v>13000</v>
      </c>
      <c r="N2923" s="20">
        <v>8.1999999999999993</v>
      </c>
      <c r="O2923" s="20">
        <v>212</v>
      </c>
      <c r="P2923" s="20">
        <v>119</v>
      </c>
      <c r="Q2923" s="3">
        <v>4710455</v>
      </c>
      <c r="R2923" s="3">
        <v>24000000</v>
      </c>
      <c r="S2923" s="3">
        <f t="shared" si="450"/>
        <v>-19289545</v>
      </c>
      <c r="T2923" s="4">
        <f t="shared" si="451"/>
        <v>-0.80373104166666665</v>
      </c>
      <c r="U2923" s="5">
        <f t="shared" si="452"/>
        <v>33.778507583333329</v>
      </c>
      <c r="V2923" s="2">
        <f t="shared" si="453"/>
        <v>2004</v>
      </c>
      <c r="W2923" s="18" t="str">
        <f t="shared" si="454"/>
        <v>mart</v>
      </c>
      <c r="X2923" s="18" t="str">
        <f t="shared" si="455"/>
        <v>Hayao Miyazaki</v>
      </c>
      <c r="Y2923" s="18" t="str">
        <f t="shared" si="456"/>
        <v>HOWL'S MOVİNG CASTLE</v>
      </c>
      <c r="Z2923" s="18" t="str">
        <f t="shared" si="457"/>
        <v>Normal</v>
      </c>
      <c r="AA2923" s="18" t="str">
        <f>VLOOKUP(D2923, lookups!$A$2:$B$18, 2, FALSE)</f>
        <v>High Budget</v>
      </c>
      <c r="AB2923" s="18" t="str">
        <f t="shared" si="458"/>
        <v>Not Recommended</v>
      </c>
      <c r="AC2923" s="18" t="str">
        <f t="shared" si="459"/>
        <v>High Buzz / High Score</v>
      </c>
    </row>
    <row r="2924" spans="1:29" x14ac:dyDescent="0.35">
      <c r="A2924" s="18" t="s">
        <v>6830</v>
      </c>
      <c r="B2924" s="19">
        <v>42276</v>
      </c>
      <c r="C2924" s="18" t="s">
        <v>50</v>
      </c>
      <c r="D2924" s="18" t="s">
        <v>27</v>
      </c>
      <c r="E2924" s="18" t="s">
        <v>21</v>
      </c>
      <c r="F2924" s="18" t="s">
        <v>22</v>
      </c>
      <c r="G2924" s="18" t="s">
        <v>150</v>
      </c>
      <c r="H2924" s="18" t="s">
        <v>3468</v>
      </c>
      <c r="I2924" s="18" t="s">
        <v>2273</v>
      </c>
      <c r="J2924" s="20">
        <v>4000</v>
      </c>
      <c r="K2924" s="20">
        <v>6617</v>
      </c>
      <c r="L2924" s="20">
        <v>35</v>
      </c>
      <c r="M2924" s="20">
        <v>0</v>
      </c>
      <c r="N2924" s="20">
        <v>4.5999999999999996</v>
      </c>
      <c r="O2924" s="20">
        <v>12</v>
      </c>
      <c r="P2924" s="20">
        <v>121</v>
      </c>
      <c r="Q2924" s="3">
        <v>4700361</v>
      </c>
      <c r="R2924" s="3">
        <v>5000000</v>
      </c>
      <c r="S2924" s="3">
        <f t="shared" si="450"/>
        <v>-299639</v>
      </c>
      <c r="T2924" s="4">
        <f t="shared" si="451"/>
        <v>-5.9927800000000003E-2</v>
      </c>
      <c r="U2924" s="5">
        <f t="shared" si="452"/>
        <v>18.37602888</v>
      </c>
      <c r="V2924" s="2">
        <f t="shared" si="453"/>
        <v>2015</v>
      </c>
      <c r="W2924" s="18" t="str">
        <f t="shared" si="454"/>
        <v>sentyabr</v>
      </c>
      <c r="X2924" s="18" t="str">
        <f t="shared" si="455"/>
        <v>Michael Polish</v>
      </c>
      <c r="Y2924" s="18" t="str">
        <f t="shared" si="456"/>
        <v>90 MİNUTES İN HEAVEN</v>
      </c>
      <c r="Z2924" s="18" t="str">
        <f t="shared" si="457"/>
        <v>Normal</v>
      </c>
      <c r="AA2924" s="18" t="str">
        <f>VLOOKUP(D2924, lookups!$A$2:$B$18, 2, FALSE)</f>
        <v>Medium Budget</v>
      </c>
      <c r="AB2924" s="18" t="str">
        <f t="shared" si="458"/>
        <v>Not Recommended</v>
      </c>
      <c r="AC2924" s="18" t="str">
        <f t="shared" si="459"/>
        <v>High Buzz Mismatch</v>
      </c>
    </row>
    <row r="2925" spans="1:29" x14ac:dyDescent="0.35">
      <c r="A2925" s="18" t="s">
        <v>4883</v>
      </c>
      <c r="B2925" s="19">
        <v>39608</v>
      </c>
      <c r="C2925" s="18" t="s">
        <v>50</v>
      </c>
      <c r="D2925" s="18" t="s">
        <v>38</v>
      </c>
      <c r="E2925" s="18" t="s">
        <v>21</v>
      </c>
      <c r="F2925" s="18" t="s">
        <v>22</v>
      </c>
      <c r="G2925" s="18" t="s">
        <v>110</v>
      </c>
      <c r="H2925" s="18" t="s">
        <v>2401</v>
      </c>
      <c r="I2925" s="18" t="s">
        <v>4884</v>
      </c>
      <c r="J2925" s="20">
        <v>1000</v>
      </c>
      <c r="K2925" s="20">
        <v>4484</v>
      </c>
      <c r="L2925" s="20">
        <v>0</v>
      </c>
      <c r="M2925" s="20">
        <v>422</v>
      </c>
      <c r="N2925" s="20">
        <v>4.5999999999999996</v>
      </c>
      <c r="O2925" s="20">
        <v>42</v>
      </c>
      <c r="P2925" s="20">
        <v>94</v>
      </c>
      <c r="Q2925" s="3">
        <v>4693919</v>
      </c>
      <c r="R2925" s="3">
        <v>6500000</v>
      </c>
      <c r="S2925" s="3">
        <f t="shared" si="450"/>
        <v>-1806081</v>
      </c>
      <c r="T2925" s="4">
        <f t="shared" si="451"/>
        <v>-0.27785861538461537</v>
      </c>
      <c r="U2925" s="5">
        <f t="shared" si="452"/>
        <v>18.331056553846153</v>
      </c>
      <c r="V2925" s="2">
        <f t="shared" si="453"/>
        <v>2008</v>
      </c>
      <c r="W2925" s="18" t="str">
        <f t="shared" si="454"/>
        <v>iyun</v>
      </c>
      <c r="X2925" s="18" t="str">
        <f t="shared" si="455"/>
        <v>Deb Hagan</v>
      </c>
      <c r="Y2925" s="18" t="str">
        <f t="shared" si="456"/>
        <v>COLLEGE</v>
      </c>
      <c r="Z2925" s="18" t="str">
        <f t="shared" si="457"/>
        <v>Normal</v>
      </c>
      <c r="AA2925" s="18" t="str">
        <f>VLOOKUP(D2925, lookups!$A$2:$B$18, 2, FALSE)</f>
        <v>Medium Budget</v>
      </c>
      <c r="AB2925" s="18" t="str">
        <f t="shared" si="458"/>
        <v>Not Recommended</v>
      </c>
      <c r="AC2925" s="18" t="str">
        <f t="shared" si="459"/>
        <v>High Buzz Mismatch</v>
      </c>
    </row>
    <row r="2926" spans="1:29" x14ac:dyDescent="0.35">
      <c r="A2926" s="18" t="s">
        <v>2092</v>
      </c>
      <c r="B2926" s="19">
        <v>36482</v>
      </c>
      <c r="C2926" s="18" t="s">
        <v>50</v>
      </c>
      <c r="D2926" s="18" t="s">
        <v>38</v>
      </c>
      <c r="E2926" s="18" t="s">
        <v>21</v>
      </c>
      <c r="F2926" s="18" t="s">
        <v>22</v>
      </c>
      <c r="G2926" s="18" t="s">
        <v>150</v>
      </c>
      <c r="H2926" s="18" t="s">
        <v>2093</v>
      </c>
      <c r="I2926" s="18" t="s">
        <v>381</v>
      </c>
      <c r="J2926" s="20">
        <v>883</v>
      </c>
      <c r="K2926" s="20">
        <v>3291</v>
      </c>
      <c r="L2926" s="20">
        <v>15</v>
      </c>
      <c r="M2926" s="20">
        <v>77</v>
      </c>
      <c r="N2926" s="20">
        <v>5.0999999999999996</v>
      </c>
      <c r="O2926" s="20">
        <v>11</v>
      </c>
      <c r="P2926" s="20">
        <v>89</v>
      </c>
      <c r="Q2926" s="3">
        <v>4692814</v>
      </c>
      <c r="R2926" s="3">
        <v>8000000</v>
      </c>
      <c r="S2926" s="3">
        <f t="shared" si="450"/>
        <v>-3307186</v>
      </c>
      <c r="T2926" s="4">
        <f t="shared" si="451"/>
        <v>-0.41339825000000002</v>
      </c>
      <c r="U2926" s="5">
        <f t="shared" si="452"/>
        <v>20.2423407</v>
      </c>
      <c r="V2926" s="2">
        <f t="shared" si="453"/>
        <v>1999</v>
      </c>
      <c r="W2926" s="18" t="str">
        <f t="shared" si="454"/>
        <v>noyabr</v>
      </c>
      <c r="X2926" s="18" t="str">
        <f t="shared" si="455"/>
        <v>Steve Rash</v>
      </c>
      <c r="Y2926" s="18" t="str">
        <f t="shared" si="456"/>
        <v>HELD UP</v>
      </c>
      <c r="Z2926" s="18" t="str">
        <f t="shared" si="457"/>
        <v>Normal</v>
      </c>
      <c r="AA2926" s="18" t="str">
        <f>VLOOKUP(D2926, lookups!$A$2:$B$18, 2, FALSE)</f>
        <v>Medium Budget</v>
      </c>
      <c r="AB2926" s="18" t="str">
        <f t="shared" si="458"/>
        <v>Not Recommended</v>
      </c>
      <c r="AC2926" s="18" t="str">
        <f t="shared" si="459"/>
        <v>High Buzz Mismatch</v>
      </c>
    </row>
    <row r="2927" spans="1:29" x14ac:dyDescent="0.35">
      <c r="A2927" s="18" t="s">
        <v>3079</v>
      </c>
      <c r="B2927" s="19">
        <v>37477</v>
      </c>
      <c r="C2927" s="18" t="s">
        <v>50</v>
      </c>
      <c r="D2927" s="18" t="s">
        <v>38</v>
      </c>
      <c r="E2927" s="18" t="s">
        <v>21</v>
      </c>
      <c r="F2927" s="18" t="s">
        <v>22</v>
      </c>
      <c r="G2927" s="18" t="s">
        <v>110</v>
      </c>
      <c r="H2927" s="18" t="s">
        <v>1015</v>
      </c>
      <c r="I2927" s="18" t="s">
        <v>3080</v>
      </c>
      <c r="J2927" s="20">
        <v>1000</v>
      </c>
      <c r="K2927" s="20">
        <v>2478</v>
      </c>
      <c r="L2927" s="20">
        <v>23</v>
      </c>
      <c r="M2927" s="20">
        <v>838</v>
      </c>
      <c r="N2927" s="20">
        <v>7</v>
      </c>
      <c r="O2927" s="20">
        <v>136</v>
      </c>
      <c r="P2927" s="20">
        <v>99</v>
      </c>
      <c r="Q2927" s="3">
        <v>4681503</v>
      </c>
      <c r="R2927" s="3">
        <v>9000000</v>
      </c>
      <c r="S2927" s="3">
        <f t="shared" si="450"/>
        <v>-4318497</v>
      </c>
      <c r="T2927" s="4">
        <f t="shared" si="451"/>
        <v>-0.47983300000000001</v>
      </c>
      <c r="U2927" s="5">
        <f t="shared" si="452"/>
        <v>27.891866799999999</v>
      </c>
      <c r="V2927" s="2">
        <f t="shared" si="453"/>
        <v>2002</v>
      </c>
      <c r="W2927" s="18" t="str">
        <f t="shared" si="454"/>
        <v>avgust</v>
      </c>
      <c r="X2927" s="18" t="str">
        <f t="shared" si="455"/>
        <v>Burr Steers</v>
      </c>
      <c r="Y2927" s="18" t="str">
        <f t="shared" si="456"/>
        <v>IGBY GOES DOWN</v>
      </c>
      <c r="Z2927" s="18" t="str">
        <f t="shared" si="457"/>
        <v>Normal</v>
      </c>
      <c r="AA2927" s="18" t="str">
        <f>VLOOKUP(D2927, lookups!$A$2:$B$18, 2, FALSE)</f>
        <v>Medium Budget</v>
      </c>
      <c r="AB2927" s="18" t="str">
        <f t="shared" si="458"/>
        <v>Not Recommended</v>
      </c>
      <c r="AC2927" s="18" t="str">
        <f t="shared" si="459"/>
        <v>Normal</v>
      </c>
    </row>
    <row r="2928" spans="1:29" x14ac:dyDescent="0.35">
      <c r="A2928" s="18" t="s">
        <v>944</v>
      </c>
      <c r="B2928" s="19">
        <v>33885</v>
      </c>
      <c r="C2928" s="18" t="s">
        <v>50</v>
      </c>
      <c r="D2928" s="18" t="s">
        <v>27</v>
      </c>
      <c r="E2928" s="18" t="s">
        <v>21</v>
      </c>
      <c r="F2928" s="18" t="s">
        <v>22</v>
      </c>
      <c r="G2928" s="18" t="s">
        <v>150</v>
      </c>
      <c r="H2928" s="18" t="s">
        <v>319</v>
      </c>
      <c r="I2928" s="18" t="s">
        <v>286</v>
      </c>
      <c r="J2928" s="20">
        <v>2000</v>
      </c>
      <c r="K2928" s="20">
        <v>4334</v>
      </c>
      <c r="L2928" s="20">
        <v>503</v>
      </c>
      <c r="M2928" s="20">
        <v>892</v>
      </c>
      <c r="N2928" s="20">
        <v>6.9</v>
      </c>
      <c r="O2928" s="20">
        <v>10</v>
      </c>
      <c r="P2928" s="20">
        <v>114</v>
      </c>
      <c r="Q2928" s="3">
        <v>4651977</v>
      </c>
      <c r="R2928" s="3">
        <v>35000000</v>
      </c>
      <c r="S2928" s="3">
        <f t="shared" si="450"/>
        <v>-30348023</v>
      </c>
      <c r="T2928" s="4">
        <f t="shared" si="451"/>
        <v>-0.86708637142857148</v>
      </c>
      <c r="U2928" s="5">
        <f t="shared" si="452"/>
        <v>27.342365451428574</v>
      </c>
      <c r="V2928" s="2">
        <f t="shared" si="453"/>
        <v>1992</v>
      </c>
      <c r="W2928" s="18" t="str">
        <f t="shared" si="454"/>
        <v>oktyabr</v>
      </c>
      <c r="X2928" s="18" t="str">
        <f t="shared" si="455"/>
        <v>Richard Donner</v>
      </c>
      <c r="Y2928" s="18" t="str">
        <f t="shared" si="456"/>
        <v>RADİO FLYER</v>
      </c>
      <c r="Z2928" s="18" t="str">
        <f t="shared" si="457"/>
        <v>Normal</v>
      </c>
      <c r="AA2928" s="18" t="str">
        <f>VLOOKUP(D2928, lookups!$A$2:$B$18, 2, FALSE)</f>
        <v>Medium Budget</v>
      </c>
      <c r="AB2928" s="18" t="str">
        <f t="shared" si="458"/>
        <v>Not Recommended</v>
      </c>
      <c r="AC2928" s="18" t="str">
        <f t="shared" si="459"/>
        <v>Normal</v>
      </c>
    </row>
    <row r="2929" spans="1:29" x14ac:dyDescent="0.35">
      <c r="A2929" s="18" t="s">
        <v>550</v>
      </c>
      <c r="B2929" s="19">
        <v>31632</v>
      </c>
      <c r="C2929" s="18" t="s">
        <v>19</v>
      </c>
      <c r="D2929" s="18" t="s">
        <v>20</v>
      </c>
      <c r="E2929" s="18" t="s">
        <v>21</v>
      </c>
      <c r="F2929" s="18" t="s">
        <v>22</v>
      </c>
      <c r="G2929" s="18" t="s">
        <v>110</v>
      </c>
      <c r="H2929" s="18" t="s">
        <v>551</v>
      </c>
      <c r="I2929" s="18" t="s">
        <v>552</v>
      </c>
      <c r="J2929" s="20">
        <v>18000</v>
      </c>
      <c r="K2929" s="20">
        <v>19649</v>
      </c>
      <c r="L2929" s="20">
        <v>28</v>
      </c>
      <c r="M2929" s="20">
        <v>0</v>
      </c>
      <c r="N2929" s="20">
        <v>7.1</v>
      </c>
      <c r="O2929" s="20">
        <v>45</v>
      </c>
      <c r="P2929" s="20">
        <v>99</v>
      </c>
      <c r="Q2929" s="3">
        <v>4600000</v>
      </c>
      <c r="R2929" s="3">
        <v>1900000</v>
      </c>
      <c r="S2929" s="3">
        <f t="shared" si="450"/>
        <v>2700000</v>
      </c>
      <c r="T2929" s="4">
        <f t="shared" si="451"/>
        <v>1.4210526315789473</v>
      </c>
      <c r="U2929" s="5">
        <f t="shared" si="452"/>
        <v>28.968421052631577</v>
      </c>
      <c r="V2929" s="2">
        <f t="shared" si="453"/>
        <v>1986</v>
      </c>
      <c r="W2929" s="18" t="str">
        <f t="shared" si="454"/>
        <v>avgust</v>
      </c>
      <c r="X2929" s="18" t="str">
        <f t="shared" si="455"/>
        <v>Tim Hunter</v>
      </c>
      <c r="Y2929" s="18" t="str">
        <f t="shared" si="456"/>
        <v>RİVER'S EDGE</v>
      </c>
      <c r="Z2929" s="18" t="str">
        <f t="shared" si="457"/>
        <v>Normal</v>
      </c>
      <c r="AA2929" s="18" t="str">
        <f>VLOOKUP(D2929, lookups!$A$2:$B$18, 2, FALSE)</f>
        <v>Medium Budget</v>
      </c>
      <c r="AB2929" s="18" t="str">
        <f t="shared" si="458"/>
        <v>Not Recommended</v>
      </c>
      <c r="AC2929" s="18" t="str">
        <f t="shared" si="459"/>
        <v>Normal</v>
      </c>
    </row>
    <row r="2930" spans="1:29" x14ac:dyDescent="0.35">
      <c r="A2930" s="18" t="s">
        <v>3536</v>
      </c>
      <c r="B2930" s="19">
        <v>37698</v>
      </c>
      <c r="C2930" s="18" t="s">
        <v>50</v>
      </c>
      <c r="D2930" s="18" t="s">
        <v>27</v>
      </c>
      <c r="E2930" s="18" t="s">
        <v>21</v>
      </c>
      <c r="F2930" s="18" t="s">
        <v>22</v>
      </c>
      <c r="G2930" s="18" t="s">
        <v>110</v>
      </c>
      <c r="H2930" s="18" t="s">
        <v>1056</v>
      </c>
      <c r="I2930" s="18" t="s">
        <v>3537</v>
      </c>
      <c r="J2930" s="20">
        <v>1000</v>
      </c>
      <c r="K2930" s="20">
        <v>2186</v>
      </c>
      <c r="L2930" s="20">
        <v>308</v>
      </c>
      <c r="M2930" s="20">
        <v>0</v>
      </c>
      <c r="N2930" s="20">
        <v>6.8</v>
      </c>
      <c r="O2930" s="20">
        <v>126</v>
      </c>
      <c r="P2930" s="20">
        <v>100</v>
      </c>
      <c r="Q2930" s="3">
        <v>4599680</v>
      </c>
      <c r="R2930" s="3">
        <v>1500000</v>
      </c>
      <c r="S2930" s="3">
        <f t="shared" si="450"/>
        <v>3099680</v>
      </c>
      <c r="T2930" s="4">
        <f t="shared" si="451"/>
        <v>2.0664533333333335</v>
      </c>
      <c r="U2930" s="5">
        <f t="shared" si="452"/>
        <v>28.026581333333333</v>
      </c>
      <c r="V2930" s="2">
        <f t="shared" si="453"/>
        <v>2003</v>
      </c>
      <c r="W2930" s="18" t="str">
        <f t="shared" si="454"/>
        <v>mart</v>
      </c>
      <c r="X2930" s="18" t="str">
        <f t="shared" si="455"/>
        <v>Catherine Hardwicke</v>
      </c>
      <c r="Y2930" s="18" t="str">
        <f t="shared" si="456"/>
        <v>THİRTEEN</v>
      </c>
      <c r="Z2930" s="18" t="str">
        <f t="shared" si="457"/>
        <v>Normal</v>
      </c>
      <c r="AA2930" s="18" t="str">
        <f>VLOOKUP(D2930, lookups!$A$2:$B$18, 2, FALSE)</f>
        <v>Medium Budget</v>
      </c>
      <c r="AB2930" s="18" t="str">
        <f t="shared" si="458"/>
        <v>Not Recommended</v>
      </c>
      <c r="AC2930" s="18" t="str">
        <f t="shared" si="459"/>
        <v>Normal</v>
      </c>
    </row>
    <row r="2931" spans="1:29" x14ac:dyDescent="0.35">
      <c r="A2931" s="18" t="s">
        <v>4698</v>
      </c>
      <c r="B2931" s="19">
        <v>39250</v>
      </c>
      <c r="C2931" s="18" t="s">
        <v>50</v>
      </c>
      <c r="D2931" s="18" t="s">
        <v>27</v>
      </c>
      <c r="E2931" s="18" t="s">
        <v>21</v>
      </c>
      <c r="F2931" s="18" t="s">
        <v>22</v>
      </c>
      <c r="G2931" s="18" t="s">
        <v>110</v>
      </c>
      <c r="H2931" s="18" t="s">
        <v>4699</v>
      </c>
      <c r="I2931" s="18" t="s">
        <v>1098</v>
      </c>
      <c r="J2931" s="20">
        <v>267</v>
      </c>
      <c r="K2931" s="20">
        <v>538</v>
      </c>
      <c r="L2931" s="20">
        <v>179</v>
      </c>
      <c r="M2931" s="20">
        <v>0</v>
      </c>
      <c r="N2931" s="20">
        <v>6.4</v>
      </c>
      <c r="O2931" s="20">
        <v>115</v>
      </c>
      <c r="P2931" s="20">
        <v>139</v>
      </c>
      <c r="Q2931" s="3">
        <v>4584886</v>
      </c>
      <c r="R2931" s="3">
        <v>45000000</v>
      </c>
      <c r="S2931" s="3">
        <f t="shared" si="450"/>
        <v>-40415114</v>
      </c>
      <c r="T2931" s="4">
        <f t="shared" si="451"/>
        <v>-0.89811364444444441</v>
      </c>
      <c r="U2931" s="5">
        <f t="shared" si="452"/>
        <v>25.240754542222223</v>
      </c>
      <c r="V2931" s="2">
        <f t="shared" si="453"/>
        <v>2007</v>
      </c>
      <c r="W2931" s="18" t="str">
        <f t="shared" si="454"/>
        <v>iyun</v>
      </c>
      <c r="X2931" s="18" t="str">
        <f t="shared" si="455"/>
        <v>Mike Newell</v>
      </c>
      <c r="Y2931" s="18" t="str">
        <f t="shared" si="456"/>
        <v>LOVE İN THE TİME OF CHOLERA</v>
      </c>
      <c r="Z2931" s="18" t="str">
        <f t="shared" si="457"/>
        <v>Normal</v>
      </c>
      <c r="AA2931" s="18" t="str">
        <f>VLOOKUP(D2931, lookups!$A$2:$B$18, 2, FALSE)</f>
        <v>Medium Budget</v>
      </c>
      <c r="AB2931" s="18" t="str">
        <f t="shared" si="458"/>
        <v>Not Recommended</v>
      </c>
      <c r="AC2931" s="18" t="str">
        <f t="shared" si="459"/>
        <v>Normal</v>
      </c>
    </row>
    <row r="2932" spans="1:29" x14ac:dyDescent="0.35">
      <c r="A2932" s="18" t="s">
        <v>6498</v>
      </c>
      <c r="B2932" s="19">
        <v>41608</v>
      </c>
      <c r="C2932" s="18" t="s">
        <v>50</v>
      </c>
      <c r="D2932" s="18" t="s">
        <v>95</v>
      </c>
      <c r="E2932" s="18" t="s">
        <v>21</v>
      </c>
      <c r="F2932" s="18" t="s">
        <v>3420</v>
      </c>
      <c r="G2932" s="18" t="s">
        <v>110</v>
      </c>
      <c r="H2932" s="18" t="s">
        <v>2788</v>
      </c>
      <c r="I2932" s="18" t="s">
        <v>4520</v>
      </c>
      <c r="J2932" s="20">
        <v>11000</v>
      </c>
      <c r="K2932" s="20">
        <v>12286</v>
      </c>
      <c r="L2932" s="20">
        <v>584</v>
      </c>
      <c r="M2932" s="20">
        <v>58000</v>
      </c>
      <c r="N2932" s="20">
        <v>7</v>
      </c>
      <c r="O2932" s="20">
        <v>488</v>
      </c>
      <c r="P2932" s="20">
        <v>126</v>
      </c>
      <c r="Q2932" s="3">
        <v>4563029</v>
      </c>
      <c r="R2932" s="3">
        <v>39200000</v>
      </c>
      <c r="S2932" s="3">
        <f t="shared" si="450"/>
        <v>-34636971</v>
      </c>
      <c r="T2932" s="4">
        <f t="shared" si="451"/>
        <v>-0.88359619897959185</v>
      </c>
      <c r="U2932" s="5">
        <f t="shared" si="452"/>
        <v>33.44656152040816</v>
      </c>
      <c r="V2932" s="2">
        <f t="shared" si="453"/>
        <v>2013</v>
      </c>
      <c r="W2932" s="18" t="str">
        <f t="shared" si="454"/>
        <v>noyabr</v>
      </c>
      <c r="X2932" s="18" t="str">
        <f t="shared" si="455"/>
        <v>Joon-ho Bong</v>
      </c>
      <c r="Y2932" s="18" t="str">
        <f t="shared" si="456"/>
        <v>SNOWPİERCER</v>
      </c>
      <c r="Z2932" s="18" t="str">
        <f t="shared" si="457"/>
        <v>Normal</v>
      </c>
      <c r="AA2932" s="18" t="str">
        <f>VLOOKUP(D2932, lookups!$A$2:$B$18, 2, FALSE)</f>
        <v>High Budget</v>
      </c>
      <c r="AB2932" s="18" t="str">
        <f t="shared" si="458"/>
        <v>Not Recommended</v>
      </c>
      <c r="AC2932" s="18" t="str">
        <f t="shared" si="459"/>
        <v>Normal</v>
      </c>
    </row>
    <row r="2933" spans="1:29" x14ac:dyDescent="0.35">
      <c r="A2933" s="18" t="s">
        <v>2138</v>
      </c>
      <c r="B2933" s="19">
        <v>36515</v>
      </c>
      <c r="C2933" s="18" t="s">
        <v>19</v>
      </c>
      <c r="D2933" s="18" t="s">
        <v>38</v>
      </c>
      <c r="E2933" s="18" t="s">
        <v>21</v>
      </c>
      <c r="F2933" s="18" t="s">
        <v>22</v>
      </c>
      <c r="G2933" s="18" t="s">
        <v>110</v>
      </c>
      <c r="H2933" s="18" t="s">
        <v>2139</v>
      </c>
      <c r="I2933" s="18" t="s">
        <v>512</v>
      </c>
      <c r="J2933" s="20">
        <v>11000</v>
      </c>
      <c r="K2933" s="20">
        <v>17873</v>
      </c>
      <c r="L2933" s="20">
        <v>759</v>
      </c>
      <c r="M2933" s="20">
        <v>209</v>
      </c>
      <c r="N2933" s="20">
        <v>6.9</v>
      </c>
      <c r="O2933" s="20">
        <v>65</v>
      </c>
      <c r="P2933" s="20">
        <v>112</v>
      </c>
      <c r="Q2933" s="3">
        <v>4554569</v>
      </c>
      <c r="R2933" s="3">
        <v>28000000</v>
      </c>
      <c r="S2933" s="3">
        <f t="shared" si="450"/>
        <v>-23445431</v>
      </c>
      <c r="T2933" s="4">
        <f t="shared" si="451"/>
        <v>-0.83733682142857147</v>
      </c>
      <c r="U2933" s="5">
        <f t="shared" si="452"/>
        <v>27.285965271428573</v>
      </c>
      <c r="V2933" s="2">
        <f t="shared" si="453"/>
        <v>1999</v>
      </c>
      <c r="W2933" s="18" t="str">
        <f t="shared" si="454"/>
        <v>dekabr</v>
      </c>
      <c r="X2933" s="18" t="str">
        <f t="shared" si="455"/>
        <v>Lawrence Kasdan</v>
      </c>
      <c r="Y2933" s="18" t="str">
        <f t="shared" si="456"/>
        <v>MUMFORD</v>
      </c>
      <c r="Z2933" s="18" t="str">
        <f t="shared" si="457"/>
        <v>Normal</v>
      </c>
      <c r="AA2933" s="18" t="str">
        <f>VLOOKUP(D2933, lookups!$A$2:$B$18, 2, FALSE)</f>
        <v>Medium Budget</v>
      </c>
      <c r="AB2933" s="18" t="str">
        <f t="shared" si="458"/>
        <v>Not Recommended</v>
      </c>
      <c r="AC2933" s="18" t="str">
        <f t="shared" si="459"/>
        <v>Normal</v>
      </c>
    </row>
    <row r="2934" spans="1:29" x14ac:dyDescent="0.35">
      <c r="A2934" s="18" t="s">
        <v>5316</v>
      </c>
      <c r="B2934" s="19">
        <v>40076</v>
      </c>
      <c r="C2934" s="18" t="s">
        <v>50</v>
      </c>
      <c r="D2934" s="18" t="s">
        <v>38</v>
      </c>
      <c r="E2934" s="18" t="s">
        <v>21</v>
      </c>
      <c r="F2934" s="18" t="s">
        <v>22</v>
      </c>
      <c r="G2934" s="18" t="s">
        <v>110</v>
      </c>
      <c r="H2934" s="18" t="s">
        <v>4024</v>
      </c>
      <c r="I2934" s="18" t="s">
        <v>5317</v>
      </c>
      <c r="J2934" s="20">
        <v>373</v>
      </c>
      <c r="K2934" s="20">
        <v>1831</v>
      </c>
      <c r="L2934" s="20">
        <v>138</v>
      </c>
      <c r="M2934" s="20">
        <v>985</v>
      </c>
      <c r="N2934" s="20">
        <v>5.0999999999999996</v>
      </c>
      <c r="O2934" s="20">
        <v>76</v>
      </c>
      <c r="P2934" s="20">
        <v>90</v>
      </c>
      <c r="Q2934" s="3">
        <v>4542775</v>
      </c>
      <c r="R2934" s="3">
        <v>6000000</v>
      </c>
      <c r="S2934" s="3">
        <f t="shared" si="450"/>
        <v>-1457225</v>
      </c>
      <c r="T2934" s="4">
        <f t="shared" si="451"/>
        <v>-0.24287083333333334</v>
      </c>
      <c r="U2934" s="5">
        <f t="shared" si="452"/>
        <v>20.401351666666667</v>
      </c>
      <c r="V2934" s="2">
        <f t="shared" si="453"/>
        <v>2009</v>
      </c>
      <c r="W2934" s="18" t="str">
        <f t="shared" si="454"/>
        <v>sentyabr</v>
      </c>
      <c r="X2934" s="18" t="str">
        <f t="shared" si="455"/>
        <v>Zach Cregger</v>
      </c>
      <c r="Y2934" s="18" t="str">
        <f t="shared" si="456"/>
        <v>MİSS MARCH</v>
      </c>
      <c r="Z2934" s="18" t="str">
        <f t="shared" si="457"/>
        <v>Normal</v>
      </c>
      <c r="AA2934" s="18" t="str">
        <f>VLOOKUP(D2934, lookups!$A$2:$B$18, 2, FALSE)</f>
        <v>Medium Budget</v>
      </c>
      <c r="AB2934" s="18" t="str">
        <f t="shared" si="458"/>
        <v>Not Recommended</v>
      </c>
      <c r="AC2934" s="18" t="str">
        <f t="shared" si="459"/>
        <v>High Buzz Mismatch</v>
      </c>
    </row>
    <row r="2935" spans="1:29" x14ac:dyDescent="0.35">
      <c r="A2935" s="18" t="s">
        <v>4684</v>
      </c>
      <c r="B2935" s="19">
        <v>39349</v>
      </c>
      <c r="C2935" s="18" t="s">
        <v>50</v>
      </c>
      <c r="D2935" s="18" t="s">
        <v>95</v>
      </c>
      <c r="E2935" s="18" t="s">
        <v>21</v>
      </c>
      <c r="F2935" s="18" t="s">
        <v>29</v>
      </c>
      <c r="G2935" s="18" t="s">
        <v>150</v>
      </c>
      <c r="H2935" s="18" t="s">
        <v>1829</v>
      </c>
      <c r="I2935" s="18" t="s">
        <v>3901</v>
      </c>
      <c r="J2935" s="20">
        <v>26000</v>
      </c>
      <c r="K2935" s="20">
        <v>26564</v>
      </c>
      <c r="L2935" s="20">
        <v>892</v>
      </c>
      <c r="M2935" s="20">
        <v>0</v>
      </c>
      <c r="N2935" s="20">
        <v>3.8</v>
      </c>
      <c r="O2935" s="20">
        <v>140</v>
      </c>
      <c r="P2935" s="20">
        <v>156</v>
      </c>
      <c r="Q2935" s="3">
        <v>4535117</v>
      </c>
      <c r="R2935" s="3">
        <v>60000000</v>
      </c>
      <c r="S2935" s="3">
        <f t="shared" si="450"/>
        <v>-55464883</v>
      </c>
      <c r="T2935" s="4">
        <f t="shared" si="451"/>
        <v>-0.92441471666666664</v>
      </c>
      <c r="U2935" s="5">
        <f t="shared" si="452"/>
        <v>14.830234113333333</v>
      </c>
      <c r="V2935" s="2">
        <f t="shared" si="453"/>
        <v>2007</v>
      </c>
      <c r="W2935" s="18" t="str">
        <f t="shared" si="454"/>
        <v>sentyabr</v>
      </c>
      <c r="X2935" s="18" t="str">
        <f t="shared" si="455"/>
        <v>Uwe Boll</v>
      </c>
      <c r="Y2935" s="18" t="str">
        <f t="shared" si="456"/>
        <v>IN THE NAME OF THE KİNG: A DUNGEON SİEGE TALE</v>
      </c>
      <c r="Z2935" s="18" t="str">
        <f t="shared" si="457"/>
        <v>Underperformer</v>
      </c>
      <c r="AA2935" s="18" t="str">
        <f>VLOOKUP(D2935, lookups!$A$2:$B$18, 2, FALSE)</f>
        <v>High Budget</v>
      </c>
      <c r="AB2935" s="18" t="str">
        <f t="shared" si="458"/>
        <v>Not Recommended</v>
      </c>
      <c r="AC2935" s="18" t="str">
        <f t="shared" si="459"/>
        <v>High Buzz Mismatch</v>
      </c>
    </row>
    <row r="2936" spans="1:29" x14ac:dyDescent="0.35">
      <c r="A2936" s="18" t="s">
        <v>1443</v>
      </c>
      <c r="B2936" s="19">
        <v>35188</v>
      </c>
      <c r="C2936" s="18" t="s">
        <v>50</v>
      </c>
      <c r="D2936" s="18" t="s">
        <v>38</v>
      </c>
      <c r="E2936" s="18" t="s">
        <v>21</v>
      </c>
      <c r="F2936" s="18" t="s">
        <v>22</v>
      </c>
      <c r="G2936" s="18" t="s">
        <v>110</v>
      </c>
      <c r="H2936" s="18" t="s">
        <v>1118</v>
      </c>
      <c r="I2936" s="18" t="s">
        <v>1444</v>
      </c>
      <c r="J2936" s="20">
        <v>4000</v>
      </c>
      <c r="K2936" s="20">
        <v>4230</v>
      </c>
      <c r="L2936" s="20">
        <v>218</v>
      </c>
      <c r="M2936" s="20">
        <v>0</v>
      </c>
      <c r="N2936" s="20">
        <v>7.4</v>
      </c>
      <c r="O2936" s="20">
        <v>77</v>
      </c>
      <c r="P2936" s="20">
        <v>96</v>
      </c>
      <c r="Q2936" s="3">
        <v>4505922</v>
      </c>
      <c r="R2936" s="3">
        <v>200000</v>
      </c>
      <c r="S2936" s="3">
        <f t="shared" si="450"/>
        <v>4305922</v>
      </c>
      <c r="T2936" s="4">
        <f t="shared" si="451"/>
        <v>21.529610000000002</v>
      </c>
      <c r="U2936" s="5">
        <f t="shared" si="452"/>
        <v>38.211843999999999</v>
      </c>
      <c r="V2936" s="2">
        <f t="shared" si="453"/>
        <v>1996</v>
      </c>
      <c r="W2936" s="18" t="str">
        <f t="shared" si="454"/>
        <v>may</v>
      </c>
      <c r="X2936" s="18" t="str">
        <f t="shared" si="455"/>
        <v>Doug Liman</v>
      </c>
      <c r="Y2936" s="18" t="str">
        <f t="shared" si="456"/>
        <v>SWİNGERS</v>
      </c>
      <c r="Z2936" s="18" t="str">
        <f t="shared" si="457"/>
        <v>Normal</v>
      </c>
      <c r="AA2936" s="18" t="str">
        <f>VLOOKUP(D2936, lookups!$A$2:$B$18, 2, FALSE)</f>
        <v>Medium Budget</v>
      </c>
      <c r="AB2936" s="18" t="str">
        <f t="shared" si="458"/>
        <v>Not Recommended</v>
      </c>
      <c r="AC2936" s="18" t="str">
        <f t="shared" si="459"/>
        <v>Normal</v>
      </c>
    </row>
    <row r="2937" spans="1:29" x14ac:dyDescent="0.35">
      <c r="A2937" s="18" t="s">
        <v>976</v>
      </c>
      <c r="B2937" s="19">
        <v>34071</v>
      </c>
      <c r="C2937" s="18" t="s">
        <v>50</v>
      </c>
      <c r="D2937" s="18" t="s">
        <v>20</v>
      </c>
      <c r="E2937" s="18" t="s">
        <v>21</v>
      </c>
      <c r="F2937" s="18" t="s">
        <v>22</v>
      </c>
      <c r="G2937" s="18" t="s">
        <v>110</v>
      </c>
      <c r="H2937" s="18" t="s">
        <v>770</v>
      </c>
      <c r="I2937" s="18" t="s">
        <v>977</v>
      </c>
      <c r="J2937" s="20">
        <v>848</v>
      </c>
      <c r="K2937" s="20">
        <v>3227</v>
      </c>
      <c r="L2937" s="20">
        <v>138</v>
      </c>
      <c r="M2937" s="20">
        <v>6000</v>
      </c>
      <c r="N2937" s="20">
        <v>8</v>
      </c>
      <c r="O2937" s="20">
        <v>12</v>
      </c>
      <c r="P2937" s="20">
        <v>330</v>
      </c>
      <c r="Q2937" s="3">
        <v>4496583</v>
      </c>
      <c r="R2937" s="3">
        <v>35000000</v>
      </c>
      <c r="S2937" s="3">
        <f t="shared" si="450"/>
        <v>-30503417</v>
      </c>
      <c r="T2937" s="4">
        <f t="shared" si="451"/>
        <v>-0.87152620000000003</v>
      </c>
      <c r="U2937" s="5">
        <f t="shared" si="452"/>
        <v>32.251389519999996</v>
      </c>
      <c r="V2937" s="2">
        <f t="shared" si="453"/>
        <v>1993</v>
      </c>
      <c r="W2937" s="18" t="str">
        <f t="shared" si="454"/>
        <v>aprel</v>
      </c>
      <c r="X2937" s="18" t="str">
        <f t="shared" si="455"/>
        <v>Taylor Hackford</v>
      </c>
      <c r="Y2937" s="18" t="str">
        <f t="shared" si="456"/>
        <v>BLOOD IN, BLOOD OUT</v>
      </c>
      <c r="Z2937" s="18" t="str">
        <f t="shared" si="457"/>
        <v>Normal</v>
      </c>
      <c r="AA2937" s="18" t="str">
        <f>VLOOKUP(D2937, lookups!$A$2:$B$18, 2, FALSE)</f>
        <v>Medium Budget</v>
      </c>
      <c r="AB2937" s="18" t="str">
        <f t="shared" si="458"/>
        <v>Not Recommended</v>
      </c>
      <c r="AC2937" s="18" t="str">
        <f t="shared" si="459"/>
        <v>High Buzz / High Score</v>
      </c>
    </row>
    <row r="2938" spans="1:29" x14ac:dyDescent="0.35">
      <c r="A2938" s="18" t="s">
        <v>2077</v>
      </c>
      <c r="B2938" s="19">
        <v>36224</v>
      </c>
      <c r="C2938" s="18" t="s">
        <v>50</v>
      </c>
      <c r="D2938" s="18" t="s">
        <v>38</v>
      </c>
      <c r="E2938" s="18" t="s">
        <v>21</v>
      </c>
      <c r="F2938" s="18" t="s">
        <v>22</v>
      </c>
      <c r="G2938" s="18" t="s">
        <v>110</v>
      </c>
      <c r="H2938" s="18" t="s">
        <v>221</v>
      </c>
      <c r="I2938" s="18" t="s">
        <v>803</v>
      </c>
      <c r="J2938" s="20">
        <v>22000</v>
      </c>
      <c r="K2938" s="20">
        <v>46022</v>
      </c>
      <c r="L2938" s="20">
        <v>541</v>
      </c>
      <c r="M2938" s="20">
        <v>0</v>
      </c>
      <c r="N2938" s="20">
        <v>6.4</v>
      </c>
      <c r="O2938" s="20">
        <v>78</v>
      </c>
      <c r="P2938" s="20">
        <v>112</v>
      </c>
      <c r="Q2938" s="3">
        <v>4485485</v>
      </c>
      <c r="R2938" s="3">
        <v>15000000</v>
      </c>
      <c r="S2938" s="3">
        <f t="shared" si="450"/>
        <v>-10514515</v>
      </c>
      <c r="T2938" s="4">
        <f t="shared" si="451"/>
        <v>-0.70096766666666666</v>
      </c>
      <c r="U2938" s="5">
        <f t="shared" si="452"/>
        <v>25.319612933333335</v>
      </c>
      <c r="V2938" s="2">
        <f t="shared" si="453"/>
        <v>1999</v>
      </c>
      <c r="W2938" s="18" t="str">
        <f t="shared" si="454"/>
        <v>mart</v>
      </c>
      <c r="X2938" s="18" t="str">
        <f t="shared" si="455"/>
        <v>Joel Schumacher</v>
      </c>
      <c r="Y2938" s="18" t="str">
        <f t="shared" si="456"/>
        <v>FLAWLESS</v>
      </c>
      <c r="Z2938" s="18" t="str">
        <f t="shared" si="457"/>
        <v>Normal</v>
      </c>
      <c r="AA2938" s="18" t="str">
        <f>VLOOKUP(D2938, lookups!$A$2:$B$18, 2, FALSE)</f>
        <v>Medium Budget</v>
      </c>
      <c r="AB2938" s="18" t="str">
        <f t="shared" si="458"/>
        <v>Not Recommended</v>
      </c>
      <c r="AC2938" s="18" t="str">
        <f t="shared" si="459"/>
        <v>Normal</v>
      </c>
    </row>
    <row r="2939" spans="1:29" x14ac:dyDescent="0.35">
      <c r="A2939" s="18" t="s">
        <v>3722</v>
      </c>
      <c r="B2939" s="19">
        <v>37989</v>
      </c>
      <c r="C2939" s="18" t="s">
        <v>50</v>
      </c>
      <c r="D2939" s="18" t="s">
        <v>20</v>
      </c>
      <c r="E2939" s="18" t="s">
        <v>21</v>
      </c>
      <c r="F2939" s="18" t="s">
        <v>22</v>
      </c>
      <c r="G2939" s="18" t="s">
        <v>110</v>
      </c>
      <c r="H2939" s="18" t="s">
        <v>1962</v>
      </c>
      <c r="I2939" s="18" t="s">
        <v>627</v>
      </c>
      <c r="J2939" s="20">
        <v>1000</v>
      </c>
      <c r="K2939" s="20">
        <v>4186</v>
      </c>
      <c r="L2939" s="20">
        <v>212</v>
      </c>
      <c r="M2939" s="20">
        <v>2000</v>
      </c>
      <c r="N2939" s="20">
        <v>6.4</v>
      </c>
      <c r="O2939" s="20">
        <v>127</v>
      </c>
      <c r="P2939" s="20">
        <v>101</v>
      </c>
      <c r="Q2939" s="3">
        <v>4476235</v>
      </c>
      <c r="R2939" s="3">
        <v>27000000</v>
      </c>
      <c r="S2939" s="3">
        <f t="shared" si="450"/>
        <v>-22523765</v>
      </c>
      <c r="T2939" s="4">
        <f t="shared" si="451"/>
        <v>-0.83421351851851855</v>
      </c>
      <c r="U2939" s="5">
        <f t="shared" si="452"/>
        <v>25.466314592592592</v>
      </c>
      <c r="V2939" s="2">
        <f t="shared" si="453"/>
        <v>2004</v>
      </c>
      <c r="W2939" s="18" t="str">
        <f t="shared" si="454"/>
        <v>yanvar</v>
      </c>
      <c r="X2939" s="18" t="str">
        <f t="shared" si="455"/>
        <v>Renny Harlin</v>
      </c>
      <c r="Y2939" s="18" t="str">
        <f t="shared" si="456"/>
        <v>MİNDHUNTERS</v>
      </c>
      <c r="Z2939" s="18" t="str">
        <f t="shared" si="457"/>
        <v>Normal</v>
      </c>
      <c r="AA2939" s="18" t="str">
        <f>VLOOKUP(D2939, lookups!$A$2:$B$18, 2, FALSE)</f>
        <v>Medium Budget</v>
      </c>
      <c r="AB2939" s="18" t="str">
        <f t="shared" si="458"/>
        <v>Not Recommended</v>
      </c>
      <c r="AC2939" s="18" t="str">
        <f t="shared" si="459"/>
        <v>Normal</v>
      </c>
    </row>
    <row r="2940" spans="1:29" x14ac:dyDescent="0.35">
      <c r="A2940" s="18" t="s">
        <v>5788</v>
      </c>
      <c r="B2940" s="19">
        <v>40594</v>
      </c>
      <c r="C2940" s="18" t="s">
        <v>50</v>
      </c>
      <c r="D2940" s="18" t="s">
        <v>27</v>
      </c>
      <c r="E2940" s="18" t="s">
        <v>21</v>
      </c>
      <c r="F2940" s="18" t="s">
        <v>101</v>
      </c>
      <c r="G2940" s="18" t="s">
        <v>150</v>
      </c>
      <c r="H2940" s="18" t="s">
        <v>4193</v>
      </c>
      <c r="I2940" s="18" t="s">
        <v>1383</v>
      </c>
      <c r="J2940" s="20">
        <v>898</v>
      </c>
      <c r="K2940" s="20">
        <v>2452</v>
      </c>
      <c r="L2940" s="20">
        <v>776</v>
      </c>
      <c r="M2940" s="20">
        <v>15000</v>
      </c>
      <c r="N2940" s="20">
        <v>6.9</v>
      </c>
      <c r="O2940" s="20">
        <v>288</v>
      </c>
      <c r="P2940" s="20">
        <v>130</v>
      </c>
      <c r="Q2940" s="3">
        <v>4463292</v>
      </c>
      <c r="R2940" s="3">
        <v>30000000</v>
      </c>
      <c r="S2940" s="3">
        <f t="shared" si="450"/>
        <v>-25536708</v>
      </c>
      <c r="T2940" s="4">
        <f t="shared" si="451"/>
        <v>-0.85122359999999997</v>
      </c>
      <c r="U2940" s="5">
        <f t="shared" si="452"/>
        <v>28.759510560000002</v>
      </c>
      <c r="V2940" s="2">
        <f t="shared" si="453"/>
        <v>2011</v>
      </c>
      <c r="W2940" s="18" t="str">
        <f t="shared" si="454"/>
        <v>fevral</v>
      </c>
      <c r="X2940" s="18" t="str">
        <f t="shared" si="455"/>
        <v>Roland Emmerich</v>
      </c>
      <c r="Y2940" s="18" t="str">
        <f t="shared" si="456"/>
        <v>ANONYMOUS</v>
      </c>
      <c r="Z2940" s="18" t="str">
        <f t="shared" si="457"/>
        <v>Normal</v>
      </c>
      <c r="AA2940" s="18" t="str">
        <f>VLOOKUP(D2940, lookups!$A$2:$B$18, 2, FALSE)</f>
        <v>Medium Budget</v>
      </c>
      <c r="AB2940" s="18" t="str">
        <f t="shared" si="458"/>
        <v>Not Recommended</v>
      </c>
      <c r="AC2940" s="18" t="str">
        <f t="shared" si="459"/>
        <v>Normal</v>
      </c>
    </row>
    <row r="2941" spans="1:29" x14ac:dyDescent="0.35">
      <c r="A2941" s="18" t="s">
        <v>4734</v>
      </c>
      <c r="B2941" s="19">
        <v>39240</v>
      </c>
      <c r="C2941" s="18" t="s">
        <v>50</v>
      </c>
      <c r="D2941" s="18" t="s">
        <v>51</v>
      </c>
      <c r="E2941" s="18" t="s">
        <v>178</v>
      </c>
      <c r="F2941" s="18" t="s">
        <v>179</v>
      </c>
      <c r="G2941" s="18" t="s">
        <v>150</v>
      </c>
      <c r="H2941" s="18" t="s">
        <v>180</v>
      </c>
      <c r="I2941" s="18" t="s">
        <v>4735</v>
      </c>
      <c r="J2941" s="20">
        <v>963</v>
      </c>
      <c r="K2941" s="20">
        <v>1754</v>
      </c>
      <c r="L2941" s="20">
        <v>10</v>
      </c>
      <c r="M2941" s="20">
        <v>14000</v>
      </c>
      <c r="N2941" s="20">
        <v>8</v>
      </c>
      <c r="O2941" s="20">
        <v>242</v>
      </c>
      <c r="P2941" s="20">
        <v>89</v>
      </c>
      <c r="Q2941" s="3">
        <v>4443403</v>
      </c>
      <c r="R2941" s="3">
        <v>7300000</v>
      </c>
      <c r="S2941" s="3">
        <f t="shared" si="450"/>
        <v>-2856597</v>
      </c>
      <c r="T2941" s="4">
        <f t="shared" si="451"/>
        <v>-0.3913146575342466</v>
      </c>
      <c r="U2941" s="5">
        <f t="shared" si="452"/>
        <v>33.2434741369863</v>
      </c>
      <c r="V2941" s="2">
        <f t="shared" si="453"/>
        <v>2007</v>
      </c>
      <c r="W2941" s="18" t="str">
        <f t="shared" si="454"/>
        <v>iyun</v>
      </c>
      <c r="X2941" s="18" t="str">
        <f t="shared" si="455"/>
        <v>Vincent Paronnaud</v>
      </c>
      <c r="Y2941" s="18" t="str">
        <f t="shared" si="456"/>
        <v>PERSEPOLİS</v>
      </c>
      <c r="Z2941" s="18" t="str">
        <f t="shared" si="457"/>
        <v>Normal</v>
      </c>
      <c r="AA2941" s="18" t="str">
        <f>VLOOKUP(D2941, lookups!$A$2:$B$18, 2, FALSE)</f>
        <v>High Budget</v>
      </c>
      <c r="AB2941" s="18" t="str">
        <f t="shared" si="458"/>
        <v>Not Recommended</v>
      </c>
      <c r="AC2941" s="18" t="str">
        <f t="shared" si="459"/>
        <v>High Buzz / High Score</v>
      </c>
    </row>
    <row r="2942" spans="1:29" x14ac:dyDescent="0.35">
      <c r="A2942" s="18" t="s">
        <v>5208</v>
      </c>
      <c r="B2942" s="19">
        <v>40111</v>
      </c>
      <c r="C2942" s="18" t="s">
        <v>50</v>
      </c>
      <c r="D2942" s="18" t="s">
        <v>79</v>
      </c>
      <c r="E2942" s="18" t="s">
        <v>21</v>
      </c>
      <c r="F2942" s="18" t="s">
        <v>101</v>
      </c>
      <c r="G2942" s="18" t="s">
        <v>102</v>
      </c>
      <c r="H2942" s="18" t="s">
        <v>5209</v>
      </c>
      <c r="I2942" s="18" t="s">
        <v>1057</v>
      </c>
      <c r="J2942" s="20">
        <v>2000</v>
      </c>
      <c r="K2942" s="20">
        <v>3279</v>
      </c>
      <c r="L2942" s="20">
        <v>319</v>
      </c>
      <c r="M2942" s="20">
        <v>0</v>
      </c>
      <c r="N2942" s="20">
        <v>7</v>
      </c>
      <c r="O2942" s="20">
        <v>222</v>
      </c>
      <c r="P2942" s="20">
        <v>119</v>
      </c>
      <c r="Q2942" s="3">
        <v>4440055</v>
      </c>
      <c r="R2942" s="3">
        <v>8500000</v>
      </c>
      <c r="S2942" s="3">
        <f t="shared" si="450"/>
        <v>-4059945</v>
      </c>
      <c r="T2942" s="4">
        <f t="shared" si="451"/>
        <v>-0.47764058823529409</v>
      </c>
      <c r="U2942" s="5">
        <f t="shared" si="452"/>
        <v>27.808943764705884</v>
      </c>
      <c r="V2942" s="2">
        <f t="shared" si="453"/>
        <v>2009</v>
      </c>
      <c r="W2942" s="18" t="str">
        <f t="shared" si="454"/>
        <v>oktyabr</v>
      </c>
      <c r="X2942" s="18" t="str">
        <f t="shared" si="455"/>
        <v>Jane Campion</v>
      </c>
      <c r="Y2942" s="18" t="str">
        <f t="shared" si="456"/>
        <v>BRİGHT STAR</v>
      </c>
      <c r="Z2942" s="18" t="str">
        <f t="shared" si="457"/>
        <v>Normal</v>
      </c>
      <c r="AA2942" s="18" t="str">
        <f>VLOOKUP(D2942, lookups!$A$2:$B$18, 2, FALSE)</f>
        <v>Medium Budget</v>
      </c>
      <c r="AB2942" s="18" t="str">
        <f t="shared" si="458"/>
        <v>Not Recommended</v>
      </c>
      <c r="AC2942" s="18" t="str">
        <f t="shared" si="459"/>
        <v>Normal</v>
      </c>
    </row>
    <row r="2943" spans="1:29" x14ac:dyDescent="0.35">
      <c r="A2943" s="18" t="s">
        <v>6554</v>
      </c>
      <c r="B2943" s="19">
        <v>41341</v>
      </c>
      <c r="C2943" s="18" t="s">
        <v>50</v>
      </c>
      <c r="D2943" s="18" t="s">
        <v>79</v>
      </c>
      <c r="E2943" s="18" t="s">
        <v>21</v>
      </c>
      <c r="F2943" s="18" t="s">
        <v>352</v>
      </c>
      <c r="G2943" s="18" t="s">
        <v>110</v>
      </c>
      <c r="H2943" s="18" t="s">
        <v>6033</v>
      </c>
      <c r="I2943" s="18" t="s">
        <v>6555</v>
      </c>
      <c r="J2943" s="20">
        <v>25000</v>
      </c>
      <c r="K2943" s="20">
        <v>39463</v>
      </c>
      <c r="L2943" s="20">
        <v>6</v>
      </c>
      <c r="M2943" s="20">
        <v>18000</v>
      </c>
      <c r="N2943" s="20">
        <v>7.1</v>
      </c>
      <c r="O2943" s="20">
        <v>186</v>
      </c>
      <c r="P2943" s="20">
        <v>116</v>
      </c>
      <c r="Q2943" s="3">
        <v>4435083</v>
      </c>
      <c r="R2943" s="3">
        <v>18000000</v>
      </c>
      <c r="S2943" s="3">
        <f t="shared" si="450"/>
        <v>-13564917</v>
      </c>
      <c r="T2943" s="4">
        <f t="shared" si="451"/>
        <v>-0.75360649999999996</v>
      </c>
      <c r="U2943" s="5">
        <f t="shared" si="452"/>
        <v>29.898557399999998</v>
      </c>
      <c r="V2943" s="2">
        <f t="shared" si="453"/>
        <v>2013</v>
      </c>
      <c r="W2943" s="18" t="str">
        <f t="shared" si="454"/>
        <v>mart</v>
      </c>
      <c r="X2943" s="18" t="str">
        <f t="shared" si="455"/>
        <v>Jonathan Teplitzky</v>
      </c>
      <c r="Y2943" s="18" t="str">
        <f t="shared" si="456"/>
        <v>THE RAİLWAY MAN</v>
      </c>
      <c r="Z2943" s="18" t="str">
        <f t="shared" si="457"/>
        <v>Normal</v>
      </c>
      <c r="AA2943" s="18" t="str">
        <f>VLOOKUP(D2943, lookups!$A$2:$B$18, 2, FALSE)</f>
        <v>Medium Budget</v>
      </c>
      <c r="AB2943" s="18" t="str">
        <f t="shared" si="458"/>
        <v>Not Recommended</v>
      </c>
      <c r="AC2943" s="18" t="str">
        <f t="shared" si="459"/>
        <v>Normal</v>
      </c>
    </row>
    <row r="2944" spans="1:29" x14ac:dyDescent="0.35">
      <c r="A2944" s="18" t="s">
        <v>3303</v>
      </c>
      <c r="B2944" s="19">
        <v>37900</v>
      </c>
      <c r="C2944" s="18" t="s">
        <v>50</v>
      </c>
      <c r="D2944" s="18" t="s">
        <v>58</v>
      </c>
      <c r="E2944" s="18" t="s">
        <v>21</v>
      </c>
      <c r="F2944" s="18" t="s">
        <v>22</v>
      </c>
      <c r="G2944" s="18" t="s">
        <v>110</v>
      </c>
      <c r="H2944" s="18" t="s">
        <v>1225</v>
      </c>
      <c r="I2944" s="18" t="s">
        <v>1223</v>
      </c>
      <c r="J2944" s="20">
        <v>11000</v>
      </c>
      <c r="K2944" s="20">
        <v>12947</v>
      </c>
      <c r="L2944" s="20">
        <v>258</v>
      </c>
      <c r="M2944" s="20">
        <v>0</v>
      </c>
      <c r="N2944" s="20">
        <v>6.5</v>
      </c>
      <c r="O2944" s="20">
        <v>54</v>
      </c>
      <c r="P2944" s="20">
        <v>127</v>
      </c>
      <c r="Q2944" s="3">
        <v>4426297</v>
      </c>
      <c r="R2944" s="3">
        <v>35000000</v>
      </c>
      <c r="S2944" s="3">
        <f t="shared" si="450"/>
        <v>-30573703</v>
      </c>
      <c r="T2944" s="4">
        <f t="shared" si="451"/>
        <v>-0.87353437142857138</v>
      </c>
      <c r="U2944" s="5">
        <f t="shared" si="452"/>
        <v>25.650586251428571</v>
      </c>
      <c r="V2944" s="2">
        <f t="shared" si="453"/>
        <v>2003</v>
      </c>
      <c r="W2944" s="18" t="str">
        <f t="shared" si="454"/>
        <v>oktyabr</v>
      </c>
      <c r="X2944" s="18" t="str">
        <f t="shared" si="455"/>
        <v>Martin Campbell</v>
      </c>
      <c r="Y2944" s="18" t="str">
        <f t="shared" si="456"/>
        <v>BEYOND BORDERS</v>
      </c>
      <c r="Z2944" s="18" t="str">
        <f t="shared" si="457"/>
        <v>Normal</v>
      </c>
      <c r="AA2944" s="18" t="str">
        <f>VLOOKUP(D2944, lookups!$A$2:$B$18, 2, FALSE)</f>
        <v>High Budget</v>
      </c>
      <c r="AB2944" s="18" t="str">
        <f t="shared" si="458"/>
        <v>Not Recommended</v>
      </c>
      <c r="AC2944" s="18" t="str">
        <f t="shared" si="459"/>
        <v>Normal</v>
      </c>
    </row>
    <row r="2945" spans="1:29" x14ac:dyDescent="0.35">
      <c r="A2945" s="18" t="s">
        <v>1375</v>
      </c>
      <c r="B2945" s="19">
        <v>35428</v>
      </c>
      <c r="C2945" s="18" t="s">
        <v>50</v>
      </c>
      <c r="D2945" s="18" t="s">
        <v>27</v>
      </c>
      <c r="E2945" s="18" t="s">
        <v>21</v>
      </c>
      <c r="F2945" s="18" t="s">
        <v>101</v>
      </c>
      <c r="G2945" s="18" t="s">
        <v>150</v>
      </c>
      <c r="H2945" s="18" t="s">
        <v>151</v>
      </c>
      <c r="I2945" s="18" t="s">
        <v>743</v>
      </c>
      <c r="J2945" s="20">
        <v>597</v>
      </c>
      <c r="K2945" s="20">
        <v>1645</v>
      </c>
      <c r="L2945" s="20">
        <v>0</v>
      </c>
      <c r="M2945" s="20">
        <v>0</v>
      </c>
      <c r="N2945" s="20">
        <v>7.8</v>
      </c>
      <c r="O2945" s="20">
        <v>85</v>
      </c>
      <c r="P2945" s="20">
        <v>150</v>
      </c>
      <c r="Q2945" s="3">
        <v>4414535</v>
      </c>
      <c r="R2945" s="3">
        <v>18000000</v>
      </c>
      <c r="S2945" s="3">
        <f t="shared" si="450"/>
        <v>-13585465</v>
      </c>
      <c r="T2945" s="4">
        <f t="shared" si="451"/>
        <v>-0.75474805555555557</v>
      </c>
      <c r="U2945" s="5">
        <f t="shared" si="452"/>
        <v>30.898100777777778</v>
      </c>
      <c r="V2945" s="2">
        <f t="shared" si="453"/>
        <v>1996</v>
      </c>
      <c r="W2945" s="18" t="str">
        <f t="shared" si="454"/>
        <v>dekabr</v>
      </c>
      <c r="X2945" s="18" t="str">
        <f t="shared" si="455"/>
        <v>Kenneth Branagh</v>
      </c>
      <c r="Y2945" s="18" t="str">
        <f t="shared" si="456"/>
        <v>HAMLET</v>
      </c>
      <c r="Z2945" s="18" t="str">
        <f t="shared" si="457"/>
        <v>Normal</v>
      </c>
      <c r="AA2945" s="18" t="str">
        <f>VLOOKUP(D2945, lookups!$A$2:$B$18, 2, FALSE)</f>
        <v>Medium Budget</v>
      </c>
      <c r="AB2945" s="18" t="str">
        <f t="shared" si="458"/>
        <v>Not Recommended</v>
      </c>
      <c r="AC2945" s="18" t="str">
        <f t="shared" si="459"/>
        <v>Normal</v>
      </c>
    </row>
    <row r="2946" spans="1:29" x14ac:dyDescent="0.35">
      <c r="A2946" s="18" t="s">
        <v>3195</v>
      </c>
      <c r="B2946" s="19">
        <v>37554</v>
      </c>
      <c r="C2946" s="18" t="s">
        <v>50</v>
      </c>
      <c r="D2946" s="18" t="s">
        <v>95</v>
      </c>
      <c r="E2946" s="18" t="s">
        <v>21</v>
      </c>
      <c r="F2946" s="18" t="s">
        <v>22</v>
      </c>
      <c r="G2946" s="18" t="s">
        <v>150</v>
      </c>
      <c r="H2946" s="18" t="s">
        <v>1236</v>
      </c>
      <c r="I2946" s="18" t="s">
        <v>838</v>
      </c>
      <c r="J2946" s="20">
        <v>3000</v>
      </c>
      <c r="K2946" s="20">
        <v>6161</v>
      </c>
      <c r="L2946" s="20">
        <v>31</v>
      </c>
      <c r="M2946" s="20">
        <v>416</v>
      </c>
      <c r="N2946" s="20">
        <v>3.8</v>
      </c>
      <c r="O2946" s="20">
        <v>66</v>
      </c>
      <c r="P2946" s="20">
        <v>95</v>
      </c>
      <c r="Q2946" s="3">
        <v>4411102</v>
      </c>
      <c r="R2946" s="3">
        <v>100000000</v>
      </c>
      <c r="S2946" s="3">
        <f t="shared" si="450"/>
        <v>-95588898</v>
      </c>
      <c r="T2946" s="4">
        <f t="shared" si="451"/>
        <v>-0.95588898</v>
      </c>
      <c r="U2946" s="5">
        <f t="shared" si="452"/>
        <v>14.859244408</v>
      </c>
      <c r="V2946" s="2">
        <f t="shared" si="453"/>
        <v>2002</v>
      </c>
      <c r="W2946" s="18" t="str">
        <f t="shared" si="454"/>
        <v>oktyabr</v>
      </c>
      <c r="X2946" s="18" t="str">
        <f t="shared" si="455"/>
        <v>Ron Underwood</v>
      </c>
      <c r="Y2946" s="18" t="str">
        <f t="shared" si="456"/>
        <v>THE ADVENTURES OF PLUTO NASH</v>
      </c>
      <c r="Z2946" s="18" t="str">
        <f t="shared" si="457"/>
        <v>Underperformer</v>
      </c>
      <c r="AA2946" s="18" t="str">
        <f>VLOOKUP(D2946, lookups!$A$2:$B$18, 2, FALSE)</f>
        <v>High Budget</v>
      </c>
      <c r="AB2946" s="18" t="str">
        <f t="shared" si="458"/>
        <v>Not Recommended</v>
      </c>
      <c r="AC2946" s="18" t="str">
        <f t="shared" si="459"/>
        <v>High Buzz Mismatch</v>
      </c>
    </row>
    <row r="2947" spans="1:29" x14ac:dyDescent="0.35">
      <c r="A2947" s="18" t="s">
        <v>4271</v>
      </c>
      <c r="B2947" s="19">
        <v>39024</v>
      </c>
      <c r="C2947" s="18" t="s">
        <v>50</v>
      </c>
      <c r="D2947" s="18" t="s">
        <v>27</v>
      </c>
      <c r="E2947" s="18" t="s">
        <v>1536</v>
      </c>
      <c r="F2947" s="18" t="s">
        <v>1537</v>
      </c>
      <c r="G2947" s="18" t="s">
        <v>110</v>
      </c>
      <c r="H2947" s="18" t="s">
        <v>4272</v>
      </c>
      <c r="I2947" s="18" t="s">
        <v>835</v>
      </c>
      <c r="J2947" s="20">
        <v>2000</v>
      </c>
      <c r="K2947" s="20">
        <v>2590</v>
      </c>
      <c r="L2947" s="20">
        <v>719</v>
      </c>
      <c r="M2947" s="20">
        <v>0</v>
      </c>
      <c r="N2947" s="20">
        <v>7.8</v>
      </c>
      <c r="O2947" s="20">
        <v>231</v>
      </c>
      <c r="P2947" s="20">
        <v>145</v>
      </c>
      <c r="Q2947" s="3">
        <v>4398392</v>
      </c>
      <c r="R2947" s="3">
        <v>21000000</v>
      </c>
      <c r="S2947" s="3">
        <f t="shared" ref="S2947:S3010" si="460">Q2947-R2947</f>
        <v>-16601608</v>
      </c>
      <c r="T2947" s="4">
        <f t="shared" ref="T2947:T3010" si="461">IF(R2947&gt;0, (Q2947-R2947)/R2947, 0)</f>
        <v>-0.79055276190476187</v>
      </c>
      <c r="U2947" s="5">
        <f t="shared" ref="U2947:U3010" si="462">(N2947*4) + (T2947*0.4) + (M2947/10000)</f>
        <v>30.883778895238095</v>
      </c>
      <c r="V2947" s="2">
        <f t="shared" ref="V2947:V3010" si="463">YEAR(B2947)</f>
        <v>2006</v>
      </c>
      <c r="W2947" s="18" t="str">
        <f t="shared" ref="W2947:W3010" si="464">TEXT(B2947, "mmmm")</f>
        <v>noyabr</v>
      </c>
      <c r="X2947" s="18" t="str">
        <f t="shared" ref="X2947:X3010" si="465">TRIM(I2947)</f>
        <v>Paul Verhoeven</v>
      </c>
      <c r="Y2947" s="18" t="str">
        <f t="shared" ref="Y2947:Y3010" si="466">UPPER(A2947)</f>
        <v>BLACK BOOK</v>
      </c>
      <c r="Z2947" s="18" t="str">
        <f t="shared" ref="Z2947:Z3010" si="467">IF(AND(R2947&gt;50000000, S2947&lt;0), "Underperformer", IF(AND(R2947&lt;10000000, S2947&gt;50000000), "Overperformer", "Normal"))</f>
        <v>Normal</v>
      </c>
      <c r="AA2947" s="18" t="str">
        <f>VLOOKUP(D2947, lookups!$A$2:$B$18, 2, FALSE)</f>
        <v>Medium Budget</v>
      </c>
      <c r="AB2947" s="18" t="str">
        <f t="shared" ref="AB2947:AB3010" si="468">IF(AND(N2947&gt;7, T2947&gt;1, U2947&gt;70), "Recommended", "Not Recommended")</f>
        <v>Not Recommended</v>
      </c>
      <c r="AC2947" s="18" t="str">
        <f t="shared" ref="AC2947:AC3010" si="469">IF(N2947&gt;=8, "High Buzz / High Score", IF(AND(N2947&lt;6, T2947&lt;1), "High Buzz Mismatch", "Normal"))</f>
        <v>Normal</v>
      </c>
    </row>
    <row r="2948" spans="1:29" x14ac:dyDescent="0.35">
      <c r="A2948" s="18" t="s">
        <v>2171</v>
      </c>
      <c r="B2948" s="19">
        <v>36455</v>
      </c>
      <c r="C2948" s="18" t="s">
        <v>50</v>
      </c>
      <c r="D2948" s="18" t="s">
        <v>38</v>
      </c>
      <c r="E2948" s="18" t="s">
        <v>21</v>
      </c>
      <c r="F2948" s="18" t="s">
        <v>29</v>
      </c>
      <c r="G2948" s="18" t="s">
        <v>150</v>
      </c>
      <c r="H2948" s="18" t="s">
        <v>2033</v>
      </c>
      <c r="I2948" s="18" t="s">
        <v>2172</v>
      </c>
      <c r="J2948" s="20">
        <v>4000</v>
      </c>
      <c r="K2948" s="20">
        <v>5668</v>
      </c>
      <c r="L2948" s="20">
        <v>3</v>
      </c>
      <c r="M2948" s="20">
        <v>901</v>
      </c>
      <c r="N2948" s="20">
        <v>5.3</v>
      </c>
      <c r="O2948" s="20">
        <v>35</v>
      </c>
      <c r="P2948" s="20">
        <v>96</v>
      </c>
      <c r="Q2948" s="3">
        <v>4394936</v>
      </c>
      <c r="R2948" s="3">
        <v>6000000</v>
      </c>
      <c r="S2948" s="3">
        <f t="shared" si="460"/>
        <v>-1605064</v>
      </c>
      <c r="T2948" s="4">
        <f t="shared" si="461"/>
        <v>-0.26751066666666667</v>
      </c>
      <c r="U2948" s="5">
        <f t="shared" si="462"/>
        <v>21.183095733333332</v>
      </c>
      <c r="V2948" s="2">
        <f t="shared" si="463"/>
        <v>1999</v>
      </c>
      <c r="W2948" s="18" t="str">
        <f t="shared" si="464"/>
        <v>oktyabr</v>
      </c>
      <c r="X2948" s="18" t="str">
        <f t="shared" si="465"/>
        <v>Mark Tarlov</v>
      </c>
      <c r="Y2948" s="18" t="str">
        <f t="shared" si="466"/>
        <v>SİMPLY IRRESİSTİBLE</v>
      </c>
      <c r="Z2948" s="18" t="str">
        <f t="shared" si="467"/>
        <v>Normal</v>
      </c>
      <c r="AA2948" s="18" t="str">
        <f>VLOOKUP(D2948, lookups!$A$2:$B$18, 2, FALSE)</f>
        <v>Medium Budget</v>
      </c>
      <c r="AB2948" s="18" t="str">
        <f t="shared" si="468"/>
        <v>Not Recommended</v>
      </c>
      <c r="AC2948" s="18" t="str">
        <f t="shared" si="469"/>
        <v>High Buzz Mismatch</v>
      </c>
    </row>
    <row r="2949" spans="1:29" x14ac:dyDescent="0.35">
      <c r="A2949" s="18" t="s">
        <v>5372</v>
      </c>
      <c r="B2949" s="19">
        <v>40141</v>
      </c>
      <c r="C2949" s="18" t="s">
        <v>50</v>
      </c>
      <c r="D2949" s="18" t="s">
        <v>38</v>
      </c>
      <c r="E2949" s="18" t="s">
        <v>21</v>
      </c>
      <c r="F2949" s="18" t="s">
        <v>22</v>
      </c>
      <c r="G2949" s="18" t="s">
        <v>110</v>
      </c>
      <c r="H2949" s="18" t="s">
        <v>4783</v>
      </c>
      <c r="I2949" s="18" t="s">
        <v>5373</v>
      </c>
      <c r="J2949" s="20">
        <v>966</v>
      </c>
      <c r="K2949" s="20">
        <v>2661</v>
      </c>
      <c r="L2949" s="20">
        <v>34</v>
      </c>
      <c r="M2949" s="20">
        <v>0</v>
      </c>
      <c r="N2949" s="20">
        <v>6.4</v>
      </c>
      <c r="O2949" s="20">
        <v>116</v>
      </c>
      <c r="P2949" s="20">
        <v>90</v>
      </c>
      <c r="Q2949" s="3">
        <v>4360548</v>
      </c>
      <c r="R2949" s="3">
        <v>15000000</v>
      </c>
      <c r="S2949" s="3">
        <f t="shared" si="460"/>
        <v>-10639452</v>
      </c>
      <c r="T2949" s="4">
        <f t="shared" si="461"/>
        <v>-0.70929679999999995</v>
      </c>
      <c r="U2949" s="5">
        <f t="shared" si="462"/>
        <v>25.316281280000002</v>
      </c>
      <c r="V2949" s="2">
        <f t="shared" si="463"/>
        <v>2009</v>
      </c>
      <c r="W2949" s="18" t="str">
        <f t="shared" si="464"/>
        <v>noyabr</v>
      </c>
      <c r="X2949" s="18" t="str">
        <f t="shared" si="465"/>
        <v>Brian Koppelman</v>
      </c>
      <c r="Y2949" s="18" t="str">
        <f t="shared" si="466"/>
        <v>SOLİTARY MAN</v>
      </c>
      <c r="Z2949" s="18" t="str">
        <f t="shared" si="467"/>
        <v>Normal</v>
      </c>
      <c r="AA2949" s="18" t="str">
        <f>VLOOKUP(D2949, lookups!$A$2:$B$18, 2, FALSE)</f>
        <v>Medium Budget</v>
      </c>
      <c r="AB2949" s="18" t="str">
        <f t="shared" si="468"/>
        <v>Not Recommended</v>
      </c>
      <c r="AC2949" s="18" t="str">
        <f t="shared" si="469"/>
        <v>Normal</v>
      </c>
    </row>
    <row r="2950" spans="1:29" x14ac:dyDescent="0.35">
      <c r="A2950" s="18" t="s">
        <v>1327</v>
      </c>
      <c r="B2950" s="19">
        <v>35222</v>
      </c>
      <c r="C2950" s="18" t="s">
        <v>50</v>
      </c>
      <c r="D2950" s="18" t="s">
        <v>38</v>
      </c>
      <c r="E2950" s="18" t="s">
        <v>21</v>
      </c>
      <c r="F2950" s="18" t="s">
        <v>22</v>
      </c>
      <c r="G2950" s="18" t="s">
        <v>102</v>
      </c>
      <c r="H2950" s="18" t="s">
        <v>1328</v>
      </c>
      <c r="I2950" s="18" t="s">
        <v>202</v>
      </c>
      <c r="J2950" s="20">
        <v>3000</v>
      </c>
      <c r="K2950" s="20">
        <v>3864</v>
      </c>
      <c r="L2950" s="20">
        <v>278</v>
      </c>
      <c r="M2950" s="20">
        <v>350</v>
      </c>
      <c r="N2950" s="20">
        <v>5.3</v>
      </c>
      <c r="O2950" s="20">
        <v>15</v>
      </c>
      <c r="P2950" s="20">
        <v>110</v>
      </c>
      <c r="Q2950" s="3">
        <v>4357000</v>
      </c>
      <c r="R2950" s="3">
        <v>30000000</v>
      </c>
      <c r="S2950" s="3">
        <f t="shared" si="460"/>
        <v>-25643000</v>
      </c>
      <c r="T2950" s="4">
        <f t="shared" si="461"/>
        <v>-0.85476666666666667</v>
      </c>
      <c r="U2950" s="5">
        <f t="shared" si="462"/>
        <v>20.893093333333333</v>
      </c>
      <c r="V2950" s="2">
        <f t="shared" si="463"/>
        <v>1996</v>
      </c>
      <c r="W2950" s="18" t="str">
        <f t="shared" si="464"/>
        <v>iyun</v>
      </c>
      <c r="X2950" s="18" t="str">
        <f t="shared" si="465"/>
        <v>Norman Jewison</v>
      </c>
      <c r="Y2950" s="18" t="str">
        <f t="shared" si="466"/>
        <v>BOGUS</v>
      </c>
      <c r="Z2950" s="18" t="str">
        <f t="shared" si="467"/>
        <v>Normal</v>
      </c>
      <c r="AA2950" s="18" t="str">
        <f>VLOOKUP(D2950, lookups!$A$2:$B$18, 2, FALSE)</f>
        <v>Medium Budget</v>
      </c>
      <c r="AB2950" s="18" t="str">
        <f t="shared" si="468"/>
        <v>Not Recommended</v>
      </c>
      <c r="AC2950" s="18" t="str">
        <f t="shared" si="469"/>
        <v>High Buzz Mismatch</v>
      </c>
    </row>
    <row r="2951" spans="1:29" x14ac:dyDescent="0.35">
      <c r="A2951" s="18" t="s">
        <v>2800</v>
      </c>
      <c r="B2951" s="19">
        <v>37110</v>
      </c>
      <c r="C2951" s="18" t="s">
        <v>50</v>
      </c>
      <c r="D2951" s="18" t="s">
        <v>38</v>
      </c>
      <c r="E2951" s="18" t="s">
        <v>21</v>
      </c>
      <c r="F2951" s="18" t="s">
        <v>22</v>
      </c>
      <c r="G2951" s="18" t="s">
        <v>102</v>
      </c>
      <c r="H2951" s="18" t="s">
        <v>2801</v>
      </c>
      <c r="I2951" s="18" t="s">
        <v>2802</v>
      </c>
      <c r="J2951" s="20">
        <v>719</v>
      </c>
      <c r="K2951" s="20">
        <v>2446</v>
      </c>
      <c r="L2951" s="20">
        <v>49</v>
      </c>
      <c r="M2951" s="20">
        <v>0</v>
      </c>
      <c r="N2951" s="20">
        <v>4.0999999999999996</v>
      </c>
      <c r="O2951" s="20">
        <v>46</v>
      </c>
      <c r="P2951" s="20">
        <v>85</v>
      </c>
      <c r="Q2951" s="3">
        <v>4356743</v>
      </c>
      <c r="R2951" s="3">
        <v>16000000</v>
      </c>
      <c r="S2951" s="3">
        <f t="shared" si="460"/>
        <v>-11643257</v>
      </c>
      <c r="T2951" s="4">
        <f t="shared" si="461"/>
        <v>-0.72770356250000001</v>
      </c>
      <c r="U2951" s="5">
        <f t="shared" si="462"/>
        <v>16.108918574999997</v>
      </c>
      <c r="V2951" s="2">
        <f t="shared" si="463"/>
        <v>2001</v>
      </c>
      <c r="W2951" s="18" t="str">
        <f t="shared" si="464"/>
        <v>avgust</v>
      </c>
      <c r="X2951" s="18" t="str">
        <f t="shared" si="465"/>
        <v>Eric Bross</v>
      </c>
      <c r="Y2951" s="18" t="str">
        <f t="shared" si="466"/>
        <v>ON THE LİNE</v>
      </c>
      <c r="Z2951" s="18" t="str">
        <f t="shared" si="467"/>
        <v>Normal</v>
      </c>
      <c r="AA2951" s="18" t="str">
        <f>VLOOKUP(D2951, lookups!$A$2:$B$18, 2, FALSE)</f>
        <v>Medium Budget</v>
      </c>
      <c r="AB2951" s="18" t="str">
        <f t="shared" si="468"/>
        <v>Not Recommended</v>
      </c>
      <c r="AC2951" s="18" t="str">
        <f t="shared" si="469"/>
        <v>High Buzz Mismatch</v>
      </c>
    </row>
    <row r="2952" spans="1:29" x14ac:dyDescent="0.35">
      <c r="A2952" s="18" t="s">
        <v>1117</v>
      </c>
      <c r="B2952" s="19">
        <v>34619</v>
      </c>
      <c r="C2952" s="18" t="s">
        <v>50</v>
      </c>
      <c r="D2952" s="18" t="s">
        <v>38</v>
      </c>
      <c r="E2952" s="18" t="s">
        <v>21</v>
      </c>
      <c r="F2952" s="18" t="s">
        <v>22</v>
      </c>
      <c r="G2952" s="18" t="s">
        <v>150</v>
      </c>
      <c r="H2952" s="18" t="s">
        <v>1118</v>
      </c>
      <c r="I2952" s="18" t="s">
        <v>1119</v>
      </c>
      <c r="J2952" s="20">
        <v>4000</v>
      </c>
      <c r="K2952" s="20">
        <v>4908</v>
      </c>
      <c r="L2952" s="20">
        <v>157</v>
      </c>
      <c r="M2952" s="20">
        <v>0</v>
      </c>
      <c r="N2952" s="20">
        <v>6.5</v>
      </c>
      <c r="O2952" s="20">
        <v>15</v>
      </c>
      <c r="P2952" s="20">
        <v>79</v>
      </c>
      <c r="Q2952" s="3">
        <v>4350774</v>
      </c>
      <c r="R2952" s="3">
        <v>8000000</v>
      </c>
      <c r="S2952" s="3">
        <f t="shared" si="460"/>
        <v>-3649226</v>
      </c>
      <c r="T2952" s="4">
        <f t="shared" si="461"/>
        <v>-0.45615325000000001</v>
      </c>
      <c r="U2952" s="5">
        <f t="shared" si="462"/>
        <v>25.8175387</v>
      </c>
      <c r="V2952" s="2">
        <f t="shared" si="463"/>
        <v>1994</v>
      </c>
      <c r="W2952" s="18" t="str">
        <f t="shared" si="464"/>
        <v>oktyabr</v>
      </c>
      <c r="X2952" s="18" t="str">
        <f t="shared" si="465"/>
        <v>Hart Bochner</v>
      </c>
      <c r="Y2952" s="18" t="str">
        <f t="shared" si="466"/>
        <v>PCU</v>
      </c>
      <c r="Z2952" s="18" t="str">
        <f t="shared" si="467"/>
        <v>Normal</v>
      </c>
      <c r="AA2952" s="18" t="str">
        <f>VLOOKUP(D2952, lookups!$A$2:$B$18, 2, FALSE)</f>
        <v>Medium Budget</v>
      </c>
      <c r="AB2952" s="18" t="str">
        <f t="shared" si="468"/>
        <v>Not Recommended</v>
      </c>
      <c r="AC2952" s="18" t="str">
        <f t="shared" si="469"/>
        <v>Normal</v>
      </c>
    </row>
    <row r="2953" spans="1:29" x14ac:dyDescent="0.35">
      <c r="A2953" s="18" t="s">
        <v>1833</v>
      </c>
      <c r="B2953" s="19">
        <v>35923</v>
      </c>
      <c r="C2953" s="18" t="s">
        <v>50</v>
      </c>
      <c r="D2953" s="18" t="s">
        <v>38</v>
      </c>
      <c r="E2953" s="18" t="s">
        <v>21</v>
      </c>
      <c r="F2953" s="18" t="s">
        <v>22</v>
      </c>
      <c r="G2953" s="18" t="s">
        <v>102</v>
      </c>
      <c r="H2953" s="18" t="s">
        <v>1834</v>
      </c>
      <c r="I2953" s="18" t="s">
        <v>1835</v>
      </c>
      <c r="J2953" s="20">
        <v>23000</v>
      </c>
      <c r="K2953" s="20">
        <v>24436</v>
      </c>
      <c r="L2953" s="20">
        <v>9</v>
      </c>
      <c r="M2953" s="20">
        <v>839</v>
      </c>
      <c r="N2953" s="20">
        <v>3.9</v>
      </c>
      <c r="O2953" s="20">
        <v>18</v>
      </c>
      <c r="P2953" s="20">
        <v>93</v>
      </c>
      <c r="Q2953" s="3">
        <v>4308981</v>
      </c>
      <c r="R2953" s="3">
        <v>24000000</v>
      </c>
      <c r="S2953" s="3">
        <f t="shared" si="460"/>
        <v>-19691019</v>
      </c>
      <c r="T2953" s="4">
        <f t="shared" si="461"/>
        <v>-0.82045912499999996</v>
      </c>
      <c r="U2953" s="5">
        <f t="shared" si="462"/>
        <v>15.35571635</v>
      </c>
      <c r="V2953" s="2">
        <f t="shared" si="463"/>
        <v>1998</v>
      </c>
      <c r="W2953" s="18" t="str">
        <f t="shared" si="464"/>
        <v>may</v>
      </c>
      <c r="X2953" s="18" t="str">
        <f t="shared" si="465"/>
        <v>Steve Boyum</v>
      </c>
      <c r="Y2953" s="18" t="str">
        <f t="shared" si="466"/>
        <v>MEET THE DEEDLES</v>
      </c>
      <c r="Z2953" s="18" t="str">
        <f t="shared" si="467"/>
        <v>Normal</v>
      </c>
      <c r="AA2953" s="18" t="str">
        <f>VLOOKUP(D2953, lookups!$A$2:$B$18, 2, FALSE)</f>
        <v>Medium Budget</v>
      </c>
      <c r="AB2953" s="18" t="str">
        <f t="shared" si="468"/>
        <v>Not Recommended</v>
      </c>
      <c r="AC2953" s="18" t="str">
        <f t="shared" si="469"/>
        <v>High Buzz Mismatch</v>
      </c>
    </row>
    <row r="2954" spans="1:29" x14ac:dyDescent="0.35">
      <c r="A2954" s="18" t="s">
        <v>1696</v>
      </c>
      <c r="B2954" s="19">
        <v>35598</v>
      </c>
      <c r="C2954" s="18" t="s">
        <v>50</v>
      </c>
      <c r="D2954" s="18" t="s">
        <v>27</v>
      </c>
      <c r="E2954" s="18" t="s">
        <v>21</v>
      </c>
      <c r="F2954" s="18" t="s">
        <v>356</v>
      </c>
      <c r="G2954" s="18" t="s">
        <v>110</v>
      </c>
      <c r="H2954" s="18" t="s">
        <v>1093</v>
      </c>
      <c r="I2954" s="18" t="s">
        <v>1094</v>
      </c>
      <c r="J2954" s="20">
        <v>990</v>
      </c>
      <c r="K2954" s="20">
        <v>2820</v>
      </c>
      <c r="L2954" s="20">
        <v>460</v>
      </c>
      <c r="M2954" s="20">
        <v>920</v>
      </c>
      <c r="N2954" s="20">
        <v>7.7</v>
      </c>
      <c r="O2954" s="20">
        <v>120</v>
      </c>
      <c r="P2954" s="20">
        <v>112</v>
      </c>
      <c r="Q2954" s="3">
        <v>4306697</v>
      </c>
      <c r="R2954" s="3">
        <v>5000000</v>
      </c>
      <c r="S2954" s="3">
        <f t="shared" si="460"/>
        <v>-693303</v>
      </c>
      <c r="T2954" s="4">
        <f t="shared" si="461"/>
        <v>-0.13866059999999999</v>
      </c>
      <c r="U2954" s="5">
        <f t="shared" si="462"/>
        <v>30.83653576</v>
      </c>
      <c r="V2954" s="2">
        <f t="shared" si="463"/>
        <v>1997</v>
      </c>
      <c r="W2954" s="18" t="str">
        <f t="shared" si="464"/>
        <v>iyun</v>
      </c>
      <c r="X2954" s="18" t="str">
        <f t="shared" si="465"/>
        <v>Atom Egoyan</v>
      </c>
      <c r="Y2954" s="18" t="str">
        <f t="shared" si="466"/>
        <v>THE SWEET HEREAFTER</v>
      </c>
      <c r="Z2954" s="18" t="str">
        <f t="shared" si="467"/>
        <v>Normal</v>
      </c>
      <c r="AA2954" s="18" t="str">
        <f>VLOOKUP(D2954, lookups!$A$2:$B$18, 2, FALSE)</f>
        <v>Medium Budget</v>
      </c>
      <c r="AB2954" s="18" t="str">
        <f t="shared" si="468"/>
        <v>Not Recommended</v>
      </c>
      <c r="AC2954" s="18" t="str">
        <f t="shared" si="469"/>
        <v>Normal</v>
      </c>
    </row>
    <row r="2955" spans="1:29" x14ac:dyDescent="0.35">
      <c r="A2955" s="18" t="s">
        <v>1214</v>
      </c>
      <c r="B2955" s="19">
        <v>34929</v>
      </c>
      <c r="C2955" s="18" t="s">
        <v>50</v>
      </c>
      <c r="D2955" s="18" t="s">
        <v>38</v>
      </c>
      <c r="E2955" s="18" t="s">
        <v>21</v>
      </c>
      <c r="F2955" s="18" t="s">
        <v>22</v>
      </c>
      <c r="G2955" s="18" t="s">
        <v>110</v>
      </c>
      <c r="H2955" s="18" t="s">
        <v>1215</v>
      </c>
      <c r="I2955" s="18" t="s">
        <v>1216</v>
      </c>
      <c r="J2955" s="20">
        <v>4000</v>
      </c>
      <c r="K2955" s="20">
        <v>7921</v>
      </c>
      <c r="L2955" s="20">
        <v>99</v>
      </c>
      <c r="M2955" s="20">
        <v>0</v>
      </c>
      <c r="N2955" s="20">
        <v>6.7</v>
      </c>
      <c r="O2955" s="20">
        <v>51</v>
      </c>
      <c r="P2955" s="20">
        <v>110</v>
      </c>
      <c r="Q2955" s="3">
        <v>4301331</v>
      </c>
      <c r="R2955" s="3">
        <v>4000000</v>
      </c>
      <c r="S2955" s="3">
        <f t="shared" si="460"/>
        <v>301331</v>
      </c>
      <c r="T2955" s="4">
        <f t="shared" si="461"/>
        <v>7.5332750000000004E-2</v>
      </c>
      <c r="U2955" s="5">
        <f t="shared" si="462"/>
        <v>26.830133100000001</v>
      </c>
      <c r="V2955" s="2">
        <f t="shared" si="463"/>
        <v>1995</v>
      </c>
      <c r="W2955" s="18" t="str">
        <f t="shared" si="464"/>
        <v>avgust</v>
      </c>
      <c r="X2955" s="18" t="str">
        <f t="shared" si="465"/>
        <v>Allison Anders</v>
      </c>
      <c r="Y2955" s="18" t="str">
        <f t="shared" si="466"/>
        <v>FOUR ROOMS</v>
      </c>
      <c r="Z2955" s="18" t="str">
        <f t="shared" si="467"/>
        <v>Normal</v>
      </c>
      <c r="AA2955" s="18" t="str">
        <f>VLOOKUP(D2955, lookups!$A$2:$B$18, 2, FALSE)</f>
        <v>Medium Budget</v>
      </c>
      <c r="AB2955" s="18" t="str">
        <f t="shared" si="468"/>
        <v>Not Recommended</v>
      </c>
      <c r="AC2955" s="18" t="str">
        <f t="shared" si="469"/>
        <v>Normal</v>
      </c>
    </row>
    <row r="2956" spans="1:29" x14ac:dyDescent="0.35">
      <c r="A2956" s="18" t="s">
        <v>4286</v>
      </c>
      <c r="B2956" s="19">
        <v>38939</v>
      </c>
      <c r="C2956" s="18" t="s">
        <v>50</v>
      </c>
      <c r="D2956" s="18" t="s">
        <v>79</v>
      </c>
      <c r="E2956" s="18" t="s">
        <v>21</v>
      </c>
      <c r="F2956" s="18" t="s">
        <v>179</v>
      </c>
      <c r="G2956" s="18" t="s">
        <v>150</v>
      </c>
      <c r="H2956" s="18" t="s">
        <v>4287</v>
      </c>
      <c r="I2956" s="18" t="s">
        <v>943</v>
      </c>
      <c r="J2956" s="20">
        <v>543</v>
      </c>
      <c r="K2956" s="20">
        <v>678</v>
      </c>
      <c r="L2956" s="20">
        <v>176</v>
      </c>
      <c r="M2956" s="20">
        <v>447</v>
      </c>
      <c r="N2956" s="20">
        <v>6.7</v>
      </c>
      <c r="O2956" s="20">
        <v>108</v>
      </c>
      <c r="P2956" s="20">
        <v>98</v>
      </c>
      <c r="Q2956" s="3">
        <v>4291965</v>
      </c>
      <c r="R2956" s="3">
        <v>14000000</v>
      </c>
      <c r="S2956" s="3">
        <f t="shared" si="460"/>
        <v>-9708035</v>
      </c>
      <c r="T2956" s="4">
        <f t="shared" si="461"/>
        <v>-0.69343107142857141</v>
      </c>
      <c r="U2956" s="5">
        <f t="shared" si="462"/>
        <v>26.567327571428571</v>
      </c>
      <c r="V2956" s="2">
        <f t="shared" si="463"/>
        <v>2006</v>
      </c>
      <c r="W2956" s="18" t="str">
        <f t="shared" si="464"/>
        <v>avgust</v>
      </c>
      <c r="X2956" s="18" t="str">
        <f t="shared" si="465"/>
        <v>Phillip Noyce</v>
      </c>
      <c r="Y2956" s="18" t="str">
        <f t="shared" si="466"/>
        <v>CATCH A FİRE</v>
      </c>
      <c r="Z2956" s="18" t="str">
        <f t="shared" si="467"/>
        <v>Normal</v>
      </c>
      <c r="AA2956" s="18" t="str">
        <f>VLOOKUP(D2956, lookups!$A$2:$B$18, 2, FALSE)</f>
        <v>Medium Budget</v>
      </c>
      <c r="AB2956" s="18" t="str">
        <f t="shared" si="468"/>
        <v>Not Recommended</v>
      </c>
      <c r="AC2956" s="18" t="str">
        <f t="shared" si="469"/>
        <v>Normal</v>
      </c>
    </row>
    <row r="2957" spans="1:29" x14ac:dyDescent="0.35">
      <c r="A2957" s="18" t="s">
        <v>3991</v>
      </c>
      <c r="B2957" s="19">
        <v>38508</v>
      </c>
      <c r="C2957" s="18" t="s">
        <v>50</v>
      </c>
      <c r="D2957" s="18" t="s">
        <v>27</v>
      </c>
      <c r="E2957" s="18" t="s">
        <v>21</v>
      </c>
      <c r="F2957" s="18" t="s">
        <v>22</v>
      </c>
      <c r="G2957" s="18" t="s">
        <v>150</v>
      </c>
      <c r="H2957" s="18" t="s">
        <v>1564</v>
      </c>
      <c r="I2957" s="18" t="s">
        <v>1814</v>
      </c>
      <c r="J2957" s="20">
        <v>722</v>
      </c>
      <c r="K2957" s="20">
        <v>2859</v>
      </c>
      <c r="L2957" s="20">
        <v>41</v>
      </c>
      <c r="M2957" s="20">
        <v>0</v>
      </c>
      <c r="N2957" s="20">
        <v>6.8</v>
      </c>
      <c r="O2957" s="20">
        <v>90</v>
      </c>
      <c r="P2957" s="20">
        <v>118</v>
      </c>
      <c r="Q2957" s="3">
        <v>4280577</v>
      </c>
      <c r="R2957" s="3">
        <v>10000000</v>
      </c>
      <c r="S2957" s="3">
        <f t="shared" si="460"/>
        <v>-5719423</v>
      </c>
      <c r="T2957" s="4">
        <f t="shared" si="461"/>
        <v>-0.57194230000000001</v>
      </c>
      <c r="U2957" s="5">
        <f t="shared" si="462"/>
        <v>26.971223079999998</v>
      </c>
      <c r="V2957" s="2">
        <f t="shared" si="463"/>
        <v>2005</v>
      </c>
      <c r="W2957" s="18" t="str">
        <f t="shared" si="464"/>
        <v>iyun</v>
      </c>
      <c r="X2957" s="18" t="str">
        <f t="shared" si="465"/>
        <v>Danny Cannon</v>
      </c>
      <c r="Y2957" s="18" t="str">
        <f t="shared" si="466"/>
        <v>GOAL! THE DREAM BEGİNS</v>
      </c>
      <c r="Z2957" s="18" t="str">
        <f t="shared" si="467"/>
        <v>Normal</v>
      </c>
      <c r="AA2957" s="18" t="str">
        <f>VLOOKUP(D2957, lookups!$A$2:$B$18, 2, FALSE)</f>
        <v>Medium Budget</v>
      </c>
      <c r="AB2957" s="18" t="str">
        <f t="shared" si="468"/>
        <v>Not Recommended</v>
      </c>
      <c r="AC2957" s="18" t="str">
        <f t="shared" si="469"/>
        <v>Normal</v>
      </c>
    </row>
    <row r="2958" spans="1:29" x14ac:dyDescent="0.35">
      <c r="A2958" s="18" t="s">
        <v>2700</v>
      </c>
      <c r="B2958" s="19">
        <v>36928</v>
      </c>
      <c r="C2958" s="18" t="s">
        <v>50</v>
      </c>
      <c r="D2958" s="18" t="s">
        <v>27</v>
      </c>
      <c r="E2958" s="18" t="s">
        <v>21</v>
      </c>
      <c r="F2958" s="18" t="s">
        <v>22</v>
      </c>
      <c r="G2958" s="18" t="s">
        <v>150</v>
      </c>
      <c r="H2958" s="18" t="s">
        <v>2701</v>
      </c>
      <c r="I2958" s="18" t="s">
        <v>2702</v>
      </c>
      <c r="J2958" s="20">
        <v>736</v>
      </c>
      <c r="K2958" s="20">
        <v>1854</v>
      </c>
      <c r="L2958" s="20">
        <v>170</v>
      </c>
      <c r="M2958" s="20">
        <v>0</v>
      </c>
      <c r="N2958" s="20">
        <v>2.1</v>
      </c>
      <c r="O2958" s="20">
        <v>66</v>
      </c>
      <c r="P2958" s="20">
        <v>104</v>
      </c>
      <c r="Q2958" s="3">
        <v>4273372</v>
      </c>
      <c r="R2958" s="3">
        <v>22000000</v>
      </c>
      <c r="S2958" s="3">
        <f t="shared" si="460"/>
        <v>-17726628</v>
      </c>
      <c r="T2958" s="4">
        <f t="shared" si="461"/>
        <v>-0.80575581818181818</v>
      </c>
      <c r="U2958" s="5">
        <f t="shared" si="462"/>
        <v>8.0776976727272736</v>
      </c>
      <c r="V2958" s="2">
        <f t="shared" si="463"/>
        <v>2001</v>
      </c>
      <c r="W2958" s="18" t="str">
        <f t="shared" si="464"/>
        <v>fevral</v>
      </c>
      <c r="X2958" s="18" t="str">
        <f t="shared" si="465"/>
        <v>Vondie Curtis-Hall</v>
      </c>
      <c r="Y2958" s="18" t="str">
        <f t="shared" si="466"/>
        <v>GLİTTER</v>
      </c>
      <c r="Z2958" s="18" t="str">
        <f t="shared" si="467"/>
        <v>Normal</v>
      </c>
      <c r="AA2958" s="18" t="str">
        <f>VLOOKUP(D2958, lookups!$A$2:$B$18, 2, FALSE)</f>
        <v>Medium Budget</v>
      </c>
      <c r="AB2958" s="18" t="str">
        <f t="shared" si="468"/>
        <v>Not Recommended</v>
      </c>
      <c r="AC2958" s="18" t="str">
        <f t="shared" si="469"/>
        <v>High Buzz Mismatch</v>
      </c>
    </row>
    <row r="2959" spans="1:29" x14ac:dyDescent="0.35">
      <c r="A2959" s="18" t="s">
        <v>520</v>
      </c>
      <c r="B2959" s="19">
        <v>31185</v>
      </c>
      <c r="C2959" s="18" t="s">
        <v>50</v>
      </c>
      <c r="D2959" s="18" t="s">
        <v>58</v>
      </c>
      <c r="E2959" s="18" t="s">
        <v>21</v>
      </c>
      <c r="F2959" s="18" t="s">
        <v>22</v>
      </c>
      <c r="G2959" s="18" t="s">
        <v>150</v>
      </c>
      <c r="H2959" s="18" t="s">
        <v>521</v>
      </c>
      <c r="I2959" s="18" t="s">
        <v>388</v>
      </c>
      <c r="J2959" s="20">
        <v>155</v>
      </c>
      <c r="K2959" s="20">
        <v>605</v>
      </c>
      <c r="L2959" s="20">
        <v>272</v>
      </c>
      <c r="M2959" s="20">
        <v>0</v>
      </c>
      <c r="N2959" s="20">
        <v>6.8</v>
      </c>
      <c r="O2959" s="20">
        <v>64</v>
      </c>
      <c r="P2959" s="20">
        <v>109</v>
      </c>
      <c r="Q2959" s="3">
        <v>4250320</v>
      </c>
      <c r="R2959" s="3">
        <v>18000000</v>
      </c>
      <c r="S2959" s="3">
        <f t="shared" si="460"/>
        <v>-13749680</v>
      </c>
      <c r="T2959" s="4">
        <f t="shared" si="461"/>
        <v>-0.76387111111111106</v>
      </c>
      <c r="U2959" s="5">
        <f t="shared" si="462"/>
        <v>26.894451555555555</v>
      </c>
      <c r="V2959" s="2">
        <f t="shared" si="463"/>
        <v>1985</v>
      </c>
      <c r="W2959" s="18" t="str">
        <f t="shared" si="464"/>
        <v>may</v>
      </c>
      <c r="X2959" s="18" t="str">
        <f t="shared" si="465"/>
        <v>Barry Levinson</v>
      </c>
      <c r="Y2959" s="18" t="str">
        <f t="shared" si="466"/>
        <v>YOUNG SHERLOCK HOLMES</v>
      </c>
      <c r="Z2959" s="18" t="str">
        <f t="shared" si="467"/>
        <v>Normal</v>
      </c>
      <c r="AA2959" s="18" t="str">
        <f>VLOOKUP(D2959, lookups!$A$2:$B$18, 2, FALSE)</f>
        <v>High Budget</v>
      </c>
      <c r="AB2959" s="18" t="str">
        <f t="shared" si="468"/>
        <v>Not Recommended</v>
      </c>
      <c r="AC2959" s="18" t="str">
        <f t="shared" si="469"/>
        <v>Normal</v>
      </c>
    </row>
    <row r="2960" spans="1:29" x14ac:dyDescent="0.35">
      <c r="A2960" s="18" t="s">
        <v>5868</v>
      </c>
      <c r="B2960" s="19">
        <v>40693</v>
      </c>
      <c r="C2960" s="18" t="s">
        <v>50</v>
      </c>
      <c r="D2960" s="18" t="s">
        <v>38</v>
      </c>
      <c r="E2960" s="18" t="s">
        <v>21</v>
      </c>
      <c r="F2960" s="18" t="s">
        <v>22</v>
      </c>
      <c r="G2960" s="18" t="s">
        <v>110</v>
      </c>
      <c r="H2960" s="18" t="s">
        <v>2261</v>
      </c>
      <c r="I2960" s="18" t="s">
        <v>4174</v>
      </c>
      <c r="J2960" s="20">
        <v>2000</v>
      </c>
      <c r="K2960" s="20">
        <v>3374</v>
      </c>
      <c r="L2960" s="20">
        <v>157</v>
      </c>
      <c r="M2960" s="20">
        <v>0</v>
      </c>
      <c r="N2960" s="20">
        <v>6.5</v>
      </c>
      <c r="O2960" s="20">
        <v>182</v>
      </c>
      <c r="P2960" s="20">
        <v>83</v>
      </c>
      <c r="Q2960" s="3">
        <v>4244155</v>
      </c>
      <c r="R2960" s="3">
        <v>10000000</v>
      </c>
      <c r="S2960" s="3">
        <f t="shared" si="460"/>
        <v>-5755845</v>
      </c>
      <c r="T2960" s="4">
        <f t="shared" si="461"/>
        <v>-0.57558450000000005</v>
      </c>
      <c r="U2960" s="5">
        <f t="shared" si="462"/>
        <v>25.769766199999999</v>
      </c>
      <c r="V2960" s="2">
        <f t="shared" si="463"/>
        <v>2011</v>
      </c>
      <c r="W2960" s="18" t="str">
        <f t="shared" si="464"/>
        <v>may</v>
      </c>
      <c r="X2960" s="18" t="str">
        <f t="shared" si="465"/>
        <v>Jay Duplass</v>
      </c>
      <c r="Y2960" s="18" t="str">
        <f t="shared" si="466"/>
        <v>JEFF, WHO LİVES AT HOME</v>
      </c>
      <c r="Z2960" s="18" t="str">
        <f t="shared" si="467"/>
        <v>Normal</v>
      </c>
      <c r="AA2960" s="18" t="str">
        <f>VLOOKUP(D2960, lookups!$A$2:$B$18, 2, FALSE)</f>
        <v>Medium Budget</v>
      </c>
      <c r="AB2960" s="18" t="str">
        <f t="shared" si="468"/>
        <v>Not Recommended</v>
      </c>
      <c r="AC2960" s="18" t="str">
        <f t="shared" si="469"/>
        <v>Normal</v>
      </c>
    </row>
    <row r="2961" spans="1:29" x14ac:dyDescent="0.35">
      <c r="A2961" s="18" t="s">
        <v>3112</v>
      </c>
      <c r="B2961" s="19">
        <v>37402</v>
      </c>
      <c r="C2961" s="18" t="s">
        <v>50</v>
      </c>
      <c r="D2961" s="18" t="s">
        <v>38</v>
      </c>
      <c r="E2961" s="18" t="s">
        <v>21</v>
      </c>
      <c r="F2961" s="18" t="s">
        <v>356</v>
      </c>
      <c r="G2961" s="18" t="s">
        <v>110</v>
      </c>
      <c r="H2961" s="18" t="s">
        <v>3113</v>
      </c>
      <c r="I2961" s="18" t="s">
        <v>3114</v>
      </c>
      <c r="J2961" s="20">
        <v>611</v>
      </c>
      <c r="K2961" s="20">
        <v>1834</v>
      </c>
      <c r="L2961" s="20">
        <v>329</v>
      </c>
      <c r="M2961" s="20">
        <v>0</v>
      </c>
      <c r="N2961" s="20">
        <v>6</v>
      </c>
      <c r="O2961" s="20">
        <v>9</v>
      </c>
      <c r="P2961" s="20">
        <v>102</v>
      </c>
      <c r="Q2961" s="3">
        <v>4239767</v>
      </c>
      <c r="R2961" s="3">
        <v>7500000</v>
      </c>
      <c r="S2961" s="3">
        <f t="shared" si="460"/>
        <v>-3260233</v>
      </c>
      <c r="T2961" s="4">
        <f t="shared" si="461"/>
        <v>-0.43469773333333334</v>
      </c>
      <c r="U2961" s="5">
        <f t="shared" si="462"/>
        <v>23.826120906666667</v>
      </c>
      <c r="V2961" s="2">
        <f t="shared" si="463"/>
        <v>2002</v>
      </c>
      <c r="W2961" s="18" t="str">
        <f t="shared" si="464"/>
        <v>may</v>
      </c>
      <c r="X2961" s="18" t="str">
        <f t="shared" si="465"/>
        <v>Paul Gross</v>
      </c>
      <c r="Y2961" s="18" t="str">
        <f t="shared" si="466"/>
        <v>MEN WİTH BROOMS</v>
      </c>
      <c r="Z2961" s="18" t="str">
        <f t="shared" si="467"/>
        <v>Normal</v>
      </c>
      <c r="AA2961" s="18" t="str">
        <f>VLOOKUP(D2961, lookups!$A$2:$B$18, 2, FALSE)</f>
        <v>Medium Budget</v>
      </c>
      <c r="AB2961" s="18" t="str">
        <f t="shared" si="468"/>
        <v>Not Recommended</v>
      </c>
      <c r="AC2961" s="18" t="str">
        <f t="shared" si="469"/>
        <v>Normal</v>
      </c>
    </row>
    <row r="2962" spans="1:29" x14ac:dyDescent="0.35">
      <c r="A2962" s="18" t="s">
        <v>4037</v>
      </c>
      <c r="B2962" s="19">
        <v>38676</v>
      </c>
      <c r="C2962" s="18" t="s">
        <v>50</v>
      </c>
      <c r="D2962" s="18" t="s">
        <v>38</v>
      </c>
      <c r="E2962" s="18" t="s">
        <v>21</v>
      </c>
      <c r="F2962" s="18" t="s">
        <v>22</v>
      </c>
      <c r="G2962" s="18" t="s">
        <v>110</v>
      </c>
      <c r="H2962" s="18" t="s">
        <v>1230</v>
      </c>
      <c r="I2962" s="18" t="s">
        <v>623</v>
      </c>
      <c r="J2962" s="20">
        <v>21000</v>
      </c>
      <c r="K2962" s="20">
        <v>23932</v>
      </c>
      <c r="L2962" s="20">
        <v>1000</v>
      </c>
      <c r="M2962" s="20">
        <v>0</v>
      </c>
      <c r="N2962" s="20">
        <v>7.6</v>
      </c>
      <c r="O2962" s="20">
        <v>223</v>
      </c>
      <c r="P2962" s="20">
        <v>103</v>
      </c>
      <c r="Q2962" s="3">
        <v>4235837</v>
      </c>
      <c r="R2962" s="3">
        <v>15000000</v>
      </c>
      <c r="S2962" s="3">
        <f t="shared" si="460"/>
        <v>-10764163</v>
      </c>
      <c r="T2962" s="4">
        <f t="shared" si="461"/>
        <v>-0.71761086666666662</v>
      </c>
      <c r="U2962" s="5">
        <f t="shared" si="462"/>
        <v>30.112955653333334</v>
      </c>
      <c r="V2962" s="2">
        <f t="shared" si="463"/>
        <v>2005</v>
      </c>
      <c r="W2962" s="18" t="str">
        <f t="shared" si="464"/>
        <v>noyabr</v>
      </c>
      <c r="X2962" s="18" t="str">
        <f t="shared" si="465"/>
        <v>Shane Black</v>
      </c>
      <c r="Y2962" s="18" t="str">
        <f t="shared" si="466"/>
        <v>KİSS KİSS BANG BANG</v>
      </c>
      <c r="Z2962" s="18" t="str">
        <f t="shared" si="467"/>
        <v>Normal</v>
      </c>
      <c r="AA2962" s="18" t="str">
        <f>VLOOKUP(D2962, lookups!$A$2:$B$18, 2, FALSE)</f>
        <v>Medium Budget</v>
      </c>
      <c r="AB2962" s="18" t="str">
        <f t="shared" si="468"/>
        <v>Not Recommended</v>
      </c>
      <c r="AC2962" s="18" t="str">
        <f t="shared" si="469"/>
        <v>Normal</v>
      </c>
    </row>
    <row r="2963" spans="1:29" x14ac:dyDescent="0.35">
      <c r="A2963" s="18" t="s">
        <v>4904</v>
      </c>
      <c r="B2963" s="19">
        <v>39460</v>
      </c>
      <c r="C2963" s="18" t="s">
        <v>50</v>
      </c>
      <c r="D2963" s="18" t="s">
        <v>79</v>
      </c>
      <c r="E2963" s="18" t="s">
        <v>21</v>
      </c>
      <c r="F2963" s="18" t="s">
        <v>22</v>
      </c>
      <c r="G2963" s="18" t="s">
        <v>150</v>
      </c>
      <c r="H2963" s="18" t="s">
        <v>4905</v>
      </c>
      <c r="I2963" s="18" t="s">
        <v>4906</v>
      </c>
      <c r="J2963" s="20">
        <v>20</v>
      </c>
      <c r="K2963" s="20">
        <v>64</v>
      </c>
      <c r="L2963" s="20">
        <v>18</v>
      </c>
      <c r="M2963" s="20">
        <v>0</v>
      </c>
      <c r="N2963" s="20">
        <v>7</v>
      </c>
      <c r="O2963" s="20">
        <v>99</v>
      </c>
      <c r="P2963" s="20">
        <v>119</v>
      </c>
      <c r="Q2963" s="3">
        <v>4234040</v>
      </c>
      <c r="R2963" s="3">
        <v>20000000</v>
      </c>
      <c r="S2963" s="3">
        <f t="shared" si="460"/>
        <v>-15765960</v>
      </c>
      <c r="T2963" s="4">
        <f t="shared" si="461"/>
        <v>-0.78829800000000005</v>
      </c>
      <c r="U2963" s="5">
        <f t="shared" si="462"/>
        <v>27.684680799999999</v>
      </c>
      <c r="V2963" s="2">
        <f t="shared" si="463"/>
        <v>2008</v>
      </c>
      <c r="W2963" s="18" t="str">
        <f t="shared" si="464"/>
        <v>yanvar</v>
      </c>
      <c r="X2963" s="18" t="str">
        <f t="shared" si="465"/>
        <v>Marc Abraham</v>
      </c>
      <c r="Y2963" s="18" t="str">
        <f t="shared" si="466"/>
        <v>FLASH OF GENİUS</v>
      </c>
      <c r="Z2963" s="18" t="str">
        <f t="shared" si="467"/>
        <v>Normal</v>
      </c>
      <c r="AA2963" s="18" t="str">
        <f>VLOOKUP(D2963, lookups!$A$2:$B$18, 2, FALSE)</f>
        <v>Medium Budget</v>
      </c>
      <c r="AB2963" s="18" t="str">
        <f t="shared" si="468"/>
        <v>Not Recommended</v>
      </c>
      <c r="AC2963" s="18" t="str">
        <f t="shared" si="469"/>
        <v>Normal</v>
      </c>
    </row>
    <row r="2964" spans="1:29" x14ac:dyDescent="0.35">
      <c r="A2964" s="18" t="s">
        <v>6547</v>
      </c>
      <c r="B2964" s="19">
        <v>41428</v>
      </c>
      <c r="C2964" s="18" t="s">
        <v>50</v>
      </c>
      <c r="D2964" s="18" t="s">
        <v>27</v>
      </c>
      <c r="E2964" s="18" t="s">
        <v>2374</v>
      </c>
      <c r="F2964" s="18" t="s">
        <v>2375</v>
      </c>
      <c r="G2964" s="18" t="s">
        <v>102</v>
      </c>
      <c r="H2964" s="18" t="s">
        <v>6548</v>
      </c>
      <c r="I2964" s="18" t="s">
        <v>6549</v>
      </c>
      <c r="J2964" s="20">
        <v>638</v>
      </c>
      <c r="K2964" s="20">
        <v>822</v>
      </c>
      <c r="L2964" s="20">
        <v>25</v>
      </c>
      <c r="M2964" s="20">
        <v>16000</v>
      </c>
      <c r="N2964" s="20">
        <v>7.8</v>
      </c>
      <c r="O2964" s="20">
        <v>195</v>
      </c>
      <c r="P2964" s="20">
        <v>104</v>
      </c>
      <c r="Q2964" s="3">
        <v>4231500</v>
      </c>
      <c r="R2964" s="3">
        <v>1000000</v>
      </c>
      <c r="S2964" s="3">
        <f t="shared" si="460"/>
        <v>3231500</v>
      </c>
      <c r="T2964" s="4">
        <f t="shared" si="461"/>
        <v>3.2315</v>
      </c>
      <c r="U2964" s="5">
        <f t="shared" si="462"/>
        <v>34.092599999999997</v>
      </c>
      <c r="V2964" s="2">
        <f t="shared" si="463"/>
        <v>2013</v>
      </c>
      <c r="W2964" s="18" t="str">
        <f t="shared" si="464"/>
        <v>iyun</v>
      </c>
      <c r="X2964" s="18" t="str">
        <f t="shared" si="465"/>
        <v>Ritesh Batra</v>
      </c>
      <c r="Y2964" s="18" t="str">
        <f t="shared" si="466"/>
        <v>THE LUNCHBOX</v>
      </c>
      <c r="Z2964" s="18" t="str">
        <f t="shared" si="467"/>
        <v>Normal</v>
      </c>
      <c r="AA2964" s="18" t="str">
        <f>VLOOKUP(D2964, lookups!$A$2:$B$18, 2, FALSE)</f>
        <v>Medium Budget</v>
      </c>
      <c r="AB2964" s="18" t="str">
        <f t="shared" si="468"/>
        <v>Not Recommended</v>
      </c>
      <c r="AC2964" s="18" t="str">
        <f t="shared" si="469"/>
        <v>Normal</v>
      </c>
    </row>
    <row r="2965" spans="1:29" x14ac:dyDescent="0.35">
      <c r="A2965" s="18" t="s">
        <v>2039</v>
      </c>
      <c r="B2965" s="19">
        <v>36326</v>
      </c>
      <c r="C2965" s="18" t="s">
        <v>50</v>
      </c>
      <c r="D2965" s="18" t="s">
        <v>38</v>
      </c>
      <c r="E2965" s="18" t="s">
        <v>21</v>
      </c>
      <c r="F2965" s="18" t="s">
        <v>22</v>
      </c>
      <c r="G2965" s="18" t="s">
        <v>110</v>
      </c>
      <c r="H2965" s="18" t="s">
        <v>1346</v>
      </c>
      <c r="I2965" s="18" t="s">
        <v>2040</v>
      </c>
      <c r="J2965" s="20">
        <v>1000</v>
      </c>
      <c r="K2965" s="20">
        <v>2518</v>
      </c>
      <c r="L2965" s="20">
        <v>89</v>
      </c>
      <c r="M2965" s="20">
        <v>0</v>
      </c>
      <c r="N2965" s="20">
        <v>6.8</v>
      </c>
      <c r="O2965" s="20">
        <v>42</v>
      </c>
      <c r="P2965" s="20">
        <v>95</v>
      </c>
      <c r="Q2965" s="3">
        <v>4193025</v>
      </c>
      <c r="R2965" s="3">
        <v>15000000</v>
      </c>
      <c r="S2965" s="3">
        <f t="shared" si="460"/>
        <v>-10806975</v>
      </c>
      <c r="T2965" s="4">
        <f t="shared" si="461"/>
        <v>-0.72046500000000002</v>
      </c>
      <c r="U2965" s="5">
        <f t="shared" si="462"/>
        <v>26.911814</v>
      </c>
      <c r="V2965" s="2">
        <f t="shared" si="463"/>
        <v>1999</v>
      </c>
      <c r="W2965" s="18" t="str">
        <f t="shared" si="464"/>
        <v>iyun</v>
      </c>
      <c r="X2965" s="18" t="str">
        <f t="shared" si="465"/>
        <v>Adam Rifkin</v>
      </c>
      <c r="Y2965" s="18" t="str">
        <f t="shared" si="466"/>
        <v>DETROİT ROCK CİTY</v>
      </c>
      <c r="Z2965" s="18" t="str">
        <f t="shared" si="467"/>
        <v>Normal</v>
      </c>
      <c r="AA2965" s="18" t="str">
        <f>VLOOKUP(D2965, lookups!$A$2:$B$18, 2, FALSE)</f>
        <v>Medium Budget</v>
      </c>
      <c r="AB2965" s="18" t="str">
        <f t="shared" si="468"/>
        <v>Not Recommended</v>
      </c>
      <c r="AC2965" s="18" t="str">
        <f t="shared" si="469"/>
        <v>Normal</v>
      </c>
    </row>
    <row r="2966" spans="1:29" x14ac:dyDescent="0.35">
      <c r="A2966" s="18" t="s">
        <v>6799</v>
      </c>
      <c r="B2966" s="19">
        <v>41892</v>
      </c>
      <c r="C2966" s="18" t="s">
        <v>50</v>
      </c>
      <c r="D2966" s="18" t="s">
        <v>27</v>
      </c>
      <c r="E2966" s="18" t="s">
        <v>21</v>
      </c>
      <c r="F2966" s="18" t="s">
        <v>352</v>
      </c>
      <c r="G2966" s="18" t="s">
        <v>110</v>
      </c>
      <c r="H2966" s="18" t="s">
        <v>6800</v>
      </c>
      <c r="I2966" s="18" t="s">
        <v>6801</v>
      </c>
      <c r="J2966" s="20">
        <v>523</v>
      </c>
      <c r="K2966" s="20">
        <v>1795</v>
      </c>
      <c r="L2966" s="20">
        <v>0</v>
      </c>
      <c r="M2966" s="20">
        <v>18000</v>
      </c>
      <c r="N2966" s="20">
        <v>7.1</v>
      </c>
      <c r="O2966" s="20">
        <v>183</v>
      </c>
      <c r="P2966" s="20">
        <v>111</v>
      </c>
      <c r="Q2966" s="3">
        <v>4190530</v>
      </c>
      <c r="R2966" s="3">
        <v>22500000</v>
      </c>
      <c r="S2966" s="3">
        <f t="shared" si="460"/>
        <v>-18309470</v>
      </c>
      <c r="T2966" s="4">
        <f t="shared" si="461"/>
        <v>-0.81375422222222227</v>
      </c>
      <c r="U2966" s="5">
        <f t="shared" si="462"/>
        <v>29.874498311111111</v>
      </c>
      <c r="V2966" s="2">
        <f t="shared" si="463"/>
        <v>2014</v>
      </c>
      <c r="W2966" s="18" t="str">
        <f t="shared" si="464"/>
        <v>sentyabr</v>
      </c>
      <c r="X2966" s="18" t="str">
        <f t="shared" si="465"/>
        <v>Russell Crowe</v>
      </c>
      <c r="Y2966" s="18" t="str">
        <f t="shared" si="466"/>
        <v>THE WATER DİVİNER</v>
      </c>
      <c r="Z2966" s="18" t="str">
        <f t="shared" si="467"/>
        <v>Normal</v>
      </c>
      <c r="AA2966" s="18" t="str">
        <f>VLOOKUP(D2966, lookups!$A$2:$B$18, 2, FALSE)</f>
        <v>Medium Budget</v>
      </c>
      <c r="AB2966" s="18" t="str">
        <f t="shared" si="468"/>
        <v>Not Recommended</v>
      </c>
      <c r="AC2966" s="18" t="str">
        <f t="shared" si="469"/>
        <v>Normal</v>
      </c>
    </row>
    <row r="2967" spans="1:29" x14ac:dyDescent="0.35">
      <c r="A2967" s="18" t="s">
        <v>2764</v>
      </c>
      <c r="B2967" s="19">
        <v>36910</v>
      </c>
      <c r="C2967" s="18" t="s">
        <v>50</v>
      </c>
      <c r="D2967" s="18" t="s">
        <v>38</v>
      </c>
      <c r="E2967" s="18" t="s">
        <v>21</v>
      </c>
      <c r="F2967" s="18" t="s">
        <v>22</v>
      </c>
      <c r="G2967" s="18" t="s">
        <v>110</v>
      </c>
      <c r="H2967" s="18" t="s">
        <v>2765</v>
      </c>
      <c r="I2967" s="18" t="s">
        <v>1495</v>
      </c>
      <c r="J2967" s="20">
        <v>400</v>
      </c>
      <c r="K2967" s="20">
        <v>1330</v>
      </c>
      <c r="L2967" s="20">
        <v>132</v>
      </c>
      <c r="M2967" s="20">
        <v>169</v>
      </c>
      <c r="N2967" s="20">
        <v>6.9</v>
      </c>
      <c r="O2967" s="20">
        <v>71</v>
      </c>
      <c r="P2967" s="20">
        <v>91</v>
      </c>
      <c r="Q2967" s="3">
        <v>4186931</v>
      </c>
      <c r="R2967" s="3">
        <v>250000</v>
      </c>
      <c r="S2967" s="3">
        <f t="shared" si="460"/>
        <v>3936931</v>
      </c>
      <c r="T2967" s="4">
        <f t="shared" si="461"/>
        <v>15.747724</v>
      </c>
      <c r="U2967" s="5">
        <f t="shared" si="462"/>
        <v>33.915989600000003</v>
      </c>
      <c r="V2967" s="2">
        <f t="shared" si="463"/>
        <v>2001</v>
      </c>
      <c r="W2967" s="18" t="str">
        <f t="shared" si="464"/>
        <v>yanvar</v>
      </c>
      <c r="X2967" s="18" t="str">
        <f t="shared" si="465"/>
        <v>Nicole Holofcener</v>
      </c>
      <c r="Y2967" s="18" t="str">
        <f t="shared" si="466"/>
        <v>LOVELY &amp; AMAZİNG</v>
      </c>
      <c r="Z2967" s="18" t="str">
        <f t="shared" si="467"/>
        <v>Normal</v>
      </c>
      <c r="AA2967" s="18" t="str">
        <f>VLOOKUP(D2967, lookups!$A$2:$B$18, 2, FALSE)</f>
        <v>Medium Budget</v>
      </c>
      <c r="AB2967" s="18" t="str">
        <f t="shared" si="468"/>
        <v>Not Recommended</v>
      </c>
      <c r="AC2967" s="18" t="str">
        <f t="shared" si="469"/>
        <v>Normal</v>
      </c>
    </row>
    <row r="2968" spans="1:29" x14ac:dyDescent="0.35">
      <c r="A2968" s="18" t="s">
        <v>2059</v>
      </c>
      <c r="B2968" s="19">
        <v>36239</v>
      </c>
      <c r="C2968" s="18" t="s">
        <v>50</v>
      </c>
      <c r="D2968" s="18" t="s">
        <v>38</v>
      </c>
      <c r="E2968" s="18" t="s">
        <v>21</v>
      </c>
      <c r="F2968" s="18" t="s">
        <v>101</v>
      </c>
      <c r="G2968" s="18" t="s">
        <v>110</v>
      </c>
      <c r="H2968" s="18" t="s">
        <v>2060</v>
      </c>
      <c r="I2968" s="18" t="s">
        <v>2061</v>
      </c>
      <c r="J2968" s="20">
        <v>883</v>
      </c>
      <c r="K2968" s="20">
        <v>1616</v>
      </c>
      <c r="L2968" s="20">
        <v>70</v>
      </c>
      <c r="M2968" s="20">
        <v>1000</v>
      </c>
      <c r="N2968" s="20">
        <v>6.9</v>
      </c>
      <c r="O2968" s="20">
        <v>82</v>
      </c>
      <c r="P2968" s="20">
        <v>96</v>
      </c>
      <c r="Q2968" s="3">
        <v>4170647</v>
      </c>
      <c r="R2968" s="3">
        <v>1900000</v>
      </c>
      <c r="S2968" s="3">
        <f t="shared" si="460"/>
        <v>2270647</v>
      </c>
      <c r="T2968" s="4">
        <f t="shared" si="461"/>
        <v>1.1950773684210527</v>
      </c>
      <c r="U2968" s="5">
        <f t="shared" si="462"/>
        <v>28.178030947368423</v>
      </c>
      <c r="V2968" s="2">
        <f t="shared" si="463"/>
        <v>1999</v>
      </c>
      <c r="W2968" s="18" t="str">
        <f t="shared" si="464"/>
        <v>mart</v>
      </c>
      <c r="X2968" s="18" t="str">
        <f t="shared" si="465"/>
        <v>Damien O'Donnell</v>
      </c>
      <c r="Y2968" s="18" t="str">
        <f t="shared" si="466"/>
        <v>EAST IS EAST</v>
      </c>
      <c r="Z2968" s="18" t="str">
        <f t="shared" si="467"/>
        <v>Normal</v>
      </c>
      <c r="AA2968" s="18" t="str">
        <f>VLOOKUP(D2968, lookups!$A$2:$B$18, 2, FALSE)</f>
        <v>Medium Budget</v>
      </c>
      <c r="AB2968" s="18" t="str">
        <f t="shared" si="468"/>
        <v>Not Recommended</v>
      </c>
      <c r="AC2968" s="18" t="str">
        <f t="shared" si="469"/>
        <v>Normal</v>
      </c>
    </row>
    <row r="2969" spans="1:29" x14ac:dyDescent="0.35">
      <c r="A2969" s="18" t="s">
        <v>2348</v>
      </c>
      <c r="B2969" s="19">
        <v>36636</v>
      </c>
      <c r="C2969" s="18" t="s">
        <v>50</v>
      </c>
      <c r="D2969" s="18" t="s">
        <v>20</v>
      </c>
      <c r="E2969" s="18" t="s">
        <v>21</v>
      </c>
      <c r="F2969" s="18" t="s">
        <v>1641</v>
      </c>
      <c r="G2969" s="18" t="s">
        <v>110</v>
      </c>
      <c r="H2969" s="18" t="s">
        <v>180</v>
      </c>
      <c r="I2969" s="18" t="s">
        <v>2349</v>
      </c>
      <c r="J2969" s="20">
        <v>963</v>
      </c>
      <c r="K2969" s="20">
        <v>2894</v>
      </c>
      <c r="L2969" s="20">
        <v>3000</v>
      </c>
      <c r="M2969" s="20">
        <v>0</v>
      </c>
      <c r="N2969" s="20">
        <v>8</v>
      </c>
      <c r="O2969" s="20">
        <v>177</v>
      </c>
      <c r="P2969" s="20">
        <v>140</v>
      </c>
      <c r="Q2969" s="3">
        <v>4157491</v>
      </c>
      <c r="R2969" s="3">
        <v>12800000</v>
      </c>
      <c r="S2969" s="3">
        <f t="shared" si="460"/>
        <v>-8642509</v>
      </c>
      <c r="T2969" s="4">
        <f t="shared" si="461"/>
        <v>-0.67519601562499998</v>
      </c>
      <c r="U2969" s="5">
        <f t="shared" si="462"/>
        <v>31.729921593749999</v>
      </c>
      <c r="V2969" s="2">
        <f t="shared" si="463"/>
        <v>2000</v>
      </c>
      <c r="W2969" s="18" t="str">
        <f t="shared" si="464"/>
        <v>aprel</v>
      </c>
      <c r="X2969" s="18" t="str">
        <f t="shared" si="465"/>
        <v>Lars von Trier</v>
      </c>
      <c r="Y2969" s="18" t="str">
        <f t="shared" si="466"/>
        <v>DANCER İN THE DARK</v>
      </c>
      <c r="Z2969" s="18" t="str">
        <f t="shared" si="467"/>
        <v>Normal</v>
      </c>
      <c r="AA2969" s="18" t="str">
        <f>VLOOKUP(D2969, lookups!$A$2:$B$18, 2, FALSE)</f>
        <v>Medium Budget</v>
      </c>
      <c r="AB2969" s="18" t="str">
        <f t="shared" si="468"/>
        <v>Not Recommended</v>
      </c>
      <c r="AC2969" s="18" t="str">
        <f t="shared" si="469"/>
        <v>High Buzz / High Score</v>
      </c>
    </row>
    <row r="2970" spans="1:29" x14ac:dyDescent="0.35">
      <c r="A2970" s="18" t="s">
        <v>2592</v>
      </c>
      <c r="B2970" s="19">
        <v>36743</v>
      </c>
      <c r="C2970" s="18" t="s">
        <v>50</v>
      </c>
      <c r="D2970" s="18" t="s">
        <v>38</v>
      </c>
      <c r="E2970" s="18" t="s">
        <v>21</v>
      </c>
      <c r="F2970" s="18" t="s">
        <v>22</v>
      </c>
      <c r="G2970" s="18" t="s">
        <v>110</v>
      </c>
      <c r="H2970" s="18" t="s">
        <v>2593</v>
      </c>
      <c r="I2970" s="18" t="s">
        <v>2594</v>
      </c>
      <c r="J2970" s="20">
        <v>472</v>
      </c>
      <c r="K2970" s="20">
        <v>858</v>
      </c>
      <c r="L2970" s="20">
        <v>0</v>
      </c>
      <c r="M2970" s="20">
        <v>131</v>
      </c>
      <c r="N2970" s="20">
        <v>4.4000000000000004</v>
      </c>
      <c r="O2970" s="20">
        <v>48</v>
      </c>
      <c r="P2970" s="20">
        <v>82</v>
      </c>
      <c r="Q2970" s="3">
        <v>4142507</v>
      </c>
      <c r="R2970" s="3">
        <v>3000000</v>
      </c>
      <c r="S2970" s="3">
        <f t="shared" si="460"/>
        <v>1142507</v>
      </c>
      <c r="T2970" s="4">
        <f t="shared" si="461"/>
        <v>0.38083566666666668</v>
      </c>
      <c r="U2970" s="5">
        <f t="shared" si="462"/>
        <v>17.76543426666667</v>
      </c>
      <c r="V2970" s="2">
        <f t="shared" si="463"/>
        <v>2000</v>
      </c>
      <c r="W2970" s="18" t="str">
        <f t="shared" si="464"/>
        <v>avgust</v>
      </c>
      <c r="X2970" s="18" t="str">
        <f t="shared" si="465"/>
        <v>Peter M. Cohen</v>
      </c>
      <c r="Y2970" s="18" t="str">
        <f t="shared" si="466"/>
        <v>WHİPPED</v>
      </c>
      <c r="Z2970" s="18" t="str">
        <f t="shared" si="467"/>
        <v>Normal</v>
      </c>
      <c r="AA2970" s="18" t="str">
        <f>VLOOKUP(D2970, lookups!$A$2:$B$18, 2, FALSE)</f>
        <v>Medium Budget</v>
      </c>
      <c r="AB2970" s="18" t="str">
        <f t="shared" si="468"/>
        <v>Not Recommended</v>
      </c>
      <c r="AC2970" s="18" t="str">
        <f t="shared" si="469"/>
        <v>High Buzz Mismatch</v>
      </c>
    </row>
    <row r="2971" spans="1:29" x14ac:dyDescent="0.35">
      <c r="A2971" s="18" t="s">
        <v>5156</v>
      </c>
      <c r="B2971" s="19">
        <v>39489</v>
      </c>
      <c r="C2971" s="18" t="s">
        <v>50</v>
      </c>
      <c r="D2971" s="18" t="s">
        <v>38</v>
      </c>
      <c r="E2971" s="18" t="s">
        <v>21</v>
      </c>
      <c r="F2971" s="18" t="s">
        <v>22</v>
      </c>
      <c r="G2971" s="18" t="s">
        <v>150</v>
      </c>
      <c r="H2971" s="18" t="s">
        <v>2125</v>
      </c>
      <c r="I2971" s="18" t="s">
        <v>5157</v>
      </c>
      <c r="J2971" s="20">
        <v>834</v>
      </c>
      <c r="K2971" s="20">
        <v>4091</v>
      </c>
      <c r="L2971" s="20">
        <v>18</v>
      </c>
      <c r="M2971" s="20">
        <v>140</v>
      </c>
      <c r="N2971" s="20">
        <v>3.1</v>
      </c>
      <c r="O2971" s="20">
        <v>35</v>
      </c>
      <c r="P2971" s="20">
        <v>97</v>
      </c>
      <c r="Q2971" s="3">
        <v>4131640</v>
      </c>
      <c r="R2971" s="3">
        <v>7500000</v>
      </c>
      <c r="S2971" s="3">
        <f t="shared" si="460"/>
        <v>-3368360</v>
      </c>
      <c r="T2971" s="4">
        <f t="shared" si="461"/>
        <v>-0.44911466666666666</v>
      </c>
      <c r="U2971" s="5">
        <f t="shared" si="462"/>
        <v>12.234354133333333</v>
      </c>
      <c r="V2971" s="2">
        <f t="shared" si="463"/>
        <v>2008</v>
      </c>
      <c r="W2971" s="18" t="str">
        <f t="shared" si="464"/>
        <v>fevral</v>
      </c>
      <c r="X2971" s="18" t="str">
        <f t="shared" si="465"/>
        <v>Charles Robert Carner</v>
      </c>
      <c r="Y2971" s="18" t="str">
        <f t="shared" si="466"/>
        <v>WİTLESS PROTECTİON</v>
      </c>
      <c r="Z2971" s="18" t="str">
        <f t="shared" si="467"/>
        <v>Normal</v>
      </c>
      <c r="AA2971" s="18" t="str">
        <f>VLOOKUP(D2971, lookups!$A$2:$B$18, 2, FALSE)</f>
        <v>Medium Budget</v>
      </c>
      <c r="AB2971" s="18" t="str">
        <f t="shared" si="468"/>
        <v>Not Recommended</v>
      </c>
      <c r="AC2971" s="18" t="str">
        <f t="shared" si="469"/>
        <v>High Buzz Mismatch</v>
      </c>
    </row>
    <row r="2972" spans="1:29" x14ac:dyDescent="0.35">
      <c r="A2972" s="18" t="s">
        <v>1388</v>
      </c>
      <c r="B2972" s="19">
        <v>35180</v>
      </c>
      <c r="C2972" s="18" t="s">
        <v>50</v>
      </c>
      <c r="D2972" s="18" t="s">
        <v>20</v>
      </c>
      <c r="E2972" s="18" t="s">
        <v>21</v>
      </c>
      <c r="F2972" s="18" t="s">
        <v>22</v>
      </c>
      <c r="G2972" s="18" t="s">
        <v>110</v>
      </c>
      <c r="H2972" s="18" t="s">
        <v>1389</v>
      </c>
      <c r="I2972" s="18" t="s">
        <v>1290</v>
      </c>
      <c r="J2972" s="20">
        <v>729</v>
      </c>
      <c r="K2972" s="20">
        <v>1292</v>
      </c>
      <c r="L2972" s="20">
        <v>300</v>
      </c>
      <c r="M2972" s="20">
        <v>0</v>
      </c>
      <c r="N2972" s="20">
        <v>6</v>
      </c>
      <c r="O2972" s="20">
        <v>33</v>
      </c>
      <c r="P2972" s="20">
        <v>109</v>
      </c>
      <c r="Q2972" s="3">
        <v>4109095</v>
      </c>
      <c r="R2972" s="3">
        <v>3000000</v>
      </c>
      <c r="S2972" s="3">
        <f t="shared" si="460"/>
        <v>1109095</v>
      </c>
      <c r="T2972" s="4">
        <f t="shared" si="461"/>
        <v>0.36969833333333335</v>
      </c>
      <c r="U2972" s="5">
        <f t="shared" si="462"/>
        <v>24.147879333333332</v>
      </c>
      <c r="V2972" s="2">
        <f t="shared" si="463"/>
        <v>1996</v>
      </c>
      <c r="W2972" s="18" t="str">
        <f t="shared" si="464"/>
        <v>aprel</v>
      </c>
      <c r="X2972" s="18" t="str">
        <f t="shared" si="465"/>
        <v>Mira Nair</v>
      </c>
      <c r="Y2972" s="18" t="str">
        <f t="shared" si="466"/>
        <v>KAMA SUTRA: A TALE OF LOVE</v>
      </c>
      <c r="Z2972" s="18" t="str">
        <f t="shared" si="467"/>
        <v>Normal</v>
      </c>
      <c r="AA2972" s="18" t="str">
        <f>VLOOKUP(D2972, lookups!$A$2:$B$18, 2, FALSE)</f>
        <v>Medium Budget</v>
      </c>
      <c r="AB2972" s="18" t="str">
        <f t="shared" si="468"/>
        <v>Not Recommended</v>
      </c>
      <c r="AC2972" s="18" t="str">
        <f t="shared" si="469"/>
        <v>Normal</v>
      </c>
    </row>
    <row r="2973" spans="1:29" x14ac:dyDescent="0.35">
      <c r="A2973" s="18" t="s">
        <v>6011</v>
      </c>
      <c r="B2973" s="19">
        <v>40652</v>
      </c>
      <c r="C2973" s="18" t="s">
        <v>50</v>
      </c>
      <c r="D2973" s="18" t="s">
        <v>95</v>
      </c>
      <c r="E2973" s="18" t="s">
        <v>6012</v>
      </c>
      <c r="F2973" s="18" t="s">
        <v>6013</v>
      </c>
      <c r="G2973" s="18" t="s">
        <v>110</v>
      </c>
      <c r="H2973" s="18" t="s">
        <v>6014</v>
      </c>
      <c r="I2973" s="18" t="s">
        <v>6015</v>
      </c>
      <c r="J2973" s="20">
        <v>1000</v>
      </c>
      <c r="K2973" s="20">
        <v>1445</v>
      </c>
      <c r="L2973" s="20">
        <v>338</v>
      </c>
      <c r="M2973" s="20">
        <v>51000</v>
      </c>
      <c r="N2973" s="20">
        <v>7.6</v>
      </c>
      <c r="O2973" s="20">
        <v>481</v>
      </c>
      <c r="P2973" s="20">
        <v>102</v>
      </c>
      <c r="Q2973" s="3">
        <v>4105123</v>
      </c>
      <c r="R2973" s="3">
        <v>1100000</v>
      </c>
      <c r="S2973" s="3">
        <f t="shared" si="460"/>
        <v>3005123</v>
      </c>
      <c r="T2973" s="4">
        <f t="shared" si="461"/>
        <v>2.7319300000000002</v>
      </c>
      <c r="U2973" s="5">
        <f t="shared" si="462"/>
        <v>36.592771999999997</v>
      </c>
      <c r="V2973" s="2">
        <f t="shared" si="463"/>
        <v>2011</v>
      </c>
      <c r="W2973" s="18" t="str">
        <f t="shared" si="464"/>
        <v>aprel</v>
      </c>
      <c r="X2973" s="18" t="str">
        <f t="shared" si="465"/>
        <v>Gareth Evans</v>
      </c>
      <c r="Y2973" s="18" t="str">
        <f t="shared" si="466"/>
        <v>THE RAİD: REDEMPTİON</v>
      </c>
      <c r="Z2973" s="18" t="str">
        <f t="shared" si="467"/>
        <v>Normal</v>
      </c>
      <c r="AA2973" s="18" t="str">
        <f>VLOOKUP(D2973, lookups!$A$2:$B$18, 2, FALSE)</f>
        <v>High Budget</v>
      </c>
      <c r="AB2973" s="18" t="str">
        <f t="shared" si="468"/>
        <v>Not Recommended</v>
      </c>
      <c r="AC2973" s="18" t="str">
        <f t="shared" si="469"/>
        <v>Normal</v>
      </c>
    </row>
    <row r="2974" spans="1:29" x14ac:dyDescent="0.35">
      <c r="A2974" s="18" t="s">
        <v>5655</v>
      </c>
      <c r="B2974" s="19">
        <v>40388</v>
      </c>
      <c r="C2974" s="18" t="s">
        <v>50</v>
      </c>
      <c r="D2974" s="18" t="s">
        <v>195</v>
      </c>
      <c r="E2974" s="18" t="s">
        <v>21</v>
      </c>
      <c r="F2974" s="18" t="s">
        <v>101</v>
      </c>
      <c r="H2974" s="18" t="s">
        <v>5656</v>
      </c>
      <c r="I2974" s="18" t="s">
        <v>5657</v>
      </c>
      <c r="J2974" s="20">
        <v>55</v>
      </c>
      <c r="K2974" s="20">
        <v>55</v>
      </c>
      <c r="L2974" s="20">
        <v>0</v>
      </c>
      <c r="M2974" s="20">
        <v>89</v>
      </c>
      <c r="N2974" s="20">
        <v>6.9</v>
      </c>
      <c r="O2974" s="20">
        <v>7</v>
      </c>
      <c r="P2974" s="20">
        <v>41</v>
      </c>
      <c r="Q2974" s="3">
        <v>4074023</v>
      </c>
      <c r="R2974" s="3">
        <v>5000000</v>
      </c>
      <c r="S2974" s="3">
        <f t="shared" si="460"/>
        <v>-925977</v>
      </c>
      <c r="T2974" s="4">
        <f t="shared" si="461"/>
        <v>-0.18519540000000001</v>
      </c>
      <c r="U2974" s="5">
        <f t="shared" si="462"/>
        <v>27.534821840000003</v>
      </c>
      <c r="V2974" s="2">
        <f t="shared" si="463"/>
        <v>2010</v>
      </c>
      <c r="W2974" s="18" t="str">
        <f t="shared" si="464"/>
        <v>iyul</v>
      </c>
      <c r="X2974" s="18" t="str">
        <f t="shared" si="465"/>
        <v>Ronan Chapalain</v>
      </c>
      <c r="Y2974" s="18" t="str">
        <f t="shared" si="466"/>
        <v>SEA REX 3D: JOURNEY TO A PREHİSTORİC WORLD</v>
      </c>
      <c r="Z2974" s="18" t="str">
        <f t="shared" si="467"/>
        <v>Normal</v>
      </c>
      <c r="AA2974" s="18" t="str">
        <f>VLOOKUP(D2974, lookups!$A$2:$B$18, 2, FALSE)</f>
        <v>Low Budget</v>
      </c>
      <c r="AB2974" s="18" t="str">
        <f t="shared" si="468"/>
        <v>Not Recommended</v>
      </c>
      <c r="AC2974" s="18" t="str">
        <f t="shared" si="469"/>
        <v>Normal</v>
      </c>
    </row>
    <row r="2975" spans="1:29" x14ac:dyDescent="0.35">
      <c r="A2975" s="18" t="s">
        <v>3533</v>
      </c>
      <c r="B2975" s="19">
        <v>37759</v>
      </c>
      <c r="C2975" s="18" t="s">
        <v>50</v>
      </c>
      <c r="D2975" s="18" t="s">
        <v>79</v>
      </c>
      <c r="E2975" s="18" t="s">
        <v>21</v>
      </c>
      <c r="F2975" s="18" t="s">
        <v>356</v>
      </c>
      <c r="G2975" s="18" t="s">
        <v>150</v>
      </c>
      <c r="H2975" s="18" t="s">
        <v>3534</v>
      </c>
      <c r="I2975" s="18" t="s">
        <v>3535</v>
      </c>
      <c r="J2975" s="20">
        <v>866</v>
      </c>
      <c r="K2975" s="20">
        <v>1281</v>
      </c>
      <c r="L2975" s="20">
        <v>10</v>
      </c>
      <c r="M2975" s="20">
        <v>0</v>
      </c>
      <c r="N2975" s="20">
        <v>7.7</v>
      </c>
      <c r="O2975" s="20">
        <v>25</v>
      </c>
      <c r="P2975" s="20">
        <v>125</v>
      </c>
      <c r="Q2975" s="3">
        <v>4068087</v>
      </c>
      <c r="R2975" s="3">
        <v>17000000</v>
      </c>
      <c r="S2975" s="3">
        <f t="shared" si="460"/>
        <v>-12931913</v>
      </c>
      <c r="T2975" s="4">
        <f t="shared" si="461"/>
        <v>-0.76070076470588233</v>
      </c>
      <c r="U2975" s="5">
        <f t="shared" si="462"/>
        <v>30.495719694117646</v>
      </c>
      <c r="V2975" s="2">
        <f t="shared" si="463"/>
        <v>2003</v>
      </c>
      <c r="W2975" s="18" t="str">
        <f t="shared" si="464"/>
        <v>may</v>
      </c>
      <c r="X2975" s="18" t="str">
        <f t="shared" si="465"/>
        <v>Philip Saville</v>
      </c>
      <c r="Y2975" s="18" t="str">
        <f t="shared" si="466"/>
        <v>THE VİSUAL BİBLE: THE GOSPEL OF JOHN</v>
      </c>
      <c r="Z2975" s="18" t="str">
        <f t="shared" si="467"/>
        <v>Normal</v>
      </c>
      <c r="AA2975" s="18" t="str">
        <f>VLOOKUP(D2975, lookups!$A$2:$B$18, 2, FALSE)</f>
        <v>Medium Budget</v>
      </c>
      <c r="AB2975" s="18" t="str">
        <f t="shared" si="468"/>
        <v>Not Recommended</v>
      </c>
      <c r="AC2975" s="18" t="str">
        <f t="shared" si="469"/>
        <v>Normal</v>
      </c>
    </row>
    <row r="2976" spans="1:29" x14ac:dyDescent="0.35">
      <c r="A2976" s="18" t="s">
        <v>1273</v>
      </c>
      <c r="B2976" s="19">
        <v>34894</v>
      </c>
      <c r="C2976" s="18" t="s">
        <v>50</v>
      </c>
      <c r="D2976" s="18" t="s">
        <v>95</v>
      </c>
      <c r="E2976" s="18" t="s">
        <v>21</v>
      </c>
      <c r="F2976" s="18" t="s">
        <v>22</v>
      </c>
      <c r="G2976" s="18" t="s">
        <v>110</v>
      </c>
      <c r="H2976" s="18" t="s">
        <v>1274</v>
      </c>
      <c r="I2976" s="18" t="s">
        <v>854</v>
      </c>
      <c r="J2976" s="20">
        <v>6000</v>
      </c>
      <c r="K2976" s="20">
        <v>9662</v>
      </c>
      <c r="L2976" s="20">
        <v>54</v>
      </c>
      <c r="M2976" s="20">
        <v>0</v>
      </c>
      <c r="N2976" s="20">
        <v>5.2</v>
      </c>
      <c r="O2976" s="20">
        <v>60</v>
      </c>
      <c r="P2976" s="20">
        <v>104</v>
      </c>
      <c r="Q2976" s="3">
        <v>4064333</v>
      </c>
      <c r="R2976" s="3">
        <v>25000000</v>
      </c>
      <c r="S2976" s="3">
        <f t="shared" si="460"/>
        <v>-20935667</v>
      </c>
      <c r="T2976" s="4">
        <f t="shared" si="461"/>
        <v>-0.83742667999999998</v>
      </c>
      <c r="U2976" s="5">
        <f t="shared" si="462"/>
        <v>20.465029328</v>
      </c>
      <c r="V2976" s="2">
        <f t="shared" si="463"/>
        <v>1995</v>
      </c>
      <c r="W2976" s="18" t="str">
        <f t="shared" si="464"/>
        <v>iyul</v>
      </c>
      <c r="X2976" s="18" t="str">
        <f t="shared" si="465"/>
        <v>Rachel Talalay</v>
      </c>
      <c r="Y2976" s="18" t="str">
        <f t="shared" si="466"/>
        <v>TANK GİRL</v>
      </c>
      <c r="Z2976" s="18" t="str">
        <f t="shared" si="467"/>
        <v>Normal</v>
      </c>
      <c r="AA2976" s="18" t="str">
        <f>VLOOKUP(D2976, lookups!$A$2:$B$18, 2, FALSE)</f>
        <v>High Budget</v>
      </c>
      <c r="AB2976" s="18" t="str">
        <f t="shared" si="468"/>
        <v>Not Recommended</v>
      </c>
      <c r="AC2976" s="18" t="str">
        <f t="shared" si="469"/>
        <v>High Buzz Mismatch</v>
      </c>
    </row>
    <row r="2977" spans="1:29" x14ac:dyDescent="0.35">
      <c r="A2977" s="18" t="s">
        <v>3349</v>
      </c>
      <c r="B2977" s="19">
        <v>37872</v>
      </c>
      <c r="C2977" s="18" t="s">
        <v>19</v>
      </c>
      <c r="D2977" s="18" t="s">
        <v>27</v>
      </c>
      <c r="E2977" s="18" t="s">
        <v>28</v>
      </c>
      <c r="F2977" s="18" t="s">
        <v>29</v>
      </c>
      <c r="G2977" s="18" t="s">
        <v>110</v>
      </c>
      <c r="H2977" s="18" t="s">
        <v>3350</v>
      </c>
      <c r="I2977" s="18" t="s">
        <v>3351</v>
      </c>
      <c r="J2977" s="20">
        <v>65</v>
      </c>
      <c r="K2977" s="20">
        <v>200</v>
      </c>
      <c r="L2977" s="20">
        <v>31</v>
      </c>
      <c r="M2977" s="20">
        <v>11000</v>
      </c>
      <c r="N2977" s="20">
        <v>7.7</v>
      </c>
      <c r="O2977" s="20">
        <v>153</v>
      </c>
      <c r="P2977" s="20">
        <v>121</v>
      </c>
      <c r="Q2977" s="3">
        <v>4063859</v>
      </c>
      <c r="R2977" s="3">
        <v>4800000</v>
      </c>
      <c r="S2977" s="3">
        <f t="shared" si="460"/>
        <v>-736141</v>
      </c>
      <c r="T2977" s="4">
        <f t="shared" si="461"/>
        <v>-0.15336270833333332</v>
      </c>
      <c r="U2977" s="5">
        <f t="shared" si="462"/>
        <v>31.83865491666667</v>
      </c>
      <c r="V2977" s="2">
        <f t="shared" si="463"/>
        <v>2003</v>
      </c>
      <c r="W2977" s="18" t="str">
        <f t="shared" si="464"/>
        <v>sentyabr</v>
      </c>
      <c r="X2977" s="18" t="str">
        <f t="shared" si="465"/>
        <v>Wolfgang Becker</v>
      </c>
      <c r="Y2977" s="18" t="str">
        <f t="shared" si="466"/>
        <v>GOOD BYE LENİN!</v>
      </c>
      <c r="Z2977" s="18" t="str">
        <f t="shared" si="467"/>
        <v>Normal</v>
      </c>
      <c r="AA2977" s="18" t="str">
        <f>VLOOKUP(D2977, lookups!$A$2:$B$18, 2, FALSE)</f>
        <v>Medium Budget</v>
      </c>
      <c r="AB2977" s="18" t="str">
        <f t="shared" si="468"/>
        <v>Not Recommended</v>
      </c>
      <c r="AC2977" s="18" t="str">
        <f t="shared" si="469"/>
        <v>Normal</v>
      </c>
    </row>
    <row r="2978" spans="1:29" x14ac:dyDescent="0.35">
      <c r="A2978" s="18" t="s">
        <v>3159</v>
      </c>
      <c r="B2978" s="19">
        <v>37487</v>
      </c>
      <c r="C2978" s="18" t="s">
        <v>50</v>
      </c>
      <c r="D2978" s="18" t="s">
        <v>38</v>
      </c>
      <c r="E2978" s="18" t="s">
        <v>21</v>
      </c>
      <c r="F2978" s="18" t="s">
        <v>22</v>
      </c>
      <c r="G2978" s="18" t="s">
        <v>110</v>
      </c>
      <c r="H2978" s="18" t="s">
        <v>2164</v>
      </c>
      <c r="I2978" s="18" t="s">
        <v>3160</v>
      </c>
      <c r="J2978" s="20">
        <v>769</v>
      </c>
      <c r="K2978" s="20">
        <v>2251</v>
      </c>
      <c r="L2978" s="20">
        <v>30</v>
      </c>
      <c r="M2978" s="20">
        <v>15000</v>
      </c>
      <c r="N2978" s="20">
        <v>7.1</v>
      </c>
      <c r="O2978" s="20">
        <v>163</v>
      </c>
      <c r="P2978" s="20">
        <v>104</v>
      </c>
      <c r="Q2978" s="3">
        <v>4046737</v>
      </c>
      <c r="R2978" s="3">
        <v>4000000</v>
      </c>
      <c r="S2978" s="3">
        <f t="shared" si="460"/>
        <v>46737</v>
      </c>
      <c r="T2978" s="4">
        <f t="shared" si="461"/>
        <v>1.168425E-2</v>
      </c>
      <c r="U2978" s="5">
        <f t="shared" si="462"/>
        <v>29.9046737</v>
      </c>
      <c r="V2978" s="2">
        <f t="shared" si="463"/>
        <v>2002</v>
      </c>
      <c r="W2978" s="18" t="str">
        <f t="shared" si="464"/>
        <v>avgust</v>
      </c>
      <c r="X2978" s="18" t="str">
        <f t="shared" si="465"/>
        <v>Steven Shainberg</v>
      </c>
      <c r="Y2978" s="18" t="str">
        <f t="shared" si="466"/>
        <v>SECRETARY</v>
      </c>
      <c r="Z2978" s="18" t="str">
        <f t="shared" si="467"/>
        <v>Normal</v>
      </c>
      <c r="AA2978" s="18" t="str">
        <f>VLOOKUP(D2978, lookups!$A$2:$B$18, 2, FALSE)</f>
        <v>Medium Budget</v>
      </c>
      <c r="AB2978" s="18" t="str">
        <f t="shared" si="468"/>
        <v>Not Recommended</v>
      </c>
      <c r="AC2978" s="18" t="str">
        <f t="shared" si="469"/>
        <v>Normal</v>
      </c>
    </row>
    <row r="2979" spans="1:29" x14ac:dyDescent="0.35">
      <c r="A2979" s="18" t="s">
        <v>4870</v>
      </c>
      <c r="B2979" s="19">
        <v>39728</v>
      </c>
      <c r="C2979" s="18" t="s">
        <v>50</v>
      </c>
      <c r="D2979" s="18" t="s">
        <v>38</v>
      </c>
      <c r="E2979" s="18" t="s">
        <v>21</v>
      </c>
      <c r="F2979" s="18" t="s">
        <v>22</v>
      </c>
      <c r="G2979" s="18" t="s">
        <v>150</v>
      </c>
      <c r="H2979" s="18" t="s">
        <v>679</v>
      </c>
      <c r="I2979" s="18" t="s">
        <v>816</v>
      </c>
      <c r="J2979" s="20">
        <v>25000</v>
      </c>
      <c r="K2979" s="20">
        <v>25676</v>
      </c>
      <c r="L2979" s="20">
        <v>19</v>
      </c>
      <c r="M2979" s="20">
        <v>0</v>
      </c>
      <c r="N2979" s="20">
        <v>6.8</v>
      </c>
      <c r="O2979" s="20">
        <v>109</v>
      </c>
      <c r="P2979" s="20">
        <v>110</v>
      </c>
      <c r="Q2979" s="3">
        <v>4040588</v>
      </c>
      <c r="R2979" s="3">
        <v>5000000</v>
      </c>
      <c r="S2979" s="3">
        <f t="shared" si="460"/>
        <v>-959412</v>
      </c>
      <c r="T2979" s="4">
        <f t="shared" si="461"/>
        <v>-0.19188240000000001</v>
      </c>
      <c r="U2979" s="5">
        <f t="shared" si="462"/>
        <v>27.123247039999999</v>
      </c>
      <c r="V2979" s="2">
        <f t="shared" si="463"/>
        <v>2008</v>
      </c>
      <c r="W2979" s="18" t="str">
        <f t="shared" si="464"/>
        <v>oktyabr</v>
      </c>
      <c r="X2979" s="18" t="str">
        <f t="shared" si="465"/>
        <v>Randall Miller</v>
      </c>
      <c r="Y2979" s="18" t="str">
        <f t="shared" si="466"/>
        <v>BOTTLE SHOCK</v>
      </c>
      <c r="Z2979" s="18" t="str">
        <f t="shared" si="467"/>
        <v>Normal</v>
      </c>
      <c r="AA2979" s="18" t="str">
        <f>VLOOKUP(D2979, lookups!$A$2:$B$18, 2, FALSE)</f>
        <v>Medium Budget</v>
      </c>
      <c r="AB2979" s="18" t="str">
        <f t="shared" si="468"/>
        <v>Not Recommended</v>
      </c>
      <c r="AC2979" s="18" t="str">
        <f t="shared" si="469"/>
        <v>Normal</v>
      </c>
    </row>
    <row r="2980" spans="1:29" x14ac:dyDescent="0.35">
      <c r="A2980" s="18" t="s">
        <v>5618</v>
      </c>
      <c r="B2980" s="19">
        <v>40286</v>
      </c>
      <c r="C2980" s="18" t="s">
        <v>50</v>
      </c>
      <c r="D2980" s="18" t="s">
        <v>58</v>
      </c>
      <c r="E2980" s="18" t="s">
        <v>2374</v>
      </c>
      <c r="F2980" s="18" t="s">
        <v>2375</v>
      </c>
      <c r="G2980" s="18" t="s">
        <v>150</v>
      </c>
      <c r="H2980" s="18" t="s">
        <v>3869</v>
      </c>
      <c r="I2980" s="18" t="s">
        <v>4383</v>
      </c>
      <c r="J2980" s="20">
        <v>8000</v>
      </c>
      <c r="K2980" s="20">
        <v>8532</v>
      </c>
      <c r="L2980" s="20">
        <v>160</v>
      </c>
      <c r="M2980" s="20">
        <v>27000</v>
      </c>
      <c r="N2980" s="20">
        <v>8</v>
      </c>
      <c r="O2980" s="20">
        <v>210</v>
      </c>
      <c r="P2980" s="20">
        <v>128</v>
      </c>
      <c r="Q2980" s="3">
        <v>4018695</v>
      </c>
      <c r="R2980" s="3">
        <v>12000000</v>
      </c>
      <c r="S2980" s="3">
        <f t="shared" si="460"/>
        <v>-7981305</v>
      </c>
      <c r="T2980" s="4">
        <f t="shared" si="461"/>
        <v>-0.66510875000000003</v>
      </c>
      <c r="U2980" s="5">
        <f t="shared" si="462"/>
        <v>34.433956500000001</v>
      </c>
      <c r="V2980" s="2">
        <f t="shared" si="463"/>
        <v>2010</v>
      </c>
      <c r="W2980" s="18" t="str">
        <f t="shared" si="464"/>
        <v>aprel</v>
      </c>
      <c r="X2980" s="18" t="str">
        <f t="shared" si="465"/>
        <v>Karan Johar</v>
      </c>
      <c r="Y2980" s="18" t="str">
        <f t="shared" si="466"/>
        <v>MY NAME IS KHAN</v>
      </c>
      <c r="Z2980" s="18" t="str">
        <f t="shared" si="467"/>
        <v>Normal</v>
      </c>
      <c r="AA2980" s="18" t="str">
        <f>VLOOKUP(D2980, lookups!$A$2:$B$18, 2, FALSE)</f>
        <v>High Budget</v>
      </c>
      <c r="AB2980" s="18" t="str">
        <f t="shared" si="468"/>
        <v>Not Recommended</v>
      </c>
      <c r="AC2980" s="18" t="str">
        <f t="shared" si="469"/>
        <v>High Buzz / High Score</v>
      </c>
    </row>
    <row r="2981" spans="1:29" x14ac:dyDescent="0.35">
      <c r="A2981" s="18" t="s">
        <v>6209</v>
      </c>
      <c r="B2981" s="19">
        <v>41080</v>
      </c>
      <c r="C2981" s="18" t="s">
        <v>50</v>
      </c>
      <c r="D2981" s="18" t="s">
        <v>38</v>
      </c>
      <c r="E2981" s="18" t="s">
        <v>21</v>
      </c>
      <c r="F2981" s="18" t="s">
        <v>22</v>
      </c>
      <c r="G2981" s="18" t="s">
        <v>110</v>
      </c>
      <c r="H2981" s="18" t="s">
        <v>3395</v>
      </c>
      <c r="I2981" s="18" t="s">
        <v>6210</v>
      </c>
      <c r="J2981" s="20">
        <v>934</v>
      </c>
      <c r="K2981" s="20">
        <v>2714</v>
      </c>
      <c r="L2981" s="20">
        <v>365</v>
      </c>
      <c r="M2981" s="20">
        <v>31000</v>
      </c>
      <c r="N2981" s="20">
        <v>7</v>
      </c>
      <c r="O2981" s="20">
        <v>271</v>
      </c>
      <c r="P2981" s="20">
        <v>86</v>
      </c>
      <c r="Q2981" s="3">
        <v>4007792</v>
      </c>
      <c r="R2981" s="3">
        <v>750000</v>
      </c>
      <c r="S2981" s="3">
        <f t="shared" si="460"/>
        <v>3257792</v>
      </c>
      <c r="T2981" s="4">
        <f t="shared" si="461"/>
        <v>4.3437226666666664</v>
      </c>
      <c r="U2981" s="5">
        <f t="shared" si="462"/>
        <v>32.837489066666663</v>
      </c>
      <c r="V2981" s="2">
        <f t="shared" si="463"/>
        <v>2012</v>
      </c>
      <c r="W2981" s="18" t="str">
        <f t="shared" si="464"/>
        <v>iyun</v>
      </c>
      <c r="X2981" s="18" t="str">
        <f t="shared" si="465"/>
        <v>Colin Trevorrow</v>
      </c>
      <c r="Y2981" s="18" t="str">
        <f t="shared" si="466"/>
        <v>SAFETY NOT GUARANTEED</v>
      </c>
      <c r="Z2981" s="18" t="str">
        <f t="shared" si="467"/>
        <v>Normal</v>
      </c>
      <c r="AA2981" s="18" t="str">
        <f>VLOOKUP(D2981, lookups!$A$2:$B$18, 2, FALSE)</f>
        <v>Medium Budget</v>
      </c>
      <c r="AB2981" s="18" t="str">
        <f t="shared" si="468"/>
        <v>Not Recommended</v>
      </c>
      <c r="AC2981" s="18" t="str">
        <f t="shared" si="469"/>
        <v>Normal</v>
      </c>
    </row>
    <row r="2982" spans="1:29" x14ac:dyDescent="0.35">
      <c r="A2982" s="18" t="s">
        <v>4035</v>
      </c>
      <c r="B2982" s="19">
        <v>38495</v>
      </c>
      <c r="C2982" s="18" t="s">
        <v>50</v>
      </c>
      <c r="D2982" s="18" t="s">
        <v>38</v>
      </c>
      <c r="E2982" s="18" t="s">
        <v>21</v>
      </c>
      <c r="F2982" s="18" t="s">
        <v>22</v>
      </c>
      <c r="G2982" s="18" t="s">
        <v>150</v>
      </c>
      <c r="H2982" s="18" t="s">
        <v>1197</v>
      </c>
      <c r="I2982" s="18" t="s">
        <v>4036</v>
      </c>
      <c r="J2982" s="20">
        <v>927</v>
      </c>
      <c r="K2982" s="20">
        <v>4990</v>
      </c>
      <c r="L2982" s="20">
        <v>2</v>
      </c>
      <c r="M2982" s="20">
        <v>83</v>
      </c>
      <c r="N2982" s="20">
        <v>4.0999999999999996</v>
      </c>
      <c r="O2982" s="20">
        <v>23</v>
      </c>
      <c r="P2982" s="20">
        <v>95</v>
      </c>
      <c r="Q2982" s="3">
        <v>4006906</v>
      </c>
      <c r="R2982" s="3">
        <v>15000000</v>
      </c>
      <c r="S2982" s="3">
        <f t="shared" si="460"/>
        <v>-10993094</v>
      </c>
      <c r="T2982" s="4">
        <f t="shared" si="461"/>
        <v>-0.73287293333333337</v>
      </c>
      <c r="U2982" s="5">
        <f t="shared" si="462"/>
        <v>16.115150826666664</v>
      </c>
      <c r="V2982" s="2">
        <f t="shared" si="463"/>
        <v>2005</v>
      </c>
      <c r="W2982" s="18" t="str">
        <f t="shared" si="464"/>
        <v>may</v>
      </c>
      <c r="X2982" s="18" t="str">
        <f t="shared" si="465"/>
        <v>Jeffrey W. Byrd</v>
      </c>
      <c r="Y2982" s="18" t="str">
        <f t="shared" si="466"/>
        <v>KİNG'S RANSOM</v>
      </c>
      <c r="Z2982" s="18" t="str">
        <f t="shared" si="467"/>
        <v>Normal</v>
      </c>
      <c r="AA2982" s="18" t="str">
        <f>VLOOKUP(D2982, lookups!$A$2:$B$18, 2, FALSE)</f>
        <v>Medium Budget</v>
      </c>
      <c r="AB2982" s="18" t="str">
        <f t="shared" si="468"/>
        <v>Not Recommended</v>
      </c>
      <c r="AC2982" s="18" t="str">
        <f t="shared" si="469"/>
        <v>High Buzz Mismatch</v>
      </c>
    </row>
    <row r="2983" spans="1:29" x14ac:dyDescent="0.35">
      <c r="A2983" s="18" t="s">
        <v>2100</v>
      </c>
      <c r="B2983" s="19">
        <v>36476</v>
      </c>
      <c r="C2983" s="18" t="s">
        <v>50</v>
      </c>
      <c r="D2983" s="18" t="s">
        <v>38</v>
      </c>
      <c r="E2983" s="18" t="s">
        <v>21</v>
      </c>
      <c r="F2983" s="18" t="s">
        <v>22</v>
      </c>
      <c r="G2983" s="18" t="s">
        <v>110</v>
      </c>
      <c r="H2983" s="18" t="s">
        <v>1423</v>
      </c>
      <c r="I2983" s="18" t="s">
        <v>2101</v>
      </c>
      <c r="J2983" s="20">
        <v>890</v>
      </c>
      <c r="K2983" s="20">
        <v>3654</v>
      </c>
      <c r="L2983" s="20">
        <v>6</v>
      </c>
      <c r="M2983" s="20">
        <v>0</v>
      </c>
      <c r="N2983" s="20">
        <v>6.2</v>
      </c>
      <c r="O2983" s="20">
        <v>59</v>
      </c>
      <c r="P2983" s="20">
        <v>92</v>
      </c>
      <c r="Q2983" s="3">
        <v>4002955</v>
      </c>
      <c r="R2983" s="3">
        <v>20000000</v>
      </c>
      <c r="S2983" s="3">
        <f t="shared" si="460"/>
        <v>-15997045</v>
      </c>
      <c r="T2983" s="4">
        <f t="shared" si="461"/>
        <v>-0.79985225000000004</v>
      </c>
      <c r="U2983" s="5">
        <f t="shared" si="462"/>
        <v>24.480059100000002</v>
      </c>
      <c r="V2983" s="2">
        <f t="shared" si="463"/>
        <v>1999</v>
      </c>
      <c r="W2983" s="18" t="str">
        <f t="shared" si="464"/>
        <v>noyabr</v>
      </c>
      <c r="X2983" s="18" t="str">
        <f t="shared" si="465"/>
        <v>Rodman Flender</v>
      </c>
      <c r="Y2983" s="18" t="str">
        <f t="shared" si="466"/>
        <v>IDLE HANDS</v>
      </c>
      <c r="Z2983" s="18" t="str">
        <f t="shared" si="467"/>
        <v>Normal</v>
      </c>
      <c r="AA2983" s="18" t="str">
        <f>VLOOKUP(D2983, lookups!$A$2:$B$18, 2, FALSE)</f>
        <v>Medium Budget</v>
      </c>
      <c r="AB2983" s="18" t="str">
        <f t="shared" si="468"/>
        <v>Not Recommended</v>
      </c>
      <c r="AC2983" s="18" t="str">
        <f t="shared" si="469"/>
        <v>Normal</v>
      </c>
    </row>
    <row r="2984" spans="1:29" x14ac:dyDescent="0.35">
      <c r="A2984" s="18" t="s">
        <v>4681</v>
      </c>
      <c r="B2984" s="19">
        <v>39177</v>
      </c>
      <c r="C2984" s="18" t="s">
        <v>19</v>
      </c>
      <c r="D2984" s="18" t="s">
        <v>79</v>
      </c>
      <c r="E2984" s="18" t="s">
        <v>21</v>
      </c>
      <c r="F2984" s="18" t="s">
        <v>22</v>
      </c>
      <c r="G2984" s="18" t="s">
        <v>110</v>
      </c>
      <c r="H2984" s="18" t="s">
        <v>1110</v>
      </c>
      <c r="I2984" s="18" t="s">
        <v>3051</v>
      </c>
      <c r="J2984" s="20">
        <v>23000</v>
      </c>
      <c r="K2984" s="20">
        <v>36398</v>
      </c>
      <c r="L2984" s="20">
        <v>162</v>
      </c>
      <c r="M2984" s="20">
        <v>0</v>
      </c>
      <c r="N2984" s="20">
        <v>7</v>
      </c>
      <c r="O2984" s="20">
        <v>231</v>
      </c>
      <c r="P2984" s="20">
        <v>135</v>
      </c>
      <c r="Q2984" s="3">
        <v>4001121</v>
      </c>
      <c r="R2984" s="3">
        <v>20000000</v>
      </c>
      <c r="S2984" s="3">
        <f t="shared" si="460"/>
        <v>-15998879</v>
      </c>
      <c r="T2984" s="4">
        <f t="shared" si="461"/>
        <v>-0.79994394999999996</v>
      </c>
      <c r="U2984" s="5">
        <f t="shared" si="462"/>
        <v>27.68002242</v>
      </c>
      <c r="V2984" s="2">
        <f t="shared" si="463"/>
        <v>2007</v>
      </c>
      <c r="W2984" s="18" t="str">
        <f t="shared" si="464"/>
        <v>aprel</v>
      </c>
      <c r="X2984" s="18" t="str">
        <f t="shared" si="465"/>
        <v>Todd Haynes</v>
      </c>
      <c r="Y2984" s="18" t="str">
        <f t="shared" si="466"/>
        <v>I'M NOT THERE.</v>
      </c>
      <c r="Z2984" s="18" t="str">
        <f t="shared" si="467"/>
        <v>Normal</v>
      </c>
      <c r="AA2984" s="18" t="str">
        <f>VLOOKUP(D2984, lookups!$A$2:$B$18, 2, FALSE)</f>
        <v>Medium Budget</v>
      </c>
      <c r="AB2984" s="18" t="str">
        <f t="shared" si="468"/>
        <v>Not Recommended</v>
      </c>
      <c r="AC2984" s="18" t="str">
        <f t="shared" si="469"/>
        <v>Normal</v>
      </c>
    </row>
    <row r="2985" spans="1:29" x14ac:dyDescent="0.35">
      <c r="A2985" s="18" t="s">
        <v>5944</v>
      </c>
      <c r="B2985" s="19">
        <v>40877</v>
      </c>
      <c r="C2985" s="18" t="s">
        <v>50</v>
      </c>
      <c r="D2985" s="18" t="s">
        <v>27</v>
      </c>
      <c r="E2985" s="18" t="s">
        <v>21</v>
      </c>
      <c r="F2985" s="18" t="s">
        <v>101</v>
      </c>
      <c r="G2985" s="18" t="s">
        <v>210</v>
      </c>
      <c r="H2985" s="18" t="s">
        <v>5304</v>
      </c>
      <c r="I2985" s="18" t="s">
        <v>5945</v>
      </c>
      <c r="J2985" s="20">
        <v>13000</v>
      </c>
      <c r="K2985" s="20">
        <v>15230</v>
      </c>
      <c r="L2985" s="20">
        <v>0</v>
      </c>
      <c r="M2985" s="20">
        <v>23000</v>
      </c>
      <c r="N2985" s="20">
        <v>7.3</v>
      </c>
      <c r="O2985" s="20">
        <v>486</v>
      </c>
      <c r="P2985" s="20">
        <v>101</v>
      </c>
      <c r="Q2985" s="3">
        <v>4000304</v>
      </c>
      <c r="R2985" s="3">
        <v>6500000</v>
      </c>
      <c r="S2985" s="3">
        <f t="shared" si="460"/>
        <v>-2499696</v>
      </c>
      <c r="T2985" s="4">
        <f t="shared" si="461"/>
        <v>-0.3845686153846154</v>
      </c>
      <c r="U2985" s="5">
        <f t="shared" si="462"/>
        <v>31.346172553846152</v>
      </c>
      <c r="V2985" s="2">
        <f t="shared" si="463"/>
        <v>2011</v>
      </c>
      <c r="W2985" s="18" t="str">
        <f t="shared" si="464"/>
        <v>noyabr</v>
      </c>
      <c r="X2985" s="18" t="str">
        <f t="shared" si="465"/>
        <v>Steve McQueen</v>
      </c>
      <c r="Y2985" s="18" t="str">
        <f t="shared" si="466"/>
        <v>SHAME</v>
      </c>
      <c r="Z2985" s="18" t="str">
        <f t="shared" si="467"/>
        <v>Normal</v>
      </c>
      <c r="AA2985" s="18" t="str">
        <f>VLOOKUP(D2985, lookups!$A$2:$B$18, 2, FALSE)</f>
        <v>Medium Budget</v>
      </c>
      <c r="AB2985" s="18" t="str">
        <f t="shared" si="468"/>
        <v>Not Recommended</v>
      </c>
      <c r="AC2985" s="18" t="str">
        <f t="shared" si="469"/>
        <v>Normal</v>
      </c>
    </row>
    <row r="2986" spans="1:29" x14ac:dyDescent="0.35">
      <c r="A2986" s="18" t="s">
        <v>583</v>
      </c>
      <c r="B2986" s="19">
        <v>31944</v>
      </c>
      <c r="C2986" s="18" t="s">
        <v>50</v>
      </c>
      <c r="D2986" s="18" t="s">
        <v>95</v>
      </c>
      <c r="E2986" s="18" t="s">
        <v>21</v>
      </c>
      <c r="F2986" s="18" t="s">
        <v>22</v>
      </c>
      <c r="G2986" s="18" t="s">
        <v>110</v>
      </c>
      <c r="H2986" s="18" t="s">
        <v>584</v>
      </c>
      <c r="I2986" s="18" t="s">
        <v>585</v>
      </c>
      <c r="J2986" s="20">
        <v>615</v>
      </c>
      <c r="K2986" s="20">
        <v>872</v>
      </c>
      <c r="L2986" s="20">
        <v>44</v>
      </c>
      <c r="M2986" s="20">
        <v>583</v>
      </c>
      <c r="N2986" s="20">
        <v>4.7</v>
      </c>
      <c r="O2986" s="20">
        <v>40</v>
      </c>
      <c r="P2986" s="20">
        <v>90</v>
      </c>
      <c r="Q2986" s="3">
        <v>4000000</v>
      </c>
      <c r="R2986" s="3">
        <v>350000</v>
      </c>
      <c r="S2986" s="3">
        <f t="shared" si="460"/>
        <v>3650000</v>
      </c>
      <c r="T2986" s="4">
        <f t="shared" si="461"/>
        <v>10.428571428571429</v>
      </c>
      <c r="U2986" s="5">
        <f t="shared" si="462"/>
        <v>23.029728571428571</v>
      </c>
      <c r="V2986" s="2">
        <f t="shared" si="463"/>
        <v>1987</v>
      </c>
      <c r="W2986" s="18" t="str">
        <f t="shared" si="464"/>
        <v>iyun</v>
      </c>
      <c r="X2986" s="18" t="str">
        <f t="shared" si="465"/>
        <v>Sam Firstenberg</v>
      </c>
      <c r="Y2986" s="18" t="str">
        <f t="shared" si="466"/>
        <v>AMERİCAN NİNJA 2: THE CONFRONTATİON</v>
      </c>
      <c r="Z2986" s="18" t="str">
        <f t="shared" si="467"/>
        <v>Normal</v>
      </c>
      <c r="AA2986" s="18" t="str">
        <f>VLOOKUP(D2986, lookups!$A$2:$B$18, 2, FALSE)</f>
        <v>High Budget</v>
      </c>
      <c r="AB2986" s="18" t="str">
        <f t="shared" si="468"/>
        <v>Not Recommended</v>
      </c>
      <c r="AC2986" s="18" t="str">
        <f t="shared" si="469"/>
        <v>Normal</v>
      </c>
    </row>
    <row r="2987" spans="1:29" x14ac:dyDescent="0.35">
      <c r="A2987" s="18" t="s">
        <v>6705</v>
      </c>
      <c r="B2987" s="19">
        <v>41794</v>
      </c>
      <c r="C2987" s="18" t="s">
        <v>50</v>
      </c>
      <c r="D2987" s="18" t="s">
        <v>79</v>
      </c>
      <c r="E2987" s="18" t="s">
        <v>21</v>
      </c>
      <c r="F2987" s="18" t="s">
        <v>101</v>
      </c>
      <c r="G2987" s="18" t="s">
        <v>110</v>
      </c>
      <c r="H2987" s="18" t="s">
        <v>2966</v>
      </c>
      <c r="I2987" s="18" t="s">
        <v>2266</v>
      </c>
      <c r="J2987" s="20">
        <v>149</v>
      </c>
      <c r="K2987" s="20">
        <v>390</v>
      </c>
      <c r="L2987" s="20">
        <v>608</v>
      </c>
      <c r="M2987" s="20">
        <v>0</v>
      </c>
      <c r="N2987" s="20">
        <v>6.8</v>
      </c>
      <c r="O2987" s="20">
        <v>262</v>
      </c>
      <c r="P2987" s="20">
        <v>150</v>
      </c>
      <c r="Q2987" s="3">
        <v>3958500</v>
      </c>
      <c r="R2987" s="3">
        <v>8200000</v>
      </c>
      <c r="S2987" s="3">
        <f t="shared" si="460"/>
        <v>-4241500</v>
      </c>
      <c r="T2987" s="4">
        <f t="shared" si="461"/>
        <v>-0.51725609756097557</v>
      </c>
      <c r="U2987" s="5">
        <f t="shared" si="462"/>
        <v>26.99309756097561</v>
      </c>
      <c r="V2987" s="2">
        <f t="shared" si="463"/>
        <v>2014</v>
      </c>
      <c r="W2987" s="18" t="str">
        <f t="shared" si="464"/>
        <v>iyun</v>
      </c>
      <c r="X2987" s="18" t="str">
        <f t="shared" si="465"/>
        <v>Mike Leigh</v>
      </c>
      <c r="Y2987" s="18" t="str">
        <f t="shared" si="466"/>
        <v>MR. TURNER</v>
      </c>
      <c r="Z2987" s="18" t="str">
        <f t="shared" si="467"/>
        <v>Normal</v>
      </c>
      <c r="AA2987" s="18" t="str">
        <f>VLOOKUP(D2987, lookups!$A$2:$B$18, 2, FALSE)</f>
        <v>Medium Budget</v>
      </c>
      <c r="AB2987" s="18" t="str">
        <f t="shared" si="468"/>
        <v>Not Recommended</v>
      </c>
      <c r="AC2987" s="18" t="str">
        <f t="shared" si="469"/>
        <v>Normal</v>
      </c>
    </row>
    <row r="2988" spans="1:29" x14ac:dyDescent="0.35">
      <c r="A2988" s="18" t="s">
        <v>4627</v>
      </c>
      <c r="B2988" s="19">
        <v>39382</v>
      </c>
      <c r="C2988" s="18" t="s">
        <v>50</v>
      </c>
      <c r="D2988" s="18" t="s">
        <v>38</v>
      </c>
      <c r="E2988" s="18" t="s">
        <v>21</v>
      </c>
      <c r="F2988" s="18" t="s">
        <v>22</v>
      </c>
      <c r="G2988" s="18" t="s">
        <v>110</v>
      </c>
      <c r="H2988" s="18" t="s">
        <v>1230</v>
      </c>
      <c r="I2988" s="18" t="s">
        <v>4628</v>
      </c>
      <c r="J2988" s="20">
        <v>21000</v>
      </c>
      <c r="K2988" s="20">
        <v>22577</v>
      </c>
      <c r="L2988" s="20">
        <v>20</v>
      </c>
      <c r="M2988" s="20">
        <v>0</v>
      </c>
      <c r="N2988" s="20">
        <v>7</v>
      </c>
      <c r="O2988" s="20">
        <v>146</v>
      </c>
      <c r="P2988" s="20">
        <v>97</v>
      </c>
      <c r="Q2988" s="3">
        <v>3950294</v>
      </c>
      <c r="R2988" s="3">
        <v>12000000</v>
      </c>
      <c r="S2988" s="3">
        <f t="shared" si="460"/>
        <v>-8049706</v>
      </c>
      <c r="T2988" s="4">
        <f t="shared" si="461"/>
        <v>-0.6708088333333333</v>
      </c>
      <c r="U2988" s="5">
        <f t="shared" si="462"/>
        <v>27.731676466666666</v>
      </c>
      <c r="V2988" s="2">
        <f t="shared" si="463"/>
        <v>2007</v>
      </c>
      <c r="W2988" s="18" t="str">
        <f t="shared" si="464"/>
        <v>oktyabr</v>
      </c>
      <c r="X2988" s="18" t="str">
        <f t="shared" si="465"/>
        <v>Jon Poll</v>
      </c>
      <c r="Y2988" s="18" t="str">
        <f t="shared" si="466"/>
        <v>CHARLİE BARTLETT</v>
      </c>
      <c r="Z2988" s="18" t="str">
        <f t="shared" si="467"/>
        <v>Normal</v>
      </c>
      <c r="AA2988" s="18" t="str">
        <f>VLOOKUP(D2988, lookups!$A$2:$B$18, 2, FALSE)</f>
        <v>Medium Budget</v>
      </c>
      <c r="AB2988" s="18" t="str">
        <f t="shared" si="468"/>
        <v>Not Recommended</v>
      </c>
      <c r="AC2988" s="18" t="str">
        <f t="shared" si="469"/>
        <v>Normal</v>
      </c>
    </row>
    <row r="2989" spans="1:29" x14ac:dyDescent="0.35">
      <c r="A2989" s="18" t="s">
        <v>5625</v>
      </c>
      <c r="B2989" s="19">
        <v>40180</v>
      </c>
      <c r="C2989" s="18" t="s">
        <v>50</v>
      </c>
      <c r="D2989" s="18" t="s">
        <v>27</v>
      </c>
      <c r="E2989" s="18" t="s">
        <v>178</v>
      </c>
      <c r="F2989" s="18" t="s">
        <v>179</v>
      </c>
      <c r="G2989" s="18" t="s">
        <v>150</v>
      </c>
      <c r="H2989" s="18" t="s">
        <v>5626</v>
      </c>
      <c r="I2989" s="18" t="s">
        <v>5627</v>
      </c>
      <c r="J2989" s="20">
        <v>186</v>
      </c>
      <c r="K2989" s="20">
        <v>416</v>
      </c>
      <c r="L2989" s="20">
        <v>22</v>
      </c>
      <c r="M2989" s="20">
        <v>0</v>
      </c>
      <c r="N2989" s="20">
        <v>7.2</v>
      </c>
      <c r="O2989" s="20">
        <v>195</v>
      </c>
      <c r="P2989" s="20">
        <v>122</v>
      </c>
      <c r="Q2989" s="3">
        <v>3950029</v>
      </c>
      <c r="R2989" s="3">
        <v>4000000</v>
      </c>
      <c r="S2989" s="3">
        <f t="shared" si="460"/>
        <v>-49971</v>
      </c>
      <c r="T2989" s="4">
        <f t="shared" si="461"/>
        <v>-1.249275E-2</v>
      </c>
      <c r="U2989" s="5">
        <f t="shared" si="462"/>
        <v>28.7950029</v>
      </c>
      <c r="V2989" s="2">
        <f t="shared" si="463"/>
        <v>2010</v>
      </c>
      <c r="W2989" s="18" t="str">
        <f t="shared" si="464"/>
        <v>yanvar</v>
      </c>
      <c r="X2989" s="18" t="str">
        <f t="shared" si="465"/>
        <v>Xavier Beauvois</v>
      </c>
      <c r="Y2989" s="18" t="str">
        <f t="shared" si="466"/>
        <v>OF GODS AND MEN</v>
      </c>
      <c r="Z2989" s="18" t="str">
        <f t="shared" si="467"/>
        <v>Normal</v>
      </c>
      <c r="AA2989" s="18" t="str">
        <f>VLOOKUP(D2989, lookups!$A$2:$B$18, 2, FALSE)</f>
        <v>Medium Budget</v>
      </c>
      <c r="AB2989" s="18" t="str">
        <f t="shared" si="468"/>
        <v>Not Recommended</v>
      </c>
      <c r="AC2989" s="18" t="str">
        <f t="shared" si="469"/>
        <v>Normal</v>
      </c>
    </row>
    <row r="2990" spans="1:29" x14ac:dyDescent="0.35">
      <c r="A2990" s="18" t="s">
        <v>4779</v>
      </c>
      <c r="B2990" s="19">
        <v>39190</v>
      </c>
      <c r="C2990" s="18" t="s">
        <v>50</v>
      </c>
      <c r="D2990" s="18" t="s">
        <v>79</v>
      </c>
      <c r="E2990" s="18" t="s">
        <v>21</v>
      </c>
      <c r="F2990" s="18" t="s">
        <v>22</v>
      </c>
      <c r="G2990" s="18" t="s">
        <v>110</v>
      </c>
      <c r="H2990" s="18" t="s">
        <v>1063</v>
      </c>
      <c r="I2990" s="18" t="s">
        <v>4780</v>
      </c>
      <c r="J2990" s="20">
        <v>11000</v>
      </c>
      <c r="K2990" s="20">
        <v>22516</v>
      </c>
      <c r="L2990" s="20">
        <v>181</v>
      </c>
      <c r="M2990" s="20">
        <v>0</v>
      </c>
      <c r="N2990" s="20">
        <v>7.5</v>
      </c>
      <c r="O2990" s="20">
        <v>273</v>
      </c>
      <c r="P2990" s="20">
        <v>160</v>
      </c>
      <c r="Q2990" s="3">
        <v>3904982</v>
      </c>
      <c r="R2990" s="3">
        <v>30000000</v>
      </c>
      <c r="S2990" s="3">
        <f t="shared" si="460"/>
        <v>-26095018</v>
      </c>
      <c r="T2990" s="4">
        <f t="shared" si="461"/>
        <v>-0.86983393333333336</v>
      </c>
      <c r="U2990" s="5">
        <f t="shared" si="462"/>
        <v>29.652066426666668</v>
      </c>
      <c r="V2990" s="2">
        <f t="shared" si="463"/>
        <v>2007</v>
      </c>
      <c r="W2990" s="18" t="str">
        <f t="shared" si="464"/>
        <v>aprel</v>
      </c>
      <c r="X2990" s="18" t="str">
        <f t="shared" si="465"/>
        <v>Andrew Dominik</v>
      </c>
      <c r="Y2990" s="18" t="str">
        <f t="shared" si="466"/>
        <v>THE ASSASSİNATİON OF JESSE JAMES BY THE COWARD ROBERT FORD</v>
      </c>
      <c r="Z2990" s="18" t="str">
        <f t="shared" si="467"/>
        <v>Normal</v>
      </c>
      <c r="AA2990" s="18" t="str">
        <f>VLOOKUP(D2990, lookups!$A$2:$B$18, 2, FALSE)</f>
        <v>Medium Budget</v>
      </c>
      <c r="AB2990" s="18" t="str">
        <f t="shared" si="468"/>
        <v>Not Recommended</v>
      </c>
      <c r="AC2990" s="18" t="str">
        <f t="shared" si="469"/>
        <v>Normal</v>
      </c>
    </row>
    <row r="2991" spans="1:29" x14ac:dyDescent="0.35">
      <c r="A2991" s="18" t="s">
        <v>1064</v>
      </c>
      <c r="B2991" s="19">
        <v>34007</v>
      </c>
      <c r="C2991" s="18" t="s">
        <v>50</v>
      </c>
      <c r="D2991" s="18" t="s">
        <v>333</v>
      </c>
      <c r="E2991" s="18" t="s">
        <v>21</v>
      </c>
      <c r="F2991" s="18" t="s">
        <v>22</v>
      </c>
      <c r="G2991" s="18" t="s">
        <v>110</v>
      </c>
      <c r="H2991" s="18" t="s">
        <v>493</v>
      </c>
      <c r="I2991" s="18" t="s">
        <v>1065</v>
      </c>
      <c r="J2991" s="20">
        <v>687</v>
      </c>
      <c r="K2991" s="20">
        <v>1806</v>
      </c>
      <c r="L2991" s="20">
        <v>16</v>
      </c>
      <c r="M2991" s="20">
        <v>217</v>
      </c>
      <c r="N2991" s="20">
        <v>5.3</v>
      </c>
      <c r="O2991" s="20">
        <v>22</v>
      </c>
      <c r="P2991" s="20">
        <v>98</v>
      </c>
      <c r="Q2991" s="3">
        <v>3902679</v>
      </c>
      <c r="R2991" s="3">
        <v>3000000</v>
      </c>
      <c r="S2991" s="3">
        <f t="shared" si="460"/>
        <v>902679</v>
      </c>
      <c r="T2991" s="4">
        <f t="shared" si="461"/>
        <v>0.30089300000000002</v>
      </c>
      <c r="U2991" s="5">
        <f t="shared" si="462"/>
        <v>21.342057199999999</v>
      </c>
      <c r="V2991" s="2">
        <f t="shared" si="463"/>
        <v>1993</v>
      </c>
      <c r="W2991" s="18" t="str">
        <f t="shared" si="464"/>
        <v>fevral</v>
      </c>
      <c r="X2991" s="18" t="str">
        <f t="shared" si="465"/>
        <v>Anthony Hickox</v>
      </c>
      <c r="Y2991" s="18" t="str">
        <f t="shared" si="466"/>
        <v>WARLOCK: THE ARMAGEDDON</v>
      </c>
      <c r="Z2991" s="18" t="str">
        <f t="shared" si="467"/>
        <v>Normal</v>
      </c>
      <c r="AA2991" s="18" t="str">
        <f>VLOOKUP(D2991, lookups!$A$2:$B$18, 2, FALSE)</f>
        <v>Low Budget</v>
      </c>
      <c r="AB2991" s="18" t="str">
        <f t="shared" si="468"/>
        <v>Not Recommended</v>
      </c>
      <c r="AC2991" s="18" t="str">
        <f t="shared" si="469"/>
        <v>High Buzz Mismatch</v>
      </c>
    </row>
    <row r="2992" spans="1:29" x14ac:dyDescent="0.35">
      <c r="A2992" s="18" t="s">
        <v>3098</v>
      </c>
      <c r="B2992" s="19">
        <v>37391</v>
      </c>
      <c r="C2992" s="18" t="s">
        <v>50</v>
      </c>
      <c r="D2992" s="18" t="s">
        <v>38</v>
      </c>
      <c r="E2992" s="18" t="s">
        <v>178</v>
      </c>
      <c r="F2992" s="18" t="s">
        <v>179</v>
      </c>
      <c r="G2992" s="18" t="s">
        <v>110</v>
      </c>
      <c r="H2992" s="18" t="s">
        <v>3099</v>
      </c>
      <c r="I2992" s="18" t="s">
        <v>1498</v>
      </c>
      <c r="J2992" s="20">
        <v>809</v>
      </c>
      <c r="K2992" s="20">
        <v>1858</v>
      </c>
      <c r="L2992" s="20">
        <v>82</v>
      </c>
      <c r="M2992" s="20">
        <v>0</v>
      </c>
      <c r="N2992" s="20">
        <v>7.3</v>
      </c>
      <c r="O2992" s="20">
        <v>88</v>
      </c>
      <c r="P2992" s="20">
        <v>111</v>
      </c>
      <c r="Q2992" s="3">
        <v>3895664</v>
      </c>
      <c r="R2992" s="3">
        <v>5300000</v>
      </c>
      <c r="S2992" s="3">
        <f t="shared" si="460"/>
        <v>-1404336</v>
      </c>
      <c r="T2992" s="4">
        <f t="shared" si="461"/>
        <v>-0.26496905660377357</v>
      </c>
      <c r="U2992" s="5">
        <f t="shared" si="462"/>
        <v>29.094012377358489</v>
      </c>
      <c r="V2992" s="2">
        <f t="shared" si="463"/>
        <v>2002</v>
      </c>
      <c r="W2992" s="18" t="str">
        <f t="shared" si="464"/>
        <v>may</v>
      </c>
      <c r="X2992" s="18" t="str">
        <f t="shared" si="465"/>
        <v>CÃ©dric Klapisch</v>
      </c>
      <c r="Y2992" s="18" t="str">
        <f t="shared" si="466"/>
        <v>L'AUBERGE ESPAGNOLE</v>
      </c>
      <c r="Z2992" s="18" t="str">
        <f t="shared" si="467"/>
        <v>Normal</v>
      </c>
      <c r="AA2992" s="18" t="str">
        <f>VLOOKUP(D2992, lookups!$A$2:$B$18, 2, FALSE)</f>
        <v>Medium Budget</v>
      </c>
      <c r="AB2992" s="18" t="str">
        <f t="shared" si="468"/>
        <v>Not Recommended</v>
      </c>
      <c r="AC2992" s="18" t="str">
        <f t="shared" si="469"/>
        <v>Normal</v>
      </c>
    </row>
    <row r="2993" spans="1:29" x14ac:dyDescent="0.35">
      <c r="A2993" s="18" t="s">
        <v>4054</v>
      </c>
      <c r="B2993" s="19">
        <v>38686</v>
      </c>
      <c r="C2993" s="18" t="s">
        <v>50</v>
      </c>
      <c r="D2993" s="18" t="s">
        <v>38</v>
      </c>
      <c r="E2993" s="18" t="s">
        <v>21</v>
      </c>
      <c r="F2993" s="18" t="s">
        <v>22</v>
      </c>
      <c r="G2993" s="18" t="s">
        <v>110</v>
      </c>
      <c r="H2993" s="18" t="s">
        <v>4055</v>
      </c>
      <c r="I2993" s="18" t="s">
        <v>4056</v>
      </c>
      <c r="J2993" s="20">
        <v>538</v>
      </c>
      <c r="K2993" s="20">
        <v>1349</v>
      </c>
      <c r="L2993" s="20">
        <v>244</v>
      </c>
      <c r="M2993" s="20">
        <v>0</v>
      </c>
      <c r="N2993" s="20">
        <v>7.4</v>
      </c>
      <c r="O2993" s="20">
        <v>151</v>
      </c>
      <c r="P2993" s="20">
        <v>91</v>
      </c>
      <c r="Q2993" s="3">
        <v>3885134</v>
      </c>
      <c r="R2993" s="3">
        <v>2000000</v>
      </c>
      <c r="S2993" s="3">
        <f t="shared" si="460"/>
        <v>1885134</v>
      </c>
      <c r="T2993" s="4">
        <f t="shared" si="461"/>
        <v>0.94256700000000004</v>
      </c>
      <c r="U2993" s="5">
        <f t="shared" si="462"/>
        <v>29.977026800000001</v>
      </c>
      <c r="V2993" s="2">
        <f t="shared" si="463"/>
        <v>2005</v>
      </c>
      <c r="W2993" s="18" t="str">
        <f t="shared" si="464"/>
        <v>noyabr</v>
      </c>
      <c r="X2993" s="18" t="str">
        <f t="shared" si="465"/>
        <v>Miranda July</v>
      </c>
      <c r="Y2993" s="18" t="str">
        <f t="shared" si="466"/>
        <v>ME AND YOU AND EVERYONE WE KNOW</v>
      </c>
      <c r="Z2993" s="18" t="str">
        <f t="shared" si="467"/>
        <v>Normal</v>
      </c>
      <c r="AA2993" s="18" t="str">
        <f>VLOOKUP(D2993, lookups!$A$2:$B$18, 2, FALSE)</f>
        <v>Medium Budget</v>
      </c>
      <c r="AB2993" s="18" t="str">
        <f t="shared" si="468"/>
        <v>Not Recommended</v>
      </c>
      <c r="AC2993" s="18" t="str">
        <f t="shared" si="469"/>
        <v>Normal</v>
      </c>
    </row>
    <row r="2994" spans="1:29" x14ac:dyDescent="0.35">
      <c r="A2994" s="18" t="s">
        <v>2982</v>
      </c>
      <c r="B2994" s="19">
        <v>37258</v>
      </c>
      <c r="C2994" s="18" t="s">
        <v>50</v>
      </c>
      <c r="D2994" s="18" t="s">
        <v>20</v>
      </c>
      <c r="E2994" s="18" t="s">
        <v>21</v>
      </c>
      <c r="F2994" s="18" t="s">
        <v>22</v>
      </c>
      <c r="G2994" s="18" t="s">
        <v>110</v>
      </c>
      <c r="H2994" s="18" t="s">
        <v>2983</v>
      </c>
      <c r="I2994" s="18" t="s">
        <v>2984</v>
      </c>
      <c r="J2994" s="20">
        <v>94</v>
      </c>
      <c r="K2994" s="20">
        <v>139</v>
      </c>
      <c r="L2994" s="20">
        <v>681</v>
      </c>
      <c r="M2994" s="20">
        <v>661</v>
      </c>
      <c r="N2994" s="20">
        <v>7.2</v>
      </c>
      <c r="O2994" s="20">
        <v>51</v>
      </c>
      <c r="P2994" s="20">
        <v>98</v>
      </c>
      <c r="Q2994" s="3">
        <v>3799339</v>
      </c>
      <c r="R2994" s="3">
        <v>250000</v>
      </c>
      <c r="S2994" s="3">
        <f t="shared" si="460"/>
        <v>3549339</v>
      </c>
      <c r="T2994" s="4">
        <f t="shared" si="461"/>
        <v>14.197355999999999</v>
      </c>
      <c r="U2994" s="5">
        <f t="shared" si="462"/>
        <v>34.5450424</v>
      </c>
      <c r="V2994" s="2">
        <f t="shared" si="463"/>
        <v>2002</v>
      </c>
      <c r="W2994" s="18" t="str">
        <f t="shared" si="464"/>
        <v>yanvar</v>
      </c>
      <c r="X2994" s="18" t="str">
        <f t="shared" si="465"/>
        <v>Justin Lin</v>
      </c>
      <c r="Y2994" s="18" t="str">
        <f t="shared" si="466"/>
        <v>BETTER LUCK TOMORROW</v>
      </c>
      <c r="Z2994" s="18" t="str">
        <f t="shared" si="467"/>
        <v>Normal</v>
      </c>
      <c r="AA2994" s="18" t="str">
        <f>VLOOKUP(D2994, lookups!$A$2:$B$18, 2, FALSE)</f>
        <v>Medium Budget</v>
      </c>
      <c r="AB2994" s="18" t="str">
        <f t="shared" si="468"/>
        <v>Not Recommended</v>
      </c>
      <c r="AC2994" s="18" t="str">
        <f t="shared" si="469"/>
        <v>Normal</v>
      </c>
    </row>
    <row r="2995" spans="1:29" x14ac:dyDescent="0.35">
      <c r="A2995" s="18" t="s">
        <v>1332</v>
      </c>
      <c r="B2995" s="19">
        <v>35383</v>
      </c>
      <c r="C2995" s="18" t="s">
        <v>50</v>
      </c>
      <c r="D2995" s="18" t="s">
        <v>20</v>
      </c>
      <c r="E2995" s="18" t="s">
        <v>21</v>
      </c>
      <c r="F2995" s="18" t="s">
        <v>22</v>
      </c>
      <c r="G2995" s="18" t="s">
        <v>110</v>
      </c>
      <c r="H2995" s="18" t="s">
        <v>1333</v>
      </c>
      <c r="I2995" s="18" t="s">
        <v>1334</v>
      </c>
      <c r="J2995" s="20">
        <v>3000</v>
      </c>
      <c r="K2995" s="20">
        <v>3668</v>
      </c>
      <c r="L2995" s="20">
        <v>0</v>
      </c>
      <c r="M2995" s="20">
        <v>2000</v>
      </c>
      <c r="N2995" s="20">
        <v>7.4</v>
      </c>
      <c r="O2995" s="20">
        <v>120</v>
      </c>
      <c r="P2995" s="20">
        <v>109</v>
      </c>
      <c r="Q2995" s="3">
        <v>3798532</v>
      </c>
      <c r="R2995" s="3">
        <v>4500000</v>
      </c>
      <c r="S2995" s="3">
        <f t="shared" si="460"/>
        <v>-701468</v>
      </c>
      <c r="T2995" s="4">
        <f t="shared" si="461"/>
        <v>-0.15588177777777779</v>
      </c>
      <c r="U2995" s="5">
        <f t="shared" si="462"/>
        <v>29.737647288888891</v>
      </c>
      <c r="V2995" s="2">
        <f t="shared" si="463"/>
        <v>1996</v>
      </c>
      <c r="W2995" s="18" t="str">
        <f t="shared" si="464"/>
        <v>noyabr</v>
      </c>
      <c r="X2995" s="18" t="str">
        <f t="shared" si="465"/>
        <v>Lana Wachowski</v>
      </c>
      <c r="Y2995" s="18" t="str">
        <f t="shared" si="466"/>
        <v>BOUND</v>
      </c>
      <c r="Z2995" s="18" t="str">
        <f t="shared" si="467"/>
        <v>Normal</v>
      </c>
      <c r="AA2995" s="18" t="str">
        <f>VLOOKUP(D2995, lookups!$A$2:$B$18, 2, FALSE)</f>
        <v>Medium Budget</v>
      </c>
      <c r="AB2995" s="18" t="str">
        <f t="shared" si="468"/>
        <v>Not Recommended</v>
      </c>
      <c r="AC2995" s="18" t="str">
        <f t="shared" si="469"/>
        <v>Normal</v>
      </c>
    </row>
    <row r="2996" spans="1:29" x14ac:dyDescent="0.35">
      <c r="A2996" s="18" t="s">
        <v>5465</v>
      </c>
      <c r="B2996" s="19">
        <v>39908</v>
      </c>
      <c r="C2996" s="18" t="s">
        <v>50</v>
      </c>
      <c r="D2996" s="18" t="s">
        <v>27</v>
      </c>
      <c r="E2996" s="18" t="s">
        <v>21</v>
      </c>
      <c r="F2996" s="18" t="s">
        <v>22</v>
      </c>
      <c r="G2996" s="18" t="s">
        <v>150</v>
      </c>
      <c r="H2996" s="18" t="s">
        <v>5466</v>
      </c>
      <c r="I2996" s="18" t="s">
        <v>5467</v>
      </c>
      <c r="J2996" s="20">
        <v>984</v>
      </c>
      <c r="K2996" s="20">
        <v>2563</v>
      </c>
      <c r="L2996" s="20">
        <v>3</v>
      </c>
      <c r="M2996" s="20">
        <v>0</v>
      </c>
      <c r="N2996" s="20">
        <v>7.1</v>
      </c>
      <c r="O2996" s="20">
        <v>20</v>
      </c>
      <c r="P2996" s="20">
        <v>120</v>
      </c>
      <c r="Q2996" s="3">
        <v>3773863</v>
      </c>
      <c r="R2996" s="3">
        <v>1000000</v>
      </c>
      <c r="S2996" s="3">
        <f t="shared" si="460"/>
        <v>2773863</v>
      </c>
      <c r="T2996" s="4">
        <f t="shared" si="461"/>
        <v>2.773863</v>
      </c>
      <c r="U2996" s="5">
        <f t="shared" si="462"/>
        <v>29.509545199999998</v>
      </c>
      <c r="V2996" s="2">
        <f t="shared" si="463"/>
        <v>2009</v>
      </c>
      <c r="W2996" s="18" t="str">
        <f t="shared" si="464"/>
        <v>aprel</v>
      </c>
      <c r="X2996" s="18" t="str">
        <f t="shared" si="465"/>
        <v>Brian Baugh</v>
      </c>
      <c r="Y2996" s="18" t="str">
        <f t="shared" si="466"/>
        <v>TO SAVE A LİFE</v>
      </c>
      <c r="Z2996" s="18" t="str">
        <f t="shared" si="467"/>
        <v>Normal</v>
      </c>
      <c r="AA2996" s="18" t="str">
        <f>VLOOKUP(D2996, lookups!$A$2:$B$18, 2, FALSE)</f>
        <v>Medium Budget</v>
      </c>
      <c r="AB2996" s="18" t="str">
        <f t="shared" si="468"/>
        <v>Not Recommended</v>
      </c>
      <c r="AC2996" s="18" t="str">
        <f t="shared" si="469"/>
        <v>Normal</v>
      </c>
    </row>
    <row r="2997" spans="1:29" x14ac:dyDescent="0.35">
      <c r="A2997" s="18" t="s">
        <v>3871</v>
      </c>
      <c r="B2997" s="19">
        <v>38163</v>
      </c>
      <c r="C2997" s="18" t="s">
        <v>50</v>
      </c>
      <c r="D2997" s="18" t="s">
        <v>20</v>
      </c>
      <c r="E2997" s="18" t="s">
        <v>21</v>
      </c>
      <c r="F2997" s="18" t="s">
        <v>101</v>
      </c>
      <c r="G2997" s="18" t="s">
        <v>110</v>
      </c>
      <c r="H2997" s="18" t="s">
        <v>3872</v>
      </c>
      <c r="I2997" s="18" t="s">
        <v>2266</v>
      </c>
      <c r="J2997" s="20">
        <v>979</v>
      </c>
      <c r="K2997" s="20">
        <v>3133</v>
      </c>
      <c r="L2997" s="20">
        <v>608</v>
      </c>
      <c r="M2997" s="20">
        <v>0</v>
      </c>
      <c r="N2997" s="20">
        <v>7.7</v>
      </c>
      <c r="O2997" s="20">
        <v>169</v>
      </c>
      <c r="P2997" s="20">
        <v>125</v>
      </c>
      <c r="Q2997" s="3">
        <v>3753806</v>
      </c>
      <c r="R2997" s="3">
        <v>11000000</v>
      </c>
      <c r="S2997" s="3">
        <f t="shared" si="460"/>
        <v>-7246194</v>
      </c>
      <c r="T2997" s="4">
        <f t="shared" si="461"/>
        <v>-0.6587449090909091</v>
      </c>
      <c r="U2997" s="5">
        <f t="shared" si="462"/>
        <v>30.536502036363636</v>
      </c>
      <c r="V2997" s="2">
        <f t="shared" si="463"/>
        <v>2004</v>
      </c>
      <c r="W2997" s="18" t="str">
        <f t="shared" si="464"/>
        <v>iyun</v>
      </c>
      <c r="X2997" s="18" t="str">
        <f t="shared" si="465"/>
        <v>Mike Leigh</v>
      </c>
      <c r="Y2997" s="18" t="str">
        <f t="shared" si="466"/>
        <v>VERA DRAKE</v>
      </c>
      <c r="Z2997" s="18" t="str">
        <f t="shared" si="467"/>
        <v>Normal</v>
      </c>
      <c r="AA2997" s="18" t="str">
        <f>VLOOKUP(D2997, lookups!$A$2:$B$18, 2, FALSE)</f>
        <v>Medium Budget</v>
      </c>
      <c r="AB2997" s="18" t="str">
        <f t="shared" si="468"/>
        <v>Not Recommended</v>
      </c>
      <c r="AC2997" s="18" t="str">
        <f t="shared" si="469"/>
        <v>Normal</v>
      </c>
    </row>
    <row r="2998" spans="1:29" x14ac:dyDescent="0.35">
      <c r="A2998" s="18" t="s">
        <v>3836</v>
      </c>
      <c r="B2998" s="19">
        <v>38059</v>
      </c>
      <c r="C2998" s="18" t="s">
        <v>50</v>
      </c>
      <c r="D2998" s="18" t="s">
        <v>27</v>
      </c>
      <c r="E2998" s="18" t="s">
        <v>21</v>
      </c>
      <c r="F2998" s="18" t="s">
        <v>22</v>
      </c>
      <c r="G2998" s="18" t="s">
        <v>110</v>
      </c>
      <c r="H2998" s="18" t="s">
        <v>214</v>
      </c>
      <c r="I2998" s="18" t="s">
        <v>3837</v>
      </c>
      <c r="J2998" s="20">
        <v>14000</v>
      </c>
      <c r="K2998" s="20">
        <v>16252</v>
      </c>
      <c r="L2998" s="20">
        <v>53</v>
      </c>
      <c r="M2998" s="20">
        <v>0</v>
      </c>
      <c r="N2998" s="20">
        <v>7.1</v>
      </c>
      <c r="O2998" s="20">
        <v>117</v>
      </c>
      <c r="P2998" s="20">
        <v>131</v>
      </c>
      <c r="Q2998" s="3">
        <v>3752725</v>
      </c>
      <c r="R2998" s="3">
        <v>18000000</v>
      </c>
      <c r="S2998" s="3">
        <f t="shared" si="460"/>
        <v>-14247275</v>
      </c>
      <c r="T2998" s="4">
        <f t="shared" si="461"/>
        <v>-0.79151527777777775</v>
      </c>
      <c r="U2998" s="5">
        <f t="shared" si="462"/>
        <v>28.083393888888889</v>
      </c>
      <c r="V2998" s="2">
        <f t="shared" si="463"/>
        <v>2004</v>
      </c>
      <c r="W2998" s="18" t="str">
        <f t="shared" si="464"/>
        <v>mart</v>
      </c>
      <c r="X2998" s="18" t="str">
        <f t="shared" si="465"/>
        <v>Michael Radford</v>
      </c>
      <c r="Y2998" s="18" t="str">
        <f t="shared" si="466"/>
        <v>THE MERCHANT OF VENİCE</v>
      </c>
      <c r="Z2998" s="18" t="str">
        <f t="shared" si="467"/>
        <v>Normal</v>
      </c>
      <c r="AA2998" s="18" t="str">
        <f>VLOOKUP(D2998, lookups!$A$2:$B$18, 2, FALSE)</f>
        <v>Medium Budget</v>
      </c>
      <c r="AB2998" s="18" t="str">
        <f t="shared" si="468"/>
        <v>Not Recommended</v>
      </c>
      <c r="AC2998" s="18" t="str">
        <f t="shared" si="469"/>
        <v>Normal</v>
      </c>
    </row>
    <row r="2999" spans="1:29" x14ac:dyDescent="0.35">
      <c r="A2999" s="18" t="s">
        <v>6248</v>
      </c>
      <c r="B2999" s="19">
        <v>41049</v>
      </c>
      <c r="C2999" s="18" t="s">
        <v>50</v>
      </c>
      <c r="D2999" s="18" t="s">
        <v>95</v>
      </c>
      <c r="E2999" s="18" t="s">
        <v>21</v>
      </c>
      <c r="F2999" s="18" t="s">
        <v>22</v>
      </c>
      <c r="G2999" s="18" t="s">
        <v>150</v>
      </c>
      <c r="H2999" s="18" t="s">
        <v>3203</v>
      </c>
      <c r="I2999" s="18" t="s">
        <v>6249</v>
      </c>
      <c r="J2999" s="20">
        <v>15000</v>
      </c>
      <c r="K2999" s="20">
        <v>30134</v>
      </c>
      <c r="L2999" s="20">
        <v>19</v>
      </c>
      <c r="M2999" s="20">
        <v>0</v>
      </c>
      <c r="N2999" s="20">
        <v>4.9000000000000004</v>
      </c>
      <c r="O2999" s="20">
        <v>119</v>
      </c>
      <c r="P2999" s="20">
        <v>93</v>
      </c>
      <c r="Q2999" s="3">
        <v>3749061</v>
      </c>
      <c r="R2999" s="3">
        <v>20000000</v>
      </c>
      <c r="S2999" s="3">
        <f t="shared" si="460"/>
        <v>-16250939</v>
      </c>
      <c r="T2999" s="4">
        <f t="shared" si="461"/>
        <v>-0.81254694999999999</v>
      </c>
      <c r="U2999" s="5">
        <f t="shared" si="462"/>
        <v>19.274981220000001</v>
      </c>
      <c r="V2999" s="2">
        <f t="shared" si="463"/>
        <v>2012</v>
      </c>
      <c r="W2999" s="18" t="str">
        <f t="shared" si="464"/>
        <v>may</v>
      </c>
      <c r="X2999" s="18" t="str">
        <f t="shared" si="465"/>
        <v>Mabrouk El Mechri</v>
      </c>
      <c r="Y2999" s="18" t="str">
        <f t="shared" si="466"/>
        <v>THE COLD LİGHT OF DAY</v>
      </c>
      <c r="Z2999" s="18" t="str">
        <f t="shared" si="467"/>
        <v>Normal</v>
      </c>
      <c r="AA2999" s="18" t="str">
        <f>VLOOKUP(D2999, lookups!$A$2:$B$18, 2, FALSE)</f>
        <v>High Budget</v>
      </c>
      <c r="AB2999" s="18" t="str">
        <f t="shared" si="468"/>
        <v>Not Recommended</v>
      </c>
      <c r="AC2999" s="18" t="str">
        <f t="shared" si="469"/>
        <v>High Buzz Mismatch</v>
      </c>
    </row>
    <row r="3000" spans="1:29" x14ac:dyDescent="0.35">
      <c r="A3000" s="18" t="s">
        <v>3521</v>
      </c>
      <c r="B3000" s="19">
        <v>37803</v>
      </c>
      <c r="C3000" s="18" t="s">
        <v>50</v>
      </c>
      <c r="D3000" s="18" t="s">
        <v>195</v>
      </c>
      <c r="E3000" s="18" t="s">
        <v>21</v>
      </c>
      <c r="F3000" s="18" t="s">
        <v>22</v>
      </c>
      <c r="G3000" s="18" t="s">
        <v>110</v>
      </c>
      <c r="H3000" s="18" t="s">
        <v>3522</v>
      </c>
      <c r="I3000" s="18" t="s">
        <v>3523</v>
      </c>
      <c r="J3000" s="20">
        <v>960</v>
      </c>
      <c r="K3000" s="20">
        <v>972</v>
      </c>
      <c r="L3000" s="20">
        <v>2</v>
      </c>
      <c r="M3000" s="20">
        <v>131</v>
      </c>
      <c r="N3000" s="20">
        <v>2.7</v>
      </c>
      <c r="O3000" s="20">
        <v>52</v>
      </c>
      <c r="P3000" s="20">
        <v>96</v>
      </c>
      <c r="Q3000" s="3">
        <v>3713002</v>
      </c>
      <c r="R3000" s="3">
        <v>8000000</v>
      </c>
      <c r="S3000" s="3">
        <f t="shared" si="460"/>
        <v>-4286998</v>
      </c>
      <c r="T3000" s="4">
        <f t="shared" si="461"/>
        <v>-0.53587474999999996</v>
      </c>
      <c r="U3000" s="5">
        <f t="shared" si="462"/>
        <v>10.5987501</v>
      </c>
      <c r="V3000" s="2">
        <f t="shared" si="463"/>
        <v>2003</v>
      </c>
      <c r="W3000" s="18" t="str">
        <f t="shared" si="464"/>
        <v>iyul</v>
      </c>
      <c r="X3000" s="18" t="str">
        <f t="shared" si="465"/>
        <v>Rick de Oliveira</v>
      </c>
      <c r="Y3000" s="18" t="str">
        <f t="shared" si="466"/>
        <v>THE REAL CANCUN</v>
      </c>
      <c r="Z3000" s="18" t="str">
        <f t="shared" si="467"/>
        <v>Normal</v>
      </c>
      <c r="AA3000" s="18" t="str">
        <f>VLOOKUP(D3000, lookups!$A$2:$B$18, 2, FALSE)</f>
        <v>Low Budget</v>
      </c>
      <c r="AB3000" s="18" t="str">
        <f t="shared" si="468"/>
        <v>Not Recommended</v>
      </c>
      <c r="AC3000" s="18" t="str">
        <f t="shared" si="469"/>
        <v>High Buzz Mismatch</v>
      </c>
    </row>
    <row r="3001" spans="1:29" x14ac:dyDescent="0.35">
      <c r="A3001" s="18" t="s">
        <v>4766</v>
      </c>
      <c r="B3001" s="19">
        <v>39177</v>
      </c>
      <c r="C3001" s="18" t="s">
        <v>50</v>
      </c>
      <c r="D3001" s="18" t="s">
        <v>58</v>
      </c>
      <c r="E3001" s="18" t="s">
        <v>21</v>
      </c>
      <c r="F3001" s="18" t="s">
        <v>101</v>
      </c>
      <c r="G3001" s="18" t="s">
        <v>110</v>
      </c>
      <c r="H3001" s="18" t="s">
        <v>2788</v>
      </c>
      <c r="I3001" s="18" t="s">
        <v>1485</v>
      </c>
      <c r="J3001" s="20">
        <v>11000</v>
      </c>
      <c r="K3001" s="20">
        <v>11623</v>
      </c>
      <c r="L3001" s="20">
        <v>0</v>
      </c>
      <c r="M3001" s="20">
        <v>15000</v>
      </c>
      <c r="N3001" s="20">
        <v>7.3</v>
      </c>
      <c r="O3001" s="20">
        <v>308</v>
      </c>
      <c r="P3001" s="20">
        <v>107</v>
      </c>
      <c r="Q3001" s="3">
        <v>3675072</v>
      </c>
      <c r="R3001" s="3">
        <v>26000000</v>
      </c>
      <c r="S3001" s="3">
        <f t="shared" si="460"/>
        <v>-22324928</v>
      </c>
      <c r="T3001" s="4">
        <f t="shared" si="461"/>
        <v>-0.85865107692307696</v>
      </c>
      <c r="U3001" s="5">
        <f t="shared" si="462"/>
        <v>30.356539569230769</v>
      </c>
      <c r="V3001" s="2">
        <f t="shared" si="463"/>
        <v>2007</v>
      </c>
      <c r="W3001" s="18" t="str">
        <f t="shared" si="464"/>
        <v>aprel</v>
      </c>
      <c r="X3001" s="18" t="str">
        <f t="shared" si="465"/>
        <v>Danny Boyle</v>
      </c>
      <c r="Y3001" s="18" t="str">
        <f t="shared" si="466"/>
        <v>SUNSHİNE</v>
      </c>
      <c r="Z3001" s="18" t="str">
        <f t="shared" si="467"/>
        <v>Normal</v>
      </c>
      <c r="AA3001" s="18" t="str">
        <f>VLOOKUP(D3001, lookups!$A$2:$B$18, 2, FALSE)</f>
        <v>High Budget</v>
      </c>
      <c r="AB3001" s="18" t="str">
        <f t="shared" si="468"/>
        <v>Not Recommended</v>
      </c>
      <c r="AC3001" s="18" t="str">
        <f t="shared" si="469"/>
        <v>Normal</v>
      </c>
    </row>
    <row r="3002" spans="1:29" x14ac:dyDescent="0.35">
      <c r="A3002" s="18" t="s">
        <v>1828</v>
      </c>
      <c r="B3002" s="19">
        <v>35796</v>
      </c>
      <c r="C3002" s="18" t="s">
        <v>50</v>
      </c>
      <c r="D3002" s="18" t="s">
        <v>38</v>
      </c>
      <c r="E3002" s="18" t="s">
        <v>21</v>
      </c>
      <c r="F3002" s="18" t="s">
        <v>101</v>
      </c>
      <c r="G3002" s="18" t="s">
        <v>110</v>
      </c>
      <c r="H3002" s="18" t="s">
        <v>1829</v>
      </c>
      <c r="I3002" s="18" t="s">
        <v>1830</v>
      </c>
      <c r="J3002" s="20">
        <v>26000</v>
      </c>
      <c r="K3002" s="20">
        <v>28294</v>
      </c>
      <c r="L3002" s="20">
        <v>0</v>
      </c>
      <c r="M3002" s="20">
        <v>21000</v>
      </c>
      <c r="N3002" s="20">
        <v>8.1999999999999993</v>
      </c>
      <c r="O3002" s="20">
        <v>116</v>
      </c>
      <c r="P3002" s="20">
        <v>120</v>
      </c>
      <c r="Q3002" s="3">
        <v>3650677</v>
      </c>
      <c r="R3002" s="3">
        <v>960000</v>
      </c>
      <c r="S3002" s="3">
        <f t="shared" si="460"/>
        <v>2690677</v>
      </c>
      <c r="T3002" s="4">
        <f t="shared" si="461"/>
        <v>2.8027885416666667</v>
      </c>
      <c r="U3002" s="5">
        <f t="shared" si="462"/>
        <v>36.021115416666667</v>
      </c>
      <c r="V3002" s="2">
        <f t="shared" si="463"/>
        <v>1998</v>
      </c>
      <c r="W3002" s="18" t="str">
        <f t="shared" si="464"/>
        <v>yanvar</v>
      </c>
      <c r="X3002" s="18" t="str">
        <f t="shared" si="465"/>
        <v>Guy Ritchie</v>
      </c>
      <c r="Y3002" s="18" t="str">
        <f t="shared" si="466"/>
        <v>LOCK, STOCK AND TWO SMOKİNG BARRELS</v>
      </c>
      <c r="Z3002" s="18" t="str">
        <f t="shared" si="467"/>
        <v>Normal</v>
      </c>
      <c r="AA3002" s="18" t="str">
        <f>VLOOKUP(D3002, lookups!$A$2:$B$18, 2, FALSE)</f>
        <v>Medium Budget</v>
      </c>
      <c r="AB3002" s="18" t="str">
        <f t="shared" si="468"/>
        <v>Not Recommended</v>
      </c>
      <c r="AC3002" s="18" t="str">
        <f t="shared" si="469"/>
        <v>High Buzz / High Score</v>
      </c>
    </row>
    <row r="3003" spans="1:29" x14ac:dyDescent="0.35">
      <c r="A3003" s="18" t="s">
        <v>3358</v>
      </c>
      <c r="B3003" s="19">
        <v>37707</v>
      </c>
      <c r="C3003" s="18" t="s">
        <v>50</v>
      </c>
      <c r="D3003" s="18" t="s">
        <v>109</v>
      </c>
      <c r="E3003" s="18" t="s">
        <v>178</v>
      </c>
      <c r="F3003" s="18" t="s">
        <v>179</v>
      </c>
      <c r="G3003" s="18" t="s">
        <v>39</v>
      </c>
      <c r="H3003" s="18" t="s">
        <v>3359</v>
      </c>
      <c r="I3003" s="18" t="s">
        <v>3360</v>
      </c>
      <c r="J3003" s="20">
        <v>447</v>
      </c>
      <c r="K3003" s="20">
        <v>923</v>
      </c>
      <c r="L3003" s="20">
        <v>192</v>
      </c>
      <c r="M3003" s="20">
        <v>0</v>
      </c>
      <c r="N3003" s="20">
        <v>6.8</v>
      </c>
      <c r="O3003" s="20">
        <v>251</v>
      </c>
      <c r="P3003" s="20">
        <v>89</v>
      </c>
      <c r="Q3003" s="3">
        <v>3645438</v>
      </c>
      <c r="R3003" s="3">
        <v>2200000</v>
      </c>
      <c r="S3003" s="3">
        <f t="shared" si="460"/>
        <v>1445438</v>
      </c>
      <c r="T3003" s="4">
        <f t="shared" si="461"/>
        <v>0.65701727272727273</v>
      </c>
      <c r="U3003" s="5">
        <f t="shared" si="462"/>
        <v>27.462806909090908</v>
      </c>
      <c r="V3003" s="2">
        <f t="shared" si="463"/>
        <v>2003</v>
      </c>
      <c r="W3003" s="18" t="str">
        <f t="shared" si="464"/>
        <v>mart</v>
      </c>
      <c r="X3003" s="18" t="str">
        <f t="shared" si="465"/>
        <v>Alexandre Aja</v>
      </c>
      <c r="Y3003" s="18" t="str">
        <f t="shared" si="466"/>
        <v>HİGH TENSİON</v>
      </c>
      <c r="Z3003" s="18" t="str">
        <f t="shared" si="467"/>
        <v>Normal</v>
      </c>
      <c r="AA3003" s="18" t="str">
        <f>VLOOKUP(D3003, lookups!$A$2:$B$18, 2, FALSE)</f>
        <v>Low Budget</v>
      </c>
      <c r="AB3003" s="18" t="str">
        <f t="shared" si="468"/>
        <v>Not Recommended</v>
      </c>
      <c r="AC3003" s="18" t="str">
        <f t="shared" si="469"/>
        <v>Normal</v>
      </c>
    </row>
    <row r="3004" spans="1:29" x14ac:dyDescent="0.35">
      <c r="A3004" s="18" t="s">
        <v>3819</v>
      </c>
      <c r="B3004" s="19">
        <v>38085</v>
      </c>
      <c r="C3004" s="18" t="s">
        <v>50</v>
      </c>
      <c r="D3004" s="18" t="s">
        <v>27</v>
      </c>
      <c r="E3004" s="18" t="s">
        <v>178</v>
      </c>
      <c r="F3004" s="18" t="s">
        <v>179</v>
      </c>
      <c r="G3004" s="18" t="s">
        <v>150</v>
      </c>
      <c r="H3004" s="18" t="s">
        <v>3820</v>
      </c>
      <c r="I3004" s="18" t="s">
        <v>3821</v>
      </c>
      <c r="J3004" s="20">
        <v>517</v>
      </c>
      <c r="K3004" s="20">
        <v>745</v>
      </c>
      <c r="L3004" s="20">
        <v>25</v>
      </c>
      <c r="M3004" s="20">
        <v>0</v>
      </c>
      <c r="N3004" s="20">
        <v>7.9</v>
      </c>
      <c r="O3004" s="20">
        <v>112</v>
      </c>
      <c r="P3004" s="20">
        <v>97</v>
      </c>
      <c r="Q3004" s="3">
        <v>3629758</v>
      </c>
      <c r="R3004" s="3">
        <v>5500000</v>
      </c>
      <c r="S3004" s="3">
        <f t="shared" si="460"/>
        <v>-1870242</v>
      </c>
      <c r="T3004" s="4">
        <f t="shared" si="461"/>
        <v>-0.34004400000000001</v>
      </c>
      <c r="U3004" s="5">
        <f t="shared" si="462"/>
        <v>31.463982400000003</v>
      </c>
      <c r="V3004" s="2">
        <f t="shared" si="463"/>
        <v>2004</v>
      </c>
      <c r="W3004" s="18" t="str">
        <f t="shared" si="464"/>
        <v>aprel</v>
      </c>
      <c r="X3004" s="18" t="str">
        <f t="shared" si="465"/>
        <v>Christophe Barratier</v>
      </c>
      <c r="Y3004" s="18" t="str">
        <f t="shared" si="466"/>
        <v>THE CHORUS</v>
      </c>
      <c r="Z3004" s="18" t="str">
        <f t="shared" si="467"/>
        <v>Normal</v>
      </c>
      <c r="AA3004" s="18" t="str">
        <f>VLOOKUP(D3004, lookups!$A$2:$B$18, 2, FALSE)</f>
        <v>Medium Budget</v>
      </c>
      <c r="AB3004" s="18" t="str">
        <f t="shared" si="468"/>
        <v>Not Recommended</v>
      </c>
      <c r="AC3004" s="18" t="str">
        <f t="shared" si="469"/>
        <v>Normal</v>
      </c>
    </row>
    <row r="3005" spans="1:29" x14ac:dyDescent="0.35">
      <c r="A3005" s="18" t="s">
        <v>2472</v>
      </c>
      <c r="B3005" s="19">
        <v>36701</v>
      </c>
      <c r="C3005" s="18" t="s">
        <v>50</v>
      </c>
      <c r="D3005" s="18" t="s">
        <v>27</v>
      </c>
      <c r="E3005" s="18" t="s">
        <v>21</v>
      </c>
      <c r="F3005" s="18" t="s">
        <v>22</v>
      </c>
      <c r="G3005" s="18" t="s">
        <v>110</v>
      </c>
      <c r="H3005" s="18" t="s">
        <v>224</v>
      </c>
      <c r="I3005" s="18" t="s">
        <v>1852</v>
      </c>
      <c r="J3005" s="20">
        <v>1000</v>
      </c>
      <c r="K3005" s="20">
        <v>2235</v>
      </c>
      <c r="L3005" s="20">
        <v>0</v>
      </c>
      <c r="M3005" s="20">
        <v>38000</v>
      </c>
      <c r="N3005" s="20">
        <v>8.4</v>
      </c>
      <c r="O3005" s="20">
        <v>234</v>
      </c>
      <c r="P3005" s="20">
        <v>102</v>
      </c>
      <c r="Q3005" s="3">
        <v>3609278</v>
      </c>
      <c r="R3005" s="3">
        <v>4500000</v>
      </c>
      <c r="S3005" s="3">
        <f t="shared" si="460"/>
        <v>-890722</v>
      </c>
      <c r="T3005" s="4">
        <f t="shared" si="461"/>
        <v>-0.19793822222222221</v>
      </c>
      <c r="U3005" s="5">
        <f t="shared" si="462"/>
        <v>37.320824711111108</v>
      </c>
      <c r="V3005" s="2">
        <f t="shared" si="463"/>
        <v>2000</v>
      </c>
      <c r="W3005" s="18" t="str">
        <f t="shared" si="464"/>
        <v>iyun</v>
      </c>
      <c r="X3005" s="18" t="str">
        <f t="shared" si="465"/>
        <v>Darren Aronofsky</v>
      </c>
      <c r="Y3005" s="18" t="str">
        <f t="shared" si="466"/>
        <v>REQUİEM FOR A DREAM</v>
      </c>
      <c r="Z3005" s="18" t="str">
        <f t="shared" si="467"/>
        <v>Normal</v>
      </c>
      <c r="AA3005" s="18" t="str">
        <f>VLOOKUP(D3005, lookups!$A$2:$B$18, 2, FALSE)</f>
        <v>Medium Budget</v>
      </c>
      <c r="AB3005" s="18" t="str">
        <f t="shared" si="468"/>
        <v>Not Recommended</v>
      </c>
      <c r="AC3005" s="18" t="str">
        <f t="shared" si="469"/>
        <v>High Buzz / High Score</v>
      </c>
    </row>
    <row r="3006" spans="1:29" x14ac:dyDescent="0.35">
      <c r="A3006" s="18" t="s">
        <v>7030</v>
      </c>
      <c r="B3006" s="19">
        <v>42138</v>
      </c>
      <c r="C3006" s="18" t="s">
        <v>50</v>
      </c>
      <c r="D3006" s="18" t="s">
        <v>27</v>
      </c>
      <c r="E3006" s="18" t="s">
        <v>21</v>
      </c>
      <c r="F3006" s="18" t="s">
        <v>101</v>
      </c>
      <c r="G3006" s="18" t="s">
        <v>110</v>
      </c>
      <c r="H3006" s="18" t="s">
        <v>7031</v>
      </c>
      <c r="I3006" s="18" t="s">
        <v>7032</v>
      </c>
      <c r="J3006" s="20">
        <v>804</v>
      </c>
      <c r="K3006" s="20">
        <v>3013</v>
      </c>
      <c r="L3006" s="20">
        <v>31</v>
      </c>
      <c r="M3006" s="20">
        <v>0</v>
      </c>
      <c r="N3006" s="20">
        <v>6.1</v>
      </c>
      <c r="O3006" s="20">
        <v>158</v>
      </c>
      <c r="P3006" s="20">
        <v>96</v>
      </c>
      <c r="Q3006" s="3">
        <v>3590010</v>
      </c>
      <c r="R3006" s="3">
        <v>2000000</v>
      </c>
      <c r="S3006" s="3">
        <f t="shared" si="460"/>
        <v>1590010</v>
      </c>
      <c r="T3006" s="4">
        <f t="shared" si="461"/>
        <v>0.79500499999999996</v>
      </c>
      <c r="U3006" s="5">
        <f t="shared" si="462"/>
        <v>24.718001999999998</v>
      </c>
      <c r="V3006" s="2">
        <f t="shared" si="463"/>
        <v>2015</v>
      </c>
      <c r="W3006" s="18" t="str">
        <f t="shared" si="464"/>
        <v>may</v>
      </c>
      <c r="X3006" s="18" t="str">
        <f t="shared" si="465"/>
        <v>Max Joseph</v>
      </c>
      <c r="Y3006" s="18" t="str">
        <f t="shared" si="466"/>
        <v>WE ARE YOUR FRİENDS</v>
      </c>
      <c r="Z3006" s="18" t="str">
        <f t="shared" si="467"/>
        <v>Normal</v>
      </c>
      <c r="AA3006" s="18" t="str">
        <f>VLOOKUP(D3006, lookups!$A$2:$B$18, 2, FALSE)</f>
        <v>Medium Budget</v>
      </c>
      <c r="AB3006" s="18" t="str">
        <f t="shared" si="468"/>
        <v>Not Recommended</v>
      </c>
      <c r="AC3006" s="18" t="str">
        <f t="shared" si="469"/>
        <v>Normal</v>
      </c>
    </row>
    <row r="3007" spans="1:29" x14ac:dyDescent="0.35">
      <c r="A3007" s="18" t="s">
        <v>7030</v>
      </c>
      <c r="B3007" s="19">
        <v>42138</v>
      </c>
      <c r="C3007" s="18" t="s">
        <v>50</v>
      </c>
      <c r="D3007" s="18" t="s">
        <v>27</v>
      </c>
      <c r="E3007" s="18" t="s">
        <v>21</v>
      </c>
      <c r="F3007" s="18" t="s">
        <v>101</v>
      </c>
      <c r="G3007" s="18" t="s">
        <v>110</v>
      </c>
      <c r="H3007" s="18" t="s">
        <v>7031</v>
      </c>
      <c r="I3007" s="18" t="s">
        <v>7032</v>
      </c>
      <c r="J3007" s="20">
        <v>804</v>
      </c>
      <c r="K3007" s="20">
        <v>3013</v>
      </c>
      <c r="L3007" s="20">
        <v>31</v>
      </c>
      <c r="M3007" s="20">
        <v>0</v>
      </c>
      <c r="N3007" s="20">
        <v>6.1</v>
      </c>
      <c r="O3007" s="20">
        <v>158</v>
      </c>
      <c r="P3007" s="20">
        <v>96</v>
      </c>
      <c r="Q3007" s="3">
        <v>3590010</v>
      </c>
      <c r="R3007" s="3">
        <v>2000000</v>
      </c>
      <c r="S3007" s="3">
        <f t="shared" si="460"/>
        <v>1590010</v>
      </c>
      <c r="T3007" s="4">
        <f t="shared" si="461"/>
        <v>0.79500499999999996</v>
      </c>
      <c r="U3007" s="5">
        <f t="shared" si="462"/>
        <v>24.718001999999998</v>
      </c>
      <c r="V3007" s="2">
        <f t="shared" si="463"/>
        <v>2015</v>
      </c>
      <c r="W3007" s="18" t="str">
        <f t="shared" si="464"/>
        <v>may</v>
      </c>
      <c r="X3007" s="18" t="str">
        <f t="shared" si="465"/>
        <v>Max Joseph</v>
      </c>
      <c r="Y3007" s="18" t="str">
        <f t="shared" si="466"/>
        <v>WE ARE YOUR FRİENDS</v>
      </c>
      <c r="Z3007" s="18" t="str">
        <f t="shared" si="467"/>
        <v>Normal</v>
      </c>
      <c r="AA3007" s="18" t="str">
        <f>VLOOKUP(D3007, lookups!$A$2:$B$18, 2, FALSE)</f>
        <v>Medium Budget</v>
      </c>
      <c r="AB3007" s="18" t="str">
        <f t="shared" si="468"/>
        <v>Not Recommended</v>
      </c>
      <c r="AC3007" s="18" t="str">
        <f t="shared" si="469"/>
        <v>Normal</v>
      </c>
    </row>
    <row r="3008" spans="1:29" x14ac:dyDescent="0.35">
      <c r="A3008" s="18" t="s">
        <v>6825</v>
      </c>
      <c r="B3008" s="19">
        <v>41674</v>
      </c>
      <c r="C3008" s="18" t="s">
        <v>50</v>
      </c>
      <c r="D3008" s="18" t="s">
        <v>38</v>
      </c>
      <c r="E3008" s="18" t="s">
        <v>21</v>
      </c>
      <c r="F3008" s="18" t="s">
        <v>22</v>
      </c>
      <c r="G3008" s="18" t="s">
        <v>110</v>
      </c>
      <c r="H3008" s="18" t="s">
        <v>6826</v>
      </c>
      <c r="I3008" s="18" t="s">
        <v>3672</v>
      </c>
      <c r="J3008" s="20">
        <v>17000</v>
      </c>
      <c r="K3008" s="20">
        <v>18947</v>
      </c>
      <c r="L3008" s="20">
        <v>0</v>
      </c>
      <c r="M3008" s="20">
        <v>0</v>
      </c>
      <c r="N3008" s="20">
        <v>6.7</v>
      </c>
      <c r="O3008" s="20">
        <v>149</v>
      </c>
      <c r="P3008" s="20">
        <v>106</v>
      </c>
      <c r="Q3008" s="3">
        <v>3588432</v>
      </c>
      <c r="R3008" s="3">
        <v>6000000</v>
      </c>
      <c r="S3008" s="3">
        <f t="shared" si="460"/>
        <v>-2411568</v>
      </c>
      <c r="T3008" s="4">
        <f t="shared" si="461"/>
        <v>-0.40192800000000001</v>
      </c>
      <c r="U3008" s="5">
        <f t="shared" si="462"/>
        <v>26.639228800000001</v>
      </c>
      <c r="V3008" s="2">
        <f t="shared" si="463"/>
        <v>2014</v>
      </c>
      <c r="W3008" s="18" t="str">
        <f t="shared" si="464"/>
        <v>fevral</v>
      </c>
      <c r="X3008" s="18" t="str">
        <f t="shared" si="465"/>
        <v>Zach Braff</v>
      </c>
      <c r="Y3008" s="18" t="str">
        <f t="shared" si="466"/>
        <v>WİSH I WAS HERE</v>
      </c>
      <c r="Z3008" s="18" t="str">
        <f t="shared" si="467"/>
        <v>Normal</v>
      </c>
      <c r="AA3008" s="18" t="str">
        <f>VLOOKUP(D3008, lookups!$A$2:$B$18, 2, FALSE)</f>
        <v>Medium Budget</v>
      </c>
      <c r="AB3008" s="18" t="str">
        <f t="shared" si="468"/>
        <v>Not Recommended</v>
      </c>
      <c r="AC3008" s="18" t="str">
        <f t="shared" si="469"/>
        <v>Normal</v>
      </c>
    </row>
    <row r="3009" spans="1:29" x14ac:dyDescent="0.35">
      <c r="A3009" s="18" t="s">
        <v>5722</v>
      </c>
      <c r="B3009" s="19">
        <v>40202</v>
      </c>
      <c r="C3009" s="18" t="s">
        <v>50</v>
      </c>
      <c r="D3009" s="18" t="s">
        <v>79</v>
      </c>
      <c r="E3009" s="18" t="s">
        <v>21</v>
      </c>
      <c r="F3009" s="18" t="s">
        <v>22</v>
      </c>
      <c r="G3009" s="18" t="s">
        <v>110</v>
      </c>
      <c r="H3009" s="18" t="s">
        <v>3132</v>
      </c>
      <c r="I3009" s="18" t="s">
        <v>5723</v>
      </c>
      <c r="J3009" s="20">
        <v>17000</v>
      </c>
      <c r="K3009" s="20">
        <v>21711</v>
      </c>
      <c r="L3009" s="20">
        <v>50</v>
      </c>
      <c r="M3009" s="20">
        <v>0</v>
      </c>
      <c r="N3009" s="20">
        <v>6.6</v>
      </c>
      <c r="O3009" s="20">
        <v>259</v>
      </c>
      <c r="P3009" s="20">
        <v>106</v>
      </c>
      <c r="Q3009" s="3">
        <v>3571735</v>
      </c>
      <c r="R3009" s="3">
        <v>10000000</v>
      </c>
      <c r="S3009" s="3">
        <f t="shared" si="460"/>
        <v>-6428265</v>
      </c>
      <c r="T3009" s="4">
        <f t="shared" si="461"/>
        <v>-0.64282649999999997</v>
      </c>
      <c r="U3009" s="5">
        <f t="shared" si="462"/>
        <v>26.142869399999999</v>
      </c>
      <c r="V3009" s="2">
        <f t="shared" si="463"/>
        <v>2010</v>
      </c>
      <c r="W3009" s="18" t="str">
        <f t="shared" si="464"/>
        <v>yanvar</v>
      </c>
      <c r="X3009" s="18" t="str">
        <f t="shared" si="465"/>
        <v>Floria Sigismondi</v>
      </c>
      <c r="Y3009" s="18" t="str">
        <f t="shared" si="466"/>
        <v>THE RUNAWAYS</v>
      </c>
      <c r="Z3009" s="18" t="str">
        <f t="shared" si="467"/>
        <v>Normal</v>
      </c>
      <c r="AA3009" s="18" t="str">
        <f>VLOOKUP(D3009, lookups!$A$2:$B$18, 2, FALSE)</f>
        <v>Medium Budget</v>
      </c>
      <c r="AB3009" s="18" t="str">
        <f t="shared" si="468"/>
        <v>Not Recommended</v>
      </c>
      <c r="AC3009" s="18" t="str">
        <f t="shared" si="469"/>
        <v>Normal</v>
      </c>
    </row>
    <row r="3010" spans="1:29" x14ac:dyDescent="0.35">
      <c r="A3010" s="18" t="s">
        <v>1533</v>
      </c>
      <c r="B3010" s="19">
        <v>35782</v>
      </c>
      <c r="C3010" s="18" t="s">
        <v>50</v>
      </c>
      <c r="D3010" s="18" t="s">
        <v>51</v>
      </c>
      <c r="E3010" s="18" t="s">
        <v>21</v>
      </c>
      <c r="F3010" s="18" t="s">
        <v>22</v>
      </c>
      <c r="G3010" s="18" t="s">
        <v>46</v>
      </c>
      <c r="H3010" s="18" t="s">
        <v>589</v>
      </c>
      <c r="I3010" s="18" t="s">
        <v>1534</v>
      </c>
      <c r="J3010" s="20">
        <v>3000</v>
      </c>
      <c r="K3010" s="20">
        <v>7394</v>
      </c>
      <c r="L3010" s="20">
        <v>10</v>
      </c>
      <c r="M3010" s="20">
        <v>643</v>
      </c>
      <c r="N3010" s="20">
        <v>6.9</v>
      </c>
      <c r="O3010" s="20">
        <v>18</v>
      </c>
      <c r="P3010" s="20">
        <v>75</v>
      </c>
      <c r="Q3010" s="3">
        <v>3562749</v>
      </c>
      <c r="R3010" s="3">
        <v>32000000</v>
      </c>
      <c r="S3010" s="3">
        <f t="shared" si="460"/>
        <v>-28437251</v>
      </c>
      <c r="T3010" s="4">
        <f t="shared" si="461"/>
        <v>-0.88866409374999999</v>
      </c>
      <c r="U3010" s="5">
        <f t="shared" si="462"/>
        <v>27.308834362500001</v>
      </c>
      <c r="V3010" s="2">
        <f t="shared" si="463"/>
        <v>1997</v>
      </c>
      <c r="W3010" s="18" t="str">
        <f t="shared" si="464"/>
        <v>dekabr</v>
      </c>
      <c r="X3010" s="18" t="str">
        <f t="shared" si="465"/>
        <v>Mark Dindal</v>
      </c>
      <c r="Y3010" s="18" t="str">
        <f t="shared" si="466"/>
        <v>CATS DON'T DANCE</v>
      </c>
      <c r="Z3010" s="18" t="str">
        <f t="shared" si="467"/>
        <v>Normal</v>
      </c>
      <c r="AA3010" s="18" t="str">
        <f>VLOOKUP(D3010, lookups!$A$2:$B$18, 2, FALSE)</f>
        <v>High Budget</v>
      </c>
      <c r="AB3010" s="18" t="str">
        <f t="shared" si="468"/>
        <v>Not Recommended</v>
      </c>
      <c r="AC3010" s="18" t="str">
        <f t="shared" si="469"/>
        <v>Normal</v>
      </c>
    </row>
    <row r="3011" spans="1:29" x14ac:dyDescent="0.35">
      <c r="A3011" s="18" t="s">
        <v>1500</v>
      </c>
      <c r="B3011" s="19">
        <v>35569</v>
      </c>
      <c r="C3011" s="18" t="s">
        <v>50</v>
      </c>
      <c r="D3011" s="18" t="s">
        <v>38</v>
      </c>
      <c r="E3011" s="18" t="s">
        <v>21</v>
      </c>
      <c r="F3011" s="18" t="s">
        <v>22</v>
      </c>
      <c r="G3011" s="18" t="s">
        <v>110</v>
      </c>
      <c r="H3011" s="18" t="s">
        <v>1501</v>
      </c>
      <c r="I3011" s="18" t="s">
        <v>1502</v>
      </c>
      <c r="J3011" s="20">
        <v>578</v>
      </c>
      <c r="K3011" s="20">
        <v>1363</v>
      </c>
      <c r="L3011" s="20">
        <v>45</v>
      </c>
      <c r="M3011" s="20">
        <v>417</v>
      </c>
      <c r="N3011" s="20">
        <v>5.3</v>
      </c>
      <c r="O3011" s="20">
        <v>30</v>
      </c>
      <c r="P3011" s="20">
        <v>95</v>
      </c>
      <c r="Q3011" s="3">
        <v>3559990</v>
      </c>
      <c r="R3011" s="3">
        <v>3000000</v>
      </c>
      <c r="S3011" s="3">
        <f t="shared" ref="S3011:S3074" si="470">Q3011-R3011</f>
        <v>559990</v>
      </c>
      <c r="T3011" s="4">
        <f t="shared" ref="T3011:T3074" si="471">IF(R3011&gt;0, (Q3011-R3011)/R3011, 0)</f>
        <v>0.18666333333333332</v>
      </c>
      <c r="U3011" s="5">
        <f t="shared" ref="U3011:U3074" si="472">(N3011*4) + (T3011*0.4) + (M3011/10000)</f>
        <v>21.31636533333333</v>
      </c>
      <c r="V3011" s="2">
        <f t="shared" ref="V3011:V3074" si="473">YEAR(B3011)</f>
        <v>1997</v>
      </c>
      <c r="W3011" s="18" t="str">
        <f t="shared" ref="W3011:W3074" si="474">TEXT(B3011, "mmmm")</f>
        <v>may</v>
      </c>
      <c r="X3011" s="18" t="str">
        <f t="shared" ref="X3011:X3074" si="475">TRIM(I3011)</f>
        <v>Tom Schulman</v>
      </c>
      <c r="Y3011" s="18" t="str">
        <f t="shared" ref="Y3011:Y3074" si="476">UPPER(A3011)</f>
        <v>8 HEADS İN A DUFFEL BAG</v>
      </c>
      <c r="Z3011" s="18" t="str">
        <f t="shared" ref="Z3011:Z3074" si="477">IF(AND(R3011&gt;50000000, S3011&lt;0), "Underperformer", IF(AND(R3011&lt;10000000, S3011&gt;50000000), "Overperformer", "Normal"))</f>
        <v>Normal</v>
      </c>
      <c r="AA3011" s="18" t="str">
        <f>VLOOKUP(D3011, lookups!$A$2:$B$18, 2, FALSE)</f>
        <v>Medium Budget</v>
      </c>
      <c r="AB3011" s="18" t="str">
        <f t="shared" ref="AB3011:AB3074" si="478">IF(AND(N3011&gt;7, T3011&gt;1, U3011&gt;70), "Recommended", "Not Recommended")</f>
        <v>Not Recommended</v>
      </c>
      <c r="AC3011" s="18" t="str">
        <f t="shared" ref="AC3011:AC3074" si="479">IF(N3011&gt;=8, "High Buzz / High Score", IF(AND(N3011&lt;6, T3011&lt;1), "High Buzz Mismatch", "Normal"))</f>
        <v>High Buzz Mismatch</v>
      </c>
    </row>
    <row r="3012" spans="1:29" x14ac:dyDescent="0.35">
      <c r="A3012" s="18" t="s">
        <v>5064</v>
      </c>
      <c r="B3012" s="19">
        <v>39731</v>
      </c>
      <c r="C3012" s="18" t="s">
        <v>50</v>
      </c>
      <c r="D3012" s="18" t="s">
        <v>58</v>
      </c>
      <c r="E3012" s="18" t="s">
        <v>21</v>
      </c>
      <c r="F3012" s="18" t="s">
        <v>22</v>
      </c>
      <c r="G3012" s="18" t="s">
        <v>150</v>
      </c>
      <c r="H3012" s="18" t="s">
        <v>5065</v>
      </c>
      <c r="I3012" s="18" t="s">
        <v>5066</v>
      </c>
      <c r="J3012" s="20">
        <v>975</v>
      </c>
      <c r="K3012" s="20">
        <v>3014</v>
      </c>
      <c r="L3012" s="20">
        <v>0</v>
      </c>
      <c r="M3012" s="20">
        <v>0</v>
      </c>
      <c r="N3012" s="20">
        <v>6.9</v>
      </c>
      <c r="O3012" s="20">
        <v>182</v>
      </c>
      <c r="P3012" s="20">
        <v>114</v>
      </c>
      <c r="Q3012" s="3">
        <v>3519627</v>
      </c>
      <c r="R3012" s="3">
        <v>20000000</v>
      </c>
      <c r="S3012" s="3">
        <f t="shared" si="470"/>
        <v>-16480373</v>
      </c>
      <c r="T3012" s="4">
        <f t="shared" si="471"/>
        <v>-0.82401864999999996</v>
      </c>
      <c r="U3012" s="5">
        <f t="shared" si="472"/>
        <v>27.270392540000003</v>
      </c>
      <c r="V3012" s="2">
        <f t="shared" si="473"/>
        <v>2008</v>
      </c>
      <c r="W3012" s="18" t="str">
        <f t="shared" si="474"/>
        <v>oktyabr</v>
      </c>
      <c r="X3012" s="18" t="str">
        <f t="shared" si="475"/>
        <v>Rian Johnson</v>
      </c>
      <c r="Y3012" s="18" t="str">
        <f t="shared" si="476"/>
        <v>THE BROTHERS BLOOM</v>
      </c>
      <c r="Z3012" s="18" t="str">
        <f t="shared" si="477"/>
        <v>Normal</v>
      </c>
      <c r="AA3012" s="18" t="str">
        <f>VLOOKUP(D3012, lookups!$A$2:$B$18, 2, FALSE)</f>
        <v>High Budget</v>
      </c>
      <c r="AB3012" s="18" t="str">
        <f t="shared" si="478"/>
        <v>Not Recommended</v>
      </c>
      <c r="AC3012" s="18" t="str">
        <f t="shared" si="479"/>
        <v>Normal</v>
      </c>
    </row>
    <row r="3013" spans="1:29" x14ac:dyDescent="0.35">
      <c r="A3013" s="18" t="s">
        <v>3216</v>
      </c>
      <c r="B3013" s="19">
        <v>37453</v>
      </c>
      <c r="C3013" s="18" t="s">
        <v>50</v>
      </c>
      <c r="D3013" s="18" t="s">
        <v>95</v>
      </c>
      <c r="E3013" s="18" t="s">
        <v>21</v>
      </c>
      <c r="F3013" s="18" t="s">
        <v>179</v>
      </c>
      <c r="G3013" s="18" t="s">
        <v>110</v>
      </c>
      <c r="H3013" s="18" t="s">
        <v>2563</v>
      </c>
      <c r="I3013" s="18" t="s">
        <v>783</v>
      </c>
      <c r="J3013" s="20">
        <v>2000</v>
      </c>
      <c r="K3013" s="20">
        <v>2759</v>
      </c>
      <c r="L3013" s="20">
        <v>277</v>
      </c>
      <c r="M3013" s="20">
        <v>287</v>
      </c>
      <c r="N3013" s="20">
        <v>6.6</v>
      </c>
      <c r="O3013" s="20">
        <v>105</v>
      </c>
      <c r="P3013" s="20">
        <v>109</v>
      </c>
      <c r="Q3013" s="3">
        <v>3517797</v>
      </c>
      <c r="R3013" s="3">
        <v>25000000</v>
      </c>
      <c r="S3013" s="3">
        <f t="shared" si="470"/>
        <v>-21482203</v>
      </c>
      <c r="T3013" s="4">
        <f t="shared" si="471"/>
        <v>-0.85928811999999999</v>
      </c>
      <c r="U3013" s="5">
        <f t="shared" si="472"/>
        <v>26.084984752</v>
      </c>
      <c r="V3013" s="2">
        <f t="shared" si="473"/>
        <v>2002</v>
      </c>
      <c r="W3013" s="18" t="str">
        <f t="shared" si="474"/>
        <v>iyul</v>
      </c>
      <c r="X3013" s="18" t="str">
        <f t="shared" si="475"/>
        <v>Neil Jordan</v>
      </c>
      <c r="Y3013" s="18" t="str">
        <f t="shared" si="476"/>
        <v>THE GOOD THİEF</v>
      </c>
      <c r="Z3013" s="18" t="str">
        <f t="shared" si="477"/>
        <v>Normal</v>
      </c>
      <c r="AA3013" s="18" t="str">
        <f>VLOOKUP(D3013, lookups!$A$2:$B$18, 2, FALSE)</f>
        <v>High Budget</v>
      </c>
      <c r="AB3013" s="18" t="str">
        <f t="shared" si="478"/>
        <v>Not Recommended</v>
      </c>
      <c r="AC3013" s="18" t="str">
        <f t="shared" si="479"/>
        <v>Normal</v>
      </c>
    </row>
    <row r="3014" spans="1:29" x14ac:dyDescent="0.35">
      <c r="A3014" s="18" t="s">
        <v>570</v>
      </c>
      <c r="B3014" s="19">
        <v>31773</v>
      </c>
      <c r="C3014" s="18" t="s">
        <v>50</v>
      </c>
      <c r="D3014" s="18" t="s">
        <v>95</v>
      </c>
      <c r="E3014" s="18" t="s">
        <v>21</v>
      </c>
      <c r="F3014" s="18" t="s">
        <v>22</v>
      </c>
      <c r="G3014" s="18" t="s">
        <v>110</v>
      </c>
      <c r="H3014" s="18" t="s">
        <v>571</v>
      </c>
      <c r="I3014" s="18" t="s">
        <v>572</v>
      </c>
      <c r="J3014" s="20">
        <v>1000</v>
      </c>
      <c r="K3014" s="20">
        <v>2319</v>
      </c>
      <c r="L3014" s="20">
        <v>28</v>
      </c>
      <c r="M3014" s="20">
        <v>0</v>
      </c>
      <c r="N3014" s="20">
        <v>5.9</v>
      </c>
      <c r="O3014" s="20">
        <v>70</v>
      </c>
      <c r="P3014" s="20">
        <v>93</v>
      </c>
      <c r="Q3014" s="3">
        <v>3500000</v>
      </c>
      <c r="R3014" s="3">
        <v>2700000</v>
      </c>
      <c r="S3014" s="3">
        <f t="shared" si="470"/>
        <v>800000</v>
      </c>
      <c r="T3014" s="4">
        <f t="shared" si="471"/>
        <v>0.29629629629629628</v>
      </c>
      <c r="U3014" s="5">
        <f t="shared" si="472"/>
        <v>23.718518518518518</v>
      </c>
      <c r="V3014" s="2">
        <f t="shared" si="473"/>
        <v>1986</v>
      </c>
      <c r="W3014" s="18" t="str">
        <f t="shared" si="474"/>
        <v>dekabr</v>
      </c>
      <c r="X3014" s="18" t="str">
        <f t="shared" si="475"/>
        <v>Mike Marvin</v>
      </c>
      <c r="Y3014" s="18" t="str">
        <f t="shared" si="476"/>
        <v>THE WRAİTH</v>
      </c>
      <c r="Z3014" s="18" t="str">
        <f t="shared" si="477"/>
        <v>Normal</v>
      </c>
      <c r="AA3014" s="18" t="str">
        <f>VLOOKUP(D3014, lookups!$A$2:$B$18, 2, FALSE)</f>
        <v>High Budget</v>
      </c>
      <c r="AB3014" s="18" t="str">
        <f t="shared" si="478"/>
        <v>Not Recommended</v>
      </c>
      <c r="AC3014" s="18" t="str">
        <f t="shared" si="479"/>
        <v>High Buzz Mismatch</v>
      </c>
    </row>
    <row r="3015" spans="1:29" x14ac:dyDescent="0.35">
      <c r="A3015" s="18" t="s">
        <v>129</v>
      </c>
      <c r="B3015" s="19">
        <v>23389</v>
      </c>
      <c r="C3015" s="18" t="s">
        <v>50</v>
      </c>
      <c r="D3015" s="18" t="s">
        <v>95</v>
      </c>
      <c r="E3015" s="18" t="s">
        <v>130</v>
      </c>
      <c r="F3015" s="18" t="s">
        <v>131</v>
      </c>
      <c r="G3015" s="18" t="s">
        <v>110</v>
      </c>
      <c r="H3015" s="18" t="s">
        <v>132</v>
      </c>
      <c r="I3015" s="18" t="s">
        <v>133</v>
      </c>
      <c r="J3015" s="20">
        <v>16000</v>
      </c>
      <c r="K3015" s="20">
        <v>16534</v>
      </c>
      <c r="L3015" s="20">
        <v>0</v>
      </c>
      <c r="M3015" s="20">
        <v>0</v>
      </c>
      <c r="N3015" s="20">
        <v>8</v>
      </c>
      <c r="O3015" s="20">
        <v>122</v>
      </c>
      <c r="P3015" s="20">
        <v>99</v>
      </c>
      <c r="Q3015" s="3">
        <v>3500000</v>
      </c>
      <c r="R3015" s="3">
        <v>200000</v>
      </c>
      <c r="S3015" s="3">
        <f t="shared" si="470"/>
        <v>3300000</v>
      </c>
      <c r="T3015" s="4">
        <f t="shared" si="471"/>
        <v>16.5</v>
      </c>
      <c r="U3015" s="5">
        <f t="shared" si="472"/>
        <v>38.6</v>
      </c>
      <c r="V3015" s="2">
        <f t="shared" si="473"/>
        <v>1964</v>
      </c>
      <c r="W3015" s="18" t="str">
        <f t="shared" si="474"/>
        <v>yanvar</v>
      </c>
      <c r="X3015" s="18" t="str">
        <f t="shared" si="475"/>
        <v>Sergio Leone</v>
      </c>
      <c r="Y3015" s="18" t="str">
        <f t="shared" si="476"/>
        <v>A FİSTFUL OF DOLLARS</v>
      </c>
      <c r="Z3015" s="18" t="str">
        <f t="shared" si="477"/>
        <v>Normal</v>
      </c>
      <c r="AA3015" s="18" t="str">
        <f>VLOOKUP(D3015, lookups!$A$2:$B$18, 2, FALSE)</f>
        <v>High Budget</v>
      </c>
      <c r="AB3015" s="18" t="str">
        <f t="shared" si="478"/>
        <v>Not Recommended</v>
      </c>
      <c r="AC3015" s="18" t="str">
        <f t="shared" si="479"/>
        <v>High Buzz / High Score</v>
      </c>
    </row>
    <row r="3016" spans="1:29" x14ac:dyDescent="0.35">
      <c r="A3016" s="18" t="s">
        <v>706</v>
      </c>
      <c r="B3016" s="19">
        <v>32228</v>
      </c>
      <c r="C3016" s="18" t="s">
        <v>50</v>
      </c>
      <c r="D3016" s="18" t="s">
        <v>27</v>
      </c>
      <c r="E3016" s="18" t="s">
        <v>21</v>
      </c>
      <c r="F3016" s="18" t="s">
        <v>22</v>
      </c>
      <c r="G3016" s="18" t="s">
        <v>110</v>
      </c>
      <c r="H3016" s="18" t="s">
        <v>707</v>
      </c>
      <c r="I3016" s="18" t="s">
        <v>549</v>
      </c>
      <c r="J3016" s="20">
        <v>721</v>
      </c>
      <c r="K3016" s="20">
        <v>1966</v>
      </c>
      <c r="L3016" s="20">
        <v>0</v>
      </c>
      <c r="M3016" s="20">
        <v>816</v>
      </c>
      <c r="N3016" s="20">
        <v>7.3</v>
      </c>
      <c r="O3016" s="20">
        <v>40</v>
      </c>
      <c r="P3016" s="20">
        <v>110</v>
      </c>
      <c r="Q3016" s="3">
        <v>3468572</v>
      </c>
      <c r="R3016" s="3">
        <v>4000000</v>
      </c>
      <c r="S3016" s="3">
        <f t="shared" si="470"/>
        <v>-531428</v>
      </c>
      <c r="T3016" s="4">
        <f t="shared" si="471"/>
        <v>-0.132857</v>
      </c>
      <c r="U3016" s="5">
        <f t="shared" si="472"/>
        <v>29.228457200000001</v>
      </c>
      <c r="V3016" s="2">
        <f t="shared" si="473"/>
        <v>1988</v>
      </c>
      <c r="W3016" s="18" t="str">
        <f t="shared" si="474"/>
        <v>mart</v>
      </c>
      <c r="X3016" s="18" t="str">
        <f t="shared" si="475"/>
        <v>Oliver Stone</v>
      </c>
      <c r="Y3016" s="18" t="str">
        <f t="shared" si="476"/>
        <v>TALK RADİO</v>
      </c>
      <c r="Z3016" s="18" t="str">
        <f t="shared" si="477"/>
        <v>Normal</v>
      </c>
      <c r="AA3016" s="18" t="str">
        <f>VLOOKUP(D3016, lookups!$A$2:$B$18, 2, FALSE)</f>
        <v>Medium Budget</v>
      </c>
      <c r="AB3016" s="18" t="str">
        <f t="shared" si="478"/>
        <v>Not Recommended</v>
      </c>
      <c r="AC3016" s="18" t="str">
        <f t="shared" si="479"/>
        <v>Normal</v>
      </c>
    </row>
    <row r="3017" spans="1:29" x14ac:dyDescent="0.35">
      <c r="A3017" s="18" t="s">
        <v>6561</v>
      </c>
      <c r="B3017" s="19">
        <v>41409</v>
      </c>
      <c r="C3017" s="18" t="s">
        <v>50</v>
      </c>
      <c r="D3017" s="18" t="s">
        <v>38</v>
      </c>
      <c r="E3017" s="18" t="s">
        <v>21</v>
      </c>
      <c r="F3017" s="18" t="s">
        <v>22</v>
      </c>
      <c r="G3017" s="18" t="s">
        <v>110</v>
      </c>
      <c r="H3017" s="18" t="s">
        <v>6562</v>
      </c>
      <c r="I3017" s="18" t="s">
        <v>6563</v>
      </c>
      <c r="J3017" s="20">
        <v>801</v>
      </c>
      <c r="K3017" s="20">
        <v>2667</v>
      </c>
      <c r="L3017" s="20">
        <v>38</v>
      </c>
      <c r="M3017" s="20">
        <v>0</v>
      </c>
      <c r="N3017" s="20">
        <v>5.8</v>
      </c>
      <c r="O3017" s="20">
        <v>97</v>
      </c>
      <c r="P3017" s="20">
        <v>104</v>
      </c>
      <c r="Q3017" s="3">
        <v>3447339</v>
      </c>
      <c r="R3017" s="3">
        <v>1500000</v>
      </c>
      <c r="S3017" s="3">
        <f t="shared" si="470"/>
        <v>1947339</v>
      </c>
      <c r="T3017" s="4">
        <f t="shared" si="471"/>
        <v>1.2982260000000001</v>
      </c>
      <c r="U3017" s="5">
        <f t="shared" si="472"/>
        <v>23.719290399999998</v>
      </c>
      <c r="V3017" s="2">
        <f t="shared" si="473"/>
        <v>2013</v>
      </c>
      <c r="W3017" s="18" t="str">
        <f t="shared" si="474"/>
        <v>may</v>
      </c>
      <c r="X3017" s="18" t="str">
        <f t="shared" si="475"/>
        <v>Maggie Carey</v>
      </c>
      <c r="Y3017" s="18" t="str">
        <f t="shared" si="476"/>
        <v>THE TO DO LİST</v>
      </c>
      <c r="Z3017" s="18" t="str">
        <f t="shared" si="477"/>
        <v>Normal</v>
      </c>
      <c r="AA3017" s="18" t="str">
        <f>VLOOKUP(D3017, lookups!$A$2:$B$18, 2, FALSE)</f>
        <v>Medium Budget</v>
      </c>
      <c r="AB3017" s="18" t="str">
        <f t="shared" si="478"/>
        <v>Not Recommended</v>
      </c>
      <c r="AC3017" s="18" t="str">
        <f t="shared" si="479"/>
        <v>Normal</v>
      </c>
    </row>
    <row r="3018" spans="1:29" x14ac:dyDescent="0.35">
      <c r="A3018" s="18" t="s">
        <v>6833</v>
      </c>
      <c r="B3018" s="19">
        <v>42205</v>
      </c>
      <c r="C3018" s="18" t="s">
        <v>50</v>
      </c>
      <c r="D3018" s="18" t="s">
        <v>51</v>
      </c>
      <c r="E3018" s="18" t="s">
        <v>21</v>
      </c>
      <c r="F3018" s="18" t="s">
        <v>22</v>
      </c>
      <c r="G3018" s="18" t="s">
        <v>110</v>
      </c>
      <c r="H3018" s="18" t="s">
        <v>1144</v>
      </c>
      <c r="I3018" s="18" t="s">
        <v>6834</v>
      </c>
      <c r="J3018" s="20">
        <v>1000</v>
      </c>
      <c r="K3018" s="20">
        <v>1442</v>
      </c>
      <c r="L3018" s="20">
        <v>26</v>
      </c>
      <c r="M3018" s="20">
        <v>0</v>
      </c>
      <c r="N3018" s="20">
        <v>7.3</v>
      </c>
      <c r="O3018" s="20">
        <v>328</v>
      </c>
      <c r="P3018" s="20">
        <v>90</v>
      </c>
      <c r="Q3018" s="3">
        <v>3442820</v>
      </c>
      <c r="R3018" s="3">
        <v>8000000</v>
      </c>
      <c r="S3018" s="3">
        <f t="shared" si="470"/>
        <v>-4557180</v>
      </c>
      <c r="T3018" s="4">
        <f t="shared" si="471"/>
        <v>-0.56964749999999997</v>
      </c>
      <c r="U3018" s="5">
        <f t="shared" si="472"/>
        <v>28.972141000000001</v>
      </c>
      <c r="V3018" s="2">
        <f t="shared" si="473"/>
        <v>2015</v>
      </c>
      <c r="W3018" s="18" t="str">
        <f t="shared" si="474"/>
        <v>iyul</v>
      </c>
      <c r="X3018" s="18" t="str">
        <f t="shared" si="475"/>
        <v>Duke Johnson</v>
      </c>
      <c r="Y3018" s="18" t="str">
        <f t="shared" si="476"/>
        <v>ANOMALİSA</v>
      </c>
      <c r="Z3018" s="18" t="str">
        <f t="shared" si="477"/>
        <v>Normal</v>
      </c>
      <c r="AA3018" s="18" t="str">
        <f>VLOOKUP(D3018, lookups!$A$2:$B$18, 2, FALSE)</f>
        <v>High Budget</v>
      </c>
      <c r="AB3018" s="18" t="str">
        <f t="shared" si="478"/>
        <v>Not Recommended</v>
      </c>
      <c r="AC3018" s="18" t="str">
        <f t="shared" si="479"/>
        <v>Normal</v>
      </c>
    </row>
    <row r="3019" spans="1:29" x14ac:dyDescent="0.35">
      <c r="A3019" s="18" t="s">
        <v>3480</v>
      </c>
      <c r="B3019" s="19">
        <v>37854</v>
      </c>
      <c r="C3019" s="18" t="s">
        <v>50</v>
      </c>
      <c r="D3019" s="18" t="s">
        <v>38</v>
      </c>
      <c r="E3019" s="18" t="s">
        <v>178</v>
      </c>
      <c r="F3019" s="18" t="s">
        <v>356</v>
      </c>
      <c r="G3019" s="18" t="s">
        <v>110</v>
      </c>
      <c r="H3019" s="18" t="s">
        <v>3481</v>
      </c>
      <c r="I3019" s="18" t="s">
        <v>3482</v>
      </c>
      <c r="J3019" s="20">
        <v>150</v>
      </c>
      <c r="K3019" s="20">
        <v>253</v>
      </c>
      <c r="L3019" s="20">
        <v>66</v>
      </c>
      <c r="M3019" s="20">
        <v>0</v>
      </c>
      <c r="N3019" s="20">
        <v>7.7</v>
      </c>
      <c r="O3019" s="20">
        <v>135</v>
      </c>
      <c r="P3019" s="20">
        <v>112</v>
      </c>
      <c r="Q3019" s="3">
        <v>3432342</v>
      </c>
      <c r="R3019" s="3">
        <v>6000000</v>
      </c>
      <c r="S3019" s="3">
        <f t="shared" si="470"/>
        <v>-2567658</v>
      </c>
      <c r="T3019" s="4">
        <f t="shared" si="471"/>
        <v>-0.42794300000000002</v>
      </c>
      <c r="U3019" s="5">
        <f t="shared" si="472"/>
        <v>30.628822800000002</v>
      </c>
      <c r="V3019" s="2">
        <f t="shared" si="473"/>
        <v>2003</v>
      </c>
      <c r="W3019" s="18" t="str">
        <f t="shared" si="474"/>
        <v>avgust</v>
      </c>
      <c r="X3019" s="18" t="str">
        <f t="shared" si="475"/>
        <v>Denys Arcand</v>
      </c>
      <c r="Y3019" s="18" t="str">
        <f t="shared" si="476"/>
        <v>THE BARBARİAN INVASİONS</v>
      </c>
      <c r="Z3019" s="18" t="str">
        <f t="shared" si="477"/>
        <v>Normal</v>
      </c>
      <c r="AA3019" s="18" t="str">
        <f>VLOOKUP(D3019, lookups!$A$2:$B$18, 2, FALSE)</f>
        <v>Medium Budget</v>
      </c>
      <c r="AB3019" s="18" t="str">
        <f t="shared" si="478"/>
        <v>Not Recommended</v>
      </c>
      <c r="AC3019" s="18" t="str">
        <f t="shared" si="479"/>
        <v>Normal</v>
      </c>
    </row>
    <row r="3020" spans="1:29" x14ac:dyDescent="0.35">
      <c r="A3020" s="18" t="s">
        <v>5891</v>
      </c>
      <c r="B3020" s="19">
        <v>40899</v>
      </c>
      <c r="C3020" s="18" t="s">
        <v>50</v>
      </c>
      <c r="D3020" s="18" t="s">
        <v>27</v>
      </c>
      <c r="E3020" s="18" t="s">
        <v>21</v>
      </c>
      <c r="F3020" s="18" t="s">
        <v>22</v>
      </c>
      <c r="G3020" s="18" t="s">
        <v>150</v>
      </c>
      <c r="H3020" s="18" t="s">
        <v>5761</v>
      </c>
      <c r="I3020" s="18" t="s">
        <v>5892</v>
      </c>
      <c r="J3020" s="20">
        <v>34000</v>
      </c>
      <c r="K3020" s="20">
        <v>34983</v>
      </c>
      <c r="L3020" s="20">
        <v>52</v>
      </c>
      <c r="M3020" s="20">
        <v>12000</v>
      </c>
      <c r="N3020" s="20">
        <v>6.7</v>
      </c>
      <c r="O3020" s="20">
        <v>206</v>
      </c>
      <c r="P3020" s="20">
        <v>90</v>
      </c>
      <c r="Q3020" s="3">
        <v>3388210</v>
      </c>
      <c r="R3020" s="3">
        <v>250000</v>
      </c>
      <c r="S3020" s="3">
        <f t="shared" si="470"/>
        <v>3138210</v>
      </c>
      <c r="T3020" s="4">
        <f t="shared" si="471"/>
        <v>12.55284</v>
      </c>
      <c r="U3020" s="5">
        <f t="shared" si="472"/>
        <v>33.021136000000006</v>
      </c>
      <c r="V3020" s="2">
        <f t="shared" si="473"/>
        <v>2011</v>
      </c>
      <c r="W3020" s="18" t="str">
        <f t="shared" si="474"/>
        <v>dekabr</v>
      </c>
      <c r="X3020" s="18" t="str">
        <f t="shared" si="475"/>
        <v>Drake Doremus</v>
      </c>
      <c r="Y3020" s="18" t="str">
        <f t="shared" si="476"/>
        <v>LİKE CRAZY</v>
      </c>
      <c r="Z3020" s="18" t="str">
        <f t="shared" si="477"/>
        <v>Normal</v>
      </c>
      <c r="AA3020" s="18" t="str">
        <f>VLOOKUP(D3020, lookups!$A$2:$B$18, 2, FALSE)</f>
        <v>Medium Budget</v>
      </c>
      <c r="AB3020" s="18" t="str">
        <f t="shared" si="478"/>
        <v>Not Recommended</v>
      </c>
      <c r="AC3020" s="18" t="str">
        <f t="shared" si="479"/>
        <v>Normal</v>
      </c>
    </row>
    <row r="3021" spans="1:29" x14ac:dyDescent="0.35">
      <c r="A3021" s="18" t="s">
        <v>1844</v>
      </c>
      <c r="B3021" s="19">
        <v>36055</v>
      </c>
      <c r="C3021" s="18" t="s">
        <v>50</v>
      </c>
      <c r="D3021" s="18" t="s">
        <v>38</v>
      </c>
      <c r="E3021" s="18" t="s">
        <v>21</v>
      </c>
      <c r="F3021" s="18" t="s">
        <v>22</v>
      </c>
      <c r="G3021" s="18" t="s">
        <v>110</v>
      </c>
      <c r="H3021" s="18" t="s">
        <v>1488</v>
      </c>
      <c r="I3021" s="18" t="s">
        <v>1845</v>
      </c>
      <c r="J3021" s="20">
        <v>22000</v>
      </c>
      <c r="K3021" s="20">
        <v>23461</v>
      </c>
      <c r="L3021" s="20">
        <v>122</v>
      </c>
      <c r="M3021" s="20">
        <v>392</v>
      </c>
      <c r="N3021" s="20">
        <v>6.7</v>
      </c>
      <c r="O3021" s="20">
        <v>38</v>
      </c>
      <c r="P3021" s="20">
        <v>104</v>
      </c>
      <c r="Q3021" s="3">
        <v>3386698</v>
      </c>
      <c r="R3021" s="3">
        <v>1000000</v>
      </c>
      <c r="S3021" s="3">
        <f t="shared" si="470"/>
        <v>2386698</v>
      </c>
      <c r="T3021" s="4">
        <f t="shared" si="471"/>
        <v>2.386698</v>
      </c>
      <c r="U3021" s="5">
        <f t="shared" si="472"/>
        <v>27.793879200000003</v>
      </c>
      <c r="V3021" s="2">
        <f t="shared" si="473"/>
        <v>1998</v>
      </c>
      <c r="W3021" s="18" t="str">
        <f t="shared" si="474"/>
        <v>sentyabr</v>
      </c>
      <c r="X3021" s="18" t="str">
        <f t="shared" si="475"/>
        <v>Brad Anderson</v>
      </c>
      <c r="Y3021" s="18" t="str">
        <f t="shared" si="476"/>
        <v>NEXT STOP WONDERLAND</v>
      </c>
      <c r="Z3021" s="18" t="str">
        <f t="shared" si="477"/>
        <v>Normal</v>
      </c>
      <c r="AA3021" s="18" t="str">
        <f>VLOOKUP(D3021, lookups!$A$2:$B$18, 2, FALSE)</f>
        <v>Medium Budget</v>
      </c>
      <c r="AB3021" s="18" t="str">
        <f t="shared" si="478"/>
        <v>Not Recommended</v>
      </c>
      <c r="AC3021" s="18" t="str">
        <f t="shared" si="479"/>
        <v>Normal</v>
      </c>
    </row>
    <row r="3022" spans="1:29" x14ac:dyDescent="0.35">
      <c r="A3022" s="18" t="s">
        <v>3856</v>
      </c>
      <c r="B3022" s="19">
        <v>38134</v>
      </c>
      <c r="C3022" s="18" t="s">
        <v>50</v>
      </c>
      <c r="D3022" s="18" t="s">
        <v>27</v>
      </c>
      <c r="E3022" s="18" t="s">
        <v>21</v>
      </c>
      <c r="F3022" s="18" t="s">
        <v>22</v>
      </c>
      <c r="G3022" s="18" t="s">
        <v>102</v>
      </c>
      <c r="H3022" s="18" t="s">
        <v>3857</v>
      </c>
      <c r="I3022" s="18" t="s">
        <v>3858</v>
      </c>
      <c r="J3022" s="20">
        <v>373</v>
      </c>
      <c r="K3022" s="20">
        <v>1233</v>
      </c>
      <c r="L3022" s="20">
        <v>0</v>
      </c>
      <c r="M3022" s="20">
        <v>31</v>
      </c>
      <c r="N3022" s="20">
        <v>6.9</v>
      </c>
      <c r="O3022" s="20">
        <v>6</v>
      </c>
      <c r="P3022" s="20">
        <v>118</v>
      </c>
      <c r="Q3022" s="3">
        <v>3347439</v>
      </c>
      <c r="R3022" s="3">
        <v>7500000</v>
      </c>
      <c r="S3022" s="3">
        <f t="shared" si="470"/>
        <v>-4152561</v>
      </c>
      <c r="T3022" s="4">
        <f t="shared" si="471"/>
        <v>-0.55367480000000002</v>
      </c>
      <c r="U3022" s="5">
        <f t="shared" si="472"/>
        <v>27.381630080000001</v>
      </c>
      <c r="V3022" s="2">
        <f t="shared" si="473"/>
        <v>2004</v>
      </c>
      <c r="W3022" s="18" t="str">
        <f t="shared" si="474"/>
        <v>may</v>
      </c>
      <c r="X3022" s="18" t="str">
        <f t="shared" si="475"/>
        <v>Russell Holt</v>
      </c>
      <c r="Y3022" s="18" t="str">
        <f t="shared" si="476"/>
        <v>THE WORK AND THE GLORY</v>
      </c>
      <c r="Z3022" s="18" t="str">
        <f t="shared" si="477"/>
        <v>Normal</v>
      </c>
      <c r="AA3022" s="18" t="str">
        <f>VLOOKUP(D3022, lookups!$A$2:$B$18, 2, FALSE)</f>
        <v>Medium Budget</v>
      </c>
      <c r="AB3022" s="18" t="str">
        <f t="shared" si="478"/>
        <v>Not Recommended</v>
      </c>
      <c r="AC3022" s="18" t="str">
        <f t="shared" si="479"/>
        <v>Normal</v>
      </c>
    </row>
    <row r="3023" spans="1:29" x14ac:dyDescent="0.35">
      <c r="A3023" s="18" t="s">
        <v>4000</v>
      </c>
      <c r="B3023" s="19">
        <v>38566</v>
      </c>
      <c r="C3023" s="18" t="s">
        <v>50</v>
      </c>
      <c r="D3023" s="18" t="s">
        <v>95</v>
      </c>
      <c r="E3023" s="18" t="s">
        <v>21</v>
      </c>
      <c r="F3023" s="18" t="s">
        <v>22</v>
      </c>
      <c r="G3023" s="18" t="s">
        <v>110</v>
      </c>
      <c r="H3023" s="18" t="s">
        <v>1354</v>
      </c>
      <c r="I3023" s="18" t="s">
        <v>4001</v>
      </c>
      <c r="J3023" s="20">
        <v>24000</v>
      </c>
      <c r="K3023" s="20">
        <v>50313</v>
      </c>
      <c r="L3023" s="20">
        <v>453</v>
      </c>
      <c r="M3023" s="20">
        <v>0</v>
      </c>
      <c r="N3023" s="20">
        <v>7</v>
      </c>
      <c r="O3023" s="20">
        <v>118</v>
      </c>
      <c r="P3023" s="20">
        <v>116</v>
      </c>
      <c r="Q3023" s="3">
        <v>3335839</v>
      </c>
      <c r="R3023" s="3">
        <v>2000000</v>
      </c>
      <c r="S3023" s="3">
        <f t="shared" si="470"/>
        <v>1335839</v>
      </c>
      <c r="T3023" s="4">
        <f t="shared" si="471"/>
        <v>0.6679195</v>
      </c>
      <c r="U3023" s="5">
        <f t="shared" si="472"/>
        <v>28.267167799999999</v>
      </c>
      <c r="V3023" s="2">
        <f t="shared" si="473"/>
        <v>2005</v>
      </c>
      <c r="W3023" s="18" t="str">
        <f t="shared" si="474"/>
        <v>avgust</v>
      </c>
      <c r="X3023" s="18" t="str">
        <f t="shared" si="475"/>
        <v>David Ayer</v>
      </c>
      <c r="Y3023" s="18" t="str">
        <f t="shared" si="476"/>
        <v>HARSH TİMES</v>
      </c>
      <c r="Z3023" s="18" t="str">
        <f t="shared" si="477"/>
        <v>Normal</v>
      </c>
      <c r="AA3023" s="18" t="str">
        <f>VLOOKUP(D3023, lookups!$A$2:$B$18, 2, FALSE)</f>
        <v>High Budget</v>
      </c>
      <c r="AB3023" s="18" t="str">
        <f t="shared" si="478"/>
        <v>Not Recommended</v>
      </c>
      <c r="AC3023" s="18" t="str">
        <f t="shared" si="479"/>
        <v>Normal</v>
      </c>
    </row>
    <row r="3024" spans="1:29" x14ac:dyDescent="0.35">
      <c r="A3024" s="18" t="s">
        <v>6066</v>
      </c>
      <c r="B3024" s="19">
        <v>41026</v>
      </c>
      <c r="C3024" s="18" t="s">
        <v>50</v>
      </c>
      <c r="D3024" s="18" t="s">
        <v>27</v>
      </c>
      <c r="E3024" s="18" t="s">
        <v>21</v>
      </c>
      <c r="F3024" s="18" t="s">
        <v>22</v>
      </c>
      <c r="G3024" s="18" t="s">
        <v>150</v>
      </c>
      <c r="H3024" s="18" t="s">
        <v>6067</v>
      </c>
      <c r="I3024" s="18" t="s">
        <v>6068</v>
      </c>
      <c r="J3024" s="20">
        <v>823</v>
      </c>
      <c r="K3024" s="20">
        <v>5262</v>
      </c>
      <c r="L3024" s="20">
        <v>60</v>
      </c>
      <c r="M3024" s="20">
        <v>0</v>
      </c>
      <c r="N3024" s="20">
        <v>5.5</v>
      </c>
      <c r="O3024" s="20">
        <v>23</v>
      </c>
      <c r="P3024" s="20">
        <v>111</v>
      </c>
      <c r="Q3024" s="3">
        <v>3333823</v>
      </c>
      <c r="R3024" s="3">
        <v>10000000</v>
      </c>
      <c r="S3024" s="3">
        <f t="shared" si="470"/>
        <v>-6666177</v>
      </c>
      <c r="T3024" s="4">
        <f t="shared" si="471"/>
        <v>-0.66661769999999998</v>
      </c>
      <c r="U3024" s="5">
        <f t="shared" si="472"/>
        <v>21.733352920000002</v>
      </c>
      <c r="V3024" s="2">
        <f t="shared" si="473"/>
        <v>2012</v>
      </c>
      <c r="W3024" s="18" t="str">
        <f t="shared" si="474"/>
        <v>aprel</v>
      </c>
      <c r="X3024" s="18" t="str">
        <f t="shared" si="475"/>
        <v>John Putch</v>
      </c>
      <c r="Y3024" s="18" t="str">
        <f t="shared" si="476"/>
        <v>ATLAS SHRUGGED II: THE STRİKE</v>
      </c>
      <c r="Z3024" s="18" t="str">
        <f t="shared" si="477"/>
        <v>Normal</v>
      </c>
      <c r="AA3024" s="18" t="str">
        <f>VLOOKUP(D3024, lookups!$A$2:$B$18, 2, FALSE)</f>
        <v>Medium Budget</v>
      </c>
      <c r="AB3024" s="18" t="str">
        <f t="shared" si="478"/>
        <v>Not Recommended</v>
      </c>
      <c r="AC3024" s="18" t="str">
        <f t="shared" si="479"/>
        <v>High Buzz Mismatch</v>
      </c>
    </row>
    <row r="3025" spans="1:29" x14ac:dyDescent="0.35">
      <c r="A3025" s="18" t="s">
        <v>6202</v>
      </c>
      <c r="B3025" s="19">
        <v>41251</v>
      </c>
      <c r="C3025" s="18" t="s">
        <v>50</v>
      </c>
      <c r="D3025" s="18" t="s">
        <v>38</v>
      </c>
      <c r="E3025" s="18" t="s">
        <v>21</v>
      </c>
      <c r="F3025" s="18" t="s">
        <v>22</v>
      </c>
      <c r="G3025" s="18" t="s">
        <v>150</v>
      </c>
      <c r="H3025" s="18" t="s">
        <v>364</v>
      </c>
      <c r="I3025" s="18" t="s">
        <v>6203</v>
      </c>
      <c r="J3025" s="20">
        <v>902</v>
      </c>
      <c r="K3025" s="20">
        <v>1980</v>
      </c>
      <c r="L3025" s="20">
        <v>14</v>
      </c>
      <c r="M3025" s="20">
        <v>13000</v>
      </c>
      <c r="N3025" s="20">
        <v>7.1</v>
      </c>
      <c r="O3025" s="20">
        <v>252</v>
      </c>
      <c r="P3025" s="20">
        <v>89</v>
      </c>
      <c r="Q3025" s="3">
        <v>3325638</v>
      </c>
      <c r="R3025" s="3">
        <v>2500000</v>
      </c>
      <c r="S3025" s="3">
        <f t="shared" si="470"/>
        <v>825638</v>
      </c>
      <c r="T3025" s="4">
        <f t="shared" si="471"/>
        <v>0.33025520000000003</v>
      </c>
      <c r="U3025" s="5">
        <f t="shared" si="472"/>
        <v>29.832102079999999</v>
      </c>
      <c r="V3025" s="2">
        <f t="shared" si="473"/>
        <v>2012</v>
      </c>
      <c r="W3025" s="18" t="str">
        <f t="shared" si="474"/>
        <v>dekabr</v>
      </c>
      <c r="X3025" s="18" t="str">
        <f t="shared" si="475"/>
        <v>Jake Schreier</v>
      </c>
      <c r="Y3025" s="18" t="str">
        <f t="shared" si="476"/>
        <v>ROBOT &amp; FRANK</v>
      </c>
      <c r="Z3025" s="18" t="str">
        <f t="shared" si="477"/>
        <v>Normal</v>
      </c>
      <c r="AA3025" s="18" t="str">
        <f>VLOOKUP(D3025, lookups!$A$2:$B$18, 2, FALSE)</f>
        <v>Medium Budget</v>
      </c>
      <c r="AB3025" s="18" t="str">
        <f t="shared" si="478"/>
        <v>Not Recommended</v>
      </c>
      <c r="AC3025" s="18" t="str">
        <f t="shared" si="479"/>
        <v>Normal</v>
      </c>
    </row>
    <row r="3026" spans="1:29" x14ac:dyDescent="0.35">
      <c r="A3026" s="18" t="s">
        <v>2811</v>
      </c>
      <c r="B3026" s="19">
        <v>37249</v>
      </c>
      <c r="C3026" s="18" t="s">
        <v>50</v>
      </c>
      <c r="D3026" s="18" t="s">
        <v>95</v>
      </c>
      <c r="E3026" s="18" t="s">
        <v>21</v>
      </c>
      <c r="F3026" s="18" t="s">
        <v>22</v>
      </c>
      <c r="G3026" s="18" t="s">
        <v>150</v>
      </c>
      <c r="H3026" s="18" t="s">
        <v>2812</v>
      </c>
      <c r="I3026" s="18" t="s">
        <v>2813</v>
      </c>
      <c r="J3026" s="20">
        <v>560</v>
      </c>
      <c r="K3026" s="20">
        <v>2238</v>
      </c>
      <c r="L3026" s="20">
        <v>0</v>
      </c>
      <c r="M3026" s="20">
        <v>0</v>
      </c>
      <c r="N3026" s="20">
        <v>5.2</v>
      </c>
      <c r="O3026" s="20">
        <v>31</v>
      </c>
      <c r="P3026" s="20">
        <v>81</v>
      </c>
      <c r="Q3026" s="3">
        <v>3293258</v>
      </c>
      <c r="R3026" s="3">
        <v>3000000</v>
      </c>
      <c r="S3026" s="3">
        <f t="shared" si="470"/>
        <v>293258</v>
      </c>
      <c r="T3026" s="4">
        <f t="shared" si="471"/>
        <v>9.7752666666666668E-2</v>
      </c>
      <c r="U3026" s="5">
        <f t="shared" si="472"/>
        <v>20.839101066666668</v>
      </c>
      <c r="V3026" s="2">
        <f t="shared" si="473"/>
        <v>2001</v>
      </c>
      <c r="W3026" s="18" t="str">
        <f t="shared" si="474"/>
        <v>dekabr</v>
      </c>
      <c r="X3026" s="18" t="str">
        <f t="shared" si="475"/>
        <v>Louis C.K.</v>
      </c>
      <c r="Y3026" s="18" t="str">
        <f t="shared" si="476"/>
        <v>POOTİE TANG</v>
      </c>
      <c r="Z3026" s="18" t="str">
        <f t="shared" si="477"/>
        <v>Normal</v>
      </c>
      <c r="AA3026" s="18" t="str">
        <f>VLOOKUP(D3026, lookups!$A$2:$B$18, 2, FALSE)</f>
        <v>High Budget</v>
      </c>
      <c r="AB3026" s="18" t="str">
        <f t="shared" si="478"/>
        <v>Not Recommended</v>
      </c>
      <c r="AC3026" s="18" t="str">
        <f t="shared" si="479"/>
        <v>High Buzz Mismatch</v>
      </c>
    </row>
    <row r="3027" spans="1:29" x14ac:dyDescent="0.35">
      <c r="A3027" s="18" t="s">
        <v>2922</v>
      </c>
      <c r="B3027" s="19">
        <v>37135</v>
      </c>
      <c r="C3027" s="18" t="s">
        <v>50</v>
      </c>
      <c r="D3027" s="18" t="s">
        <v>27</v>
      </c>
      <c r="E3027" s="18" t="s">
        <v>21</v>
      </c>
      <c r="F3027" s="18" t="s">
        <v>22</v>
      </c>
      <c r="G3027" s="18" t="s">
        <v>110</v>
      </c>
      <c r="H3027" s="18" t="s">
        <v>1395</v>
      </c>
      <c r="I3027" s="18" t="s">
        <v>2923</v>
      </c>
      <c r="J3027" s="20">
        <v>11000</v>
      </c>
      <c r="K3027" s="20">
        <v>12250</v>
      </c>
      <c r="L3027" s="20">
        <v>11</v>
      </c>
      <c r="M3027" s="20">
        <v>430</v>
      </c>
      <c r="N3027" s="20">
        <v>7.1</v>
      </c>
      <c r="O3027" s="20">
        <v>79</v>
      </c>
      <c r="P3027" s="20">
        <v>104</v>
      </c>
      <c r="Q3027" s="3">
        <v>3287435</v>
      </c>
      <c r="R3027" s="3">
        <v>4500000</v>
      </c>
      <c r="S3027" s="3">
        <f t="shared" si="470"/>
        <v>-1212565</v>
      </c>
      <c r="T3027" s="4">
        <f t="shared" si="471"/>
        <v>-0.26945888888888891</v>
      </c>
      <c r="U3027" s="5">
        <f t="shared" si="472"/>
        <v>28.335216444444441</v>
      </c>
      <c r="V3027" s="2">
        <f t="shared" si="473"/>
        <v>2001</v>
      </c>
      <c r="W3027" s="18" t="str">
        <f t="shared" si="474"/>
        <v>sentyabr</v>
      </c>
      <c r="X3027" s="18" t="str">
        <f t="shared" si="475"/>
        <v>Jill Sprecher</v>
      </c>
      <c r="Y3027" s="18" t="str">
        <f t="shared" si="476"/>
        <v>THİRTEEN CONVERSATİONS ABOUT ONE THİNG</v>
      </c>
      <c r="Z3027" s="18" t="str">
        <f t="shared" si="477"/>
        <v>Normal</v>
      </c>
      <c r="AA3027" s="18" t="str">
        <f>VLOOKUP(D3027, lookups!$A$2:$B$18, 2, FALSE)</f>
        <v>Medium Budget</v>
      </c>
      <c r="AB3027" s="18" t="str">
        <f t="shared" si="478"/>
        <v>Not Recommended</v>
      </c>
      <c r="AC3027" s="18" t="str">
        <f t="shared" si="479"/>
        <v>Normal</v>
      </c>
    </row>
    <row r="3028" spans="1:29" x14ac:dyDescent="0.35">
      <c r="A3028" s="18" t="s">
        <v>1025</v>
      </c>
      <c r="B3028" s="19">
        <v>34284</v>
      </c>
      <c r="C3028" s="18" t="s">
        <v>50</v>
      </c>
      <c r="D3028" s="18" t="s">
        <v>95</v>
      </c>
      <c r="E3028" s="18" t="s">
        <v>21</v>
      </c>
      <c r="F3028" s="18" t="s">
        <v>101</v>
      </c>
      <c r="G3028" s="18" t="s">
        <v>110</v>
      </c>
      <c r="H3028" s="18" t="s">
        <v>1026</v>
      </c>
      <c r="I3028" s="18" t="s">
        <v>1027</v>
      </c>
      <c r="J3028" s="20">
        <v>10000</v>
      </c>
      <c r="K3028" s="20">
        <v>13160</v>
      </c>
      <c r="L3028" s="20">
        <v>34</v>
      </c>
      <c r="M3028" s="20">
        <v>561</v>
      </c>
      <c r="N3028" s="20">
        <v>6.6</v>
      </c>
      <c r="O3028" s="20">
        <v>30</v>
      </c>
      <c r="P3028" s="20">
        <v>100</v>
      </c>
      <c r="Q3028" s="3">
        <v>3275585</v>
      </c>
      <c r="R3028" s="3">
        <v>11500000</v>
      </c>
      <c r="S3028" s="3">
        <f t="shared" si="470"/>
        <v>-8224415</v>
      </c>
      <c r="T3028" s="4">
        <f t="shared" si="471"/>
        <v>-0.71516652173913042</v>
      </c>
      <c r="U3028" s="5">
        <f t="shared" si="472"/>
        <v>26.170033391304347</v>
      </c>
      <c r="V3028" s="2">
        <f t="shared" si="473"/>
        <v>1993</v>
      </c>
      <c r="W3028" s="18" t="str">
        <f t="shared" si="474"/>
        <v>noyabr</v>
      </c>
      <c r="X3028" s="18" t="str">
        <f t="shared" si="475"/>
        <v>Peter Medak</v>
      </c>
      <c r="Y3028" s="18" t="str">
        <f t="shared" si="476"/>
        <v>ROMEO IS BLEEDİNG</v>
      </c>
      <c r="Z3028" s="18" t="str">
        <f t="shared" si="477"/>
        <v>Normal</v>
      </c>
      <c r="AA3028" s="18" t="str">
        <f>VLOOKUP(D3028, lookups!$A$2:$B$18, 2, FALSE)</f>
        <v>High Budget</v>
      </c>
      <c r="AB3028" s="18" t="str">
        <f t="shared" si="478"/>
        <v>Not Recommended</v>
      </c>
      <c r="AC3028" s="18" t="str">
        <f t="shared" si="479"/>
        <v>Normal</v>
      </c>
    </row>
    <row r="3029" spans="1:29" x14ac:dyDescent="0.35">
      <c r="A3029" s="18" t="s">
        <v>4382</v>
      </c>
      <c r="B3029" s="19">
        <v>38811</v>
      </c>
      <c r="C3029" s="18" t="s">
        <v>50</v>
      </c>
      <c r="D3029" s="18" t="s">
        <v>27</v>
      </c>
      <c r="E3029" s="18" t="s">
        <v>2374</v>
      </c>
      <c r="F3029" s="18" t="s">
        <v>2375</v>
      </c>
      <c r="G3029" s="18" t="s">
        <v>110</v>
      </c>
      <c r="H3029" s="18" t="s">
        <v>3869</v>
      </c>
      <c r="I3029" s="18" t="s">
        <v>4383</v>
      </c>
      <c r="J3029" s="20">
        <v>8000</v>
      </c>
      <c r="K3029" s="20">
        <v>10822</v>
      </c>
      <c r="L3029" s="20">
        <v>160</v>
      </c>
      <c r="M3029" s="20">
        <v>659</v>
      </c>
      <c r="N3029" s="20">
        <v>6</v>
      </c>
      <c r="O3029" s="20">
        <v>20</v>
      </c>
      <c r="P3029" s="20">
        <v>193</v>
      </c>
      <c r="Q3029" s="3">
        <v>3275443</v>
      </c>
      <c r="R3029" s="3">
        <v>700000000</v>
      </c>
      <c r="S3029" s="3">
        <f t="shared" si="470"/>
        <v>-696724557</v>
      </c>
      <c r="T3029" s="4">
        <f t="shared" si="471"/>
        <v>-0.99532079571428567</v>
      </c>
      <c r="U3029" s="5">
        <f t="shared" si="472"/>
        <v>23.667771681714285</v>
      </c>
      <c r="V3029" s="2">
        <f t="shared" si="473"/>
        <v>2006</v>
      </c>
      <c r="W3029" s="18" t="str">
        <f t="shared" si="474"/>
        <v>aprel</v>
      </c>
      <c r="X3029" s="18" t="str">
        <f t="shared" si="475"/>
        <v>Karan Johar</v>
      </c>
      <c r="Y3029" s="18" t="str">
        <f t="shared" si="476"/>
        <v>KABHİ ALVİDA NAA KEHNA</v>
      </c>
      <c r="Z3029" s="18" t="str">
        <f t="shared" si="477"/>
        <v>Underperformer</v>
      </c>
      <c r="AA3029" s="18" t="str">
        <f>VLOOKUP(D3029, lookups!$A$2:$B$18, 2, FALSE)</f>
        <v>Medium Budget</v>
      </c>
      <c r="AB3029" s="18" t="str">
        <f t="shared" si="478"/>
        <v>Not Recommended</v>
      </c>
      <c r="AC3029" s="18" t="str">
        <f t="shared" si="479"/>
        <v>Normal</v>
      </c>
    </row>
    <row r="3030" spans="1:29" x14ac:dyDescent="0.35">
      <c r="A3030" s="18" t="s">
        <v>1017</v>
      </c>
      <c r="B3030" s="19">
        <v>34072</v>
      </c>
      <c r="C3030" s="18" t="s">
        <v>50</v>
      </c>
      <c r="D3030" s="18" t="s">
        <v>95</v>
      </c>
      <c r="E3030" s="18" t="s">
        <v>21</v>
      </c>
      <c r="F3030" s="18" t="s">
        <v>22</v>
      </c>
      <c r="G3030" s="18" t="s">
        <v>150</v>
      </c>
      <c r="H3030" s="18" t="s">
        <v>1018</v>
      </c>
      <c r="I3030" s="18" t="s">
        <v>850</v>
      </c>
      <c r="J3030" s="20">
        <v>97</v>
      </c>
      <c r="K3030" s="20">
        <v>382</v>
      </c>
      <c r="L3030" s="20">
        <v>23</v>
      </c>
      <c r="M3030" s="20">
        <v>0</v>
      </c>
      <c r="N3030" s="20">
        <v>6.7</v>
      </c>
      <c r="O3030" s="20">
        <v>17</v>
      </c>
      <c r="P3030" s="20">
        <v>99</v>
      </c>
      <c r="Q3030" s="3">
        <v>3273588</v>
      </c>
      <c r="R3030" s="3">
        <v>6000000</v>
      </c>
      <c r="S3030" s="3">
        <f t="shared" si="470"/>
        <v>-2726412</v>
      </c>
      <c r="T3030" s="4">
        <f t="shared" si="471"/>
        <v>-0.45440199999999997</v>
      </c>
      <c r="U3030" s="5">
        <f t="shared" si="472"/>
        <v>26.618239200000001</v>
      </c>
      <c r="V3030" s="2">
        <f t="shared" si="473"/>
        <v>1993</v>
      </c>
      <c r="W3030" s="18" t="str">
        <f t="shared" si="474"/>
        <v>aprel</v>
      </c>
      <c r="X3030" s="18" t="str">
        <f t="shared" si="475"/>
        <v>Sheldon Lettich</v>
      </c>
      <c r="Y3030" s="18" t="str">
        <f t="shared" si="476"/>
        <v>ONLY THE STRONG</v>
      </c>
      <c r="Z3030" s="18" t="str">
        <f t="shared" si="477"/>
        <v>Normal</v>
      </c>
      <c r="AA3030" s="18" t="str">
        <f>VLOOKUP(D3030, lookups!$A$2:$B$18, 2, FALSE)</f>
        <v>High Budget</v>
      </c>
      <c r="AB3030" s="18" t="str">
        <f t="shared" si="478"/>
        <v>Not Recommended</v>
      </c>
      <c r="AC3030" s="18" t="str">
        <f t="shared" si="479"/>
        <v>Normal</v>
      </c>
    </row>
    <row r="3031" spans="1:29" x14ac:dyDescent="0.35">
      <c r="A3031" s="18" t="s">
        <v>6522</v>
      </c>
      <c r="B3031" s="19">
        <v>41356</v>
      </c>
      <c r="C3031" s="18" t="s">
        <v>50</v>
      </c>
      <c r="D3031" s="18" t="s">
        <v>79</v>
      </c>
      <c r="E3031" s="18" t="s">
        <v>21</v>
      </c>
      <c r="F3031" s="18" t="s">
        <v>22</v>
      </c>
      <c r="G3031" s="18" t="s">
        <v>110</v>
      </c>
      <c r="H3031" s="18" t="s">
        <v>4602</v>
      </c>
      <c r="I3031" s="18" t="s">
        <v>1794</v>
      </c>
      <c r="J3031" s="20">
        <v>19000</v>
      </c>
      <c r="K3031" s="20">
        <v>36337</v>
      </c>
      <c r="L3031" s="20">
        <v>386</v>
      </c>
      <c r="M3031" s="20">
        <v>11000</v>
      </c>
      <c r="N3031" s="20">
        <v>6.2</v>
      </c>
      <c r="O3031" s="20">
        <v>224</v>
      </c>
      <c r="P3031" s="20">
        <v>128</v>
      </c>
      <c r="Q3031" s="3">
        <v>3254172</v>
      </c>
      <c r="R3031" s="3">
        <v>28000000</v>
      </c>
      <c r="S3031" s="3">
        <f t="shared" si="470"/>
        <v>-24745828</v>
      </c>
      <c r="T3031" s="4">
        <f t="shared" si="471"/>
        <v>-0.88377957142857144</v>
      </c>
      <c r="U3031" s="5">
        <f t="shared" si="472"/>
        <v>25.546488171428575</v>
      </c>
      <c r="V3031" s="2">
        <f t="shared" si="473"/>
        <v>2013</v>
      </c>
      <c r="W3031" s="18" t="str">
        <f t="shared" si="474"/>
        <v>mart</v>
      </c>
      <c r="X3031" s="18" t="str">
        <f t="shared" si="475"/>
        <v>Bill Condon</v>
      </c>
      <c r="Y3031" s="18" t="str">
        <f t="shared" si="476"/>
        <v>THE FİFTH ESTATE</v>
      </c>
      <c r="Z3031" s="18" t="str">
        <f t="shared" si="477"/>
        <v>Normal</v>
      </c>
      <c r="AA3031" s="18" t="str">
        <f>VLOOKUP(D3031, lookups!$A$2:$B$18, 2, FALSE)</f>
        <v>Medium Budget</v>
      </c>
      <c r="AB3031" s="18" t="str">
        <f t="shared" si="478"/>
        <v>Not Recommended</v>
      </c>
      <c r="AC3031" s="18" t="str">
        <f t="shared" si="479"/>
        <v>Normal</v>
      </c>
    </row>
    <row r="3032" spans="1:29" x14ac:dyDescent="0.35">
      <c r="A3032" s="18" t="s">
        <v>5765</v>
      </c>
      <c r="B3032" s="19">
        <v>40347</v>
      </c>
      <c r="C3032" s="18" t="s">
        <v>50</v>
      </c>
      <c r="D3032" s="18" t="s">
        <v>38</v>
      </c>
      <c r="E3032" s="18" t="s">
        <v>21</v>
      </c>
      <c r="F3032" s="18" t="s">
        <v>22</v>
      </c>
      <c r="G3032" s="18" t="s">
        <v>110</v>
      </c>
      <c r="H3032" s="18" t="s">
        <v>898</v>
      </c>
      <c r="I3032" s="18" t="s">
        <v>260</v>
      </c>
      <c r="J3032" s="20">
        <v>12000</v>
      </c>
      <c r="K3032" s="20">
        <v>19310</v>
      </c>
      <c r="L3032" s="20">
        <v>11000</v>
      </c>
      <c r="M3032" s="20">
        <v>0</v>
      </c>
      <c r="N3032" s="20">
        <v>6.3</v>
      </c>
      <c r="O3032" s="20">
        <v>223</v>
      </c>
      <c r="P3032" s="20">
        <v>98</v>
      </c>
      <c r="Q3032" s="3">
        <v>3247816</v>
      </c>
      <c r="R3032" s="3">
        <v>22000000</v>
      </c>
      <c r="S3032" s="3">
        <f t="shared" si="470"/>
        <v>-18752184</v>
      </c>
      <c r="T3032" s="4">
        <f t="shared" si="471"/>
        <v>-0.85237200000000002</v>
      </c>
      <c r="U3032" s="5">
        <f t="shared" si="472"/>
        <v>24.8590512</v>
      </c>
      <c r="V3032" s="2">
        <f t="shared" si="473"/>
        <v>2010</v>
      </c>
      <c r="W3032" s="18" t="str">
        <f t="shared" si="474"/>
        <v>iyun</v>
      </c>
      <c r="X3032" s="18" t="str">
        <f t="shared" si="475"/>
        <v>Woody Allen</v>
      </c>
      <c r="Y3032" s="18" t="str">
        <f t="shared" si="476"/>
        <v>YOU WİLL MEET A TALL DARK STRANGER</v>
      </c>
      <c r="Z3032" s="18" t="str">
        <f t="shared" si="477"/>
        <v>Normal</v>
      </c>
      <c r="AA3032" s="18" t="str">
        <f>VLOOKUP(D3032, lookups!$A$2:$B$18, 2, FALSE)</f>
        <v>Medium Budget</v>
      </c>
      <c r="AB3032" s="18" t="str">
        <f t="shared" si="478"/>
        <v>Not Recommended</v>
      </c>
      <c r="AC3032" s="18" t="str">
        <f t="shared" si="479"/>
        <v>Normal</v>
      </c>
    </row>
    <row r="3033" spans="1:29" x14ac:dyDescent="0.35">
      <c r="A3033" s="18" t="s">
        <v>6893</v>
      </c>
      <c r="B3033" s="19">
        <v>42230</v>
      </c>
      <c r="C3033" s="18" t="s">
        <v>50</v>
      </c>
      <c r="D3033" s="18" t="s">
        <v>20</v>
      </c>
      <c r="E3033" s="18" t="s">
        <v>21</v>
      </c>
      <c r="F3033" s="18" t="s">
        <v>22</v>
      </c>
      <c r="G3033" s="18" t="s">
        <v>110</v>
      </c>
      <c r="H3033" s="18" t="s">
        <v>6894</v>
      </c>
      <c r="I3033" s="18" t="s">
        <v>6374</v>
      </c>
      <c r="J3033" s="20">
        <v>727</v>
      </c>
      <c r="K3033" s="20">
        <v>1836</v>
      </c>
      <c r="L3033" s="20">
        <v>57</v>
      </c>
      <c r="M3033" s="20">
        <v>10000</v>
      </c>
      <c r="N3033" s="20">
        <v>7.1</v>
      </c>
      <c r="O3033" s="20">
        <v>322</v>
      </c>
      <c r="P3033" s="20">
        <v>95</v>
      </c>
      <c r="Q3033" s="3">
        <v>3219029</v>
      </c>
      <c r="R3033" s="3">
        <v>5000000</v>
      </c>
      <c r="S3033" s="3">
        <f t="shared" si="470"/>
        <v>-1780971</v>
      </c>
      <c r="T3033" s="4">
        <f t="shared" si="471"/>
        <v>-0.35619420000000002</v>
      </c>
      <c r="U3033" s="5">
        <f t="shared" si="472"/>
        <v>29.25752232</v>
      </c>
      <c r="V3033" s="2">
        <f t="shared" si="473"/>
        <v>2015</v>
      </c>
      <c r="W3033" s="18" t="str">
        <f t="shared" si="474"/>
        <v>avgust</v>
      </c>
      <c r="X3033" s="18" t="str">
        <f t="shared" si="475"/>
        <v>Jeremy Saulnier</v>
      </c>
      <c r="Y3033" s="18" t="str">
        <f t="shared" si="476"/>
        <v>GREEN ROOM</v>
      </c>
      <c r="Z3033" s="18" t="str">
        <f t="shared" si="477"/>
        <v>Normal</v>
      </c>
      <c r="AA3033" s="18" t="str">
        <f>VLOOKUP(D3033, lookups!$A$2:$B$18, 2, FALSE)</f>
        <v>Medium Budget</v>
      </c>
      <c r="AB3033" s="18" t="str">
        <f t="shared" si="478"/>
        <v>Not Recommended</v>
      </c>
      <c r="AC3033" s="18" t="str">
        <f t="shared" si="479"/>
        <v>Normal</v>
      </c>
    </row>
    <row r="3034" spans="1:29" x14ac:dyDescent="0.35">
      <c r="A3034" s="18" t="s">
        <v>1850</v>
      </c>
      <c r="B3034" s="19">
        <v>36113</v>
      </c>
      <c r="C3034" s="18" t="s">
        <v>19</v>
      </c>
      <c r="D3034" s="18" t="s">
        <v>27</v>
      </c>
      <c r="E3034" s="18" t="s">
        <v>21</v>
      </c>
      <c r="F3034" s="18" t="s">
        <v>22</v>
      </c>
      <c r="G3034" s="18" t="s">
        <v>110</v>
      </c>
      <c r="H3034" s="18" t="s">
        <v>1851</v>
      </c>
      <c r="I3034" s="18" t="s">
        <v>1852</v>
      </c>
      <c r="J3034" s="20">
        <v>1000</v>
      </c>
      <c r="K3034" s="20">
        <v>2065</v>
      </c>
      <c r="L3034" s="20">
        <v>0</v>
      </c>
      <c r="M3034" s="20">
        <v>24000</v>
      </c>
      <c r="N3034" s="20">
        <v>7.5</v>
      </c>
      <c r="O3034" s="20">
        <v>138</v>
      </c>
      <c r="P3034" s="20">
        <v>84</v>
      </c>
      <c r="Q3034" s="3">
        <v>3216970</v>
      </c>
      <c r="R3034" s="3">
        <v>60000</v>
      </c>
      <c r="S3034" s="3">
        <f t="shared" si="470"/>
        <v>3156970</v>
      </c>
      <c r="T3034" s="4">
        <f t="shared" si="471"/>
        <v>52.616166666666665</v>
      </c>
      <c r="U3034" s="5">
        <f t="shared" si="472"/>
        <v>53.446466666666666</v>
      </c>
      <c r="V3034" s="2">
        <f t="shared" si="473"/>
        <v>1998</v>
      </c>
      <c r="W3034" s="18" t="str">
        <f t="shared" si="474"/>
        <v>noyabr</v>
      </c>
      <c r="X3034" s="18" t="str">
        <f t="shared" si="475"/>
        <v>Darren Aronofsky</v>
      </c>
      <c r="Y3034" s="18" t="str">
        <f t="shared" si="476"/>
        <v>Pİ</v>
      </c>
      <c r="Z3034" s="18" t="str">
        <f t="shared" si="477"/>
        <v>Normal</v>
      </c>
      <c r="AA3034" s="18" t="str">
        <f>VLOOKUP(D3034, lookups!$A$2:$B$18, 2, FALSE)</f>
        <v>Medium Budget</v>
      </c>
      <c r="AB3034" s="18" t="str">
        <f t="shared" si="478"/>
        <v>Not Recommended</v>
      </c>
      <c r="AC3034" s="18" t="str">
        <f t="shared" si="479"/>
        <v>Normal</v>
      </c>
    </row>
    <row r="3035" spans="1:29" x14ac:dyDescent="0.35">
      <c r="A3035" s="18" t="s">
        <v>5497</v>
      </c>
      <c r="B3035" s="19">
        <v>40446</v>
      </c>
      <c r="C3035" s="18" t="s">
        <v>50</v>
      </c>
      <c r="D3035" s="18" t="s">
        <v>38</v>
      </c>
      <c r="E3035" s="18" t="s">
        <v>21</v>
      </c>
      <c r="F3035" s="18" t="s">
        <v>101</v>
      </c>
      <c r="G3035" s="18" t="s">
        <v>150</v>
      </c>
      <c r="H3035" s="18" t="s">
        <v>632</v>
      </c>
      <c r="I3035" s="18" t="s">
        <v>2266</v>
      </c>
      <c r="J3035" s="20">
        <v>1000</v>
      </c>
      <c r="K3035" s="20">
        <v>2265</v>
      </c>
      <c r="L3035" s="20">
        <v>608</v>
      </c>
      <c r="M3035" s="20">
        <v>0</v>
      </c>
      <c r="N3035" s="20">
        <v>7.3</v>
      </c>
      <c r="O3035" s="20">
        <v>248</v>
      </c>
      <c r="P3035" s="20">
        <v>129</v>
      </c>
      <c r="Q3035" s="3">
        <v>3205244</v>
      </c>
      <c r="R3035" s="3">
        <v>10000000</v>
      </c>
      <c r="S3035" s="3">
        <f t="shared" si="470"/>
        <v>-6794756</v>
      </c>
      <c r="T3035" s="4">
        <f t="shared" si="471"/>
        <v>-0.67947559999999996</v>
      </c>
      <c r="U3035" s="5">
        <f t="shared" si="472"/>
        <v>28.928209759999998</v>
      </c>
      <c r="V3035" s="2">
        <f t="shared" si="473"/>
        <v>2010</v>
      </c>
      <c r="W3035" s="18" t="str">
        <f t="shared" si="474"/>
        <v>sentyabr</v>
      </c>
      <c r="X3035" s="18" t="str">
        <f t="shared" si="475"/>
        <v>Mike Leigh</v>
      </c>
      <c r="Y3035" s="18" t="str">
        <f t="shared" si="476"/>
        <v>ANOTHER YEAR</v>
      </c>
      <c r="Z3035" s="18" t="str">
        <f t="shared" si="477"/>
        <v>Normal</v>
      </c>
      <c r="AA3035" s="18" t="str">
        <f>VLOOKUP(D3035, lookups!$A$2:$B$18, 2, FALSE)</f>
        <v>Medium Budget</v>
      </c>
      <c r="AB3035" s="18" t="str">
        <f t="shared" si="478"/>
        <v>Not Recommended</v>
      </c>
      <c r="AC3035" s="18" t="str">
        <f t="shared" si="479"/>
        <v>Normal</v>
      </c>
    </row>
    <row r="3036" spans="1:29" x14ac:dyDescent="0.35">
      <c r="A3036" s="18" t="s">
        <v>3299</v>
      </c>
      <c r="B3036" s="19">
        <v>37872</v>
      </c>
      <c r="C3036" s="18" t="s">
        <v>50</v>
      </c>
      <c r="D3036" s="18" t="s">
        <v>38</v>
      </c>
      <c r="E3036" s="18" t="s">
        <v>21</v>
      </c>
      <c r="F3036" s="18" t="s">
        <v>22</v>
      </c>
      <c r="G3036" s="18" t="s">
        <v>110</v>
      </c>
      <c r="H3036" s="18" t="s">
        <v>260</v>
      </c>
      <c r="I3036" s="18" t="s">
        <v>260</v>
      </c>
      <c r="J3036" s="20">
        <v>11000</v>
      </c>
      <c r="K3036" s="20">
        <v>14843</v>
      </c>
      <c r="L3036" s="20">
        <v>11000</v>
      </c>
      <c r="M3036" s="20">
        <v>827</v>
      </c>
      <c r="N3036" s="20">
        <v>6.4</v>
      </c>
      <c r="O3036" s="20">
        <v>128</v>
      </c>
      <c r="P3036" s="20">
        <v>108</v>
      </c>
      <c r="Q3036" s="3">
        <v>3203044</v>
      </c>
      <c r="R3036" s="3">
        <v>18000000</v>
      </c>
      <c r="S3036" s="3">
        <f t="shared" si="470"/>
        <v>-14796956</v>
      </c>
      <c r="T3036" s="4">
        <f t="shared" si="471"/>
        <v>-0.82205311111111112</v>
      </c>
      <c r="U3036" s="5">
        <f t="shared" si="472"/>
        <v>25.353878755555556</v>
      </c>
      <c r="V3036" s="2">
        <f t="shared" si="473"/>
        <v>2003</v>
      </c>
      <c r="W3036" s="18" t="str">
        <f t="shared" si="474"/>
        <v>sentyabr</v>
      </c>
      <c r="X3036" s="18" t="str">
        <f t="shared" si="475"/>
        <v>Woody Allen</v>
      </c>
      <c r="Y3036" s="18" t="str">
        <f t="shared" si="476"/>
        <v>ANYTHİNG ELSE</v>
      </c>
      <c r="Z3036" s="18" t="str">
        <f t="shared" si="477"/>
        <v>Normal</v>
      </c>
      <c r="AA3036" s="18" t="str">
        <f>VLOOKUP(D3036, lookups!$A$2:$B$18, 2, FALSE)</f>
        <v>Medium Budget</v>
      </c>
      <c r="AB3036" s="18" t="str">
        <f t="shared" si="478"/>
        <v>Not Recommended</v>
      </c>
      <c r="AC3036" s="18" t="str">
        <f t="shared" si="479"/>
        <v>Normal</v>
      </c>
    </row>
    <row r="3037" spans="1:29" x14ac:dyDescent="0.35">
      <c r="A3037" s="18" t="s">
        <v>2226</v>
      </c>
      <c r="B3037" s="19">
        <v>36407</v>
      </c>
      <c r="C3037" s="18" t="s">
        <v>50</v>
      </c>
      <c r="D3037" s="18" t="s">
        <v>20</v>
      </c>
      <c r="E3037" s="18" t="s">
        <v>21</v>
      </c>
      <c r="F3037" s="18" t="s">
        <v>22</v>
      </c>
      <c r="G3037" s="18" t="s">
        <v>110</v>
      </c>
      <c r="H3037" s="18" t="s">
        <v>1713</v>
      </c>
      <c r="I3037" s="18" t="s">
        <v>763</v>
      </c>
      <c r="J3037" s="20">
        <v>402</v>
      </c>
      <c r="K3037" s="20">
        <v>1335</v>
      </c>
      <c r="L3037" s="20">
        <v>0</v>
      </c>
      <c r="M3037" s="20">
        <v>944</v>
      </c>
      <c r="N3037" s="20">
        <v>7.1</v>
      </c>
      <c r="O3037" s="20">
        <v>111</v>
      </c>
      <c r="P3037" s="20">
        <v>89</v>
      </c>
      <c r="Q3037" s="3">
        <v>3193102</v>
      </c>
      <c r="R3037" s="3">
        <v>9000000</v>
      </c>
      <c r="S3037" s="3">
        <f t="shared" si="470"/>
        <v>-5806898</v>
      </c>
      <c r="T3037" s="4">
        <f t="shared" si="471"/>
        <v>-0.64521088888888889</v>
      </c>
      <c r="U3037" s="5">
        <f t="shared" si="472"/>
        <v>28.236315644444442</v>
      </c>
      <c r="V3037" s="2">
        <f t="shared" si="473"/>
        <v>1999</v>
      </c>
      <c r="W3037" s="18" t="str">
        <f t="shared" si="474"/>
        <v>sentyabr</v>
      </c>
      <c r="X3037" s="18" t="str">
        <f t="shared" si="475"/>
        <v>Steven Soderbergh</v>
      </c>
      <c r="Y3037" s="18" t="str">
        <f t="shared" si="476"/>
        <v>THE LİMEY</v>
      </c>
      <c r="Z3037" s="18" t="str">
        <f t="shared" si="477"/>
        <v>Normal</v>
      </c>
      <c r="AA3037" s="18" t="str">
        <f>VLOOKUP(D3037, lookups!$A$2:$B$18, 2, FALSE)</f>
        <v>Medium Budget</v>
      </c>
      <c r="AB3037" s="18" t="str">
        <f t="shared" si="478"/>
        <v>Not Recommended</v>
      </c>
      <c r="AC3037" s="18" t="str">
        <f t="shared" si="479"/>
        <v>Normal</v>
      </c>
    </row>
    <row r="3038" spans="1:29" x14ac:dyDescent="0.35">
      <c r="A3038" s="18" t="s">
        <v>4748</v>
      </c>
      <c r="B3038" s="19">
        <v>39357</v>
      </c>
      <c r="C3038" s="18" t="s">
        <v>50</v>
      </c>
      <c r="D3038" s="18" t="s">
        <v>27</v>
      </c>
      <c r="E3038" s="18" t="s">
        <v>21</v>
      </c>
      <c r="F3038" s="18" t="s">
        <v>22</v>
      </c>
      <c r="G3038" s="18" t="s">
        <v>150</v>
      </c>
      <c r="H3038" s="18" t="s">
        <v>3594</v>
      </c>
      <c r="I3038" s="18" t="s">
        <v>2038</v>
      </c>
      <c r="J3038" s="20">
        <v>748</v>
      </c>
      <c r="K3038" s="20">
        <v>2417</v>
      </c>
      <c r="L3038" s="20">
        <v>37</v>
      </c>
      <c r="M3038" s="20">
        <v>689</v>
      </c>
      <c r="N3038" s="20">
        <v>6.8</v>
      </c>
      <c r="O3038" s="20">
        <v>104</v>
      </c>
      <c r="P3038" s="20">
        <v>112</v>
      </c>
      <c r="Q3038" s="3">
        <v>3169424</v>
      </c>
      <c r="R3038" s="3">
        <v>13000000</v>
      </c>
      <c r="S3038" s="3">
        <f t="shared" si="470"/>
        <v>-9830576</v>
      </c>
      <c r="T3038" s="4">
        <f t="shared" si="471"/>
        <v>-0.75619815384615385</v>
      </c>
      <c r="U3038" s="5">
        <f t="shared" si="472"/>
        <v>26.966420738461537</v>
      </c>
      <c r="V3038" s="2">
        <f t="shared" si="473"/>
        <v>2007</v>
      </c>
      <c r="W3038" s="18" t="str">
        <f t="shared" si="474"/>
        <v>oktyabr</v>
      </c>
      <c r="X3038" s="18" t="str">
        <f t="shared" si="475"/>
        <v>Rod Lurie</v>
      </c>
      <c r="Y3038" s="18" t="str">
        <f t="shared" si="476"/>
        <v>RESURRECTİNG THE CHAMP</v>
      </c>
      <c r="Z3038" s="18" t="str">
        <f t="shared" si="477"/>
        <v>Normal</v>
      </c>
      <c r="AA3038" s="18" t="str">
        <f>VLOOKUP(D3038, lookups!$A$2:$B$18, 2, FALSE)</f>
        <v>Medium Budget</v>
      </c>
      <c r="AB3038" s="18" t="str">
        <f t="shared" si="478"/>
        <v>Not Recommended</v>
      </c>
      <c r="AC3038" s="18" t="str">
        <f t="shared" si="479"/>
        <v>Normal</v>
      </c>
    </row>
    <row r="3039" spans="1:29" x14ac:dyDescent="0.35">
      <c r="A3039" s="18" t="s">
        <v>1081</v>
      </c>
      <c r="B3039" s="19">
        <v>34470</v>
      </c>
      <c r="C3039" s="18" t="s">
        <v>19</v>
      </c>
      <c r="D3039" s="18" t="s">
        <v>38</v>
      </c>
      <c r="E3039" s="18" t="s">
        <v>21</v>
      </c>
      <c r="F3039" s="18" t="s">
        <v>22</v>
      </c>
      <c r="G3039" s="18" t="s">
        <v>110</v>
      </c>
      <c r="H3039" s="18" t="s">
        <v>1082</v>
      </c>
      <c r="I3039" s="18" t="s">
        <v>1083</v>
      </c>
      <c r="J3039" s="20">
        <v>898</v>
      </c>
      <c r="K3039" s="20">
        <v>2103</v>
      </c>
      <c r="L3039" s="20">
        <v>0</v>
      </c>
      <c r="M3039" s="20">
        <v>0</v>
      </c>
      <c r="N3039" s="20">
        <v>7.8</v>
      </c>
      <c r="O3039" s="20">
        <v>136</v>
      </c>
      <c r="P3039" s="20">
        <v>102</v>
      </c>
      <c r="Q3039" s="3">
        <v>3151130</v>
      </c>
      <c r="R3039" s="3">
        <v>230000</v>
      </c>
      <c r="S3039" s="3">
        <f t="shared" si="470"/>
        <v>2921130</v>
      </c>
      <c r="T3039" s="4">
        <f t="shared" si="471"/>
        <v>12.700565217391304</v>
      </c>
      <c r="U3039" s="5">
        <f t="shared" si="472"/>
        <v>36.280226086956517</v>
      </c>
      <c r="V3039" s="2">
        <f t="shared" si="473"/>
        <v>1994</v>
      </c>
      <c r="W3039" s="18" t="str">
        <f t="shared" si="474"/>
        <v>may</v>
      </c>
      <c r="X3039" s="18" t="str">
        <f t="shared" si="475"/>
        <v>Kevin Smith</v>
      </c>
      <c r="Y3039" s="18" t="str">
        <f t="shared" si="476"/>
        <v>CLERKS</v>
      </c>
      <c r="Z3039" s="18" t="str">
        <f t="shared" si="477"/>
        <v>Normal</v>
      </c>
      <c r="AA3039" s="18" t="str">
        <f>VLOOKUP(D3039, lookups!$A$2:$B$18, 2, FALSE)</f>
        <v>Medium Budget</v>
      </c>
      <c r="AB3039" s="18" t="str">
        <f t="shared" si="478"/>
        <v>Not Recommended</v>
      </c>
      <c r="AC3039" s="18" t="str">
        <f t="shared" si="479"/>
        <v>Normal</v>
      </c>
    </row>
    <row r="3040" spans="1:29" x14ac:dyDescent="0.35">
      <c r="A3040" s="18" t="s">
        <v>5132</v>
      </c>
      <c r="B3040" s="19">
        <v>39719</v>
      </c>
      <c r="C3040" s="18" t="s">
        <v>50</v>
      </c>
      <c r="D3040" s="18" t="s">
        <v>27</v>
      </c>
      <c r="E3040" s="18" t="s">
        <v>21</v>
      </c>
      <c r="F3040" s="18" t="s">
        <v>22</v>
      </c>
      <c r="G3040" s="18" t="s">
        <v>110</v>
      </c>
      <c r="H3040" s="18" t="s">
        <v>1460</v>
      </c>
      <c r="I3040" s="18" t="s">
        <v>2566</v>
      </c>
      <c r="J3040" s="20">
        <v>812</v>
      </c>
      <c r="K3040" s="20">
        <v>1540</v>
      </c>
      <c r="L3040" s="20">
        <v>115</v>
      </c>
      <c r="M3040" s="20">
        <v>0</v>
      </c>
      <c r="N3040" s="20">
        <v>7.1</v>
      </c>
      <c r="O3040" s="20">
        <v>190</v>
      </c>
      <c r="P3040" s="20">
        <v>110</v>
      </c>
      <c r="Q3040" s="3">
        <v>3148482</v>
      </c>
      <c r="R3040" s="3">
        <v>12000000</v>
      </c>
      <c r="S3040" s="3">
        <f t="shared" si="470"/>
        <v>-8851518</v>
      </c>
      <c r="T3040" s="4">
        <f t="shared" si="471"/>
        <v>-0.73762649999999996</v>
      </c>
      <c r="U3040" s="5">
        <f t="shared" si="472"/>
        <v>28.104949399999999</v>
      </c>
      <c r="V3040" s="2">
        <f t="shared" si="473"/>
        <v>2008</v>
      </c>
      <c r="W3040" s="18" t="str">
        <f t="shared" si="474"/>
        <v>sentyabr</v>
      </c>
      <c r="X3040" s="18" t="str">
        <f t="shared" si="475"/>
        <v>James Gray</v>
      </c>
      <c r="Y3040" s="18" t="str">
        <f t="shared" si="476"/>
        <v>TWO LOVERS</v>
      </c>
      <c r="Z3040" s="18" t="str">
        <f t="shared" si="477"/>
        <v>Normal</v>
      </c>
      <c r="AA3040" s="18" t="str">
        <f>VLOOKUP(D3040, lookups!$A$2:$B$18, 2, FALSE)</f>
        <v>Medium Budget</v>
      </c>
      <c r="AB3040" s="18" t="str">
        <f t="shared" si="478"/>
        <v>Not Recommended</v>
      </c>
      <c r="AC3040" s="18" t="str">
        <f t="shared" si="479"/>
        <v>Normal</v>
      </c>
    </row>
    <row r="3041" spans="1:29" x14ac:dyDescent="0.35">
      <c r="A3041" s="18" t="s">
        <v>620</v>
      </c>
      <c r="B3041" s="19">
        <v>31819</v>
      </c>
      <c r="C3041" s="18" t="s">
        <v>50</v>
      </c>
      <c r="D3041" s="18" t="s">
        <v>27</v>
      </c>
      <c r="E3041" s="18" t="s">
        <v>21</v>
      </c>
      <c r="F3041" s="18" t="s">
        <v>101</v>
      </c>
      <c r="G3041" s="18" t="s">
        <v>110</v>
      </c>
      <c r="H3041" s="18" t="s">
        <v>621</v>
      </c>
      <c r="I3041" s="18" t="s">
        <v>494</v>
      </c>
      <c r="J3041" s="20">
        <v>443</v>
      </c>
      <c r="K3041" s="20">
        <v>1269</v>
      </c>
      <c r="L3041" s="20">
        <v>133</v>
      </c>
      <c r="M3041" s="20">
        <v>963</v>
      </c>
      <c r="N3041" s="20">
        <v>7.8</v>
      </c>
      <c r="O3041" s="20">
        <v>29</v>
      </c>
      <c r="P3041" s="20">
        <v>140</v>
      </c>
      <c r="Q3041" s="3">
        <v>3130592</v>
      </c>
      <c r="R3041" s="3">
        <v>2600000</v>
      </c>
      <c r="S3041" s="3">
        <f t="shared" si="470"/>
        <v>530592</v>
      </c>
      <c r="T3041" s="4">
        <f t="shared" si="471"/>
        <v>0.20407384615384616</v>
      </c>
      <c r="U3041" s="5">
        <f t="shared" si="472"/>
        <v>31.377929538461537</v>
      </c>
      <c r="V3041" s="2">
        <f t="shared" si="473"/>
        <v>1987</v>
      </c>
      <c r="W3041" s="18" t="str">
        <f t="shared" si="474"/>
        <v>fevral</v>
      </c>
      <c r="X3041" s="18" t="str">
        <f t="shared" si="475"/>
        <v>James Ivory</v>
      </c>
      <c r="Y3041" s="18" t="str">
        <f t="shared" si="476"/>
        <v>MAURİCE</v>
      </c>
      <c r="Z3041" s="18" t="str">
        <f t="shared" si="477"/>
        <v>Normal</v>
      </c>
      <c r="AA3041" s="18" t="str">
        <f>VLOOKUP(D3041, lookups!$A$2:$B$18, 2, FALSE)</f>
        <v>Medium Budget</v>
      </c>
      <c r="AB3041" s="18" t="str">
        <f t="shared" si="478"/>
        <v>Not Recommended</v>
      </c>
      <c r="AC3041" s="18" t="str">
        <f t="shared" si="479"/>
        <v>Normal</v>
      </c>
    </row>
    <row r="3042" spans="1:29" x14ac:dyDescent="0.35">
      <c r="A3042" s="18" t="s">
        <v>3915</v>
      </c>
      <c r="B3042" s="19">
        <v>38457</v>
      </c>
      <c r="C3042" s="18" t="s">
        <v>50</v>
      </c>
      <c r="D3042" s="18" t="s">
        <v>38</v>
      </c>
      <c r="E3042" s="18" t="s">
        <v>21</v>
      </c>
      <c r="F3042" s="18" t="s">
        <v>22</v>
      </c>
      <c r="G3042" s="18" t="s">
        <v>110</v>
      </c>
      <c r="H3042" s="18" t="s">
        <v>3916</v>
      </c>
      <c r="I3042" s="18" t="s">
        <v>3917</v>
      </c>
      <c r="J3042" s="20">
        <v>267</v>
      </c>
      <c r="K3042" s="20">
        <v>1231</v>
      </c>
      <c r="L3042" s="20">
        <v>39</v>
      </c>
      <c r="M3042" s="20">
        <v>88</v>
      </c>
      <c r="N3042" s="20">
        <v>6.5</v>
      </c>
      <c r="O3042" s="20">
        <v>35</v>
      </c>
      <c r="P3042" s="20">
        <v>105</v>
      </c>
      <c r="Q3042" s="3">
        <v>3123749</v>
      </c>
      <c r="R3042" s="3">
        <v>1500000</v>
      </c>
      <c r="S3042" s="3">
        <f t="shared" si="470"/>
        <v>1623749</v>
      </c>
      <c r="T3042" s="4">
        <f t="shared" si="471"/>
        <v>1.0824993333333333</v>
      </c>
      <c r="U3042" s="5">
        <f t="shared" si="472"/>
        <v>26.441799733333333</v>
      </c>
      <c r="V3042" s="2">
        <f t="shared" si="473"/>
        <v>2005</v>
      </c>
      <c r="W3042" s="18" t="str">
        <f t="shared" si="474"/>
        <v>aprel</v>
      </c>
      <c r="X3042" s="18" t="str">
        <f t="shared" si="475"/>
        <v>Susan Seidelman</v>
      </c>
      <c r="Y3042" s="18" t="str">
        <f t="shared" si="476"/>
        <v>BOYNTON BEACH CLUB</v>
      </c>
      <c r="Z3042" s="18" t="str">
        <f t="shared" si="477"/>
        <v>Normal</v>
      </c>
      <c r="AA3042" s="18" t="str">
        <f>VLOOKUP(D3042, lookups!$A$2:$B$18, 2, FALSE)</f>
        <v>Medium Budget</v>
      </c>
      <c r="AB3042" s="18" t="str">
        <f t="shared" si="478"/>
        <v>Not Recommended</v>
      </c>
      <c r="AC3042" s="18" t="str">
        <f t="shared" si="479"/>
        <v>Normal</v>
      </c>
    </row>
    <row r="3043" spans="1:29" x14ac:dyDescent="0.35">
      <c r="A3043" s="18" t="s">
        <v>2849</v>
      </c>
      <c r="B3043" s="19">
        <v>37122</v>
      </c>
      <c r="C3043" s="18" t="s">
        <v>50</v>
      </c>
      <c r="D3043" s="18" t="s">
        <v>27</v>
      </c>
      <c r="E3043" s="18" t="s">
        <v>21</v>
      </c>
      <c r="F3043" s="18" t="s">
        <v>22</v>
      </c>
      <c r="G3043" s="18" t="s">
        <v>150</v>
      </c>
      <c r="H3043" s="18" t="s">
        <v>2850</v>
      </c>
      <c r="I3043" s="18" t="s">
        <v>2851</v>
      </c>
      <c r="J3043" s="20">
        <v>159</v>
      </c>
      <c r="K3043" s="20">
        <v>417</v>
      </c>
      <c r="L3043" s="20">
        <v>12</v>
      </c>
      <c r="M3043" s="20">
        <v>231</v>
      </c>
      <c r="N3043" s="20">
        <v>3.9</v>
      </c>
      <c r="O3043" s="20">
        <v>64</v>
      </c>
      <c r="P3043" s="20">
        <v>84</v>
      </c>
      <c r="Q3043" s="3">
        <v>3100650</v>
      </c>
      <c r="R3043" s="3">
        <v>14000000</v>
      </c>
      <c r="S3043" s="3">
        <f t="shared" si="470"/>
        <v>-10899350</v>
      </c>
      <c r="T3043" s="4">
        <f t="shared" si="471"/>
        <v>-0.77852500000000002</v>
      </c>
      <c r="U3043" s="5">
        <f t="shared" si="472"/>
        <v>15.311689999999999</v>
      </c>
      <c r="V3043" s="2">
        <f t="shared" si="473"/>
        <v>2001</v>
      </c>
      <c r="W3043" s="18" t="str">
        <f t="shared" si="474"/>
        <v>avgust</v>
      </c>
      <c r="X3043" s="18" t="str">
        <f t="shared" si="475"/>
        <v>Stephen Carpenter</v>
      </c>
      <c r="Y3043" s="18" t="str">
        <f t="shared" si="476"/>
        <v>SOUL SURVİVORS</v>
      </c>
      <c r="Z3043" s="18" t="str">
        <f t="shared" si="477"/>
        <v>Normal</v>
      </c>
      <c r="AA3043" s="18" t="str">
        <f>VLOOKUP(D3043, lookups!$A$2:$B$18, 2, FALSE)</f>
        <v>Medium Budget</v>
      </c>
      <c r="AB3043" s="18" t="str">
        <f t="shared" si="478"/>
        <v>Not Recommended</v>
      </c>
      <c r="AC3043" s="18" t="str">
        <f t="shared" si="479"/>
        <v>High Buzz Mismatch</v>
      </c>
    </row>
    <row r="3044" spans="1:29" x14ac:dyDescent="0.35">
      <c r="A3044" s="18" t="s">
        <v>6733</v>
      </c>
      <c r="B3044" s="19">
        <v>41828</v>
      </c>
      <c r="C3044" s="18" t="s">
        <v>50</v>
      </c>
      <c r="D3044" s="18" t="s">
        <v>79</v>
      </c>
      <c r="E3044" s="18" t="s">
        <v>21</v>
      </c>
      <c r="F3044" s="18" t="s">
        <v>22</v>
      </c>
      <c r="G3044" s="18" t="s">
        <v>110</v>
      </c>
      <c r="H3044" s="18" t="s">
        <v>6734</v>
      </c>
      <c r="I3044" s="18" t="s">
        <v>6735</v>
      </c>
      <c r="J3044" s="20">
        <v>374</v>
      </c>
      <c r="K3044" s="20">
        <v>1283</v>
      </c>
      <c r="L3044" s="20">
        <v>593</v>
      </c>
      <c r="M3044" s="20">
        <v>5000</v>
      </c>
      <c r="N3044" s="20">
        <v>6.6</v>
      </c>
      <c r="O3044" s="20">
        <v>129</v>
      </c>
      <c r="P3044" s="20">
        <v>103</v>
      </c>
      <c r="Q3044" s="3">
        <v>3093491</v>
      </c>
      <c r="R3044" s="3">
        <v>5000000</v>
      </c>
      <c r="S3044" s="3">
        <f t="shared" si="470"/>
        <v>-1906509</v>
      </c>
      <c r="T3044" s="4">
        <f t="shared" si="471"/>
        <v>-0.38130180000000002</v>
      </c>
      <c r="U3044" s="5">
        <f t="shared" si="472"/>
        <v>26.74747928</v>
      </c>
      <c r="V3044" s="2">
        <f t="shared" si="473"/>
        <v>2014</v>
      </c>
      <c r="W3044" s="18" t="str">
        <f t="shared" si="474"/>
        <v>iyul</v>
      </c>
      <c r="X3044" s="18" t="str">
        <f t="shared" si="475"/>
        <v>Jon Stewart</v>
      </c>
      <c r="Y3044" s="18" t="str">
        <f t="shared" si="476"/>
        <v>ROSEWATER</v>
      </c>
      <c r="Z3044" s="18" t="str">
        <f t="shared" si="477"/>
        <v>Normal</v>
      </c>
      <c r="AA3044" s="18" t="str">
        <f>VLOOKUP(D3044, lookups!$A$2:$B$18, 2, FALSE)</f>
        <v>Medium Budget</v>
      </c>
      <c r="AB3044" s="18" t="str">
        <f t="shared" si="478"/>
        <v>Not Recommended</v>
      </c>
      <c r="AC3044" s="18" t="str">
        <f t="shared" si="479"/>
        <v>Normal</v>
      </c>
    </row>
    <row r="3045" spans="1:29" x14ac:dyDescent="0.35">
      <c r="A3045" s="18" t="s">
        <v>5056</v>
      </c>
      <c r="B3045" s="19">
        <v>39781</v>
      </c>
      <c r="C3045" s="18" t="s">
        <v>50</v>
      </c>
      <c r="D3045" s="18" t="s">
        <v>38</v>
      </c>
      <c r="E3045" s="18" t="s">
        <v>21</v>
      </c>
      <c r="F3045" s="18" t="s">
        <v>22</v>
      </c>
      <c r="G3045" s="18" t="s">
        <v>110</v>
      </c>
      <c r="H3045" s="18" t="s">
        <v>1488</v>
      </c>
      <c r="I3045" s="18" t="s">
        <v>5057</v>
      </c>
      <c r="J3045" s="20">
        <v>22000</v>
      </c>
      <c r="K3045" s="20">
        <v>24732</v>
      </c>
      <c r="L3045" s="20">
        <v>0</v>
      </c>
      <c r="M3045" s="20">
        <v>13000</v>
      </c>
      <c r="N3045" s="20">
        <v>7.5</v>
      </c>
      <c r="O3045" s="20">
        <v>245</v>
      </c>
      <c r="P3045" s="20">
        <v>124</v>
      </c>
      <c r="Q3045" s="3">
        <v>3081925</v>
      </c>
      <c r="R3045" s="3">
        <v>21000000</v>
      </c>
      <c r="S3045" s="3">
        <f t="shared" si="470"/>
        <v>-17918075</v>
      </c>
      <c r="T3045" s="4">
        <f t="shared" si="471"/>
        <v>-0.85324166666666668</v>
      </c>
      <c r="U3045" s="5">
        <f t="shared" si="472"/>
        <v>30.958703333333332</v>
      </c>
      <c r="V3045" s="2">
        <f t="shared" si="473"/>
        <v>2008</v>
      </c>
      <c r="W3045" s="18" t="str">
        <f t="shared" si="474"/>
        <v>noyabr</v>
      </c>
      <c r="X3045" s="18" t="str">
        <f t="shared" si="475"/>
        <v>Charlie Kaufman</v>
      </c>
      <c r="Y3045" s="18" t="str">
        <f t="shared" si="476"/>
        <v>SYNECDOCHE, NEW YORK</v>
      </c>
      <c r="Z3045" s="18" t="str">
        <f t="shared" si="477"/>
        <v>Normal</v>
      </c>
      <c r="AA3045" s="18" t="str">
        <f>VLOOKUP(D3045, lookups!$A$2:$B$18, 2, FALSE)</f>
        <v>Medium Budget</v>
      </c>
      <c r="AB3045" s="18" t="str">
        <f t="shared" si="478"/>
        <v>Not Recommended</v>
      </c>
      <c r="AC3045" s="18" t="str">
        <f t="shared" si="479"/>
        <v>Normal</v>
      </c>
    </row>
    <row r="3046" spans="1:29" x14ac:dyDescent="0.35">
      <c r="A3046" s="18" t="s">
        <v>2950</v>
      </c>
      <c r="B3046" s="19">
        <v>37378</v>
      </c>
      <c r="C3046" s="18" t="s">
        <v>50</v>
      </c>
      <c r="D3046" s="18" t="s">
        <v>38</v>
      </c>
      <c r="E3046" s="18" t="s">
        <v>178</v>
      </c>
      <c r="F3046" s="18" t="s">
        <v>179</v>
      </c>
      <c r="G3046" s="18" t="s">
        <v>110</v>
      </c>
      <c r="H3046" s="18" t="s">
        <v>180</v>
      </c>
      <c r="I3046" s="18" t="s">
        <v>2951</v>
      </c>
      <c r="J3046" s="20">
        <v>963</v>
      </c>
      <c r="K3046" s="20">
        <v>3543</v>
      </c>
      <c r="L3046" s="20">
        <v>341</v>
      </c>
      <c r="M3046" s="20">
        <v>0</v>
      </c>
      <c r="N3046" s="20">
        <v>7.1</v>
      </c>
      <c r="O3046" s="20">
        <v>128</v>
      </c>
      <c r="P3046" s="20">
        <v>111</v>
      </c>
      <c r="Q3046" s="3">
        <v>3076425</v>
      </c>
      <c r="R3046" s="3">
        <v>8000000</v>
      </c>
      <c r="S3046" s="3">
        <f t="shared" si="470"/>
        <v>-4923575</v>
      </c>
      <c r="T3046" s="4">
        <f t="shared" si="471"/>
        <v>-0.61544687499999995</v>
      </c>
      <c r="U3046" s="5">
        <f t="shared" si="472"/>
        <v>28.15382125</v>
      </c>
      <c r="V3046" s="2">
        <f t="shared" si="473"/>
        <v>2002</v>
      </c>
      <c r="W3046" s="18" t="str">
        <f t="shared" si="474"/>
        <v>may</v>
      </c>
      <c r="X3046" s="18" t="str">
        <f t="shared" si="475"/>
        <v>FranÃ§ois Ozon</v>
      </c>
      <c r="Y3046" s="18" t="str">
        <f t="shared" si="476"/>
        <v>8 WOMEN</v>
      </c>
      <c r="Z3046" s="18" t="str">
        <f t="shared" si="477"/>
        <v>Normal</v>
      </c>
      <c r="AA3046" s="18" t="str">
        <f>VLOOKUP(D3046, lookups!$A$2:$B$18, 2, FALSE)</f>
        <v>Medium Budget</v>
      </c>
      <c r="AB3046" s="18" t="str">
        <f t="shared" si="478"/>
        <v>Not Recommended</v>
      </c>
      <c r="AC3046" s="18" t="str">
        <f t="shared" si="479"/>
        <v>Normal</v>
      </c>
    </row>
    <row r="3047" spans="1:29" x14ac:dyDescent="0.35">
      <c r="A3047" s="18" t="s">
        <v>5219</v>
      </c>
      <c r="B3047" s="19">
        <v>39888</v>
      </c>
      <c r="C3047" s="18" t="s">
        <v>50</v>
      </c>
      <c r="D3047" s="18" t="s">
        <v>27</v>
      </c>
      <c r="E3047" s="18" t="s">
        <v>21</v>
      </c>
      <c r="F3047" s="18" t="s">
        <v>22</v>
      </c>
      <c r="G3047" s="18" t="s">
        <v>110</v>
      </c>
      <c r="H3047" s="18" t="s">
        <v>477</v>
      </c>
      <c r="I3047" s="18" t="s">
        <v>1094</v>
      </c>
      <c r="J3047" s="20">
        <v>14000</v>
      </c>
      <c r="K3047" s="20">
        <v>14372</v>
      </c>
      <c r="L3047" s="20">
        <v>460</v>
      </c>
      <c r="M3047" s="20">
        <v>0</v>
      </c>
      <c r="N3047" s="20">
        <v>6.3</v>
      </c>
      <c r="O3047" s="20">
        <v>226</v>
      </c>
      <c r="P3047" s="20">
        <v>96</v>
      </c>
      <c r="Q3047" s="3">
        <v>3074838</v>
      </c>
      <c r="R3047" s="3">
        <v>11000000</v>
      </c>
      <c r="S3047" s="3">
        <f t="shared" si="470"/>
        <v>-7925162</v>
      </c>
      <c r="T3047" s="4">
        <f t="shared" si="471"/>
        <v>-0.72046927272727268</v>
      </c>
      <c r="U3047" s="5">
        <f t="shared" si="472"/>
        <v>24.91181229090909</v>
      </c>
      <c r="V3047" s="2">
        <f t="shared" si="473"/>
        <v>2009</v>
      </c>
      <c r="W3047" s="18" t="str">
        <f t="shared" si="474"/>
        <v>mart</v>
      </c>
      <c r="X3047" s="18" t="str">
        <f t="shared" si="475"/>
        <v>Atom Egoyan</v>
      </c>
      <c r="Y3047" s="18" t="str">
        <f t="shared" si="476"/>
        <v>CHLOE</v>
      </c>
      <c r="Z3047" s="18" t="str">
        <f t="shared" si="477"/>
        <v>Normal</v>
      </c>
      <c r="AA3047" s="18" t="str">
        <f>VLOOKUP(D3047, lookups!$A$2:$B$18, 2, FALSE)</f>
        <v>Medium Budget</v>
      </c>
      <c r="AB3047" s="18" t="str">
        <f t="shared" si="478"/>
        <v>Not Recommended</v>
      </c>
      <c r="AC3047" s="18" t="str">
        <f t="shared" si="479"/>
        <v>Normal</v>
      </c>
    </row>
    <row r="3048" spans="1:29" x14ac:dyDescent="0.35">
      <c r="A3048" s="18" t="s">
        <v>4865</v>
      </c>
      <c r="B3048" s="19">
        <v>39702</v>
      </c>
      <c r="C3048" s="18" t="s">
        <v>50</v>
      </c>
      <c r="D3048" s="18" t="s">
        <v>27</v>
      </c>
      <c r="E3048" s="18" t="s">
        <v>21</v>
      </c>
      <c r="F3048" s="18" t="s">
        <v>356</v>
      </c>
      <c r="G3048" s="18" t="s">
        <v>110</v>
      </c>
      <c r="H3048" s="18" t="s">
        <v>4866</v>
      </c>
      <c r="I3048" s="18" t="s">
        <v>3014</v>
      </c>
      <c r="J3048" s="20">
        <v>45</v>
      </c>
      <c r="K3048" s="20">
        <v>142</v>
      </c>
      <c r="L3048" s="20">
        <v>353</v>
      </c>
      <c r="M3048" s="20">
        <v>0</v>
      </c>
      <c r="N3048" s="20">
        <v>6.6</v>
      </c>
      <c r="O3048" s="20">
        <v>229</v>
      </c>
      <c r="P3048" s="20">
        <v>121</v>
      </c>
      <c r="Q3048" s="3">
        <v>3073392</v>
      </c>
      <c r="R3048" s="3">
        <v>25000000</v>
      </c>
      <c r="S3048" s="3">
        <f t="shared" si="470"/>
        <v>-21926608</v>
      </c>
      <c r="T3048" s="4">
        <f t="shared" si="471"/>
        <v>-0.87706432000000001</v>
      </c>
      <c r="U3048" s="5">
        <f t="shared" si="472"/>
        <v>26.049174271999998</v>
      </c>
      <c r="V3048" s="2">
        <f t="shared" si="473"/>
        <v>2008</v>
      </c>
      <c r="W3048" s="18" t="str">
        <f t="shared" si="474"/>
        <v>sentyabr</v>
      </c>
      <c r="X3048" s="18" t="str">
        <f t="shared" si="475"/>
        <v>Fernando Meirelles</v>
      </c>
      <c r="Y3048" s="18" t="str">
        <f t="shared" si="476"/>
        <v>BLİNDNESS</v>
      </c>
      <c r="Z3048" s="18" t="str">
        <f t="shared" si="477"/>
        <v>Normal</v>
      </c>
      <c r="AA3048" s="18" t="str">
        <f>VLOOKUP(D3048, lookups!$A$2:$B$18, 2, FALSE)</f>
        <v>Medium Budget</v>
      </c>
      <c r="AB3048" s="18" t="str">
        <f t="shared" si="478"/>
        <v>Not Recommended</v>
      </c>
      <c r="AC3048" s="18" t="str">
        <f t="shared" si="479"/>
        <v>Normal</v>
      </c>
    </row>
    <row r="3049" spans="1:29" x14ac:dyDescent="0.35">
      <c r="A3049" s="18" t="s">
        <v>2110</v>
      </c>
      <c r="B3049" s="19">
        <v>36340</v>
      </c>
      <c r="C3049" s="18" t="s">
        <v>50</v>
      </c>
      <c r="D3049" s="18" t="s">
        <v>38</v>
      </c>
      <c r="E3049" s="18" t="s">
        <v>21</v>
      </c>
      <c r="F3049" s="18" t="s">
        <v>22</v>
      </c>
      <c r="G3049" s="18" t="s">
        <v>110</v>
      </c>
      <c r="H3049" s="18" t="s">
        <v>2111</v>
      </c>
      <c r="I3049" s="18" t="s">
        <v>2112</v>
      </c>
      <c r="J3049" s="20">
        <v>3000</v>
      </c>
      <c r="K3049" s="20">
        <v>9555</v>
      </c>
      <c r="L3049" s="20">
        <v>18</v>
      </c>
      <c r="M3049" s="20">
        <v>0</v>
      </c>
      <c r="N3049" s="20">
        <v>5.4</v>
      </c>
      <c r="O3049" s="20">
        <v>49</v>
      </c>
      <c r="P3049" s="20">
        <v>87</v>
      </c>
      <c r="Q3049" s="3">
        <v>3071947</v>
      </c>
      <c r="R3049" s="3">
        <v>3500000</v>
      </c>
      <c r="S3049" s="3">
        <f t="shared" si="470"/>
        <v>-428053</v>
      </c>
      <c r="T3049" s="4">
        <f t="shared" si="471"/>
        <v>-0.12230085714285714</v>
      </c>
      <c r="U3049" s="5">
        <f t="shared" si="472"/>
        <v>21.551079657142857</v>
      </c>
      <c r="V3049" s="2">
        <f t="shared" si="473"/>
        <v>1999</v>
      </c>
      <c r="W3049" s="18" t="str">
        <f t="shared" si="474"/>
        <v>iyun</v>
      </c>
      <c r="X3049" s="18" t="str">
        <f t="shared" si="475"/>
        <v>Darren Stein</v>
      </c>
      <c r="Y3049" s="18" t="str">
        <f t="shared" si="476"/>
        <v>JAWBREAKER</v>
      </c>
      <c r="Z3049" s="18" t="str">
        <f t="shared" si="477"/>
        <v>Normal</v>
      </c>
      <c r="AA3049" s="18" t="str">
        <f>VLOOKUP(D3049, lookups!$A$2:$B$18, 2, FALSE)</f>
        <v>Medium Budget</v>
      </c>
      <c r="AB3049" s="18" t="str">
        <f t="shared" si="478"/>
        <v>Not Recommended</v>
      </c>
      <c r="AC3049" s="18" t="str">
        <f t="shared" si="479"/>
        <v>High Buzz Mismatch</v>
      </c>
    </row>
    <row r="3050" spans="1:29" x14ac:dyDescent="0.35">
      <c r="A3050" s="18" t="s">
        <v>3188</v>
      </c>
      <c r="B3050" s="19">
        <v>37302</v>
      </c>
      <c r="C3050" s="18" t="s">
        <v>50</v>
      </c>
      <c r="D3050" s="18" t="s">
        <v>27</v>
      </c>
      <c r="E3050" s="18" t="s">
        <v>21</v>
      </c>
      <c r="F3050" s="18" t="s">
        <v>22</v>
      </c>
      <c r="G3050" s="18" t="s">
        <v>150</v>
      </c>
      <c r="H3050" s="18" t="s">
        <v>3189</v>
      </c>
      <c r="I3050" s="18" t="s">
        <v>1396</v>
      </c>
      <c r="J3050" s="20">
        <v>688</v>
      </c>
      <c r="K3050" s="20">
        <v>2584</v>
      </c>
      <c r="L3050" s="20">
        <v>407</v>
      </c>
      <c r="M3050" s="20">
        <v>160</v>
      </c>
      <c r="N3050" s="20">
        <v>6.9</v>
      </c>
      <c r="O3050" s="20">
        <v>68</v>
      </c>
      <c r="P3050" s="20">
        <v>141</v>
      </c>
      <c r="Q3050" s="3">
        <v>3064356</v>
      </c>
      <c r="R3050" s="3">
        <v>5600000</v>
      </c>
      <c r="S3050" s="3">
        <f t="shared" si="470"/>
        <v>-2535644</v>
      </c>
      <c r="T3050" s="4">
        <f t="shared" si="471"/>
        <v>-0.45279357142857141</v>
      </c>
      <c r="U3050" s="5">
        <f t="shared" si="472"/>
        <v>27.43488257142857</v>
      </c>
      <c r="V3050" s="2">
        <f t="shared" si="473"/>
        <v>2002</v>
      </c>
      <c r="W3050" s="18" t="str">
        <f t="shared" si="474"/>
        <v>fevral</v>
      </c>
      <c r="X3050" s="18" t="str">
        <f t="shared" si="475"/>
        <v>John Sayles</v>
      </c>
      <c r="Y3050" s="18" t="str">
        <f t="shared" si="476"/>
        <v>SUNSHİNE STATE</v>
      </c>
      <c r="Z3050" s="18" t="str">
        <f t="shared" si="477"/>
        <v>Normal</v>
      </c>
      <c r="AA3050" s="18" t="str">
        <f>VLOOKUP(D3050, lookups!$A$2:$B$18, 2, FALSE)</f>
        <v>Medium Budget</v>
      </c>
      <c r="AB3050" s="18" t="str">
        <f t="shared" si="478"/>
        <v>Not Recommended</v>
      </c>
      <c r="AC3050" s="18" t="str">
        <f t="shared" si="479"/>
        <v>Normal</v>
      </c>
    </row>
    <row r="3051" spans="1:29" x14ac:dyDescent="0.35">
      <c r="A3051" s="18" t="s">
        <v>617</v>
      </c>
      <c r="B3051" s="19">
        <v>31823</v>
      </c>
      <c r="C3051" s="18" t="s">
        <v>50</v>
      </c>
      <c r="D3051" s="18" t="s">
        <v>95</v>
      </c>
      <c r="E3051" s="18" t="s">
        <v>21</v>
      </c>
      <c r="F3051" s="18" t="s">
        <v>22</v>
      </c>
      <c r="G3051" s="18" t="s">
        <v>110</v>
      </c>
      <c r="H3051" s="18" t="s">
        <v>618</v>
      </c>
      <c r="I3051" s="18" t="s">
        <v>619</v>
      </c>
      <c r="J3051" s="20">
        <v>754</v>
      </c>
      <c r="K3051" s="20">
        <v>1891</v>
      </c>
      <c r="L3051" s="20">
        <v>4</v>
      </c>
      <c r="M3051" s="20">
        <v>208</v>
      </c>
      <c r="N3051" s="20">
        <v>5.6</v>
      </c>
      <c r="O3051" s="20">
        <v>27</v>
      </c>
      <c r="P3051" s="20">
        <v>92</v>
      </c>
      <c r="Q3051" s="3">
        <v>3060858</v>
      </c>
      <c r="R3051" s="3">
        <v>10000000</v>
      </c>
      <c r="S3051" s="3">
        <f t="shared" si="470"/>
        <v>-6939142</v>
      </c>
      <c r="T3051" s="4">
        <f t="shared" si="471"/>
        <v>-0.69391420000000004</v>
      </c>
      <c r="U3051" s="5">
        <f t="shared" si="472"/>
        <v>22.143234320000001</v>
      </c>
      <c r="V3051" s="2">
        <f t="shared" si="473"/>
        <v>1987</v>
      </c>
      <c r="W3051" s="18" t="str">
        <f t="shared" si="474"/>
        <v>fevral</v>
      </c>
      <c r="X3051" s="18" t="str">
        <f t="shared" si="475"/>
        <v>Harley Cokeliss</v>
      </c>
      <c r="Y3051" s="18" t="str">
        <f t="shared" si="476"/>
        <v>MALONE</v>
      </c>
      <c r="Z3051" s="18" t="str">
        <f t="shared" si="477"/>
        <v>Normal</v>
      </c>
      <c r="AA3051" s="18" t="str">
        <f>VLOOKUP(D3051, lookups!$A$2:$B$18, 2, FALSE)</f>
        <v>High Budget</v>
      </c>
      <c r="AB3051" s="18" t="str">
        <f t="shared" si="478"/>
        <v>Not Recommended</v>
      </c>
      <c r="AC3051" s="18" t="str">
        <f t="shared" si="479"/>
        <v>High Buzz Mismatch</v>
      </c>
    </row>
    <row r="3052" spans="1:29" x14ac:dyDescent="0.35">
      <c r="A3052" s="18" t="s">
        <v>2562</v>
      </c>
      <c r="B3052" s="19">
        <v>36619</v>
      </c>
      <c r="C3052" s="18" t="s">
        <v>50</v>
      </c>
      <c r="D3052" s="18" t="s">
        <v>27</v>
      </c>
      <c r="E3052" s="18" t="s">
        <v>178</v>
      </c>
      <c r="F3052" s="18" t="s">
        <v>179</v>
      </c>
      <c r="G3052" s="18" t="s">
        <v>110</v>
      </c>
      <c r="H3052" s="18" t="s">
        <v>2563</v>
      </c>
      <c r="I3052" s="18" t="s">
        <v>2564</v>
      </c>
      <c r="J3052" s="20">
        <v>2000</v>
      </c>
      <c r="K3052" s="20">
        <v>2389</v>
      </c>
      <c r="L3052" s="20">
        <v>83</v>
      </c>
      <c r="M3052" s="20">
        <v>186</v>
      </c>
      <c r="N3052" s="20">
        <v>7.3</v>
      </c>
      <c r="O3052" s="20">
        <v>61</v>
      </c>
      <c r="P3052" s="20">
        <v>112</v>
      </c>
      <c r="Q3052" s="3">
        <v>3058380</v>
      </c>
      <c r="R3052" s="3">
        <v>100000000</v>
      </c>
      <c r="S3052" s="3">
        <f t="shared" si="470"/>
        <v>-96941620</v>
      </c>
      <c r="T3052" s="4">
        <f t="shared" si="471"/>
        <v>-0.96941619999999995</v>
      </c>
      <c r="U3052" s="5">
        <f t="shared" si="472"/>
        <v>28.830833519999999</v>
      </c>
      <c r="V3052" s="2">
        <f t="shared" si="473"/>
        <v>2000</v>
      </c>
      <c r="W3052" s="18" t="str">
        <f t="shared" si="474"/>
        <v>aprel</v>
      </c>
      <c r="X3052" s="18" t="str">
        <f t="shared" si="475"/>
        <v>Patrice Leconte</v>
      </c>
      <c r="Y3052" s="18" t="str">
        <f t="shared" si="476"/>
        <v>THE WİDOW OF SAİNT-PİERRE</v>
      </c>
      <c r="Z3052" s="18" t="str">
        <f t="shared" si="477"/>
        <v>Underperformer</v>
      </c>
      <c r="AA3052" s="18" t="str">
        <f>VLOOKUP(D3052, lookups!$A$2:$B$18, 2, FALSE)</f>
        <v>Medium Budget</v>
      </c>
      <c r="AB3052" s="18" t="str">
        <f t="shared" si="478"/>
        <v>Not Recommended</v>
      </c>
      <c r="AC3052" s="18" t="str">
        <f t="shared" si="479"/>
        <v>Normal</v>
      </c>
    </row>
    <row r="3053" spans="1:29" x14ac:dyDescent="0.35">
      <c r="A3053" s="18" t="s">
        <v>2497</v>
      </c>
      <c r="B3053" s="19">
        <v>36780</v>
      </c>
      <c r="C3053" s="18" t="s">
        <v>50</v>
      </c>
      <c r="D3053" s="18" t="s">
        <v>27</v>
      </c>
      <c r="E3053" s="18" t="s">
        <v>21</v>
      </c>
      <c r="F3053" s="18" t="s">
        <v>22</v>
      </c>
      <c r="G3053" s="18" t="s">
        <v>150</v>
      </c>
      <c r="H3053" s="18" t="s">
        <v>2498</v>
      </c>
      <c r="I3053" s="18" t="s">
        <v>2499</v>
      </c>
      <c r="J3053" s="20">
        <v>767</v>
      </c>
      <c r="K3053" s="20">
        <v>2187</v>
      </c>
      <c r="L3053" s="20">
        <v>9</v>
      </c>
      <c r="M3053" s="20">
        <v>0</v>
      </c>
      <c r="N3053" s="20">
        <v>7.3</v>
      </c>
      <c r="O3053" s="20">
        <v>39</v>
      </c>
      <c r="P3053" s="20">
        <v>109</v>
      </c>
      <c r="Q3053" s="3">
        <v>3050934</v>
      </c>
      <c r="R3053" s="3">
        <v>1800000</v>
      </c>
      <c r="S3053" s="3">
        <f t="shared" si="470"/>
        <v>1250934</v>
      </c>
      <c r="T3053" s="4">
        <f t="shared" si="471"/>
        <v>0.69496333333333338</v>
      </c>
      <c r="U3053" s="5">
        <f t="shared" si="472"/>
        <v>29.477985333333333</v>
      </c>
      <c r="V3053" s="2">
        <f t="shared" si="473"/>
        <v>2000</v>
      </c>
      <c r="W3053" s="18" t="str">
        <f t="shared" si="474"/>
        <v>sentyabr</v>
      </c>
      <c r="X3053" s="18" t="str">
        <f t="shared" si="475"/>
        <v>Maggie Greenwald</v>
      </c>
      <c r="Y3053" s="18" t="str">
        <f t="shared" si="476"/>
        <v>SONGCATCHER</v>
      </c>
      <c r="Z3053" s="18" t="str">
        <f t="shared" si="477"/>
        <v>Normal</v>
      </c>
      <c r="AA3053" s="18" t="str">
        <f>VLOOKUP(D3053, lookups!$A$2:$B$18, 2, FALSE)</f>
        <v>Medium Budget</v>
      </c>
      <c r="AB3053" s="18" t="str">
        <f t="shared" si="478"/>
        <v>Not Recommended</v>
      </c>
      <c r="AC3053" s="18" t="str">
        <f t="shared" si="479"/>
        <v>Normal</v>
      </c>
    </row>
    <row r="3054" spans="1:29" x14ac:dyDescent="0.35">
      <c r="A3054" s="18" t="s">
        <v>1099</v>
      </c>
      <c r="B3054" s="19">
        <v>34502</v>
      </c>
      <c r="C3054" s="18" t="s">
        <v>50</v>
      </c>
      <c r="D3054" s="18" t="s">
        <v>79</v>
      </c>
      <c r="E3054" s="18" t="s">
        <v>21</v>
      </c>
      <c r="F3054" s="18" t="s">
        <v>1055</v>
      </c>
      <c r="G3054" s="18" t="s">
        <v>110</v>
      </c>
      <c r="H3054" s="18" t="s">
        <v>1100</v>
      </c>
      <c r="I3054" s="18" t="s">
        <v>1101</v>
      </c>
      <c r="J3054" s="20">
        <v>14000</v>
      </c>
      <c r="K3054" s="20">
        <v>14574</v>
      </c>
      <c r="L3054" s="20">
        <v>0</v>
      </c>
      <c r="M3054" s="20">
        <v>0</v>
      </c>
      <c r="N3054" s="20">
        <v>7.4</v>
      </c>
      <c r="O3054" s="20">
        <v>93</v>
      </c>
      <c r="P3054" s="20">
        <v>108</v>
      </c>
      <c r="Q3054" s="3">
        <v>3049135</v>
      </c>
      <c r="R3054" s="3">
        <v>5000000</v>
      </c>
      <c r="S3054" s="3">
        <f t="shared" si="470"/>
        <v>-1950865</v>
      </c>
      <c r="T3054" s="4">
        <f t="shared" si="471"/>
        <v>-0.39017299999999999</v>
      </c>
      <c r="U3054" s="5">
        <f t="shared" si="472"/>
        <v>29.4439308</v>
      </c>
      <c r="V3054" s="2">
        <f t="shared" si="473"/>
        <v>1994</v>
      </c>
      <c r="W3054" s="18" t="str">
        <f t="shared" si="474"/>
        <v>iyun</v>
      </c>
      <c r="X3054" s="18" t="str">
        <f t="shared" si="475"/>
        <v>Peter Jackson</v>
      </c>
      <c r="Y3054" s="18" t="str">
        <f t="shared" si="476"/>
        <v>HEAVENLY CREATURES</v>
      </c>
      <c r="Z3054" s="18" t="str">
        <f t="shared" si="477"/>
        <v>Normal</v>
      </c>
      <c r="AA3054" s="18" t="str">
        <f>VLOOKUP(D3054, lookups!$A$2:$B$18, 2, FALSE)</f>
        <v>Medium Budget</v>
      </c>
      <c r="AB3054" s="18" t="str">
        <f t="shared" si="478"/>
        <v>Not Recommended</v>
      </c>
      <c r="AC3054" s="18" t="str">
        <f t="shared" si="479"/>
        <v>Normal</v>
      </c>
    </row>
    <row r="3055" spans="1:29" x14ac:dyDescent="0.35">
      <c r="A3055" s="18" t="s">
        <v>6146</v>
      </c>
      <c r="B3055" s="19">
        <v>41023</v>
      </c>
      <c r="C3055" s="18" t="s">
        <v>50</v>
      </c>
      <c r="D3055" s="18" t="s">
        <v>27</v>
      </c>
      <c r="E3055" s="18" t="s">
        <v>2374</v>
      </c>
      <c r="F3055" s="18" t="s">
        <v>2375</v>
      </c>
      <c r="G3055" s="18" t="s">
        <v>23</v>
      </c>
      <c r="H3055" s="18" t="s">
        <v>3869</v>
      </c>
      <c r="I3055" s="18" t="s">
        <v>3870</v>
      </c>
      <c r="J3055" s="20">
        <v>8000</v>
      </c>
      <c r="K3055" s="20">
        <v>13762</v>
      </c>
      <c r="L3055" s="20">
        <v>147</v>
      </c>
      <c r="M3055" s="20">
        <v>12000</v>
      </c>
      <c r="N3055" s="20">
        <v>6.9</v>
      </c>
      <c r="O3055" s="20">
        <v>50</v>
      </c>
      <c r="P3055" s="20">
        <v>176</v>
      </c>
      <c r="Q3055" s="3">
        <v>3047539</v>
      </c>
      <c r="R3055" s="3">
        <v>7217600</v>
      </c>
      <c r="S3055" s="3">
        <f t="shared" si="470"/>
        <v>-4170061</v>
      </c>
      <c r="T3055" s="4">
        <f t="shared" si="471"/>
        <v>-0.57776282974950122</v>
      </c>
      <c r="U3055" s="5">
        <f t="shared" si="472"/>
        <v>28.568894868100202</v>
      </c>
      <c r="V3055" s="2">
        <f t="shared" si="473"/>
        <v>2012</v>
      </c>
      <c r="W3055" s="18" t="str">
        <f t="shared" si="474"/>
        <v>aprel</v>
      </c>
      <c r="X3055" s="18" t="str">
        <f t="shared" si="475"/>
        <v>Yash Chopra</v>
      </c>
      <c r="Y3055" s="18" t="str">
        <f t="shared" si="476"/>
        <v>JAB TAK HAİ JAAN</v>
      </c>
      <c r="Z3055" s="18" t="str">
        <f t="shared" si="477"/>
        <v>Normal</v>
      </c>
      <c r="AA3055" s="18" t="str">
        <f>VLOOKUP(D3055, lookups!$A$2:$B$18, 2, FALSE)</f>
        <v>Medium Budget</v>
      </c>
      <c r="AB3055" s="18" t="str">
        <f t="shared" si="478"/>
        <v>Not Recommended</v>
      </c>
      <c r="AC3055" s="18" t="str">
        <f t="shared" si="479"/>
        <v>Normal</v>
      </c>
    </row>
    <row r="3056" spans="1:29" x14ac:dyDescent="0.35">
      <c r="A3056" s="18" t="s">
        <v>2530</v>
      </c>
      <c r="B3056" s="19">
        <v>36545</v>
      </c>
      <c r="C3056" s="18" t="s">
        <v>50</v>
      </c>
      <c r="D3056" s="18" t="s">
        <v>27</v>
      </c>
      <c r="E3056" s="18" t="s">
        <v>21</v>
      </c>
      <c r="F3056" s="18" t="s">
        <v>101</v>
      </c>
      <c r="G3056" s="18" t="s">
        <v>102</v>
      </c>
      <c r="H3056" s="18" t="s">
        <v>998</v>
      </c>
      <c r="I3056" s="18" t="s">
        <v>2531</v>
      </c>
      <c r="J3056" s="20">
        <v>902</v>
      </c>
      <c r="K3056" s="20">
        <v>2735</v>
      </c>
      <c r="L3056" s="20">
        <v>25</v>
      </c>
      <c r="M3056" s="20">
        <v>345</v>
      </c>
      <c r="N3056" s="20">
        <v>7.1</v>
      </c>
      <c r="O3056" s="20">
        <v>96</v>
      </c>
      <c r="P3056" s="20">
        <v>135</v>
      </c>
      <c r="Q3056" s="3">
        <v>3041803</v>
      </c>
      <c r="R3056" s="3">
        <v>10000000</v>
      </c>
      <c r="S3056" s="3">
        <f t="shared" si="470"/>
        <v>-6958197</v>
      </c>
      <c r="T3056" s="4">
        <f t="shared" si="471"/>
        <v>-0.69581970000000004</v>
      </c>
      <c r="U3056" s="5">
        <f t="shared" si="472"/>
        <v>28.156172120000001</v>
      </c>
      <c r="V3056" s="2">
        <f t="shared" si="473"/>
        <v>2000</v>
      </c>
      <c r="W3056" s="18" t="str">
        <f t="shared" si="474"/>
        <v>yanvar</v>
      </c>
      <c r="X3056" s="18" t="str">
        <f t="shared" si="475"/>
        <v>Terence Davies</v>
      </c>
      <c r="Y3056" s="18" t="str">
        <f t="shared" si="476"/>
        <v>THE HOUSE OF MİRTH</v>
      </c>
      <c r="Z3056" s="18" t="str">
        <f t="shared" si="477"/>
        <v>Normal</v>
      </c>
      <c r="AA3056" s="18" t="str">
        <f>VLOOKUP(D3056, lookups!$A$2:$B$18, 2, FALSE)</f>
        <v>Medium Budget</v>
      </c>
      <c r="AB3056" s="18" t="str">
        <f t="shared" si="478"/>
        <v>Not Recommended</v>
      </c>
      <c r="AC3056" s="18" t="str">
        <f t="shared" si="479"/>
        <v>Normal</v>
      </c>
    </row>
    <row r="3057" spans="1:29" x14ac:dyDescent="0.35">
      <c r="A3057" s="18" t="s">
        <v>3217</v>
      </c>
      <c r="B3057" s="19">
        <v>37386</v>
      </c>
      <c r="C3057" s="18" t="s">
        <v>50</v>
      </c>
      <c r="D3057" s="18" t="s">
        <v>38</v>
      </c>
      <c r="E3057" s="18" t="s">
        <v>21</v>
      </c>
      <c r="F3057" s="18" t="s">
        <v>101</v>
      </c>
      <c r="G3057" s="18" t="s">
        <v>110</v>
      </c>
      <c r="H3057" s="18" t="s">
        <v>3218</v>
      </c>
      <c r="I3057" s="18" t="s">
        <v>1963</v>
      </c>
      <c r="J3057" s="20">
        <v>658</v>
      </c>
      <c r="K3057" s="20">
        <v>1559</v>
      </c>
      <c r="L3057" s="20">
        <v>18</v>
      </c>
      <c r="M3057" s="20">
        <v>550</v>
      </c>
      <c r="N3057" s="20">
        <v>5.4</v>
      </c>
      <c r="O3057" s="20">
        <v>70</v>
      </c>
      <c r="P3057" s="20">
        <v>94</v>
      </c>
      <c r="Q3057" s="3">
        <v>3034181</v>
      </c>
      <c r="R3057" s="3">
        <v>11000000</v>
      </c>
      <c r="S3057" s="3">
        <f t="shared" si="470"/>
        <v>-7965819</v>
      </c>
      <c r="T3057" s="4">
        <f t="shared" si="471"/>
        <v>-0.72416536363636363</v>
      </c>
      <c r="U3057" s="5">
        <f t="shared" si="472"/>
        <v>21.365333854545455</v>
      </c>
      <c r="V3057" s="2">
        <f t="shared" si="473"/>
        <v>2002</v>
      </c>
      <c r="W3057" s="18" t="str">
        <f t="shared" si="474"/>
        <v>may</v>
      </c>
      <c r="X3057" s="18" t="str">
        <f t="shared" si="475"/>
        <v>Daisy von Scherler Mayer</v>
      </c>
      <c r="Y3057" s="18" t="str">
        <f t="shared" si="476"/>
        <v>THE GURU</v>
      </c>
      <c r="Z3057" s="18" t="str">
        <f t="shared" si="477"/>
        <v>Normal</v>
      </c>
      <c r="AA3057" s="18" t="str">
        <f>VLOOKUP(D3057, lookups!$A$2:$B$18, 2, FALSE)</f>
        <v>Medium Budget</v>
      </c>
      <c r="AB3057" s="18" t="str">
        <f t="shared" si="478"/>
        <v>Not Recommended</v>
      </c>
      <c r="AC3057" s="18" t="str">
        <f t="shared" si="479"/>
        <v>High Buzz Mismatch</v>
      </c>
    </row>
    <row r="3058" spans="1:29" x14ac:dyDescent="0.35">
      <c r="A3058" s="18" t="s">
        <v>5899</v>
      </c>
      <c r="B3058" s="19">
        <v>40780</v>
      </c>
      <c r="C3058" s="18" t="s">
        <v>50</v>
      </c>
      <c r="D3058" s="18" t="s">
        <v>27</v>
      </c>
      <c r="E3058" s="18" t="s">
        <v>21</v>
      </c>
      <c r="F3058" s="18" t="s">
        <v>1641</v>
      </c>
      <c r="G3058" s="18" t="s">
        <v>110</v>
      </c>
      <c r="H3058" s="18" t="s">
        <v>5900</v>
      </c>
      <c r="I3058" s="18" t="s">
        <v>2349</v>
      </c>
      <c r="J3058" s="20">
        <v>10000</v>
      </c>
      <c r="K3058" s="20">
        <v>15835</v>
      </c>
      <c r="L3058" s="20">
        <v>3000</v>
      </c>
      <c r="M3058" s="20">
        <v>50000</v>
      </c>
      <c r="N3058" s="20">
        <v>7.1</v>
      </c>
      <c r="O3058" s="20">
        <v>439</v>
      </c>
      <c r="P3058" s="20">
        <v>130</v>
      </c>
      <c r="Q3058" s="3">
        <v>3029870</v>
      </c>
      <c r="R3058" s="3">
        <v>7400000</v>
      </c>
      <c r="S3058" s="3">
        <f t="shared" si="470"/>
        <v>-4370130</v>
      </c>
      <c r="T3058" s="4">
        <f t="shared" si="471"/>
        <v>-0.59055810810810816</v>
      </c>
      <c r="U3058" s="5">
        <f t="shared" si="472"/>
        <v>33.163776756756754</v>
      </c>
      <c r="V3058" s="2">
        <f t="shared" si="473"/>
        <v>2011</v>
      </c>
      <c r="W3058" s="18" t="str">
        <f t="shared" si="474"/>
        <v>avgust</v>
      </c>
      <c r="X3058" s="18" t="str">
        <f t="shared" si="475"/>
        <v>Lars von Trier</v>
      </c>
      <c r="Y3058" s="18" t="str">
        <f t="shared" si="476"/>
        <v>MELANCHOLİA</v>
      </c>
      <c r="Z3058" s="18" t="str">
        <f t="shared" si="477"/>
        <v>Normal</v>
      </c>
      <c r="AA3058" s="18" t="str">
        <f>VLOOKUP(D3058, lookups!$A$2:$B$18, 2, FALSE)</f>
        <v>Medium Budget</v>
      </c>
      <c r="AB3058" s="18" t="str">
        <f t="shared" si="478"/>
        <v>Not Recommended</v>
      </c>
      <c r="AC3058" s="18" t="str">
        <f t="shared" si="479"/>
        <v>Normal</v>
      </c>
    </row>
    <row r="3059" spans="1:29" x14ac:dyDescent="0.35">
      <c r="A3059" s="18" t="s">
        <v>2714</v>
      </c>
      <c r="B3059" s="19">
        <v>37193</v>
      </c>
      <c r="C3059" s="18" t="s">
        <v>50</v>
      </c>
      <c r="D3059" s="18" t="s">
        <v>38</v>
      </c>
      <c r="E3059" s="18" t="s">
        <v>21</v>
      </c>
      <c r="F3059" s="18" t="s">
        <v>22</v>
      </c>
      <c r="G3059" s="18" t="s">
        <v>110</v>
      </c>
      <c r="H3059" s="18" t="s">
        <v>2715</v>
      </c>
      <c r="I3059" s="18" t="s">
        <v>2715</v>
      </c>
      <c r="J3059" s="20">
        <v>263</v>
      </c>
      <c r="K3059" s="20">
        <v>993</v>
      </c>
      <c r="L3059" s="20">
        <v>263</v>
      </c>
      <c r="M3059" s="20">
        <v>0</v>
      </c>
      <c r="N3059" s="20">
        <v>7.8</v>
      </c>
      <c r="O3059" s="20">
        <v>108</v>
      </c>
      <c r="P3059" s="20">
        <v>95</v>
      </c>
      <c r="Q3059" s="3">
        <v>3029081</v>
      </c>
      <c r="R3059" s="3">
        <v>6000000</v>
      </c>
      <c r="S3059" s="3">
        <f t="shared" si="470"/>
        <v>-2970919</v>
      </c>
      <c r="T3059" s="4">
        <f t="shared" si="471"/>
        <v>-0.49515316666666664</v>
      </c>
      <c r="U3059" s="5">
        <f t="shared" si="472"/>
        <v>31.001938733333333</v>
      </c>
      <c r="V3059" s="2">
        <f t="shared" si="473"/>
        <v>2001</v>
      </c>
      <c r="W3059" s="18" t="str">
        <f t="shared" si="474"/>
        <v>oktyabr</v>
      </c>
      <c r="X3059" s="18" t="str">
        <f t="shared" si="475"/>
        <v>John Cameron Mitchell</v>
      </c>
      <c r="Y3059" s="18" t="str">
        <f t="shared" si="476"/>
        <v>HEDWİG AND THE ANGRY INCH</v>
      </c>
      <c r="Z3059" s="18" t="str">
        <f t="shared" si="477"/>
        <v>Normal</v>
      </c>
      <c r="AA3059" s="18" t="str">
        <f>VLOOKUP(D3059, lookups!$A$2:$B$18, 2, FALSE)</f>
        <v>Medium Budget</v>
      </c>
      <c r="AB3059" s="18" t="str">
        <f t="shared" si="478"/>
        <v>Not Recommended</v>
      </c>
      <c r="AC3059" s="18" t="str">
        <f t="shared" si="479"/>
        <v>Normal</v>
      </c>
    </row>
    <row r="3060" spans="1:29" x14ac:dyDescent="0.35">
      <c r="A3060" s="18" t="s">
        <v>5785</v>
      </c>
      <c r="B3060" s="19">
        <v>40558</v>
      </c>
      <c r="C3060" s="18" t="s">
        <v>50</v>
      </c>
      <c r="D3060" s="18" t="s">
        <v>27</v>
      </c>
      <c r="E3060" s="18" t="s">
        <v>21</v>
      </c>
      <c r="F3060" s="18" t="s">
        <v>101</v>
      </c>
      <c r="G3060" s="18" t="s">
        <v>110</v>
      </c>
      <c r="H3060" s="18" t="s">
        <v>5786</v>
      </c>
      <c r="I3060" s="18" t="s">
        <v>5323</v>
      </c>
      <c r="J3060" s="20">
        <v>3000</v>
      </c>
      <c r="K3060" s="20">
        <v>4370</v>
      </c>
      <c r="L3060" s="20">
        <v>127</v>
      </c>
      <c r="M3060" s="20">
        <v>0</v>
      </c>
      <c r="N3060" s="20">
        <v>6.7</v>
      </c>
      <c r="O3060" s="20">
        <v>222</v>
      </c>
      <c r="P3060" s="20">
        <v>113</v>
      </c>
      <c r="Q3060" s="3">
        <v>3014541</v>
      </c>
      <c r="R3060" s="3">
        <v>8000000</v>
      </c>
      <c r="S3060" s="3">
        <f t="shared" si="470"/>
        <v>-4985459</v>
      </c>
      <c r="T3060" s="4">
        <f t="shared" si="471"/>
        <v>-0.62318237499999996</v>
      </c>
      <c r="U3060" s="5">
        <f t="shared" si="472"/>
        <v>26.550727049999999</v>
      </c>
      <c r="V3060" s="2">
        <f t="shared" si="473"/>
        <v>2011</v>
      </c>
      <c r="W3060" s="18" t="str">
        <f t="shared" si="474"/>
        <v>yanvar</v>
      </c>
      <c r="X3060" s="18" t="str">
        <f t="shared" si="475"/>
        <v>Rodrigo GarcÃ­a</v>
      </c>
      <c r="Y3060" s="18" t="str">
        <f t="shared" si="476"/>
        <v>ALBERT NOBBS</v>
      </c>
      <c r="Z3060" s="18" t="str">
        <f t="shared" si="477"/>
        <v>Normal</v>
      </c>
      <c r="AA3060" s="18" t="str">
        <f>VLOOKUP(D3060, lookups!$A$2:$B$18, 2, FALSE)</f>
        <v>Medium Budget</v>
      </c>
      <c r="AB3060" s="18" t="str">
        <f t="shared" si="478"/>
        <v>Not Recommended</v>
      </c>
      <c r="AC3060" s="18" t="str">
        <f t="shared" si="479"/>
        <v>Normal</v>
      </c>
    </row>
    <row r="3061" spans="1:29" x14ac:dyDescent="0.35">
      <c r="A3061" s="18" t="s">
        <v>18</v>
      </c>
      <c r="B3061" s="19">
        <v>7564</v>
      </c>
      <c r="C3061" s="18" t="s">
        <v>19</v>
      </c>
      <c r="D3061" s="18" t="s">
        <v>20</v>
      </c>
      <c r="E3061" s="18" t="s">
        <v>21</v>
      </c>
      <c r="F3061" s="18" t="s">
        <v>22</v>
      </c>
      <c r="G3061" s="18" t="s">
        <v>23</v>
      </c>
      <c r="H3061" s="18" t="s">
        <v>24</v>
      </c>
      <c r="I3061" s="18" t="s">
        <v>25</v>
      </c>
      <c r="J3061" s="20">
        <v>2</v>
      </c>
      <c r="K3061" s="20">
        <v>4</v>
      </c>
      <c r="L3061" s="20">
        <v>0</v>
      </c>
      <c r="M3061" s="20">
        <v>0</v>
      </c>
      <c r="N3061" s="20">
        <v>4.8</v>
      </c>
      <c r="O3061" s="20">
        <v>1</v>
      </c>
      <c r="P3061" s="20">
        <v>110</v>
      </c>
      <c r="Q3061" s="3">
        <v>3000000</v>
      </c>
      <c r="R3061" s="3">
        <v>100000</v>
      </c>
      <c r="S3061" s="3">
        <f t="shared" si="470"/>
        <v>2900000</v>
      </c>
      <c r="T3061" s="4">
        <f t="shared" si="471"/>
        <v>29</v>
      </c>
      <c r="U3061" s="5">
        <f t="shared" si="472"/>
        <v>30.8</v>
      </c>
      <c r="V3061" s="2">
        <f t="shared" si="473"/>
        <v>1920</v>
      </c>
      <c r="W3061" s="18" t="str">
        <f t="shared" si="474"/>
        <v>sentyabr</v>
      </c>
      <c r="X3061" s="18" t="str">
        <f t="shared" si="475"/>
        <v>Harry F. Millarde</v>
      </c>
      <c r="Y3061" s="18" t="str">
        <f t="shared" si="476"/>
        <v>OVER THE HİLL TO THE POORHOUSE</v>
      </c>
      <c r="Z3061" s="18" t="str">
        <f t="shared" si="477"/>
        <v>Normal</v>
      </c>
      <c r="AA3061" s="18" t="str">
        <f>VLOOKUP(D3061, lookups!$A$2:$B$18, 2, FALSE)</f>
        <v>Medium Budget</v>
      </c>
      <c r="AB3061" s="18" t="str">
        <f t="shared" si="478"/>
        <v>Not Recommended</v>
      </c>
      <c r="AC3061" s="18" t="str">
        <f t="shared" si="479"/>
        <v>Normal</v>
      </c>
    </row>
    <row r="3062" spans="1:29" x14ac:dyDescent="0.35">
      <c r="A3062" s="18" t="s">
        <v>42</v>
      </c>
      <c r="B3062" s="19">
        <v>12889</v>
      </c>
      <c r="C3062" s="18" t="s">
        <v>19</v>
      </c>
      <c r="D3062" s="18" t="s">
        <v>38</v>
      </c>
      <c r="E3062" s="18" t="s">
        <v>21</v>
      </c>
      <c r="F3062" s="18" t="s">
        <v>22</v>
      </c>
      <c r="G3062" s="18" t="s">
        <v>43</v>
      </c>
      <c r="H3062" s="18" t="s">
        <v>40</v>
      </c>
      <c r="I3062" s="18" t="s">
        <v>44</v>
      </c>
      <c r="J3062" s="20">
        <v>610</v>
      </c>
      <c r="K3062" s="20">
        <v>824</v>
      </c>
      <c r="L3062" s="20">
        <v>10</v>
      </c>
      <c r="M3062" s="20">
        <v>1000</v>
      </c>
      <c r="N3062" s="20">
        <v>7.8</v>
      </c>
      <c r="O3062" s="20">
        <v>66</v>
      </c>
      <c r="P3062" s="20">
        <v>81</v>
      </c>
      <c r="Q3062" s="3">
        <v>3000000</v>
      </c>
      <c r="R3062" s="3">
        <v>609000</v>
      </c>
      <c r="S3062" s="3">
        <f t="shared" si="470"/>
        <v>2391000</v>
      </c>
      <c r="T3062" s="4">
        <f t="shared" si="471"/>
        <v>3.9261083743842367</v>
      </c>
      <c r="U3062" s="5">
        <f t="shared" si="472"/>
        <v>32.870443349753693</v>
      </c>
      <c r="V3062" s="2">
        <f t="shared" si="473"/>
        <v>1935</v>
      </c>
      <c r="W3062" s="18" t="str">
        <f t="shared" si="474"/>
        <v>aprel</v>
      </c>
      <c r="X3062" s="18" t="str">
        <f t="shared" si="475"/>
        <v>Mark Sandrich</v>
      </c>
      <c r="Y3062" s="18" t="str">
        <f t="shared" si="476"/>
        <v>TOP HAT</v>
      </c>
      <c r="Z3062" s="18" t="str">
        <f t="shared" si="477"/>
        <v>Normal</v>
      </c>
      <c r="AA3062" s="18" t="str">
        <f>VLOOKUP(D3062, lookups!$A$2:$B$18, 2, FALSE)</f>
        <v>Medium Budget</v>
      </c>
      <c r="AB3062" s="18" t="str">
        <f t="shared" si="478"/>
        <v>Not Recommended</v>
      </c>
      <c r="AC3062" s="18" t="str">
        <f t="shared" si="479"/>
        <v>Normal</v>
      </c>
    </row>
    <row r="3063" spans="1:29" x14ac:dyDescent="0.35">
      <c r="A3063" s="18" t="s">
        <v>1798</v>
      </c>
      <c r="B3063" s="19">
        <v>35869</v>
      </c>
      <c r="C3063" s="18" t="s">
        <v>50</v>
      </c>
      <c r="D3063" s="18" t="s">
        <v>38</v>
      </c>
      <c r="E3063" s="18" t="s">
        <v>21</v>
      </c>
      <c r="F3063" s="18" t="s">
        <v>22</v>
      </c>
      <c r="H3063" s="18" t="s">
        <v>1488</v>
      </c>
      <c r="I3063" s="18" t="s">
        <v>1314</v>
      </c>
      <c r="J3063" s="20">
        <v>22000</v>
      </c>
      <c r="K3063" s="20">
        <v>36859</v>
      </c>
      <c r="L3063" s="20">
        <v>377</v>
      </c>
      <c r="M3063" s="20">
        <v>0</v>
      </c>
      <c r="N3063" s="20">
        <v>7.8</v>
      </c>
      <c r="O3063" s="20">
        <v>148</v>
      </c>
      <c r="P3063" s="20">
        <v>134</v>
      </c>
      <c r="Q3063" s="3">
        <v>3000000</v>
      </c>
      <c r="R3063" s="3">
        <v>3000000</v>
      </c>
      <c r="S3063" s="3">
        <f t="shared" si="470"/>
        <v>0</v>
      </c>
      <c r="T3063" s="4">
        <f t="shared" si="471"/>
        <v>0</v>
      </c>
      <c r="U3063" s="5">
        <f t="shared" si="472"/>
        <v>31.2</v>
      </c>
      <c r="V3063" s="2">
        <f t="shared" si="473"/>
        <v>1998</v>
      </c>
      <c r="W3063" s="18" t="str">
        <f t="shared" si="474"/>
        <v>mart</v>
      </c>
      <c r="X3063" s="18" t="str">
        <f t="shared" si="475"/>
        <v>Todd Solondz</v>
      </c>
      <c r="Y3063" s="18" t="str">
        <f t="shared" si="476"/>
        <v>HAPPİNESS</v>
      </c>
      <c r="Z3063" s="18" t="str">
        <f t="shared" si="477"/>
        <v>Normal</v>
      </c>
      <c r="AA3063" s="18" t="str">
        <f>VLOOKUP(D3063, lookups!$A$2:$B$18, 2, FALSE)</f>
        <v>Medium Budget</v>
      </c>
      <c r="AB3063" s="18" t="str">
        <f t="shared" si="478"/>
        <v>Not Recommended</v>
      </c>
      <c r="AC3063" s="18" t="str">
        <f t="shared" si="479"/>
        <v>Normal</v>
      </c>
    </row>
    <row r="3064" spans="1:29" x14ac:dyDescent="0.35">
      <c r="A3064" s="18" t="s">
        <v>4402</v>
      </c>
      <c r="B3064" s="19">
        <v>38745</v>
      </c>
      <c r="C3064" s="18" t="s">
        <v>50</v>
      </c>
      <c r="D3064" s="18" t="s">
        <v>79</v>
      </c>
      <c r="E3064" s="18" t="s">
        <v>21</v>
      </c>
      <c r="F3064" s="18" t="s">
        <v>101</v>
      </c>
      <c r="G3064" s="18" t="s">
        <v>102</v>
      </c>
      <c r="H3064" s="18" t="s">
        <v>1989</v>
      </c>
      <c r="I3064" s="18" t="s">
        <v>1183</v>
      </c>
      <c r="J3064" s="20">
        <v>876</v>
      </c>
      <c r="K3064" s="20">
        <v>1518</v>
      </c>
      <c r="L3064" s="20">
        <v>108</v>
      </c>
      <c r="M3064" s="20">
        <v>0</v>
      </c>
      <c r="N3064" s="20">
        <v>7</v>
      </c>
      <c r="O3064" s="20">
        <v>124</v>
      </c>
      <c r="P3064" s="20">
        <v>88</v>
      </c>
      <c r="Q3064" s="3">
        <v>2975649</v>
      </c>
      <c r="R3064" s="3">
        <v>30000000</v>
      </c>
      <c r="S3064" s="3">
        <f t="shared" si="470"/>
        <v>-27024351</v>
      </c>
      <c r="T3064" s="4">
        <f t="shared" si="471"/>
        <v>-0.90081169999999999</v>
      </c>
      <c r="U3064" s="5">
        <f t="shared" si="472"/>
        <v>27.639675319999998</v>
      </c>
      <c r="V3064" s="2">
        <f t="shared" si="473"/>
        <v>2006</v>
      </c>
      <c r="W3064" s="18" t="str">
        <f t="shared" si="474"/>
        <v>yanvar</v>
      </c>
      <c r="X3064" s="18" t="str">
        <f t="shared" si="475"/>
        <v>Chris Noonan</v>
      </c>
      <c r="Y3064" s="18" t="str">
        <f t="shared" si="476"/>
        <v>MİSS POTTER</v>
      </c>
      <c r="Z3064" s="18" t="str">
        <f t="shared" si="477"/>
        <v>Normal</v>
      </c>
      <c r="AA3064" s="18" t="str">
        <f>VLOOKUP(D3064, lookups!$A$2:$B$18, 2, FALSE)</f>
        <v>Medium Budget</v>
      </c>
      <c r="AB3064" s="18" t="str">
        <f t="shared" si="478"/>
        <v>Not Recommended</v>
      </c>
      <c r="AC3064" s="18" t="str">
        <f t="shared" si="479"/>
        <v>Normal</v>
      </c>
    </row>
    <row r="3065" spans="1:29" x14ac:dyDescent="0.35">
      <c r="A3065" s="18" t="s">
        <v>6619</v>
      </c>
      <c r="B3065" s="19">
        <v>41702</v>
      </c>
      <c r="C3065" s="18" t="s">
        <v>50</v>
      </c>
      <c r="D3065" s="18" t="s">
        <v>27</v>
      </c>
      <c r="E3065" s="18" t="s">
        <v>21</v>
      </c>
      <c r="F3065" s="18" t="s">
        <v>101</v>
      </c>
      <c r="G3065" s="18" t="s">
        <v>110</v>
      </c>
      <c r="H3065" s="18" t="s">
        <v>1454</v>
      </c>
      <c r="I3065" s="18" t="s">
        <v>6620</v>
      </c>
      <c r="J3065" s="20">
        <v>14000</v>
      </c>
      <c r="K3065" s="20">
        <v>14617</v>
      </c>
      <c r="L3065" s="20">
        <v>17</v>
      </c>
      <c r="M3065" s="20">
        <v>11000</v>
      </c>
      <c r="N3065" s="20">
        <v>6.3</v>
      </c>
      <c r="O3065" s="20">
        <v>149</v>
      </c>
      <c r="P3065" s="20">
        <v>92</v>
      </c>
      <c r="Q3065" s="3">
        <v>2963012</v>
      </c>
      <c r="R3065" s="3">
        <v>22000000</v>
      </c>
      <c r="S3065" s="3">
        <f t="shared" si="470"/>
        <v>-19036988</v>
      </c>
      <c r="T3065" s="4">
        <f t="shared" si="471"/>
        <v>-0.86531763636363634</v>
      </c>
      <c r="U3065" s="5">
        <f t="shared" si="472"/>
        <v>25.953872945454545</v>
      </c>
      <c r="V3065" s="2">
        <f t="shared" si="473"/>
        <v>2014</v>
      </c>
      <c r="W3065" s="18" t="str">
        <f t="shared" si="474"/>
        <v>mart</v>
      </c>
      <c r="X3065" s="18" t="str">
        <f t="shared" si="475"/>
        <v>Rowan Joffe</v>
      </c>
      <c r="Y3065" s="18" t="str">
        <f t="shared" si="476"/>
        <v>BEFORE I GO TO SLEEP</v>
      </c>
      <c r="Z3065" s="18" t="str">
        <f t="shared" si="477"/>
        <v>Normal</v>
      </c>
      <c r="AA3065" s="18" t="str">
        <f>VLOOKUP(D3065, lookups!$A$2:$B$18, 2, FALSE)</f>
        <v>Medium Budget</v>
      </c>
      <c r="AB3065" s="18" t="str">
        <f t="shared" si="478"/>
        <v>Not Recommended</v>
      </c>
      <c r="AC3065" s="18" t="str">
        <f t="shared" si="479"/>
        <v>Normal</v>
      </c>
    </row>
    <row r="3066" spans="1:29" x14ac:dyDescent="0.35">
      <c r="A3066" s="18" t="s">
        <v>1320</v>
      </c>
      <c r="B3066" s="19">
        <v>35390</v>
      </c>
      <c r="C3066" s="18" t="s">
        <v>50</v>
      </c>
      <c r="D3066" s="18" t="s">
        <v>79</v>
      </c>
      <c r="E3066" s="18" t="s">
        <v>21</v>
      </c>
      <c r="F3066" s="18" t="s">
        <v>22</v>
      </c>
      <c r="G3066" s="18" t="s">
        <v>110</v>
      </c>
      <c r="H3066" s="18" t="s">
        <v>1026</v>
      </c>
      <c r="I3066" s="18" t="s">
        <v>1321</v>
      </c>
      <c r="J3066" s="20">
        <v>10000</v>
      </c>
      <c r="K3066" s="20">
        <v>11459</v>
      </c>
      <c r="L3066" s="20">
        <v>232</v>
      </c>
      <c r="M3066" s="20">
        <v>0</v>
      </c>
      <c r="N3066" s="20">
        <v>6.9</v>
      </c>
      <c r="O3066" s="20">
        <v>42</v>
      </c>
      <c r="P3066" s="20">
        <v>108</v>
      </c>
      <c r="Q3066" s="3">
        <v>2961991</v>
      </c>
      <c r="R3066" s="3">
        <v>3300000</v>
      </c>
      <c r="S3066" s="3">
        <f t="shared" si="470"/>
        <v>-338009</v>
      </c>
      <c r="T3066" s="4">
        <f t="shared" si="471"/>
        <v>-0.1024269696969697</v>
      </c>
      <c r="U3066" s="5">
        <f t="shared" si="472"/>
        <v>27.559029212121214</v>
      </c>
      <c r="V3066" s="2">
        <f t="shared" si="473"/>
        <v>1996</v>
      </c>
      <c r="W3066" s="18" t="str">
        <f t="shared" si="474"/>
        <v>noyabr</v>
      </c>
      <c r="X3066" s="18" t="str">
        <f t="shared" si="475"/>
        <v>Julian Schnabel</v>
      </c>
      <c r="Y3066" s="18" t="str">
        <f t="shared" si="476"/>
        <v>BASQUİAT</v>
      </c>
      <c r="Z3066" s="18" t="str">
        <f t="shared" si="477"/>
        <v>Normal</v>
      </c>
      <c r="AA3066" s="18" t="str">
        <f>VLOOKUP(D3066, lookups!$A$2:$B$18, 2, FALSE)</f>
        <v>Medium Budget</v>
      </c>
      <c r="AB3066" s="18" t="str">
        <f t="shared" si="478"/>
        <v>Not Recommended</v>
      </c>
      <c r="AC3066" s="18" t="str">
        <f t="shared" si="479"/>
        <v>Normal</v>
      </c>
    </row>
    <row r="3067" spans="1:29" x14ac:dyDescent="0.35">
      <c r="A3067" s="18" t="s">
        <v>4965</v>
      </c>
      <c r="B3067" s="19">
        <v>39762</v>
      </c>
      <c r="C3067" s="18" t="s">
        <v>50</v>
      </c>
      <c r="D3067" s="18" t="s">
        <v>79</v>
      </c>
      <c r="E3067" s="18" t="s">
        <v>21</v>
      </c>
      <c r="F3067" s="18" t="s">
        <v>101</v>
      </c>
      <c r="G3067" s="18" t="s">
        <v>150</v>
      </c>
      <c r="H3067" s="18" t="s">
        <v>4966</v>
      </c>
      <c r="I3067" s="18" t="s">
        <v>4967</v>
      </c>
      <c r="J3067" s="20">
        <v>41</v>
      </c>
      <c r="K3067" s="20">
        <v>68</v>
      </c>
      <c r="L3067" s="20">
        <v>120</v>
      </c>
      <c r="M3067" s="20">
        <v>0</v>
      </c>
      <c r="N3067" s="20">
        <v>7.8</v>
      </c>
      <c r="O3067" s="20">
        <v>194</v>
      </c>
      <c r="P3067" s="20">
        <v>90</v>
      </c>
      <c r="Q3067" s="3">
        <v>2957978</v>
      </c>
      <c r="R3067" s="3">
        <v>1000000</v>
      </c>
      <c r="S3067" s="3">
        <f t="shared" si="470"/>
        <v>1957978</v>
      </c>
      <c r="T3067" s="4">
        <f t="shared" si="471"/>
        <v>1.957978</v>
      </c>
      <c r="U3067" s="5">
        <f t="shared" si="472"/>
        <v>31.9831912</v>
      </c>
      <c r="V3067" s="2">
        <f t="shared" si="473"/>
        <v>2008</v>
      </c>
      <c r="W3067" s="18" t="str">
        <f t="shared" si="474"/>
        <v>noyabr</v>
      </c>
      <c r="X3067" s="18" t="str">
        <f t="shared" si="475"/>
        <v>James Marsh</v>
      </c>
      <c r="Y3067" s="18" t="str">
        <f t="shared" si="476"/>
        <v>MAN ON WİRE</v>
      </c>
      <c r="Z3067" s="18" t="str">
        <f t="shared" si="477"/>
        <v>Normal</v>
      </c>
      <c r="AA3067" s="18" t="str">
        <f>VLOOKUP(D3067, lookups!$A$2:$B$18, 2, FALSE)</f>
        <v>Medium Budget</v>
      </c>
      <c r="AB3067" s="18" t="str">
        <f t="shared" si="478"/>
        <v>Not Recommended</v>
      </c>
      <c r="AC3067" s="18" t="str">
        <f t="shared" si="479"/>
        <v>Normal</v>
      </c>
    </row>
    <row r="3068" spans="1:29" x14ac:dyDescent="0.35">
      <c r="A3068" s="18" t="s">
        <v>75</v>
      </c>
      <c r="B3068" s="19">
        <v>17630</v>
      </c>
      <c r="C3068" s="18" t="s">
        <v>50</v>
      </c>
      <c r="D3068" s="18" t="s">
        <v>58</v>
      </c>
      <c r="E3068" s="18" t="s">
        <v>21</v>
      </c>
      <c r="F3068" s="18" t="s">
        <v>22</v>
      </c>
      <c r="G3068" s="18" t="s">
        <v>43</v>
      </c>
      <c r="H3068" s="18" t="s">
        <v>76</v>
      </c>
      <c r="I3068" s="18" t="s">
        <v>77</v>
      </c>
      <c r="J3068" s="20">
        <v>89</v>
      </c>
      <c r="K3068" s="20">
        <v>282</v>
      </c>
      <c r="L3068" s="20">
        <v>136</v>
      </c>
      <c r="M3068" s="20">
        <v>359</v>
      </c>
      <c r="N3068" s="20">
        <v>7.1</v>
      </c>
      <c r="O3068" s="20">
        <v>41</v>
      </c>
      <c r="P3068" s="20">
        <v>102</v>
      </c>
      <c r="Q3068" s="3">
        <v>2956000</v>
      </c>
      <c r="R3068" s="3">
        <v>3700000</v>
      </c>
      <c r="S3068" s="3">
        <f t="shared" si="470"/>
        <v>-744000</v>
      </c>
      <c r="T3068" s="4">
        <f t="shared" si="471"/>
        <v>-0.20108108108108108</v>
      </c>
      <c r="U3068" s="5">
        <f t="shared" si="472"/>
        <v>28.355467567567569</v>
      </c>
      <c r="V3068" s="2">
        <f t="shared" si="473"/>
        <v>1948</v>
      </c>
      <c r="W3068" s="18" t="str">
        <f t="shared" si="474"/>
        <v>aprel</v>
      </c>
      <c r="X3068" s="18" t="str">
        <f t="shared" si="475"/>
        <v>Vincente Minnelli</v>
      </c>
      <c r="Y3068" s="18" t="str">
        <f t="shared" si="476"/>
        <v>THE PİRATE</v>
      </c>
      <c r="Z3068" s="18" t="str">
        <f t="shared" si="477"/>
        <v>Normal</v>
      </c>
      <c r="AA3068" s="18" t="str">
        <f>VLOOKUP(D3068, lookups!$A$2:$B$18, 2, FALSE)</f>
        <v>High Budget</v>
      </c>
      <c r="AB3068" s="18" t="str">
        <f t="shared" si="478"/>
        <v>Not Recommended</v>
      </c>
      <c r="AC3068" s="18" t="str">
        <f t="shared" si="479"/>
        <v>Normal</v>
      </c>
    </row>
    <row r="3069" spans="1:29" x14ac:dyDescent="0.35">
      <c r="A3069" s="18" t="s">
        <v>4666</v>
      </c>
      <c r="B3069" s="19">
        <v>39086</v>
      </c>
      <c r="C3069" s="18" t="s">
        <v>50</v>
      </c>
      <c r="D3069" s="18" t="s">
        <v>79</v>
      </c>
      <c r="E3069" s="18" t="s">
        <v>21</v>
      </c>
      <c r="F3069" s="18" t="s">
        <v>22</v>
      </c>
      <c r="G3069" s="18" t="s">
        <v>150</v>
      </c>
      <c r="H3069" s="18" t="s">
        <v>4667</v>
      </c>
      <c r="I3069" s="18" t="s">
        <v>2389</v>
      </c>
      <c r="J3069" s="20">
        <v>702</v>
      </c>
      <c r="K3069" s="20">
        <v>2007</v>
      </c>
      <c r="L3069" s="20">
        <v>49</v>
      </c>
      <c r="M3069" s="20">
        <v>313</v>
      </c>
      <c r="N3069" s="20">
        <v>6.2</v>
      </c>
      <c r="O3069" s="20">
        <v>65</v>
      </c>
      <c r="P3069" s="20">
        <v>95</v>
      </c>
      <c r="Q3069" s="3">
        <v>2955039</v>
      </c>
      <c r="R3069" s="3">
        <v>9000000</v>
      </c>
      <c r="S3069" s="3">
        <f t="shared" si="470"/>
        <v>-6044961</v>
      </c>
      <c r="T3069" s="4">
        <f t="shared" si="471"/>
        <v>-0.67166233333333336</v>
      </c>
      <c r="U3069" s="5">
        <f t="shared" si="472"/>
        <v>24.562635066666669</v>
      </c>
      <c r="V3069" s="2">
        <f t="shared" si="473"/>
        <v>2007</v>
      </c>
      <c r="W3069" s="18" t="str">
        <f t="shared" si="474"/>
        <v>yanvar</v>
      </c>
      <c r="X3069" s="18" t="str">
        <f t="shared" si="475"/>
        <v>Davis Guggenheim</v>
      </c>
      <c r="Y3069" s="18" t="str">
        <f t="shared" si="476"/>
        <v>GRACİE</v>
      </c>
      <c r="Z3069" s="18" t="str">
        <f t="shared" si="477"/>
        <v>Normal</v>
      </c>
      <c r="AA3069" s="18" t="str">
        <f>VLOOKUP(D3069, lookups!$A$2:$B$18, 2, FALSE)</f>
        <v>Medium Budget</v>
      </c>
      <c r="AB3069" s="18" t="str">
        <f t="shared" si="478"/>
        <v>Not Recommended</v>
      </c>
      <c r="AC3069" s="18" t="str">
        <f t="shared" si="479"/>
        <v>Normal</v>
      </c>
    </row>
    <row r="3070" spans="1:29" x14ac:dyDescent="0.35">
      <c r="A3070" s="18" t="s">
        <v>2408</v>
      </c>
      <c r="B3070" s="19">
        <v>36734</v>
      </c>
      <c r="C3070" s="18" t="s">
        <v>50</v>
      </c>
      <c r="D3070" s="18" t="s">
        <v>79</v>
      </c>
      <c r="E3070" s="18" t="s">
        <v>21</v>
      </c>
      <c r="F3070" s="18" t="s">
        <v>22</v>
      </c>
      <c r="G3070" s="18" t="s">
        <v>110</v>
      </c>
      <c r="H3070" s="18" t="s">
        <v>1458</v>
      </c>
      <c r="I3070" s="18" t="s">
        <v>1442</v>
      </c>
      <c r="J3070" s="20">
        <v>944</v>
      </c>
      <c r="K3070" s="20">
        <v>2928</v>
      </c>
      <c r="L3070" s="20">
        <v>31</v>
      </c>
      <c r="M3070" s="20">
        <v>133</v>
      </c>
      <c r="N3070" s="20">
        <v>5.3</v>
      </c>
      <c r="O3070" s="20">
        <v>63</v>
      </c>
      <c r="P3070" s="20">
        <v>95</v>
      </c>
      <c r="Q3070" s="3">
        <v>2954405</v>
      </c>
      <c r="R3070" s="3">
        <v>36000000</v>
      </c>
      <c r="S3070" s="3">
        <f t="shared" si="470"/>
        <v>-33045595</v>
      </c>
      <c r="T3070" s="4">
        <f t="shared" si="471"/>
        <v>-0.91793319444444443</v>
      </c>
      <c r="U3070" s="5">
        <f t="shared" si="472"/>
        <v>20.846126722222223</v>
      </c>
      <c r="V3070" s="2">
        <f t="shared" si="473"/>
        <v>2000</v>
      </c>
      <c r="W3070" s="18" t="str">
        <f t="shared" si="474"/>
        <v>iyul</v>
      </c>
      <c r="X3070" s="18" t="str">
        <f t="shared" si="475"/>
        <v>Andrew Bergman</v>
      </c>
      <c r="Y3070" s="18" t="str">
        <f t="shared" si="476"/>
        <v>ISN'T SHE GREAT</v>
      </c>
      <c r="Z3070" s="18" t="str">
        <f t="shared" si="477"/>
        <v>Normal</v>
      </c>
      <c r="AA3070" s="18" t="str">
        <f>VLOOKUP(D3070, lookups!$A$2:$B$18, 2, FALSE)</f>
        <v>Medium Budget</v>
      </c>
      <c r="AB3070" s="18" t="str">
        <f t="shared" si="478"/>
        <v>Not Recommended</v>
      </c>
      <c r="AC3070" s="18" t="str">
        <f t="shared" si="479"/>
        <v>High Buzz Mismatch</v>
      </c>
    </row>
    <row r="3071" spans="1:29" x14ac:dyDescent="0.35">
      <c r="A3071" s="18" t="s">
        <v>817</v>
      </c>
      <c r="B3071" s="19">
        <v>32910</v>
      </c>
      <c r="C3071" s="18" t="s">
        <v>50</v>
      </c>
      <c r="D3071" s="18" t="s">
        <v>38</v>
      </c>
      <c r="E3071" s="18" t="s">
        <v>21</v>
      </c>
      <c r="F3071" s="18" t="s">
        <v>22</v>
      </c>
      <c r="G3071" s="18" t="s">
        <v>150</v>
      </c>
      <c r="H3071" s="18" t="s">
        <v>818</v>
      </c>
      <c r="I3071" s="18" t="s">
        <v>819</v>
      </c>
      <c r="J3071" s="20">
        <v>88</v>
      </c>
      <c r="K3071" s="20">
        <v>173</v>
      </c>
      <c r="L3071" s="20">
        <v>89</v>
      </c>
      <c r="M3071" s="20">
        <v>865</v>
      </c>
      <c r="N3071" s="20">
        <v>7.5</v>
      </c>
      <c r="O3071" s="20">
        <v>71</v>
      </c>
      <c r="P3071" s="20">
        <v>98</v>
      </c>
      <c r="Q3071" s="3">
        <v>2938208</v>
      </c>
      <c r="R3071" s="3">
        <v>225000</v>
      </c>
      <c r="S3071" s="3">
        <f t="shared" si="470"/>
        <v>2713208</v>
      </c>
      <c r="T3071" s="4">
        <f t="shared" si="471"/>
        <v>12.058702222222223</v>
      </c>
      <c r="U3071" s="5">
        <f t="shared" si="472"/>
        <v>34.909980888888889</v>
      </c>
      <c r="V3071" s="2">
        <f t="shared" si="473"/>
        <v>1990</v>
      </c>
      <c r="W3071" s="18" t="str">
        <f t="shared" si="474"/>
        <v>fevral</v>
      </c>
      <c r="X3071" s="18" t="str">
        <f t="shared" si="475"/>
        <v>Whit Stillman</v>
      </c>
      <c r="Y3071" s="18" t="str">
        <f t="shared" si="476"/>
        <v>METROPOLİTAN</v>
      </c>
      <c r="Z3071" s="18" t="str">
        <f t="shared" si="477"/>
        <v>Normal</v>
      </c>
      <c r="AA3071" s="18" t="str">
        <f>VLOOKUP(D3071, lookups!$A$2:$B$18, 2, FALSE)</f>
        <v>Medium Budget</v>
      </c>
      <c r="AB3071" s="18" t="str">
        <f t="shared" si="478"/>
        <v>Not Recommended</v>
      </c>
      <c r="AC3071" s="18" t="str">
        <f t="shared" si="479"/>
        <v>Normal</v>
      </c>
    </row>
    <row r="3072" spans="1:29" x14ac:dyDescent="0.35">
      <c r="A3072" s="18" t="s">
        <v>4878</v>
      </c>
      <c r="B3072" s="19">
        <v>39715</v>
      </c>
      <c r="C3072" s="18" t="s">
        <v>50</v>
      </c>
      <c r="D3072" s="18" t="s">
        <v>38</v>
      </c>
      <c r="E3072" s="18" t="s">
        <v>21</v>
      </c>
      <c r="F3072" s="18" t="s">
        <v>22</v>
      </c>
      <c r="G3072" s="18" t="s">
        <v>110</v>
      </c>
      <c r="H3072" s="18" t="s">
        <v>889</v>
      </c>
      <c r="I3072" s="18" t="s">
        <v>4879</v>
      </c>
      <c r="J3072" s="20">
        <v>1000</v>
      </c>
      <c r="K3072" s="20">
        <v>3608</v>
      </c>
      <c r="L3072" s="20">
        <v>0</v>
      </c>
      <c r="M3072" s="20">
        <v>0</v>
      </c>
      <c r="N3072" s="20">
        <v>6.5</v>
      </c>
      <c r="O3072" s="20">
        <v>159</v>
      </c>
      <c r="P3072" s="20">
        <v>92</v>
      </c>
      <c r="Q3072" s="3">
        <v>2926565</v>
      </c>
      <c r="R3072" s="3">
        <v>3000000</v>
      </c>
      <c r="S3072" s="3">
        <f t="shared" si="470"/>
        <v>-73435</v>
      </c>
      <c r="T3072" s="4">
        <f t="shared" si="471"/>
        <v>-2.4478333333333335E-2</v>
      </c>
      <c r="U3072" s="5">
        <f t="shared" si="472"/>
        <v>25.990208666666668</v>
      </c>
      <c r="V3072" s="2">
        <f t="shared" si="473"/>
        <v>2008</v>
      </c>
      <c r="W3072" s="18" t="str">
        <f t="shared" si="474"/>
        <v>sentyabr</v>
      </c>
      <c r="X3072" s="18" t="str">
        <f t="shared" si="475"/>
        <v>Clark Gregg</v>
      </c>
      <c r="Y3072" s="18" t="str">
        <f t="shared" si="476"/>
        <v>CHOKE</v>
      </c>
      <c r="Z3072" s="18" t="str">
        <f t="shared" si="477"/>
        <v>Normal</v>
      </c>
      <c r="AA3072" s="18" t="str">
        <f>VLOOKUP(D3072, lookups!$A$2:$B$18, 2, FALSE)</f>
        <v>Medium Budget</v>
      </c>
      <c r="AB3072" s="18" t="str">
        <f t="shared" si="478"/>
        <v>Not Recommended</v>
      </c>
      <c r="AC3072" s="18" t="str">
        <f t="shared" si="479"/>
        <v>Normal</v>
      </c>
    </row>
    <row r="3073" spans="1:29" x14ac:dyDescent="0.35">
      <c r="A3073" s="18" t="s">
        <v>3868</v>
      </c>
      <c r="B3073" s="19">
        <v>38180</v>
      </c>
      <c r="C3073" s="18" t="s">
        <v>50</v>
      </c>
      <c r="D3073" s="18" t="s">
        <v>27</v>
      </c>
      <c r="E3073" s="18" t="s">
        <v>2374</v>
      </c>
      <c r="F3073" s="18" t="s">
        <v>2375</v>
      </c>
      <c r="H3073" s="18" t="s">
        <v>3869</v>
      </c>
      <c r="I3073" s="18" t="s">
        <v>3870</v>
      </c>
      <c r="J3073" s="20">
        <v>8000</v>
      </c>
      <c r="K3073" s="20">
        <v>9984</v>
      </c>
      <c r="L3073" s="20">
        <v>147</v>
      </c>
      <c r="M3073" s="20">
        <v>2000</v>
      </c>
      <c r="N3073" s="20">
        <v>7.9</v>
      </c>
      <c r="O3073" s="20">
        <v>29</v>
      </c>
      <c r="P3073" s="20">
        <v>192</v>
      </c>
      <c r="Q3073" s="3">
        <v>2921738</v>
      </c>
      <c r="R3073" s="3">
        <v>7000000</v>
      </c>
      <c r="S3073" s="3">
        <f t="shared" si="470"/>
        <v>-4078262</v>
      </c>
      <c r="T3073" s="4">
        <f t="shared" si="471"/>
        <v>-0.58260885714285715</v>
      </c>
      <c r="U3073" s="5">
        <f t="shared" si="472"/>
        <v>31.566956457142858</v>
      </c>
      <c r="V3073" s="2">
        <f t="shared" si="473"/>
        <v>2004</v>
      </c>
      <c r="W3073" s="18" t="str">
        <f t="shared" si="474"/>
        <v>iyul</v>
      </c>
      <c r="X3073" s="18" t="str">
        <f t="shared" si="475"/>
        <v>Yash Chopra</v>
      </c>
      <c r="Y3073" s="18" t="str">
        <f t="shared" si="476"/>
        <v>VEER-ZAARA</v>
      </c>
      <c r="Z3073" s="18" t="str">
        <f t="shared" si="477"/>
        <v>Normal</v>
      </c>
      <c r="AA3073" s="18" t="str">
        <f>VLOOKUP(D3073, lookups!$A$2:$B$18, 2, FALSE)</f>
        <v>Medium Budget</v>
      </c>
      <c r="AB3073" s="18" t="str">
        <f t="shared" si="478"/>
        <v>Not Recommended</v>
      </c>
      <c r="AC3073" s="18" t="str">
        <f t="shared" si="479"/>
        <v>Normal</v>
      </c>
    </row>
    <row r="3074" spans="1:29" x14ac:dyDescent="0.35">
      <c r="A3074" s="18" t="s">
        <v>4209</v>
      </c>
      <c r="B3074" s="19">
        <v>38688</v>
      </c>
      <c r="C3074" s="18" t="s">
        <v>50</v>
      </c>
      <c r="D3074" s="18" t="s">
        <v>20</v>
      </c>
      <c r="E3074" s="18" t="s">
        <v>4210</v>
      </c>
      <c r="F3074" s="18" t="s">
        <v>101</v>
      </c>
      <c r="G3074" s="18" t="s">
        <v>110</v>
      </c>
      <c r="H3074" s="18" t="s">
        <v>4211</v>
      </c>
      <c r="I3074" s="18" t="s">
        <v>4212</v>
      </c>
      <c r="J3074" s="20">
        <v>113</v>
      </c>
      <c r="K3074" s="20">
        <v>278</v>
      </c>
      <c r="L3074" s="20">
        <v>151</v>
      </c>
      <c r="M3074" s="20">
        <v>0</v>
      </c>
      <c r="N3074" s="20">
        <v>7.3</v>
      </c>
      <c r="O3074" s="20">
        <v>152</v>
      </c>
      <c r="P3074" s="20">
        <v>94</v>
      </c>
      <c r="Q3074" s="3">
        <v>2912363</v>
      </c>
      <c r="R3074" s="3">
        <v>3000000</v>
      </c>
      <c r="S3074" s="3">
        <f t="shared" si="470"/>
        <v>-87637</v>
      </c>
      <c r="T3074" s="4">
        <f t="shared" si="471"/>
        <v>-2.9212333333333333E-2</v>
      </c>
      <c r="U3074" s="5">
        <f t="shared" si="472"/>
        <v>29.188315066666664</v>
      </c>
      <c r="V3074" s="2">
        <f t="shared" si="473"/>
        <v>2005</v>
      </c>
      <c r="W3074" s="18" t="str">
        <f t="shared" si="474"/>
        <v>dekabr</v>
      </c>
      <c r="X3074" s="18" t="str">
        <f t="shared" si="475"/>
        <v>Gavin Hood</v>
      </c>
      <c r="Y3074" s="18" t="str">
        <f t="shared" si="476"/>
        <v>TSOTSİ</v>
      </c>
      <c r="Z3074" s="18" t="str">
        <f t="shared" si="477"/>
        <v>Normal</v>
      </c>
      <c r="AA3074" s="18" t="str">
        <f>VLOOKUP(D3074, lookups!$A$2:$B$18, 2, FALSE)</f>
        <v>Medium Budget</v>
      </c>
      <c r="AB3074" s="18" t="str">
        <f t="shared" si="478"/>
        <v>Not Recommended</v>
      </c>
      <c r="AC3074" s="18" t="str">
        <f t="shared" si="479"/>
        <v>Normal</v>
      </c>
    </row>
    <row r="3075" spans="1:29" x14ac:dyDescent="0.35">
      <c r="A3075" s="18" t="s">
        <v>2028</v>
      </c>
      <c r="B3075" s="19">
        <v>36504</v>
      </c>
      <c r="C3075" s="18" t="s">
        <v>50</v>
      </c>
      <c r="D3075" s="18" t="s">
        <v>27</v>
      </c>
      <c r="E3075" s="18" t="s">
        <v>21</v>
      </c>
      <c r="F3075" s="18" t="s">
        <v>22</v>
      </c>
      <c r="G3075" s="18" t="s">
        <v>110</v>
      </c>
      <c r="H3075" s="18" t="s">
        <v>306</v>
      </c>
      <c r="I3075" s="18" t="s">
        <v>1209</v>
      </c>
      <c r="J3075" s="20">
        <v>13000</v>
      </c>
      <c r="K3075" s="20">
        <v>16878</v>
      </c>
      <c r="L3075" s="20">
        <v>0</v>
      </c>
      <c r="M3075" s="20">
        <v>625</v>
      </c>
      <c r="N3075" s="20">
        <v>6.9</v>
      </c>
      <c r="O3075" s="20">
        <v>70</v>
      </c>
      <c r="P3075" s="20">
        <v>132</v>
      </c>
      <c r="Q3075" s="3">
        <v>2899970</v>
      </c>
      <c r="R3075" s="3">
        <v>32000000</v>
      </c>
      <c r="S3075" s="3">
        <f t="shared" ref="S3075:S3138" si="480">Q3075-R3075</f>
        <v>-29100030</v>
      </c>
      <c r="T3075" s="4">
        <f t="shared" ref="T3075:T3138" si="481">IF(R3075&gt;0, (Q3075-R3075)/R3075, 0)</f>
        <v>-0.90937593750000001</v>
      </c>
      <c r="U3075" s="5">
        <f t="shared" ref="U3075:U3138" si="482">(N3075*4) + (T3075*0.4) + (M3075/10000)</f>
        <v>27.298749625000003</v>
      </c>
      <c r="V3075" s="2">
        <f t="shared" ref="V3075:V3138" si="483">YEAR(B3075)</f>
        <v>1999</v>
      </c>
      <c r="W3075" s="18" t="str">
        <f t="shared" ref="W3075:W3138" si="484">TEXT(B3075, "mmmm")</f>
        <v>dekabr</v>
      </c>
      <c r="X3075" s="18" t="str">
        <f t="shared" ref="X3075:X3138" si="485">TRIM(I3075)</f>
        <v>Tim Robbins</v>
      </c>
      <c r="Y3075" s="18" t="str">
        <f t="shared" ref="Y3075:Y3138" si="486">UPPER(A3075)</f>
        <v>CRADLE WİLL ROCK</v>
      </c>
      <c r="Z3075" s="18" t="str">
        <f t="shared" ref="Z3075:Z3138" si="487">IF(AND(R3075&gt;50000000, S3075&lt;0), "Underperformer", IF(AND(R3075&lt;10000000, S3075&gt;50000000), "Overperformer", "Normal"))</f>
        <v>Normal</v>
      </c>
      <c r="AA3075" s="18" t="str">
        <f>VLOOKUP(D3075, lookups!$A$2:$B$18, 2, FALSE)</f>
        <v>Medium Budget</v>
      </c>
      <c r="AB3075" s="18" t="str">
        <f t="shared" ref="AB3075:AB3138" si="488">IF(AND(N3075&gt;7, T3075&gt;1, U3075&gt;70), "Recommended", "Not Recommended")</f>
        <v>Not Recommended</v>
      </c>
      <c r="AC3075" s="18" t="str">
        <f t="shared" ref="AC3075:AC3138" si="489">IF(N3075&gt;=8, "High Buzz / High Score", IF(AND(N3075&lt;6, T3075&lt;1), "High Buzz Mismatch", "Normal"))</f>
        <v>Normal</v>
      </c>
    </row>
    <row r="3076" spans="1:29" x14ac:dyDescent="0.35">
      <c r="A3076" s="18" t="s">
        <v>1491</v>
      </c>
      <c r="B3076" s="19">
        <v>35428</v>
      </c>
      <c r="C3076" s="18" t="s">
        <v>50</v>
      </c>
      <c r="D3076" s="18" t="s">
        <v>38</v>
      </c>
      <c r="E3076" s="18" t="s">
        <v>21</v>
      </c>
      <c r="F3076" s="18" t="s">
        <v>22</v>
      </c>
      <c r="G3076" s="18" t="s">
        <v>110</v>
      </c>
      <c r="H3076" s="18" t="s">
        <v>662</v>
      </c>
      <c r="I3076" s="18" t="s">
        <v>1492</v>
      </c>
      <c r="J3076" s="20">
        <v>925</v>
      </c>
      <c r="K3076" s="20">
        <v>3559</v>
      </c>
      <c r="L3076" s="20">
        <v>378</v>
      </c>
      <c r="M3076" s="20">
        <v>0</v>
      </c>
      <c r="N3076" s="20">
        <v>7.6</v>
      </c>
      <c r="O3076" s="20">
        <v>50</v>
      </c>
      <c r="P3076" s="20">
        <v>84</v>
      </c>
      <c r="Q3076" s="3">
        <v>2892582</v>
      </c>
      <c r="R3076" s="3">
        <v>4000000</v>
      </c>
      <c r="S3076" s="3">
        <f t="shared" si="480"/>
        <v>-1107418</v>
      </c>
      <c r="T3076" s="4">
        <f t="shared" si="481"/>
        <v>-0.2768545</v>
      </c>
      <c r="U3076" s="5">
        <f t="shared" si="482"/>
        <v>30.289258199999999</v>
      </c>
      <c r="V3076" s="2">
        <f t="shared" si="483"/>
        <v>1996</v>
      </c>
      <c r="W3076" s="18" t="str">
        <f t="shared" si="484"/>
        <v>dekabr</v>
      </c>
      <c r="X3076" s="18" t="str">
        <f t="shared" si="485"/>
        <v>Christopher Guest</v>
      </c>
      <c r="Y3076" s="18" t="str">
        <f t="shared" si="486"/>
        <v>WAİTİNG FOR GUFFMAN</v>
      </c>
      <c r="Z3076" s="18" t="str">
        <f t="shared" si="487"/>
        <v>Normal</v>
      </c>
      <c r="AA3076" s="18" t="str">
        <f>VLOOKUP(D3076, lookups!$A$2:$B$18, 2, FALSE)</f>
        <v>Medium Budget</v>
      </c>
      <c r="AB3076" s="18" t="str">
        <f t="shared" si="488"/>
        <v>Not Recommended</v>
      </c>
      <c r="AC3076" s="18" t="str">
        <f t="shared" si="489"/>
        <v>Normal</v>
      </c>
    </row>
    <row r="3077" spans="1:29" x14ac:dyDescent="0.35">
      <c r="A3077" s="18" t="s">
        <v>2503</v>
      </c>
      <c r="B3077" s="19">
        <v>36841</v>
      </c>
      <c r="C3077" s="18" t="s">
        <v>50</v>
      </c>
      <c r="D3077" s="18" t="s">
        <v>38</v>
      </c>
      <c r="E3077" s="18" t="s">
        <v>21</v>
      </c>
      <c r="F3077" s="18" t="s">
        <v>22</v>
      </c>
      <c r="G3077" s="18" t="s">
        <v>150</v>
      </c>
      <c r="H3077" s="18" t="s">
        <v>2504</v>
      </c>
      <c r="I3077" s="18" t="s">
        <v>2505</v>
      </c>
      <c r="J3077" s="20">
        <v>376</v>
      </c>
      <c r="K3077" s="20">
        <v>1144</v>
      </c>
      <c r="L3077" s="20">
        <v>56</v>
      </c>
      <c r="M3077" s="20">
        <v>132</v>
      </c>
      <c r="N3077" s="20">
        <v>6.3</v>
      </c>
      <c r="O3077" s="20">
        <v>91</v>
      </c>
      <c r="P3077" s="20">
        <v>78</v>
      </c>
      <c r="Q3077" s="3">
        <v>2882062</v>
      </c>
      <c r="R3077" s="3">
        <v>150000</v>
      </c>
      <c r="S3077" s="3">
        <f t="shared" si="480"/>
        <v>2732062</v>
      </c>
      <c r="T3077" s="4">
        <f t="shared" si="481"/>
        <v>18.213746666666665</v>
      </c>
      <c r="U3077" s="5">
        <f t="shared" si="482"/>
        <v>32.498698666666662</v>
      </c>
      <c r="V3077" s="2">
        <f t="shared" si="483"/>
        <v>2000</v>
      </c>
      <c r="W3077" s="18" t="str">
        <f t="shared" si="484"/>
        <v>noyabr</v>
      </c>
      <c r="X3077" s="18" t="str">
        <f t="shared" si="485"/>
        <v>Gary Winick</v>
      </c>
      <c r="Y3077" s="18" t="str">
        <f t="shared" si="486"/>
        <v>TADPOLE</v>
      </c>
      <c r="Z3077" s="18" t="str">
        <f t="shared" si="487"/>
        <v>Normal</v>
      </c>
      <c r="AA3077" s="18" t="str">
        <f>VLOOKUP(D3077, lookups!$A$2:$B$18, 2, FALSE)</f>
        <v>Medium Budget</v>
      </c>
      <c r="AB3077" s="18" t="str">
        <f t="shared" si="488"/>
        <v>Not Recommended</v>
      </c>
      <c r="AC3077" s="18" t="str">
        <f t="shared" si="489"/>
        <v>Normal</v>
      </c>
    </row>
    <row r="3078" spans="1:29" x14ac:dyDescent="0.35">
      <c r="A3078" s="18" t="s">
        <v>1143</v>
      </c>
      <c r="B3078" s="19">
        <v>34504</v>
      </c>
      <c r="C3078" s="18" t="s">
        <v>19</v>
      </c>
      <c r="D3078" s="18" t="s">
        <v>38</v>
      </c>
      <c r="E3078" s="18" t="s">
        <v>21</v>
      </c>
      <c r="F3078" s="18" t="s">
        <v>101</v>
      </c>
      <c r="G3078" s="18" t="s">
        <v>102</v>
      </c>
      <c r="H3078" s="18" t="s">
        <v>1144</v>
      </c>
      <c r="I3078" s="18" t="s">
        <v>1145</v>
      </c>
      <c r="J3078" s="20">
        <v>1000</v>
      </c>
      <c r="K3078" s="20">
        <v>2612</v>
      </c>
      <c r="L3078" s="20">
        <v>0</v>
      </c>
      <c r="M3078" s="20">
        <v>0</v>
      </c>
      <c r="N3078" s="20">
        <v>7.3</v>
      </c>
      <c r="O3078" s="20">
        <v>77</v>
      </c>
      <c r="P3078" s="20">
        <v>111</v>
      </c>
      <c r="Q3078" s="3">
        <v>2869369</v>
      </c>
      <c r="R3078" s="3">
        <v>30000000</v>
      </c>
      <c r="S3078" s="3">
        <f t="shared" si="480"/>
        <v>-27130631</v>
      </c>
      <c r="T3078" s="4">
        <f t="shared" si="481"/>
        <v>-0.90435436666666669</v>
      </c>
      <c r="U3078" s="5">
        <f t="shared" si="482"/>
        <v>28.838258253333333</v>
      </c>
      <c r="V3078" s="2">
        <f t="shared" si="483"/>
        <v>1994</v>
      </c>
      <c r="W3078" s="18" t="str">
        <f t="shared" si="484"/>
        <v>iyun</v>
      </c>
      <c r="X3078" s="18" t="str">
        <f t="shared" si="485"/>
        <v>Joel Coen</v>
      </c>
      <c r="Y3078" s="18" t="str">
        <f t="shared" si="486"/>
        <v>THE HUDSUCKER PROXY</v>
      </c>
      <c r="Z3078" s="18" t="str">
        <f t="shared" si="487"/>
        <v>Normal</v>
      </c>
      <c r="AA3078" s="18" t="str">
        <f>VLOOKUP(D3078, lookups!$A$2:$B$18, 2, FALSE)</f>
        <v>Medium Budget</v>
      </c>
      <c r="AB3078" s="18" t="str">
        <f t="shared" si="488"/>
        <v>Not Recommended</v>
      </c>
      <c r="AC3078" s="18" t="str">
        <f t="shared" si="489"/>
        <v>Normal</v>
      </c>
    </row>
    <row r="3079" spans="1:29" x14ac:dyDescent="0.35">
      <c r="A3079" s="18" t="s">
        <v>6427</v>
      </c>
      <c r="B3079" s="19">
        <v>41532</v>
      </c>
      <c r="C3079" s="18" t="s">
        <v>50</v>
      </c>
      <c r="D3079" s="18" t="s">
        <v>27</v>
      </c>
      <c r="E3079" s="18" t="s">
        <v>21</v>
      </c>
      <c r="F3079" s="18" t="s">
        <v>22</v>
      </c>
      <c r="G3079" s="18" t="s">
        <v>150</v>
      </c>
      <c r="H3079" s="18" t="s">
        <v>1423</v>
      </c>
      <c r="I3079" s="18" t="s">
        <v>6428</v>
      </c>
      <c r="J3079" s="20">
        <v>890</v>
      </c>
      <c r="K3079" s="20">
        <v>2681</v>
      </c>
      <c r="L3079" s="20">
        <v>29</v>
      </c>
      <c r="M3079" s="20">
        <v>0</v>
      </c>
      <c r="N3079" s="20">
        <v>6</v>
      </c>
      <c r="O3079" s="20">
        <v>10</v>
      </c>
      <c r="P3079" s="20">
        <v>113</v>
      </c>
      <c r="Q3079" s="3">
        <v>2859955</v>
      </c>
      <c r="R3079" s="3">
        <v>1200000</v>
      </c>
      <c r="S3079" s="3">
        <f t="shared" si="480"/>
        <v>1659955</v>
      </c>
      <c r="T3079" s="4">
        <f t="shared" si="481"/>
        <v>1.3832958333333334</v>
      </c>
      <c r="U3079" s="5">
        <f t="shared" si="482"/>
        <v>24.553318333333333</v>
      </c>
      <c r="V3079" s="2">
        <f t="shared" si="483"/>
        <v>2013</v>
      </c>
      <c r="W3079" s="18" t="str">
        <f t="shared" si="484"/>
        <v>sentyabr</v>
      </c>
      <c r="X3079" s="18" t="str">
        <f t="shared" si="485"/>
        <v>David Boyd</v>
      </c>
      <c r="Y3079" s="18" t="str">
        <f t="shared" si="486"/>
        <v>HOME RUN</v>
      </c>
      <c r="Z3079" s="18" t="str">
        <f t="shared" si="487"/>
        <v>Normal</v>
      </c>
      <c r="AA3079" s="18" t="str">
        <f>VLOOKUP(D3079, lookups!$A$2:$B$18, 2, FALSE)</f>
        <v>Medium Budget</v>
      </c>
      <c r="AB3079" s="18" t="str">
        <f t="shared" si="488"/>
        <v>Not Recommended</v>
      </c>
      <c r="AC3079" s="18" t="str">
        <f t="shared" si="489"/>
        <v>Normal</v>
      </c>
    </row>
    <row r="3080" spans="1:29" x14ac:dyDescent="0.35">
      <c r="A3080" s="18" t="s">
        <v>1596</v>
      </c>
      <c r="B3080" s="19">
        <v>35448</v>
      </c>
      <c r="C3080" s="18" t="s">
        <v>50</v>
      </c>
      <c r="D3080" s="18" t="s">
        <v>38</v>
      </c>
      <c r="E3080" s="18" t="s">
        <v>21</v>
      </c>
      <c r="F3080" s="18" t="s">
        <v>356</v>
      </c>
      <c r="G3080" s="18" t="s">
        <v>110</v>
      </c>
      <c r="H3080" s="18" t="s">
        <v>1597</v>
      </c>
      <c r="I3080" s="18" t="s">
        <v>1598</v>
      </c>
      <c r="J3080" s="20">
        <v>136</v>
      </c>
      <c r="K3080" s="20">
        <v>254</v>
      </c>
      <c r="L3080" s="20">
        <v>119</v>
      </c>
      <c r="M3080" s="20">
        <v>489</v>
      </c>
      <c r="N3080" s="20">
        <v>7.3</v>
      </c>
      <c r="O3080" s="20">
        <v>80</v>
      </c>
      <c r="P3080" s="20">
        <v>97</v>
      </c>
      <c r="Q3080" s="3">
        <v>2856622</v>
      </c>
      <c r="R3080" s="3">
        <v>25000</v>
      </c>
      <c r="S3080" s="3">
        <f t="shared" si="480"/>
        <v>2831622</v>
      </c>
      <c r="T3080" s="4">
        <f t="shared" si="481"/>
        <v>113.26488000000001</v>
      </c>
      <c r="U3080" s="5">
        <f t="shared" si="482"/>
        <v>74.554852000000011</v>
      </c>
      <c r="V3080" s="2">
        <f t="shared" si="483"/>
        <v>1997</v>
      </c>
      <c r="W3080" s="18" t="str">
        <f t="shared" si="484"/>
        <v>yanvar</v>
      </c>
      <c r="X3080" s="18" t="str">
        <f t="shared" si="485"/>
        <v>Neil LaBute</v>
      </c>
      <c r="Y3080" s="18" t="str">
        <f t="shared" si="486"/>
        <v>IN THE COMPANY OF MEN</v>
      </c>
      <c r="Z3080" s="18" t="str">
        <f t="shared" si="487"/>
        <v>Normal</v>
      </c>
      <c r="AA3080" s="18" t="str">
        <f>VLOOKUP(D3080, lookups!$A$2:$B$18, 2, FALSE)</f>
        <v>Medium Budget</v>
      </c>
      <c r="AB3080" s="18" t="str">
        <f t="shared" si="488"/>
        <v>Recommended</v>
      </c>
      <c r="AC3080" s="18" t="str">
        <f t="shared" si="489"/>
        <v>Normal</v>
      </c>
    </row>
    <row r="3081" spans="1:29" x14ac:dyDescent="0.35">
      <c r="A3081" s="18" t="s">
        <v>971</v>
      </c>
      <c r="B3081" s="19">
        <v>34221</v>
      </c>
      <c r="C3081" s="18" t="s">
        <v>50</v>
      </c>
      <c r="D3081" s="18" t="s">
        <v>58</v>
      </c>
      <c r="E3081" s="18" t="s">
        <v>21</v>
      </c>
      <c r="F3081" s="18" t="s">
        <v>22</v>
      </c>
      <c r="G3081" s="18" t="s">
        <v>102</v>
      </c>
      <c r="H3081" s="18" t="s">
        <v>972</v>
      </c>
      <c r="I3081" s="18" t="s">
        <v>973</v>
      </c>
      <c r="J3081" s="20">
        <v>584</v>
      </c>
      <c r="K3081" s="20">
        <v>1218</v>
      </c>
      <c r="L3081" s="20">
        <v>38</v>
      </c>
      <c r="M3081" s="20">
        <v>0</v>
      </c>
      <c r="N3081" s="20">
        <v>6.2</v>
      </c>
      <c r="O3081" s="20">
        <v>9</v>
      </c>
      <c r="P3081" s="20">
        <v>91</v>
      </c>
      <c r="Q3081" s="3">
        <v>2850263</v>
      </c>
      <c r="R3081" s="3">
        <v>2600000</v>
      </c>
      <c r="S3081" s="3">
        <f t="shared" si="480"/>
        <v>250263</v>
      </c>
      <c r="T3081" s="4">
        <f t="shared" si="481"/>
        <v>9.6254999999999993E-2</v>
      </c>
      <c r="U3081" s="5">
        <f t="shared" si="482"/>
        <v>24.838502000000002</v>
      </c>
      <c r="V3081" s="2">
        <f t="shared" si="483"/>
        <v>1993</v>
      </c>
      <c r="W3081" s="18" t="str">
        <f t="shared" si="484"/>
        <v>sentyabr</v>
      </c>
      <c r="X3081" s="18" t="str">
        <f t="shared" si="485"/>
        <v>Rob Bowman</v>
      </c>
      <c r="Y3081" s="18" t="str">
        <f t="shared" si="486"/>
        <v>AİRBORNE</v>
      </c>
      <c r="Z3081" s="18" t="str">
        <f t="shared" si="487"/>
        <v>Normal</v>
      </c>
      <c r="AA3081" s="18" t="str">
        <f>VLOOKUP(D3081, lookups!$A$2:$B$18, 2, FALSE)</f>
        <v>High Budget</v>
      </c>
      <c r="AB3081" s="18" t="str">
        <f t="shared" si="488"/>
        <v>Not Recommended</v>
      </c>
      <c r="AC3081" s="18" t="str">
        <f t="shared" si="489"/>
        <v>Normal</v>
      </c>
    </row>
    <row r="3082" spans="1:29" x14ac:dyDescent="0.35">
      <c r="A3082" s="18" t="s">
        <v>4827</v>
      </c>
      <c r="B3082" s="19">
        <v>39149</v>
      </c>
      <c r="C3082" s="18" t="s">
        <v>50</v>
      </c>
      <c r="D3082" s="18" t="s">
        <v>27</v>
      </c>
      <c r="E3082" s="18" t="s">
        <v>21</v>
      </c>
      <c r="F3082" s="18" t="s">
        <v>22</v>
      </c>
      <c r="G3082" s="18" t="s">
        <v>110</v>
      </c>
      <c r="H3082" s="18" t="s">
        <v>4337</v>
      </c>
      <c r="I3082" s="18" t="s">
        <v>4828</v>
      </c>
      <c r="J3082" s="20">
        <v>1000</v>
      </c>
      <c r="K3082" s="20">
        <v>1889</v>
      </c>
      <c r="L3082" s="20">
        <v>369</v>
      </c>
      <c r="M3082" s="20">
        <v>0</v>
      </c>
      <c r="N3082" s="20">
        <v>7.2</v>
      </c>
      <c r="O3082" s="20">
        <v>146</v>
      </c>
      <c r="P3082" s="20">
        <v>118</v>
      </c>
      <c r="Q3082" s="3">
        <v>2849142</v>
      </c>
      <c r="R3082" s="3">
        <v>16000000</v>
      </c>
      <c r="S3082" s="3">
        <f t="shared" si="480"/>
        <v>-13150858</v>
      </c>
      <c r="T3082" s="4">
        <f t="shared" si="481"/>
        <v>-0.82192862499999997</v>
      </c>
      <c r="U3082" s="5">
        <f t="shared" si="482"/>
        <v>28.471228549999999</v>
      </c>
      <c r="V3082" s="2">
        <f t="shared" si="483"/>
        <v>2007</v>
      </c>
      <c r="W3082" s="18" t="str">
        <f t="shared" si="484"/>
        <v>mart</v>
      </c>
      <c r="X3082" s="18" t="str">
        <f t="shared" si="485"/>
        <v>Susanne Bier</v>
      </c>
      <c r="Y3082" s="18" t="str">
        <f t="shared" si="486"/>
        <v>THİNGS WE LOST İN THE FİRE</v>
      </c>
      <c r="Z3082" s="18" t="str">
        <f t="shared" si="487"/>
        <v>Normal</v>
      </c>
      <c r="AA3082" s="18" t="str">
        <f>VLOOKUP(D3082, lookups!$A$2:$B$18, 2, FALSE)</f>
        <v>Medium Budget</v>
      </c>
      <c r="AB3082" s="18" t="str">
        <f t="shared" si="488"/>
        <v>Not Recommended</v>
      </c>
      <c r="AC3082" s="18" t="str">
        <f t="shared" si="489"/>
        <v>Normal</v>
      </c>
    </row>
    <row r="3083" spans="1:29" x14ac:dyDescent="0.35">
      <c r="A3083" s="18" t="s">
        <v>5595</v>
      </c>
      <c r="B3083" s="19">
        <v>40511</v>
      </c>
      <c r="C3083" s="18" t="s">
        <v>50</v>
      </c>
      <c r="D3083" s="18" t="s">
        <v>27</v>
      </c>
      <c r="E3083" s="18" t="s">
        <v>21</v>
      </c>
      <c r="F3083" s="18" t="s">
        <v>22</v>
      </c>
      <c r="G3083" s="18" t="s">
        <v>102</v>
      </c>
      <c r="H3083" s="18" t="s">
        <v>5596</v>
      </c>
      <c r="I3083" s="18" t="s">
        <v>5597</v>
      </c>
      <c r="J3083" s="20">
        <v>439</v>
      </c>
      <c r="K3083" s="20">
        <v>1567</v>
      </c>
      <c r="L3083" s="20">
        <v>13</v>
      </c>
      <c r="M3083" s="20">
        <v>0</v>
      </c>
      <c r="N3083" s="20">
        <v>6.3</v>
      </c>
      <c r="O3083" s="20">
        <v>19</v>
      </c>
      <c r="P3083" s="20">
        <v>110</v>
      </c>
      <c r="Q3083" s="3">
        <v>2848578</v>
      </c>
      <c r="R3083" s="3">
        <v>3500000</v>
      </c>
      <c r="S3083" s="3">
        <f t="shared" si="480"/>
        <v>-651422</v>
      </c>
      <c r="T3083" s="4">
        <f t="shared" si="481"/>
        <v>-0.18612057142857144</v>
      </c>
      <c r="U3083" s="5">
        <f t="shared" si="482"/>
        <v>25.125551771428572</v>
      </c>
      <c r="V3083" s="2">
        <f t="shared" si="483"/>
        <v>2010</v>
      </c>
      <c r="W3083" s="18" t="str">
        <f t="shared" si="484"/>
        <v>noyabr</v>
      </c>
      <c r="X3083" s="18" t="str">
        <f t="shared" si="485"/>
        <v>David Nixon</v>
      </c>
      <c r="Y3083" s="18" t="str">
        <f t="shared" si="486"/>
        <v>LETTERS TO GOD</v>
      </c>
      <c r="Z3083" s="18" t="str">
        <f t="shared" si="487"/>
        <v>Normal</v>
      </c>
      <c r="AA3083" s="18" t="str">
        <f>VLOOKUP(D3083, lookups!$A$2:$B$18, 2, FALSE)</f>
        <v>Medium Budget</v>
      </c>
      <c r="AB3083" s="18" t="str">
        <f t="shared" si="488"/>
        <v>Not Recommended</v>
      </c>
      <c r="AC3083" s="18" t="str">
        <f t="shared" si="489"/>
        <v>Normal</v>
      </c>
    </row>
    <row r="3084" spans="1:29" x14ac:dyDescent="0.35">
      <c r="A3084" s="18" t="s">
        <v>2068</v>
      </c>
      <c r="B3084" s="19">
        <v>36172</v>
      </c>
      <c r="C3084" s="18" t="s">
        <v>50</v>
      </c>
      <c r="D3084" s="18" t="s">
        <v>109</v>
      </c>
      <c r="E3084" s="18" t="s">
        <v>21</v>
      </c>
      <c r="F3084" s="18" t="s">
        <v>356</v>
      </c>
      <c r="G3084" s="18" t="s">
        <v>110</v>
      </c>
      <c r="H3084" s="18" t="s">
        <v>1144</v>
      </c>
      <c r="I3084" s="18" t="s">
        <v>2069</v>
      </c>
      <c r="J3084" s="20">
        <v>1000</v>
      </c>
      <c r="K3084" s="20">
        <v>2990</v>
      </c>
      <c r="L3084" s="20">
        <v>0</v>
      </c>
      <c r="M3084" s="20">
        <v>6000</v>
      </c>
      <c r="N3084" s="20">
        <v>6.8</v>
      </c>
      <c r="O3084" s="20">
        <v>196</v>
      </c>
      <c r="P3084" s="20">
        <v>115</v>
      </c>
      <c r="Q3084" s="3">
        <v>2840417</v>
      </c>
      <c r="R3084" s="3">
        <v>31000000</v>
      </c>
      <c r="S3084" s="3">
        <f t="shared" si="480"/>
        <v>-28159583</v>
      </c>
      <c r="T3084" s="4">
        <f t="shared" si="481"/>
        <v>-0.90837364516129038</v>
      </c>
      <c r="U3084" s="5">
        <f t="shared" si="482"/>
        <v>27.436650541935485</v>
      </c>
      <c r="V3084" s="2">
        <f t="shared" si="483"/>
        <v>1999</v>
      </c>
      <c r="W3084" s="18" t="str">
        <f t="shared" si="484"/>
        <v>yanvar</v>
      </c>
      <c r="X3084" s="18" t="str">
        <f t="shared" si="485"/>
        <v>David Cronenberg</v>
      </c>
      <c r="Y3084" s="18" t="str">
        <f t="shared" si="486"/>
        <v>EXİSTENZ</v>
      </c>
      <c r="Z3084" s="18" t="str">
        <f t="shared" si="487"/>
        <v>Normal</v>
      </c>
      <c r="AA3084" s="18" t="str">
        <f>VLOOKUP(D3084, lookups!$A$2:$B$18, 2, FALSE)</f>
        <v>Low Budget</v>
      </c>
      <c r="AB3084" s="18" t="str">
        <f t="shared" si="488"/>
        <v>Not Recommended</v>
      </c>
      <c r="AC3084" s="18" t="str">
        <f t="shared" si="489"/>
        <v>Normal</v>
      </c>
    </row>
    <row r="3085" spans="1:29" x14ac:dyDescent="0.35">
      <c r="A3085" s="18" t="s">
        <v>6525</v>
      </c>
      <c r="B3085" s="19">
        <v>41279</v>
      </c>
      <c r="C3085" s="18" t="s">
        <v>50</v>
      </c>
      <c r="D3085" s="18" t="s">
        <v>27</v>
      </c>
      <c r="E3085" s="18" t="s">
        <v>130</v>
      </c>
      <c r="F3085" s="18" t="s">
        <v>131</v>
      </c>
      <c r="G3085" s="18" t="s">
        <v>23</v>
      </c>
      <c r="H3085" s="18" t="s">
        <v>6526</v>
      </c>
      <c r="I3085" s="18" t="s">
        <v>6527</v>
      </c>
      <c r="J3085" s="20">
        <v>211</v>
      </c>
      <c r="K3085" s="20">
        <v>456</v>
      </c>
      <c r="L3085" s="20">
        <v>667</v>
      </c>
      <c r="M3085" s="20">
        <v>29000</v>
      </c>
      <c r="N3085" s="20">
        <v>7.7</v>
      </c>
      <c r="O3085" s="20">
        <v>280</v>
      </c>
      <c r="P3085" s="20">
        <v>172</v>
      </c>
      <c r="Q3085" s="3">
        <v>2835886</v>
      </c>
      <c r="R3085" s="3">
        <v>9200000</v>
      </c>
      <c r="S3085" s="3">
        <f t="shared" si="480"/>
        <v>-6364114</v>
      </c>
      <c r="T3085" s="4">
        <f t="shared" si="481"/>
        <v>-0.69175152173913046</v>
      </c>
      <c r="U3085" s="5">
        <f t="shared" si="482"/>
        <v>33.423299391304347</v>
      </c>
      <c r="V3085" s="2">
        <f t="shared" si="483"/>
        <v>2013</v>
      </c>
      <c r="W3085" s="18" t="str">
        <f t="shared" si="484"/>
        <v>yanvar</v>
      </c>
      <c r="X3085" s="18" t="str">
        <f t="shared" si="485"/>
        <v>Paolo Sorrentino</v>
      </c>
      <c r="Y3085" s="18" t="str">
        <f t="shared" si="486"/>
        <v>THE GREAT BEAUTY</v>
      </c>
      <c r="Z3085" s="18" t="str">
        <f t="shared" si="487"/>
        <v>Normal</v>
      </c>
      <c r="AA3085" s="18" t="str">
        <f>VLOOKUP(D3085, lookups!$A$2:$B$18, 2, FALSE)</f>
        <v>Medium Budget</v>
      </c>
      <c r="AB3085" s="18" t="str">
        <f t="shared" si="488"/>
        <v>Not Recommended</v>
      </c>
      <c r="AC3085" s="18" t="str">
        <f t="shared" si="489"/>
        <v>Normal</v>
      </c>
    </row>
    <row r="3086" spans="1:29" x14ac:dyDescent="0.35">
      <c r="A3086" s="18" t="s">
        <v>6116</v>
      </c>
      <c r="B3086" s="19">
        <v>41034</v>
      </c>
      <c r="C3086" s="18" t="s">
        <v>50</v>
      </c>
      <c r="D3086" s="18" t="s">
        <v>27</v>
      </c>
      <c r="E3086" s="18" t="s">
        <v>21</v>
      </c>
      <c r="F3086" s="18" t="s">
        <v>22</v>
      </c>
      <c r="G3086" s="18" t="s">
        <v>110</v>
      </c>
      <c r="H3086" s="18" t="s">
        <v>6117</v>
      </c>
      <c r="I3086" s="18" t="s">
        <v>6118</v>
      </c>
      <c r="J3086" s="20">
        <v>2000</v>
      </c>
      <c r="K3086" s="20">
        <v>2459</v>
      </c>
      <c r="L3086" s="20">
        <v>8</v>
      </c>
      <c r="M3086" s="20">
        <v>0</v>
      </c>
      <c r="N3086" s="20">
        <v>5.7</v>
      </c>
      <c r="O3086" s="20">
        <v>16</v>
      </c>
      <c r="P3086" s="20">
        <v>80</v>
      </c>
      <c r="Q3086" s="3">
        <v>2833383</v>
      </c>
      <c r="R3086" s="3">
        <v>427000</v>
      </c>
      <c r="S3086" s="3">
        <f t="shared" si="480"/>
        <v>2406383</v>
      </c>
      <c r="T3086" s="4">
        <f t="shared" si="481"/>
        <v>5.6355573770491807</v>
      </c>
      <c r="U3086" s="5">
        <f t="shared" si="482"/>
        <v>25.054222950819671</v>
      </c>
      <c r="V3086" s="2">
        <f t="shared" si="483"/>
        <v>2012</v>
      </c>
      <c r="W3086" s="18" t="str">
        <f t="shared" si="484"/>
        <v>may</v>
      </c>
      <c r="X3086" s="18" t="str">
        <f t="shared" si="485"/>
        <v>Youssef Delara</v>
      </c>
      <c r="Y3086" s="18" t="str">
        <f t="shared" si="486"/>
        <v>FİLLY BROWN</v>
      </c>
      <c r="Z3086" s="18" t="str">
        <f t="shared" si="487"/>
        <v>Normal</v>
      </c>
      <c r="AA3086" s="18" t="str">
        <f>VLOOKUP(D3086, lookups!$A$2:$B$18, 2, FALSE)</f>
        <v>Medium Budget</v>
      </c>
      <c r="AB3086" s="18" t="str">
        <f t="shared" si="488"/>
        <v>Not Recommended</v>
      </c>
      <c r="AC3086" s="18" t="str">
        <f t="shared" si="489"/>
        <v>Normal</v>
      </c>
    </row>
    <row r="3087" spans="1:29" x14ac:dyDescent="0.35">
      <c r="A3087" s="18" t="s">
        <v>1289</v>
      </c>
      <c r="B3087" s="19">
        <v>34709</v>
      </c>
      <c r="C3087" s="18" t="s">
        <v>50</v>
      </c>
      <c r="D3087" s="18" t="s">
        <v>38</v>
      </c>
      <c r="E3087" s="18" t="s">
        <v>21</v>
      </c>
      <c r="F3087" s="18" t="s">
        <v>22</v>
      </c>
      <c r="G3087" s="18" t="s">
        <v>110</v>
      </c>
      <c r="H3087" s="18" t="s">
        <v>889</v>
      </c>
      <c r="I3087" s="18" t="s">
        <v>1290</v>
      </c>
      <c r="J3087" s="20">
        <v>1000</v>
      </c>
      <c r="K3087" s="20">
        <v>3072</v>
      </c>
      <c r="L3087" s="20">
        <v>300</v>
      </c>
      <c r="M3087" s="20">
        <v>174</v>
      </c>
      <c r="N3087" s="20">
        <v>6.2</v>
      </c>
      <c r="O3087" s="20">
        <v>15</v>
      </c>
      <c r="P3087" s="20">
        <v>113</v>
      </c>
      <c r="Q3087" s="3">
        <v>2832826</v>
      </c>
      <c r="R3087" s="3">
        <v>11000000</v>
      </c>
      <c r="S3087" s="3">
        <f t="shared" si="480"/>
        <v>-8167174</v>
      </c>
      <c r="T3087" s="4">
        <f t="shared" si="481"/>
        <v>-0.74247036363636365</v>
      </c>
      <c r="U3087" s="5">
        <f t="shared" si="482"/>
        <v>24.520411854545454</v>
      </c>
      <c r="V3087" s="2">
        <f t="shared" si="483"/>
        <v>1995</v>
      </c>
      <c r="W3087" s="18" t="str">
        <f t="shared" si="484"/>
        <v>yanvar</v>
      </c>
      <c r="X3087" s="18" t="str">
        <f t="shared" si="485"/>
        <v>Mira Nair</v>
      </c>
      <c r="Y3087" s="18" t="str">
        <f t="shared" si="486"/>
        <v>THE PEREZ FAMİLY</v>
      </c>
      <c r="Z3087" s="18" t="str">
        <f t="shared" si="487"/>
        <v>Normal</v>
      </c>
      <c r="AA3087" s="18" t="str">
        <f>VLOOKUP(D3087, lookups!$A$2:$B$18, 2, FALSE)</f>
        <v>Medium Budget</v>
      </c>
      <c r="AB3087" s="18" t="str">
        <f t="shared" si="488"/>
        <v>Not Recommended</v>
      </c>
      <c r="AC3087" s="18" t="str">
        <f t="shared" si="489"/>
        <v>Normal</v>
      </c>
    </row>
    <row r="3088" spans="1:29" x14ac:dyDescent="0.35">
      <c r="A3088" s="18" t="s">
        <v>947</v>
      </c>
      <c r="B3088" s="19">
        <v>33687</v>
      </c>
      <c r="C3088" s="18" t="s">
        <v>50</v>
      </c>
      <c r="D3088" s="18" t="s">
        <v>20</v>
      </c>
      <c r="E3088" s="18" t="s">
        <v>21</v>
      </c>
      <c r="F3088" s="18" t="s">
        <v>22</v>
      </c>
      <c r="G3088" s="18" t="s">
        <v>110</v>
      </c>
      <c r="H3088" s="18" t="s">
        <v>948</v>
      </c>
      <c r="I3088" s="18" t="s">
        <v>948</v>
      </c>
      <c r="J3088" s="20">
        <v>16000</v>
      </c>
      <c r="K3088" s="20">
        <v>28994</v>
      </c>
      <c r="L3088" s="20">
        <v>16000</v>
      </c>
      <c r="M3088" s="20">
        <v>19000</v>
      </c>
      <c r="N3088" s="20">
        <v>8.4</v>
      </c>
      <c r="O3088" s="20">
        <v>173</v>
      </c>
      <c r="P3088" s="20">
        <v>99</v>
      </c>
      <c r="Q3088" s="3">
        <v>2812029</v>
      </c>
      <c r="R3088" s="3">
        <v>1200000</v>
      </c>
      <c r="S3088" s="3">
        <f t="shared" si="480"/>
        <v>1612029</v>
      </c>
      <c r="T3088" s="4">
        <f t="shared" si="481"/>
        <v>1.3433575</v>
      </c>
      <c r="U3088" s="5">
        <f t="shared" si="482"/>
        <v>36.037343</v>
      </c>
      <c r="V3088" s="2">
        <f t="shared" si="483"/>
        <v>1992</v>
      </c>
      <c r="W3088" s="18" t="str">
        <f t="shared" si="484"/>
        <v>mart</v>
      </c>
      <c r="X3088" s="18" t="str">
        <f t="shared" si="485"/>
        <v>Quentin Tarantino</v>
      </c>
      <c r="Y3088" s="18" t="str">
        <f t="shared" si="486"/>
        <v>RESERVOİR DOGS</v>
      </c>
      <c r="Z3088" s="18" t="str">
        <f t="shared" si="487"/>
        <v>Normal</v>
      </c>
      <c r="AA3088" s="18" t="str">
        <f>VLOOKUP(D3088, lookups!$A$2:$B$18, 2, FALSE)</f>
        <v>Medium Budget</v>
      </c>
      <c r="AB3088" s="18" t="str">
        <f t="shared" si="488"/>
        <v>Not Recommended</v>
      </c>
      <c r="AC3088" s="18" t="str">
        <f t="shared" si="489"/>
        <v>High Buzz / High Score</v>
      </c>
    </row>
    <row r="3089" spans="1:29" x14ac:dyDescent="0.35">
      <c r="A3089" s="18" t="s">
        <v>32</v>
      </c>
      <c r="B3089" s="19">
        <v>10908</v>
      </c>
      <c r="C3089" s="18" t="s">
        <v>19</v>
      </c>
      <c r="D3089" s="18" t="s">
        <v>33</v>
      </c>
      <c r="E3089" s="18" t="s">
        <v>21</v>
      </c>
      <c r="F3089" s="18" t="s">
        <v>22</v>
      </c>
      <c r="G3089" s="18" t="s">
        <v>34</v>
      </c>
      <c r="H3089" s="18" t="s">
        <v>35</v>
      </c>
      <c r="I3089" s="18" t="s">
        <v>36</v>
      </c>
      <c r="J3089" s="20">
        <v>77</v>
      </c>
      <c r="K3089" s="20">
        <v>109</v>
      </c>
      <c r="L3089" s="20">
        <v>4</v>
      </c>
      <c r="M3089" s="20">
        <v>167</v>
      </c>
      <c r="N3089" s="20">
        <v>6.3</v>
      </c>
      <c r="O3089" s="20">
        <v>36</v>
      </c>
      <c r="P3089" s="20">
        <v>100</v>
      </c>
      <c r="Q3089" s="3">
        <v>2808000</v>
      </c>
      <c r="R3089" s="3">
        <v>379000</v>
      </c>
      <c r="S3089" s="3">
        <f t="shared" si="480"/>
        <v>2429000</v>
      </c>
      <c r="T3089" s="4">
        <f t="shared" si="481"/>
        <v>6.4089709762532978</v>
      </c>
      <c r="U3089" s="5">
        <f t="shared" si="482"/>
        <v>27.780288390501319</v>
      </c>
      <c r="V3089" s="2">
        <f t="shared" si="483"/>
        <v>1929</v>
      </c>
      <c r="W3089" s="18" t="str">
        <f t="shared" si="484"/>
        <v>noyabr</v>
      </c>
      <c r="X3089" s="18" t="str">
        <f t="shared" si="485"/>
        <v>Harry Beaumont</v>
      </c>
      <c r="Y3089" s="18" t="str">
        <f t="shared" si="486"/>
        <v>THE BROADWAY MELODY</v>
      </c>
      <c r="Z3089" s="18" t="str">
        <f t="shared" si="487"/>
        <v>Normal</v>
      </c>
      <c r="AA3089" s="18" t="str">
        <f>VLOOKUP(D3089, lookups!$A$2:$B$18, 2, FALSE)</f>
        <v>Low Budget</v>
      </c>
      <c r="AB3089" s="18" t="str">
        <f t="shared" si="488"/>
        <v>Not Recommended</v>
      </c>
      <c r="AC3089" s="18" t="str">
        <f t="shared" si="489"/>
        <v>Normal</v>
      </c>
    </row>
    <row r="3090" spans="1:29" x14ac:dyDescent="0.35">
      <c r="A3090" s="18" t="s">
        <v>868</v>
      </c>
      <c r="B3090" s="19">
        <v>33544</v>
      </c>
      <c r="C3090" s="18" t="s">
        <v>50</v>
      </c>
      <c r="D3090" s="18" t="s">
        <v>58</v>
      </c>
      <c r="E3090" s="18" t="s">
        <v>21</v>
      </c>
      <c r="F3090" s="18" t="s">
        <v>22</v>
      </c>
      <c r="G3090" s="18" t="s">
        <v>150</v>
      </c>
      <c r="H3090" s="18" t="s">
        <v>869</v>
      </c>
      <c r="I3090" s="18" t="s">
        <v>870</v>
      </c>
      <c r="J3090" s="20">
        <v>14000</v>
      </c>
      <c r="K3090" s="20">
        <v>14281</v>
      </c>
      <c r="L3090" s="20">
        <v>8</v>
      </c>
      <c r="M3090" s="20">
        <v>967</v>
      </c>
      <c r="N3090" s="20">
        <v>5.0999999999999996</v>
      </c>
      <c r="O3090" s="20">
        <v>14</v>
      </c>
      <c r="P3090" s="20">
        <v>102</v>
      </c>
      <c r="Q3090" s="3">
        <v>2807854</v>
      </c>
      <c r="R3090" s="3">
        <v>11000000</v>
      </c>
      <c r="S3090" s="3">
        <f t="shared" si="480"/>
        <v>-8192146</v>
      </c>
      <c r="T3090" s="4">
        <f t="shared" si="481"/>
        <v>-0.74474054545454549</v>
      </c>
      <c r="U3090" s="5">
        <f t="shared" si="482"/>
        <v>20.198803781818178</v>
      </c>
      <c r="V3090" s="2">
        <f t="shared" si="483"/>
        <v>1991</v>
      </c>
      <c r="W3090" s="18" t="str">
        <f t="shared" si="484"/>
        <v>noyabr</v>
      </c>
      <c r="X3090" s="18" t="str">
        <f t="shared" si="485"/>
        <v>William A. Graham</v>
      </c>
      <c r="Y3090" s="18" t="str">
        <f t="shared" si="486"/>
        <v>RETURN TO THE BLUE LAGOON</v>
      </c>
      <c r="Z3090" s="18" t="str">
        <f t="shared" si="487"/>
        <v>Normal</v>
      </c>
      <c r="AA3090" s="18" t="str">
        <f>VLOOKUP(D3090, lookups!$A$2:$B$18, 2, FALSE)</f>
        <v>High Budget</v>
      </c>
      <c r="AB3090" s="18" t="str">
        <f t="shared" si="488"/>
        <v>Not Recommended</v>
      </c>
      <c r="AC3090" s="18" t="str">
        <f t="shared" si="489"/>
        <v>High Buzz Mismatch</v>
      </c>
    </row>
    <row r="3091" spans="1:29" x14ac:dyDescent="0.35">
      <c r="A3091" s="18" t="s">
        <v>2124</v>
      </c>
      <c r="B3091" s="19">
        <v>36405</v>
      </c>
      <c r="C3091" s="18" t="s">
        <v>50</v>
      </c>
      <c r="D3091" s="18" t="s">
        <v>38</v>
      </c>
      <c r="E3091" s="18" t="s">
        <v>21</v>
      </c>
      <c r="F3091" s="18" t="s">
        <v>22</v>
      </c>
      <c r="G3091" s="18" t="s">
        <v>110</v>
      </c>
      <c r="H3091" s="18" t="s">
        <v>2125</v>
      </c>
      <c r="I3091" s="18" t="s">
        <v>2126</v>
      </c>
      <c r="J3091" s="20">
        <v>834</v>
      </c>
      <c r="K3091" s="20">
        <v>2662</v>
      </c>
      <c r="L3091" s="20">
        <v>24</v>
      </c>
      <c r="M3091" s="20">
        <v>309</v>
      </c>
      <c r="N3091" s="20">
        <v>5.8</v>
      </c>
      <c r="O3091" s="20">
        <v>45</v>
      </c>
      <c r="P3091" s="20">
        <v>94</v>
      </c>
      <c r="Q3091" s="3">
        <v>2800000</v>
      </c>
      <c r="R3091" s="3">
        <v>4000000</v>
      </c>
      <c r="S3091" s="3">
        <f t="shared" si="480"/>
        <v>-1200000</v>
      </c>
      <c r="T3091" s="4">
        <f t="shared" si="481"/>
        <v>-0.3</v>
      </c>
      <c r="U3091" s="5">
        <f t="shared" si="482"/>
        <v>23.110899999999997</v>
      </c>
      <c r="V3091" s="2">
        <f t="shared" si="483"/>
        <v>1999</v>
      </c>
      <c r="W3091" s="18" t="str">
        <f t="shared" si="484"/>
        <v>sentyabr</v>
      </c>
      <c r="X3091" s="18" t="str">
        <f t="shared" si="485"/>
        <v>Jeff Franklin</v>
      </c>
      <c r="Y3091" s="18" t="str">
        <f t="shared" si="486"/>
        <v>LOVE STİNKS</v>
      </c>
      <c r="Z3091" s="18" t="str">
        <f t="shared" si="487"/>
        <v>Normal</v>
      </c>
      <c r="AA3091" s="18" t="str">
        <f>VLOOKUP(D3091, lookups!$A$2:$B$18, 2, FALSE)</f>
        <v>Medium Budget</v>
      </c>
      <c r="AB3091" s="18" t="str">
        <f t="shared" si="488"/>
        <v>Not Recommended</v>
      </c>
      <c r="AC3091" s="18" t="str">
        <f t="shared" si="489"/>
        <v>High Buzz Mismatch</v>
      </c>
    </row>
    <row r="3092" spans="1:29" x14ac:dyDescent="0.35">
      <c r="A3092" s="18" t="s">
        <v>4938</v>
      </c>
      <c r="B3092" s="19">
        <v>39564</v>
      </c>
      <c r="C3092" s="18" t="s">
        <v>50</v>
      </c>
      <c r="D3092" s="18" t="s">
        <v>38</v>
      </c>
      <c r="E3092" s="18" t="s">
        <v>21</v>
      </c>
      <c r="F3092" s="18" t="s">
        <v>101</v>
      </c>
      <c r="G3092" s="18" t="s">
        <v>110</v>
      </c>
      <c r="H3092" s="18" t="s">
        <v>4939</v>
      </c>
      <c r="I3092" s="18" t="s">
        <v>4940</v>
      </c>
      <c r="J3092" s="20">
        <v>480</v>
      </c>
      <c r="K3092" s="20">
        <v>858</v>
      </c>
      <c r="L3092" s="20">
        <v>53</v>
      </c>
      <c r="M3092" s="20">
        <v>0</v>
      </c>
      <c r="N3092" s="20">
        <v>6.5</v>
      </c>
      <c r="O3092" s="20">
        <v>135</v>
      </c>
      <c r="P3092" s="20">
        <v>110</v>
      </c>
      <c r="Q3092" s="3">
        <v>2775593</v>
      </c>
      <c r="R3092" s="3">
        <v>27000000</v>
      </c>
      <c r="S3092" s="3">
        <f t="shared" si="480"/>
        <v>-24224407</v>
      </c>
      <c r="T3092" s="4">
        <f t="shared" si="481"/>
        <v>-0.89720025925925928</v>
      </c>
      <c r="U3092" s="5">
        <f t="shared" si="482"/>
        <v>25.641119896296296</v>
      </c>
      <c r="V3092" s="2">
        <f t="shared" si="483"/>
        <v>2008</v>
      </c>
      <c r="W3092" s="18" t="str">
        <f t="shared" si="484"/>
        <v>aprel</v>
      </c>
      <c r="X3092" s="18" t="str">
        <f t="shared" si="485"/>
        <v>Robert B. Weide</v>
      </c>
      <c r="Y3092" s="18" t="str">
        <f t="shared" si="486"/>
        <v>HOW TO LOSE FRİENDS &amp; ALİENATE PEOPLE</v>
      </c>
      <c r="Z3092" s="18" t="str">
        <f t="shared" si="487"/>
        <v>Normal</v>
      </c>
      <c r="AA3092" s="18" t="str">
        <f>VLOOKUP(D3092, lookups!$A$2:$B$18, 2, FALSE)</f>
        <v>Medium Budget</v>
      </c>
      <c r="AB3092" s="18" t="str">
        <f t="shared" si="488"/>
        <v>Not Recommended</v>
      </c>
      <c r="AC3092" s="18" t="str">
        <f t="shared" si="489"/>
        <v>Normal</v>
      </c>
    </row>
    <row r="3093" spans="1:29" x14ac:dyDescent="0.35">
      <c r="A3093" s="18" t="s">
        <v>880</v>
      </c>
      <c r="B3093" s="19">
        <v>33352</v>
      </c>
      <c r="C3093" s="18" t="s">
        <v>50</v>
      </c>
      <c r="D3093" s="18" t="s">
        <v>20</v>
      </c>
      <c r="E3093" s="18" t="s">
        <v>21</v>
      </c>
      <c r="F3093" s="18" t="s">
        <v>22</v>
      </c>
      <c r="G3093" s="18" t="s">
        <v>110</v>
      </c>
      <c r="H3093" s="18" t="s">
        <v>881</v>
      </c>
      <c r="I3093" s="18" t="s">
        <v>882</v>
      </c>
      <c r="J3093" s="20">
        <v>353</v>
      </c>
      <c r="K3093" s="20">
        <v>380</v>
      </c>
      <c r="L3093" s="20">
        <v>10</v>
      </c>
      <c r="M3093" s="20">
        <v>123</v>
      </c>
      <c r="N3093" s="20">
        <v>5.9</v>
      </c>
      <c r="O3093" s="20">
        <v>8</v>
      </c>
      <c r="P3093" s="20">
        <v>91</v>
      </c>
      <c r="Q3093" s="3">
        <v>2712293</v>
      </c>
      <c r="R3093" s="3">
        <v>450000</v>
      </c>
      <c r="S3093" s="3">
        <f t="shared" si="480"/>
        <v>2262293</v>
      </c>
      <c r="T3093" s="4">
        <f t="shared" si="481"/>
        <v>5.0273177777777782</v>
      </c>
      <c r="U3093" s="5">
        <f t="shared" si="482"/>
        <v>25.623227111111113</v>
      </c>
      <c r="V3093" s="2">
        <f t="shared" si="483"/>
        <v>1991</v>
      </c>
      <c r="W3093" s="18" t="str">
        <f t="shared" si="484"/>
        <v>aprel</v>
      </c>
      <c r="X3093" s="18" t="str">
        <f t="shared" si="485"/>
        <v>Matty Rich</v>
      </c>
      <c r="Y3093" s="18" t="str">
        <f t="shared" si="486"/>
        <v>STRAİGHT OUT OF BROOKLYN</v>
      </c>
      <c r="Z3093" s="18" t="str">
        <f t="shared" si="487"/>
        <v>Normal</v>
      </c>
      <c r="AA3093" s="18" t="str">
        <f>VLOOKUP(D3093, lookups!$A$2:$B$18, 2, FALSE)</f>
        <v>Medium Budget</v>
      </c>
      <c r="AB3093" s="18" t="str">
        <f t="shared" si="488"/>
        <v>Not Recommended</v>
      </c>
      <c r="AC3093" s="18" t="str">
        <f t="shared" si="489"/>
        <v>Normal</v>
      </c>
    </row>
    <row r="3094" spans="1:29" x14ac:dyDescent="0.35">
      <c r="A3094" s="18" t="s">
        <v>5540</v>
      </c>
      <c r="B3094" s="19">
        <v>40300</v>
      </c>
      <c r="C3094" s="18" t="s">
        <v>50</v>
      </c>
      <c r="D3094" s="18" t="s">
        <v>38</v>
      </c>
      <c r="E3094" s="18" t="s">
        <v>21</v>
      </c>
      <c r="F3094" s="18" t="s">
        <v>22</v>
      </c>
      <c r="G3094" s="18" t="s">
        <v>110</v>
      </c>
      <c r="H3094" s="18" t="s">
        <v>1524</v>
      </c>
      <c r="I3094" s="18" t="s">
        <v>5541</v>
      </c>
      <c r="J3094" s="20">
        <v>8000</v>
      </c>
      <c r="K3094" s="20">
        <v>10517</v>
      </c>
      <c r="L3094" s="20">
        <v>7</v>
      </c>
      <c r="M3094" s="20">
        <v>0</v>
      </c>
      <c r="N3094" s="20">
        <v>6.4</v>
      </c>
      <c r="O3094" s="20">
        <v>155</v>
      </c>
      <c r="P3094" s="20">
        <v>97</v>
      </c>
      <c r="Q3094" s="3">
        <v>2711210</v>
      </c>
      <c r="R3094" s="3">
        <v>5000000</v>
      </c>
      <c r="S3094" s="3">
        <f t="shared" si="480"/>
        <v>-2288790</v>
      </c>
      <c r="T3094" s="4">
        <f t="shared" si="481"/>
        <v>-0.457758</v>
      </c>
      <c r="U3094" s="5">
        <f t="shared" si="482"/>
        <v>25.4168968</v>
      </c>
      <c r="V3094" s="2">
        <f t="shared" si="483"/>
        <v>2010</v>
      </c>
      <c r="W3094" s="18" t="str">
        <f t="shared" si="484"/>
        <v>may</v>
      </c>
      <c r="X3094" s="18" t="str">
        <f t="shared" si="485"/>
        <v>Dan Rush</v>
      </c>
      <c r="Y3094" s="18" t="str">
        <f t="shared" si="486"/>
        <v>EVERYTHİNG MUST GO</v>
      </c>
      <c r="Z3094" s="18" t="str">
        <f t="shared" si="487"/>
        <v>Normal</v>
      </c>
      <c r="AA3094" s="18" t="str">
        <f>VLOOKUP(D3094, lookups!$A$2:$B$18, 2, FALSE)</f>
        <v>Medium Budget</v>
      </c>
      <c r="AB3094" s="18" t="str">
        <f t="shared" si="488"/>
        <v>Not Recommended</v>
      </c>
      <c r="AC3094" s="18" t="str">
        <f t="shared" si="489"/>
        <v>Normal</v>
      </c>
    </row>
    <row r="3095" spans="1:29" x14ac:dyDescent="0.35">
      <c r="A3095" s="18" t="s">
        <v>5214</v>
      </c>
      <c r="B3095" s="19">
        <v>39986</v>
      </c>
      <c r="C3095" s="18" t="s">
        <v>50</v>
      </c>
      <c r="D3095" s="18" t="s">
        <v>38</v>
      </c>
      <c r="E3095" s="18" t="s">
        <v>21</v>
      </c>
      <c r="F3095" s="18" t="s">
        <v>101</v>
      </c>
      <c r="G3095" s="18" t="s">
        <v>110</v>
      </c>
      <c r="H3095" s="18" t="s">
        <v>5215</v>
      </c>
      <c r="I3095" s="18" t="s">
        <v>677</v>
      </c>
      <c r="J3095" s="20">
        <v>201</v>
      </c>
      <c r="K3095" s="20">
        <v>365</v>
      </c>
      <c r="L3095" s="20">
        <v>350</v>
      </c>
      <c r="M3095" s="20">
        <v>0</v>
      </c>
      <c r="N3095" s="20">
        <v>6.2</v>
      </c>
      <c r="O3095" s="20">
        <v>155</v>
      </c>
      <c r="P3095" s="20">
        <v>100</v>
      </c>
      <c r="Q3095" s="3">
        <v>2708188</v>
      </c>
      <c r="R3095" s="3">
        <v>23000000</v>
      </c>
      <c r="S3095" s="3">
        <f t="shared" si="480"/>
        <v>-20291812</v>
      </c>
      <c r="T3095" s="4">
        <f t="shared" si="481"/>
        <v>-0.8822526956521739</v>
      </c>
      <c r="U3095" s="5">
        <f t="shared" si="482"/>
        <v>24.44709892173913</v>
      </c>
      <c r="V3095" s="2">
        <f t="shared" si="483"/>
        <v>2009</v>
      </c>
      <c r="W3095" s="18" t="str">
        <f t="shared" si="484"/>
        <v>iyun</v>
      </c>
      <c r="X3095" s="18" t="str">
        <f t="shared" si="485"/>
        <v>Stephen Frears</v>
      </c>
      <c r="Y3095" s="18" t="str">
        <f t="shared" si="486"/>
        <v>CHÃ©Rİ</v>
      </c>
      <c r="Z3095" s="18" t="str">
        <f t="shared" si="487"/>
        <v>Normal</v>
      </c>
      <c r="AA3095" s="18" t="str">
        <f>VLOOKUP(D3095, lookups!$A$2:$B$18, 2, FALSE)</f>
        <v>Medium Budget</v>
      </c>
      <c r="AB3095" s="18" t="str">
        <f t="shared" si="488"/>
        <v>Not Recommended</v>
      </c>
      <c r="AC3095" s="18" t="str">
        <f t="shared" si="489"/>
        <v>Normal</v>
      </c>
    </row>
    <row r="3096" spans="1:29" x14ac:dyDescent="0.35">
      <c r="A3096" s="18" t="s">
        <v>4514</v>
      </c>
      <c r="B3096" s="19">
        <v>38944</v>
      </c>
      <c r="C3096" s="18" t="s">
        <v>50</v>
      </c>
      <c r="D3096" s="18" t="s">
        <v>38</v>
      </c>
      <c r="E3096" s="18" t="s">
        <v>21</v>
      </c>
      <c r="F3096" s="18" t="s">
        <v>101</v>
      </c>
      <c r="G3096" s="18" t="s">
        <v>110</v>
      </c>
      <c r="H3096" s="18" t="s">
        <v>4515</v>
      </c>
      <c r="I3096" s="18" t="s">
        <v>1919</v>
      </c>
      <c r="J3096" s="20">
        <v>3000</v>
      </c>
      <c r="K3096" s="20">
        <v>5977</v>
      </c>
      <c r="L3096" s="20">
        <v>13</v>
      </c>
      <c r="M3096" s="20">
        <v>0</v>
      </c>
      <c r="N3096" s="20">
        <v>6.9</v>
      </c>
      <c r="O3096" s="20">
        <v>112</v>
      </c>
      <c r="P3096" s="20">
        <v>109</v>
      </c>
      <c r="Q3096" s="3">
        <v>2706659</v>
      </c>
      <c r="R3096" s="3">
        <v>2000000</v>
      </c>
      <c r="S3096" s="3">
        <f t="shared" si="480"/>
        <v>706659</v>
      </c>
      <c r="T3096" s="4">
        <f t="shared" si="481"/>
        <v>0.35332950000000002</v>
      </c>
      <c r="U3096" s="5">
        <f t="shared" si="482"/>
        <v>27.741331800000001</v>
      </c>
      <c r="V3096" s="2">
        <f t="shared" si="483"/>
        <v>2006</v>
      </c>
      <c r="W3096" s="18" t="str">
        <f t="shared" si="484"/>
        <v>avgust</v>
      </c>
      <c r="X3096" s="18" t="str">
        <f t="shared" si="485"/>
        <v>Nicholas Hytner</v>
      </c>
      <c r="Y3096" s="18" t="str">
        <f t="shared" si="486"/>
        <v>THE HİSTORY BOYS</v>
      </c>
      <c r="Z3096" s="18" t="str">
        <f t="shared" si="487"/>
        <v>Normal</v>
      </c>
      <c r="AA3096" s="18" t="str">
        <f>VLOOKUP(D3096, lookups!$A$2:$B$18, 2, FALSE)</f>
        <v>Medium Budget</v>
      </c>
      <c r="AB3096" s="18" t="str">
        <f t="shared" si="488"/>
        <v>Not Recommended</v>
      </c>
      <c r="AC3096" s="18" t="str">
        <f t="shared" si="489"/>
        <v>Normal</v>
      </c>
    </row>
    <row r="3097" spans="1:29" x14ac:dyDescent="0.35">
      <c r="A3097" s="18" t="s">
        <v>4348</v>
      </c>
      <c r="B3097" s="19">
        <v>38985</v>
      </c>
      <c r="C3097" s="18" t="s">
        <v>50</v>
      </c>
      <c r="D3097" s="18" t="s">
        <v>27</v>
      </c>
      <c r="E3097" s="18" t="s">
        <v>21</v>
      </c>
      <c r="F3097" s="18" t="s">
        <v>22</v>
      </c>
      <c r="G3097" s="18" t="s">
        <v>110</v>
      </c>
      <c r="H3097" s="18" t="s">
        <v>2470</v>
      </c>
      <c r="I3097" s="18" t="s">
        <v>4349</v>
      </c>
      <c r="J3097" s="20">
        <v>33000</v>
      </c>
      <c r="K3097" s="20">
        <v>33734</v>
      </c>
      <c r="L3097" s="20">
        <v>31</v>
      </c>
      <c r="M3097" s="20">
        <v>0</v>
      </c>
      <c r="N3097" s="20">
        <v>7.2</v>
      </c>
      <c r="O3097" s="20">
        <v>208</v>
      </c>
      <c r="P3097" s="20">
        <v>106</v>
      </c>
      <c r="Q3097" s="3">
        <v>2694973</v>
      </c>
      <c r="R3097" s="3">
        <v>700000</v>
      </c>
      <c r="S3097" s="3">
        <f t="shared" si="480"/>
        <v>1994973</v>
      </c>
      <c r="T3097" s="4">
        <f t="shared" si="481"/>
        <v>2.8499614285714285</v>
      </c>
      <c r="U3097" s="5">
        <f t="shared" si="482"/>
        <v>29.939984571428571</v>
      </c>
      <c r="V3097" s="2">
        <f t="shared" si="483"/>
        <v>2006</v>
      </c>
      <c r="W3097" s="18" t="str">
        <f t="shared" si="484"/>
        <v>sentyabr</v>
      </c>
      <c r="X3097" s="18" t="str">
        <f t="shared" si="485"/>
        <v>Ryan Fleck</v>
      </c>
      <c r="Y3097" s="18" t="str">
        <f t="shared" si="486"/>
        <v>HALF NELSON</v>
      </c>
      <c r="Z3097" s="18" t="str">
        <f t="shared" si="487"/>
        <v>Normal</v>
      </c>
      <c r="AA3097" s="18" t="str">
        <f>VLOOKUP(D3097, lookups!$A$2:$B$18, 2, FALSE)</f>
        <v>Medium Budget</v>
      </c>
      <c r="AB3097" s="18" t="str">
        <f t="shared" si="488"/>
        <v>Not Recommended</v>
      </c>
      <c r="AC3097" s="18" t="str">
        <f t="shared" si="489"/>
        <v>Normal</v>
      </c>
    </row>
    <row r="3098" spans="1:29" x14ac:dyDescent="0.35">
      <c r="A3098" s="18" t="s">
        <v>5936</v>
      </c>
      <c r="B3098" s="19">
        <v>40894</v>
      </c>
      <c r="C3098" s="18" t="s">
        <v>50</v>
      </c>
      <c r="D3098" s="18" t="s">
        <v>195</v>
      </c>
      <c r="E3098" s="18" t="s">
        <v>5937</v>
      </c>
      <c r="F3098" s="18" t="s">
        <v>22</v>
      </c>
      <c r="G3098" s="18" t="s">
        <v>150</v>
      </c>
      <c r="H3098" s="18" t="s">
        <v>5938</v>
      </c>
      <c r="I3098" s="18" t="s">
        <v>5939</v>
      </c>
      <c r="J3098" s="20">
        <v>48</v>
      </c>
      <c r="K3098" s="20">
        <v>48</v>
      </c>
      <c r="L3098" s="20">
        <v>330</v>
      </c>
      <c r="M3098" s="20">
        <v>26000</v>
      </c>
      <c r="N3098" s="20">
        <v>8.5</v>
      </c>
      <c r="O3098" s="20">
        <v>115</v>
      </c>
      <c r="P3098" s="20">
        <v>102</v>
      </c>
      <c r="Q3098" s="3">
        <v>2601847</v>
      </c>
      <c r="R3098" s="3">
        <v>4000000</v>
      </c>
      <c r="S3098" s="3">
        <f t="shared" si="480"/>
        <v>-1398153</v>
      </c>
      <c r="T3098" s="4">
        <f t="shared" si="481"/>
        <v>-0.34953824999999999</v>
      </c>
      <c r="U3098" s="5">
        <f t="shared" si="482"/>
        <v>36.460184699999999</v>
      </c>
      <c r="V3098" s="2">
        <f t="shared" si="483"/>
        <v>2011</v>
      </c>
      <c r="W3098" s="18" t="str">
        <f t="shared" si="484"/>
        <v>dekabr</v>
      </c>
      <c r="X3098" s="18" t="str">
        <f t="shared" si="485"/>
        <v>Ron Fricke</v>
      </c>
      <c r="Y3098" s="18" t="str">
        <f t="shared" si="486"/>
        <v>SAMSARA</v>
      </c>
      <c r="Z3098" s="18" t="str">
        <f t="shared" si="487"/>
        <v>Normal</v>
      </c>
      <c r="AA3098" s="18" t="str">
        <f>VLOOKUP(D3098, lookups!$A$2:$B$18, 2, FALSE)</f>
        <v>Low Budget</v>
      </c>
      <c r="AB3098" s="18" t="str">
        <f t="shared" si="488"/>
        <v>Not Recommended</v>
      </c>
      <c r="AC3098" s="18" t="str">
        <f t="shared" si="489"/>
        <v>High Buzz / High Score</v>
      </c>
    </row>
    <row r="3099" spans="1:29" x14ac:dyDescent="0.35">
      <c r="A3099" s="18" t="s">
        <v>1255</v>
      </c>
      <c r="B3099" s="19">
        <v>34854</v>
      </c>
      <c r="C3099" s="18" t="s">
        <v>50</v>
      </c>
      <c r="D3099" s="18" t="s">
        <v>27</v>
      </c>
      <c r="E3099" s="18" t="s">
        <v>21</v>
      </c>
      <c r="F3099" s="18" t="s">
        <v>101</v>
      </c>
      <c r="G3099" s="18" t="s">
        <v>110</v>
      </c>
      <c r="H3099" s="18" t="s">
        <v>1230</v>
      </c>
      <c r="I3099" s="18" t="s">
        <v>1256</v>
      </c>
      <c r="J3099" s="20">
        <v>21000</v>
      </c>
      <c r="K3099" s="20">
        <v>23962</v>
      </c>
      <c r="L3099" s="20">
        <v>12</v>
      </c>
      <c r="M3099" s="20">
        <v>0</v>
      </c>
      <c r="N3099" s="20">
        <v>7.5</v>
      </c>
      <c r="O3099" s="20">
        <v>56</v>
      </c>
      <c r="P3099" s="20">
        <v>104</v>
      </c>
      <c r="Q3099" s="3">
        <v>2600000</v>
      </c>
      <c r="R3099" s="3">
        <v>6000000</v>
      </c>
      <c r="S3099" s="3">
        <f t="shared" si="480"/>
        <v>-3400000</v>
      </c>
      <c r="T3099" s="4">
        <f t="shared" si="481"/>
        <v>-0.56666666666666665</v>
      </c>
      <c r="U3099" s="5">
        <f t="shared" si="482"/>
        <v>29.773333333333333</v>
      </c>
      <c r="V3099" s="2">
        <f t="shared" si="483"/>
        <v>1995</v>
      </c>
      <c r="W3099" s="18" t="str">
        <f t="shared" si="484"/>
        <v>iyun</v>
      </c>
      <c r="X3099" s="18" t="str">
        <f t="shared" si="485"/>
        <v>Richard Loncraine</v>
      </c>
      <c r="Y3099" s="18" t="str">
        <f t="shared" si="486"/>
        <v>RİCHARD III</v>
      </c>
      <c r="Z3099" s="18" t="str">
        <f t="shared" si="487"/>
        <v>Normal</v>
      </c>
      <c r="AA3099" s="18" t="str">
        <f>VLOOKUP(D3099, lookups!$A$2:$B$18, 2, FALSE)</f>
        <v>Medium Budget</v>
      </c>
      <c r="AB3099" s="18" t="str">
        <f t="shared" si="488"/>
        <v>Not Recommended</v>
      </c>
      <c r="AC3099" s="18" t="str">
        <f t="shared" si="489"/>
        <v>Normal</v>
      </c>
    </row>
    <row r="3100" spans="1:29" x14ac:dyDescent="0.35">
      <c r="A3100" s="18" t="s">
        <v>6854</v>
      </c>
      <c r="B3100" s="19">
        <v>42358</v>
      </c>
      <c r="C3100" s="18" t="s">
        <v>50</v>
      </c>
      <c r="D3100" s="18" t="s">
        <v>20</v>
      </c>
      <c r="E3100" s="18" t="s">
        <v>21</v>
      </c>
      <c r="F3100" s="18" t="s">
        <v>22</v>
      </c>
      <c r="G3100" s="18" t="s">
        <v>150</v>
      </c>
      <c r="H3100" s="18" t="s">
        <v>3896</v>
      </c>
      <c r="I3100" s="18" t="s">
        <v>326</v>
      </c>
      <c r="J3100" s="20">
        <v>1000</v>
      </c>
      <c r="K3100" s="20">
        <v>2739</v>
      </c>
      <c r="L3100" s="20">
        <v>5</v>
      </c>
      <c r="M3100" s="20">
        <v>0</v>
      </c>
      <c r="N3100" s="20">
        <v>5.3</v>
      </c>
      <c r="O3100" s="20">
        <v>39</v>
      </c>
      <c r="P3100" s="20">
        <v>97</v>
      </c>
      <c r="Q3100" s="3">
        <v>2557668</v>
      </c>
      <c r="R3100" s="3">
        <v>2000000</v>
      </c>
      <c r="S3100" s="3">
        <f t="shared" si="480"/>
        <v>557668</v>
      </c>
      <c r="T3100" s="4">
        <f t="shared" si="481"/>
        <v>0.27883400000000003</v>
      </c>
      <c r="U3100" s="5">
        <f t="shared" si="482"/>
        <v>21.311533600000001</v>
      </c>
      <c r="V3100" s="2">
        <f t="shared" si="483"/>
        <v>2015</v>
      </c>
      <c r="W3100" s="18" t="str">
        <f t="shared" si="484"/>
        <v>dekabr</v>
      </c>
      <c r="X3100" s="18" t="str">
        <f t="shared" si="485"/>
        <v>Jerry Jameson</v>
      </c>
      <c r="Y3100" s="18" t="str">
        <f t="shared" si="486"/>
        <v>CAPTİVE</v>
      </c>
      <c r="Z3100" s="18" t="str">
        <f t="shared" si="487"/>
        <v>Normal</v>
      </c>
      <c r="AA3100" s="18" t="str">
        <f>VLOOKUP(D3100, lookups!$A$2:$B$18, 2, FALSE)</f>
        <v>Medium Budget</v>
      </c>
      <c r="AB3100" s="18" t="str">
        <f t="shared" si="488"/>
        <v>Not Recommended</v>
      </c>
      <c r="AC3100" s="18" t="str">
        <f t="shared" si="489"/>
        <v>High Buzz Mismatch</v>
      </c>
    </row>
    <row r="3101" spans="1:29" x14ac:dyDescent="0.35">
      <c r="A3101" s="18" t="s">
        <v>4913</v>
      </c>
      <c r="B3101" s="19">
        <v>39466</v>
      </c>
      <c r="C3101" s="18" t="s">
        <v>50</v>
      </c>
      <c r="D3101" s="18" t="s">
        <v>20</v>
      </c>
      <c r="E3101" s="18" t="s">
        <v>21</v>
      </c>
      <c r="F3101" s="18" t="s">
        <v>22</v>
      </c>
      <c r="G3101" s="18" t="s">
        <v>110</v>
      </c>
      <c r="H3101" s="18" t="s">
        <v>4914</v>
      </c>
      <c r="I3101" s="18" t="s">
        <v>4915</v>
      </c>
      <c r="J3101" s="20">
        <v>496</v>
      </c>
      <c r="K3101" s="20">
        <v>994</v>
      </c>
      <c r="L3101" s="20">
        <v>33</v>
      </c>
      <c r="M3101" s="20">
        <v>0</v>
      </c>
      <c r="N3101" s="20">
        <v>7.2</v>
      </c>
      <c r="O3101" s="20">
        <v>181</v>
      </c>
      <c r="P3101" s="20">
        <v>97</v>
      </c>
      <c r="Q3101" s="3">
        <v>2508841</v>
      </c>
      <c r="R3101" s="3">
        <v>1000000</v>
      </c>
      <c r="S3101" s="3">
        <f t="shared" si="480"/>
        <v>1508841</v>
      </c>
      <c r="T3101" s="4">
        <f t="shared" si="481"/>
        <v>1.5088410000000001</v>
      </c>
      <c r="U3101" s="5">
        <f t="shared" si="482"/>
        <v>29.4035364</v>
      </c>
      <c r="V3101" s="2">
        <f t="shared" si="483"/>
        <v>2008</v>
      </c>
      <c r="W3101" s="18" t="str">
        <f t="shared" si="484"/>
        <v>yanvar</v>
      </c>
      <c r="X3101" s="18" t="str">
        <f t="shared" si="485"/>
        <v>Courtney Hunt</v>
      </c>
      <c r="Y3101" s="18" t="str">
        <f t="shared" si="486"/>
        <v>FROZEN RİVER</v>
      </c>
      <c r="Z3101" s="18" t="str">
        <f t="shared" si="487"/>
        <v>Normal</v>
      </c>
      <c r="AA3101" s="18" t="str">
        <f>VLOOKUP(D3101, lookups!$A$2:$B$18, 2, FALSE)</f>
        <v>Medium Budget</v>
      </c>
      <c r="AB3101" s="18" t="str">
        <f t="shared" si="488"/>
        <v>Not Recommended</v>
      </c>
      <c r="AC3101" s="18" t="str">
        <f t="shared" si="489"/>
        <v>Normal</v>
      </c>
    </row>
    <row r="3102" spans="1:29" x14ac:dyDescent="0.35">
      <c r="A3102" s="18" t="s">
        <v>3058</v>
      </c>
      <c r="B3102" s="19">
        <v>37344</v>
      </c>
      <c r="C3102" s="18" t="s">
        <v>50</v>
      </c>
      <c r="D3102" s="18" t="s">
        <v>38</v>
      </c>
      <c r="E3102" s="18" t="s">
        <v>21</v>
      </c>
      <c r="F3102" s="18" t="s">
        <v>22</v>
      </c>
      <c r="G3102" s="18" t="s">
        <v>110</v>
      </c>
      <c r="H3102" s="18" t="s">
        <v>693</v>
      </c>
      <c r="I3102" s="18" t="s">
        <v>763</v>
      </c>
      <c r="J3102" s="20">
        <v>8000</v>
      </c>
      <c r="K3102" s="20">
        <v>11327</v>
      </c>
      <c r="L3102" s="20">
        <v>0</v>
      </c>
      <c r="M3102" s="20">
        <v>134</v>
      </c>
      <c r="N3102" s="20">
        <v>4.7</v>
      </c>
      <c r="O3102" s="20">
        <v>108</v>
      </c>
      <c r="P3102" s="20">
        <v>101</v>
      </c>
      <c r="Q3102" s="3">
        <v>2506446</v>
      </c>
      <c r="R3102" s="3">
        <v>2000000</v>
      </c>
      <c r="S3102" s="3">
        <f t="shared" si="480"/>
        <v>506446</v>
      </c>
      <c r="T3102" s="4">
        <f t="shared" si="481"/>
        <v>0.25322299999999998</v>
      </c>
      <c r="U3102" s="5">
        <f t="shared" si="482"/>
        <v>18.914689200000002</v>
      </c>
      <c r="V3102" s="2">
        <f t="shared" si="483"/>
        <v>2002</v>
      </c>
      <c r="W3102" s="18" t="str">
        <f t="shared" si="484"/>
        <v>mart</v>
      </c>
      <c r="X3102" s="18" t="str">
        <f t="shared" si="485"/>
        <v>Steven Soderbergh</v>
      </c>
      <c r="Y3102" s="18" t="str">
        <f t="shared" si="486"/>
        <v>FULL FRONTAL</v>
      </c>
      <c r="Z3102" s="18" t="str">
        <f t="shared" si="487"/>
        <v>Normal</v>
      </c>
      <c r="AA3102" s="18" t="str">
        <f>VLOOKUP(D3102, lookups!$A$2:$B$18, 2, FALSE)</f>
        <v>Medium Budget</v>
      </c>
      <c r="AB3102" s="18" t="str">
        <f t="shared" si="488"/>
        <v>Not Recommended</v>
      </c>
      <c r="AC3102" s="18" t="str">
        <f t="shared" si="489"/>
        <v>High Buzz Mismatch</v>
      </c>
    </row>
    <row r="3103" spans="1:29" x14ac:dyDescent="0.35">
      <c r="A3103" s="18" t="s">
        <v>4151</v>
      </c>
      <c r="B3103" s="19">
        <v>38436</v>
      </c>
      <c r="C3103" s="18" t="s">
        <v>50</v>
      </c>
      <c r="D3103" s="18" t="s">
        <v>27</v>
      </c>
      <c r="E3103" s="18" t="s">
        <v>21</v>
      </c>
      <c r="F3103" s="18" t="s">
        <v>22</v>
      </c>
      <c r="G3103" s="18" t="s">
        <v>110</v>
      </c>
      <c r="H3103" s="18" t="s">
        <v>4152</v>
      </c>
      <c r="I3103" s="18" t="s">
        <v>4153</v>
      </c>
      <c r="J3103" s="20">
        <v>786</v>
      </c>
      <c r="K3103" s="20">
        <v>1674</v>
      </c>
      <c r="L3103" s="20">
        <v>0</v>
      </c>
      <c r="M3103" s="20">
        <v>957</v>
      </c>
      <c r="N3103" s="20">
        <v>6.7</v>
      </c>
      <c r="O3103" s="20">
        <v>52</v>
      </c>
      <c r="P3103" s="20">
        <v>144</v>
      </c>
      <c r="Q3103" s="3">
        <v>2483955</v>
      </c>
      <c r="R3103" s="3">
        <v>9600000</v>
      </c>
      <c r="S3103" s="3">
        <f t="shared" si="480"/>
        <v>-7116045</v>
      </c>
      <c r="T3103" s="4">
        <f t="shared" si="481"/>
        <v>-0.74125468750000001</v>
      </c>
      <c r="U3103" s="5">
        <f t="shared" si="482"/>
        <v>26.599198125000001</v>
      </c>
      <c r="V3103" s="2">
        <f t="shared" si="483"/>
        <v>2005</v>
      </c>
      <c r="W3103" s="18" t="str">
        <f t="shared" si="484"/>
        <v>mart</v>
      </c>
      <c r="X3103" s="18" t="str">
        <f t="shared" si="485"/>
        <v>Andy Garcia</v>
      </c>
      <c r="Y3103" s="18" t="str">
        <f t="shared" si="486"/>
        <v>THE LOST CİTY</v>
      </c>
      <c r="Z3103" s="18" t="str">
        <f t="shared" si="487"/>
        <v>Normal</v>
      </c>
      <c r="AA3103" s="18" t="str">
        <f>VLOOKUP(D3103, lookups!$A$2:$B$18, 2, FALSE)</f>
        <v>Medium Budget</v>
      </c>
      <c r="AB3103" s="18" t="str">
        <f t="shared" si="488"/>
        <v>Not Recommended</v>
      </c>
      <c r="AC3103" s="18" t="str">
        <f t="shared" si="489"/>
        <v>Normal</v>
      </c>
    </row>
    <row r="3104" spans="1:29" x14ac:dyDescent="0.35">
      <c r="A3104" s="18" t="s">
        <v>1233</v>
      </c>
      <c r="B3104" s="19">
        <v>35016</v>
      </c>
      <c r="C3104" s="18" t="s">
        <v>50</v>
      </c>
      <c r="D3104" s="18" t="s">
        <v>79</v>
      </c>
      <c r="E3104" s="18" t="s">
        <v>21</v>
      </c>
      <c r="F3104" s="18" t="s">
        <v>179</v>
      </c>
      <c r="G3104" s="18" t="s">
        <v>150</v>
      </c>
      <c r="H3104" s="18" t="s">
        <v>1234</v>
      </c>
      <c r="I3104" s="18" t="s">
        <v>494</v>
      </c>
      <c r="J3104" s="20">
        <v>423</v>
      </c>
      <c r="K3104" s="20">
        <v>446</v>
      </c>
      <c r="L3104" s="20">
        <v>133</v>
      </c>
      <c r="M3104" s="20">
        <v>127</v>
      </c>
      <c r="N3104" s="20">
        <v>5.7</v>
      </c>
      <c r="O3104" s="20">
        <v>20</v>
      </c>
      <c r="P3104" s="20">
        <v>139</v>
      </c>
      <c r="Q3104" s="3">
        <v>2474000</v>
      </c>
      <c r="R3104" s="3">
        <v>14000000</v>
      </c>
      <c r="S3104" s="3">
        <f t="shared" si="480"/>
        <v>-11526000</v>
      </c>
      <c r="T3104" s="4">
        <f t="shared" si="481"/>
        <v>-0.82328571428571429</v>
      </c>
      <c r="U3104" s="5">
        <f t="shared" si="482"/>
        <v>22.483385714285713</v>
      </c>
      <c r="V3104" s="2">
        <f t="shared" si="483"/>
        <v>1995</v>
      </c>
      <c r="W3104" s="18" t="str">
        <f t="shared" si="484"/>
        <v>noyabr</v>
      </c>
      <c r="X3104" s="18" t="str">
        <f t="shared" si="485"/>
        <v>James Ivory</v>
      </c>
      <c r="Y3104" s="18" t="str">
        <f t="shared" si="486"/>
        <v>JEFFERSON İN PARİS</v>
      </c>
      <c r="Z3104" s="18" t="str">
        <f t="shared" si="487"/>
        <v>Normal</v>
      </c>
      <c r="AA3104" s="18" t="str">
        <f>VLOOKUP(D3104, lookups!$A$2:$B$18, 2, FALSE)</f>
        <v>Medium Budget</v>
      </c>
      <c r="AB3104" s="18" t="str">
        <f t="shared" si="488"/>
        <v>Not Recommended</v>
      </c>
      <c r="AC3104" s="18" t="str">
        <f t="shared" si="489"/>
        <v>High Buzz Mismatch</v>
      </c>
    </row>
    <row r="3105" spans="1:29" x14ac:dyDescent="0.35">
      <c r="A3105" s="18" t="s">
        <v>6688</v>
      </c>
      <c r="B3105" s="19">
        <v>41912</v>
      </c>
      <c r="C3105" s="18" t="s">
        <v>50</v>
      </c>
      <c r="D3105" s="18" t="s">
        <v>79</v>
      </c>
      <c r="E3105" s="18" t="s">
        <v>21</v>
      </c>
      <c r="F3105" s="18" t="s">
        <v>22</v>
      </c>
      <c r="G3105" s="18" t="s">
        <v>110</v>
      </c>
      <c r="H3105" s="18" t="s">
        <v>3449</v>
      </c>
      <c r="I3105" s="18" t="s">
        <v>2755</v>
      </c>
      <c r="J3105" s="20">
        <v>10000</v>
      </c>
      <c r="K3105" s="20">
        <v>12897</v>
      </c>
      <c r="L3105" s="20">
        <v>52</v>
      </c>
      <c r="M3105" s="20">
        <v>13000</v>
      </c>
      <c r="N3105" s="20">
        <v>7</v>
      </c>
      <c r="O3105" s="20">
        <v>163</v>
      </c>
      <c r="P3105" s="20">
        <v>112</v>
      </c>
      <c r="Q3105" s="3">
        <v>2445646</v>
      </c>
      <c r="R3105" s="3">
        <v>5000000</v>
      </c>
      <c r="S3105" s="3">
        <f t="shared" si="480"/>
        <v>-2554354</v>
      </c>
      <c r="T3105" s="4">
        <f t="shared" si="481"/>
        <v>-0.51087079999999996</v>
      </c>
      <c r="U3105" s="5">
        <f t="shared" si="482"/>
        <v>29.09565168</v>
      </c>
      <c r="V3105" s="2">
        <f t="shared" si="483"/>
        <v>2014</v>
      </c>
      <c r="W3105" s="18" t="str">
        <f t="shared" si="484"/>
        <v>sentyabr</v>
      </c>
      <c r="X3105" s="18" t="str">
        <f t="shared" si="485"/>
        <v>Michael Cuesta</v>
      </c>
      <c r="Y3105" s="18" t="str">
        <f t="shared" si="486"/>
        <v>KİLL THE MESSENGER</v>
      </c>
      <c r="Z3105" s="18" t="str">
        <f t="shared" si="487"/>
        <v>Normal</v>
      </c>
      <c r="AA3105" s="18" t="str">
        <f>VLOOKUP(D3105, lookups!$A$2:$B$18, 2, FALSE)</f>
        <v>Medium Budget</v>
      </c>
      <c r="AB3105" s="18" t="str">
        <f t="shared" si="488"/>
        <v>Not Recommended</v>
      </c>
      <c r="AC3105" s="18" t="str">
        <f t="shared" si="489"/>
        <v>Normal</v>
      </c>
    </row>
    <row r="3106" spans="1:29" x14ac:dyDescent="0.35">
      <c r="A3106" s="18" t="s">
        <v>6779</v>
      </c>
      <c r="B3106" s="19">
        <v>41673</v>
      </c>
      <c r="C3106" s="18" t="s">
        <v>50</v>
      </c>
      <c r="D3106" s="18" t="s">
        <v>27</v>
      </c>
      <c r="E3106" s="18" t="s">
        <v>21</v>
      </c>
      <c r="F3106" s="18" t="s">
        <v>22</v>
      </c>
      <c r="G3106" s="18" t="s">
        <v>110</v>
      </c>
      <c r="H3106" s="18" t="s">
        <v>2093</v>
      </c>
      <c r="I3106" s="18" t="s">
        <v>4200</v>
      </c>
      <c r="J3106" s="20">
        <v>883</v>
      </c>
      <c r="K3106" s="20">
        <v>2896</v>
      </c>
      <c r="L3106" s="20">
        <v>0</v>
      </c>
      <c r="M3106" s="20">
        <v>0</v>
      </c>
      <c r="N3106" s="20">
        <v>6.6</v>
      </c>
      <c r="O3106" s="20">
        <v>208</v>
      </c>
      <c r="P3106" s="20">
        <v>122</v>
      </c>
      <c r="Q3106" s="3">
        <v>2428883</v>
      </c>
      <c r="R3106" s="3">
        <v>16000000</v>
      </c>
      <c r="S3106" s="3">
        <f t="shared" si="480"/>
        <v>-13571117</v>
      </c>
      <c r="T3106" s="4">
        <f t="shared" si="481"/>
        <v>-0.84819481249999995</v>
      </c>
      <c r="U3106" s="5">
        <f t="shared" si="482"/>
        <v>26.060722074999997</v>
      </c>
      <c r="V3106" s="2">
        <f t="shared" si="483"/>
        <v>2014</v>
      </c>
      <c r="W3106" s="18" t="str">
        <f t="shared" si="484"/>
        <v>fevral</v>
      </c>
      <c r="X3106" s="18" t="str">
        <f t="shared" si="485"/>
        <v>Tommy Lee Jones</v>
      </c>
      <c r="Y3106" s="18" t="str">
        <f t="shared" si="486"/>
        <v>THE HOMESMAN</v>
      </c>
      <c r="Z3106" s="18" t="str">
        <f t="shared" si="487"/>
        <v>Normal</v>
      </c>
      <c r="AA3106" s="18" t="str">
        <f>VLOOKUP(D3106, lookups!$A$2:$B$18, 2, FALSE)</f>
        <v>Medium Budget</v>
      </c>
      <c r="AB3106" s="18" t="str">
        <f t="shared" si="488"/>
        <v>Not Recommended</v>
      </c>
      <c r="AC3106" s="18" t="str">
        <f t="shared" si="489"/>
        <v>Normal</v>
      </c>
    </row>
    <row r="3107" spans="1:29" x14ac:dyDescent="0.35">
      <c r="A3107" s="18" t="s">
        <v>5698</v>
      </c>
      <c r="B3107" s="19">
        <v>40498</v>
      </c>
      <c r="C3107" s="18" t="s">
        <v>50</v>
      </c>
      <c r="D3107" s="18" t="s">
        <v>27</v>
      </c>
      <c r="E3107" s="18" t="s">
        <v>21</v>
      </c>
      <c r="F3107" s="18" t="s">
        <v>22</v>
      </c>
      <c r="G3107" s="18" t="s">
        <v>150</v>
      </c>
      <c r="H3107" s="18" t="s">
        <v>5699</v>
      </c>
      <c r="I3107" s="18" t="s">
        <v>5700</v>
      </c>
      <c r="J3107" s="20">
        <v>77000</v>
      </c>
      <c r="K3107" s="20">
        <v>77046</v>
      </c>
      <c r="L3107" s="20">
        <v>0</v>
      </c>
      <c r="M3107" s="20">
        <v>0</v>
      </c>
      <c r="N3107" s="20">
        <v>6.4</v>
      </c>
      <c r="O3107" s="20">
        <v>25</v>
      </c>
      <c r="P3107" s="20">
        <v>101</v>
      </c>
      <c r="Q3107" s="3">
        <v>2428241</v>
      </c>
      <c r="R3107" s="3">
        <v>200000</v>
      </c>
      <c r="S3107" s="3">
        <f t="shared" si="480"/>
        <v>2228241</v>
      </c>
      <c r="T3107" s="4">
        <f t="shared" si="481"/>
        <v>11.141204999999999</v>
      </c>
      <c r="U3107" s="5">
        <f t="shared" si="482"/>
        <v>30.056482000000003</v>
      </c>
      <c r="V3107" s="2">
        <f t="shared" si="483"/>
        <v>2010</v>
      </c>
      <c r="W3107" s="18" t="str">
        <f t="shared" si="484"/>
        <v>noyabr</v>
      </c>
      <c r="X3107" s="18" t="str">
        <f t="shared" si="485"/>
        <v>David G. Evans</v>
      </c>
      <c r="Y3107" s="18" t="str">
        <f t="shared" si="486"/>
        <v>THE GRACE CARD</v>
      </c>
      <c r="Z3107" s="18" t="str">
        <f t="shared" si="487"/>
        <v>Normal</v>
      </c>
      <c r="AA3107" s="18" t="str">
        <f>VLOOKUP(D3107, lookups!$A$2:$B$18, 2, FALSE)</f>
        <v>Medium Budget</v>
      </c>
      <c r="AB3107" s="18" t="str">
        <f t="shared" si="488"/>
        <v>Not Recommended</v>
      </c>
      <c r="AC3107" s="18" t="str">
        <f t="shared" si="489"/>
        <v>Normal</v>
      </c>
    </row>
    <row r="3108" spans="1:29" x14ac:dyDescent="0.35">
      <c r="A3108" s="18" t="s">
        <v>4850</v>
      </c>
      <c r="B3108" s="19">
        <v>39118</v>
      </c>
      <c r="C3108" s="18" t="s">
        <v>50</v>
      </c>
      <c r="D3108" s="18" t="s">
        <v>38</v>
      </c>
      <c r="E3108" s="18" t="s">
        <v>21</v>
      </c>
      <c r="F3108" s="18" t="s">
        <v>22</v>
      </c>
      <c r="G3108" s="18" t="s">
        <v>110</v>
      </c>
      <c r="H3108" s="18" t="s">
        <v>2417</v>
      </c>
      <c r="I3108" s="18" t="s">
        <v>1859</v>
      </c>
      <c r="J3108" s="20">
        <v>497</v>
      </c>
      <c r="K3108" s="20">
        <v>776</v>
      </c>
      <c r="L3108" s="20">
        <v>131</v>
      </c>
      <c r="M3108" s="20">
        <v>830</v>
      </c>
      <c r="N3108" s="20">
        <v>6.5</v>
      </c>
      <c r="O3108" s="20">
        <v>121</v>
      </c>
      <c r="P3108" s="20">
        <v>93</v>
      </c>
      <c r="Q3108" s="3">
        <v>2426851</v>
      </c>
      <c r="R3108" s="3">
        <v>4000000</v>
      </c>
      <c r="S3108" s="3">
        <f t="shared" si="480"/>
        <v>-1573149</v>
      </c>
      <c r="T3108" s="4">
        <f t="shared" si="481"/>
        <v>-0.39328724999999998</v>
      </c>
      <c r="U3108" s="5">
        <f t="shared" si="482"/>
        <v>25.925685099999999</v>
      </c>
      <c r="V3108" s="2">
        <f t="shared" si="483"/>
        <v>2007</v>
      </c>
      <c r="W3108" s="18" t="str">
        <f t="shared" si="484"/>
        <v>fevral</v>
      </c>
      <c r="X3108" s="18" t="str">
        <f t="shared" si="485"/>
        <v>John Dahl</v>
      </c>
      <c r="Y3108" s="18" t="str">
        <f t="shared" si="486"/>
        <v>YOU KİLL ME</v>
      </c>
      <c r="Z3108" s="18" t="str">
        <f t="shared" si="487"/>
        <v>Normal</v>
      </c>
      <c r="AA3108" s="18" t="str">
        <f>VLOOKUP(D3108, lookups!$A$2:$B$18, 2, FALSE)</f>
        <v>Medium Budget</v>
      </c>
      <c r="AB3108" s="18" t="str">
        <f t="shared" si="488"/>
        <v>Not Recommended</v>
      </c>
      <c r="AC3108" s="18" t="str">
        <f t="shared" si="489"/>
        <v>Normal</v>
      </c>
    </row>
    <row r="3109" spans="1:29" x14ac:dyDescent="0.35">
      <c r="A3109" s="18" t="s">
        <v>5624</v>
      </c>
      <c r="B3109" s="19">
        <v>40203</v>
      </c>
      <c r="C3109" s="18" t="s">
        <v>50</v>
      </c>
      <c r="D3109" s="18" t="s">
        <v>27</v>
      </c>
      <c r="E3109" s="18" t="s">
        <v>21</v>
      </c>
      <c r="F3109" s="18" t="s">
        <v>101</v>
      </c>
      <c r="G3109" s="18" t="s">
        <v>110</v>
      </c>
      <c r="H3109" s="18" t="s">
        <v>5419</v>
      </c>
      <c r="I3109" s="18" t="s">
        <v>3130</v>
      </c>
      <c r="J3109" s="20">
        <v>10000</v>
      </c>
      <c r="K3109" s="20">
        <v>12867</v>
      </c>
      <c r="L3109" s="20">
        <v>132</v>
      </c>
      <c r="M3109" s="20">
        <v>33000</v>
      </c>
      <c r="N3109" s="20">
        <v>7.2</v>
      </c>
      <c r="O3109" s="20">
        <v>328</v>
      </c>
      <c r="P3109" s="20">
        <v>103</v>
      </c>
      <c r="Q3109" s="3">
        <v>2412045</v>
      </c>
      <c r="R3109" s="3">
        <v>15000000</v>
      </c>
      <c r="S3109" s="3">
        <f t="shared" si="480"/>
        <v>-12587955</v>
      </c>
      <c r="T3109" s="4">
        <f t="shared" si="481"/>
        <v>-0.83919699999999997</v>
      </c>
      <c r="U3109" s="5">
        <f t="shared" si="482"/>
        <v>31.764321200000001</v>
      </c>
      <c r="V3109" s="2">
        <f t="shared" si="483"/>
        <v>2010</v>
      </c>
      <c r="W3109" s="18" t="str">
        <f t="shared" si="484"/>
        <v>yanvar</v>
      </c>
      <c r="X3109" s="18" t="str">
        <f t="shared" si="485"/>
        <v>Mark Romanek</v>
      </c>
      <c r="Y3109" s="18" t="str">
        <f t="shared" si="486"/>
        <v>NEVER LET ME GO</v>
      </c>
      <c r="Z3109" s="18" t="str">
        <f t="shared" si="487"/>
        <v>Normal</v>
      </c>
      <c r="AA3109" s="18" t="str">
        <f>VLOOKUP(D3109, lookups!$A$2:$B$18, 2, FALSE)</f>
        <v>Medium Budget</v>
      </c>
      <c r="AB3109" s="18" t="str">
        <f t="shared" si="488"/>
        <v>Not Recommended</v>
      </c>
      <c r="AC3109" s="18" t="str">
        <f t="shared" si="489"/>
        <v>Normal</v>
      </c>
    </row>
    <row r="3110" spans="1:29" x14ac:dyDescent="0.35">
      <c r="A3110" s="18" t="s">
        <v>1751</v>
      </c>
      <c r="B3110" s="19">
        <v>35983</v>
      </c>
      <c r="C3110" s="18" t="s">
        <v>50</v>
      </c>
      <c r="D3110" s="18" t="s">
        <v>38</v>
      </c>
      <c r="E3110" s="18" t="s">
        <v>21</v>
      </c>
      <c r="F3110" s="18" t="s">
        <v>22</v>
      </c>
      <c r="G3110" s="18" t="s">
        <v>110</v>
      </c>
      <c r="H3110" s="18" t="s">
        <v>889</v>
      </c>
      <c r="I3110" s="18" t="s">
        <v>1752</v>
      </c>
      <c r="J3110" s="20">
        <v>1000</v>
      </c>
      <c r="K3110" s="20">
        <v>4762</v>
      </c>
      <c r="L3110" s="20">
        <v>787</v>
      </c>
      <c r="M3110" s="20">
        <v>0</v>
      </c>
      <c r="N3110" s="20">
        <v>7.5</v>
      </c>
      <c r="O3110" s="20">
        <v>106</v>
      </c>
      <c r="P3110" s="20">
        <v>110</v>
      </c>
      <c r="Q3110" s="3">
        <v>2365931</v>
      </c>
      <c r="R3110" s="3">
        <v>1500000</v>
      </c>
      <c r="S3110" s="3">
        <f t="shared" si="480"/>
        <v>865931</v>
      </c>
      <c r="T3110" s="4">
        <f t="shared" si="481"/>
        <v>0.57728733333333337</v>
      </c>
      <c r="U3110" s="5">
        <f t="shared" si="482"/>
        <v>30.230914933333334</v>
      </c>
      <c r="V3110" s="2">
        <f t="shared" si="483"/>
        <v>1998</v>
      </c>
      <c r="W3110" s="18" t="str">
        <f t="shared" si="484"/>
        <v>iyul</v>
      </c>
      <c r="X3110" s="18" t="str">
        <f t="shared" si="485"/>
        <v>Vincent Gallo</v>
      </c>
      <c r="Y3110" s="18" t="str">
        <f t="shared" si="486"/>
        <v>BUFFALO '66</v>
      </c>
      <c r="Z3110" s="18" t="str">
        <f t="shared" si="487"/>
        <v>Normal</v>
      </c>
      <c r="AA3110" s="18" t="str">
        <f>VLOOKUP(D3110, lookups!$A$2:$B$18, 2, FALSE)</f>
        <v>Medium Budget</v>
      </c>
      <c r="AB3110" s="18" t="str">
        <f t="shared" si="488"/>
        <v>Not Recommended</v>
      </c>
      <c r="AC3110" s="18" t="str">
        <f t="shared" si="489"/>
        <v>Normal</v>
      </c>
    </row>
    <row r="3111" spans="1:29" x14ac:dyDescent="0.35">
      <c r="A3111" s="18" t="s">
        <v>3439</v>
      </c>
      <c r="B3111" s="19">
        <v>37760</v>
      </c>
      <c r="C3111" s="18" t="s">
        <v>50</v>
      </c>
      <c r="D3111" s="18" t="s">
        <v>38</v>
      </c>
      <c r="E3111" s="18" t="s">
        <v>21</v>
      </c>
      <c r="F3111" s="18" t="s">
        <v>22</v>
      </c>
      <c r="G3111" s="18" t="s">
        <v>150</v>
      </c>
      <c r="H3111" s="18" t="s">
        <v>1351</v>
      </c>
      <c r="I3111" s="18" t="s">
        <v>3440</v>
      </c>
      <c r="J3111" s="20">
        <v>1000</v>
      </c>
      <c r="K3111" s="20">
        <v>3010</v>
      </c>
      <c r="L3111" s="20">
        <v>54</v>
      </c>
      <c r="M3111" s="20">
        <v>0</v>
      </c>
      <c r="N3111" s="20">
        <v>7.1</v>
      </c>
      <c r="O3111" s="20">
        <v>131</v>
      </c>
      <c r="P3111" s="20">
        <v>80</v>
      </c>
      <c r="Q3111" s="3">
        <v>2360184</v>
      </c>
      <c r="R3111" s="3">
        <v>300000</v>
      </c>
      <c r="S3111" s="3">
        <f t="shared" si="480"/>
        <v>2060184</v>
      </c>
      <c r="T3111" s="4">
        <f t="shared" si="481"/>
        <v>6.8672800000000001</v>
      </c>
      <c r="U3111" s="5">
        <f t="shared" si="482"/>
        <v>31.146912</v>
      </c>
      <c r="V3111" s="2">
        <f t="shared" si="483"/>
        <v>2003</v>
      </c>
      <c r="W3111" s="18" t="str">
        <f t="shared" si="484"/>
        <v>may</v>
      </c>
      <c r="X3111" s="18" t="str">
        <f t="shared" si="485"/>
        <v>Peter Hedges</v>
      </c>
      <c r="Y3111" s="18" t="str">
        <f t="shared" si="486"/>
        <v>PİECES OF APRİL</v>
      </c>
      <c r="Z3111" s="18" t="str">
        <f t="shared" si="487"/>
        <v>Normal</v>
      </c>
      <c r="AA3111" s="18" t="str">
        <f>VLOOKUP(D3111, lookups!$A$2:$B$18, 2, FALSE)</f>
        <v>Medium Budget</v>
      </c>
      <c r="AB3111" s="18" t="str">
        <f t="shared" si="488"/>
        <v>Not Recommended</v>
      </c>
      <c r="AC3111" s="18" t="str">
        <f t="shared" si="489"/>
        <v>Normal</v>
      </c>
    </row>
    <row r="3112" spans="1:29" x14ac:dyDescent="0.35">
      <c r="A3112" s="18" t="s">
        <v>3305</v>
      </c>
      <c r="B3112" s="19">
        <v>37848</v>
      </c>
      <c r="C3112" s="18" t="s">
        <v>19</v>
      </c>
      <c r="D3112" s="18" t="s">
        <v>38</v>
      </c>
      <c r="E3112" s="18" t="s">
        <v>178</v>
      </c>
      <c r="F3112" s="18" t="s">
        <v>179</v>
      </c>
      <c r="G3112" s="18" t="s">
        <v>150</v>
      </c>
      <c r="H3112" s="18" t="s">
        <v>3306</v>
      </c>
      <c r="I3112" s="18" t="s">
        <v>3307</v>
      </c>
      <c r="J3112" s="20">
        <v>572</v>
      </c>
      <c r="K3112" s="20">
        <v>1776</v>
      </c>
      <c r="L3112" s="20">
        <v>22</v>
      </c>
      <c r="M3112" s="20">
        <v>235</v>
      </c>
      <c r="N3112" s="20">
        <v>6.9</v>
      </c>
      <c r="O3112" s="20">
        <v>69</v>
      </c>
      <c r="P3112" s="20">
        <v>114</v>
      </c>
      <c r="Q3112" s="3">
        <v>2353728</v>
      </c>
      <c r="R3112" s="3">
        <v>20000000</v>
      </c>
      <c r="S3112" s="3">
        <f t="shared" si="480"/>
        <v>-17646272</v>
      </c>
      <c r="T3112" s="4">
        <f t="shared" si="481"/>
        <v>-0.88231360000000003</v>
      </c>
      <c r="U3112" s="5">
        <f t="shared" si="482"/>
        <v>27.27057456</v>
      </c>
      <c r="V3112" s="2">
        <f t="shared" si="483"/>
        <v>2003</v>
      </c>
      <c r="W3112" s="18" t="str">
        <f t="shared" si="484"/>
        <v>avgust</v>
      </c>
      <c r="X3112" s="18" t="str">
        <f t="shared" si="485"/>
        <v>Jean-Paul Rappeneau</v>
      </c>
      <c r="Y3112" s="18" t="str">
        <f t="shared" si="486"/>
        <v>BON VOYAGE</v>
      </c>
      <c r="Z3112" s="18" t="str">
        <f t="shared" si="487"/>
        <v>Normal</v>
      </c>
      <c r="AA3112" s="18" t="str">
        <f>VLOOKUP(D3112, lookups!$A$2:$B$18, 2, FALSE)</f>
        <v>Medium Budget</v>
      </c>
      <c r="AB3112" s="18" t="str">
        <f t="shared" si="488"/>
        <v>Not Recommended</v>
      </c>
      <c r="AC3112" s="18" t="str">
        <f t="shared" si="489"/>
        <v>Normal</v>
      </c>
    </row>
    <row r="3113" spans="1:29" x14ac:dyDescent="0.35">
      <c r="A3113" s="18" t="s">
        <v>5011</v>
      </c>
      <c r="B3113" s="19">
        <v>39644</v>
      </c>
      <c r="C3113" s="18" t="s">
        <v>50</v>
      </c>
      <c r="D3113" s="18" t="s">
        <v>27</v>
      </c>
      <c r="E3113" s="18" t="s">
        <v>21</v>
      </c>
      <c r="F3113" s="18" t="s">
        <v>22</v>
      </c>
      <c r="G3113" s="18" t="s">
        <v>110</v>
      </c>
      <c r="H3113" s="18" t="s">
        <v>3013</v>
      </c>
      <c r="I3113" s="18" t="s">
        <v>1692</v>
      </c>
      <c r="J3113" s="20">
        <v>1000</v>
      </c>
      <c r="K3113" s="20">
        <v>2158</v>
      </c>
      <c r="L3113" s="20">
        <v>342</v>
      </c>
      <c r="M3113" s="20">
        <v>0</v>
      </c>
      <c r="N3113" s="20">
        <v>6.8</v>
      </c>
      <c r="O3113" s="20">
        <v>158</v>
      </c>
      <c r="P3113" s="20">
        <v>99</v>
      </c>
      <c r="Q3113" s="3">
        <v>2344847</v>
      </c>
      <c r="R3113" s="3">
        <v>7000000</v>
      </c>
      <c r="S3113" s="3">
        <f t="shared" si="480"/>
        <v>-4655153</v>
      </c>
      <c r="T3113" s="4">
        <f t="shared" si="481"/>
        <v>-0.66502185714285711</v>
      </c>
      <c r="U3113" s="5">
        <f t="shared" si="482"/>
        <v>26.933991257142857</v>
      </c>
      <c r="V3113" s="2">
        <f t="shared" si="483"/>
        <v>2008</v>
      </c>
      <c r="W3113" s="18" t="str">
        <f t="shared" si="484"/>
        <v>iyul</v>
      </c>
      <c r="X3113" s="18" t="str">
        <f t="shared" si="485"/>
        <v>David Mamet</v>
      </c>
      <c r="Y3113" s="18" t="str">
        <f t="shared" si="486"/>
        <v>REDBELT</v>
      </c>
      <c r="Z3113" s="18" t="str">
        <f t="shared" si="487"/>
        <v>Normal</v>
      </c>
      <c r="AA3113" s="18" t="str">
        <f>VLOOKUP(D3113, lookups!$A$2:$B$18, 2, FALSE)</f>
        <v>Medium Budget</v>
      </c>
      <c r="AB3113" s="18" t="str">
        <f t="shared" si="488"/>
        <v>Not Recommended</v>
      </c>
      <c r="AC3113" s="18" t="str">
        <f t="shared" si="489"/>
        <v>Normal</v>
      </c>
    </row>
    <row r="3114" spans="1:29" x14ac:dyDescent="0.35">
      <c r="A3114" s="18" t="s">
        <v>3707</v>
      </c>
      <c r="B3114" s="19">
        <v>38303</v>
      </c>
      <c r="C3114" s="18" t="s">
        <v>50</v>
      </c>
      <c r="D3114" s="18" t="s">
        <v>20</v>
      </c>
      <c r="E3114" s="18" t="s">
        <v>21</v>
      </c>
      <c r="F3114" s="18" t="s">
        <v>101</v>
      </c>
      <c r="G3114" s="18" t="s">
        <v>110</v>
      </c>
      <c r="H3114" s="18" t="s">
        <v>3180</v>
      </c>
      <c r="I3114" s="18" t="s">
        <v>3708</v>
      </c>
      <c r="J3114" s="20">
        <v>27000</v>
      </c>
      <c r="K3114" s="20">
        <v>29277</v>
      </c>
      <c r="L3114" s="20">
        <v>905</v>
      </c>
      <c r="M3114" s="20">
        <v>0</v>
      </c>
      <c r="N3114" s="20">
        <v>7.4</v>
      </c>
      <c r="O3114" s="20">
        <v>149</v>
      </c>
      <c r="P3114" s="20">
        <v>105</v>
      </c>
      <c r="Q3114" s="3">
        <v>2338695</v>
      </c>
      <c r="R3114" s="3">
        <v>4000000</v>
      </c>
      <c r="S3114" s="3">
        <f t="shared" si="480"/>
        <v>-1661305</v>
      </c>
      <c r="T3114" s="4">
        <f t="shared" si="481"/>
        <v>-0.41532625000000001</v>
      </c>
      <c r="U3114" s="5">
        <f t="shared" si="482"/>
        <v>29.4338695</v>
      </c>
      <c r="V3114" s="2">
        <f t="shared" si="483"/>
        <v>2004</v>
      </c>
      <c r="W3114" s="18" t="str">
        <f t="shared" si="484"/>
        <v>noyabr</v>
      </c>
      <c r="X3114" s="18" t="str">
        <f t="shared" si="485"/>
        <v>Matthew Vaughn</v>
      </c>
      <c r="Y3114" s="18" t="str">
        <f t="shared" si="486"/>
        <v>LAYER CAKE</v>
      </c>
      <c r="Z3114" s="18" t="str">
        <f t="shared" si="487"/>
        <v>Normal</v>
      </c>
      <c r="AA3114" s="18" t="str">
        <f>VLOOKUP(D3114, lookups!$A$2:$B$18, 2, FALSE)</f>
        <v>Medium Budget</v>
      </c>
      <c r="AB3114" s="18" t="str">
        <f t="shared" si="488"/>
        <v>Not Recommended</v>
      </c>
      <c r="AC3114" s="18" t="str">
        <f t="shared" si="489"/>
        <v>Normal</v>
      </c>
    </row>
    <row r="3115" spans="1:29" x14ac:dyDescent="0.35">
      <c r="A3115" s="18" t="s">
        <v>5809</v>
      </c>
      <c r="B3115" s="19">
        <v>40727</v>
      </c>
      <c r="C3115" s="18" t="s">
        <v>50</v>
      </c>
      <c r="D3115" s="18" t="s">
        <v>38</v>
      </c>
      <c r="E3115" s="18" t="s">
        <v>21</v>
      </c>
      <c r="F3115" s="18" t="s">
        <v>22</v>
      </c>
      <c r="G3115" s="18" t="s">
        <v>110</v>
      </c>
      <c r="H3115" s="18" t="s">
        <v>1481</v>
      </c>
      <c r="I3115" s="18" t="s">
        <v>5810</v>
      </c>
      <c r="J3115" s="20">
        <v>982</v>
      </c>
      <c r="K3115" s="20">
        <v>2603</v>
      </c>
      <c r="L3115" s="20">
        <v>105</v>
      </c>
      <c r="M3115" s="20">
        <v>0</v>
      </c>
      <c r="N3115" s="20">
        <v>3.3</v>
      </c>
      <c r="O3115" s="20">
        <v>49</v>
      </c>
      <c r="P3115" s="20">
        <v>97</v>
      </c>
      <c r="Q3115" s="3">
        <v>2331318</v>
      </c>
      <c r="R3115" s="3">
        <v>10000000</v>
      </c>
      <c r="S3115" s="3">
        <f t="shared" si="480"/>
        <v>-7668682</v>
      </c>
      <c r="T3115" s="4">
        <f t="shared" si="481"/>
        <v>-0.7668682</v>
      </c>
      <c r="U3115" s="5">
        <f t="shared" si="482"/>
        <v>12.89325272</v>
      </c>
      <c r="V3115" s="2">
        <f t="shared" si="483"/>
        <v>2011</v>
      </c>
      <c r="W3115" s="18" t="str">
        <f t="shared" si="484"/>
        <v>iyul</v>
      </c>
      <c r="X3115" s="18" t="str">
        <f t="shared" si="485"/>
        <v>Tom Brady</v>
      </c>
      <c r="Y3115" s="18" t="str">
        <f t="shared" si="486"/>
        <v>BUCKY LARSON: BORN TO BE A STAR</v>
      </c>
      <c r="Z3115" s="18" t="str">
        <f t="shared" si="487"/>
        <v>Normal</v>
      </c>
      <c r="AA3115" s="18" t="str">
        <f>VLOOKUP(D3115, lookups!$A$2:$B$18, 2, FALSE)</f>
        <v>Medium Budget</v>
      </c>
      <c r="AB3115" s="18" t="str">
        <f t="shared" si="488"/>
        <v>Not Recommended</v>
      </c>
      <c r="AC3115" s="18" t="str">
        <f t="shared" si="489"/>
        <v>High Buzz Mismatch</v>
      </c>
    </row>
    <row r="3116" spans="1:29" x14ac:dyDescent="0.35">
      <c r="A3116" s="18" t="s">
        <v>2757</v>
      </c>
      <c r="B3116" s="19">
        <v>37180</v>
      </c>
      <c r="C3116" s="18" t="s">
        <v>50</v>
      </c>
      <c r="D3116" s="18" t="s">
        <v>27</v>
      </c>
      <c r="E3116" s="18" t="s">
        <v>21</v>
      </c>
      <c r="F3116" s="18" t="s">
        <v>101</v>
      </c>
      <c r="G3116" s="18" t="s">
        <v>110</v>
      </c>
      <c r="H3116" s="18" t="s">
        <v>1037</v>
      </c>
      <c r="I3116" s="18" t="s">
        <v>2758</v>
      </c>
      <c r="J3116" s="20">
        <v>5000</v>
      </c>
      <c r="K3116" s="20">
        <v>7166</v>
      </c>
      <c r="L3116" s="20">
        <v>40</v>
      </c>
      <c r="M3116" s="20">
        <v>305</v>
      </c>
      <c r="N3116" s="20">
        <v>7</v>
      </c>
      <c r="O3116" s="20">
        <v>61</v>
      </c>
      <c r="P3116" s="20">
        <v>109</v>
      </c>
      <c r="Q3116" s="3">
        <v>2326407</v>
      </c>
      <c r="R3116" s="3">
        <v>12000000</v>
      </c>
      <c r="S3116" s="3">
        <f t="shared" si="480"/>
        <v>-9673593</v>
      </c>
      <c r="T3116" s="4">
        <f t="shared" si="481"/>
        <v>-0.80613274999999995</v>
      </c>
      <c r="U3116" s="5">
        <f t="shared" si="482"/>
        <v>27.708046899999999</v>
      </c>
      <c r="V3116" s="2">
        <f t="shared" si="483"/>
        <v>2001</v>
      </c>
      <c r="W3116" s="18" t="str">
        <f t="shared" si="484"/>
        <v>oktyabr</v>
      </c>
      <c r="X3116" s="18" t="str">
        <f t="shared" si="485"/>
        <v>Fred Schepisi</v>
      </c>
      <c r="Y3116" s="18" t="str">
        <f t="shared" si="486"/>
        <v>LAST ORDERS</v>
      </c>
      <c r="Z3116" s="18" t="str">
        <f t="shared" si="487"/>
        <v>Normal</v>
      </c>
      <c r="AA3116" s="18" t="str">
        <f>VLOOKUP(D3116, lookups!$A$2:$B$18, 2, FALSE)</f>
        <v>Medium Budget</v>
      </c>
      <c r="AB3116" s="18" t="str">
        <f t="shared" si="488"/>
        <v>Not Recommended</v>
      </c>
      <c r="AC3116" s="18" t="str">
        <f t="shared" si="489"/>
        <v>Normal</v>
      </c>
    </row>
    <row r="3117" spans="1:29" x14ac:dyDescent="0.35">
      <c r="A3117" s="18" t="s">
        <v>6577</v>
      </c>
      <c r="B3117" s="19">
        <v>41512</v>
      </c>
      <c r="C3117" s="18" t="s">
        <v>50</v>
      </c>
      <c r="D3117" s="18" t="s">
        <v>20</v>
      </c>
      <c r="E3117" s="18" t="s">
        <v>21</v>
      </c>
      <c r="F3117" s="18" t="s">
        <v>101</v>
      </c>
      <c r="G3117" s="18" t="s">
        <v>110</v>
      </c>
      <c r="H3117" s="18" t="s">
        <v>1236</v>
      </c>
      <c r="I3117" s="18" t="s">
        <v>1485</v>
      </c>
      <c r="J3117" s="20">
        <v>3000</v>
      </c>
      <c r="K3117" s="20">
        <v>5056</v>
      </c>
      <c r="L3117" s="20">
        <v>0</v>
      </c>
      <c r="M3117" s="20">
        <v>23000</v>
      </c>
      <c r="N3117" s="20">
        <v>7</v>
      </c>
      <c r="O3117" s="20">
        <v>393</v>
      </c>
      <c r="P3117" s="20">
        <v>101</v>
      </c>
      <c r="Q3117" s="3">
        <v>2319187</v>
      </c>
      <c r="R3117" s="3">
        <v>20000000</v>
      </c>
      <c r="S3117" s="3">
        <f t="shared" si="480"/>
        <v>-17680813</v>
      </c>
      <c r="T3117" s="4">
        <f t="shared" si="481"/>
        <v>-0.88404064999999998</v>
      </c>
      <c r="U3117" s="5">
        <f t="shared" si="482"/>
        <v>29.946383740000002</v>
      </c>
      <c r="V3117" s="2">
        <f t="shared" si="483"/>
        <v>2013</v>
      </c>
      <c r="W3117" s="18" t="str">
        <f t="shared" si="484"/>
        <v>avgust</v>
      </c>
      <c r="X3117" s="18" t="str">
        <f t="shared" si="485"/>
        <v>Danny Boyle</v>
      </c>
      <c r="Y3117" s="18" t="str">
        <f t="shared" si="486"/>
        <v>TRANCE</v>
      </c>
      <c r="Z3117" s="18" t="str">
        <f t="shared" si="487"/>
        <v>Normal</v>
      </c>
      <c r="AA3117" s="18" t="str">
        <f>VLOOKUP(D3117, lookups!$A$2:$B$18, 2, FALSE)</f>
        <v>Medium Budget</v>
      </c>
      <c r="AB3117" s="18" t="str">
        <f t="shared" si="488"/>
        <v>Not Recommended</v>
      </c>
      <c r="AC3117" s="18" t="str">
        <f t="shared" si="489"/>
        <v>Normal</v>
      </c>
    </row>
    <row r="3118" spans="1:29" x14ac:dyDescent="0.35">
      <c r="A3118" s="18" t="s">
        <v>553</v>
      </c>
      <c r="B3118" s="19">
        <v>31729</v>
      </c>
      <c r="C3118" s="18" t="s">
        <v>50</v>
      </c>
      <c r="D3118" s="18" t="s">
        <v>58</v>
      </c>
      <c r="E3118" s="18" t="s">
        <v>21</v>
      </c>
      <c r="F3118" s="18" t="s">
        <v>101</v>
      </c>
      <c r="G3118" s="18" t="s">
        <v>150</v>
      </c>
      <c r="H3118" s="18" t="s">
        <v>529</v>
      </c>
      <c r="I3118" s="18" t="s">
        <v>554</v>
      </c>
      <c r="J3118" s="20">
        <v>400</v>
      </c>
      <c r="K3118" s="20">
        <v>805</v>
      </c>
      <c r="L3118" s="20">
        <v>3</v>
      </c>
      <c r="M3118" s="20">
        <v>154</v>
      </c>
      <c r="N3118" s="20">
        <v>3</v>
      </c>
      <c r="O3118" s="20">
        <v>21</v>
      </c>
      <c r="P3118" s="20">
        <v>97</v>
      </c>
      <c r="Q3118" s="3">
        <v>2315683</v>
      </c>
      <c r="R3118" s="3">
        <v>17000000</v>
      </c>
      <c r="S3118" s="3">
        <f t="shared" si="480"/>
        <v>-14684317</v>
      </c>
      <c r="T3118" s="4">
        <f t="shared" si="481"/>
        <v>-0.86378335294117647</v>
      </c>
      <c r="U3118" s="5">
        <f t="shared" si="482"/>
        <v>11.669886658823529</v>
      </c>
      <c r="V3118" s="2">
        <f t="shared" si="483"/>
        <v>1986</v>
      </c>
      <c r="W3118" s="18" t="str">
        <f t="shared" si="484"/>
        <v>noyabr</v>
      </c>
      <c r="X3118" s="18" t="str">
        <f t="shared" si="485"/>
        <v>Jim Goddard</v>
      </c>
      <c r="Y3118" s="18" t="str">
        <f t="shared" si="486"/>
        <v>SHANGHAİ SURPRİSE</v>
      </c>
      <c r="Z3118" s="18" t="str">
        <f t="shared" si="487"/>
        <v>Normal</v>
      </c>
      <c r="AA3118" s="18" t="str">
        <f>VLOOKUP(D3118, lookups!$A$2:$B$18, 2, FALSE)</f>
        <v>High Budget</v>
      </c>
      <c r="AB3118" s="18" t="str">
        <f t="shared" si="488"/>
        <v>Not Recommended</v>
      </c>
      <c r="AC3118" s="18" t="str">
        <f t="shared" si="489"/>
        <v>High Buzz Mismatch</v>
      </c>
    </row>
    <row r="3119" spans="1:29" x14ac:dyDescent="0.35">
      <c r="A3119" s="18" t="s">
        <v>1584</v>
      </c>
      <c r="B3119" s="19">
        <v>35583</v>
      </c>
      <c r="C3119" s="18" t="s">
        <v>50</v>
      </c>
      <c r="D3119" s="18" t="s">
        <v>38</v>
      </c>
      <c r="E3119" s="18" t="s">
        <v>21</v>
      </c>
      <c r="F3119" s="18" t="s">
        <v>22</v>
      </c>
      <c r="G3119" s="18" t="s">
        <v>110</v>
      </c>
      <c r="H3119" s="18" t="s">
        <v>1585</v>
      </c>
      <c r="I3119" s="18" t="s">
        <v>1586</v>
      </c>
      <c r="J3119" s="20">
        <v>465</v>
      </c>
      <c r="K3119" s="20">
        <v>714</v>
      </c>
      <c r="L3119" s="20">
        <v>21</v>
      </c>
      <c r="M3119" s="20">
        <v>161</v>
      </c>
      <c r="N3119" s="20">
        <v>6.5</v>
      </c>
      <c r="O3119" s="20">
        <v>25</v>
      </c>
      <c r="P3119" s="20">
        <v>84</v>
      </c>
      <c r="Q3119" s="3">
        <v>2301777</v>
      </c>
      <c r="R3119" s="3">
        <v>650000</v>
      </c>
      <c r="S3119" s="3">
        <f t="shared" si="480"/>
        <v>1651777</v>
      </c>
      <c r="T3119" s="4">
        <f t="shared" si="481"/>
        <v>2.5411953846153845</v>
      </c>
      <c r="U3119" s="5">
        <f t="shared" si="482"/>
        <v>27.032578153846156</v>
      </c>
      <c r="V3119" s="2">
        <f t="shared" si="483"/>
        <v>1997</v>
      </c>
      <c r="W3119" s="18" t="str">
        <f t="shared" si="484"/>
        <v>iyun</v>
      </c>
      <c r="X3119" s="18" t="str">
        <f t="shared" si="485"/>
        <v>Christopher Scott Cherot</v>
      </c>
      <c r="Y3119" s="18" t="str">
        <f t="shared" si="486"/>
        <v>HAV PLENTY</v>
      </c>
      <c r="Z3119" s="18" t="str">
        <f t="shared" si="487"/>
        <v>Normal</v>
      </c>
      <c r="AA3119" s="18" t="str">
        <f>VLOOKUP(D3119, lookups!$A$2:$B$18, 2, FALSE)</f>
        <v>Medium Budget</v>
      </c>
      <c r="AB3119" s="18" t="str">
        <f t="shared" si="488"/>
        <v>Not Recommended</v>
      </c>
      <c r="AC3119" s="18" t="str">
        <f t="shared" si="489"/>
        <v>Normal</v>
      </c>
    </row>
    <row r="3120" spans="1:29" x14ac:dyDescent="0.35">
      <c r="A3120" s="18" t="s">
        <v>37</v>
      </c>
      <c r="B3120" s="19">
        <v>12295</v>
      </c>
      <c r="C3120" s="18" t="s">
        <v>19</v>
      </c>
      <c r="D3120" s="18" t="s">
        <v>38</v>
      </c>
      <c r="E3120" s="18" t="s">
        <v>21</v>
      </c>
      <c r="F3120" s="18" t="s">
        <v>22</v>
      </c>
      <c r="G3120" s="18" t="s">
        <v>39</v>
      </c>
      <c r="H3120" s="18" t="s">
        <v>40</v>
      </c>
      <c r="I3120" s="18" t="s">
        <v>41</v>
      </c>
      <c r="J3120" s="20">
        <v>610</v>
      </c>
      <c r="K3120" s="20">
        <v>995</v>
      </c>
      <c r="L3120" s="20">
        <v>24</v>
      </c>
      <c r="M3120" s="20">
        <v>439</v>
      </c>
      <c r="N3120" s="20">
        <v>7.7</v>
      </c>
      <c r="O3120" s="20">
        <v>65</v>
      </c>
      <c r="P3120" s="20">
        <v>89</v>
      </c>
      <c r="Q3120" s="3">
        <v>2300000</v>
      </c>
      <c r="R3120" s="3">
        <v>439000</v>
      </c>
      <c r="S3120" s="3">
        <f t="shared" si="480"/>
        <v>1861000</v>
      </c>
      <c r="T3120" s="4">
        <f t="shared" si="481"/>
        <v>4.2391799544419131</v>
      </c>
      <c r="U3120" s="5">
        <f t="shared" si="482"/>
        <v>32.539571981776767</v>
      </c>
      <c r="V3120" s="2">
        <f t="shared" si="483"/>
        <v>1933</v>
      </c>
      <c r="W3120" s="18" t="str">
        <f t="shared" si="484"/>
        <v>avgust</v>
      </c>
      <c r="X3120" s="18" t="str">
        <f t="shared" si="485"/>
        <v>Lloyd Bacon</v>
      </c>
      <c r="Y3120" s="18" t="str">
        <f t="shared" si="486"/>
        <v>42ND STREET</v>
      </c>
      <c r="Z3120" s="18" t="str">
        <f t="shared" si="487"/>
        <v>Normal</v>
      </c>
      <c r="AA3120" s="18" t="str">
        <f>VLOOKUP(D3120, lookups!$A$2:$B$18, 2, FALSE)</f>
        <v>Medium Budget</v>
      </c>
      <c r="AB3120" s="18" t="str">
        <f t="shared" si="488"/>
        <v>Not Recommended</v>
      </c>
      <c r="AC3120" s="18" t="str">
        <f t="shared" si="489"/>
        <v>Normal</v>
      </c>
    </row>
    <row r="3121" spans="1:29" x14ac:dyDescent="0.35">
      <c r="A3121" s="18" t="s">
        <v>1626</v>
      </c>
      <c r="B3121" s="19">
        <v>35629</v>
      </c>
      <c r="C3121" s="18" t="s">
        <v>50</v>
      </c>
      <c r="D3121" s="18" t="s">
        <v>58</v>
      </c>
      <c r="E3121" s="18" t="s">
        <v>96</v>
      </c>
      <c r="F3121" s="18" t="s">
        <v>97</v>
      </c>
      <c r="G3121" s="18" t="s">
        <v>150</v>
      </c>
      <c r="H3121" s="18" t="s">
        <v>1582</v>
      </c>
      <c r="I3121" s="18" t="s">
        <v>1627</v>
      </c>
      <c r="J3121" s="20">
        <v>893</v>
      </c>
      <c r="K3121" s="20">
        <v>2710</v>
      </c>
      <c r="L3121" s="20">
        <v>6000</v>
      </c>
      <c r="M3121" s="20">
        <v>11000</v>
      </c>
      <c r="N3121" s="20">
        <v>8.4</v>
      </c>
      <c r="O3121" s="20">
        <v>174</v>
      </c>
      <c r="P3121" s="20">
        <v>134</v>
      </c>
      <c r="Q3121" s="3">
        <v>2298191</v>
      </c>
      <c r="R3121" s="3">
        <v>2400000000</v>
      </c>
      <c r="S3121" s="3">
        <f t="shared" si="480"/>
        <v>-2397701809</v>
      </c>
      <c r="T3121" s="4">
        <f t="shared" si="481"/>
        <v>-0.99904242041666669</v>
      </c>
      <c r="U3121" s="5">
        <f t="shared" si="482"/>
        <v>34.300383031833334</v>
      </c>
      <c r="V3121" s="2">
        <f t="shared" si="483"/>
        <v>1997</v>
      </c>
      <c r="W3121" s="18" t="str">
        <f t="shared" si="484"/>
        <v>iyul</v>
      </c>
      <c r="X3121" s="18" t="str">
        <f t="shared" si="485"/>
        <v>Hayao Miyazaki</v>
      </c>
      <c r="Y3121" s="18" t="str">
        <f t="shared" si="486"/>
        <v>PRİNCESS MONONOKE</v>
      </c>
      <c r="Z3121" s="18" t="str">
        <f t="shared" si="487"/>
        <v>Underperformer</v>
      </c>
      <c r="AA3121" s="18" t="str">
        <f>VLOOKUP(D3121, lookups!$A$2:$B$18, 2, FALSE)</f>
        <v>High Budget</v>
      </c>
      <c r="AB3121" s="18" t="str">
        <f t="shared" si="488"/>
        <v>Not Recommended</v>
      </c>
      <c r="AC3121" s="18" t="str">
        <f t="shared" si="489"/>
        <v>High Buzz / High Score</v>
      </c>
    </row>
    <row r="3122" spans="1:29" x14ac:dyDescent="0.35">
      <c r="A3122" s="18" t="s">
        <v>5140</v>
      </c>
      <c r="B3122" s="19">
        <v>39580</v>
      </c>
      <c r="C3122" s="18" t="s">
        <v>50</v>
      </c>
      <c r="D3122" s="18" t="s">
        <v>51</v>
      </c>
      <c r="E3122" s="18" t="s">
        <v>4499</v>
      </c>
      <c r="F3122" s="18" t="s">
        <v>4500</v>
      </c>
      <c r="G3122" s="18" t="s">
        <v>110</v>
      </c>
      <c r="H3122" s="18" t="s">
        <v>5141</v>
      </c>
      <c r="I3122" s="18" t="s">
        <v>5141</v>
      </c>
      <c r="J3122" s="20">
        <v>56</v>
      </c>
      <c r="K3122" s="20">
        <v>56</v>
      </c>
      <c r="L3122" s="20">
        <v>56</v>
      </c>
      <c r="M3122" s="20">
        <v>0</v>
      </c>
      <c r="N3122" s="20">
        <v>8</v>
      </c>
      <c r="O3122" s="20">
        <v>231</v>
      </c>
      <c r="P3122" s="20">
        <v>90</v>
      </c>
      <c r="Q3122" s="3">
        <v>2283276</v>
      </c>
      <c r="R3122" s="3">
        <v>1500000</v>
      </c>
      <c r="S3122" s="3">
        <f t="shared" si="480"/>
        <v>783276</v>
      </c>
      <c r="T3122" s="4">
        <f t="shared" si="481"/>
        <v>0.52218399999999998</v>
      </c>
      <c r="U3122" s="5">
        <f t="shared" si="482"/>
        <v>32.208873599999997</v>
      </c>
      <c r="V3122" s="2">
        <f t="shared" si="483"/>
        <v>2008</v>
      </c>
      <c r="W3122" s="18" t="str">
        <f t="shared" si="484"/>
        <v>may</v>
      </c>
      <c r="X3122" s="18" t="str">
        <f t="shared" si="485"/>
        <v>Ari Folman</v>
      </c>
      <c r="Y3122" s="18" t="str">
        <f t="shared" si="486"/>
        <v>WALTZ WİTH BASHİR</v>
      </c>
      <c r="Z3122" s="18" t="str">
        <f t="shared" si="487"/>
        <v>Normal</v>
      </c>
      <c r="AA3122" s="18" t="str">
        <f>VLOOKUP(D3122, lookups!$A$2:$B$18, 2, FALSE)</f>
        <v>High Budget</v>
      </c>
      <c r="AB3122" s="18" t="str">
        <f t="shared" si="488"/>
        <v>Not Recommended</v>
      </c>
      <c r="AC3122" s="18" t="str">
        <f t="shared" si="489"/>
        <v>High Buzz / High Score</v>
      </c>
    </row>
    <row r="3123" spans="1:29" x14ac:dyDescent="0.35">
      <c r="A3123" s="18" t="s">
        <v>873</v>
      </c>
      <c r="B3123" s="19">
        <v>33322</v>
      </c>
      <c r="C3123" s="18" t="s">
        <v>50</v>
      </c>
      <c r="D3123" s="18" t="s">
        <v>95</v>
      </c>
      <c r="E3123" s="18" t="s">
        <v>21</v>
      </c>
      <c r="F3123" s="18" t="s">
        <v>22</v>
      </c>
      <c r="G3123" s="18" t="s">
        <v>110</v>
      </c>
      <c r="H3123" s="18" t="s">
        <v>642</v>
      </c>
      <c r="I3123" s="18" t="s">
        <v>459</v>
      </c>
      <c r="J3123" s="20">
        <v>1000</v>
      </c>
      <c r="K3123" s="20">
        <v>2404</v>
      </c>
      <c r="L3123" s="20">
        <v>73</v>
      </c>
      <c r="M3123" s="20">
        <v>0</v>
      </c>
      <c r="N3123" s="20">
        <v>6</v>
      </c>
      <c r="O3123" s="20">
        <v>45</v>
      </c>
      <c r="P3123" s="20">
        <v>79</v>
      </c>
      <c r="Q3123" s="3">
        <v>2275557</v>
      </c>
      <c r="R3123" s="3">
        <v>8000000</v>
      </c>
      <c r="S3123" s="3">
        <f t="shared" si="480"/>
        <v>-5724443</v>
      </c>
      <c r="T3123" s="4">
        <f t="shared" si="481"/>
        <v>-0.71555537499999999</v>
      </c>
      <c r="U3123" s="5">
        <f t="shared" si="482"/>
        <v>23.71377785</v>
      </c>
      <c r="V3123" s="2">
        <f t="shared" si="483"/>
        <v>1991</v>
      </c>
      <c r="W3123" s="18" t="str">
        <f t="shared" si="484"/>
        <v>mart</v>
      </c>
      <c r="X3123" s="18" t="str">
        <f t="shared" si="485"/>
        <v>Mark L. Lester</v>
      </c>
      <c r="Y3123" s="18" t="str">
        <f t="shared" si="486"/>
        <v>SHOWDOWN İN LİTTLE TOKYO</v>
      </c>
      <c r="Z3123" s="18" t="str">
        <f t="shared" si="487"/>
        <v>Normal</v>
      </c>
      <c r="AA3123" s="18" t="str">
        <f>VLOOKUP(D3123, lookups!$A$2:$B$18, 2, FALSE)</f>
        <v>High Budget</v>
      </c>
      <c r="AB3123" s="18" t="str">
        <f t="shared" si="488"/>
        <v>Not Recommended</v>
      </c>
      <c r="AC3123" s="18" t="str">
        <f t="shared" si="489"/>
        <v>Normal</v>
      </c>
    </row>
    <row r="3124" spans="1:29" x14ac:dyDescent="0.35">
      <c r="A3124" s="18" t="s">
        <v>6520</v>
      </c>
      <c r="B3124" s="19">
        <v>41493</v>
      </c>
      <c r="C3124" s="18" t="s">
        <v>50</v>
      </c>
      <c r="D3124" s="18" t="s">
        <v>27</v>
      </c>
      <c r="E3124" s="18" t="s">
        <v>21</v>
      </c>
      <c r="F3124" s="18" t="s">
        <v>101</v>
      </c>
      <c r="G3124" s="18" t="s">
        <v>150</v>
      </c>
      <c r="H3124" s="18" t="s">
        <v>5900</v>
      </c>
      <c r="I3124" s="18" t="s">
        <v>6521</v>
      </c>
      <c r="J3124" s="20">
        <v>10000</v>
      </c>
      <c r="K3124" s="20">
        <v>13180</v>
      </c>
      <c r="L3124" s="20">
        <v>129</v>
      </c>
      <c r="M3124" s="20">
        <v>12000</v>
      </c>
      <c r="N3124" s="20">
        <v>6.9</v>
      </c>
      <c r="O3124" s="20">
        <v>200</v>
      </c>
      <c r="P3124" s="20">
        <v>116</v>
      </c>
      <c r="Q3124" s="3">
        <v>2268296</v>
      </c>
      <c r="R3124" s="3">
        <v>6500000</v>
      </c>
      <c r="S3124" s="3">
        <f t="shared" si="480"/>
        <v>-4231704</v>
      </c>
      <c r="T3124" s="4">
        <f t="shared" si="481"/>
        <v>-0.65103138461538457</v>
      </c>
      <c r="U3124" s="5">
        <f t="shared" si="482"/>
        <v>28.539587446153845</v>
      </c>
      <c r="V3124" s="2">
        <f t="shared" si="483"/>
        <v>2013</v>
      </c>
      <c r="W3124" s="18" t="str">
        <f t="shared" si="484"/>
        <v>avgust</v>
      </c>
      <c r="X3124" s="18" t="str">
        <f t="shared" si="485"/>
        <v>Zal Batmanglij</v>
      </c>
      <c r="Y3124" s="18" t="str">
        <f t="shared" si="486"/>
        <v>THE EAST</v>
      </c>
      <c r="Z3124" s="18" t="str">
        <f t="shared" si="487"/>
        <v>Normal</v>
      </c>
      <c r="AA3124" s="18" t="str">
        <f>VLOOKUP(D3124, lookups!$A$2:$B$18, 2, FALSE)</f>
        <v>Medium Budget</v>
      </c>
      <c r="AB3124" s="18" t="str">
        <f t="shared" si="488"/>
        <v>Not Recommended</v>
      </c>
      <c r="AC3124" s="18" t="str">
        <f t="shared" si="489"/>
        <v>Normal</v>
      </c>
    </row>
    <row r="3125" spans="1:29" x14ac:dyDescent="0.35">
      <c r="A3125" s="18" t="s">
        <v>6863</v>
      </c>
      <c r="B3125" s="19">
        <v>42178</v>
      </c>
      <c r="C3125" s="18" t="s">
        <v>50</v>
      </c>
      <c r="D3125" s="18" t="s">
        <v>79</v>
      </c>
      <c r="E3125" s="18" t="s">
        <v>21</v>
      </c>
      <c r="F3125" s="18" t="s">
        <v>22</v>
      </c>
      <c r="G3125" s="18" t="s">
        <v>102</v>
      </c>
      <c r="H3125" s="18" t="s">
        <v>6864</v>
      </c>
      <c r="I3125" s="18" t="s">
        <v>6865</v>
      </c>
      <c r="J3125" s="20">
        <v>2000</v>
      </c>
      <c r="K3125" s="20">
        <v>3384</v>
      </c>
      <c r="L3125" s="20">
        <v>14</v>
      </c>
      <c r="M3125" s="20">
        <v>0</v>
      </c>
      <c r="N3125" s="20">
        <v>7</v>
      </c>
      <c r="O3125" s="20">
        <v>27</v>
      </c>
      <c r="P3125" s="20">
        <v>118</v>
      </c>
      <c r="Q3125" s="3">
        <v>2246000</v>
      </c>
      <c r="R3125" s="3">
        <v>20000000</v>
      </c>
      <c r="S3125" s="3">
        <f t="shared" si="480"/>
        <v>-17754000</v>
      </c>
      <c r="T3125" s="4">
        <f t="shared" si="481"/>
        <v>-0.88770000000000004</v>
      </c>
      <c r="U3125" s="5">
        <f t="shared" si="482"/>
        <v>27.644919999999999</v>
      </c>
      <c r="V3125" s="2">
        <f t="shared" si="483"/>
        <v>2015</v>
      </c>
      <c r="W3125" s="18" t="str">
        <f t="shared" si="484"/>
        <v>iyun</v>
      </c>
      <c r="X3125" s="18" t="str">
        <f t="shared" si="485"/>
        <v>Angelo Pizzo</v>
      </c>
      <c r="Y3125" s="18" t="str">
        <f t="shared" si="486"/>
        <v>COURAGE</v>
      </c>
      <c r="Z3125" s="18" t="str">
        <f t="shared" si="487"/>
        <v>Normal</v>
      </c>
      <c r="AA3125" s="18" t="str">
        <f>VLOOKUP(D3125, lookups!$A$2:$B$18, 2, FALSE)</f>
        <v>Medium Budget</v>
      </c>
      <c r="AB3125" s="18" t="str">
        <f t="shared" si="488"/>
        <v>Not Recommended</v>
      </c>
      <c r="AC3125" s="18" t="str">
        <f t="shared" si="489"/>
        <v>Normal</v>
      </c>
    </row>
    <row r="3126" spans="1:29" x14ac:dyDescent="0.35">
      <c r="A3126" s="18" t="s">
        <v>3331</v>
      </c>
      <c r="B3126" s="19">
        <v>37655</v>
      </c>
      <c r="C3126" s="18" t="s">
        <v>50</v>
      </c>
      <c r="D3126" s="18" t="s">
        <v>38</v>
      </c>
      <c r="E3126" s="18" t="s">
        <v>21</v>
      </c>
      <c r="F3126" s="18" t="s">
        <v>22</v>
      </c>
      <c r="G3126" s="18" t="s">
        <v>110</v>
      </c>
      <c r="H3126" s="18" t="s">
        <v>2079</v>
      </c>
      <c r="I3126" s="18" t="s">
        <v>2669</v>
      </c>
      <c r="J3126" s="20">
        <v>489</v>
      </c>
      <c r="K3126" s="20">
        <v>539</v>
      </c>
      <c r="L3126" s="20">
        <v>269</v>
      </c>
      <c r="M3126" s="20">
        <v>26</v>
      </c>
      <c r="N3126" s="20">
        <v>6.6</v>
      </c>
      <c r="O3126" s="20">
        <v>23</v>
      </c>
      <c r="P3126" s="20">
        <v>89</v>
      </c>
      <c r="Q3126" s="3">
        <v>2223990</v>
      </c>
      <c r="R3126" s="3">
        <v>3000000</v>
      </c>
      <c r="S3126" s="3">
        <f t="shared" si="480"/>
        <v>-776010</v>
      </c>
      <c r="T3126" s="4">
        <f t="shared" si="481"/>
        <v>-0.25867000000000001</v>
      </c>
      <c r="U3126" s="5">
        <f t="shared" si="482"/>
        <v>26.299132</v>
      </c>
      <c r="V3126" s="2">
        <f t="shared" si="483"/>
        <v>2003</v>
      </c>
      <c r="W3126" s="18" t="str">
        <f t="shared" si="484"/>
        <v>fevral</v>
      </c>
      <c r="X3126" s="18" t="str">
        <f t="shared" si="485"/>
        <v>George Gallo</v>
      </c>
      <c r="Y3126" s="18" t="str">
        <f t="shared" si="486"/>
        <v>DYSFUNKTİONAL FAMİLY</v>
      </c>
      <c r="Z3126" s="18" t="str">
        <f t="shared" si="487"/>
        <v>Normal</v>
      </c>
      <c r="AA3126" s="18" t="str">
        <f>VLOOKUP(D3126, lookups!$A$2:$B$18, 2, FALSE)</f>
        <v>Medium Budget</v>
      </c>
      <c r="AB3126" s="18" t="str">
        <f t="shared" si="488"/>
        <v>Not Recommended</v>
      </c>
      <c r="AC3126" s="18" t="str">
        <f t="shared" si="489"/>
        <v>Normal</v>
      </c>
    </row>
    <row r="3127" spans="1:29" x14ac:dyDescent="0.35">
      <c r="A3127" s="18" t="s">
        <v>5459</v>
      </c>
      <c r="B3127" s="19">
        <v>39967</v>
      </c>
      <c r="C3127" s="18" t="s">
        <v>19</v>
      </c>
      <c r="D3127" s="18" t="s">
        <v>27</v>
      </c>
      <c r="E3127" s="18" t="s">
        <v>28</v>
      </c>
      <c r="F3127" s="18" t="s">
        <v>29</v>
      </c>
      <c r="G3127" s="18" t="s">
        <v>110</v>
      </c>
      <c r="H3127" s="18" t="s">
        <v>5460</v>
      </c>
      <c r="I3127" s="18" t="s">
        <v>4661</v>
      </c>
      <c r="J3127" s="20">
        <v>63</v>
      </c>
      <c r="K3127" s="20">
        <v>167</v>
      </c>
      <c r="L3127" s="20">
        <v>0</v>
      </c>
      <c r="M3127" s="20">
        <v>0</v>
      </c>
      <c r="N3127" s="20">
        <v>7.8</v>
      </c>
      <c r="O3127" s="20">
        <v>292</v>
      </c>
      <c r="P3127" s="20">
        <v>144</v>
      </c>
      <c r="Q3127" s="3">
        <v>2222647</v>
      </c>
      <c r="R3127" s="3">
        <v>12000000</v>
      </c>
      <c r="S3127" s="3">
        <f t="shared" si="480"/>
        <v>-9777353</v>
      </c>
      <c r="T3127" s="4">
        <f t="shared" si="481"/>
        <v>-0.81477941666666664</v>
      </c>
      <c r="U3127" s="5">
        <f t="shared" si="482"/>
        <v>30.874088233333332</v>
      </c>
      <c r="V3127" s="2">
        <f t="shared" si="483"/>
        <v>2009</v>
      </c>
      <c r="W3127" s="18" t="str">
        <f t="shared" si="484"/>
        <v>iyun</v>
      </c>
      <c r="X3127" s="18" t="str">
        <f t="shared" si="485"/>
        <v>Michael Haneke</v>
      </c>
      <c r="Y3127" s="18" t="str">
        <f t="shared" si="486"/>
        <v>THE WHİTE RİBBON</v>
      </c>
      <c r="Z3127" s="18" t="str">
        <f t="shared" si="487"/>
        <v>Normal</v>
      </c>
      <c r="AA3127" s="18" t="str">
        <f>VLOOKUP(D3127, lookups!$A$2:$B$18, 2, FALSE)</f>
        <v>Medium Budget</v>
      </c>
      <c r="AB3127" s="18" t="str">
        <f t="shared" si="488"/>
        <v>Not Recommended</v>
      </c>
      <c r="AC3127" s="18" t="str">
        <f t="shared" si="489"/>
        <v>Normal</v>
      </c>
    </row>
    <row r="3128" spans="1:29" x14ac:dyDescent="0.35">
      <c r="A3128" s="18" t="s">
        <v>1640</v>
      </c>
      <c r="B3128" s="19">
        <v>35790</v>
      </c>
      <c r="C3128" s="18" t="s">
        <v>50</v>
      </c>
      <c r="D3128" s="18" t="s">
        <v>95</v>
      </c>
      <c r="E3128" s="18" t="s">
        <v>21</v>
      </c>
      <c r="F3128" s="18" t="s">
        <v>1641</v>
      </c>
      <c r="G3128" s="18" t="s">
        <v>110</v>
      </c>
      <c r="H3128" s="18" t="s">
        <v>632</v>
      </c>
      <c r="I3128" s="18" t="s">
        <v>1642</v>
      </c>
      <c r="J3128" s="20">
        <v>1000</v>
      </c>
      <c r="K3128" s="20">
        <v>3125</v>
      </c>
      <c r="L3128" s="20">
        <v>55</v>
      </c>
      <c r="M3128" s="20">
        <v>561</v>
      </c>
      <c r="N3128" s="20">
        <v>6.4</v>
      </c>
      <c r="O3128" s="20">
        <v>50</v>
      </c>
      <c r="P3128" s="20">
        <v>121</v>
      </c>
      <c r="Q3128" s="3">
        <v>2221994</v>
      </c>
      <c r="R3128" s="3">
        <v>35000000</v>
      </c>
      <c r="S3128" s="3">
        <f t="shared" si="480"/>
        <v>-32778006</v>
      </c>
      <c r="T3128" s="4">
        <f t="shared" si="481"/>
        <v>-0.93651445714285719</v>
      </c>
      <c r="U3128" s="5">
        <f t="shared" si="482"/>
        <v>25.28149421714286</v>
      </c>
      <c r="V3128" s="2">
        <f t="shared" si="483"/>
        <v>1997</v>
      </c>
      <c r="W3128" s="18" t="str">
        <f t="shared" si="484"/>
        <v>dekabr</v>
      </c>
      <c r="X3128" s="18" t="str">
        <f t="shared" si="485"/>
        <v>Bille August</v>
      </c>
      <c r="Y3128" s="18" t="str">
        <f t="shared" si="486"/>
        <v>SMİLLA'S SENSE OF SNOW</v>
      </c>
      <c r="Z3128" s="18" t="str">
        <f t="shared" si="487"/>
        <v>Normal</v>
      </c>
      <c r="AA3128" s="18" t="str">
        <f>VLOOKUP(D3128, lookups!$A$2:$B$18, 2, FALSE)</f>
        <v>High Budget</v>
      </c>
      <c r="AB3128" s="18" t="str">
        <f t="shared" si="488"/>
        <v>Not Recommended</v>
      </c>
      <c r="AC3128" s="18" t="str">
        <f t="shared" si="489"/>
        <v>Normal</v>
      </c>
    </row>
    <row r="3129" spans="1:29" x14ac:dyDescent="0.35">
      <c r="A3129" s="18" t="s">
        <v>5636</v>
      </c>
      <c r="B3129" s="19">
        <v>40322</v>
      </c>
      <c r="C3129" s="18" t="s">
        <v>50</v>
      </c>
      <c r="D3129" s="18" t="s">
        <v>27</v>
      </c>
      <c r="E3129" s="18" t="s">
        <v>21</v>
      </c>
      <c r="F3129" s="18" t="s">
        <v>22</v>
      </c>
      <c r="G3129" s="18" t="s">
        <v>150</v>
      </c>
      <c r="H3129" s="18" t="s">
        <v>461</v>
      </c>
      <c r="I3129" s="18" t="s">
        <v>2715</v>
      </c>
      <c r="J3129" s="20">
        <v>967</v>
      </c>
      <c r="K3129" s="20">
        <v>1582</v>
      </c>
      <c r="L3129" s="20">
        <v>263</v>
      </c>
      <c r="M3129" s="20">
        <v>0</v>
      </c>
      <c r="N3129" s="20">
        <v>7</v>
      </c>
      <c r="O3129" s="20">
        <v>248</v>
      </c>
      <c r="P3129" s="20">
        <v>91</v>
      </c>
      <c r="Q3129" s="3">
        <v>2221809</v>
      </c>
      <c r="R3129" s="3">
        <v>5000000</v>
      </c>
      <c r="S3129" s="3">
        <f t="shared" si="480"/>
        <v>-2778191</v>
      </c>
      <c r="T3129" s="4">
        <f t="shared" si="481"/>
        <v>-0.55563819999999997</v>
      </c>
      <c r="U3129" s="5">
        <f t="shared" si="482"/>
        <v>27.777744720000001</v>
      </c>
      <c r="V3129" s="2">
        <f t="shared" si="483"/>
        <v>2010</v>
      </c>
      <c r="W3129" s="18" t="str">
        <f t="shared" si="484"/>
        <v>may</v>
      </c>
      <c r="X3129" s="18" t="str">
        <f t="shared" si="485"/>
        <v>John Cameron Mitchell</v>
      </c>
      <c r="Y3129" s="18" t="str">
        <f t="shared" si="486"/>
        <v>RABBİT HOLE</v>
      </c>
      <c r="Z3129" s="18" t="str">
        <f t="shared" si="487"/>
        <v>Normal</v>
      </c>
      <c r="AA3129" s="18" t="str">
        <f>VLOOKUP(D3129, lookups!$A$2:$B$18, 2, FALSE)</f>
        <v>Medium Budget</v>
      </c>
      <c r="AB3129" s="18" t="str">
        <f t="shared" si="488"/>
        <v>Not Recommended</v>
      </c>
      <c r="AC3129" s="18" t="str">
        <f t="shared" si="489"/>
        <v>Normal</v>
      </c>
    </row>
    <row r="3130" spans="1:29" x14ac:dyDescent="0.35">
      <c r="A3130" s="18" t="s">
        <v>4436</v>
      </c>
      <c r="B3130" s="19">
        <v>38763</v>
      </c>
      <c r="C3130" s="18" t="s">
        <v>50</v>
      </c>
      <c r="D3130" s="18" t="s">
        <v>20</v>
      </c>
      <c r="E3130" s="18" t="s">
        <v>21</v>
      </c>
      <c r="F3130" s="18" t="s">
        <v>29</v>
      </c>
      <c r="G3130" s="18" t="s">
        <v>110</v>
      </c>
      <c r="H3130" s="18" t="s">
        <v>4437</v>
      </c>
      <c r="I3130" s="18" t="s">
        <v>1862</v>
      </c>
      <c r="J3130" s="20">
        <v>177</v>
      </c>
      <c r="K3130" s="20">
        <v>253</v>
      </c>
      <c r="L3130" s="20">
        <v>670</v>
      </c>
      <c r="M3130" s="20">
        <v>26000</v>
      </c>
      <c r="N3130" s="20">
        <v>7.5</v>
      </c>
      <c r="O3130" s="20">
        <v>226</v>
      </c>
      <c r="P3130" s="20">
        <v>147</v>
      </c>
      <c r="Q3130" s="3">
        <v>2208939</v>
      </c>
      <c r="R3130" s="3">
        <v>50000000</v>
      </c>
      <c r="S3130" s="3">
        <f t="shared" si="480"/>
        <v>-47791061</v>
      </c>
      <c r="T3130" s="4">
        <f t="shared" si="481"/>
        <v>-0.95582122000000003</v>
      </c>
      <c r="U3130" s="5">
        <f t="shared" si="482"/>
        <v>32.217671512000003</v>
      </c>
      <c r="V3130" s="2">
        <f t="shared" si="483"/>
        <v>2006</v>
      </c>
      <c r="W3130" s="18" t="str">
        <f t="shared" si="484"/>
        <v>fevral</v>
      </c>
      <c r="X3130" s="18" t="str">
        <f t="shared" si="485"/>
        <v>Tom Tykwer</v>
      </c>
      <c r="Y3130" s="18" t="str">
        <f t="shared" si="486"/>
        <v>PERFUME: THE STORY OF A MURDERER</v>
      </c>
      <c r="Z3130" s="18" t="str">
        <f t="shared" si="487"/>
        <v>Normal</v>
      </c>
      <c r="AA3130" s="18" t="str">
        <f>VLOOKUP(D3130, lookups!$A$2:$B$18, 2, FALSE)</f>
        <v>Medium Budget</v>
      </c>
      <c r="AB3130" s="18" t="str">
        <f t="shared" si="488"/>
        <v>Not Recommended</v>
      </c>
      <c r="AC3130" s="18" t="str">
        <f t="shared" si="489"/>
        <v>Normal</v>
      </c>
    </row>
    <row r="3131" spans="1:29" x14ac:dyDescent="0.35">
      <c r="A3131" s="18" t="s">
        <v>3467</v>
      </c>
      <c r="B3131" s="19">
        <v>37856</v>
      </c>
      <c r="C3131" s="18" t="s">
        <v>50</v>
      </c>
      <c r="D3131" s="18" t="s">
        <v>27</v>
      </c>
      <c r="E3131" s="18" t="s">
        <v>21</v>
      </c>
      <c r="F3131" s="18" t="s">
        <v>22</v>
      </c>
      <c r="G3131" s="18" t="s">
        <v>150</v>
      </c>
      <c r="H3131" s="18" t="s">
        <v>3468</v>
      </c>
      <c r="I3131" s="18" t="s">
        <v>3469</v>
      </c>
      <c r="J3131" s="20">
        <v>4000</v>
      </c>
      <c r="K3131" s="20">
        <v>8297</v>
      </c>
      <c r="L3131" s="20">
        <v>53</v>
      </c>
      <c r="M3131" s="20">
        <v>0</v>
      </c>
      <c r="N3131" s="20">
        <v>7.2</v>
      </c>
      <c r="O3131" s="20">
        <v>129</v>
      </c>
      <c r="P3131" s="20">
        <v>99</v>
      </c>
      <c r="Q3131" s="3">
        <v>2207975</v>
      </c>
      <c r="R3131" s="3">
        <v>6000000</v>
      </c>
      <c r="S3131" s="3">
        <f t="shared" si="480"/>
        <v>-3792025</v>
      </c>
      <c r="T3131" s="4">
        <f t="shared" si="481"/>
        <v>-0.6320041666666667</v>
      </c>
      <c r="U3131" s="5">
        <f t="shared" si="482"/>
        <v>28.547198333333334</v>
      </c>
      <c r="V3131" s="2">
        <f t="shared" si="483"/>
        <v>2003</v>
      </c>
      <c r="W3131" s="18" t="str">
        <f t="shared" si="484"/>
        <v>avgust</v>
      </c>
      <c r="X3131" s="18" t="str">
        <f t="shared" si="485"/>
        <v>Billy Ray</v>
      </c>
      <c r="Y3131" s="18" t="str">
        <f t="shared" si="486"/>
        <v>SHATTERED GLASS</v>
      </c>
      <c r="Z3131" s="18" t="str">
        <f t="shared" si="487"/>
        <v>Normal</v>
      </c>
      <c r="AA3131" s="18" t="str">
        <f>VLOOKUP(D3131, lookups!$A$2:$B$18, 2, FALSE)</f>
        <v>Medium Budget</v>
      </c>
      <c r="AB3131" s="18" t="str">
        <f t="shared" si="488"/>
        <v>Not Recommended</v>
      </c>
      <c r="AC3131" s="18" t="str">
        <f t="shared" si="489"/>
        <v>Normal</v>
      </c>
    </row>
    <row r="3132" spans="1:29" x14ac:dyDescent="0.35">
      <c r="A3132" s="18" t="s">
        <v>5127</v>
      </c>
      <c r="B3132" s="19">
        <v>39697</v>
      </c>
      <c r="C3132" s="18" t="s">
        <v>50</v>
      </c>
      <c r="D3132" s="18" t="s">
        <v>20</v>
      </c>
      <c r="E3132" s="18" t="s">
        <v>21</v>
      </c>
      <c r="F3132" s="18" t="s">
        <v>1895</v>
      </c>
      <c r="G3132" s="18" t="s">
        <v>110</v>
      </c>
      <c r="H3132" s="18" t="s">
        <v>3648</v>
      </c>
      <c r="I3132" s="18" t="s">
        <v>1845</v>
      </c>
      <c r="J3132" s="20">
        <v>918</v>
      </c>
      <c r="K3132" s="20">
        <v>1252</v>
      </c>
      <c r="L3132" s="20">
        <v>122</v>
      </c>
      <c r="M3132" s="20">
        <v>0</v>
      </c>
      <c r="N3132" s="20">
        <v>6.7</v>
      </c>
      <c r="O3132" s="20">
        <v>150</v>
      </c>
      <c r="P3132" s="20">
        <v>111</v>
      </c>
      <c r="Q3132" s="3">
        <v>2203641</v>
      </c>
      <c r="R3132" s="3">
        <v>15000000</v>
      </c>
      <c r="S3132" s="3">
        <f t="shared" si="480"/>
        <v>-12796359</v>
      </c>
      <c r="T3132" s="4">
        <f t="shared" si="481"/>
        <v>-0.85309060000000003</v>
      </c>
      <c r="U3132" s="5">
        <f t="shared" si="482"/>
        <v>26.45876376</v>
      </c>
      <c r="V3132" s="2">
        <f t="shared" si="483"/>
        <v>2008</v>
      </c>
      <c r="W3132" s="18" t="str">
        <f t="shared" si="484"/>
        <v>sentyabr</v>
      </c>
      <c r="X3132" s="18" t="str">
        <f t="shared" si="485"/>
        <v>Brad Anderson</v>
      </c>
      <c r="Y3132" s="18" t="str">
        <f t="shared" si="486"/>
        <v>TRANSSİBERİAN</v>
      </c>
      <c r="Z3132" s="18" t="str">
        <f t="shared" si="487"/>
        <v>Normal</v>
      </c>
      <c r="AA3132" s="18" t="str">
        <f>VLOOKUP(D3132, lookups!$A$2:$B$18, 2, FALSE)</f>
        <v>Medium Budget</v>
      </c>
      <c r="AB3132" s="18" t="str">
        <f t="shared" si="488"/>
        <v>Not Recommended</v>
      </c>
      <c r="AC3132" s="18" t="str">
        <f t="shared" si="489"/>
        <v>Normal</v>
      </c>
    </row>
    <row r="3133" spans="1:29" x14ac:dyDescent="0.35">
      <c r="A3133" s="18" t="s">
        <v>4518</v>
      </c>
      <c r="B3133" s="19">
        <v>38752</v>
      </c>
      <c r="C3133" s="18" t="s">
        <v>50</v>
      </c>
      <c r="D3133" s="18" t="s">
        <v>38</v>
      </c>
      <c r="E3133" s="18" t="s">
        <v>3419</v>
      </c>
      <c r="F3133" s="18" t="s">
        <v>3420</v>
      </c>
      <c r="G3133" s="18" t="s">
        <v>110</v>
      </c>
      <c r="H3133" s="18" t="s">
        <v>4519</v>
      </c>
      <c r="I3133" s="18" t="s">
        <v>4520</v>
      </c>
      <c r="J3133" s="20">
        <v>629</v>
      </c>
      <c r="K3133" s="20">
        <v>1173</v>
      </c>
      <c r="L3133" s="20">
        <v>584</v>
      </c>
      <c r="M3133" s="20">
        <v>7000</v>
      </c>
      <c r="N3133" s="20">
        <v>7</v>
      </c>
      <c r="O3133" s="20">
        <v>363</v>
      </c>
      <c r="P3133" s="20">
        <v>110</v>
      </c>
      <c r="Q3133" s="3">
        <v>2201412</v>
      </c>
      <c r="R3133" s="3">
        <v>12215500000</v>
      </c>
      <c r="S3133" s="3">
        <f t="shared" si="480"/>
        <v>-12213298588</v>
      </c>
      <c r="T3133" s="4">
        <f t="shared" si="481"/>
        <v>-0.99981978535467231</v>
      </c>
      <c r="U3133" s="5">
        <f t="shared" si="482"/>
        <v>28.30007208585813</v>
      </c>
      <c r="V3133" s="2">
        <f t="shared" si="483"/>
        <v>2006</v>
      </c>
      <c r="W3133" s="18" t="str">
        <f t="shared" si="484"/>
        <v>fevral</v>
      </c>
      <c r="X3133" s="18" t="str">
        <f t="shared" si="485"/>
        <v>Joon-ho Bong</v>
      </c>
      <c r="Y3133" s="18" t="str">
        <f t="shared" si="486"/>
        <v>THE HOST</v>
      </c>
      <c r="Z3133" s="18" t="str">
        <f t="shared" si="487"/>
        <v>Underperformer</v>
      </c>
      <c r="AA3133" s="18" t="str">
        <f>VLOOKUP(D3133, lookups!$A$2:$B$18, 2, FALSE)</f>
        <v>Medium Budget</v>
      </c>
      <c r="AB3133" s="18" t="str">
        <f t="shared" si="488"/>
        <v>Not Recommended</v>
      </c>
      <c r="AC3133" s="18" t="str">
        <f t="shared" si="489"/>
        <v>Normal</v>
      </c>
    </row>
    <row r="3134" spans="1:29" x14ac:dyDescent="0.35">
      <c r="A3134" s="18" t="s">
        <v>2023</v>
      </c>
      <c r="B3134" s="19">
        <v>36330</v>
      </c>
      <c r="C3134" s="18" t="s">
        <v>50</v>
      </c>
      <c r="D3134" s="18" t="s">
        <v>38</v>
      </c>
      <c r="E3134" s="18" t="s">
        <v>21</v>
      </c>
      <c r="F3134" s="18" t="s">
        <v>22</v>
      </c>
      <c r="G3134" s="18" t="s">
        <v>110</v>
      </c>
      <c r="H3134" s="18" t="s">
        <v>1346</v>
      </c>
      <c r="I3134" s="18" t="s">
        <v>2024</v>
      </c>
      <c r="J3134" s="20">
        <v>1000</v>
      </c>
      <c r="K3134" s="20">
        <v>4289</v>
      </c>
      <c r="L3134" s="20">
        <v>91</v>
      </c>
      <c r="M3134" s="20">
        <v>0</v>
      </c>
      <c r="N3134" s="20">
        <v>6.6</v>
      </c>
      <c r="O3134" s="20">
        <v>99</v>
      </c>
      <c r="P3134" s="20">
        <v>85</v>
      </c>
      <c r="Q3134" s="3">
        <v>2199853</v>
      </c>
      <c r="R3134" s="3">
        <v>1200000</v>
      </c>
      <c r="S3134" s="3">
        <f t="shared" si="480"/>
        <v>999853</v>
      </c>
      <c r="T3134" s="4">
        <f t="shared" si="481"/>
        <v>0.83321083333333334</v>
      </c>
      <c r="U3134" s="5">
        <f t="shared" si="482"/>
        <v>26.733284333333334</v>
      </c>
      <c r="V3134" s="2">
        <f t="shared" si="483"/>
        <v>1999</v>
      </c>
      <c r="W3134" s="18" t="str">
        <f t="shared" si="484"/>
        <v>iyun</v>
      </c>
      <c r="X3134" s="18" t="str">
        <f t="shared" si="485"/>
        <v>Jamie Babbit</v>
      </c>
      <c r="Y3134" s="18" t="str">
        <f t="shared" si="486"/>
        <v>BUT I'M A CHEERLEADER</v>
      </c>
      <c r="Z3134" s="18" t="str">
        <f t="shared" si="487"/>
        <v>Normal</v>
      </c>
      <c r="AA3134" s="18" t="str">
        <f>VLOOKUP(D3134, lookups!$A$2:$B$18, 2, FALSE)</f>
        <v>Medium Budget</v>
      </c>
      <c r="AB3134" s="18" t="str">
        <f t="shared" si="488"/>
        <v>Not Recommended</v>
      </c>
      <c r="AC3134" s="18" t="str">
        <f t="shared" si="489"/>
        <v>Normal</v>
      </c>
    </row>
    <row r="3135" spans="1:29" x14ac:dyDescent="0.35">
      <c r="A3135" s="18" t="s">
        <v>2305</v>
      </c>
      <c r="B3135" s="19">
        <v>36721</v>
      </c>
      <c r="C3135" s="18" t="s">
        <v>50</v>
      </c>
      <c r="D3135" s="18" t="s">
        <v>38</v>
      </c>
      <c r="E3135" s="18" t="s">
        <v>21</v>
      </c>
      <c r="F3135" s="18" t="s">
        <v>22</v>
      </c>
      <c r="G3135" s="18" t="s">
        <v>110</v>
      </c>
      <c r="H3135" s="18" t="s">
        <v>2306</v>
      </c>
      <c r="I3135" s="18" t="s">
        <v>557</v>
      </c>
      <c r="J3135" s="20">
        <v>1000</v>
      </c>
      <c r="K3135" s="20">
        <v>4266</v>
      </c>
      <c r="L3135" s="20">
        <v>0</v>
      </c>
      <c r="M3135" s="20">
        <v>1000</v>
      </c>
      <c r="N3135" s="20">
        <v>6.5</v>
      </c>
      <c r="O3135" s="20">
        <v>57</v>
      </c>
      <c r="P3135" s="20">
        <v>135</v>
      </c>
      <c r="Q3135" s="3">
        <v>2185266</v>
      </c>
      <c r="R3135" s="3">
        <v>10000000</v>
      </c>
      <c r="S3135" s="3">
        <f t="shared" si="480"/>
        <v>-7814734</v>
      </c>
      <c r="T3135" s="4">
        <f t="shared" si="481"/>
        <v>-0.78147339999999998</v>
      </c>
      <c r="U3135" s="5">
        <f t="shared" si="482"/>
        <v>25.787410640000001</v>
      </c>
      <c r="V3135" s="2">
        <f t="shared" si="483"/>
        <v>2000</v>
      </c>
      <c r="W3135" s="18" t="str">
        <f t="shared" si="484"/>
        <v>iyul</v>
      </c>
      <c r="X3135" s="18" t="str">
        <f t="shared" si="485"/>
        <v>Spike Lee</v>
      </c>
      <c r="Y3135" s="18" t="str">
        <f t="shared" si="486"/>
        <v>BAMBOOZLED</v>
      </c>
      <c r="Z3135" s="18" t="str">
        <f t="shared" si="487"/>
        <v>Normal</v>
      </c>
      <c r="AA3135" s="18" t="str">
        <f>VLOOKUP(D3135, lookups!$A$2:$B$18, 2, FALSE)</f>
        <v>Medium Budget</v>
      </c>
      <c r="AB3135" s="18" t="str">
        <f t="shared" si="488"/>
        <v>Not Recommended</v>
      </c>
      <c r="AC3135" s="18" t="str">
        <f t="shared" si="489"/>
        <v>Normal</v>
      </c>
    </row>
    <row r="3136" spans="1:29" x14ac:dyDescent="0.35">
      <c r="A3136" s="18" t="s">
        <v>3418</v>
      </c>
      <c r="B3136" s="19">
        <v>37628</v>
      </c>
      <c r="C3136" s="18" t="s">
        <v>50</v>
      </c>
      <c r="D3136" s="18" t="s">
        <v>27</v>
      </c>
      <c r="E3136" s="18" t="s">
        <v>3419</v>
      </c>
      <c r="F3136" s="18" t="s">
        <v>3420</v>
      </c>
      <c r="G3136" s="18" t="s">
        <v>110</v>
      </c>
      <c r="H3136" s="18" t="s">
        <v>3421</v>
      </c>
      <c r="I3136" s="18" t="s">
        <v>3422</v>
      </c>
      <c r="J3136" s="20">
        <v>717</v>
      </c>
      <c r="K3136" s="20">
        <v>852</v>
      </c>
      <c r="L3136" s="20">
        <v>0</v>
      </c>
      <c r="M3136" s="20">
        <v>43000</v>
      </c>
      <c r="N3136" s="20">
        <v>8.4</v>
      </c>
      <c r="O3136" s="20">
        <v>305</v>
      </c>
      <c r="P3136" s="20">
        <v>120</v>
      </c>
      <c r="Q3136" s="3">
        <v>2181290</v>
      </c>
      <c r="R3136" s="3">
        <v>3000000</v>
      </c>
      <c r="S3136" s="3">
        <f t="shared" si="480"/>
        <v>-818710</v>
      </c>
      <c r="T3136" s="4">
        <f t="shared" si="481"/>
        <v>-0.27290333333333333</v>
      </c>
      <c r="U3136" s="5">
        <f t="shared" si="482"/>
        <v>37.790838666666666</v>
      </c>
      <c r="V3136" s="2">
        <f t="shared" si="483"/>
        <v>2003</v>
      </c>
      <c r="W3136" s="18" t="str">
        <f t="shared" si="484"/>
        <v>yanvar</v>
      </c>
      <c r="X3136" s="18" t="str">
        <f t="shared" si="485"/>
        <v>Chan-wook Park</v>
      </c>
      <c r="Y3136" s="18" t="str">
        <f t="shared" si="486"/>
        <v>OLDBOY</v>
      </c>
      <c r="Z3136" s="18" t="str">
        <f t="shared" si="487"/>
        <v>Normal</v>
      </c>
      <c r="AA3136" s="18" t="str">
        <f>VLOOKUP(D3136, lookups!$A$2:$B$18, 2, FALSE)</f>
        <v>Medium Budget</v>
      </c>
      <c r="AB3136" s="18" t="str">
        <f t="shared" si="488"/>
        <v>Not Recommended</v>
      </c>
      <c r="AC3136" s="18" t="str">
        <f t="shared" si="489"/>
        <v>High Buzz / High Score</v>
      </c>
    </row>
    <row r="3137" spans="1:29" x14ac:dyDescent="0.35">
      <c r="A3137" s="18" t="s">
        <v>6348</v>
      </c>
      <c r="B3137" s="19">
        <v>41592</v>
      </c>
      <c r="C3137" s="18" t="s">
        <v>50</v>
      </c>
      <c r="D3137" s="18" t="s">
        <v>38</v>
      </c>
      <c r="E3137" s="18" t="s">
        <v>21</v>
      </c>
      <c r="F3137" s="18" t="s">
        <v>22</v>
      </c>
      <c r="G3137" s="18" t="s">
        <v>150</v>
      </c>
      <c r="H3137" s="18" t="s">
        <v>217</v>
      </c>
      <c r="I3137" s="18" t="s">
        <v>3585</v>
      </c>
      <c r="J3137" s="20">
        <v>11000</v>
      </c>
      <c r="K3137" s="20">
        <v>28176</v>
      </c>
      <c r="L3137" s="20">
        <v>285</v>
      </c>
      <c r="M3137" s="20">
        <v>41000</v>
      </c>
      <c r="N3137" s="20">
        <v>6.3</v>
      </c>
      <c r="O3137" s="20">
        <v>272</v>
      </c>
      <c r="P3137" s="20">
        <v>143</v>
      </c>
      <c r="Q3137" s="3">
        <v>2175312</v>
      </c>
      <c r="R3137" s="3">
        <v>50000000</v>
      </c>
      <c r="S3137" s="3">
        <f t="shared" si="480"/>
        <v>-47824688</v>
      </c>
      <c r="T3137" s="4">
        <f t="shared" si="481"/>
        <v>-0.95649375999999997</v>
      </c>
      <c r="U3137" s="5">
        <f t="shared" si="482"/>
        <v>28.917402496000001</v>
      </c>
      <c r="V3137" s="2">
        <f t="shared" si="483"/>
        <v>2013</v>
      </c>
      <c r="W3137" s="18" t="str">
        <f t="shared" si="484"/>
        <v>noyabr</v>
      </c>
      <c r="X3137" s="18" t="str">
        <f t="shared" si="485"/>
        <v>Adam McKay</v>
      </c>
      <c r="Y3137" s="18" t="str">
        <f t="shared" si="486"/>
        <v>ANCHORMAN 2: THE LEGEND CONTİNUES</v>
      </c>
      <c r="Z3137" s="18" t="str">
        <f t="shared" si="487"/>
        <v>Normal</v>
      </c>
      <c r="AA3137" s="18" t="str">
        <f>VLOOKUP(D3137, lookups!$A$2:$B$18, 2, FALSE)</f>
        <v>Medium Budget</v>
      </c>
      <c r="AB3137" s="18" t="str">
        <f t="shared" si="488"/>
        <v>Not Recommended</v>
      </c>
      <c r="AC3137" s="18" t="str">
        <f t="shared" si="489"/>
        <v>Normal</v>
      </c>
    </row>
    <row r="3138" spans="1:29" x14ac:dyDescent="0.35">
      <c r="A3138" s="18" t="s">
        <v>1635</v>
      </c>
      <c r="B3138" s="19">
        <v>35496</v>
      </c>
      <c r="C3138" s="18" t="s">
        <v>50</v>
      </c>
      <c r="D3138" s="18" t="s">
        <v>95</v>
      </c>
      <c r="E3138" s="18" t="s">
        <v>21</v>
      </c>
      <c r="F3138" s="18" t="s">
        <v>22</v>
      </c>
      <c r="G3138" s="18" t="s">
        <v>110</v>
      </c>
      <c r="H3138" s="18" t="s">
        <v>1636</v>
      </c>
      <c r="I3138" s="18" t="s">
        <v>509</v>
      </c>
      <c r="J3138" s="20">
        <v>849</v>
      </c>
      <c r="K3138" s="20">
        <v>2457</v>
      </c>
      <c r="L3138" s="20">
        <v>170</v>
      </c>
      <c r="M3138" s="20">
        <v>68</v>
      </c>
      <c r="N3138" s="20">
        <v>4.9000000000000004</v>
      </c>
      <c r="O3138" s="20">
        <v>24</v>
      </c>
      <c r="P3138" s="20">
        <v>103</v>
      </c>
      <c r="Q3138" s="3">
        <v>2154540</v>
      </c>
      <c r="R3138" s="3">
        <v>45000000</v>
      </c>
      <c r="S3138" s="3">
        <f t="shared" si="480"/>
        <v>-42845460</v>
      </c>
      <c r="T3138" s="4">
        <f t="shared" si="481"/>
        <v>-0.95212133333333338</v>
      </c>
      <c r="U3138" s="5">
        <f t="shared" si="482"/>
        <v>19.225951466666665</v>
      </c>
      <c r="V3138" s="2">
        <f t="shared" si="483"/>
        <v>1997</v>
      </c>
      <c r="W3138" s="18" t="str">
        <f t="shared" si="484"/>
        <v>mart</v>
      </c>
      <c r="X3138" s="18" t="str">
        <f t="shared" si="485"/>
        <v>George P. Cosmatos</v>
      </c>
      <c r="Y3138" s="18" t="str">
        <f t="shared" si="486"/>
        <v>SHADOW CONSPİRACY</v>
      </c>
      <c r="Z3138" s="18" t="str">
        <f t="shared" si="487"/>
        <v>Normal</v>
      </c>
      <c r="AA3138" s="18" t="str">
        <f>VLOOKUP(D3138, lookups!$A$2:$B$18, 2, FALSE)</f>
        <v>High Budget</v>
      </c>
      <c r="AB3138" s="18" t="str">
        <f t="shared" si="488"/>
        <v>Not Recommended</v>
      </c>
      <c r="AC3138" s="18" t="str">
        <f t="shared" si="489"/>
        <v>High Buzz Mismatch</v>
      </c>
    </row>
    <row r="3139" spans="1:29" x14ac:dyDescent="0.35">
      <c r="A3139" s="18" t="s">
        <v>1974</v>
      </c>
      <c r="B3139" s="19">
        <v>36190</v>
      </c>
      <c r="C3139" s="18" t="s">
        <v>50</v>
      </c>
      <c r="D3139" s="18" t="s">
        <v>27</v>
      </c>
      <c r="E3139" s="18" t="s">
        <v>21</v>
      </c>
      <c r="F3139" s="18" t="s">
        <v>22</v>
      </c>
      <c r="G3139" s="18" t="s">
        <v>102</v>
      </c>
      <c r="H3139" s="18" t="s">
        <v>1975</v>
      </c>
      <c r="I3139" s="18" t="s">
        <v>1976</v>
      </c>
      <c r="J3139" s="20">
        <v>655</v>
      </c>
      <c r="K3139" s="20">
        <v>1906</v>
      </c>
      <c r="L3139" s="20">
        <v>0</v>
      </c>
      <c r="M3139" s="20">
        <v>157</v>
      </c>
      <c r="N3139" s="20">
        <v>6.3</v>
      </c>
      <c r="O3139" s="20">
        <v>25</v>
      </c>
      <c r="P3139" s="20">
        <v>100</v>
      </c>
      <c r="Q3139" s="3">
        <v>2148212</v>
      </c>
      <c r="R3139" s="3">
        <v>7000000</v>
      </c>
      <c r="S3139" s="3">
        <f t="shared" ref="S3139:S3202" si="490">Q3139-R3139</f>
        <v>-4851788</v>
      </c>
      <c r="T3139" s="4">
        <f t="shared" ref="T3139:T3202" si="491">IF(R3139&gt;0, (Q3139-R3139)/R3139, 0)</f>
        <v>-0.69311257142857141</v>
      </c>
      <c r="U3139" s="5">
        <f t="shared" ref="U3139:U3202" si="492">(N3139*4) + (T3139*0.4) + (M3139/10000)</f>
        <v>24.93845497142857</v>
      </c>
      <c r="V3139" s="2">
        <f t="shared" ref="V3139:V3202" si="493">YEAR(B3139)</f>
        <v>1999</v>
      </c>
      <c r="W3139" s="18" t="str">
        <f t="shared" ref="W3139:W3202" si="494">TEXT(B3139, "mmmm")</f>
        <v>yanvar</v>
      </c>
      <c r="X3139" s="18" t="str">
        <f t="shared" ref="X3139:X3202" si="495">TRIM(I3139)</f>
        <v>Kevin Brodie</v>
      </c>
      <c r="Y3139" s="18" t="str">
        <f t="shared" ref="Y3139:Y3202" si="496">UPPER(A3139)</f>
        <v>A DOG OF FLANDERS</v>
      </c>
      <c r="Z3139" s="18" t="str">
        <f t="shared" ref="Z3139:Z3202" si="497">IF(AND(R3139&gt;50000000, S3139&lt;0), "Underperformer", IF(AND(R3139&lt;10000000, S3139&gt;50000000), "Overperformer", "Normal"))</f>
        <v>Normal</v>
      </c>
      <c r="AA3139" s="18" t="str">
        <f>VLOOKUP(D3139, lookups!$A$2:$B$18, 2, FALSE)</f>
        <v>Medium Budget</v>
      </c>
      <c r="AB3139" s="18" t="str">
        <f t="shared" ref="AB3139:AB3202" si="498">IF(AND(N3139&gt;7, T3139&gt;1, U3139&gt;70), "Recommended", "Not Recommended")</f>
        <v>Not Recommended</v>
      </c>
      <c r="AC3139" s="18" t="str">
        <f t="shared" ref="AC3139:AC3202" si="499">IF(N3139&gt;=8, "High Buzz / High Score", IF(AND(N3139&lt;6, T3139&lt;1), "High Buzz Mismatch", "Normal"))</f>
        <v>Normal</v>
      </c>
    </row>
    <row r="3140" spans="1:29" x14ac:dyDescent="0.35">
      <c r="A3140" s="18" t="s">
        <v>6904</v>
      </c>
      <c r="B3140" s="19">
        <v>42130</v>
      </c>
      <c r="C3140" s="18" t="s">
        <v>50</v>
      </c>
      <c r="D3140" s="18" t="s">
        <v>95</v>
      </c>
      <c r="E3140" s="18" t="s">
        <v>1147</v>
      </c>
      <c r="F3140" s="18" t="s">
        <v>1148</v>
      </c>
      <c r="G3140" s="18" t="s">
        <v>150</v>
      </c>
      <c r="H3140" s="18" t="s">
        <v>6905</v>
      </c>
      <c r="I3140" s="18" t="s">
        <v>6906</v>
      </c>
      <c r="J3140" s="20">
        <v>461</v>
      </c>
      <c r="K3140" s="20">
        <v>615</v>
      </c>
      <c r="L3140" s="20">
        <v>25</v>
      </c>
      <c r="M3140" s="20">
        <v>12000</v>
      </c>
      <c r="N3140" s="20">
        <v>7.2</v>
      </c>
      <c r="O3140" s="20">
        <v>78</v>
      </c>
      <c r="P3140" s="20">
        <v>105</v>
      </c>
      <c r="Q3140" s="3">
        <v>2126511</v>
      </c>
      <c r="R3140" s="3">
        <v>36000000</v>
      </c>
      <c r="S3140" s="3">
        <f t="shared" si="490"/>
        <v>-33873489</v>
      </c>
      <c r="T3140" s="4">
        <f t="shared" si="491"/>
        <v>-0.94093024999999997</v>
      </c>
      <c r="U3140" s="5">
        <f t="shared" si="492"/>
        <v>29.623627899999999</v>
      </c>
      <c r="V3140" s="2">
        <f t="shared" si="493"/>
        <v>2015</v>
      </c>
      <c r="W3140" s="18" t="str">
        <f t="shared" si="494"/>
        <v>may</v>
      </c>
      <c r="X3140" s="18" t="str">
        <f t="shared" si="495"/>
        <v>Wilson Yip</v>
      </c>
      <c r="Y3140" s="18" t="str">
        <f t="shared" si="496"/>
        <v>IP MAN 3</v>
      </c>
      <c r="Z3140" s="18" t="str">
        <f t="shared" si="497"/>
        <v>Normal</v>
      </c>
      <c r="AA3140" s="18" t="str">
        <f>VLOOKUP(D3140, lookups!$A$2:$B$18, 2, FALSE)</f>
        <v>High Budget</v>
      </c>
      <c r="AB3140" s="18" t="str">
        <f t="shared" si="498"/>
        <v>Not Recommended</v>
      </c>
      <c r="AC3140" s="18" t="str">
        <f t="shared" si="499"/>
        <v>Normal</v>
      </c>
    </row>
    <row r="3141" spans="1:29" x14ac:dyDescent="0.35">
      <c r="A3141" s="18" t="s">
        <v>1242</v>
      </c>
      <c r="B3141" s="19">
        <v>34790</v>
      </c>
      <c r="C3141" s="18" t="s">
        <v>50</v>
      </c>
      <c r="D3141" s="18" t="s">
        <v>38</v>
      </c>
      <c r="E3141" s="18" t="s">
        <v>21</v>
      </c>
      <c r="F3141" s="18" t="s">
        <v>22</v>
      </c>
      <c r="G3141" s="18" t="s">
        <v>110</v>
      </c>
      <c r="H3141" s="18" t="s">
        <v>1243</v>
      </c>
      <c r="I3141" s="18" t="s">
        <v>1083</v>
      </c>
      <c r="J3141" s="20">
        <v>1000</v>
      </c>
      <c r="K3141" s="20">
        <v>3254</v>
      </c>
      <c r="L3141" s="20">
        <v>0</v>
      </c>
      <c r="M3141" s="20">
        <v>0</v>
      </c>
      <c r="N3141" s="20">
        <v>7.2</v>
      </c>
      <c r="O3141" s="20">
        <v>93</v>
      </c>
      <c r="P3141" s="20">
        <v>123</v>
      </c>
      <c r="Q3141" s="3">
        <v>2122561</v>
      </c>
      <c r="R3141" s="3">
        <v>6000000</v>
      </c>
      <c r="S3141" s="3">
        <f t="shared" si="490"/>
        <v>-3877439</v>
      </c>
      <c r="T3141" s="4">
        <f t="shared" si="491"/>
        <v>-0.64623983333333335</v>
      </c>
      <c r="U3141" s="5">
        <f t="shared" si="492"/>
        <v>28.541504066666668</v>
      </c>
      <c r="V3141" s="2">
        <f t="shared" si="493"/>
        <v>1995</v>
      </c>
      <c r="W3141" s="18" t="str">
        <f t="shared" si="494"/>
        <v>aprel</v>
      </c>
      <c r="X3141" s="18" t="str">
        <f t="shared" si="495"/>
        <v>Kevin Smith</v>
      </c>
      <c r="Y3141" s="18" t="str">
        <f t="shared" si="496"/>
        <v>MALLRATS</v>
      </c>
      <c r="Z3141" s="18" t="str">
        <f t="shared" si="497"/>
        <v>Normal</v>
      </c>
      <c r="AA3141" s="18" t="str">
        <f>VLOOKUP(D3141, lookups!$A$2:$B$18, 2, FALSE)</f>
        <v>Medium Budget</v>
      </c>
      <c r="AB3141" s="18" t="str">
        <f t="shared" si="498"/>
        <v>Not Recommended</v>
      </c>
      <c r="AC3141" s="18" t="str">
        <f t="shared" si="499"/>
        <v>Normal</v>
      </c>
    </row>
    <row r="3142" spans="1:29" x14ac:dyDescent="0.35">
      <c r="A3142" s="18" t="s">
        <v>1049</v>
      </c>
      <c r="B3142" s="19">
        <v>34025</v>
      </c>
      <c r="C3142" s="18" t="s">
        <v>50</v>
      </c>
      <c r="D3142" s="18" t="s">
        <v>390</v>
      </c>
      <c r="E3142" s="18" t="s">
        <v>21</v>
      </c>
      <c r="F3142" s="18" t="s">
        <v>22</v>
      </c>
      <c r="G3142" s="18" t="s">
        <v>46</v>
      </c>
      <c r="H3142" s="18" t="s">
        <v>1050</v>
      </c>
      <c r="I3142" s="18" t="s">
        <v>1051</v>
      </c>
      <c r="J3142" s="20">
        <v>2</v>
      </c>
      <c r="K3142" s="20">
        <v>2</v>
      </c>
      <c r="L3142" s="20">
        <v>22</v>
      </c>
      <c r="M3142" s="20">
        <v>238</v>
      </c>
      <c r="N3142" s="20">
        <v>5.7</v>
      </c>
      <c r="O3142" s="20">
        <v>10</v>
      </c>
      <c r="P3142" s="20">
        <v>92</v>
      </c>
      <c r="Q3142" s="3">
        <v>2119994</v>
      </c>
      <c r="R3142" s="3">
        <v>19000000</v>
      </c>
      <c r="S3142" s="3">
        <f t="shared" si="490"/>
        <v>-16880006</v>
      </c>
      <c r="T3142" s="4">
        <f t="shared" si="491"/>
        <v>-0.88842136842105268</v>
      </c>
      <c r="U3142" s="5">
        <f t="shared" si="492"/>
        <v>22.468431452631581</v>
      </c>
      <c r="V3142" s="2">
        <f t="shared" si="493"/>
        <v>1993</v>
      </c>
      <c r="W3142" s="18" t="str">
        <f t="shared" si="494"/>
        <v>fevral</v>
      </c>
      <c r="X3142" s="18" t="str">
        <f t="shared" si="495"/>
        <v>Emile Ardolino</v>
      </c>
      <c r="Y3142" s="18" t="str">
        <f t="shared" si="496"/>
        <v>THE NUTCRACKER</v>
      </c>
      <c r="Z3142" s="18" t="str">
        <f t="shared" si="497"/>
        <v>Normal</v>
      </c>
      <c r="AA3142" s="18" t="str">
        <f>VLOOKUP(D3142, lookups!$A$2:$B$18, 2, FALSE)</f>
        <v>Low Budget</v>
      </c>
      <c r="AB3142" s="18" t="str">
        <f t="shared" si="498"/>
        <v>Not Recommended</v>
      </c>
      <c r="AC3142" s="18" t="str">
        <f t="shared" si="499"/>
        <v>High Buzz Mismatch</v>
      </c>
    </row>
    <row r="3143" spans="1:29" x14ac:dyDescent="0.35">
      <c r="A3143" s="18" t="s">
        <v>1358</v>
      </c>
      <c r="B3143" s="19">
        <v>35114</v>
      </c>
      <c r="C3143" s="18" t="s">
        <v>50</v>
      </c>
      <c r="D3143" s="18" t="s">
        <v>38</v>
      </c>
      <c r="E3143" s="18" t="s">
        <v>21</v>
      </c>
      <c r="F3143" s="18" t="s">
        <v>22</v>
      </c>
      <c r="G3143" s="18" t="s">
        <v>110</v>
      </c>
      <c r="H3143" s="18" t="s">
        <v>1359</v>
      </c>
      <c r="I3143" s="18" t="s">
        <v>1360</v>
      </c>
      <c r="J3143" s="20">
        <v>979</v>
      </c>
      <c r="K3143" s="20">
        <v>1679</v>
      </c>
      <c r="L3143" s="20">
        <v>150</v>
      </c>
      <c r="M3143" s="20">
        <v>69</v>
      </c>
      <c r="N3143" s="20">
        <v>5.9</v>
      </c>
      <c r="O3143" s="20">
        <v>21</v>
      </c>
      <c r="P3143" s="20">
        <v>91</v>
      </c>
      <c r="Q3143" s="3">
        <v>2104000</v>
      </c>
      <c r="R3143" s="3">
        <v>13000000</v>
      </c>
      <c r="S3143" s="3">
        <f t="shared" si="490"/>
        <v>-10896000</v>
      </c>
      <c r="T3143" s="4">
        <f t="shared" si="491"/>
        <v>-0.83815384615384614</v>
      </c>
      <c r="U3143" s="5">
        <f t="shared" si="492"/>
        <v>23.271638461538465</v>
      </c>
      <c r="V3143" s="2">
        <f t="shared" si="493"/>
        <v>1996</v>
      </c>
      <c r="W3143" s="18" t="str">
        <f t="shared" si="494"/>
        <v>fevral</v>
      </c>
      <c r="X3143" s="18" t="str">
        <f t="shared" si="495"/>
        <v>Paul Mazursky</v>
      </c>
      <c r="Y3143" s="18" t="str">
        <f t="shared" si="496"/>
        <v>FAİTHFUL</v>
      </c>
      <c r="Z3143" s="18" t="str">
        <f t="shared" si="497"/>
        <v>Normal</v>
      </c>
      <c r="AA3143" s="18" t="str">
        <f>VLOOKUP(D3143, lookups!$A$2:$B$18, 2, FALSE)</f>
        <v>Medium Budget</v>
      </c>
      <c r="AB3143" s="18" t="str">
        <f t="shared" si="498"/>
        <v>Not Recommended</v>
      </c>
      <c r="AC3143" s="18" t="str">
        <f t="shared" si="499"/>
        <v>High Buzz Mismatch</v>
      </c>
    </row>
    <row r="3144" spans="1:29" x14ac:dyDescent="0.35">
      <c r="A3144" s="18" t="s">
        <v>3847</v>
      </c>
      <c r="B3144" s="19">
        <v>38348</v>
      </c>
      <c r="C3144" s="18" t="s">
        <v>50</v>
      </c>
      <c r="D3144" s="18" t="s">
        <v>79</v>
      </c>
      <c r="E3144" s="18" t="s">
        <v>918</v>
      </c>
      <c r="F3144" s="18" t="s">
        <v>1895</v>
      </c>
      <c r="G3144" s="18" t="s">
        <v>150</v>
      </c>
      <c r="H3144" s="18" t="s">
        <v>3848</v>
      </c>
      <c r="I3144" s="18" t="s">
        <v>2905</v>
      </c>
      <c r="J3144" s="20">
        <v>273</v>
      </c>
      <c r="K3144" s="20">
        <v>529</v>
      </c>
      <c r="L3144" s="20">
        <v>448</v>
      </c>
      <c r="M3144" s="20">
        <v>0</v>
      </c>
      <c r="N3144" s="20">
        <v>8.1</v>
      </c>
      <c r="O3144" s="20">
        <v>157</v>
      </c>
      <c r="P3144" s="20">
        <v>125</v>
      </c>
      <c r="Q3144" s="3">
        <v>2086345</v>
      </c>
      <c r="R3144" s="3">
        <v>10000000</v>
      </c>
      <c r="S3144" s="3">
        <f t="shared" si="490"/>
        <v>-7913655</v>
      </c>
      <c r="T3144" s="4">
        <f t="shared" si="491"/>
        <v>-0.79136550000000006</v>
      </c>
      <c r="U3144" s="5">
        <f t="shared" si="492"/>
        <v>32.083453800000001</v>
      </c>
      <c r="V3144" s="2">
        <f t="shared" si="493"/>
        <v>2004</v>
      </c>
      <c r="W3144" s="18" t="str">
        <f t="shared" si="494"/>
        <v>dekabr</v>
      </c>
      <c r="X3144" s="18" t="str">
        <f t="shared" si="495"/>
        <v>Alejandro AmenÃ¡bar</v>
      </c>
      <c r="Y3144" s="18" t="str">
        <f t="shared" si="496"/>
        <v>THE SEA INSİDE</v>
      </c>
      <c r="Z3144" s="18" t="str">
        <f t="shared" si="497"/>
        <v>Normal</v>
      </c>
      <c r="AA3144" s="18" t="str">
        <f>VLOOKUP(D3144, lookups!$A$2:$B$18, 2, FALSE)</f>
        <v>Medium Budget</v>
      </c>
      <c r="AB3144" s="18" t="str">
        <f t="shared" si="498"/>
        <v>Not Recommended</v>
      </c>
      <c r="AC3144" s="18" t="str">
        <f t="shared" si="499"/>
        <v>High Buzz / High Score</v>
      </c>
    </row>
    <row r="3145" spans="1:29" x14ac:dyDescent="0.35">
      <c r="A3145" s="18" t="s">
        <v>5117</v>
      </c>
      <c r="B3145" s="19">
        <v>39789</v>
      </c>
      <c r="C3145" s="18" t="s">
        <v>50</v>
      </c>
      <c r="D3145" s="18" t="s">
        <v>38</v>
      </c>
      <c r="E3145" s="18" t="s">
        <v>21</v>
      </c>
      <c r="F3145" s="18" t="s">
        <v>22</v>
      </c>
      <c r="G3145" s="18" t="s">
        <v>110</v>
      </c>
      <c r="H3145" s="18" t="s">
        <v>3735</v>
      </c>
      <c r="I3145" s="18" t="s">
        <v>5118</v>
      </c>
      <c r="J3145" s="20">
        <v>976</v>
      </c>
      <c r="K3145" s="20">
        <v>2748</v>
      </c>
      <c r="L3145" s="20">
        <v>129</v>
      </c>
      <c r="M3145" s="20">
        <v>0</v>
      </c>
      <c r="N3145" s="20">
        <v>7</v>
      </c>
      <c r="O3145" s="20">
        <v>147</v>
      </c>
      <c r="P3145" s="20">
        <v>99</v>
      </c>
      <c r="Q3145" s="3">
        <v>2077046</v>
      </c>
      <c r="R3145" s="3">
        <v>6000000</v>
      </c>
      <c r="S3145" s="3">
        <f t="shared" si="490"/>
        <v>-3922954</v>
      </c>
      <c r="T3145" s="4">
        <f t="shared" si="491"/>
        <v>-0.65382566666666664</v>
      </c>
      <c r="U3145" s="5">
        <f t="shared" si="492"/>
        <v>27.738469733333332</v>
      </c>
      <c r="V3145" s="2">
        <f t="shared" si="493"/>
        <v>2008</v>
      </c>
      <c r="W3145" s="18" t="str">
        <f t="shared" si="494"/>
        <v>dekabr</v>
      </c>
      <c r="X3145" s="18" t="str">
        <f t="shared" si="495"/>
        <v>Jonathan Levine</v>
      </c>
      <c r="Y3145" s="18" t="str">
        <f t="shared" si="496"/>
        <v>THE WACKNESS</v>
      </c>
      <c r="Z3145" s="18" t="str">
        <f t="shared" si="497"/>
        <v>Normal</v>
      </c>
      <c r="AA3145" s="18" t="str">
        <f>VLOOKUP(D3145, lookups!$A$2:$B$18, 2, FALSE)</f>
        <v>Medium Budget</v>
      </c>
      <c r="AB3145" s="18" t="str">
        <f t="shared" si="498"/>
        <v>Not Recommended</v>
      </c>
      <c r="AC3145" s="18" t="str">
        <f t="shared" si="499"/>
        <v>Normal</v>
      </c>
    </row>
    <row r="3146" spans="1:29" x14ac:dyDescent="0.35">
      <c r="A3146" s="18" t="s">
        <v>3144</v>
      </c>
      <c r="B3146" s="19">
        <v>37514</v>
      </c>
      <c r="C3146" s="18" t="s">
        <v>50</v>
      </c>
      <c r="D3146" s="18" t="s">
        <v>27</v>
      </c>
      <c r="E3146" s="18" t="s">
        <v>21</v>
      </c>
      <c r="F3146" s="18" t="s">
        <v>179</v>
      </c>
      <c r="G3146" s="18" t="s">
        <v>110</v>
      </c>
      <c r="H3146" s="18" t="s">
        <v>3145</v>
      </c>
      <c r="I3146" s="18" t="s">
        <v>3146</v>
      </c>
      <c r="J3146" s="20">
        <v>302</v>
      </c>
      <c r="K3146" s="20">
        <v>663</v>
      </c>
      <c r="L3146" s="20">
        <v>6</v>
      </c>
      <c r="M3146" s="20">
        <v>219</v>
      </c>
      <c r="N3146" s="20">
        <v>7.2</v>
      </c>
      <c r="O3146" s="20">
        <v>59</v>
      </c>
      <c r="P3146" s="20">
        <v>88</v>
      </c>
      <c r="Q3146" s="3">
        <v>2073984</v>
      </c>
      <c r="R3146" s="3">
        <v>800000</v>
      </c>
      <c r="S3146" s="3">
        <f t="shared" si="490"/>
        <v>1273984</v>
      </c>
      <c r="T3146" s="4">
        <f t="shared" si="491"/>
        <v>1.5924799999999999</v>
      </c>
      <c r="U3146" s="5">
        <f t="shared" si="492"/>
        <v>29.458891999999999</v>
      </c>
      <c r="V3146" s="2">
        <f t="shared" si="493"/>
        <v>2002</v>
      </c>
      <c r="W3146" s="18" t="str">
        <f t="shared" si="494"/>
        <v>sentyabr</v>
      </c>
      <c r="X3146" s="18" t="str">
        <f t="shared" si="495"/>
        <v>Peter Sollett</v>
      </c>
      <c r="Y3146" s="18" t="str">
        <f t="shared" si="496"/>
        <v>RAİSİNG VİCTOR VARGAS</v>
      </c>
      <c r="Z3146" s="18" t="str">
        <f t="shared" si="497"/>
        <v>Normal</v>
      </c>
      <c r="AA3146" s="18" t="str">
        <f>VLOOKUP(D3146, lookups!$A$2:$B$18, 2, FALSE)</f>
        <v>Medium Budget</v>
      </c>
      <c r="AB3146" s="18" t="str">
        <f t="shared" si="498"/>
        <v>Not Recommended</v>
      </c>
      <c r="AC3146" s="18" t="str">
        <f t="shared" si="499"/>
        <v>Normal</v>
      </c>
    </row>
    <row r="3147" spans="1:29" x14ac:dyDescent="0.35">
      <c r="A3147" s="18" t="s">
        <v>2973</v>
      </c>
      <c r="B3147" s="19">
        <v>37375</v>
      </c>
      <c r="C3147" s="18" t="s">
        <v>50</v>
      </c>
      <c r="D3147" s="18" t="s">
        <v>79</v>
      </c>
      <c r="E3147" s="18" t="s">
        <v>21</v>
      </c>
      <c r="F3147" s="18" t="s">
        <v>22</v>
      </c>
      <c r="G3147" s="18" t="s">
        <v>110</v>
      </c>
      <c r="H3147" s="18" t="s">
        <v>1125</v>
      </c>
      <c r="I3147" s="18" t="s">
        <v>934</v>
      </c>
      <c r="J3147" s="20">
        <v>783</v>
      </c>
      <c r="K3147" s="20">
        <v>2684</v>
      </c>
      <c r="L3147" s="20">
        <v>261</v>
      </c>
      <c r="M3147" s="20">
        <v>357</v>
      </c>
      <c r="N3147" s="20">
        <v>6.6</v>
      </c>
      <c r="O3147" s="20">
        <v>97</v>
      </c>
      <c r="P3147" s="20">
        <v>105</v>
      </c>
      <c r="Q3147" s="3">
        <v>2062066</v>
      </c>
      <c r="R3147" s="3">
        <v>7000000</v>
      </c>
      <c r="S3147" s="3">
        <f t="shared" si="490"/>
        <v>-4937934</v>
      </c>
      <c r="T3147" s="4">
        <f t="shared" si="491"/>
        <v>-0.70541914285714291</v>
      </c>
      <c r="U3147" s="5">
        <f t="shared" si="492"/>
        <v>26.15353234285714</v>
      </c>
      <c r="V3147" s="2">
        <f t="shared" si="493"/>
        <v>2002</v>
      </c>
      <c r="W3147" s="18" t="str">
        <f t="shared" si="494"/>
        <v>aprel</v>
      </c>
      <c r="X3147" s="18" t="str">
        <f t="shared" si="495"/>
        <v>Paul Schrader</v>
      </c>
      <c r="Y3147" s="18" t="str">
        <f t="shared" si="496"/>
        <v>AUTO FOCUS</v>
      </c>
      <c r="Z3147" s="18" t="str">
        <f t="shared" si="497"/>
        <v>Normal</v>
      </c>
      <c r="AA3147" s="18" t="str">
        <f>VLOOKUP(D3147, lookups!$A$2:$B$18, 2, FALSE)</f>
        <v>Medium Budget</v>
      </c>
      <c r="AB3147" s="18" t="str">
        <f t="shared" si="498"/>
        <v>Not Recommended</v>
      </c>
      <c r="AC3147" s="18" t="str">
        <f t="shared" si="499"/>
        <v>Normal</v>
      </c>
    </row>
    <row r="3148" spans="1:29" x14ac:dyDescent="0.35">
      <c r="A3148" s="18" t="s">
        <v>2162</v>
      </c>
      <c r="B3148" s="19">
        <v>36256</v>
      </c>
      <c r="C3148" s="18" t="s">
        <v>50</v>
      </c>
      <c r="D3148" s="18" t="s">
        <v>333</v>
      </c>
      <c r="E3148" s="18" t="s">
        <v>21</v>
      </c>
      <c r="F3148" s="18" t="s">
        <v>2163</v>
      </c>
      <c r="G3148" s="18" t="s">
        <v>110</v>
      </c>
      <c r="H3148" s="18" t="s">
        <v>2164</v>
      </c>
      <c r="I3148" s="18" t="s">
        <v>2165</v>
      </c>
      <c r="J3148" s="20">
        <v>769</v>
      </c>
      <c r="K3148" s="20">
        <v>2543</v>
      </c>
      <c r="L3148" s="20">
        <v>61</v>
      </c>
      <c r="M3148" s="20">
        <v>0</v>
      </c>
      <c r="N3148" s="20">
        <v>7.1</v>
      </c>
      <c r="O3148" s="20">
        <v>131</v>
      </c>
      <c r="P3148" s="20">
        <v>101</v>
      </c>
      <c r="Q3148" s="3">
        <v>2060953</v>
      </c>
      <c r="R3148" s="3">
        <v>12000000</v>
      </c>
      <c r="S3148" s="3">
        <f t="shared" si="490"/>
        <v>-9939047</v>
      </c>
      <c r="T3148" s="4">
        <f t="shared" si="491"/>
        <v>-0.8282539166666667</v>
      </c>
      <c r="U3148" s="5">
        <f t="shared" si="492"/>
        <v>28.068698433333331</v>
      </c>
      <c r="V3148" s="2">
        <f t="shared" si="493"/>
        <v>1999</v>
      </c>
      <c r="W3148" s="18" t="str">
        <f t="shared" si="494"/>
        <v>aprel</v>
      </c>
      <c r="X3148" s="18" t="str">
        <f t="shared" si="495"/>
        <v>Antonia Bird</v>
      </c>
      <c r="Y3148" s="18" t="str">
        <f t="shared" si="496"/>
        <v>RAVENOUS</v>
      </c>
      <c r="Z3148" s="18" t="str">
        <f t="shared" si="497"/>
        <v>Normal</v>
      </c>
      <c r="AA3148" s="18" t="str">
        <f>VLOOKUP(D3148, lookups!$A$2:$B$18, 2, FALSE)</f>
        <v>Low Budget</v>
      </c>
      <c r="AB3148" s="18" t="str">
        <f t="shared" si="498"/>
        <v>Not Recommended</v>
      </c>
      <c r="AC3148" s="18" t="str">
        <f t="shared" si="499"/>
        <v>Normal</v>
      </c>
    </row>
    <row r="3149" spans="1:29" x14ac:dyDescent="0.35">
      <c r="A3149" s="18" t="s">
        <v>2006</v>
      </c>
      <c r="B3149" s="19">
        <v>36354</v>
      </c>
      <c r="C3149" s="18" t="s">
        <v>50</v>
      </c>
      <c r="D3149" s="18" t="s">
        <v>79</v>
      </c>
      <c r="E3149" s="18" t="s">
        <v>21</v>
      </c>
      <c r="F3149" s="18" t="s">
        <v>22</v>
      </c>
      <c r="G3149" s="18" t="s">
        <v>110</v>
      </c>
      <c r="H3149" s="18" t="s">
        <v>2007</v>
      </c>
      <c r="I3149" s="18" t="s">
        <v>2008</v>
      </c>
      <c r="J3149" s="20">
        <v>54</v>
      </c>
      <c r="K3149" s="20">
        <v>194</v>
      </c>
      <c r="L3149" s="20">
        <v>6</v>
      </c>
      <c r="M3149" s="20">
        <v>491</v>
      </c>
      <c r="N3149" s="20">
        <v>7.6</v>
      </c>
      <c r="O3149" s="20">
        <v>70</v>
      </c>
      <c r="P3149" s="20">
        <v>108</v>
      </c>
      <c r="Q3149" s="3">
        <v>2047570</v>
      </c>
      <c r="R3149" s="3">
        <v>500000</v>
      </c>
      <c r="S3149" s="3">
        <f t="shared" si="490"/>
        <v>1547570</v>
      </c>
      <c r="T3149" s="4">
        <f t="shared" si="491"/>
        <v>3.0951399999999998</v>
      </c>
      <c r="U3149" s="5">
        <f t="shared" si="492"/>
        <v>31.687155999999998</v>
      </c>
      <c r="V3149" s="2">
        <f t="shared" si="493"/>
        <v>1999</v>
      </c>
      <c r="W3149" s="18" t="str">
        <f t="shared" si="494"/>
        <v>iyul</v>
      </c>
      <c r="X3149" s="18" t="str">
        <f t="shared" si="495"/>
        <v>Barry W. Blaustein</v>
      </c>
      <c r="Y3149" s="18" t="str">
        <f t="shared" si="496"/>
        <v>BEYOND THE MAT</v>
      </c>
      <c r="Z3149" s="18" t="str">
        <f t="shared" si="497"/>
        <v>Normal</v>
      </c>
      <c r="AA3149" s="18" t="str">
        <f>VLOOKUP(D3149, lookups!$A$2:$B$18, 2, FALSE)</f>
        <v>Medium Budget</v>
      </c>
      <c r="AB3149" s="18" t="str">
        <f t="shared" si="498"/>
        <v>Not Recommended</v>
      </c>
      <c r="AC3149" s="18" t="str">
        <f t="shared" si="499"/>
        <v>Normal</v>
      </c>
    </row>
    <row r="3150" spans="1:29" x14ac:dyDescent="0.35">
      <c r="A3150" s="18" t="s">
        <v>917</v>
      </c>
      <c r="B3150" s="19">
        <v>33837</v>
      </c>
      <c r="C3150" s="18" t="s">
        <v>50</v>
      </c>
      <c r="D3150" s="18" t="s">
        <v>95</v>
      </c>
      <c r="E3150" s="18" t="s">
        <v>918</v>
      </c>
      <c r="F3150" s="18" t="s">
        <v>22</v>
      </c>
      <c r="G3150" s="18" t="s">
        <v>110</v>
      </c>
      <c r="H3150" s="18" t="s">
        <v>919</v>
      </c>
      <c r="I3150" s="18" t="s">
        <v>920</v>
      </c>
      <c r="J3150" s="20">
        <v>121</v>
      </c>
      <c r="K3150" s="20">
        <v>147</v>
      </c>
      <c r="L3150" s="20">
        <v>0</v>
      </c>
      <c r="M3150" s="20">
        <v>0</v>
      </c>
      <c r="N3150" s="20">
        <v>6.9</v>
      </c>
      <c r="O3150" s="20">
        <v>56</v>
      </c>
      <c r="P3150" s="20">
        <v>81</v>
      </c>
      <c r="Q3150" s="3">
        <v>2040920</v>
      </c>
      <c r="R3150" s="3">
        <v>7000</v>
      </c>
      <c r="S3150" s="3">
        <f t="shared" si="490"/>
        <v>2033920</v>
      </c>
      <c r="T3150" s="4">
        <f t="shared" si="491"/>
        <v>290.56</v>
      </c>
      <c r="U3150" s="5">
        <f t="shared" si="492"/>
        <v>143.82400000000001</v>
      </c>
      <c r="V3150" s="2">
        <f t="shared" si="493"/>
        <v>1992</v>
      </c>
      <c r="W3150" s="18" t="str">
        <f t="shared" si="494"/>
        <v>avgust</v>
      </c>
      <c r="X3150" s="18" t="str">
        <f t="shared" si="495"/>
        <v>Robert Rodriguez</v>
      </c>
      <c r="Y3150" s="18" t="str">
        <f t="shared" si="496"/>
        <v>EL MARİACHİ</v>
      </c>
      <c r="Z3150" s="18" t="str">
        <f t="shared" si="497"/>
        <v>Normal</v>
      </c>
      <c r="AA3150" s="18" t="str">
        <f>VLOOKUP(D3150, lookups!$A$2:$B$18, 2, FALSE)</f>
        <v>High Budget</v>
      </c>
      <c r="AB3150" s="18" t="str">
        <f t="shared" si="498"/>
        <v>Not Recommended</v>
      </c>
      <c r="AC3150" s="18" t="str">
        <f t="shared" si="499"/>
        <v>Normal</v>
      </c>
    </row>
    <row r="3151" spans="1:29" x14ac:dyDescent="0.35">
      <c r="A3151" s="18" t="s">
        <v>5294</v>
      </c>
      <c r="B3151" s="19">
        <v>40044</v>
      </c>
      <c r="C3151" s="18" t="s">
        <v>50</v>
      </c>
      <c r="D3151" s="18" t="s">
        <v>79</v>
      </c>
      <c r="E3151" s="18" t="s">
        <v>21</v>
      </c>
      <c r="F3151" s="18" t="s">
        <v>179</v>
      </c>
      <c r="G3151" s="18" t="s">
        <v>110</v>
      </c>
      <c r="H3151" s="18" t="s">
        <v>5295</v>
      </c>
      <c r="I3151" s="18" t="s">
        <v>5296</v>
      </c>
      <c r="J3151" s="20">
        <v>170</v>
      </c>
      <c r="K3151" s="20">
        <v>931</v>
      </c>
      <c r="L3151" s="20">
        <v>43</v>
      </c>
      <c r="M3151" s="20">
        <v>11000</v>
      </c>
      <c r="N3151" s="20">
        <v>6.6</v>
      </c>
      <c r="O3151" s="20">
        <v>242</v>
      </c>
      <c r="P3151" s="20">
        <v>102</v>
      </c>
      <c r="Q3151" s="3">
        <v>2035566</v>
      </c>
      <c r="R3151" s="3">
        <v>13000000</v>
      </c>
      <c r="S3151" s="3">
        <f t="shared" si="490"/>
        <v>-10964434</v>
      </c>
      <c r="T3151" s="4">
        <f t="shared" si="491"/>
        <v>-0.843418</v>
      </c>
      <c r="U3151" s="5">
        <f t="shared" si="492"/>
        <v>27.162632800000001</v>
      </c>
      <c r="V3151" s="2">
        <f t="shared" si="493"/>
        <v>2009</v>
      </c>
      <c r="W3151" s="18" t="str">
        <f t="shared" si="494"/>
        <v>avgust</v>
      </c>
      <c r="X3151" s="18" t="str">
        <f t="shared" si="495"/>
        <v>Glenn Ficarra</v>
      </c>
      <c r="Y3151" s="18" t="str">
        <f t="shared" si="496"/>
        <v>I LOVE YOU PHİLLİP MORRİS</v>
      </c>
      <c r="Z3151" s="18" t="str">
        <f t="shared" si="497"/>
        <v>Normal</v>
      </c>
      <c r="AA3151" s="18" t="str">
        <f>VLOOKUP(D3151, lookups!$A$2:$B$18, 2, FALSE)</f>
        <v>Medium Budget</v>
      </c>
      <c r="AB3151" s="18" t="str">
        <f t="shared" si="498"/>
        <v>Not Recommended</v>
      </c>
      <c r="AC3151" s="18" t="str">
        <f t="shared" si="499"/>
        <v>Normal</v>
      </c>
    </row>
    <row r="3152" spans="1:29" x14ac:dyDescent="0.35">
      <c r="A3152" s="18" t="s">
        <v>2790</v>
      </c>
      <c r="B3152" s="19">
        <v>36974</v>
      </c>
      <c r="C3152" s="18" t="s">
        <v>50</v>
      </c>
      <c r="D3152" s="18" t="s">
        <v>38</v>
      </c>
      <c r="E3152" s="18" t="s">
        <v>21</v>
      </c>
      <c r="F3152" s="18" t="s">
        <v>22</v>
      </c>
      <c r="G3152" s="18" t="s">
        <v>110</v>
      </c>
      <c r="H3152" s="18" t="s">
        <v>2791</v>
      </c>
      <c r="I3152" s="18" t="s">
        <v>2792</v>
      </c>
      <c r="J3152" s="20">
        <v>244</v>
      </c>
      <c r="K3152" s="20">
        <v>489</v>
      </c>
      <c r="L3152" s="20">
        <v>8</v>
      </c>
      <c r="M3152" s="20">
        <v>289</v>
      </c>
      <c r="N3152" s="20">
        <v>5.8</v>
      </c>
      <c r="O3152" s="20">
        <v>84</v>
      </c>
      <c r="P3152" s="20">
        <v>95</v>
      </c>
      <c r="Q3152" s="3">
        <v>2025238</v>
      </c>
      <c r="R3152" s="3">
        <v>6000000</v>
      </c>
      <c r="S3152" s="3">
        <f t="shared" si="490"/>
        <v>-3974762</v>
      </c>
      <c r="T3152" s="4">
        <f t="shared" si="491"/>
        <v>-0.66246033333333332</v>
      </c>
      <c r="U3152" s="5">
        <f t="shared" si="492"/>
        <v>22.963915866666667</v>
      </c>
      <c r="V3152" s="2">
        <f t="shared" si="493"/>
        <v>2001</v>
      </c>
      <c r="W3152" s="18" t="str">
        <f t="shared" si="494"/>
        <v>mart</v>
      </c>
      <c r="X3152" s="18" t="str">
        <f t="shared" si="495"/>
        <v>David Atkins</v>
      </c>
      <c r="Y3152" s="18" t="str">
        <f t="shared" si="496"/>
        <v>NOVOCAİNE</v>
      </c>
      <c r="Z3152" s="18" t="str">
        <f t="shared" si="497"/>
        <v>Normal</v>
      </c>
      <c r="AA3152" s="18" t="str">
        <f>VLOOKUP(D3152, lookups!$A$2:$B$18, 2, FALSE)</f>
        <v>Medium Budget</v>
      </c>
      <c r="AB3152" s="18" t="str">
        <f t="shared" si="498"/>
        <v>Not Recommended</v>
      </c>
      <c r="AC3152" s="18" t="str">
        <f t="shared" si="499"/>
        <v>High Buzz Mismatch</v>
      </c>
    </row>
    <row r="3153" spans="1:29" x14ac:dyDescent="0.35">
      <c r="A3153" s="18" t="s">
        <v>4194</v>
      </c>
      <c r="B3153" s="19">
        <v>38420</v>
      </c>
      <c r="C3153" s="18" t="s">
        <v>50</v>
      </c>
      <c r="D3153" s="18" t="s">
        <v>27</v>
      </c>
      <c r="E3153" s="18" t="s">
        <v>21</v>
      </c>
      <c r="F3153" s="18" t="s">
        <v>22</v>
      </c>
      <c r="G3153" s="18" t="s">
        <v>150</v>
      </c>
      <c r="H3153" s="18" t="s">
        <v>4195</v>
      </c>
      <c r="I3153" s="18" t="s">
        <v>4196</v>
      </c>
      <c r="J3153" s="20">
        <v>1000</v>
      </c>
      <c r="K3153" s="20">
        <v>1942</v>
      </c>
      <c r="L3153" s="20">
        <v>0</v>
      </c>
      <c r="M3153" s="20">
        <v>19</v>
      </c>
      <c r="N3153" s="20">
        <v>6.6</v>
      </c>
      <c r="O3153" s="20">
        <v>4</v>
      </c>
      <c r="P3153" s="20">
        <v>100</v>
      </c>
      <c r="Q3153" s="3">
        <v>2024854</v>
      </c>
      <c r="R3153" s="3">
        <v>6500000</v>
      </c>
      <c r="S3153" s="3">
        <f t="shared" si="490"/>
        <v>-4475146</v>
      </c>
      <c r="T3153" s="4">
        <f t="shared" si="491"/>
        <v>-0.68848399999999998</v>
      </c>
      <c r="U3153" s="5">
        <f t="shared" si="492"/>
        <v>26.126506399999997</v>
      </c>
      <c r="V3153" s="2">
        <f t="shared" si="493"/>
        <v>2005</v>
      </c>
      <c r="W3153" s="18" t="str">
        <f t="shared" si="494"/>
        <v>mart</v>
      </c>
      <c r="X3153" s="18" t="str">
        <f t="shared" si="495"/>
        <v>Sterling Van Wagenen</v>
      </c>
      <c r="Y3153" s="18" t="str">
        <f t="shared" si="496"/>
        <v>THE WORK AND THE GLORY II: AMERİCAN ZİON</v>
      </c>
      <c r="Z3153" s="18" t="str">
        <f t="shared" si="497"/>
        <v>Normal</v>
      </c>
      <c r="AA3153" s="18" t="str">
        <f>VLOOKUP(D3153, lookups!$A$2:$B$18, 2, FALSE)</f>
        <v>Medium Budget</v>
      </c>
      <c r="AB3153" s="18" t="str">
        <f t="shared" si="498"/>
        <v>Not Recommended</v>
      </c>
      <c r="AC3153" s="18" t="str">
        <f t="shared" si="499"/>
        <v>Normal</v>
      </c>
    </row>
    <row r="3154" spans="1:29" x14ac:dyDescent="0.35">
      <c r="A3154" s="18" t="s">
        <v>308</v>
      </c>
      <c r="B3154" s="19">
        <v>29535</v>
      </c>
      <c r="C3154" s="18" t="s">
        <v>50</v>
      </c>
      <c r="D3154" s="18" t="s">
        <v>79</v>
      </c>
      <c r="E3154" s="18" t="s">
        <v>21</v>
      </c>
      <c r="F3154" s="18" t="s">
        <v>22</v>
      </c>
      <c r="G3154" s="18" t="s">
        <v>102</v>
      </c>
      <c r="H3154" s="18" t="s">
        <v>309</v>
      </c>
      <c r="I3154" s="18" t="s">
        <v>310</v>
      </c>
      <c r="J3154" s="20">
        <v>801</v>
      </c>
      <c r="K3154" s="20">
        <v>1462</v>
      </c>
      <c r="L3154" s="20">
        <v>42</v>
      </c>
      <c r="M3154" s="20">
        <v>1000</v>
      </c>
      <c r="N3154" s="20">
        <v>4.5</v>
      </c>
      <c r="O3154" s="20">
        <v>26</v>
      </c>
      <c r="P3154" s="20">
        <v>124</v>
      </c>
      <c r="Q3154" s="3">
        <v>2000000</v>
      </c>
      <c r="R3154" s="3">
        <v>20000000</v>
      </c>
      <c r="S3154" s="3">
        <f t="shared" si="490"/>
        <v>-18000000</v>
      </c>
      <c r="T3154" s="4">
        <f t="shared" si="491"/>
        <v>-0.9</v>
      </c>
      <c r="U3154" s="5">
        <f t="shared" si="492"/>
        <v>17.740000000000002</v>
      </c>
      <c r="V3154" s="2">
        <f t="shared" si="493"/>
        <v>1980</v>
      </c>
      <c r="W3154" s="18" t="str">
        <f t="shared" si="494"/>
        <v>noyabr</v>
      </c>
      <c r="X3154" s="18" t="str">
        <f t="shared" si="495"/>
        <v>Nancy Walker</v>
      </c>
      <c r="Y3154" s="18" t="str">
        <f t="shared" si="496"/>
        <v>CAN'T STOP THE MUSİC</v>
      </c>
      <c r="Z3154" s="18" t="str">
        <f t="shared" si="497"/>
        <v>Normal</v>
      </c>
      <c r="AA3154" s="18" t="str">
        <f>VLOOKUP(D3154, lookups!$A$2:$B$18, 2, FALSE)</f>
        <v>Medium Budget</v>
      </c>
      <c r="AB3154" s="18" t="str">
        <f t="shared" si="498"/>
        <v>Not Recommended</v>
      </c>
      <c r="AC3154" s="18" t="str">
        <f t="shared" si="499"/>
        <v>High Buzz Mismatch</v>
      </c>
    </row>
    <row r="3155" spans="1:29" x14ac:dyDescent="0.35">
      <c r="A3155" s="18" t="s">
        <v>360</v>
      </c>
      <c r="B3155" s="19">
        <v>29808</v>
      </c>
      <c r="C3155" s="18" t="s">
        <v>50</v>
      </c>
      <c r="D3155" s="18" t="s">
        <v>58</v>
      </c>
      <c r="E3155" s="18" t="s">
        <v>21</v>
      </c>
      <c r="F3155" s="18" t="s">
        <v>22</v>
      </c>
      <c r="G3155" s="18" t="s">
        <v>102</v>
      </c>
      <c r="H3155" s="18" t="s">
        <v>361</v>
      </c>
      <c r="I3155" s="18" t="s">
        <v>362</v>
      </c>
      <c r="J3155" s="20">
        <v>634</v>
      </c>
      <c r="K3155" s="20">
        <v>1262</v>
      </c>
      <c r="L3155" s="20">
        <v>4</v>
      </c>
      <c r="M3155" s="20">
        <v>0</v>
      </c>
      <c r="N3155" s="20">
        <v>6.4</v>
      </c>
      <c r="O3155" s="20">
        <v>50</v>
      </c>
      <c r="P3155" s="20">
        <v>102</v>
      </c>
      <c r="Q3155" s="3">
        <v>2000000</v>
      </c>
      <c r="R3155" s="3">
        <v>17000000</v>
      </c>
      <c r="S3155" s="3">
        <f t="shared" si="490"/>
        <v>-15000000</v>
      </c>
      <c r="T3155" s="4">
        <f t="shared" si="491"/>
        <v>-0.88235294117647056</v>
      </c>
      <c r="U3155" s="5">
        <f t="shared" si="492"/>
        <v>25.247058823529414</v>
      </c>
      <c r="V3155" s="2">
        <f t="shared" si="493"/>
        <v>1981</v>
      </c>
      <c r="W3155" s="18" t="str">
        <f t="shared" si="494"/>
        <v>avgust</v>
      </c>
      <c r="X3155" s="18" t="str">
        <f t="shared" si="495"/>
        <v>Noel Marshall</v>
      </c>
      <c r="Y3155" s="18" t="str">
        <f t="shared" si="496"/>
        <v>ROAR</v>
      </c>
      <c r="Z3155" s="18" t="str">
        <f t="shared" si="497"/>
        <v>Normal</v>
      </c>
      <c r="AA3155" s="18" t="str">
        <f>VLOOKUP(D3155, lookups!$A$2:$B$18, 2, FALSE)</f>
        <v>High Budget</v>
      </c>
      <c r="AB3155" s="18" t="str">
        <f t="shared" si="498"/>
        <v>Not Recommended</v>
      </c>
      <c r="AC3155" s="18" t="str">
        <f t="shared" si="499"/>
        <v>Normal</v>
      </c>
    </row>
    <row r="3156" spans="1:29" x14ac:dyDescent="0.35">
      <c r="A3156" s="18" t="s">
        <v>2122</v>
      </c>
      <c r="B3156" s="19">
        <v>36489</v>
      </c>
      <c r="C3156" s="18" t="s">
        <v>50</v>
      </c>
      <c r="D3156" s="18" t="s">
        <v>58</v>
      </c>
      <c r="E3156" s="18" t="s">
        <v>21</v>
      </c>
      <c r="F3156" s="18" t="s">
        <v>22</v>
      </c>
      <c r="G3156" s="18" t="s">
        <v>110</v>
      </c>
      <c r="H3156" s="18" t="s">
        <v>2123</v>
      </c>
      <c r="I3156" s="18" t="s">
        <v>1396</v>
      </c>
      <c r="J3156" s="20">
        <v>638</v>
      </c>
      <c r="K3156" s="20">
        <v>823</v>
      </c>
      <c r="L3156" s="20">
        <v>407</v>
      </c>
      <c r="M3156" s="20">
        <v>196</v>
      </c>
      <c r="N3156" s="20">
        <v>7.1</v>
      </c>
      <c r="O3156" s="20">
        <v>46</v>
      </c>
      <c r="P3156" s="20">
        <v>126</v>
      </c>
      <c r="Q3156" s="3">
        <v>1997807</v>
      </c>
      <c r="R3156" s="3">
        <v>8000000</v>
      </c>
      <c r="S3156" s="3">
        <f t="shared" si="490"/>
        <v>-6002193</v>
      </c>
      <c r="T3156" s="4">
        <f t="shared" si="491"/>
        <v>-0.75027412500000001</v>
      </c>
      <c r="U3156" s="5">
        <f t="shared" si="492"/>
        <v>28.11949035</v>
      </c>
      <c r="V3156" s="2">
        <f t="shared" si="493"/>
        <v>1999</v>
      </c>
      <c r="W3156" s="18" t="str">
        <f t="shared" si="494"/>
        <v>noyabr</v>
      </c>
      <c r="X3156" s="18" t="str">
        <f t="shared" si="495"/>
        <v>John Sayles</v>
      </c>
      <c r="Y3156" s="18" t="str">
        <f t="shared" si="496"/>
        <v>LİMBO</v>
      </c>
      <c r="Z3156" s="18" t="str">
        <f t="shared" si="497"/>
        <v>Normal</v>
      </c>
      <c r="AA3156" s="18" t="str">
        <f>VLOOKUP(D3156, lookups!$A$2:$B$18, 2, FALSE)</f>
        <v>High Budget</v>
      </c>
      <c r="AB3156" s="18" t="str">
        <f t="shared" si="498"/>
        <v>Not Recommended</v>
      </c>
      <c r="AC3156" s="18" t="str">
        <f t="shared" si="499"/>
        <v>Normal</v>
      </c>
    </row>
    <row r="3157" spans="1:29" x14ac:dyDescent="0.35">
      <c r="A3157" s="18" t="s">
        <v>5880</v>
      </c>
      <c r="B3157" s="19">
        <v>40628</v>
      </c>
      <c r="C3157" s="18" t="s">
        <v>50</v>
      </c>
      <c r="D3157" s="18" t="s">
        <v>20</v>
      </c>
      <c r="E3157" s="18" t="s">
        <v>21</v>
      </c>
      <c r="F3157" s="18" t="s">
        <v>22</v>
      </c>
      <c r="G3157" s="18" t="s">
        <v>110</v>
      </c>
      <c r="H3157" s="18" t="s">
        <v>1395</v>
      </c>
      <c r="I3157" s="18" t="s">
        <v>225</v>
      </c>
      <c r="J3157" s="20">
        <v>11000</v>
      </c>
      <c r="K3157" s="20">
        <v>11853</v>
      </c>
      <c r="L3157" s="20">
        <v>607</v>
      </c>
      <c r="M3157" s="20">
        <v>12000</v>
      </c>
      <c r="N3157" s="20">
        <v>6.7</v>
      </c>
      <c r="O3157" s="20">
        <v>376</v>
      </c>
      <c r="P3157" s="20">
        <v>98</v>
      </c>
      <c r="Q3157" s="3">
        <v>1987762</v>
      </c>
      <c r="R3157" s="3">
        <v>11000000</v>
      </c>
      <c r="S3157" s="3">
        <f t="shared" si="490"/>
        <v>-9012238</v>
      </c>
      <c r="T3157" s="4">
        <f t="shared" si="491"/>
        <v>-0.81929436363636365</v>
      </c>
      <c r="U3157" s="5">
        <f t="shared" si="492"/>
        <v>27.672282254545454</v>
      </c>
      <c r="V3157" s="2">
        <f t="shared" si="493"/>
        <v>2011</v>
      </c>
      <c r="W3157" s="18" t="str">
        <f t="shared" si="494"/>
        <v>mart</v>
      </c>
      <c r="X3157" s="18" t="str">
        <f t="shared" si="495"/>
        <v>William Friedkin</v>
      </c>
      <c r="Y3157" s="18" t="str">
        <f t="shared" si="496"/>
        <v>KİLLER JOE</v>
      </c>
      <c r="Z3157" s="18" t="str">
        <f t="shared" si="497"/>
        <v>Normal</v>
      </c>
      <c r="AA3157" s="18" t="str">
        <f>VLOOKUP(D3157, lookups!$A$2:$B$18, 2, FALSE)</f>
        <v>Medium Budget</v>
      </c>
      <c r="AB3157" s="18" t="str">
        <f t="shared" si="498"/>
        <v>Not Recommended</v>
      </c>
      <c r="AC3157" s="18" t="str">
        <f t="shared" si="499"/>
        <v>Normal</v>
      </c>
    </row>
    <row r="3158" spans="1:29" x14ac:dyDescent="0.35">
      <c r="A3158" s="18" t="s">
        <v>4081</v>
      </c>
      <c r="B3158" s="19">
        <v>38685</v>
      </c>
      <c r="C3158" s="18" t="s">
        <v>50</v>
      </c>
      <c r="D3158" s="18" t="s">
        <v>20</v>
      </c>
      <c r="E3158" s="18" t="s">
        <v>21</v>
      </c>
      <c r="F3158" s="18" t="s">
        <v>101</v>
      </c>
      <c r="G3158" s="18" t="s">
        <v>150</v>
      </c>
      <c r="H3158" s="18" t="s">
        <v>4082</v>
      </c>
      <c r="I3158" s="18" t="s">
        <v>2233</v>
      </c>
      <c r="J3158" s="20">
        <v>268</v>
      </c>
      <c r="K3158" s="20">
        <v>450</v>
      </c>
      <c r="L3158" s="20">
        <v>2000</v>
      </c>
      <c r="M3158" s="20">
        <v>0</v>
      </c>
      <c r="N3158" s="20">
        <v>6.9</v>
      </c>
      <c r="O3158" s="20">
        <v>127</v>
      </c>
      <c r="P3158" s="20">
        <v>130</v>
      </c>
      <c r="Q3158" s="3">
        <v>1987287</v>
      </c>
      <c r="R3158" s="3">
        <v>50000000</v>
      </c>
      <c r="S3158" s="3">
        <f t="shared" si="490"/>
        <v>-48012713</v>
      </c>
      <c r="T3158" s="4">
        <f t="shared" si="491"/>
        <v>-0.96025426000000003</v>
      </c>
      <c r="U3158" s="5">
        <f t="shared" si="492"/>
        <v>27.215898296000002</v>
      </c>
      <c r="V3158" s="2">
        <f t="shared" si="493"/>
        <v>2005</v>
      </c>
      <c r="W3158" s="18" t="str">
        <f t="shared" si="494"/>
        <v>noyabr</v>
      </c>
      <c r="X3158" s="18" t="str">
        <f t="shared" si="495"/>
        <v>Roman Polanski</v>
      </c>
      <c r="Y3158" s="18" t="str">
        <f t="shared" si="496"/>
        <v>OLİVER TWİST</v>
      </c>
      <c r="Z3158" s="18" t="str">
        <f t="shared" si="497"/>
        <v>Normal</v>
      </c>
      <c r="AA3158" s="18" t="str">
        <f>VLOOKUP(D3158, lookups!$A$2:$B$18, 2, FALSE)</f>
        <v>Medium Budget</v>
      </c>
      <c r="AB3158" s="18" t="str">
        <f t="shared" si="498"/>
        <v>Not Recommended</v>
      </c>
      <c r="AC3158" s="18" t="str">
        <f t="shared" si="499"/>
        <v>Normal</v>
      </c>
    </row>
    <row r="3159" spans="1:29" x14ac:dyDescent="0.35">
      <c r="A3159" s="18" t="s">
        <v>6533</v>
      </c>
      <c r="B3159" s="19">
        <v>41399</v>
      </c>
      <c r="C3159" s="18" t="s">
        <v>50</v>
      </c>
      <c r="D3159" s="18" t="s">
        <v>27</v>
      </c>
      <c r="E3159" s="18" t="s">
        <v>21</v>
      </c>
      <c r="F3159" s="18" t="s">
        <v>22</v>
      </c>
      <c r="G3159" s="18" t="s">
        <v>110</v>
      </c>
      <c r="H3159" s="18" t="s">
        <v>3449</v>
      </c>
      <c r="I3159" s="18" t="s">
        <v>2566</v>
      </c>
      <c r="J3159" s="20">
        <v>10000</v>
      </c>
      <c r="K3159" s="20">
        <v>11019</v>
      </c>
      <c r="L3159" s="20">
        <v>115</v>
      </c>
      <c r="M3159" s="20">
        <v>0</v>
      </c>
      <c r="N3159" s="20">
        <v>6.6</v>
      </c>
      <c r="O3159" s="20">
        <v>230</v>
      </c>
      <c r="P3159" s="20">
        <v>120</v>
      </c>
      <c r="Q3159" s="3">
        <v>1984743</v>
      </c>
      <c r="R3159" s="3">
        <v>16000000</v>
      </c>
      <c r="S3159" s="3">
        <f t="shared" si="490"/>
        <v>-14015257</v>
      </c>
      <c r="T3159" s="4">
        <f t="shared" si="491"/>
        <v>-0.8759535625</v>
      </c>
      <c r="U3159" s="5">
        <f t="shared" si="492"/>
        <v>26.049618575</v>
      </c>
      <c r="V3159" s="2">
        <f t="shared" si="493"/>
        <v>2013</v>
      </c>
      <c r="W3159" s="18" t="str">
        <f t="shared" si="494"/>
        <v>may</v>
      </c>
      <c r="X3159" s="18" t="str">
        <f t="shared" si="495"/>
        <v>James Gray</v>
      </c>
      <c r="Y3159" s="18" t="str">
        <f t="shared" si="496"/>
        <v>THE IMMİGRANT</v>
      </c>
      <c r="Z3159" s="18" t="str">
        <f t="shared" si="497"/>
        <v>Normal</v>
      </c>
      <c r="AA3159" s="18" t="str">
        <f>VLOOKUP(D3159, lookups!$A$2:$B$18, 2, FALSE)</f>
        <v>Medium Budget</v>
      </c>
      <c r="AB3159" s="18" t="str">
        <f t="shared" si="498"/>
        <v>Not Recommended</v>
      </c>
      <c r="AC3159" s="18" t="str">
        <f t="shared" si="499"/>
        <v>Normal</v>
      </c>
    </row>
    <row r="3160" spans="1:29" x14ac:dyDescent="0.35">
      <c r="A3160" s="18" t="s">
        <v>4471</v>
      </c>
      <c r="B3160" s="19">
        <v>38797</v>
      </c>
      <c r="C3160" s="18" t="s">
        <v>50</v>
      </c>
      <c r="D3160" s="18" t="s">
        <v>38</v>
      </c>
      <c r="E3160" s="18" t="s">
        <v>21</v>
      </c>
      <c r="F3160" s="18" t="s">
        <v>22</v>
      </c>
      <c r="G3160" s="18" t="s">
        <v>39</v>
      </c>
      <c r="H3160" s="18" t="s">
        <v>4472</v>
      </c>
      <c r="I3160" s="18" t="s">
        <v>2715</v>
      </c>
      <c r="J3160" s="20">
        <v>71</v>
      </c>
      <c r="K3160" s="20">
        <v>226</v>
      </c>
      <c r="L3160" s="20">
        <v>263</v>
      </c>
      <c r="M3160" s="20">
        <v>0</v>
      </c>
      <c r="N3160" s="20">
        <v>6.5</v>
      </c>
      <c r="O3160" s="20">
        <v>160</v>
      </c>
      <c r="P3160" s="20">
        <v>101</v>
      </c>
      <c r="Q3160" s="3">
        <v>1984378</v>
      </c>
      <c r="R3160" s="3">
        <v>2000000</v>
      </c>
      <c r="S3160" s="3">
        <f t="shared" si="490"/>
        <v>-15622</v>
      </c>
      <c r="T3160" s="4">
        <f t="shared" si="491"/>
        <v>-7.8110000000000002E-3</v>
      </c>
      <c r="U3160" s="5">
        <f t="shared" si="492"/>
        <v>25.996875599999999</v>
      </c>
      <c r="V3160" s="2">
        <f t="shared" si="493"/>
        <v>2006</v>
      </c>
      <c r="W3160" s="18" t="str">
        <f t="shared" si="494"/>
        <v>mart</v>
      </c>
      <c r="X3160" s="18" t="str">
        <f t="shared" si="495"/>
        <v>John Cameron Mitchell</v>
      </c>
      <c r="Y3160" s="18" t="str">
        <f t="shared" si="496"/>
        <v>SHORTBUS</v>
      </c>
      <c r="Z3160" s="18" t="str">
        <f t="shared" si="497"/>
        <v>Normal</v>
      </c>
      <c r="AA3160" s="18" t="str">
        <f>VLOOKUP(D3160, lookups!$A$2:$B$18, 2, FALSE)</f>
        <v>Medium Budget</v>
      </c>
      <c r="AB3160" s="18" t="str">
        <f t="shared" si="498"/>
        <v>Not Recommended</v>
      </c>
      <c r="AC3160" s="18" t="str">
        <f t="shared" si="499"/>
        <v>Normal</v>
      </c>
    </row>
    <row r="3161" spans="1:29" x14ac:dyDescent="0.35">
      <c r="A3161" s="18" t="s">
        <v>1966</v>
      </c>
      <c r="B3161" s="19">
        <v>35876</v>
      </c>
      <c r="C3161" s="18" t="s">
        <v>50</v>
      </c>
      <c r="D3161" s="18" t="s">
        <v>38</v>
      </c>
      <c r="E3161" s="18" t="s">
        <v>21</v>
      </c>
      <c r="F3161" s="18" t="s">
        <v>22</v>
      </c>
      <c r="G3161" s="18" t="s">
        <v>110</v>
      </c>
      <c r="H3161" s="18" t="s">
        <v>1967</v>
      </c>
      <c r="I3161" s="18" t="s">
        <v>1968</v>
      </c>
      <c r="J3161" s="20">
        <v>624</v>
      </c>
      <c r="K3161" s="20">
        <v>1209</v>
      </c>
      <c r="L3161" s="20">
        <v>52</v>
      </c>
      <c r="M3161" s="20">
        <v>507</v>
      </c>
      <c r="N3161" s="20">
        <v>7</v>
      </c>
      <c r="O3161" s="20">
        <v>81</v>
      </c>
      <c r="P3161" s="20">
        <v>116</v>
      </c>
      <c r="Q3161" s="3">
        <v>1980338</v>
      </c>
      <c r="R3161" s="3">
        <v>5000000</v>
      </c>
      <c r="S3161" s="3">
        <f t="shared" si="490"/>
        <v>-3019662</v>
      </c>
      <c r="T3161" s="4">
        <f t="shared" si="491"/>
        <v>-0.60393240000000004</v>
      </c>
      <c r="U3161" s="5">
        <f t="shared" si="492"/>
        <v>27.80912704</v>
      </c>
      <c r="V3161" s="2">
        <f t="shared" si="493"/>
        <v>1998</v>
      </c>
      <c r="W3161" s="18" t="str">
        <f t="shared" si="494"/>
        <v>mart</v>
      </c>
      <c r="X3161" s="18" t="str">
        <f t="shared" si="495"/>
        <v>Jake Kasdan</v>
      </c>
      <c r="Y3161" s="18" t="str">
        <f t="shared" si="496"/>
        <v>ZERO EFFECT</v>
      </c>
      <c r="Z3161" s="18" t="str">
        <f t="shared" si="497"/>
        <v>Normal</v>
      </c>
      <c r="AA3161" s="18" t="str">
        <f>VLOOKUP(D3161, lookups!$A$2:$B$18, 2, FALSE)</f>
        <v>Medium Budget</v>
      </c>
      <c r="AB3161" s="18" t="str">
        <f t="shared" si="498"/>
        <v>Not Recommended</v>
      </c>
      <c r="AC3161" s="18" t="str">
        <f t="shared" si="499"/>
        <v>Normal</v>
      </c>
    </row>
    <row r="3162" spans="1:29" x14ac:dyDescent="0.35">
      <c r="A3162" s="18" t="s">
        <v>1281</v>
      </c>
      <c r="B3162" s="19">
        <v>35033</v>
      </c>
      <c r="C3162" s="18" t="s">
        <v>50</v>
      </c>
      <c r="D3162" s="18" t="s">
        <v>38</v>
      </c>
      <c r="E3162" s="18" t="s">
        <v>21</v>
      </c>
      <c r="F3162" s="18" t="s">
        <v>22</v>
      </c>
      <c r="G3162" s="18" t="s">
        <v>110</v>
      </c>
      <c r="H3162" s="18" t="s">
        <v>1282</v>
      </c>
      <c r="I3162" s="18" t="s">
        <v>1283</v>
      </c>
      <c r="J3162" s="20">
        <v>360</v>
      </c>
      <c r="K3162" s="20">
        <v>656</v>
      </c>
      <c r="L3162" s="20">
        <v>4</v>
      </c>
      <c r="M3162" s="20">
        <v>423</v>
      </c>
      <c r="N3162" s="20">
        <v>6.5</v>
      </c>
      <c r="O3162" s="20">
        <v>23</v>
      </c>
      <c r="P3162" s="20">
        <v>94</v>
      </c>
      <c r="Q3162" s="3">
        <v>1977544</v>
      </c>
      <c r="R3162" s="3">
        <v>250000</v>
      </c>
      <c r="S3162" s="3">
        <f t="shared" si="490"/>
        <v>1727544</v>
      </c>
      <c r="T3162" s="4">
        <f t="shared" si="491"/>
        <v>6.9101759999999999</v>
      </c>
      <c r="U3162" s="5">
        <f t="shared" si="492"/>
        <v>28.806370400000002</v>
      </c>
      <c r="V3162" s="2">
        <f t="shared" si="493"/>
        <v>1995</v>
      </c>
      <c r="W3162" s="18" t="str">
        <f t="shared" si="494"/>
        <v>noyabr</v>
      </c>
      <c r="X3162" s="18" t="str">
        <f t="shared" si="495"/>
        <v>Maria Maggenti</v>
      </c>
      <c r="Y3162" s="18" t="str">
        <f t="shared" si="496"/>
        <v>THE INCREDİBLY TRUE ADVENTURE OF TWO GİRLS İN LOVE</v>
      </c>
      <c r="Z3162" s="18" t="str">
        <f t="shared" si="497"/>
        <v>Normal</v>
      </c>
      <c r="AA3162" s="18" t="str">
        <f>VLOOKUP(D3162, lookups!$A$2:$B$18, 2, FALSE)</f>
        <v>Medium Budget</v>
      </c>
      <c r="AB3162" s="18" t="str">
        <f t="shared" si="498"/>
        <v>Not Recommended</v>
      </c>
      <c r="AC3162" s="18" t="str">
        <f t="shared" si="499"/>
        <v>Normal</v>
      </c>
    </row>
    <row r="3163" spans="1:29" x14ac:dyDescent="0.35">
      <c r="A3163" s="18" t="s">
        <v>2029</v>
      </c>
      <c r="B3163" s="19">
        <v>36277</v>
      </c>
      <c r="C3163" s="18" t="s">
        <v>50</v>
      </c>
      <c r="D3163" s="18" t="s">
        <v>38</v>
      </c>
      <c r="E3163" s="18" t="s">
        <v>21</v>
      </c>
      <c r="F3163" s="18" t="s">
        <v>22</v>
      </c>
      <c r="G3163" s="18" t="s">
        <v>150</v>
      </c>
      <c r="H3163" s="18" t="s">
        <v>2030</v>
      </c>
      <c r="I3163" s="18" t="s">
        <v>2031</v>
      </c>
      <c r="J3163" s="20">
        <v>783</v>
      </c>
      <c r="K3163" s="20">
        <v>4834</v>
      </c>
      <c r="L3163" s="20">
        <v>0</v>
      </c>
      <c r="M3163" s="20">
        <v>391</v>
      </c>
      <c r="N3163" s="20">
        <v>6.3</v>
      </c>
      <c r="O3163" s="20">
        <v>28</v>
      </c>
      <c r="P3163" s="20">
        <v>111</v>
      </c>
      <c r="Q3163" s="3">
        <v>1954202</v>
      </c>
      <c r="R3163" s="3">
        <v>15000000</v>
      </c>
      <c r="S3163" s="3">
        <f t="shared" si="490"/>
        <v>-13045798</v>
      </c>
      <c r="T3163" s="4">
        <f t="shared" si="491"/>
        <v>-0.86971986666666667</v>
      </c>
      <c r="U3163" s="5">
        <f t="shared" si="492"/>
        <v>24.891212053333334</v>
      </c>
      <c r="V3163" s="2">
        <f t="shared" si="493"/>
        <v>1999</v>
      </c>
      <c r="W3163" s="18" t="str">
        <f t="shared" si="494"/>
        <v>aprel</v>
      </c>
      <c r="X3163" s="18" t="str">
        <f t="shared" si="495"/>
        <v>Antonio Banderas</v>
      </c>
      <c r="Y3163" s="18" t="str">
        <f t="shared" si="496"/>
        <v>CRAZY İN ALABAMA</v>
      </c>
      <c r="Z3163" s="18" t="str">
        <f t="shared" si="497"/>
        <v>Normal</v>
      </c>
      <c r="AA3163" s="18" t="str">
        <f>VLOOKUP(D3163, lookups!$A$2:$B$18, 2, FALSE)</f>
        <v>Medium Budget</v>
      </c>
      <c r="AB3163" s="18" t="str">
        <f t="shared" si="498"/>
        <v>Not Recommended</v>
      </c>
      <c r="AC3163" s="18" t="str">
        <f t="shared" si="499"/>
        <v>Normal</v>
      </c>
    </row>
    <row r="3164" spans="1:29" x14ac:dyDescent="0.35">
      <c r="A3164" s="18" t="s">
        <v>562</v>
      </c>
      <c r="B3164" s="19">
        <v>31507</v>
      </c>
      <c r="C3164" s="18" t="s">
        <v>50</v>
      </c>
      <c r="D3164" s="18" t="s">
        <v>58</v>
      </c>
      <c r="E3164" s="18" t="s">
        <v>21</v>
      </c>
      <c r="F3164" s="18" t="s">
        <v>22</v>
      </c>
      <c r="G3164" s="18" t="s">
        <v>110</v>
      </c>
      <c r="H3164" s="18" t="s">
        <v>563</v>
      </c>
      <c r="I3164" s="18" t="s">
        <v>564</v>
      </c>
      <c r="J3164" s="20">
        <v>876</v>
      </c>
      <c r="K3164" s="20">
        <v>1351</v>
      </c>
      <c r="L3164" s="20">
        <v>70</v>
      </c>
      <c r="M3164" s="20">
        <v>843</v>
      </c>
      <c r="N3164" s="20">
        <v>5.3</v>
      </c>
      <c r="O3164" s="20">
        <v>21</v>
      </c>
      <c r="P3164" s="20">
        <v>98</v>
      </c>
      <c r="Q3164" s="3">
        <v>1953732</v>
      </c>
      <c r="R3164" s="3">
        <v>15000000</v>
      </c>
      <c r="S3164" s="3">
        <f t="shared" si="490"/>
        <v>-13046268</v>
      </c>
      <c r="T3164" s="4">
        <f t="shared" si="491"/>
        <v>-0.86975119999999995</v>
      </c>
      <c r="U3164" s="5">
        <f t="shared" si="492"/>
        <v>20.936399519999998</v>
      </c>
      <c r="V3164" s="2">
        <f t="shared" si="493"/>
        <v>1986</v>
      </c>
      <c r="W3164" s="18" t="str">
        <f t="shared" si="494"/>
        <v>aprel</v>
      </c>
      <c r="X3164" s="18" t="str">
        <f t="shared" si="495"/>
        <v>Michael Chapman</v>
      </c>
      <c r="Y3164" s="18" t="str">
        <f t="shared" si="496"/>
        <v>THE CLAN OF THE CAVE BEAR</v>
      </c>
      <c r="Z3164" s="18" t="str">
        <f t="shared" si="497"/>
        <v>Normal</v>
      </c>
      <c r="AA3164" s="18" t="str">
        <f>VLOOKUP(D3164, lookups!$A$2:$B$18, 2, FALSE)</f>
        <v>High Budget</v>
      </c>
      <c r="AB3164" s="18" t="str">
        <f t="shared" si="498"/>
        <v>Not Recommended</v>
      </c>
      <c r="AC3164" s="18" t="str">
        <f t="shared" si="499"/>
        <v>High Buzz Mismatch</v>
      </c>
    </row>
    <row r="3165" spans="1:29" x14ac:dyDescent="0.35">
      <c r="A3165" s="18" t="s">
        <v>1710</v>
      </c>
      <c r="B3165" s="19">
        <v>35618</v>
      </c>
      <c r="C3165" s="18" t="s">
        <v>50</v>
      </c>
      <c r="D3165" s="18" t="s">
        <v>38</v>
      </c>
      <c r="E3165" s="18" t="s">
        <v>21</v>
      </c>
      <c r="F3165" s="18" t="s">
        <v>22</v>
      </c>
      <c r="G3165" s="18" t="s">
        <v>110</v>
      </c>
      <c r="H3165" s="18" t="s">
        <v>1230</v>
      </c>
      <c r="I3165" s="18" t="s">
        <v>1711</v>
      </c>
      <c r="J3165" s="20">
        <v>21000</v>
      </c>
      <c r="K3165" s="20">
        <v>21124</v>
      </c>
      <c r="L3165" s="20">
        <v>56</v>
      </c>
      <c r="M3165" s="20">
        <v>387</v>
      </c>
      <c r="N3165" s="20">
        <v>5.6</v>
      </c>
      <c r="O3165" s="20">
        <v>54</v>
      </c>
      <c r="P3165" s="20">
        <v>84</v>
      </c>
      <c r="Q3165" s="3">
        <v>1950218</v>
      </c>
      <c r="R3165" s="3">
        <v>1000000</v>
      </c>
      <c r="S3165" s="3">
        <f t="shared" si="490"/>
        <v>950218</v>
      </c>
      <c r="T3165" s="4">
        <f t="shared" si="491"/>
        <v>0.95021800000000001</v>
      </c>
      <c r="U3165" s="5">
        <f t="shared" si="492"/>
        <v>22.818787199999996</v>
      </c>
      <c r="V3165" s="2">
        <f t="shared" si="493"/>
        <v>1997</v>
      </c>
      <c r="W3165" s="18" t="str">
        <f t="shared" si="494"/>
        <v>iyul</v>
      </c>
      <c r="X3165" s="18" t="str">
        <f t="shared" si="495"/>
        <v>James Toback</v>
      </c>
      <c r="Y3165" s="18" t="str">
        <f t="shared" si="496"/>
        <v>TWO GİRLS AND A GUY</v>
      </c>
      <c r="Z3165" s="18" t="str">
        <f t="shared" si="497"/>
        <v>Normal</v>
      </c>
      <c r="AA3165" s="18" t="str">
        <f>VLOOKUP(D3165, lookups!$A$2:$B$18, 2, FALSE)</f>
        <v>Medium Budget</v>
      </c>
      <c r="AB3165" s="18" t="str">
        <f t="shared" si="498"/>
        <v>Not Recommended</v>
      </c>
      <c r="AC3165" s="18" t="str">
        <f t="shared" si="499"/>
        <v>High Buzz Mismatch</v>
      </c>
    </row>
    <row r="3166" spans="1:29" x14ac:dyDescent="0.35">
      <c r="A3166" s="18" t="s">
        <v>2089</v>
      </c>
      <c r="B3166" s="19">
        <v>36320</v>
      </c>
      <c r="C3166" s="18" t="s">
        <v>50</v>
      </c>
      <c r="D3166" s="18" t="s">
        <v>38</v>
      </c>
      <c r="E3166" s="18" t="s">
        <v>21</v>
      </c>
      <c r="F3166" s="18" t="s">
        <v>22</v>
      </c>
      <c r="G3166" s="18" t="s">
        <v>150</v>
      </c>
      <c r="H3166" s="18" t="s">
        <v>2090</v>
      </c>
      <c r="I3166" s="18" t="s">
        <v>2091</v>
      </c>
      <c r="J3166" s="20">
        <v>349</v>
      </c>
      <c r="K3166" s="20">
        <v>2095</v>
      </c>
      <c r="L3166" s="20">
        <v>3</v>
      </c>
      <c r="M3166" s="20">
        <v>374</v>
      </c>
      <c r="N3166" s="20">
        <v>6.3</v>
      </c>
      <c r="O3166" s="20">
        <v>77</v>
      </c>
      <c r="P3166" s="20">
        <v>98</v>
      </c>
      <c r="Q3166" s="3">
        <v>1943649</v>
      </c>
      <c r="R3166" s="3">
        <v>1700000</v>
      </c>
      <c r="S3166" s="3">
        <f t="shared" si="490"/>
        <v>243649</v>
      </c>
      <c r="T3166" s="4">
        <f t="shared" si="491"/>
        <v>0.1433229411764706</v>
      </c>
      <c r="U3166" s="5">
        <f t="shared" si="492"/>
        <v>25.294729176470589</v>
      </c>
      <c r="V3166" s="2">
        <f t="shared" si="493"/>
        <v>1999</v>
      </c>
      <c r="W3166" s="18" t="str">
        <f t="shared" si="494"/>
        <v>iyun</v>
      </c>
      <c r="X3166" s="18" t="str">
        <f t="shared" si="495"/>
        <v>Mark Illsley</v>
      </c>
      <c r="Y3166" s="18" t="str">
        <f t="shared" si="496"/>
        <v>HAPPY, TEXAS</v>
      </c>
      <c r="Z3166" s="18" t="str">
        <f t="shared" si="497"/>
        <v>Normal</v>
      </c>
      <c r="AA3166" s="18" t="str">
        <f>VLOOKUP(D3166, lookups!$A$2:$B$18, 2, FALSE)</f>
        <v>Medium Budget</v>
      </c>
      <c r="AB3166" s="18" t="str">
        <f t="shared" si="498"/>
        <v>Not Recommended</v>
      </c>
      <c r="AC3166" s="18" t="str">
        <f t="shared" si="499"/>
        <v>Normal</v>
      </c>
    </row>
    <row r="3167" spans="1:29" x14ac:dyDescent="0.35">
      <c r="A3167" s="18" t="s">
        <v>6269</v>
      </c>
      <c r="B3167" s="19">
        <v>41031</v>
      </c>
      <c r="C3167" s="18" t="s">
        <v>50</v>
      </c>
      <c r="D3167" s="18" t="s">
        <v>79</v>
      </c>
      <c r="E3167" s="18" t="s">
        <v>21</v>
      </c>
      <c r="F3167" s="18" t="s">
        <v>22</v>
      </c>
      <c r="G3167" s="18" t="s">
        <v>110</v>
      </c>
      <c r="H3167" s="18" t="s">
        <v>2788</v>
      </c>
      <c r="I3167" s="18" t="s">
        <v>6270</v>
      </c>
      <c r="J3167" s="20">
        <v>11000</v>
      </c>
      <c r="K3167" s="20">
        <v>23187</v>
      </c>
      <c r="L3167" s="20">
        <v>34</v>
      </c>
      <c r="M3167" s="20">
        <v>20000</v>
      </c>
      <c r="N3167" s="20">
        <v>6.9</v>
      </c>
      <c r="O3167" s="20">
        <v>221</v>
      </c>
      <c r="P3167" s="20">
        <v>106</v>
      </c>
      <c r="Q3167" s="3">
        <v>1939441</v>
      </c>
      <c r="R3167" s="3">
        <v>10000000</v>
      </c>
      <c r="S3167" s="3">
        <f t="shared" si="490"/>
        <v>-8060559</v>
      </c>
      <c r="T3167" s="4">
        <f t="shared" si="491"/>
        <v>-0.80605590000000005</v>
      </c>
      <c r="U3167" s="5">
        <f t="shared" si="492"/>
        <v>29.277577640000001</v>
      </c>
      <c r="V3167" s="2">
        <f t="shared" si="493"/>
        <v>2012</v>
      </c>
      <c r="W3167" s="18" t="str">
        <f t="shared" si="494"/>
        <v>may</v>
      </c>
      <c r="X3167" s="18" t="str">
        <f t="shared" si="495"/>
        <v>Ariel Vromen</v>
      </c>
      <c r="Y3167" s="18" t="str">
        <f t="shared" si="496"/>
        <v>THE ICEMAN</v>
      </c>
      <c r="Z3167" s="18" t="str">
        <f t="shared" si="497"/>
        <v>Normal</v>
      </c>
      <c r="AA3167" s="18" t="str">
        <f>VLOOKUP(D3167, lookups!$A$2:$B$18, 2, FALSE)</f>
        <v>Medium Budget</v>
      </c>
      <c r="AB3167" s="18" t="str">
        <f t="shared" si="498"/>
        <v>Not Recommended</v>
      </c>
      <c r="AC3167" s="18" t="str">
        <f t="shared" si="499"/>
        <v>Normal</v>
      </c>
    </row>
    <row r="3168" spans="1:29" x14ac:dyDescent="0.35">
      <c r="A3168" s="18" t="s">
        <v>4166</v>
      </c>
      <c r="B3168" s="19">
        <v>38563</v>
      </c>
      <c r="C3168" s="18" t="s">
        <v>50</v>
      </c>
      <c r="D3168" s="18" t="s">
        <v>20</v>
      </c>
      <c r="E3168" s="18" t="s">
        <v>21</v>
      </c>
      <c r="F3168" s="18" t="s">
        <v>352</v>
      </c>
      <c r="G3168" s="18" t="s">
        <v>110</v>
      </c>
      <c r="H3168" s="18" t="s">
        <v>4167</v>
      </c>
      <c r="I3168" s="18" t="s">
        <v>4168</v>
      </c>
      <c r="J3168" s="20">
        <v>1000</v>
      </c>
      <c r="K3168" s="20">
        <v>2129</v>
      </c>
      <c r="L3168" s="20">
        <v>214</v>
      </c>
      <c r="M3168" s="20">
        <v>0</v>
      </c>
      <c r="N3168" s="20">
        <v>7.4</v>
      </c>
      <c r="O3168" s="20">
        <v>168</v>
      </c>
      <c r="P3168" s="20">
        <v>104</v>
      </c>
      <c r="Q3168" s="3">
        <v>1900725</v>
      </c>
      <c r="R3168" s="3">
        <v>2000000</v>
      </c>
      <c r="S3168" s="3">
        <f t="shared" si="490"/>
        <v>-99275</v>
      </c>
      <c r="T3168" s="4">
        <f t="shared" si="491"/>
        <v>-4.9637500000000001E-2</v>
      </c>
      <c r="U3168" s="5">
        <f t="shared" si="492"/>
        <v>29.580145000000002</v>
      </c>
      <c r="V3168" s="2">
        <f t="shared" si="493"/>
        <v>2005</v>
      </c>
      <c r="W3168" s="18" t="str">
        <f t="shared" si="494"/>
        <v>iyul</v>
      </c>
      <c r="X3168" s="18" t="str">
        <f t="shared" si="495"/>
        <v>John Hillcoat</v>
      </c>
      <c r="Y3168" s="18" t="str">
        <f t="shared" si="496"/>
        <v>THE PROPOSİTİON</v>
      </c>
      <c r="Z3168" s="18" t="str">
        <f t="shared" si="497"/>
        <v>Normal</v>
      </c>
      <c r="AA3168" s="18" t="str">
        <f>VLOOKUP(D3168, lookups!$A$2:$B$18, 2, FALSE)</f>
        <v>Medium Budget</v>
      </c>
      <c r="AB3168" s="18" t="str">
        <f t="shared" si="498"/>
        <v>Not Recommended</v>
      </c>
      <c r="AC3168" s="18" t="str">
        <f t="shared" si="499"/>
        <v>Normal</v>
      </c>
    </row>
    <row r="3169" spans="1:29" x14ac:dyDescent="0.35">
      <c r="A3169" s="18" t="s">
        <v>3895</v>
      </c>
      <c r="B3169" s="19">
        <v>38401</v>
      </c>
      <c r="C3169" s="18" t="s">
        <v>50</v>
      </c>
      <c r="D3169" s="18" t="s">
        <v>95</v>
      </c>
      <c r="E3169" s="18" t="s">
        <v>21</v>
      </c>
      <c r="F3169" s="18" t="s">
        <v>101</v>
      </c>
      <c r="G3169" s="18" t="s">
        <v>150</v>
      </c>
      <c r="H3169" s="18" t="s">
        <v>3896</v>
      </c>
      <c r="I3169" s="18" t="s">
        <v>1170</v>
      </c>
      <c r="J3169" s="20">
        <v>1000</v>
      </c>
      <c r="K3169" s="20">
        <v>1890</v>
      </c>
      <c r="L3169" s="20">
        <v>0</v>
      </c>
      <c r="M3169" s="20">
        <v>785</v>
      </c>
      <c r="N3169" s="20">
        <v>4.2</v>
      </c>
      <c r="O3169" s="20">
        <v>113</v>
      </c>
      <c r="P3169" s="20">
        <v>102</v>
      </c>
      <c r="Q3169" s="3">
        <v>1891821</v>
      </c>
      <c r="R3169" s="3">
        <v>52000000</v>
      </c>
      <c r="S3169" s="3">
        <f t="shared" si="490"/>
        <v>-50108179</v>
      </c>
      <c r="T3169" s="4">
        <f t="shared" si="491"/>
        <v>-0.96361882692307688</v>
      </c>
      <c r="U3169" s="5">
        <f t="shared" si="492"/>
        <v>16.493052469230769</v>
      </c>
      <c r="V3169" s="2">
        <f t="shared" si="493"/>
        <v>2005</v>
      </c>
      <c r="W3169" s="18" t="str">
        <f t="shared" si="494"/>
        <v>fevral</v>
      </c>
      <c r="X3169" s="18" t="str">
        <f t="shared" si="495"/>
        <v>Peter Hyams</v>
      </c>
      <c r="Y3169" s="18" t="str">
        <f t="shared" si="496"/>
        <v>A SOUND OF THUNDER</v>
      </c>
      <c r="Z3169" s="18" t="str">
        <f t="shared" si="497"/>
        <v>Underperformer</v>
      </c>
      <c r="AA3169" s="18" t="str">
        <f>VLOOKUP(D3169, lookups!$A$2:$B$18, 2, FALSE)</f>
        <v>High Budget</v>
      </c>
      <c r="AB3169" s="18" t="str">
        <f t="shared" si="498"/>
        <v>Not Recommended</v>
      </c>
      <c r="AC3169" s="18" t="str">
        <f t="shared" si="499"/>
        <v>High Buzz Mismatch</v>
      </c>
    </row>
    <row r="3170" spans="1:29" x14ac:dyDescent="0.35">
      <c r="A3170" s="18" t="s">
        <v>5435</v>
      </c>
      <c r="B3170" s="19">
        <v>40153</v>
      </c>
      <c r="C3170" s="18" t="s">
        <v>50</v>
      </c>
      <c r="D3170" s="18" t="s">
        <v>27</v>
      </c>
      <c r="E3170" s="18" t="s">
        <v>21</v>
      </c>
      <c r="F3170" s="18" t="s">
        <v>22</v>
      </c>
      <c r="G3170" s="18" t="s">
        <v>46</v>
      </c>
      <c r="H3170" s="18" t="s">
        <v>224</v>
      </c>
      <c r="I3170" s="18" t="s">
        <v>5436</v>
      </c>
      <c r="J3170" s="20">
        <v>1000</v>
      </c>
      <c r="K3170" s="20">
        <v>2589</v>
      </c>
      <c r="L3170" s="20">
        <v>2</v>
      </c>
      <c r="M3170" s="20">
        <v>797</v>
      </c>
      <c r="N3170" s="20">
        <v>6.5</v>
      </c>
      <c r="O3170" s="20">
        <v>34</v>
      </c>
      <c r="P3170" s="20">
        <v>99</v>
      </c>
      <c r="Q3170" s="3">
        <v>1889522</v>
      </c>
      <c r="R3170" s="3">
        <v>7000000</v>
      </c>
      <c r="S3170" s="3">
        <f t="shared" si="490"/>
        <v>-5110478</v>
      </c>
      <c r="T3170" s="4">
        <f t="shared" si="491"/>
        <v>-0.73006828571428573</v>
      </c>
      <c r="U3170" s="5">
        <f t="shared" si="492"/>
        <v>25.787672685714284</v>
      </c>
      <c r="V3170" s="2">
        <f t="shared" si="493"/>
        <v>2009</v>
      </c>
      <c r="W3170" s="18" t="str">
        <f t="shared" si="494"/>
        <v>dekabr</v>
      </c>
      <c r="X3170" s="18" t="str">
        <f t="shared" si="495"/>
        <v>Tim Chambers</v>
      </c>
      <c r="Y3170" s="18" t="str">
        <f t="shared" si="496"/>
        <v>THE MİGHTY MACS</v>
      </c>
      <c r="Z3170" s="18" t="str">
        <f t="shared" si="497"/>
        <v>Normal</v>
      </c>
      <c r="AA3170" s="18" t="str">
        <f>VLOOKUP(D3170, lookups!$A$2:$B$18, 2, FALSE)</f>
        <v>Medium Budget</v>
      </c>
      <c r="AB3170" s="18" t="str">
        <f t="shared" si="498"/>
        <v>Not Recommended</v>
      </c>
      <c r="AC3170" s="18" t="str">
        <f t="shared" si="499"/>
        <v>Normal</v>
      </c>
    </row>
    <row r="3171" spans="1:29" x14ac:dyDescent="0.35">
      <c r="A3171" s="18" t="s">
        <v>6912</v>
      </c>
      <c r="B3171" s="19">
        <v>42255</v>
      </c>
      <c r="C3171" s="18" t="s">
        <v>50</v>
      </c>
      <c r="D3171" s="18" t="s">
        <v>79</v>
      </c>
      <c r="E3171" s="18" t="s">
        <v>21</v>
      </c>
      <c r="F3171" s="18" t="s">
        <v>101</v>
      </c>
      <c r="G3171" s="18" t="s">
        <v>110</v>
      </c>
      <c r="H3171" s="18" t="s">
        <v>3180</v>
      </c>
      <c r="I3171" s="18" t="s">
        <v>2158</v>
      </c>
      <c r="J3171" s="20">
        <v>27000</v>
      </c>
      <c r="K3171" s="20">
        <v>27659</v>
      </c>
      <c r="L3171" s="20">
        <v>241</v>
      </c>
      <c r="M3171" s="20">
        <v>43000</v>
      </c>
      <c r="N3171" s="20">
        <v>7</v>
      </c>
      <c r="O3171" s="20">
        <v>260</v>
      </c>
      <c r="P3171" s="20">
        <v>132</v>
      </c>
      <c r="Q3171" s="3">
        <v>1865774</v>
      </c>
      <c r="R3171" s="3">
        <v>30000000</v>
      </c>
      <c r="S3171" s="3">
        <f t="shared" si="490"/>
        <v>-28134226</v>
      </c>
      <c r="T3171" s="4">
        <f t="shared" si="491"/>
        <v>-0.93780753333333333</v>
      </c>
      <c r="U3171" s="5">
        <f t="shared" si="492"/>
        <v>31.924876986666668</v>
      </c>
      <c r="V3171" s="2">
        <f t="shared" si="493"/>
        <v>2015</v>
      </c>
      <c r="W3171" s="18" t="str">
        <f t="shared" si="494"/>
        <v>sentyabr</v>
      </c>
      <c r="X3171" s="18" t="str">
        <f t="shared" si="495"/>
        <v>Brian Helgeland</v>
      </c>
      <c r="Y3171" s="18" t="str">
        <f t="shared" si="496"/>
        <v>LEGEND</v>
      </c>
      <c r="Z3171" s="18" t="str">
        <f t="shared" si="497"/>
        <v>Normal</v>
      </c>
      <c r="AA3171" s="18" t="str">
        <f>VLOOKUP(D3171, lookups!$A$2:$B$18, 2, FALSE)</f>
        <v>Medium Budget</v>
      </c>
      <c r="AB3171" s="18" t="str">
        <f t="shared" si="498"/>
        <v>Not Recommended</v>
      </c>
      <c r="AC3171" s="18" t="str">
        <f t="shared" si="499"/>
        <v>Normal</v>
      </c>
    </row>
    <row r="3172" spans="1:29" x14ac:dyDescent="0.35">
      <c r="A3172" s="18" t="s">
        <v>6811</v>
      </c>
      <c r="B3172" s="19">
        <v>41860</v>
      </c>
      <c r="C3172" s="18" t="s">
        <v>50</v>
      </c>
      <c r="D3172" s="18" t="s">
        <v>38</v>
      </c>
      <c r="E3172" s="18" t="s">
        <v>21</v>
      </c>
      <c r="F3172" s="18" t="s">
        <v>22</v>
      </c>
      <c r="G3172" s="18" t="s">
        <v>110</v>
      </c>
      <c r="H3172" s="18" t="s">
        <v>444</v>
      </c>
      <c r="I3172" s="18" t="s">
        <v>1083</v>
      </c>
      <c r="J3172" s="20">
        <v>40000</v>
      </c>
      <c r="K3172" s="20">
        <v>43810</v>
      </c>
      <c r="L3172" s="20">
        <v>0</v>
      </c>
      <c r="M3172" s="20">
        <v>20000</v>
      </c>
      <c r="N3172" s="20">
        <v>5.4</v>
      </c>
      <c r="O3172" s="20">
        <v>254</v>
      </c>
      <c r="P3172" s="20">
        <v>102</v>
      </c>
      <c r="Q3172" s="3">
        <v>1821983</v>
      </c>
      <c r="R3172" s="3">
        <v>3000000</v>
      </c>
      <c r="S3172" s="3">
        <f t="shared" si="490"/>
        <v>-1178017</v>
      </c>
      <c r="T3172" s="4">
        <f t="shared" si="491"/>
        <v>-0.39267233333333335</v>
      </c>
      <c r="U3172" s="5">
        <f t="shared" si="492"/>
        <v>23.442931066666667</v>
      </c>
      <c r="V3172" s="2">
        <f t="shared" si="493"/>
        <v>2014</v>
      </c>
      <c r="W3172" s="18" t="str">
        <f t="shared" si="494"/>
        <v>avgust</v>
      </c>
      <c r="X3172" s="18" t="str">
        <f t="shared" si="495"/>
        <v>Kevin Smith</v>
      </c>
      <c r="Y3172" s="18" t="str">
        <f t="shared" si="496"/>
        <v>TUSK</v>
      </c>
      <c r="Z3172" s="18" t="str">
        <f t="shared" si="497"/>
        <v>Normal</v>
      </c>
      <c r="AA3172" s="18" t="str">
        <f>VLOOKUP(D3172, lookups!$A$2:$B$18, 2, FALSE)</f>
        <v>Medium Budget</v>
      </c>
      <c r="AB3172" s="18" t="str">
        <f t="shared" si="498"/>
        <v>Not Recommended</v>
      </c>
      <c r="AC3172" s="18" t="str">
        <f t="shared" si="499"/>
        <v>High Buzz Mismatch</v>
      </c>
    </row>
    <row r="3173" spans="1:29" x14ac:dyDescent="0.35">
      <c r="A3173" s="18" t="s">
        <v>5281</v>
      </c>
      <c r="B3173" s="19">
        <v>39899</v>
      </c>
      <c r="C3173" s="18" t="s">
        <v>50</v>
      </c>
      <c r="D3173" s="18" t="s">
        <v>95</v>
      </c>
      <c r="E3173" s="18" t="s">
        <v>21</v>
      </c>
      <c r="F3173" s="18" t="s">
        <v>101</v>
      </c>
      <c r="G3173" s="18" t="s">
        <v>110</v>
      </c>
      <c r="H3173" s="18" t="s">
        <v>5282</v>
      </c>
      <c r="I3173" s="18" t="s">
        <v>5283</v>
      </c>
      <c r="J3173" s="20">
        <v>788</v>
      </c>
      <c r="K3173" s="20">
        <v>2486</v>
      </c>
      <c r="L3173" s="20">
        <v>12</v>
      </c>
      <c r="M3173" s="20">
        <v>0</v>
      </c>
      <c r="N3173" s="20">
        <v>7.2</v>
      </c>
      <c r="O3173" s="20">
        <v>224</v>
      </c>
      <c r="P3173" s="20">
        <v>97</v>
      </c>
      <c r="Q3173" s="3">
        <v>1818681</v>
      </c>
      <c r="R3173" s="3">
        <v>7300000</v>
      </c>
      <c r="S3173" s="3">
        <f t="shared" si="490"/>
        <v>-5481319</v>
      </c>
      <c r="T3173" s="4">
        <f t="shared" si="491"/>
        <v>-0.75086561643835614</v>
      </c>
      <c r="U3173" s="5">
        <f t="shared" si="492"/>
        <v>28.49965375342466</v>
      </c>
      <c r="V3173" s="2">
        <f t="shared" si="493"/>
        <v>2009</v>
      </c>
      <c r="W3173" s="18" t="str">
        <f t="shared" si="494"/>
        <v>mart</v>
      </c>
      <c r="X3173" s="18" t="str">
        <f t="shared" si="495"/>
        <v>Daniel Barber</v>
      </c>
      <c r="Y3173" s="18" t="str">
        <f t="shared" si="496"/>
        <v>HARRY BROWN</v>
      </c>
      <c r="Z3173" s="18" t="str">
        <f t="shared" si="497"/>
        <v>Normal</v>
      </c>
      <c r="AA3173" s="18" t="str">
        <f>VLOOKUP(D3173, lookups!$A$2:$B$18, 2, FALSE)</f>
        <v>High Budget</v>
      </c>
      <c r="AB3173" s="18" t="str">
        <f t="shared" si="498"/>
        <v>Not Recommended</v>
      </c>
      <c r="AC3173" s="18" t="str">
        <f t="shared" si="499"/>
        <v>Normal</v>
      </c>
    </row>
    <row r="3174" spans="1:29" x14ac:dyDescent="0.35">
      <c r="A3174" s="18" t="s">
        <v>5674</v>
      </c>
      <c r="B3174" s="19">
        <v>40305</v>
      </c>
      <c r="C3174" s="18" t="s">
        <v>50</v>
      </c>
      <c r="D3174" s="18" t="s">
        <v>27</v>
      </c>
      <c r="E3174" s="18" t="s">
        <v>21</v>
      </c>
      <c r="F3174" s="18" t="s">
        <v>22</v>
      </c>
      <c r="G3174" s="18" t="s">
        <v>110</v>
      </c>
      <c r="H3174" s="18" t="s">
        <v>221</v>
      </c>
      <c r="I3174" s="18" t="s">
        <v>4535</v>
      </c>
      <c r="J3174" s="20">
        <v>22000</v>
      </c>
      <c r="K3174" s="20">
        <v>37766</v>
      </c>
      <c r="L3174" s="20">
        <v>43</v>
      </c>
      <c r="M3174" s="20">
        <v>0</v>
      </c>
      <c r="N3174" s="20">
        <v>5.4</v>
      </c>
      <c r="O3174" s="20">
        <v>138</v>
      </c>
      <c r="P3174" s="20">
        <v>105</v>
      </c>
      <c r="Q3174" s="3">
        <v>1796024</v>
      </c>
      <c r="R3174" s="3">
        <v>22000000</v>
      </c>
      <c r="S3174" s="3">
        <f t="shared" si="490"/>
        <v>-20203976</v>
      </c>
      <c r="T3174" s="4">
        <f t="shared" si="491"/>
        <v>-0.91836254545454543</v>
      </c>
      <c r="U3174" s="5">
        <f t="shared" si="492"/>
        <v>21.232654981818182</v>
      </c>
      <c r="V3174" s="2">
        <f t="shared" si="493"/>
        <v>2010</v>
      </c>
      <c r="W3174" s="18" t="str">
        <f t="shared" si="494"/>
        <v>may</v>
      </c>
      <c r="X3174" s="18" t="str">
        <f t="shared" si="495"/>
        <v>John Curran</v>
      </c>
      <c r="Y3174" s="18" t="str">
        <f t="shared" si="496"/>
        <v>STONE</v>
      </c>
      <c r="Z3174" s="18" t="str">
        <f t="shared" si="497"/>
        <v>Normal</v>
      </c>
      <c r="AA3174" s="18" t="str">
        <f>VLOOKUP(D3174, lookups!$A$2:$B$18, 2, FALSE)</f>
        <v>Medium Budget</v>
      </c>
      <c r="AB3174" s="18" t="str">
        <f t="shared" si="498"/>
        <v>Not Recommended</v>
      </c>
      <c r="AC3174" s="18" t="str">
        <f t="shared" si="499"/>
        <v>High Buzz Mismatch</v>
      </c>
    </row>
    <row r="3175" spans="1:29" x14ac:dyDescent="0.35">
      <c r="A3175" s="18" t="s">
        <v>1767</v>
      </c>
      <c r="B3175" s="19">
        <v>35921</v>
      </c>
      <c r="C3175" s="18" t="s">
        <v>50</v>
      </c>
      <c r="D3175" s="18" t="s">
        <v>38</v>
      </c>
      <c r="E3175" s="18" t="s">
        <v>21</v>
      </c>
      <c r="F3175" s="18" t="s">
        <v>29</v>
      </c>
      <c r="G3175" s="18" t="s">
        <v>110</v>
      </c>
      <c r="H3175" s="18" t="s">
        <v>1768</v>
      </c>
      <c r="I3175" s="18" t="s">
        <v>1769</v>
      </c>
      <c r="J3175" s="20">
        <v>1000</v>
      </c>
      <c r="K3175" s="20">
        <v>1795</v>
      </c>
      <c r="L3175" s="20">
        <v>71</v>
      </c>
      <c r="M3175" s="20">
        <v>515</v>
      </c>
      <c r="N3175" s="20">
        <v>6.6</v>
      </c>
      <c r="O3175" s="20">
        <v>49</v>
      </c>
      <c r="P3175" s="20">
        <v>104</v>
      </c>
      <c r="Q3175" s="3">
        <v>1789892</v>
      </c>
      <c r="R3175" s="3">
        <v>8000000</v>
      </c>
      <c r="S3175" s="3">
        <f t="shared" si="490"/>
        <v>-6210108</v>
      </c>
      <c r="T3175" s="4">
        <f t="shared" si="491"/>
        <v>-0.7762635</v>
      </c>
      <c r="U3175" s="5">
        <f t="shared" si="492"/>
        <v>26.140994599999999</v>
      </c>
      <c r="V3175" s="2">
        <f t="shared" si="493"/>
        <v>1998</v>
      </c>
      <c r="W3175" s="18" t="str">
        <f t="shared" si="494"/>
        <v>may</v>
      </c>
      <c r="X3175" s="18" t="str">
        <f t="shared" si="495"/>
        <v>David Dobkin</v>
      </c>
      <c r="Y3175" s="18" t="str">
        <f t="shared" si="496"/>
        <v>CLAY PİGEONS</v>
      </c>
      <c r="Z3175" s="18" t="str">
        <f t="shared" si="497"/>
        <v>Normal</v>
      </c>
      <c r="AA3175" s="18" t="str">
        <f>VLOOKUP(D3175, lookups!$A$2:$B$18, 2, FALSE)</f>
        <v>Medium Budget</v>
      </c>
      <c r="AB3175" s="18" t="str">
        <f t="shared" si="498"/>
        <v>Not Recommended</v>
      </c>
      <c r="AC3175" s="18" t="str">
        <f t="shared" si="499"/>
        <v>Normal</v>
      </c>
    </row>
    <row r="3176" spans="1:29" x14ac:dyDescent="0.35">
      <c r="A3176" s="18" t="s">
        <v>3209</v>
      </c>
      <c r="B3176" s="19">
        <v>37401</v>
      </c>
      <c r="C3176" s="18" t="s">
        <v>50</v>
      </c>
      <c r="D3176" s="18" t="s">
        <v>38</v>
      </c>
      <c r="E3176" s="18" t="s">
        <v>21</v>
      </c>
      <c r="F3176" s="18" t="s">
        <v>22</v>
      </c>
      <c r="G3176" s="18" t="s">
        <v>110</v>
      </c>
      <c r="H3176" s="18" t="s">
        <v>1015</v>
      </c>
      <c r="I3176" s="18" t="s">
        <v>3210</v>
      </c>
      <c r="J3176" s="20">
        <v>1000</v>
      </c>
      <c r="K3176" s="20">
        <v>1292</v>
      </c>
      <c r="L3176" s="20">
        <v>0</v>
      </c>
      <c r="M3176" s="20">
        <v>677</v>
      </c>
      <c r="N3176" s="20">
        <v>7.1</v>
      </c>
      <c r="O3176" s="20">
        <v>78</v>
      </c>
      <c r="P3176" s="20">
        <v>104</v>
      </c>
      <c r="Q3176" s="3">
        <v>1779284</v>
      </c>
      <c r="R3176" s="3">
        <v>12000000</v>
      </c>
      <c r="S3176" s="3">
        <f t="shared" si="490"/>
        <v>-10220716</v>
      </c>
      <c r="T3176" s="4">
        <f t="shared" si="491"/>
        <v>-0.85172633333333336</v>
      </c>
      <c r="U3176" s="5">
        <f t="shared" si="492"/>
        <v>28.127009466666664</v>
      </c>
      <c r="V3176" s="2">
        <f t="shared" si="493"/>
        <v>2002</v>
      </c>
      <c r="W3176" s="18" t="str">
        <f t="shared" si="494"/>
        <v>may</v>
      </c>
      <c r="X3176" s="18" t="str">
        <f t="shared" si="495"/>
        <v>Peter Care</v>
      </c>
      <c r="Y3176" s="18" t="str">
        <f t="shared" si="496"/>
        <v>THE DANGEROUS LİVES OF ALTAR BOYS</v>
      </c>
      <c r="Z3176" s="18" t="str">
        <f t="shared" si="497"/>
        <v>Normal</v>
      </c>
      <c r="AA3176" s="18" t="str">
        <f>VLOOKUP(D3176, lookups!$A$2:$B$18, 2, FALSE)</f>
        <v>Medium Budget</v>
      </c>
      <c r="AB3176" s="18" t="str">
        <f t="shared" si="498"/>
        <v>Not Recommended</v>
      </c>
      <c r="AC3176" s="18" t="str">
        <f t="shared" si="499"/>
        <v>Normal</v>
      </c>
    </row>
    <row r="3177" spans="1:29" x14ac:dyDescent="0.35">
      <c r="A3177" s="18" t="s">
        <v>5667</v>
      </c>
      <c r="B3177" s="19">
        <v>40350</v>
      </c>
      <c r="C3177" s="18" t="s">
        <v>50</v>
      </c>
      <c r="D3177" s="18" t="s">
        <v>38</v>
      </c>
      <c r="E3177" s="18" t="s">
        <v>21</v>
      </c>
      <c r="F3177" s="18" t="s">
        <v>22</v>
      </c>
      <c r="G3177" s="18" t="s">
        <v>110</v>
      </c>
      <c r="H3177" s="18" t="s">
        <v>5668</v>
      </c>
      <c r="I3177" s="18" t="s">
        <v>2252</v>
      </c>
      <c r="J3177" s="20">
        <v>227</v>
      </c>
      <c r="K3177" s="20">
        <v>684</v>
      </c>
      <c r="L3177" s="20">
        <v>0</v>
      </c>
      <c r="M3177" s="20">
        <v>0</v>
      </c>
      <c r="N3177" s="20">
        <v>6.3</v>
      </c>
      <c r="O3177" s="20">
        <v>301</v>
      </c>
      <c r="P3177" s="20">
        <v>97</v>
      </c>
      <c r="Q3177" s="3">
        <v>1768416</v>
      </c>
      <c r="R3177" s="3">
        <v>7000000</v>
      </c>
      <c r="S3177" s="3">
        <f t="shared" si="490"/>
        <v>-5231584</v>
      </c>
      <c r="T3177" s="4">
        <f t="shared" si="491"/>
        <v>-0.74736914285714284</v>
      </c>
      <c r="U3177" s="5">
        <f t="shared" si="492"/>
        <v>24.901052342857142</v>
      </c>
      <c r="V3177" s="2">
        <f t="shared" si="493"/>
        <v>2010</v>
      </c>
      <c r="W3177" s="18" t="str">
        <f t="shared" si="494"/>
        <v>iyun</v>
      </c>
      <c r="X3177" s="18" t="str">
        <f t="shared" si="495"/>
        <v>Sofia Coppola</v>
      </c>
      <c r="Y3177" s="18" t="str">
        <f t="shared" si="496"/>
        <v>SOMEWHERE</v>
      </c>
      <c r="Z3177" s="18" t="str">
        <f t="shared" si="497"/>
        <v>Normal</v>
      </c>
      <c r="AA3177" s="18" t="str">
        <f>VLOOKUP(D3177, lookups!$A$2:$B$18, 2, FALSE)</f>
        <v>Medium Budget</v>
      </c>
      <c r="AB3177" s="18" t="str">
        <f t="shared" si="498"/>
        <v>Not Recommended</v>
      </c>
      <c r="AC3177" s="18" t="str">
        <f t="shared" si="499"/>
        <v>Normal</v>
      </c>
    </row>
    <row r="3178" spans="1:29" x14ac:dyDescent="0.35">
      <c r="A3178" s="18" t="s">
        <v>5775</v>
      </c>
      <c r="B3178" s="19">
        <v>40805</v>
      </c>
      <c r="C3178" s="18" t="s">
        <v>50</v>
      </c>
      <c r="D3178" s="18" t="s">
        <v>27</v>
      </c>
      <c r="E3178" s="18" t="s">
        <v>21</v>
      </c>
      <c r="F3178" s="18" t="s">
        <v>22</v>
      </c>
      <c r="G3178" s="18" t="s">
        <v>150</v>
      </c>
      <c r="H3178" s="18" t="s">
        <v>5776</v>
      </c>
      <c r="I3178" s="18" t="s">
        <v>2674</v>
      </c>
      <c r="J3178" s="20">
        <v>749</v>
      </c>
      <c r="K3178" s="20">
        <v>2214</v>
      </c>
      <c r="L3178" s="20">
        <v>129</v>
      </c>
      <c r="M3178" s="20">
        <v>0</v>
      </c>
      <c r="N3178" s="20">
        <v>7.2</v>
      </c>
      <c r="O3178" s="20">
        <v>94</v>
      </c>
      <c r="P3178" s="20">
        <v>98</v>
      </c>
      <c r="Q3178" s="3">
        <v>1754319</v>
      </c>
      <c r="R3178" s="3">
        <v>10000000</v>
      </c>
      <c r="S3178" s="3">
        <f t="shared" si="490"/>
        <v>-8245681</v>
      </c>
      <c r="T3178" s="4">
        <f t="shared" si="491"/>
        <v>-0.82456810000000003</v>
      </c>
      <c r="U3178" s="5">
        <f t="shared" si="492"/>
        <v>28.470172760000001</v>
      </c>
      <c r="V3178" s="2">
        <f t="shared" si="493"/>
        <v>2011</v>
      </c>
      <c r="W3178" s="18" t="str">
        <f t="shared" si="494"/>
        <v>sentyabr</v>
      </c>
      <c r="X3178" s="18" t="str">
        <f t="shared" si="495"/>
        <v>Chris Weitz</v>
      </c>
      <c r="Y3178" s="18" t="str">
        <f t="shared" si="496"/>
        <v>A BETTER LİFE</v>
      </c>
      <c r="Z3178" s="18" t="str">
        <f t="shared" si="497"/>
        <v>Normal</v>
      </c>
      <c r="AA3178" s="18" t="str">
        <f>VLOOKUP(D3178, lookups!$A$2:$B$18, 2, FALSE)</f>
        <v>Medium Budget</v>
      </c>
      <c r="AB3178" s="18" t="str">
        <f t="shared" si="498"/>
        <v>Not Recommended</v>
      </c>
      <c r="AC3178" s="18" t="str">
        <f t="shared" si="499"/>
        <v>Normal</v>
      </c>
    </row>
    <row r="3179" spans="1:29" x14ac:dyDescent="0.35">
      <c r="A3179" s="18" t="s">
        <v>5545</v>
      </c>
      <c r="B3179" s="19">
        <v>40266</v>
      </c>
      <c r="C3179" s="18" t="s">
        <v>50</v>
      </c>
      <c r="D3179" s="18" t="s">
        <v>38</v>
      </c>
      <c r="E3179" s="18" t="s">
        <v>21</v>
      </c>
      <c r="F3179" s="18" t="s">
        <v>22</v>
      </c>
      <c r="G3179" s="18" t="s">
        <v>102</v>
      </c>
      <c r="H3179" s="18" t="s">
        <v>4565</v>
      </c>
      <c r="I3179" s="18" t="s">
        <v>560</v>
      </c>
      <c r="J3179" s="20">
        <v>1000</v>
      </c>
      <c r="K3179" s="20">
        <v>4377</v>
      </c>
      <c r="L3179" s="20">
        <v>0</v>
      </c>
      <c r="M3179" s="20">
        <v>14000</v>
      </c>
      <c r="N3179" s="20">
        <v>7.7</v>
      </c>
      <c r="O3179" s="20">
        <v>87</v>
      </c>
      <c r="P3179" s="20">
        <v>90</v>
      </c>
      <c r="Q3179" s="3">
        <v>1752214</v>
      </c>
      <c r="R3179" s="3">
        <v>14000000</v>
      </c>
      <c r="S3179" s="3">
        <f t="shared" si="490"/>
        <v>-12247786</v>
      </c>
      <c r="T3179" s="4">
        <f t="shared" si="491"/>
        <v>-0.87484185714285712</v>
      </c>
      <c r="U3179" s="5">
        <f t="shared" si="492"/>
        <v>31.850063257142857</v>
      </c>
      <c r="V3179" s="2">
        <f t="shared" si="493"/>
        <v>2010</v>
      </c>
      <c r="W3179" s="18" t="str">
        <f t="shared" si="494"/>
        <v>mart</v>
      </c>
      <c r="X3179" s="18" t="str">
        <f t="shared" si="495"/>
        <v>Rob Reiner</v>
      </c>
      <c r="Y3179" s="18" t="str">
        <f t="shared" si="496"/>
        <v>FLİPPED</v>
      </c>
      <c r="Z3179" s="18" t="str">
        <f t="shared" si="497"/>
        <v>Normal</v>
      </c>
      <c r="AA3179" s="18" t="str">
        <f>VLOOKUP(D3179, lookups!$A$2:$B$18, 2, FALSE)</f>
        <v>Medium Budget</v>
      </c>
      <c r="AB3179" s="18" t="str">
        <f t="shared" si="498"/>
        <v>Not Recommended</v>
      </c>
      <c r="AC3179" s="18" t="str">
        <f t="shared" si="499"/>
        <v>Normal</v>
      </c>
    </row>
    <row r="3180" spans="1:29" x14ac:dyDescent="0.35">
      <c r="A3180" s="18" t="s">
        <v>2512</v>
      </c>
      <c r="B3180" s="19">
        <v>36589</v>
      </c>
      <c r="C3180" s="18" t="s">
        <v>50</v>
      </c>
      <c r="D3180" s="18" t="s">
        <v>38</v>
      </c>
      <c r="E3180" s="18" t="s">
        <v>21</v>
      </c>
      <c r="F3180" s="18" t="s">
        <v>22</v>
      </c>
      <c r="G3180" s="18" t="s">
        <v>110</v>
      </c>
      <c r="H3180" s="18" t="s">
        <v>2513</v>
      </c>
      <c r="I3180" s="18" t="s">
        <v>2514</v>
      </c>
      <c r="J3180" s="20">
        <v>1000</v>
      </c>
      <c r="K3180" s="20">
        <v>3085</v>
      </c>
      <c r="L3180" s="20">
        <v>112</v>
      </c>
      <c r="M3180" s="20">
        <v>671</v>
      </c>
      <c r="N3180" s="20">
        <v>7</v>
      </c>
      <c r="O3180" s="20">
        <v>51</v>
      </c>
      <c r="P3180" s="20">
        <v>94</v>
      </c>
      <c r="Q3180" s="3">
        <v>1744858</v>
      </c>
      <c r="R3180" s="3">
        <v>1000000</v>
      </c>
      <c r="S3180" s="3">
        <f t="shared" si="490"/>
        <v>744858</v>
      </c>
      <c r="T3180" s="4">
        <f t="shared" si="491"/>
        <v>0.74485800000000002</v>
      </c>
      <c r="U3180" s="5">
        <f t="shared" si="492"/>
        <v>28.365043199999999</v>
      </c>
      <c r="V3180" s="2">
        <f t="shared" si="493"/>
        <v>2000</v>
      </c>
      <c r="W3180" s="18" t="str">
        <f t="shared" si="494"/>
        <v>mart</v>
      </c>
      <c r="X3180" s="18" t="str">
        <f t="shared" si="495"/>
        <v>Greg Berlanti</v>
      </c>
      <c r="Y3180" s="18" t="str">
        <f t="shared" si="496"/>
        <v>THE BROKEN HEARTS CLUB: A ROMANTİC COMEDY</v>
      </c>
      <c r="Z3180" s="18" t="str">
        <f t="shared" si="497"/>
        <v>Normal</v>
      </c>
      <c r="AA3180" s="18" t="str">
        <f>VLOOKUP(D3180, lookups!$A$2:$B$18, 2, FALSE)</f>
        <v>Medium Budget</v>
      </c>
      <c r="AB3180" s="18" t="str">
        <f t="shared" si="498"/>
        <v>Not Recommended</v>
      </c>
      <c r="AC3180" s="18" t="str">
        <f t="shared" si="499"/>
        <v>Normal</v>
      </c>
    </row>
    <row r="3181" spans="1:29" x14ac:dyDescent="0.35">
      <c r="A3181" s="18" t="s">
        <v>6036</v>
      </c>
      <c r="B3181" s="19">
        <v>40644</v>
      </c>
      <c r="C3181" s="18" t="s">
        <v>50</v>
      </c>
      <c r="D3181" s="18" t="s">
        <v>27</v>
      </c>
      <c r="E3181" s="18" t="s">
        <v>21</v>
      </c>
      <c r="F3181" s="18" t="s">
        <v>101</v>
      </c>
      <c r="G3181" s="18" t="s">
        <v>110</v>
      </c>
      <c r="H3181" s="18" t="s">
        <v>5222</v>
      </c>
      <c r="I3181" s="18" t="s">
        <v>6037</v>
      </c>
      <c r="J3181" s="20">
        <v>3000</v>
      </c>
      <c r="K3181" s="20">
        <v>3547</v>
      </c>
      <c r="L3181" s="20">
        <v>159</v>
      </c>
      <c r="M3181" s="20">
        <v>38000</v>
      </c>
      <c r="N3181" s="20">
        <v>7.5</v>
      </c>
      <c r="O3181" s="20">
        <v>389</v>
      </c>
      <c r="P3181" s="20">
        <v>112</v>
      </c>
      <c r="Q3181" s="3">
        <v>1738692</v>
      </c>
      <c r="R3181" s="3">
        <v>7000000</v>
      </c>
      <c r="S3181" s="3">
        <f t="shared" si="490"/>
        <v>-5261308</v>
      </c>
      <c r="T3181" s="4">
        <f t="shared" si="491"/>
        <v>-0.7516154285714286</v>
      </c>
      <c r="U3181" s="5">
        <f t="shared" si="492"/>
        <v>33.499353828571429</v>
      </c>
      <c r="V3181" s="2">
        <f t="shared" si="493"/>
        <v>2011</v>
      </c>
      <c r="W3181" s="18" t="str">
        <f t="shared" si="494"/>
        <v>aprel</v>
      </c>
      <c r="X3181" s="18" t="str">
        <f t="shared" si="495"/>
        <v>Lynne Ramsay</v>
      </c>
      <c r="Y3181" s="18" t="str">
        <f t="shared" si="496"/>
        <v>WE NEED TO TALK ABOUT KEVİN</v>
      </c>
      <c r="Z3181" s="18" t="str">
        <f t="shared" si="497"/>
        <v>Normal</v>
      </c>
      <c r="AA3181" s="18" t="str">
        <f>VLOOKUP(D3181, lookups!$A$2:$B$18, 2, FALSE)</f>
        <v>Medium Budget</v>
      </c>
      <c r="AB3181" s="18" t="str">
        <f t="shared" si="498"/>
        <v>Not Recommended</v>
      </c>
      <c r="AC3181" s="18" t="str">
        <f t="shared" si="499"/>
        <v>Normal</v>
      </c>
    </row>
    <row r="3182" spans="1:29" x14ac:dyDescent="0.35">
      <c r="A3182" s="18" t="s">
        <v>5966</v>
      </c>
      <c r="B3182" s="19">
        <v>40829</v>
      </c>
      <c r="C3182" s="18" t="s">
        <v>50</v>
      </c>
      <c r="D3182" s="18" t="s">
        <v>27</v>
      </c>
      <c r="E3182" s="18" t="s">
        <v>21</v>
      </c>
      <c r="F3182" s="18" t="s">
        <v>22</v>
      </c>
      <c r="G3182" s="18" t="s">
        <v>110</v>
      </c>
      <c r="H3182" s="18" t="s">
        <v>4176</v>
      </c>
      <c r="I3182" s="18" t="s">
        <v>5967</v>
      </c>
      <c r="J3182" s="20">
        <v>982</v>
      </c>
      <c r="K3182" s="20">
        <v>1520</v>
      </c>
      <c r="L3182" s="20">
        <v>337</v>
      </c>
      <c r="M3182" s="20">
        <v>14000</v>
      </c>
      <c r="N3182" s="20">
        <v>7.4</v>
      </c>
      <c r="O3182" s="20">
        <v>359</v>
      </c>
      <c r="P3182" s="20">
        <v>121</v>
      </c>
      <c r="Q3182" s="3">
        <v>1729969</v>
      </c>
      <c r="R3182" s="3">
        <v>5000000</v>
      </c>
      <c r="S3182" s="3">
        <f t="shared" si="490"/>
        <v>-3270031</v>
      </c>
      <c r="T3182" s="4">
        <f t="shared" si="491"/>
        <v>-0.65400619999999998</v>
      </c>
      <c r="U3182" s="5">
        <f t="shared" si="492"/>
        <v>30.738397519999999</v>
      </c>
      <c r="V3182" s="2">
        <f t="shared" si="493"/>
        <v>2011</v>
      </c>
      <c r="W3182" s="18" t="str">
        <f t="shared" si="494"/>
        <v>oktyabr</v>
      </c>
      <c r="X3182" s="18" t="str">
        <f t="shared" si="495"/>
        <v>Jeff Nichols</v>
      </c>
      <c r="Y3182" s="18" t="str">
        <f t="shared" si="496"/>
        <v>TAKE SHELTER</v>
      </c>
      <c r="Z3182" s="18" t="str">
        <f t="shared" si="497"/>
        <v>Normal</v>
      </c>
      <c r="AA3182" s="18" t="str">
        <f>VLOOKUP(D3182, lookups!$A$2:$B$18, 2, FALSE)</f>
        <v>Medium Budget</v>
      </c>
      <c r="AB3182" s="18" t="str">
        <f t="shared" si="498"/>
        <v>Not Recommended</v>
      </c>
      <c r="AC3182" s="18" t="str">
        <f t="shared" si="499"/>
        <v>Normal</v>
      </c>
    </row>
    <row r="3183" spans="1:29" x14ac:dyDescent="0.35">
      <c r="A3183" s="18" t="s">
        <v>7015</v>
      </c>
      <c r="B3183" s="19">
        <v>42196</v>
      </c>
      <c r="C3183" s="18" t="s">
        <v>50</v>
      </c>
      <c r="D3183" s="18" t="s">
        <v>109</v>
      </c>
      <c r="E3183" s="18" t="s">
        <v>21</v>
      </c>
      <c r="F3183" s="18" t="s">
        <v>22</v>
      </c>
      <c r="G3183" s="18" t="s">
        <v>150</v>
      </c>
      <c r="H3183" s="18" t="s">
        <v>1777</v>
      </c>
      <c r="I3183" s="18" t="s">
        <v>4297</v>
      </c>
      <c r="J3183" s="20">
        <v>3000</v>
      </c>
      <c r="K3183" s="20">
        <v>7875</v>
      </c>
      <c r="L3183" s="20">
        <v>83</v>
      </c>
      <c r="M3183" s="20">
        <v>0</v>
      </c>
      <c r="N3183" s="20">
        <v>4.5</v>
      </c>
      <c r="O3183" s="20">
        <v>93</v>
      </c>
      <c r="P3183" s="20">
        <v>91</v>
      </c>
      <c r="Q3183" s="3">
        <v>1712111</v>
      </c>
      <c r="R3183" s="3">
        <v>8495000</v>
      </c>
      <c r="S3183" s="3">
        <f t="shared" si="490"/>
        <v>-6782889</v>
      </c>
      <c r="T3183" s="4">
        <f t="shared" si="491"/>
        <v>-0.79845662154208363</v>
      </c>
      <c r="U3183" s="5">
        <f t="shared" si="492"/>
        <v>17.680617351383166</v>
      </c>
      <c r="V3183" s="2">
        <f t="shared" si="493"/>
        <v>2015</v>
      </c>
      <c r="W3183" s="18" t="str">
        <f t="shared" si="494"/>
        <v>iyul</v>
      </c>
      <c r="X3183" s="18" t="str">
        <f t="shared" si="495"/>
        <v>Mark Neveldine</v>
      </c>
      <c r="Y3183" s="18" t="str">
        <f t="shared" si="496"/>
        <v>THE VATİCAN TAPES</v>
      </c>
      <c r="Z3183" s="18" t="str">
        <f t="shared" si="497"/>
        <v>Normal</v>
      </c>
      <c r="AA3183" s="18" t="str">
        <f>VLOOKUP(D3183, lookups!$A$2:$B$18, 2, FALSE)</f>
        <v>Low Budget</v>
      </c>
      <c r="AB3183" s="18" t="str">
        <f t="shared" si="498"/>
        <v>Not Recommended</v>
      </c>
      <c r="AC3183" s="18" t="str">
        <f t="shared" si="499"/>
        <v>High Buzz Mismatch</v>
      </c>
    </row>
    <row r="3184" spans="1:29" x14ac:dyDescent="0.35">
      <c r="A3184" s="18" t="s">
        <v>7015</v>
      </c>
      <c r="B3184" s="19">
        <v>42196</v>
      </c>
      <c r="C3184" s="18" t="s">
        <v>50</v>
      </c>
      <c r="D3184" s="18" t="s">
        <v>109</v>
      </c>
      <c r="E3184" s="18" t="s">
        <v>21</v>
      </c>
      <c r="F3184" s="18" t="s">
        <v>22</v>
      </c>
      <c r="G3184" s="18" t="s">
        <v>150</v>
      </c>
      <c r="H3184" s="18" t="s">
        <v>1777</v>
      </c>
      <c r="I3184" s="18" t="s">
        <v>4297</v>
      </c>
      <c r="J3184" s="20">
        <v>3000</v>
      </c>
      <c r="K3184" s="20">
        <v>7875</v>
      </c>
      <c r="L3184" s="20">
        <v>83</v>
      </c>
      <c r="M3184" s="20">
        <v>0</v>
      </c>
      <c r="N3184" s="20">
        <v>4.5</v>
      </c>
      <c r="O3184" s="20">
        <v>93</v>
      </c>
      <c r="P3184" s="20">
        <v>91</v>
      </c>
      <c r="Q3184" s="3">
        <v>1712111</v>
      </c>
      <c r="R3184" s="3">
        <v>8495000</v>
      </c>
      <c r="S3184" s="3">
        <f t="shared" si="490"/>
        <v>-6782889</v>
      </c>
      <c r="T3184" s="4">
        <f t="shared" si="491"/>
        <v>-0.79845662154208363</v>
      </c>
      <c r="U3184" s="5">
        <f t="shared" si="492"/>
        <v>17.680617351383166</v>
      </c>
      <c r="V3184" s="2">
        <f t="shared" si="493"/>
        <v>2015</v>
      </c>
      <c r="W3184" s="18" t="str">
        <f t="shared" si="494"/>
        <v>iyul</v>
      </c>
      <c r="X3184" s="18" t="str">
        <f t="shared" si="495"/>
        <v>Mark Neveldine</v>
      </c>
      <c r="Y3184" s="18" t="str">
        <f t="shared" si="496"/>
        <v>THE VATİCAN TAPES</v>
      </c>
      <c r="Z3184" s="18" t="str">
        <f t="shared" si="497"/>
        <v>Normal</v>
      </c>
      <c r="AA3184" s="18" t="str">
        <f>VLOOKUP(D3184, lookups!$A$2:$B$18, 2, FALSE)</f>
        <v>Low Budget</v>
      </c>
      <c r="AB3184" s="18" t="str">
        <f t="shared" si="498"/>
        <v>Not Recommended</v>
      </c>
      <c r="AC3184" s="18" t="str">
        <f t="shared" si="499"/>
        <v>High Buzz Mismatch</v>
      </c>
    </row>
    <row r="3185" spans="1:29" x14ac:dyDescent="0.35">
      <c r="A3185" s="18" t="s">
        <v>685</v>
      </c>
      <c r="B3185" s="19">
        <v>32271</v>
      </c>
      <c r="C3185" s="18" t="s">
        <v>50</v>
      </c>
      <c r="D3185" s="18" t="s">
        <v>333</v>
      </c>
      <c r="E3185" s="18" t="s">
        <v>21</v>
      </c>
      <c r="F3185" s="18" t="s">
        <v>22</v>
      </c>
      <c r="G3185" s="18" t="s">
        <v>110</v>
      </c>
      <c r="H3185" s="18" t="s">
        <v>686</v>
      </c>
      <c r="I3185" s="18" t="s">
        <v>687</v>
      </c>
      <c r="J3185" s="20">
        <v>968</v>
      </c>
      <c r="K3185" s="20">
        <v>2545</v>
      </c>
      <c r="L3185" s="20">
        <v>7</v>
      </c>
      <c r="M3185" s="20">
        <v>0</v>
      </c>
      <c r="N3185" s="20">
        <v>6.7</v>
      </c>
      <c r="O3185" s="20">
        <v>130</v>
      </c>
      <c r="P3185" s="20">
        <v>118</v>
      </c>
      <c r="Q3185" s="3">
        <v>1705139</v>
      </c>
      <c r="R3185" s="3">
        <v>4700000</v>
      </c>
      <c r="S3185" s="3">
        <f t="shared" si="490"/>
        <v>-2994861</v>
      </c>
      <c r="T3185" s="4">
        <f t="shared" si="491"/>
        <v>-0.63720446808510633</v>
      </c>
      <c r="U3185" s="5">
        <f t="shared" si="492"/>
        <v>26.545118212765956</v>
      </c>
      <c r="V3185" s="2">
        <f t="shared" si="493"/>
        <v>1988</v>
      </c>
      <c r="W3185" s="18" t="str">
        <f t="shared" si="494"/>
        <v>may</v>
      </c>
      <c r="X3185" s="18" t="str">
        <f t="shared" si="495"/>
        <v>Frank LaLoggia</v>
      </c>
      <c r="Y3185" s="18" t="str">
        <f t="shared" si="496"/>
        <v>LADY İN WHİTE</v>
      </c>
      <c r="Z3185" s="18" t="str">
        <f t="shared" si="497"/>
        <v>Normal</v>
      </c>
      <c r="AA3185" s="18" t="str">
        <f>VLOOKUP(D3185, lookups!$A$2:$B$18, 2, FALSE)</f>
        <v>Low Budget</v>
      </c>
      <c r="AB3185" s="18" t="str">
        <f t="shared" si="498"/>
        <v>Not Recommended</v>
      </c>
      <c r="AC3185" s="18" t="str">
        <f t="shared" si="499"/>
        <v>Normal</v>
      </c>
    </row>
    <row r="3186" spans="1:29" x14ac:dyDescent="0.35">
      <c r="A3186" s="18" t="s">
        <v>6500</v>
      </c>
      <c r="B3186" s="19">
        <v>41393</v>
      </c>
      <c r="C3186" s="18" t="s">
        <v>50</v>
      </c>
      <c r="D3186" s="18" t="s">
        <v>27</v>
      </c>
      <c r="E3186" s="18" t="s">
        <v>21</v>
      </c>
      <c r="F3186" s="18" t="s">
        <v>101</v>
      </c>
      <c r="G3186" s="18" t="s">
        <v>110</v>
      </c>
      <c r="H3186" s="18" t="s">
        <v>5786</v>
      </c>
      <c r="I3186" s="18" t="s">
        <v>3422</v>
      </c>
      <c r="J3186" s="20">
        <v>3000</v>
      </c>
      <c r="K3186" s="20">
        <v>5074</v>
      </c>
      <c r="L3186" s="20">
        <v>0</v>
      </c>
      <c r="M3186" s="20">
        <v>27000</v>
      </c>
      <c r="N3186" s="20">
        <v>6.8</v>
      </c>
      <c r="O3186" s="20">
        <v>469</v>
      </c>
      <c r="P3186" s="20">
        <v>99</v>
      </c>
      <c r="Q3186" s="3">
        <v>1702277</v>
      </c>
      <c r="R3186" s="3">
        <v>12000000</v>
      </c>
      <c r="S3186" s="3">
        <f t="shared" si="490"/>
        <v>-10297723</v>
      </c>
      <c r="T3186" s="4">
        <f t="shared" si="491"/>
        <v>-0.85814358333333329</v>
      </c>
      <c r="U3186" s="5">
        <f t="shared" si="492"/>
        <v>29.556742566666664</v>
      </c>
      <c r="V3186" s="2">
        <f t="shared" si="493"/>
        <v>2013</v>
      </c>
      <c r="W3186" s="18" t="str">
        <f t="shared" si="494"/>
        <v>aprel</v>
      </c>
      <c r="X3186" s="18" t="str">
        <f t="shared" si="495"/>
        <v>Chan-wook Park</v>
      </c>
      <c r="Y3186" s="18" t="str">
        <f t="shared" si="496"/>
        <v>STOKER</v>
      </c>
      <c r="Z3186" s="18" t="str">
        <f t="shared" si="497"/>
        <v>Normal</v>
      </c>
      <c r="AA3186" s="18" t="str">
        <f>VLOOKUP(D3186, lookups!$A$2:$B$18, 2, FALSE)</f>
        <v>Medium Budget</v>
      </c>
      <c r="AB3186" s="18" t="str">
        <f t="shared" si="498"/>
        <v>Not Recommended</v>
      </c>
      <c r="AC3186" s="18" t="str">
        <f t="shared" si="499"/>
        <v>Normal</v>
      </c>
    </row>
    <row r="3187" spans="1:29" x14ac:dyDescent="0.35">
      <c r="A3187" s="18" t="s">
        <v>5196</v>
      </c>
      <c r="B3187" s="19">
        <v>40006</v>
      </c>
      <c r="C3187" s="18" t="s">
        <v>50</v>
      </c>
      <c r="D3187" s="18" t="s">
        <v>20</v>
      </c>
      <c r="E3187" s="18" t="s">
        <v>21</v>
      </c>
      <c r="F3187" s="18" t="s">
        <v>22</v>
      </c>
      <c r="G3187" s="18" t="s">
        <v>110</v>
      </c>
      <c r="H3187" s="18" t="s">
        <v>480</v>
      </c>
      <c r="I3187" s="18" t="s">
        <v>4453</v>
      </c>
      <c r="J3187" s="20">
        <v>12000</v>
      </c>
      <c r="K3187" s="20">
        <v>13809</v>
      </c>
      <c r="L3187" s="20">
        <v>0</v>
      </c>
      <c r="M3187" s="20">
        <v>6000</v>
      </c>
      <c r="N3187" s="20">
        <v>6.7</v>
      </c>
      <c r="O3187" s="20">
        <v>280</v>
      </c>
      <c r="P3187" s="20">
        <v>122</v>
      </c>
      <c r="Q3187" s="3">
        <v>1697956</v>
      </c>
      <c r="R3187" s="3">
        <v>20000000</v>
      </c>
      <c r="S3187" s="3">
        <f t="shared" si="490"/>
        <v>-18302044</v>
      </c>
      <c r="T3187" s="4">
        <f t="shared" si="491"/>
        <v>-0.91510219999999998</v>
      </c>
      <c r="U3187" s="5">
        <f t="shared" si="492"/>
        <v>27.033959120000002</v>
      </c>
      <c r="V3187" s="2">
        <f t="shared" si="493"/>
        <v>2009</v>
      </c>
      <c r="W3187" s="18" t="str">
        <f t="shared" si="494"/>
        <v>iyul</v>
      </c>
      <c r="X3187" s="18" t="str">
        <f t="shared" si="495"/>
        <v>Werner Herzog</v>
      </c>
      <c r="Y3187" s="18" t="str">
        <f t="shared" si="496"/>
        <v>BAD LİEUTENANT: PORT OF CALL NEW ORLEANS</v>
      </c>
      <c r="Z3187" s="18" t="str">
        <f t="shared" si="497"/>
        <v>Normal</v>
      </c>
      <c r="AA3187" s="18" t="str">
        <f>VLOOKUP(D3187, lookups!$A$2:$B$18, 2, FALSE)</f>
        <v>Medium Budget</v>
      </c>
      <c r="AB3187" s="18" t="str">
        <f t="shared" si="498"/>
        <v>Not Recommended</v>
      </c>
      <c r="AC3187" s="18" t="str">
        <f t="shared" si="499"/>
        <v>Normal</v>
      </c>
    </row>
    <row r="3188" spans="1:29" x14ac:dyDescent="0.35">
      <c r="A3188" s="18" t="s">
        <v>4447</v>
      </c>
      <c r="B3188" s="19">
        <v>38896</v>
      </c>
      <c r="C3188" s="18" t="s">
        <v>50</v>
      </c>
      <c r="D3188" s="18" t="s">
        <v>27</v>
      </c>
      <c r="E3188" s="18" t="s">
        <v>918</v>
      </c>
      <c r="F3188" s="18" t="s">
        <v>22</v>
      </c>
      <c r="G3188" s="18" t="s">
        <v>110</v>
      </c>
      <c r="H3188" s="18" t="s">
        <v>4448</v>
      </c>
      <c r="I3188" s="18" t="s">
        <v>4449</v>
      </c>
      <c r="J3188" s="20">
        <v>231</v>
      </c>
      <c r="K3188" s="20">
        <v>771</v>
      </c>
      <c r="L3188" s="20">
        <v>25</v>
      </c>
      <c r="M3188" s="20">
        <v>426</v>
      </c>
      <c r="N3188" s="20">
        <v>7.1</v>
      </c>
      <c r="O3188" s="20">
        <v>69</v>
      </c>
      <c r="P3188" s="20">
        <v>90</v>
      </c>
      <c r="Q3188" s="3">
        <v>1689999</v>
      </c>
      <c r="R3188" s="3">
        <v>400000</v>
      </c>
      <c r="S3188" s="3">
        <f t="shared" si="490"/>
        <v>1289999</v>
      </c>
      <c r="T3188" s="4">
        <f t="shared" si="491"/>
        <v>3.2249975000000002</v>
      </c>
      <c r="U3188" s="5">
        <f t="shared" si="492"/>
        <v>29.732599</v>
      </c>
      <c r="V3188" s="2">
        <f t="shared" si="493"/>
        <v>2006</v>
      </c>
      <c r="W3188" s="18" t="str">
        <f t="shared" si="494"/>
        <v>iyun</v>
      </c>
      <c r="X3188" s="18" t="str">
        <f t="shared" si="495"/>
        <v>Richard Glatzer</v>
      </c>
      <c r="Y3188" s="18" t="str">
        <f t="shared" si="496"/>
        <v>QUİNCEAÃ±ERA</v>
      </c>
      <c r="Z3188" s="18" t="str">
        <f t="shared" si="497"/>
        <v>Normal</v>
      </c>
      <c r="AA3188" s="18" t="str">
        <f>VLOOKUP(D3188, lookups!$A$2:$B$18, 2, FALSE)</f>
        <v>Medium Budget</v>
      </c>
      <c r="AB3188" s="18" t="str">
        <f t="shared" si="498"/>
        <v>Not Recommended</v>
      </c>
      <c r="AC3188" s="18" t="str">
        <f t="shared" si="499"/>
        <v>Normal</v>
      </c>
    </row>
    <row r="3189" spans="1:29" x14ac:dyDescent="0.35">
      <c r="A3189" s="18" t="s">
        <v>1894</v>
      </c>
      <c r="B3189" s="19">
        <v>35907</v>
      </c>
      <c r="C3189" s="18" t="s">
        <v>50</v>
      </c>
      <c r="D3189" s="18" t="s">
        <v>27</v>
      </c>
      <c r="E3189" s="18" t="s">
        <v>918</v>
      </c>
      <c r="F3189" s="18" t="s">
        <v>1895</v>
      </c>
      <c r="G3189" s="18" t="s">
        <v>150</v>
      </c>
      <c r="H3189" s="18" t="s">
        <v>1896</v>
      </c>
      <c r="I3189" s="18" t="s">
        <v>1897</v>
      </c>
      <c r="J3189" s="20">
        <v>341</v>
      </c>
      <c r="K3189" s="20">
        <v>371</v>
      </c>
      <c r="L3189" s="20">
        <v>98</v>
      </c>
      <c r="M3189" s="20">
        <v>539</v>
      </c>
      <c r="N3189" s="20">
        <v>7.2</v>
      </c>
      <c r="O3189" s="20">
        <v>35</v>
      </c>
      <c r="P3189" s="20">
        <v>115</v>
      </c>
      <c r="Q3189" s="3">
        <v>1687311</v>
      </c>
      <c r="R3189" s="3">
        <v>700000000</v>
      </c>
      <c r="S3189" s="3">
        <f t="shared" si="490"/>
        <v>-698312689</v>
      </c>
      <c r="T3189" s="4">
        <f t="shared" si="491"/>
        <v>-0.99758955571428576</v>
      </c>
      <c r="U3189" s="5">
        <f t="shared" si="492"/>
        <v>28.454864177714285</v>
      </c>
      <c r="V3189" s="2">
        <f t="shared" si="493"/>
        <v>1998</v>
      </c>
      <c r="W3189" s="18" t="str">
        <f t="shared" si="494"/>
        <v>aprel</v>
      </c>
      <c r="X3189" s="18" t="str">
        <f t="shared" si="495"/>
        <v>Carlos Saura</v>
      </c>
      <c r="Y3189" s="18" t="str">
        <f t="shared" si="496"/>
        <v>TANGO</v>
      </c>
      <c r="Z3189" s="18" t="str">
        <f t="shared" si="497"/>
        <v>Underperformer</v>
      </c>
      <c r="AA3189" s="18" t="str">
        <f>VLOOKUP(D3189, lookups!$A$2:$B$18, 2, FALSE)</f>
        <v>Medium Budget</v>
      </c>
      <c r="AB3189" s="18" t="str">
        <f t="shared" si="498"/>
        <v>Not Recommended</v>
      </c>
      <c r="AC3189" s="18" t="str">
        <f t="shared" si="499"/>
        <v>Normal</v>
      </c>
    </row>
    <row r="3190" spans="1:29" x14ac:dyDescent="0.35">
      <c r="A3190" s="18" t="s">
        <v>1655</v>
      </c>
      <c r="B3190" s="19">
        <v>35575</v>
      </c>
      <c r="C3190" s="18" t="s">
        <v>50</v>
      </c>
      <c r="D3190" s="18" t="s">
        <v>95</v>
      </c>
      <c r="E3190" s="18" t="s">
        <v>21</v>
      </c>
      <c r="F3190" s="18" t="s">
        <v>22</v>
      </c>
      <c r="G3190" s="18" t="s">
        <v>150</v>
      </c>
      <c r="H3190" s="18" t="s">
        <v>187</v>
      </c>
      <c r="I3190" s="18" t="s">
        <v>1656</v>
      </c>
      <c r="J3190" s="20">
        <v>503</v>
      </c>
      <c r="K3190" s="20">
        <v>3100</v>
      </c>
      <c r="L3190" s="20">
        <v>34</v>
      </c>
      <c r="M3190" s="20">
        <v>0</v>
      </c>
      <c r="N3190" s="20">
        <v>2.8</v>
      </c>
      <c r="O3190" s="20">
        <v>36</v>
      </c>
      <c r="P3190" s="20">
        <v>97</v>
      </c>
      <c r="Q3190" s="3">
        <v>1686429</v>
      </c>
      <c r="R3190" s="3">
        <v>16000000</v>
      </c>
      <c r="S3190" s="3">
        <f t="shared" si="490"/>
        <v>-14313571</v>
      </c>
      <c r="T3190" s="4">
        <f t="shared" si="491"/>
        <v>-0.89459818749999998</v>
      </c>
      <c r="U3190" s="5">
        <f t="shared" si="492"/>
        <v>10.842160724999999</v>
      </c>
      <c r="V3190" s="2">
        <f t="shared" si="493"/>
        <v>1997</v>
      </c>
      <c r="W3190" s="18" t="str">
        <f t="shared" si="494"/>
        <v>may</v>
      </c>
      <c r="X3190" s="18" t="str">
        <f t="shared" si="495"/>
        <v>Kenneth Johnson</v>
      </c>
      <c r="Y3190" s="18" t="str">
        <f t="shared" si="496"/>
        <v>STEEL</v>
      </c>
      <c r="Z3190" s="18" t="str">
        <f t="shared" si="497"/>
        <v>Normal</v>
      </c>
      <c r="AA3190" s="18" t="str">
        <f>VLOOKUP(D3190, lookups!$A$2:$B$18, 2, FALSE)</f>
        <v>High Budget</v>
      </c>
      <c r="AB3190" s="18" t="str">
        <f t="shared" si="498"/>
        <v>Not Recommended</v>
      </c>
      <c r="AC3190" s="18" t="str">
        <f t="shared" si="499"/>
        <v>High Buzz Mismatch</v>
      </c>
    </row>
    <row r="3191" spans="1:29" x14ac:dyDescent="0.35">
      <c r="A3191" s="18" t="s">
        <v>4566</v>
      </c>
      <c r="B3191" s="19">
        <v>38860</v>
      </c>
      <c r="C3191" s="18" t="s">
        <v>50</v>
      </c>
      <c r="D3191" s="18" t="s">
        <v>195</v>
      </c>
      <c r="E3191" s="18" t="s">
        <v>21</v>
      </c>
      <c r="F3191" s="18" t="s">
        <v>22</v>
      </c>
      <c r="G3191" s="18" t="s">
        <v>102</v>
      </c>
      <c r="H3191" s="18" t="s">
        <v>1125</v>
      </c>
      <c r="I3191" s="18" t="s">
        <v>4567</v>
      </c>
      <c r="J3191" s="20">
        <v>783</v>
      </c>
      <c r="K3191" s="20">
        <v>1447</v>
      </c>
      <c r="L3191" s="20">
        <v>2</v>
      </c>
      <c r="M3191" s="20">
        <v>0</v>
      </c>
      <c r="N3191" s="20">
        <v>7.7</v>
      </c>
      <c r="O3191" s="20">
        <v>87</v>
      </c>
      <c r="P3191" s="20">
        <v>92</v>
      </c>
      <c r="Q3191" s="3">
        <v>1677838</v>
      </c>
      <c r="R3191" s="3">
        <v>1000000</v>
      </c>
      <c r="S3191" s="3">
        <f t="shared" si="490"/>
        <v>677838</v>
      </c>
      <c r="T3191" s="4">
        <f t="shared" si="491"/>
        <v>0.67783800000000005</v>
      </c>
      <c r="U3191" s="5">
        <f t="shared" si="492"/>
        <v>31.071135200000001</v>
      </c>
      <c r="V3191" s="2">
        <f t="shared" si="493"/>
        <v>2006</v>
      </c>
      <c r="W3191" s="18" t="str">
        <f t="shared" si="494"/>
        <v>may</v>
      </c>
      <c r="X3191" s="18" t="str">
        <f t="shared" si="495"/>
        <v>Chris Paine</v>
      </c>
      <c r="Y3191" s="18" t="str">
        <f t="shared" si="496"/>
        <v>WHO KİLLED THE ELECTRİC CAR?</v>
      </c>
      <c r="Z3191" s="18" t="str">
        <f t="shared" si="497"/>
        <v>Normal</v>
      </c>
      <c r="AA3191" s="18" t="str">
        <f>VLOOKUP(D3191, lookups!$A$2:$B$18, 2, FALSE)</f>
        <v>Low Budget</v>
      </c>
      <c r="AB3191" s="18" t="str">
        <f t="shared" si="498"/>
        <v>Not Recommended</v>
      </c>
      <c r="AC3191" s="18" t="str">
        <f t="shared" si="499"/>
        <v>Normal</v>
      </c>
    </row>
    <row r="3192" spans="1:29" x14ac:dyDescent="0.35">
      <c r="A3192" s="18" t="s">
        <v>4192</v>
      </c>
      <c r="B3192" s="19">
        <v>38511</v>
      </c>
      <c r="C3192" s="18" t="s">
        <v>50</v>
      </c>
      <c r="D3192" s="18" t="s">
        <v>27</v>
      </c>
      <c r="E3192" s="18" t="s">
        <v>21</v>
      </c>
      <c r="F3192" s="18" t="s">
        <v>101</v>
      </c>
      <c r="G3192" s="18" t="s">
        <v>150</v>
      </c>
      <c r="H3192" s="18" t="s">
        <v>4193</v>
      </c>
      <c r="I3192" s="18" t="s">
        <v>494</v>
      </c>
      <c r="J3192" s="20">
        <v>898</v>
      </c>
      <c r="K3192" s="20">
        <v>2096</v>
      </c>
      <c r="L3192" s="20">
        <v>133</v>
      </c>
      <c r="M3192" s="20">
        <v>356</v>
      </c>
      <c r="N3192" s="20">
        <v>6.7</v>
      </c>
      <c r="O3192" s="20">
        <v>64</v>
      </c>
      <c r="P3192" s="20">
        <v>135</v>
      </c>
      <c r="Q3192" s="3">
        <v>1666262</v>
      </c>
      <c r="R3192" s="3">
        <v>16000000</v>
      </c>
      <c r="S3192" s="3">
        <f t="shared" si="490"/>
        <v>-14333738</v>
      </c>
      <c r="T3192" s="4">
        <f t="shared" si="491"/>
        <v>-0.89585862500000002</v>
      </c>
      <c r="U3192" s="5">
        <f t="shared" si="492"/>
        <v>26.47725655</v>
      </c>
      <c r="V3192" s="2">
        <f t="shared" si="493"/>
        <v>2005</v>
      </c>
      <c r="W3192" s="18" t="str">
        <f t="shared" si="494"/>
        <v>iyun</v>
      </c>
      <c r="X3192" s="18" t="str">
        <f t="shared" si="495"/>
        <v>James Ivory</v>
      </c>
      <c r="Y3192" s="18" t="str">
        <f t="shared" si="496"/>
        <v>THE WHİTE COUNTESS</v>
      </c>
      <c r="Z3192" s="18" t="str">
        <f t="shared" si="497"/>
        <v>Normal</v>
      </c>
      <c r="AA3192" s="18" t="str">
        <f>VLOOKUP(D3192, lookups!$A$2:$B$18, 2, FALSE)</f>
        <v>Medium Budget</v>
      </c>
      <c r="AB3192" s="18" t="str">
        <f t="shared" si="498"/>
        <v>Not Recommended</v>
      </c>
      <c r="AC3192" s="18" t="str">
        <f t="shared" si="499"/>
        <v>Normal</v>
      </c>
    </row>
    <row r="3193" spans="1:29" x14ac:dyDescent="0.35">
      <c r="A3193" s="18" t="s">
        <v>4324</v>
      </c>
      <c r="B3193" s="19">
        <v>38794</v>
      </c>
      <c r="C3193" s="18" t="s">
        <v>50</v>
      </c>
      <c r="D3193" s="18" t="s">
        <v>79</v>
      </c>
      <c r="E3193" s="18" t="s">
        <v>21</v>
      </c>
      <c r="F3193" s="18" t="s">
        <v>22</v>
      </c>
      <c r="G3193" s="18" t="s">
        <v>110</v>
      </c>
      <c r="H3193" s="18" t="s">
        <v>3468</v>
      </c>
      <c r="I3193" s="18" t="s">
        <v>4325</v>
      </c>
      <c r="J3193" s="20">
        <v>4000</v>
      </c>
      <c r="K3193" s="20">
        <v>6526</v>
      </c>
      <c r="L3193" s="20">
        <v>60</v>
      </c>
      <c r="M3193" s="20">
        <v>3000</v>
      </c>
      <c r="N3193" s="20">
        <v>6.4</v>
      </c>
      <c r="O3193" s="20">
        <v>117</v>
      </c>
      <c r="P3193" s="20">
        <v>99</v>
      </c>
      <c r="Q3193" s="3">
        <v>1654367</v>
      </c>
      <c r="R3193" s="3">
        <v>7000000</v>
      </c>
      <c r="S3193" s="3">
        <f t="shared" si="490"/>
        <v>-5345633</v>
      </c>
      <c r="T3193" s="4">
        <f t="shared" si="491"/>
        <v>-0.76366185714285717</v>
      </c>
      <c r="U3193" s="5">
        <f t="shared" si="492"/>
        <v>25.594535257142859</v>
      </c>
      <c r="V3193" s="2">
        <f t="shared" si="493"/>
        <v>2006</v>
      </c>
      <c r="W3193" s="18" t="str">
        <f t="shared" si="494"/>
        <v>mart</v>
      </c>
      <c r="X3193" s="18" t="str">
        <f t="shared" si="495"/>
        <v>George Hickenlooper</v>
      </c>
      <c r="Y3193" s="18" t="str">
        <f t="shared" si="496"/>
        <v>FACTORY GİRL</v>
      </c>
      <c r="Z3193" s="18" t="str">
        <f t="shared" si="497"/>
        <v>Normal</v>
      </c>
      <c r="AA3193" s="18" t="str">
        <f>VLOOKUP(D3193, lookups!$A$2:$B$18, 2, FALSE)</f>
        <v>Medium Budget</v>
      </c>
      <c r="AB3193" s="18" t="str">
        <f t="shared" si="498"/>
        <v>Not Recommended</v>
      </c>
      <c r="AC3193" s="18" t="str">
        <f t="shared" si="499"/>
        <v>Normal</v>
      </c>
    </row>
    <row r="3194" spans="1:29" x14ac:dyDescent="0.35">
      <c r="A3194" s="18" t="s">
        <v>1496</v>
      </c>
      <c r="B3194" s="19">
        <v>35083</v>
      </c>
      <c r="C3194" s="18" t="s">
        <v>50</v>
      </c>
      <c r="D3194" s="18" t="s">
        <v>38</v>
      </c>
      <c r="E3194" s="18" t="s">
        <v>178</v>
      </c>
      <c r="F3194" s="18" t="s">
        <v>179</v>
      </c>
      <c r="G3194" s="18" t="s">
        <v>110</v>
      </c>
      <c r="H3194" s="18" t="s">
        <v>1497</v>
      </c>
      <c r="I3194" s="18" t="s">
        <v>1498</v>
      </c>
      <c r="J3194" s="20">
        <v>75</v>
      </c>
      <c r="K3194" s="20">
        <v>102</v>
      </c>
      <c r="L3194" s="20">
        <v>82</v>
      </c>
      <c r="M3194" s="20">
        <v>166</v>
      </c>
      <c r="N3194" s="20">
        <v>6.9</v>
      </c>
      <c r="O3194" s="20">
        <v>29</v>
      </c>
      <c r="P3194" s="20">
        <v>91</v>
      </c>
      <c r="Q3194" s="3">
        <v>1652472</v>
      </c>
      <c r="R3194" s="3">
        <v>300000</v>
      </c>
      <c r="S3194" s="3">
        <f t="shared" si="490"/>
        <v>1352472</v>
      </c>
      <c r="T3194" s="4">
        <f t="shared" si="491"/>
        <v>4.5082399999999998</v>
      </c>
      <c r="U3194" s="5">
        <f t="shared" si="492"/>
        <v>29.419896000000001</v>
      </c>
      <c r="V3194" s="2">
        <f t="shared" si="493"/>
        <v>1996</v>
      </c>
      <c r="W3194" s="18" t="str">
        <f t="shared" si="494"/>
        <v>yanvar</v>
      </c>
      <c r="X3194" s="18" t="str">
        <f t="shared" si="495"/>
        <v>CÃ©dric Klapisch</v>
      </c>
      <c r="Y3194" s="18" t="str">
        <f t="shared" si="496"/>
        <v>WHEN THE CAT'S AWAY</v>
      </c>
      <c r="Z3194" s="18" t="str">
        <f t="shared" si="497"/>
        <v>Normal</v>
      </c>
      <c r="AA3194" s="18" t="str">
        <f>VLOOKUP(D3194, lookups!$A$2:$B$18, 2, FALSE)</f>
        <v>Medium Budget</v>
      </c>
      <c r="AB3194" s="18" t="str">
        <f t="shared" si="498"/>
        <v>Not Recommended</v>
      </c>
      <c r="AC3194" s="18" t="str">
        <f t="shared" si="499"/>
        <v>Normal</v>
      </c>
    </row>
    <row r="3195" spans="1:29" x14ac:dyDescent="0.35">
      <c r="A3195" s="18" t="s">
        <v>1902</v>
      </c>
      <c r="B3195" s="19">
        <v>35960</v>
      </c>
      <c r="C3195" s="18" t="s">
        <v>50</v>
      </c>
      <c r="D3195" s="18" t="s">
        <v>27</v>
      </c>
      <c r="E3195" s="18" t="s">
        <v>1903</v>
      </c>
      <c r="F3195" s="18" t="s">
        <v>1641</v>
      </c>
      <c r="G3195" s="18" t="s">
        <v>110</v>
      </c>
      <c r="H3195" s="18" t="s">
        <v>1904</v>
      </c>
      <c r="I3195" s="18" t="s">
        <v>1905</v>
      </c>
      <c r="J3195" s="20">
        <v>280</v>
      </c>
      <c r="K3195" s="20">
        <v>821</v>
      </c>
      <c r="L3195" s="20">
        <v>346</v>
      </c>
      <c r="M3195" s="20">
        <v>5000</v>
      </c>
      <c r="N3195" s="20">
        <v>8.1</v>
      </c>
      <c r="O3195" s="20">
        <v>98</v>
      </c>
      <c r="P3195" s="20">
        <v>105</v>
      </c>
      <c r="Q3195" s="3">
        <v>1647780</v>
      </c>
      <c r="R3195" s="3">
        <v>1300000</v>
      </c>
      <c r="S3195" s="3">
        <f t="shared" si="490"/>
        <v>347780</v>
      </c>
      <c r="T3195" s="4">
        <f t="shared" si="491"/>
        <v>0.26752307692307692</v>
      </c>
      <c r="U3195" s="5">
        <f t="shared" si="492"/>
        <v>33.007009230769228</v>
      </c>
      <c r="V3195" s="2">
        <f t="shared" si="493"/>
        <v>1998</v>
      </c>
      <c r="W3195" s="18" t="str">
        <f t="shared" si="494"/>
        <v>iyun</v>
      </c>
      <c r="X3195" s="18" t="str">
        <f t="shared" si="495"/>
        <v>Thomas Vinterberg</v>
      </c>
      <c r="Y3195" s="18" t="str">
        <f t="shared" si="496"/>
        <v>THE CELEBRATİON</v>
      </c>
      <c r="Z3195" s="18" t="str">
        <f t="shared" si="497"/>
        <v>Normal</v>
      </c>
      <c r="AA3195" s="18" t="str">
        <f>VLOOKUP(D3195, lookups!$A$2:$B$18, 2, FALSE)</f>
        <v>Medium Budget</v>
      </c>
      <c r="AB3195" s="18" t="str">
        <f t="shared" si="498"/>
        <v>Not Recommended</v>
      </c>
      <c r="AC3195" s="18" t="str">
        <f t="shared" si="499"/>
        <v>High Buzz / High Score</v>
      </c>
    </row>
    <row r="3196" spans="1:29" x14ac:dyDescent="0.35">
      <c r="A3196" s="18" t="s">
        <v>3403</v>
      </c>
      <c r="B3196" s="19">
        <v>37966</v>
      </c>
      <c r="C3196" s="18" t="s">
        <v>50</v>
      </c>
      <c r="D3196" s="18" t="s">
        <v>38</v>
      </c>
      <c r="E3196" s="18" t="s">
        <v>21</v>
      </c>
      <c r="F3196" s="18" t="s">
        <v>22</v>
      </c>
      <c r="G3196" s="18" t="s">
        <v>110</v>
      </c>
      <c r="H3196" s="18" t="s">
        <v>3404</v>
      </c>
      <c r="I3196" s="18" t="s">
        <v>691</v>
      </c>
      <c r="J3196" s="20">
        <v>836</v>
      </c>
      <c r="K3196" s="20">
        <v>2467</v>
      </c>
      <c r="L3196" s="20">
        <v>121</v>
      </c>
      <c r="M3196" s="20">
        <v>241</v>
      </c>
      <c r="N3196" s="20">
        <v>2.8</v>
      </c>
      <c r="O3196" s="20">
        <v>28</v>
      </c>
      <c r="P3196" s="20">
        <v>80</v>
      </c>
      <c r="Q3196" s="3">
        <v>1646664</v>
      </c>
      <c r="R3196" s="3">
        <v>20000000</v>
      </c>
      <c r="S3196" s="3">
        <f t="shared" si="490"/>
        <v>-18353336</v>
      </c>
      <c r="T3196" s="4">
        <f t="shared" si="491"/>
        <v>-0.9176668</v>
      </c>
      <c r="U3196" s="5">
        <f t="shared" si="492"/>
        <v>10.85703328</v>
      </c>
      <c r="V3196" s="2">
        <f t="shared" si="493"/>
        <v>2003</v>
      </c>
      <c r="W3196" s="18" t="str">
        <f t="shared" si="494"/>
        <v>dekabr</v>
      </c>
      <c r="X3196" s="18" t="str">
        <f t="shared" si="495"/>
        <v>Richard Benjamin</v>
      </c>
      <c r="Y3196" s="18" t="str">
        <f t="shared" si="496"/>
        <v>MARCİ X</v>
      </c>
      <c r="Z3196" s="18" t="str">
        <f t="shared" si="497"/>
        <v>Normal</v>
      </c>
      <c r="AA3196" s="18" t="str">
        <f>VLOOKUP(D3196, lookups!$A$2:$B$18, 2, FALSE)</f>
        <v>Medium Budget</v>
      </c>
      <c r="AB3196" s="18" t="str">
        <f t="shared" si="498"/>
        <v>Not Recommended</v>
      </c>
      <c r="AC3196" s="18" t="str">
        <f t="shared" si="499"/>
        <v>High Buzz Mismatch</v>
      </c>
    </row>
    <row r="3197" spans="1:29" x14ac:dyDescent="0.35">
      <c r="A3197" s="18" t="s">
        <v>3170</v>
      </c>
      <c r="B3197" s="19">
        <v>37335</v>
      </c>
      <c r="C3197" s="18" t="s">
        <v>50</v>
      </c>
      <c r="D3197" s="18" t="s">
        <v>27</v>
      </c>
      <c r="E3197" s="18" t="s">
        <v>21</v>
      </c>
      <c r="F3197" s="18" t="s">
        <v>356</v>
      </c>
      <c r="G3197" s="18" t="s">
        <v>110</v>
      </c>
      <c r="H3197" s="18" t="s">
        <v>3171</v>
      </c>
      <c r="I3197" s="18" t="s">
        <v>2069</v>
      </c>
      <c r="J3197" s="20">
        <v>530</v>
      </c>
      <c r="K3197" s="20">
        <v>1381</v>
      </c>
      <c r="L3197" s="20">
        <v>0</v>
      </c>
      <c r="M3197" s="20">
        <v>0</v>
      </c>
      <c r="N3197" s="20">
        <v>6.8</v>
      </c>
      <c r="O3197" s="20">
        <v>157</v>
      </c>
      <c r="P3197" s="20">
        <v>98</v>
      </c>
      <c r="Q3197" s="3">
        <v>1641788</v>
      </c>
      <c r="R3197" s="3">
        <v>8000000</v>
      </c>
      <c r="S3197" s="3">
        <f t="shared" si="490"/>
        <v>-6358212</v>
      </c>
      <c r="T3197" s="4">
        <f t="shared" si="491"/>
        <v>-0.7947765</v>
      </c>
      <c r="U3197" s="5">
        <f t="shared" si="492"/>
        <v>26.882089399999998</v>
      </c>
      <c r="V3197" s="2">
        <f t="shared" si="493"/>
        <v>2002</v>
      </c>
      <c r="W3197" s="18" t="str">
        <f t="shared" si="494"/>
        <v>mart</v>
      </c>
      <c r="X3197" s="18" t="str">
        <f t="shared" si="495"/>
        <v>David Cronenberg</v>
      </c>
      <c r="Y3197" s="18" t="str">
        <f t="shared" si="496"/>
        <v>SPİDER</v>
      </c>
      <c r="Z3197" s="18" t="str">
        <f t="shared" si="497"/>
        <v>Normal</v>
      </c>
      <c r="AA3197" s="18" t="str">
        <f>VLOOKUP(D3197, lookups!$A$2:$B$18, 2, FALSE)</f>
        <v>Medium Budget</v>
      </c>
      <c r="AB3197" s="18" t="str">
        <f t="shared" si="498"/>
        <v>Not Recommended</v>
      </c>
      <c r="AC3197" s="18" t="str">
        <f t="shared" si="499"/>
        <v>Normal</v>
      </c>
    </row>
    <row r="3198" spans="1:29" x14ac:dyDescent="0.35">
      <c r="A3198" s="18" t="s">
        <v>2393</v>
      </c>
      <c r="B3198" s="19">
        <v>36884</v>
      </c>
      <c r="C3198" s="18" t="s">
        <v>50</v>
      </c>
      <c r="D3198" s="18" t="s">
        <v>38</v>
      </c>
      <c r="E3198" s="18" t="s">
        <v>21</v>
      </c>
      <c r="F3198" s="18" t="s">
        <v>22</v>
      </c>
      <c r="G3198" s="18" t="s">
        <v>110</v>
      </c>
      <c r="H3198" s="18" t="s">
        <v>477</v>
      </c>
      <c r="I3198" s="18" t="s">
        <v>2394</v>
      </c>
      <c r="J3198" s="20">
        <v>14000</v>
      </c>
      <c r="K3198" s="20">
        <v>17665</v>
      </c>
      <c r="L3198" s="20">
        <v>3</v>
      </c>
      <c r="M3198" s="20">
        <v>242</v>
      </c>
      <c r="N3198" s="20">
        <v>5.7</v>
      </c>
      <c r="O3198" s="20">
        <v>49</v>
      </c>
      <c r="P3198" s="20">
        <v>101</v>
      </c>
      <c r="Q3198" s="3">
        <v>1631839</v>
      </c>
      <c r="R3198" s="3">
        <v>10000000</v>
      </c>
      <c r="S3198" s="3">
        <f t="shared" si="490"/>
        <v>-8368161</v>
      </c>
      <c r="T3198" s="4">
        <f t="shared" si="491"/>
        <v>-0.83681609999999995</v>
      </c>
      <c r="U3198" s="5">
        <f t="shared" si="492"/>
        <v>22.48947356</v>
      </c>
      <c r="V3198" s="2">
        <f t="shared" si="493"/>
        <v>2000</v>
      </c>
      <c r="W3198" s="18" t="str">
        <f t="shared" si="494"/>
        <v>dekabr</v>
      </c>
      <c r="X3198" s="18" t="str">
        <f t="shared" si="495"/>
        <v>Eric Blakeney</v>
      </c>
      <c r="Y3198" s="18" t="str">
        <f t="shared" si="496"/>
        <v>GUN SHY</v>
      </c>
      <c r="Z3198" s="18" t="str">
        <f t="shared" si="497"/>
        <v>Normal</v>
      </c>
      <c r="AA3198" s="18" t="str">
        <f>VLOOKUP(D3198, lookups!$A$2:$B$18, 2, FALSE)</f>
        <v>Medium Budget</v>
      </c>
      <c r="AB3198" s="18" t="str">
        <f t="shared" si="498"/>
        <v>Not Recommended</v>
      </c>
      <c r="AC3198" s="18" t="str">
        <f t="shared" si="499"/>
        <v>High Buzz Mismatch</v>
      </c>
    </row>
    <row r="3199" spans="1:29" x14ac:dyDescent="0.35">
      <c r="A3199" s="18" t="s">
        <v>5586</v>
      </c>
      <c r="B3199" s="19">
        <v>40284</v>
      </c>
      <c r="C3199" s="18" t="s">
        <v>50</v>
      </c>
      <c r="D3199" s="18" t="s">
        <v>95</v>
      </c>
      <c r="E3199" s="18" t="s">
        <v>21</v>
      </c>
      <c r="F3199" s="18" t="s">
        <v>2375</v>
      </c>
      <c r="H3199" s="18" t="s">
        <v>5587</v>
      </c>
      <c r="I3199" s="18" t="s">
        <v>5588</v>
      </c>
      <c r="J3199" s="20">
        <v>594</v>
      </c>
      <c r="K3199" s="20">
        <v>1836</v>
      </c>
      <c r="L3199" s="20">
        <v>116</v>
      </c>
      <c r="M3199" s="20">
        <v>0</v>
      </c>
      <c r="N3199" s="20">
        <v>6</v>
      </c>
      <c r="O3199" s="20">
        <v>41</v>
      </c>
      <c r="P3199" s="20">
        <v>90</v>
      </c>
      <c r="Q3199" s="3">
        <v>1602466</v>
      </c>
      <c r="R3199" s="3">
        <v>600000000</v>
      </c>
      <c r="S3199" s="3">
        <f t="shared" si="490"/>
        <v>-598397534</v>
      </c>
      <c r="T3199" s="4">
        <f t="shared" si="491"/>
        <v>-0.99732922333333329</v>
      </c>
      <c r="U3199" s="5">
        <f t="shared" si="492"/>
        <v>23.601068310666665</v>
      </c>
      <c r="V3199" s="2">
        <f t="shared" si="493"/>
        <v>2010</v>
      </c>
      <c r="W3199" s="18" t="str">
        <f t="shared" si="494"/>
        <v>aprel</v>
      </c>
      <c r="X3199" s="18" t="str">
        <f t="shared" si="495"/>
        <v>Anurag Basu</v>
      </c>
      <c r="Y3199" s="18" t="str">
        <f t="shared" si="496"/>
        <v>KİTES</v>
      </c>
      <c r="Z3199" s="18" t="str">
        <f t="shared" si="497"/>
        <v>Underperformer</v>
      </c>
      <c r="AA3199" s="18" t="str">
        <f>VLOOKUP(D3199, lookups!$A$2:$B$18, 2, FALSE)</f>
        <v>High Budget</v>
      </c>
      <c r="AB3199" s="18" t="str">
        <f t="shared" si="498"/>
        <v>Not Recommended</v>
      </c>
      <c r="AC3199" s="18" t="str">
        <f t="shared" si="499"/>
        <v>Normal</v>
      </c>
    </row>
    <row r="3200" spans="1:29" x14ac:dyDescent="0.35">
      <c r="A3200" s="18" t="s">
        <v>6048</v>
      </c>
      <c r="B3200" s="19">
        <v>40596</v>
      </c>
      <c r="C3200" s="18" t="s">
        <v>50</v>
      </c>
      <c r="D3200" s="18" t="s">
        <v>38</v>
      </c>
      <c r="E3200" s="18" t="s">
        <v>21</v>
      </c>
      <c r="F3200" s="18" t="s">
        <v>22</v>
      </c>
      <c r="G3200" s="18" t="s">
        <v>110</v>
      </c>
      <c r="H3200" s="18" t="s">
        <v>4173</v>
      </c>
      <c r="I3200" s="18" t="s">
        <v>6049</v>
      </c>
      <c r="J3200" s="20">
        <v>830</v>
      </c>
      <c r="K3200" s="20">
        <v>973</v>
      </c>
      <c r="L3200" s="20">
        <v>100</v>
      </c>
      <c r="M3200" s="20">
        <v>3000</v>
      </c>
      <c r="N3200" s="20">
        <v>6.7</v>
      </c>
      <c r="O3200" s="20">
        <v>171</v>
      </c>
      <c r="P3200" s="20">
        <v>90</v>
      </c>
      <c r="Q3200" s="3">
        <v>1573712</v>
      </c>
      <c r="R3200" s="3">
        <v>125000</v>
      </c>
      <c r="S3200" s="3">
        <f t="shared" si="490"/>
        <v>1448712</v>
      </c>
      <c r="T3200" s="4">
        <f t="shared" si="491"/>
        <v>11.589696</v>
      </c>
      <c r="U3200" s="5">
        <f t="shared" si="492"/>
        <v>31.735878400000001</v>
      </c>
      <c r="V3200" s="2">
        <f t="shared" si="493"/>
        <v>2011</v>
      </c>
      <c r="W3200" s="18" t="str">
        <f t="shared" si="494"/>
        <v>fevral</v>
      </c>
      <c r="X3200" s="18" t="str">
        <f t="shared" si="495"/>
        <v>Lynn Shelton</v>
      </c>
      <c r="Y3200" s="18" t="str">
        <f t="shared" si="496"/>
        <v>YOUR SİSTER'S SİSTER</v>
      </c>
      <c r="Z3200" s="18" t="str">
        <f t="shared" si="497"/>
        <v>Normal</v>
      </c>
      <c r="AA3200" s="18" t="str">
        <f>VLOOKUP(D3200, lookups!$A$2:$B$18, 2, FALSE)</f>
        <v>Medium Budget</v>
      </c>
      <c r="AB3200" s="18" t="str">
        <f t="shared" si="498"/>
        <v>Not Recommended</v>
      </c>
      <c r="AC3200" s="18" t="str">
        <f t="shared" si="499"/>
        <v>Normal</v>
      </c>
    </row>
    <row r="3201" spans="1:29" x14ac:dyDescent="0.35">
      <c r="A3201" s="18" t="s">
        <v>3549</v>
      </c>
      <c r="B3201" s="19">
        <v>37847</v>
      </c>
      <c r="C3201" s="18" t="s">
        <v>50</v>
      </c>
      <c r="D3201" s="18" t="s">
        <v>79</v>
      </c>
      <c r="E3201" s="18" t="s">
        <v>21</v>
      </c>
      <c r="F3201" s="18" t="s">
        <v>3550</v>
      </c>
      <c r="G3201" s="18" t="s">
        <v>110</v>
      </c>
      <c r="H3201" s="18" t="s">
        <v>3551</v>
      </c>
      <c r="I3201" s="18" t="s">
        <v>803</v>
      </c>
      <c r="J3201" s="20">
        <v>214</v>
      </c>
      <c r="K3201" s="20">
        <v>409</v>
      </c>
      <c r="L3201" s="20">
        <v>541</v>
      </c>
      <c r="M3201" s="20">
        <v>0</v>
      </c>
      <c r="N3201" s="20">
        <v>6.9</v>
      </c>
      <c r="O3201" s="20">
        <v>106</v>
      </c>
      <c r="P3201" s="20">
        <v>98</v>
      </c>
      <c r="Q3201" s="3">
        <v>1569918</v>
      </c>
      <c r="R3201" s="3">
        <v>17000000</v>
      </c>
      <c r="S3201" s="3">
        <f t="shared" si="490"/>
        <v>-15430082</v>
      </c>
      <c r="T3201" s="4">
        <f t="shared" si="491"/>
        <v>-0.90765188235294114</v>
      </c>
      <c r="U3201" s="5">
        <f t="shared" si="492"/>
        <v>27.236939247058825</v>
      </c>
      <c r="V3201" s="2">
        <f t="shared" si="493"/>
        <v>2003</v>
      </c>
      <c r="W3201" s="18" t="str">
        <f t="shared" si="494"/>
        <v>avgust</v>
      </c>
      <c r="X3201" s="18" t="str">
        <f t="shared" si="495"/>
        <v>Joel Schumacher</v>
      </c>
      <c r="Y3201" s="18" t="str">
        <f t="shared" si="496"/>
        <v>VERONİCA GUERİN</v>
      </c>
      <c r="Z3201" s="18" t="str">
        <f t="shared" si="497"/>
        <v>Normal</v>
      </c>
      <c r="AA3201" s="18" t="str">
        <f>VLOOKUP(D3201, lookups!$A$2:$B$18, 2, FALSE)</f>
        <v>Medium Budget</v>
      </c>
      <c r="AB3201" s="18" t="str">
        <f t="shared" si="498"/>
        <v>Not Recommended</v>
      </c>
      <c r="AC3201" s="18" t="str">
        <f t="shared" si="499"/>
        <v>Normal</v>
      </c>
    </row>
    <row r="3202" spans="1:29" x14ac:dyDescent="0.35">
      <c r="A3202" s="18" t="s">
        <v>3912</v>
      </c>
      <c r="B3202" s="19">
        <v>38586</v>
      </c>
      <c r="C3202" s="18" t="s">
        <v>50</v>
      </c>
      <c r="D3202" s="18" t="s">
        <v>95</v>
      </c>
      <c r="E3202" s="18" t="s">
        <v>21</v>
      </c>
      <c r="F3202" s="18" t="s">
        <v>22</v>
      </c>
      <c r="G3202" s="18" t="s">
        <v>110</v>
      </c>
      <c r="H3202" s="18" t="s">
        <v>2030</v>
      </c>
      <c r="I3202" s="18" t="s">
        <v>3901</v>
      </c>
      <c r="J3202" s="20">
        <v>783</v>
      </c>
      <c r="K3202" s="20">
        <v>2930</v>
      </c>
      <c r="L3202" s="20">
        <v>892</v>
      </c>
      <c r="M3202" s="20">
        <v>937</v>
      </c>
      <c r="N3202" s="20">
        <v>2.9</v>
      </c>
      <c r="O3202" s="20">
        <v>143</v>
      </c>
      <c r="P3202" s="20">
        <v>92</v>
      </c>
      <c r="Q3202" s="3">
        <v>1550000</v>
      </c>
      <c r="R3202" s="3">
        <v>25000000</v>
      </c>
      <c r="S3202" s="3">
        <f t="shared" si="490"/>
        <v>-23450000</v>
      </c>
      <c r="T3202" s="4">
        <f t="shared" si="491"/>
        <v>-0.93799999999999994</v>
      </c>
      <c r="U3202" s="5">
        <f t="shared" si="492"/>
        <v>11.3185</v>
      </c>
      <c r="V3202" s="2">
        <f t="shared" si="493"/>
        <v>2005</v>
      </c>
      <c r="W3202" s="18" t="str">
        <f t="shared" si="494"/>
        <v>avgust</v>
      </c>
      <c r="X3202" s="18" t="str">
        <f t="shared" si="495"/>
        <v>Uwe Boll</v>
      </c>
      <c r="Y3202" s="18" t="str">
        <f t="shared" si="496"/>
        <v>BLOODRAYNE</v>
      </c>
      <c r="Z3202" s="18" t="str">
        <f t="shared" si="497"/>
        <v>Normal</v>
      </c>
      <c r="AA3202" s="18" t="str">
        <f>VLOOKUP(D3202, lookups!$A$2:$B$18, 2, FALSE)</f>
        <v>High Budget</v>
      </c>
      <c r="AB3202" s="18" t="str">
        <f t="shared" si="498"/>
        <v>Not Recommended</v>
      </c>
      <c r="AC3202" s="18" t="str">
        <f t="shared" si="499"/>
        <v>High Buzz Mismatch</v>
      </c>
    </row>
    <row r="3203" spans="1:29" x14ac:dyDescent="0.35">
      <c r="A3203" s="18" t="s">
        <v>4208</v>
      </c>
      <c r="B3203" s="19">
        <v>38534</v>
      </c>
      <c r="C3203" s="18" t="s">
        <v>50</v>
      </c>
      <c r="D3203" s="18" t="s">
        <v>38</v>
      </c>
      <c r="E3203" s="18" t="s">
        <v>21</v>
      </c>
      <c r="F3203" s="18" t="s">
        <v>22</v>
      </c>
      <c r="G3203" s="18" t="s">
        <v>110</v>
      </c>
      <c r="H3203" s="18" t="s">
        <v>2114</v>
      </c>
      <c r="I3203" s="18" t="s">
        <v>3609</v>
      </c>
      <c r="J3203" s="20">
        <v>745</v>
      </c>
      <c r="K3203" s="20">
        <v>1721</v>
      </c>
      <c r="L3203" s="20">
        <v>38</v>
      </c>
      <c r="M3203" s="20">
        <v>215</v>
      </c>
      <c r="N3203" s="20">
        <v>5.7</v>
      </c>
      <c r="O3203" s="20">
        <v>100</v>
      </c>
      <c r="P3203" s="20">
        <v>103</v>
      </c>
      <c r="Q3203" s="3">
        <v>1530535</v>
      </c>
      <c r="R3203" s="3">
        <v>9000000</v>
      </c>
      <c r="S3203" s="3">
        <f t="shared" ref="S3203:S3266" si="500">Q3203-R3203</f>
        <v>-7469465</v>
      </c>
      <c r="T3203" s="4">
        <f t="shared" ref="T3203:T3266" si="501">IF(R3203&gt;0, (Q3203-R3203)/R3203, 0)</f>
        <v>-0.82994055555555557</v>
      </c>
      <c r="U3203" s="5">
        <f t="shared" ref="U3203:U3266" si="502">(N3203*4) + (T3203*0.4) + (M3203/10000)</f>
        <v>22.489523777777777</v>
      </c>
      <c r="V3203" s="2">
        <f t="shared" ref="V3203:V3266" si="503">YEAR(B3203)</f>
        <v>2005</v>
      </c>
      <c r="W3203" s="18" t="str">
        <f t="shared" ref="W3203:W3266" si="504">TEXT(B3203, "mmmm")</f>
        <v>iyul</v>
      </c>
      <c r="X3203" s="18" t="str">
        <f t="shared" ref="X3203:X3266" si="505">TRIM(I3203)</f>
        <v>Bart Freundlich</v>
      </c>
      <c r="Y3203" s="18" t="str">
        <f t="shared" ref="Y3203:Y3266" si="506">UPPER(A3203)</f>
        <v>TRUST THE MAN</v>
      </c>
      <c r="Z3203" s="18" t="str">
        <f t="shared" ref="Z3203:Z3266" si="507">IF(AND(R3203&gt;50000000, S3203&lt;0), "Underperformer", IF(AND(R3203&lt;10000000, S3203&gt;50000000), "Overperformer", "Normal"))</f>
        <v>Normal</v>
      </c>
      <c r="AA3203" s="18" t="str">
        <f>VLOOKUP(D3203, lookups!$A$2:$B$18, 2, FALSE)</f>
        <v>Medium Budget</v>
      </c>
      <c r="AB3203" s="18" t="str">
        <f t="shared" ref="AB3203:AB3266" si="508">IF(AND(N3203&gt;7, T3203&gt;1, U3203&gt;70), "Recommended", "Not Recommended")</f>
        <v>Not Recommended</v>
      </c>
      <c r="AC3203" s="18" t="str">
        <f t="shared" ref="AC3203:AC3266" si="509">IF(N3203&gt;=8, "High Buzz / High Score", IF(AND(N3203&lt;6, T3203&lt;1), "High Buzz Mismatch", "Normal"))</f>
        <v>High Buzz Mismatch</v>
      </c>
    </row>
    <row r="3204" spans="1:29" x14ac:dyDescent="0.35">
      <c r="A3204" s="18" t="s">
        <v>4068</v>
      </c>
      <c r="B3204" s="19">
        <v>38552</v>
      </c>
      <c r="C3204" s="18" t="s">
        <v>50</v>
      </c>
      <c r="D3204" s="18" t="s">
        <v>195</v>
      </c>
      <c r="E3204" s="18" t="s">
        <v>21</v>
      </c>
      <c r="F3204" s="18" t="s">
        <v>22</v>
      </c>
      <c r="G3204" s="18" t="s">
        <v>110</v>
      </c>
      <c r="H3204" s="18" t="s">
        <v>4069</v>
      </c>
      <c r="I3204" s="18" t="s">
        <v>4070</v>
      </c>
      <c r="J3204" s="20">
        <v>15</v>
      </c>
      <c r="K3204" s="20">
        <v>15</v>
      </c>
      <c r="L3204" s="20">
        <v>30</v>
      </c>
      <c r="M3204" s="20">
        <v>0</v>
      </c>
      <c r="N3204" s="20">
        <v>7.8</v>
      </c>
      <c r="O3204" s="20">
        <v>110</v>
      </c>
      <c r="P3204" s="20">
        <v>88</v>
      </c>
      <c r="Q3204" s="3">
        <v>1523883</v>
      </c>
      <c r="R3204" s="3">
        <v>1750211</v>
      </c>
      <c r="S3204" s="3">
        <f t="shared" si="500"/>
        <v>-226328</v>
      </c>
      <c r="T3204" s="4">
        <f t="shared" si="501"/>
        <v>-0.129314694056888</v>
      </c>
      <c r="U3204" s="5">
        <f t="shared" si="502"/>
        <v>31.148274122377245</v>
      </c>
      <c r="V3204" s="2">
        <f t="shared" si="503"/>
        <v>2005</v>
      </c>
      <c r="W3204" s="18" t="str">
        <f t="shared" si="504"/>
        <v>iyul</v>
      </c>
      <c r="X3204" s="18" t="str">
        <f t="shared" si="505"/>
        <v>Henry Alex Rubin</v>
      </c>
      <c r="Y3204" s="18" t="str">
        <f t="shared" si="506"/>
        <v>MURDERBALL</v>
      </c>
      <c r="Z3204" s="18" t="str">
        <f t="shared" si="507"/>
        <v>Normal</v>
      </c>
      <c r="AA3204" s="18" t="str">
        <f>VLOOKUP(D3204, lookups!$A$2:$B$18, 2, FALSE)</f>
        <v>Low Budget</v>
      </c>
      <c r="AB3204" s="18" t="str">
        <f t="shared" si="508"/>
        <v>Not Recommended</v>
      </c>
      <c r="AC3204" s="18" t="str">
        <f t="shared" si="509"/>
        <v>Normal</v>
      </c>
    </row>
    <row r="3205" spans="1:29" x14ac:dyDescent="0.35">
      <c r="A3205" s="18" t="s">
        <v>1624</v>
      </c>
      <c r="B3205" s="19">
        <v>35479</v>
      </c>
      <c r="C3205" s="18" t="s">
        <v>50</v>
      </c>
      <c r="D3205" s="18" t="s">
        <v>27</v>
      </c>
      <c r="E3205" s="18" t="s">
        <v>21</v>
      </c>
      <c r="F3205" s="18" t="s">
        <v>22</v>
      </c>
      <c r="G3205" s="18" t="s">
        <v>110</v>
      </c>
      <c r="H3205" s="18" t="s">
        <v>1463</v>
      </c>
      <c r="I3205" s="18" t="s">
        <v>1111</v>
      </c>
      <c r="J3205" s="20">
        <v>1000</v>
      </c>
      <c r="K3205" s="20">
        <v>2004</v>
      </c>
      <c r="L3205" s="20">
        <v>44</v>
      </c>
      <c r="M3205" s="20">
        <v>329</v>
      </c>
      <c r="N3205" s="20">
        <v>6.7</v>
      </c>
      <c r="O3205" s="20">
        <v>28</v>
      </c>
      <c r="P3205" s="20">
        <v>132</v>
      </c>
      <c r="Q3205" s="3">
        <v>1508689</v>
      </c>
      <c r="R3205" s="3">
        <v>16000000</v>
      </c>
      <c r="S3205" s="3">
        <f t="shared" si="500"/>
        <v>-14491311</v>
      </c>
      <c r="T3205" s="4">
        <f t="shared" si="501"/>
        <v>-0.90570693749999998</v>
      </c>
      <c r="U3205" s="5">
        <f t="shared" si="502"/>
        <v>26.470617225000002</v>
      </c>
      <c r="V3205" s="2">
        <f t="shared" si="503"/>
        <v>1997</v>
      </c>
      <c r="W3205" s="18" t="str">
        <f t="shared" si="504"/>
        <v>fevral</v>
      </c>
      <c r="X3205" s="18" t="str">
        <f t="shared" si="505"/>
        <v>Gillian Armstrong</v>
      </c>
      <c r="Y3205" s="18" t="str">
        <f t="shared" si="506"/>
        <v>OSCAR AND LUCİNDA</v>
      </c>
      <c r="Z3205" s="18" t="str">
        <f t="shared" si="507"/>
        <v>Normal</v>
      </c>
      <c r="AA3205" s="18" t="str">
        <f>VLOOKUP(D3205, lookups!$A$2:$B$18, 2, FALSE)</f>
        <v>Medium Budget</v>
      </c>
      <c r="AB3205" s="18" t="str">
        <f t="shared" si="508"/>
        <v>Not Recommended</v>
      </c>
      <c r="AC3205" s="18" t="str">
        <f t="shared" si="509"/>
        <v>Normal</v>
      </c>
    </row>
    <row r="3206" spans="1:29" x14ac:dyDescent="0.35">
      <c r="A3206" s="18" t="s">
        <v>4701</v>
      </c>
      <c r="B3206" s="19">
        <v>39412</v>
      </c>
      <c r="C3206" s="18" t="s">
        <v>50</v>
      </c>
      <c r="D3206" s="18" t="s">
        <v>20</v>
      </c>
      <c r="E3206" s="18" t="s">
        <v>21</v>
      </c>
      <c r="F3206" s="18" t="s">
        <v>22</v>
      </c>
      <c r="G3206" s="18" t="s">
        <v>150</v>
      </c>
      <c r="H3206" s="18" t="s">
        <v>4702</v>
      </c>
      <c r="I3206" s="18" t="s">
        <v>4703</v>
      </c>
      <c r="J3206" s="20">
        <v>60</v>
      </c>
      <c r="K3206" s="20">
        <v>141</v>
      </c>
      <c r="L3206" s="20">
        <v>60</v>
      </c>
      <c r="M3206" s="20">
        <v>314</v>
      </c>
      <c r="N3206" s="20">
        <v>6.3</v>
      </c>
      <c r="O3206" s="20">
        <v>121</v>
      </c>
      <c r="P3206" s="20">
        <v>91</v>
      </c>
      <c r="Q3206" s="3">
        <v>1506998</v>
      </c>
      <c r="R3206" s="3">
        <v>12000000</v>
      </c>
      <c r="S3206" s="3">
        <f t="shared" si="500"/>
        <v>-10493002</v>
      </c>
      <c r="T3206" s="4">
        <f t="shared" si="501"/>
        <v>-0.87441683333333331</v>
      </c>
      <c r="U3206" s="5">
        <f t="shared" si="502"/>
        <v>24.881633266666668</v>
      </c>
      <c r="V3206" s="2">
        <f t="shared" si="503"/>
        <v>2007</v>
      </c>
      <c r="W3206" s="18" t="str">
        <f t="shared" si="504"/>
        <v>noyabr</v>
      </c>
      <c r="X3206" s="18" t="str">
        <f t="shared" si="505"/>
        <v>Ira Sachs</v>
      </c>
      <c r="Y3206" s="18" t="str">
        <f t="shared" si="506"/>
        <v>MARRİED LİFE</v>
      </c>
      <c r="Z3206" s="18" t="str">
        <f t="shared" si="507"/>
        <v>Normal</v>
      </c>
      <c r="AA3206" s="18" t="str">
        <f>VLOOKUP(D3206, lookups!$A$2:$B$18, 2, FALSE)</f>
        <v>Medium Budget</v>
      </c>
      <c r="AB3206" s="18" t="str">
        <f t="shared" si="508"/>
        <v>Not Recommended</v>
      </c>
      <c r="AC3206" s="18" t="str">
        <f t="shared" si="509"/>
        <v>Normal</v>
      </c>
    </row>
    <row r="3207" spans="1:29" x14ac:dyDescent="0.35">
      <c r="A3207" s="18" t="s">
        <v>315</v>
      </c>
      <c r="B3207" s="19">
        <v>29261</v>
      </c>
      <c r="C3207" s="18" t="s">
        <v>50</v>
      </c>
      <c r="D3207" s="18" t="s">
        <v>58</v>
      </c>
      <c r="E3207" s="18" t="s">
        <v>21</v>
      </c>
      <c r="F3207" s="18" t="s">
        <v>22</v>
      </c>
      <c r="G3207" s="18" t="s">
        <v>110</v>
      </c>
      <c r="H3207" s="18" t="s">
        <v>316</v>
      </c>
      <c r="I3207" s="18" t="s">
        <v>317</v>
      </c>
      <c r="J3207" s="20">
        <v>12000</v>
      </c>
      <c r="K3207" s="20">
        <v>14255</v>
      </c>
      <c r="L3207" s="20">
        <v>517</v>
      </c>
      <c r="M3207" s="20">
        <v>1000</v>
      </c>
      <c r="N3207" s="20">
        <v>6.8</v>
      </c>
      <c r="O3207" s="20">
        <v>102</v>
      </c>
      <c r="P3207" s="20">
        <v>325</v>
      </c>
      <c r="Q3207" s="3">
        <v>1500000</v>
      </c>
      <c r="R3207" s="3">
        <v>44000000</v>
      </c>
      <c r="S3207" s="3">
        <f t="shared" si="500"/>
        <v>-42500000</v>
      </c>
      <c r="T3207" s="4">
        <f t="shared" si="501"/>
        <v>-0.96590909090909094</v>
      </c>
      <c r="U3207" s="5">
        <f t="shared" si="502"/>
        <v>26.913636363636364</v>
      </c>
      <c r="V3207" s="2">
        <f t="shared" si="503"/>
        <v>1980</v>
      </c>
      <c r="W3207" s="18" t="str">
        <f t="shared" si="504"/>
        <v>fevral</v>
      </c>
      <c r="X3207" s="18" t="str">
        <f t="shared" si="505"/>
        <v>Michael Cimino</v>
      </c>
      <c r="Y3207" s="18" t="str">
        <f t="shared" si="506"/>
        <v>HEAVEN'S GATE</v>
      </c>
      <c r="Z3207" s="18" t="str">
        <f t="shared" si="507"/>
        <v>Normal</v>
      </c>
      <c r="AA3207" s="18" t="str">
        <f>VLOOKUP(D3207, lookups!$A$2:$B$18, 2, FALSE)</f>
        <v>High Budget</v>
      </c>
      <c r="AB3207" s="18" t="str">
        <f t="shared" si="508"/>
        <v>Not Recommended</v>
      </c>
      <c r="AC3207" s="18" t="str">
        <f t="shared" si="509"/>
        <v>Normal</v>
      </c>
    </row>
    <row r="3208" spans="1:29" x14ac:dyDescent="0.35">
      <c r="A3208" s="18" t="s">
        <v>3736</v>
      </c>
      <c r="B3208" s="19">
        <v>38085</v>
      </c>
      <c r="C3208" s="18" t="s">
        <v>50</v>
      </c>
      <c r="D3208" s="18" t="s">
        <v>333</v>
      </c>
      <c r="E3208" s="18" t="s">
        <v>3737</v>
      </c>
      <c r="F3208" s="18" t="s">
        <v>3738</v>
      </c>
      <c r="G3208" s="18" t="s">
        <v>110</v>
      </c>
      <c r="H3208" s="18" t="s">
        <v>3739</v>
      </c>
      <c r="I3208" s="18" t="s">
        <v>3740</v>
      </c>
      <c r="J3208" s="20">
        <v>114</v>
      </c>
      <c r="K3208" s="20">
        <v>206</v>
      </c>
      <c r="L3208" s="20">
        <v>335</v>
      </c>
      <c r="M3208" s="20">
        <v>0</v>
      </c>
      <c r="N3208" s="20">
        <v>6.5</v>
      </c>
      <c r="O3208" s="20">
        <v>232</v>
      </c>
      <c r="P3208" s="20">
        <v>104</v>
      </c>
      <c r="Q3208" s="3">
        <v>1487477</v>
      </c>
      <c r="R3208" s="3">
        <v>4200000</v>
      </c>
      <c r="S3208" s="3">
        <f t="shared" si="500"/>
        <v>-2712523</v>
      </c>
      <c r="T3208" s="4">
        <f t="shared" si="501"/>
        <v>-0.64583880952380956</v>
      </c>
      <c r="U3208" s="5">
        <f t="shared" si="502"/>
        <v>25.741664476190476</v>
      </c>
      <c r="V3208" s="2">
        <f t="shared" si="503"/>
        <v>2004</v>
      </c>
      <c r="W3208" s="18" t="str">
        <f t="shared" si="504"/>
        <v>aprel</v>
      </c>
      <c r="X3208" s="18" t="str">
        <f t="shared" si="505"/>
        <v>Timur Bekmambetov</v>
      </c>
      <c r="Y3208" s="18" t="str">
        <f t="shared" si="506"/>
        <v>NİGHT WATCH</v>
      </c>
      <c r="Z3208" s="18" t="str">
        <f t="shared" si="507"/>
        <v>Normal</v>
      </c>
      <c r="AA3208" s="18" t="str">
        <f>VLOOKUP(D3208, lookups!$A$2:$B$18, 2, FALSE)</f>
        <v>Low Budget</v>
      </c>
      <c r="AB3208" s="18" t="str">
        <f t="shared" si="508"/>
        <v>Not Recommended</v>
      </c>
      <c r="AC3208" s="18" t="str">
        <f t="shared" si="509"/>
        <v>Normal</v>
      </c>
    </row>
    <row r="3209" spans="1:29" x14ac:dyDescent="0.35">
      <c r="A3209" s="18" t="s">
        <v>6979</v>
      </c>
      <c r="B3209" s="19">
        <v>42011</v>
      </c>
      <c r="C3209" s="18" t="s">
        <v>50</v>
      </c>
      <c r="D3209" s="18" t="s">
        <v>27</v>
      </c>
      <c r="E3209" s="18" t="s">
        <v>21</v>
      </c>
      <c r="F3209" s="18" t="s">
        <v>22</v>
      </c>
      <c r="G3209" s="18" t="s">
        <v>110</v>
      </c>
      <c r="H3209" s="18" t="s">
        <v>5900</v>
      </c>
      <c r="I3209" s="18" t="s">
        <v>6980</v>
      </c>
      <c r="J3209" s="20">
        <v>10000</v>
      </c>
      <c r="K3209" s="20">
        <v>11184</v>
      </c>
      <c r="L3209" s="20">
        <v>22</v>
      </c>
      <c r="M3209" s="20">
        <v>0</v>
      </c>
      <c r="N3209" s="20">
        <v>6.9</v>
      </c>
      <c r="O3209" s="20">
        <v>168</v>
      </c>
      <c r="P3209" s="20">
        <v>102</v>
      </c>
      <c r="Q3209" s="3">
        <v>1477002</v>
      </c>
      <c r="R3209" s="3">
        <v>2000000</v>
      </c>
      <c r="S3209" s="3">
        <f t="shared" si="500"/>
        <v>-522998</v>
      </c>
      <c r="T3209" s="4">
        <f t="shared" si="501"/>
        <v>-0.26149899999999998</v>
      </c>
      <c r="U3209" s="5">
        <f t="shared" si="502"/>
        <v>27.495400400000001</v>
      </c>
      <c r="V3209" s="2">
        <f t="shared" si="503"/>
        <v>2015</v>
      </c>
      <c r="W3209" s="18" t="str">
        <f t="shared" si="504"/>
        <v>yanvar</v>
      </c>
      <c r="X3209" s="18" t="str">
        <f t="shared" si="505"/>
        <v>Marielle Heller</v>
      </c>
      <c r="Y3209" s="18" t="str">
        <f t="shared" si="506"/>
        <v>THE DİARY OF A TEENAGE GİRL</v>
      </c>
      <c r="Z3209" s="18" t="str">
        <f t="shared" si="507"/>
        <v>Normal</v>
      </c>
      <c r="AA3209" s="18" t="str">
        <f>VLOOKUP(D3209, lookups!$A$2:$B$18, 2, FALSE)</f>
        <v>Medium Budget</v>
      </c>
      <c r="AB3209" s="18" t="str">
        <f t="shared" si="508"/>
        <v>Not Recommended</v>
      </c>
      <c r="AC3209" s="18" t="str">
        <f t="shared" si="509"/>
        <v>Normal</v>
      </c>
    </row>
    <row r="3210" spans="1:29" x14ac:dyDescent="0.35">
      <c r="A3210" s="18" t="s">
        <v>5424</v>
      </c>
      <c r="B3210" s="19">
        <v>40142</v>
      </c>
      <c r="C3210" s="18" t="s">
        <v>50</v>
      </c>
      <c r="D3210" s="18" t="s">
        <v>38</v>
      </c>
      <c r="E3210" s="18" t="s">
        <v>21</v>
      </c>
      <c r="F3210" s="18" t="s">
        <v>22</v>
      </c>
      <c r="G3210" s="18" t="s">
        <v>110</v>
      </c>
      <c r="H3210" s="18" t="s">
        <v>805</v>
      </c>
      <c r="I3210" s="18" t="s">
        <v>5425</v>
      </c>
      <c r="J3210" s="20">
        <v>2000</v>
      </c>
      <c r="K3210" s="20">
        <v>4607</v>
      </c>
      <c r="L3210" s="20">
        <v>17</v>
      </c>
      <c r="M3210" s="20">
        <v>0</v>
      </c>
      <c r="N3210" s="20">
        <v>6.5</v>
      </c>
      <c r="O3210" s="20">
        <v>144</v>
      </c>
      <c r="P3210" s="20">
        <v>96</v>
      </c>
      <c r="Q3210" s="3">
        <v>1474508</v>
      </c>
      <c r="R3210" s="3">
        <v>5000000</v>
      </c>
      <c r="S3210" s="3">
        <f t="shared" si="500"/>
        <v>-3525492</v>
      </c>
      <c r="T3210" s="4">
        <f t="shared" si="501"/>
        <v>-0.70509840000000001</v>
      </c>
      <c r="U3210" s="5">
        <f t="shared" si="502"/>
        <v>25.717960640000001</v>
      </c>
      <c r="V3210" s="2">
        <f t="shared" si="503"/>
        <v>2009</v>
      </c>
      <c r="W3210" s="18" t="str">
        <f t="shared" si="504"/>
        <v>noyabr</v>
      </c>
      <c r="X3210" s="18" t="str">
        <f t="shared" si="505"/>
        <v>Derrick Borte</v>
      </c>
      <c r="Y3210" s="18" t="str">
        <f t="shared" si="506"/>
        <v>THE JONESES</v>
      </c>
      <c r="Z3210" s="18" t="str">
        <f t="shared" si="507"/>
        <v>Normal</v>
      </c>
      <c r="AA3210" s="18" t="str">
        <f>VLOOKUP(D3210, lookups!$A$2:$B$18, 2, FALSE)</f>
        <v>Medium Budget</v>
      </c>
      <c r="AB3210" s="18" t="str">
        <f t="shared" si="508"/>
        <v>Not Recommended</v>
      </c>
      <c r="AC3210" s="18" t="str">
        <f t="shared" si="509"/>
        <v>Normal</v>
      </c>
    </row>
    <row r="3211" spans="1:29" x14ac:dyDescent="0.35">
      <c r="A3211" s="18" t="s">
        <v>4722</v>
      </c>
      <c r="B3211" s="19">
        <v>39248</v>
      </c>
      <c r="C3211" s="18" t="s">
        <v>50</v>
      </c>
      <c r="D3211" s="18" t="s">
        <v>195</v>
      </c>
      <c r="E3211" s="18" t="s">
        <v>21</v>
      </c>
      <c r="F3211" s="18" t="s">
        <v>22</v>
      </c>
      <c r="H3211" s="18" t="s">
        <v>3758</v>
      </c>
      <c r="I3211" s="18" t="s">
        <v>4723</v>
      </c>
      <c r="J3211" s="20">
        <v>393</v>
      </c>
      <c r="K3211" s="20">
        <v>446</v>
      </c>
      <c r="L3211" s="20">
        <v>117</v>
      </c>
      <c r="M3211" s="20">
        <v>0</v>
      </c>
      <c r="N3211" s="20">
        <v>8.3000000000000007</v>
      </c>
      <c r="O3211" s="20">
        <v>79</v>
      </c>
      <c r="P3211" s="20">
        <v>102</v>
      </c>
      <c r="Q3211" s="3">
        <v>1430185</v>
      </c>
      <c r="R3211" s="3">
        <v>2000000</v>
      </c>
      <c r="S3211" s="3">
        <f t="shared" si="500"/>
        <v>-569815</v>
      </c>
      <c r="T3211" s="4">
        <f t="shared" si="501"/>
        <v>-0.28490749999999998</v>
      </c>
      <c r="U3211" s="5">
        <f t="shared" si="502"/>
        <v>33.086037000000005</v>
      </c>
      <c r="V3211" s="2">
        <f t="shared" si="503"/>
        <v>2007</v>
      </c>
      <c r="W3211" s="18" t="str">
        <f t="shared" si="504"/>
        <v>iyun</v>
      </c>
      <c r="X3211" s="18" t="str">
        <f t="shared" si="505"/>
        <v>Charles Ferguson</v>
      </c>
      <c r="Y3211" s="18" t="str">
        <f t="shared" si="506"/>
        <v>NO END İN SİGHT</v>
      </c>
      <c r="Z3211" s="18" t="str">
        <f t="shared" si="507"/>
        <v>Normal</v>
      </c>
      <c r="AA3211" s="18" t="str">
        <f>VLOOKUP(D3211, lookups!$A$2:$B$18, 2, FALSE)</f>
        <v>Low Budget</v>
      </c>
      <c r="AB3211" s="18" t="str">
        <f t="shared" si="508"/>
        <v>Not Recommended</v>
      </c>
      <c r="AC3211" s="18" t="str">
        <f t="shared" si="509"/>
        <v>High Buzz / High Score</v>
      </c>
    </row>
    <row r="3212" spans="1:29" x14ac:dyDescent="0.35">
      <c r="A3212" s="18" t="s">
        <v>3416</v>
      </c>
      <c r="B3212" s="19">
        <v>37737</v>
      </c>
      <c r="C3212" s="18" t="s">
        <v>50</v>
      </c>
      <c r="D3212" s="18" t="s">
        <v>27</v>
      </c>
      <c r="E3212" s="18" t="s">
        <v>21</v>
      </c>
      <c r="F3212" s="18" t="s">
        <v>22</v>
      </c>
      <c r="G3212" s="18" t="s">
        <v>150</v>
      </c>
      <c r="H3212" s="18" t="s">
        <v>1891</v>
      </c>
      <c r="I3212" s="18" t="s">
        <v>2273</v>
      </c>
      <c r="J3212" s="20">
        <v>548</v>
      </c>
      <c r="K3212" s="20">
        <v>2389</v>
      </c>
      <c r="L3212" s="20">
        <v>35</v>
      </c>
      <c r="M3212" s="20">
        <v>298</v>
      </c>
      <c r="N3212" s="20">
        <v>6.4</v>
      </c>
      <c r="O3212" s="20">
        <v>60</v>
      </c>
      <c r="P3212" s="20">
        <v>103</v>
      </c>
      <c r="Q3212" s="3">
        <v>1420578</v>
      </c>
      <c r="R3212" s="3">
        <v>1900000</v>
      </c>
      <c r="S3212" s="3">
        <f t="shared" si="500"/>
        <v>-479422</v>
      </c>
      <c r="T3212" s="4">
        <f t="shared" si="501"/>
        <v>-0.25232736842105263</v>
      </c>
      <c r="U3212" s="5">
        <f t="shared" si="502"/>
        <v>25.528869052631581</v>
      </c>
      <c r="V3212" s="2">
        <f t="shared" si="503"/>
        <v>2003</v>
      </c>
      <c r="W3212" s="18" t="str">
        <f t="shared" si="504"/>
        <v>aprel</v>
      </c>
      <c r="X3212" s="18" t="str">
        <f t="shared" si="505"/>
        <v>Michael Polish</v>
      </c>
      <c r="Y3212" s="18" t="str">
        <f t="shared" si="506"/>
        <v>NORTHFORK</v>
      </c>
      <c r="Z3212" s="18" t="str">
        <f t="shared" si="507"/>
        <v>Normal</v>
      </c>
      <c r="AA3212" s="18" t="str">
        <f>VLOOKUP(D3212, lookups!$A$2:$B$18, 2, FALSE)</f>
        <v>Medium Budget</v>
      </c>
      <c r="AB3212" s="18" t="str">
        <f t="shared" si="508"/>
        <v>Not Recommended</v>
      </c>
      <c r="AC3212" s="18" t="str">
        <f t="shared" si="509"/>
        <v>Normal</v>
      </c>
    </row>
    <row r="3213" spans="1:29" x14ac:dyDescent="0.35">
      <c r="A3213" s="18" t="s">
        <v>598</v>
      </c>
      <c r="B3213" s="19">
        <v>31882</v>
      </c>
      <c r="C3213" s="18" t="s">
        <v>50</v>
      </c>
      <c r="D3213" s="18" t="s">
        <v>95</v>
      </c>
      <c r="E3213" s="18" t="s">
        <v>21</v>
      </c>
      <c r="F3213" s="18" t="s">
        <v>22</v>
      </c>
      <c r="G3213" s="18" t="s">
        <v>110</v>
      </c>
      <c r="H3213" s="18" t="s">
        <v>599</v>
      </c>
      <c r="I3213" s="18" t="s">
        <v>600</v>
      </c>
      <c r="J3213" s="20">
        <v>448</v>
      </c>
      <c r="K3213" s="20">
        <v>1329</v>
      </c>
      <c r="L3213" s="20">
        <v>155</v>
      </c>
      <c r="M3213" s="20">
        <v>241</v>
      </c>
      <c r="N3213" s="20">
        <v>5.9</v>
      </c>
      <c r="O3213" s="20">
        <v>57</v>
      </c>
      <c r="P3213" s="20">
        <v>92</v>
      </c>
      <c r="Q3213" s="3">
        <v>1400000</v>
      </c>
      <c r="R3213" s="3">
        <v>1100000</v>
      </c>
      <c r="S3213" s="3">
        <f t="shared" si="500"/>
        <v>300000</v>
      </c>
      <c r="T3213" s="4">
        <f t="shared" si="501"/>
        <v>0.27272727272727271</v>
      </c>
      <c r="U3213" s="5">
        <f t="shared" si="502"/>
        <v>23.733190909090911</v>
      </c>
      <c r="V3213" s="2">
        <f t="shared" si="503"/>
        <v>1987</v>
      </c>
      <c r="W3213" s="18" t="str">
        <f t="shared" si="504"/>
        <v>aprel</v>
      </c>
      <c r="X3213" s="18" t="str">
        <f t="shared" si="505"/>
        <v>Jeff Burr</v>
      </c>
      <c r="Y3213" s="18" t="str">
        <f t="shared" si="506"/>
        <v>FROM A WHİSPER TO A SCREAM</v>
      </c>
      <c r="Z3213" s="18" t="str">
        <f t="shared" si="507"/>
        <v>Normal</v>
      </c>
      <c r="AA3213" s="18" t="str">
        <f>VLOOKUP(D3213, lookups!$A$2:$B$18, 2, FALSE)</f>
        <v>High Budget</v>
      </c>
      <c r="AB3213" s="18" t="str">
        <f t="shared" si="508"/>
        <v>Not Recommended</v>
      </c>
      <c r="AC3213" s="18" t="str">
        <f t="shared" si="509"/>
        <v>High Buzz Mismatch</v>
      </c>
    </row>
    <row r="3214" spans="1:29" x14ac:dyDescent="0.35">
      <c r="A3214" s="18" t="s">
        <v>5983</v>
      </c>
      <c r="B3214" s="19">
        <v>40597</v>
      </c>
      <c r="C3214" s="18" t="s">
        <v>50</v>
      </c>
      <c r="D3214" s="18" t="s">
        <v>79</v>
      </c>
      <c r="E3214" s="18" t="s">
        <v>21</v>
      </c>
      <c r="F3214" s="18" t="s">
        <v>5984</v>
      </c>
      <c r="G3214" s="18" t="s">
        <v>110</v>
      </c>
      <c r="H3214" s="18" t="s">
        <v>5985</v>
      </c>
      <c r="I3214" s="18" t="s">
        <v>2615</v>
      </c>
      <c r="J3214" s="20">
        <v>31000</v>
      </c>
      <c r="K3214" s="20">
        <v>35561</v>
      </c>
      <c r="L3214" s="20">
        <v>93</v>
      </c>
      <c r="M3214" s="20">
        <v>14000</v>
      </c>
      <c r="N3214" s="20">
        <v>7.1</v>
      </c>
      <c r="O3214" s="20">
        <v>167</v>
      </c>
      <c r="P3214" s="20">
        <v>109</v>
      </c>
      <c r="Q3214" s="3">
        <v>1357042</v>
      </c>
      <c r="R3214" s="3">
        <v>15000000</v>
      </c>
      <c r="S3214" s="3">
        <f t="shared" si="500"/>
        <v>-13642958</v>
      </c>
      <c r="T3214" s="4">
        <f t="shared" si="501"/>
        <v>-0.90953053333333334</v>
      </c>
      <c r="U3214" s="5">
        <f t="shared" si="502"/>
        <v>29.436187786666665</v>
      </c>
      <c r="V3214" s="2">
        <f t="shared" si="503"/>
        <v>2011</v>
      </c>
      <c r="W3214" s="18" t="str">
        <f t="shared" si="504"/>
        <v>fevral</v>
      </c>
      <c r="X3214" s="18" t="str">
        <f t="shared" si="505"/>
        <v>Lee Tamahori</v>
      </c>
      <c r="Y3214" s="18" t="str">
        <f t="shared" si="506"/>
        <v>THE DEVİL'S DOUBLE</v>
      </c>
      <c r="Z3214" s="18" t="str">
        <f t="shared" si="507"/>
        <v>Normal</v>
      </c>
      <c r="AA3214" s="18" t="str">
        <f>VLOOKUP(D3214, lookups!$A$2:$B$18, 2, FALSE)</f>
        <v>Medium Budget</v>
      </c>
      <c r="AB3214" s="18" t="str">
        <f t="shared" si="508"/>
        <v>Not Recommended</v>
      </c>
      <c r="AC3214" s="18" t="str">
        <f t="shared" si="509"/>
        <v>Normal</v>
      </c>
    </row>
    <row r="3215" spans="1:29" x14ac:dyDescent="0.35">
      <c r="A3215" s="18" t="s">
        <v>5954</v>
      </c>
      <c r="B3215" s="19">
        <v>40553</v>
      </c>
      <c r="C3215" s="18" t="s">
        <v>50</v>
      </c>
      <c r="D3215" s="18" t="s">
        <v>27</v>
      </c>
      <c r="E3215" s="18" t="s">
        <v>21</v>
      </c>
      <c r="F3215" s="18" t="s">
        <v>641</v>
      </c>
      <c r="G3215" s="18" t="s">
        <v>150</v>
      </c>
      <c r="H3215" s="18" t="s">
        <v>5767</v>
      </c>
      <c r="I3215" s="18" t="s">
        <v>1994</v>
      </c>
      <c r="J3215" s="20">
        <v>974</v>
      </c>
      <c r="K3215" s="20">
        <v>2430</v>
      </c>
      <c r="L3215" s="20">
        <v>61</v>
      </c>
      <c r="M3215" s="20">
        <v>0</v>
      </c>
      <c r="N3215" s="20">
        <v>6.1</v>
      </c>
      <c r="O3215" s="20">
        <v>56</v>
      </c>
      <c r="P3215" s="20">
        <v>104</v>
      </c>
      <c r="Q3215" s="3">
        <v>1346503</v>
      </c>
      <c r="R3215" s="3">
        <v>6000000</v>
      </c>
      <c r="S3215" s="3">
        <f t="shared" si="500"/>
        <v>-4653497</v>
      </c>
      <c r="T3215" s="4">
        <f t="shared" si="501"/>
        <v>-0.77558283333333333</v>
      </c>
      <c r="U3215" s="5">
        <f t="shared" si="502"/>
        <v>24.089766866666665</v>
      </c>
      <c r="V3215" s="2">
        <f t="shared" si="503"/>
        <v>2011</v>
      </c>
      <c r="W3215" s="18" t="str">
        <f t="shared" si="504"/>
        <v>yanvar</v>
      </c>
      <c r="X3215" s="18" t="str">
        <f t="shared" si="505"/>
        <v>Wayne Wang</v>
      </c>
      <c r="Y3215" s="18" t="str">
        <f t="shared" si="506"/>
        <v>SNOW FLOWER AND THE SECRET FAN</v>
      </c>
      <c r="Z3215" s="18" t="str">
        <f t="shared" si="507"/>
        <v>Normal</v>
      </c>
      <c r="AA3215" s="18" t="str">
        <f>VLOOKUP(D3215, lookups!$A$2:$B$18, 2, FALSE)</f>
        <v>Medium Budget</v>
      </c>
      <c r="AB3215" s="18" t="str">
        <f t="shared" si="508"/>
        <v>Not Recommended</v>
      </c>
      <c r="AC3215" s="18" t="str">
        <f t="shared" si="509"/>
        <v>Normal</v>
      </c>
    </row>
    <row r="3216" spans="1:29" x14ac:dyDescent="0.35">
      <c r="A3216" s="18" t="s">
        <v>6996</v>
      </c>
      <c r="B3216" s="19">
        <v>42173</v>
      </c>
      <c r="C3216" s="18" t="s">
        <v>50</v>
      </c>
      <c r="D3216" s="18" t="s">
        <v>58</v>
      </c>
      <c r="E3216" s="18" t="s">
        <v>21</v>
      </c>
      <c r="F3216" s="18" t="s">
        <v>179</v>
      </c>
      <c r="G3216" s="18" t="s">
        <v>102</v>
      </c>
      <c r="H3216" s="18" t="s">
        <v>316</v>
      </c>
      <c r="I3216" s="18" t="s">
        <v>4953</v>
      </c>
      <c r="J3216" s="20">
        <v>12000</v>
      </c>
      <c r="K3216" s="20">
        <v>30230</v>
      </c>
      <c r="L3216" s="20">
        <v>54</v>
      </c>
      <c r="M3216" s="20">
        <v>31000</v>
      </c>
      <c r="N3216" s="20">
        <v>7.8</v>
      </c>
      <c r="O3216" s="20">
        <v>119</v>
      </c>
      <c r="P3216" s="20">
        <v>108</v>
      </c>
      <c r="Q3216" s="3">
        <v>1339152</v>
      </c>
      <c r="R3216" s="3">
        <v>81200000</v>
      </c>
      <c r="S3216" s="3">
        <f t="shared" si="500"/>
        <v>-79860848</v>
      </c>
      <c r="T3216" s="4">
        <f t="shared" si="501"/>
        <v>-0.98350798029556652</v>
      </c>
      <c r="U3216" s="5">
        <f t="shared" si="502"/>
        <v>33.906596807881769</v>
      </c>
      <c r="V3216" s="2">
        <f t="shared" si="503"/>
        <v>2015</v>
      </c>
      <c r="W3216" s="18" t="str">
        <f t="shared" si="504"/>
        <v>iyun</v>
      </c>
      <c r="X3216" s="18" t="str">
        <f t="shared" si="505"/>
        <v>Mark Osborne</v>
      </c>
      <c r="Y3216" s="18" t="str">
        <f t="shared" si="506"/>
        <v>THE LİTTLE PRİNCE</v>
      </c>
      <c r="Z3216" s="18" t="str">
        <f t="shared" si="507"/>
        <v>Underperformer</v>
      </c>
      <c r="AA3216" s="18" t="str">
        <f>VLOOKUP(D3216, lookups!$A$2:$B$18, 2, FALSE)</f>
        <v>High Budget</v>
      </c>
      <c r="AB3216" s="18" t="str">
        <f t="shared" si="508"/>
        <v>Not Recommended</v>
      </c>
      <c r="AC3216" s="18" t="str">
        <f t="shared" si="509"/>
        <v>Normal</v>
      </c>
    </row>
    <row r="3217" spans="1:29" x14ac:dyDescent="0.35">
      <c r="A3217" s="18" t="s">
        <v>4201</v>
      </c>
      <c r="B3217" s="19">
        <v>38669</v>
      </c>
      <c r="C3217" s="18" t="s">
        <v>50</v>
      </c>
      <c r="D3217" s="18" t="s">
        <v>38</v>
      </c>
      <c r="E3217" s="18" t="s">
        <v>21</v>
      </c>
      <c r="F3217" s="18" t="s">
        <v>22</v>
      </c>
      <c r="G3217" s="18" t="s">
        <v>110</v>
      </c>
      <c r="H3217" s="18" t="s">
        <v>4202</v>
      </c>
      <c r="I3217" s="18" t="s">
        <v>4203</v>
      </c>
      <c r="J3217" s="20">
        <v>730</v>
      </c>
      <c r="K3217" s="20">
        <v>1208</v>
      </c>
      <c r="L3217" s="20">
        <v>101</v>
      </c>
      <c r="M3217" s="20">
        <v>708</v>
      </c>
      <c r="N3217" s="20">
        <v>6.6</v>
      </c>
      <c r="O3217" s="20">
        <v>114</v>
      </c>
      <c r="P3217" s="20">
        <v>96</v>
      </c>
      <c r="Q3217" s="3">
        <v>1325073</v>
      </c>
      <c r="R3217" s="3">
        <v>4000000</v>
      </c>
      <c r="S3217" s="3">
        <f t="shared" si="500"/>
        <v>-2674927</v>
      </c>
      <c r="T3217" s="4">
        <f t="shared" si="501"/>
        <v>-0.66873174999999996</v>
      </c>
      <c r="U3217" s="5">
        <f t="shared" si="502"/>
        <v>26.203307299999999</v>
      </c>
      <c r="V3217" s="2">
        <f t="shared" si="503"/>
        <v>2005</v>
      </c>
      <c r="W3217" s="18" t="str">
        <f t="shared" si="504"/>
        <v>noyabr</v>
      </c>
      <c r="X3217" s="18" t="str">
        <f t="shared" si="505"/>
        <v>Mike Mills</v>
      </c>
      <c r="Y3217" s="18" t="str">
        <f t="shared" si="506"/>
        <v>THUMBSUCKER</v>
      </c>
      <c r="Z3217" s="18" t="str">
        <f t="shared" si="507"/>
        <v>Normal</v>
      </c>
      <c r="AA3217" s="18" t="str">
        <f>VLOOKUP(D3217, lookups!$A$2:$B$18, 2, FALSE)</f>
        <v>Medium Budget</v>
      </c>
      <c r="AB3217" s="18" t="str">
        <f t="shared" si="508"/>
        <v>Not Recommended</v>
      </c>
      <c r="AC3217" s="18" t="str">
        <f t="shared" si="509"/>
        <v>Normal</v>
      </c>
    </row>
    <row r="3218" spans="1:29" x14ac:dyDescent="0.35">
      <c r="A3218" s="18" t="s">
        <v>5789</v>
      </c>
      <c r="B3218" s="19">
        <v>40776</v>
      </c>
      <c r="C3218" s="18" t="s">
        <v>50</v>
      </c>
      <c r="D3218" s="18" t="s">
        <v>27</v>
      </c>
      <c r="E3218" s="18" t="s">
        <v>21</v>
      </c>
      <c r="F3218" s="18" t="s">
        <v>22</v>
      </c>
      <c r="G3218" s="18" t="s">
        <v>150</v>
      </c>
      <c r="H3218" s="18" t="s">
        <v>5790</v>
      </c>
      <c r="I3218" s="18" t="s">
        <v>5791</v>
      </c>
      <c r="J3218" s="20">
        <v>574</v>
      </c>
      <c r="K3218" s="20">
        <v>1303</v>
      </c>
      <c r="L3218" s="20">
        <v>135</v>
      </c>
      <c r="M3218" s="20">
        <v>21000</v>
      </c>
      <c r="N3218" s="20">
        <v>7</v>
      </c>
      <c r="O3218" s="20">
        <v>242</v>
      </c>
      <c r="P3218" s="20">
        <v>92</v>
      </c>
      <c r="Q3218" s="3">
        <v>1316074</v>
      </c>
      <c r="R3218" s="3">
        <v>100000</v>
      </c>
      <c r="S3218" s="3">
        <f t="shared" si="500"/>
        <v>1216074</v>
      </c>
      <c r="T3218" s="4">
        <f t="shared" si="501"/>
        <v>12.160740000000001</v>
      </c>
      <c r="U3218" s="5">
        <f t="shared" si="502"/>
        <v>34.964296000000004</v>
      </c>
      <c r="V3218" s="2">
        <f t="shared" si="503"/>
        <v>2011</v>
      </c>
      <c r="W3218" s="18" t="str">
        <f t="shared" si="504"/>
        <v>avgust</v>
      </c>
      <c r="X3218" s="18" t="str">
        <f t="shared" si="505"/>
        <v>Mike Cahill</v>
      </c>
      <c r="Y3218" s="18" t="str">
        <f t="shared" si="506"/>
        <v>ANOTHER EARTH</v>
      </c>
      <c r="Z3218" s="18" t="str">
        <f t="shared" si="507"/>
        <v>Normal</v>
      </c>
      <c r="AA3218" s="18" t="str">
        <f>VLOOKUP(D3218, lookups!$A$2:$B$18, 2, FALSE)</f>
        <v>Medium Budget</v>
      </c>
      <c r="AB3218" s="18" t="str">
        <f t="shared" si="508"/>
        <v>Not Recommended</v>
      </c>
      <c r="AC3218" s="18" t="str">
        <f t="shared" si="509"/>
        <v>Normal</v>
      </c>
    </row>
    <row r="3219" spans="1:29" x14ac:dyDescent="0.35">
      <c r="A3219" s="18" t="s">
        <v>3451</v>
      </c>
      <c r="B3219" s="19">
        <v>37647</v>
      </c>
      <c r="C3219" s="18" t="s">
        <v>50</v>
      </c>
      <c r="D3219" s="18" t="s">
        <v>95</v>
      </c>
      <c r="E3219" s="18" t="s">
        <v>21</v>
      </c>
      <c r="F3219" s="18" t="s">
        <v>22</v>
      </c>
      <c r="G3219" s="18" t="s">
        <v>150</v>
      </c>
      <c r="H3219" s="18" t="s">
        <v>3452</v>
      </c>
      <c r="I3219" s="18" t="s">
        <v>3453</v>
      </c>
      <c r="J3219" s="20">
        <v>214</v>
      </c>
      <c r="K3219" s="20">
        <v>587</v>
      </c>
      <c r="L3219" s="20">
        <v>38</v>
      </c>
      <c r="M3219" s="20">
        <v>1000</v>
      </c>
      <c r="N3219" s="20">
        <v>6.8</v>
      </c>
      <c r="O3219" s="20">
        <v>33</v>
      </c>
      <c r="P3219" s="20">
        <v>90</v>
      </c>
      <c r="Q3219" s="3">
        <v>1310270</v>
      </c>
      <c r="R3219" s="3">
        <v>780000</v>
      </c>
      <c r="S3219" s="3">
        <f t="shared" si="500"/>
        <v>530270</v>
      </c>
      <c r="T3219" s="4">
        <f t="shared" si="501"/>
        <v>0.67983333333333329</v>
      </c>
      <c r="U3219" s="5">
        <f t="shared" si="502"/>
        <v>27.571933333333334</v>
      </c>
      <c r="V3219" s="2">
        <f t="shared" si="503"/>
        <v>2003</v>
      </c>
      <c r="W3219" s="18" t="str">
        <f t="shared" si="504"/>
        <v>yanvar</v>
      </c>
      <c r="X3219" s="18" t="str">
        <f t="shared" si="505"/>
        <v>Ryan Little</v>
      </c>
      <c r="Y3219" s="18" t="str">
        <f t="shared" si="506"/>
        <v>SAİNTS AND SOLDİERS</v>
      </c>
      <c r="Z3219" s="18" t="str">
        <f t="shared" si="507"/>
        <v>Normal</v>
      </c>
      <c r="AA3219" s="18" t="str">
        <f>VLOOKUP(D3219, lookups!$A$2:$B$18, 2, FALSE)</f>
        <v>High Budget</v>
      </c>
      <c r="AB3219" s="18" t="str">
        <f t="shared" si="508"/>
        <v>Not Recommended</v>
      </c>
      <c r="AC3219" s="18" t="str">
        <f t="shared" si="509"/>
        <v>Normal</v>
      </c>
    </row>
    <row r="3220" spans="1:29" x14ac:dyDescent="0.35">
      <c r="A3220" s="18" t="s">
        <v>3127</v>
      </c>
      <c r="B3220" s="19">
        <v>37305</v>
      </c>
      <c r="C3220" s="18" t="s">
        <v>50</v>
      </c>
      <c r="D3220" s="18" t="s">
        <v>27</v>
      </c>
      <c r="E3220" s="18" t="s">
        <v>21</v>
      </c>
      <c r="F3220" s="18" t="s">
        <v>101</v>
      </c>
      <c r="G3220" s="18" t="s">
        <v>102</v>
      </c>
      <c r="H3220" s="18" t="s">
        <v>2955</v>
      </c>
      <c r="I3220" s="18" t="s">
        <v>3128</v>
      </c>
      <c r="J3220" s="20">
        <v>16000</v>
      </c>
      <c r="K3220" s="20">
        <v>29177</v>
      </c>
      <c r="L3220" s="20">
        <v>41</v>
      </c>
      <c r="M3220" s="20">
        <v>0</v>
      </c>
      <c r="N3220" s="20">
        <v>7.2</v>
      </c>
      <c r="O3220" s="20">
        <v>80</v>
      </c>
      <c r="P3220" s="20">
        <v>132</v>
      </c>
      <c r="Q3220" s="3">
        <v>1309849</v>
      </c>
      <c r="R3220" s="3">
        <v>10000000</v>
      </c>
      <c r="S3220" s="3">
        <f t="shared" si="500"/>
        <v>-8690151</v>
      </c>
      <c r="T3220" s="4">
        <f t="shared" si="501"/>
        <v>-0.86901510000000004</v>
      </c>
      <c r="U3220" s="5">
        <f t="shared" si="502"/>
        <v>28.452393960000002</v>
      </c>
      <c r="V3220" s="2">
        <f t="shared" si="503"/>
        <v>2002</v>
      </c>
      <c r="W3220" s="18" t="str">
        <f t="shared" si="504"/>
        <v>fevral</v>
      </c>
      <c r="X3220" s="18" t="str">
        <f t="shared" si="505"/>
        <v>Douglas McGrath</v>
      </c>
      <c r="Y3220" s="18" t="str">
        <f t="shared" si="506"/>
        <v>NİCHOLAS NİCKLEBY</v>
      </c>
      <c r="Z3220" s="18" t="str">
        <f t="shared" si="507"/>
        <v>Normal</v>
      </c>
      <c r="AA3220" s="18" t="str">
        <f>VLOOKUP(D3220, lookups!$A$2:$B$18, 2, FALSE)</f>
        <v>Medium Budget</v>
      </c>
      <c r="AB3220" s="18" t="str">
        <f t="shared" si="508"/>
        <v>Not Recommended</v>
      </c>
      <c r="AC3220" s="18" t="str">
        <f t="shared" si="509"/>
        <v>Normal</v>
      </c>
    </row>
    <row r="3221" spans="1:29" x14ac:dyDescent="0.35">
      <c r="A3221" s="18" t="s">
        <v>4511</v>
      </c>
      <c r="B3221" s="19">
        <v>39053</v>
      </c>
      <c r="C3221" s="18" t="s">
        <v>19</v>
      </c>
      <c r="D3221" s="18" t="s">
        <v>27</v>
      </c>
      <c r="E3221" s="18" t="s">
        <v>21</v>
      </c>
      <c r="F3221" s="18" t="s">
        <v>22</v>
      </c>
      <c r="G3221" s="18" t="s">
        <v>110</v>
      </c>
      <c r="H3221" s="18" t="s">
        <v>2194</v>
      </c>
      <c r="I3221" s="18" t="s">
        <v>763</v>
      </c>
      <c r="J3221" s="20">
        <v>845</v>
      </c>
      <c r="K3221" s="20">
        <v>2355</v>
      </c>
      <c r="L3221" s="20">
        <v>0</v>
      </c>
      <c r="M3221" s="20">
        <v>559</v>
      </c>
      <c r="N3221" s="20">
        <v>6.1</v>
      </c>
      <c r="O3221" s="20">
        <v>183</v>
      </c>
      <c r="P3221" s="20">
        <v>105</v>
      </c>
      <c r="Q3221" s="3">
        <v>1304837</v>
      </c>
      <c r="R3221" s="3">
        <v>32000000</v>
      </c>
      <c r="S3221" s="3">
        <f t="shared" si="500"/>
        <v>-30695163</v>
      </c>
      <c r="T3221" s="4">
        <f t="shared" si="501"/>
        <v>-0.95922384375000003</v>
      </c>
      <c r="U3221" s="5">
        <f t="shared" si="502"/>
        <v>24.072210462499999</v>
      </c>
      <c r="V3221" s="2">
        <f t="shared" si="503"/>
        <v>2006</v>
      </c>
      <c r="W3221" s="18" t="str">
        <f t="shared" si="504"/>
        <v>dekabr</v>
      </c>
      <c r="X3221" s="18" t="str">
        <f t="shared" si="505"/>
        <v>Steven Soderbergh</v>
      </c>
      <c r="Y3221" s="18" t="str">
        <f t="shared" si="506"/>
        <v>THE GOOD GERMAN</v>
      </c>
      <c r="Z3221" s="18" t="str">
        <f t="shared" si="507"/>
        <v>Normal</v>
      </c>
      <c r="AA3221" s="18" t="str">
        <f>VLOOKUP(D3221, lookups!$A$2:$B$18, 2, FALSE)</f>
        <v>Medium Budget</v>
      </c>
      <c r="AB3221" s="18" t="str">
        <f t="shared" si="508"/>
        <v>Not Recommended</v>
      </c>
      <c r="AC3221" s="18" t="str">
        <f t="shared" si="509"/>
        <v>Normal</v>
      </c>
    </row>
    <row r="3222" spans="1:29" x14ac:dyDescent="0.35">
      <c r="A3222" s="18" t="s">
        <v>4660</v>
      </c>
      <c r="B3222" s="19">
        <v>39413</v>
      </c>
      <c r="C3222" s="18" t="s">
        <v>50</v>
      </c>
      <c r="D3222" s="18" t="s">
        <v>20</v>
      </c>
      <c r="E3222" s="18" t="s">
        <v>21</v>
      </c>
      <c r="F3222" s="18" t="s">
        <v>22</v>
      </c>
      <c r="G3222" s="18" t="s">
        <v>110</v>
      </c>
      <c r="H3222" s="18" t="s">
        <v>1274</v>
      </c>
      <c r="I3222" s="18" t="s">
        <v>4661</v>
      </c>
      <c r="J3222" s="20">
        <v>6000</v>
      </c>
      <c r="K3222" s="20">
        <v>6748</v>
      </c>
      <c r="L3222" s="20">
        <v>0</v>
      </c>
      <c r="M3222" s="20">
        <v>0</v>
      </c>
      <c r="N3222" s="20">
        <v>6.5</v>
      </c>
      <c r="O3222" s="20">
        <v>250</v>
      </c>
      <c r="P3222" s="20">
        <v>111</v>
      </c>
      <c r="Q3222" s="3">
        <v>1294640</v>
      </c>
      <c r="R3222" s="3">
        <v>15000000</v>
      </c>
      <c r="S3222" s="3">
        <f t="shared" si="500"/>
        <v>-13705360</v>
      </c>
      <c r="T3222" s="4">
        <f t="shared" si="501"/>
        <v>-0.91369066666666665</v>
      </c>
      <c r="U3222" s="5">
        <f t="shared" si="502"/>
        <v>25.634523733333332</v>
      </c>
      <c r="V3222" s="2">
        <f t="shared" si="503"/>
        <v>2007</v>
      </c>
      <c r="W3222" s="18" t="str">
        <f t="shared" si="504"/>
        <v>noyabr</v>
      </c>
      <c r="X3222" s="18" t="str">
        <f t="shared" si="505"/>
        <v>Michael Haneke</v>
      </c>
      <c r="Y3222" s="18" t="str">
        <f t="shared" si="506"/>
        <v>FUNNY GAMES</v>
      </c>
      <c r="Z3222" s="18" t="str">
        <f t="shared" si="507"/>
        <v>Normal</v>
      </c>
      <c r="AA3222" s="18" t="str">
        <f>VLOOKUP(D3222, lookups!$A$2:$B$18, 2, FALSE)</f>
        <v>Medium Budget</v>
      </c>
      <c r="AB3222" s="18" t="str">
        <f t="shared" si="508"/>
        <v>Not Recommended</v>
      </c>
      <c r="AC3222" s="18" t="str">
        <f t="shared" si="509"/>
        <v>Normal</v>
      </c>
    </row>
    <row r="3223" spans="1:29" x14ac:dyDescent="0.35">
      <c r="A3223" s="18" t="s">
        <v>1390</v>
      </c>
      <c r="B3223" s="19">
        <v>35229</v>
      </c>
      <c r="C3223" s="18" t="s">
        <v>50</v>
      </c>
      <c r="D3223" s="18" t="s">
        <v>20</v>
      </c>
      <c r="E3223" s="18" t="s">
        <v>21</v>
      </c>
      <c r="F3223" s="18" t="s">
        <v>179</v>
      </c>
      <c r="G3223" s="18" t="s">
        <v>110</v>
      </c>
      <c r="H3223" s="18" t="s">
        <v>1300</v>
      </c>
      <c r="I3223" s="18" t="s">
        <v>1391</v>
      </c>
      <c r="J3223" s="20">
        <v>12000</v>
      </c>
      <c r="K3223" s="20">
        <v>14579</v>
      </c>
      <c r="L3223" s="20">
        <v>500</v>
      </c>
      <c r="M3223" s="20">
        <v>228</v>
      </c>
      <c r="N3223" s="20">
        <v>6.3</v>
      </c>
      <c r="O3223" s="20">
        <v>31</v>
      </c>
      <c r="P3223" s="20">
        <v>116</v>
      </c>
      <c r="Q3223" s="3">
        <v>1292527</v>
      </c>
      <c r="R3223" s="3">
        <v>19000000</v>
      </c>
      <c r="S3223" s="3">
        <f t="shared" si="500"/>
        <v>-17707473</v>
      </c>
      <c r="T3223" s="4">
        <f t="shared" si="501"/>
        <v>-0.93197226315789472</v>
      </c>
      <c r="U3223" s="5">
        <f t="shared" si="502"/>
        <v>24.850011094736843</v>
      </c>
      <c r="V3223" s="2">
        <f t="shared" si="503"/>
        <v>1996</v>
      </c>
      <c r="W3223" s="18" t="str">
        <f t="shared" si="504"/>
        <v>iyun</v>
      </c>
      <c r="X3223" s="18" t="str">
        <f t="shared" si="505"/>
        <v>Robert Altman</v>
      </c>
      <c r="Y3223" s="18" t="str">
        <f t="shared" si="506"/>
        <v>KANSAS CİTY</v>
      </c>
      <c r="Z3223" s="18" t="str">
        <f t="shared" si="507"/>
        <v>Normal</v>
      </c>
      <c r="AA3223" s="18" t="str">
        <f>VLOOKUP(D3223, lookups!$A$2:$B$18, 2, FALSE)</f>
        <v>Medium Budget</v>
      </c>
      <c r="AB3223" s="18" t="str">
        <f t="shared" si="508"/>
        <v>Not Recommended</v>
      </c>
      <c r="AC3223" s="18" t="str">
        <f t="shared" si="509"/>
        <v>Normal</v>
      </c>
    </row>
    <row r="3224" spans="1:29" x14ac:dyDescent="0.35">
      <c r="A3224" s="18" t="s">
        <v>2725</v>
      </c>
      <c r="B3224" s="19">
        <v>37114</v>
      </c>
      <c r="C3224" s="18" t="s">
        <v>50</v>
      </c>
      <c r="D3224" s="18" t="s">
        <v>79</v>
      </c>
      <c r="E3224" s="18" t="s">
        <v>21</v>
      </c>
      <c r="F3224" s="18" t="s">
        <v>101</v>
      </c>
      <c r="G3224" s="18" t="s">
        <v>110</v>
      </c>
      <c r="H3224" s="18" t="s">
        <v>1100</v>
      </c>
      <c r="I3224" s="18" t="s">
        <v>2726</v>
      </c>
      <c r="J3224" s="20">
        <v>14000</v>
      </c>
      <c r="K3224" s="20">
        <v>16768</v>
      </c>
      <c r="L3224" s="20">
        <v>14</v>
      </c>
      <c r="M3224" s="20">
        <v>0</v>
      </c>
      <c r="N3224" s="20">
        <v>7.1</v>
      </c>
      <c r="O3224" s="20">
        <v>100</v>
      </c>
      <c r="P3224" s="20">
        <v>91</v>
      </c>
      <c r="Q3224" s="3">
        <v>1292119</v>
      </c>
      <c r="R3224" s="3">
        <v>5500000</v>
      </c>
      <c r="S3224" s="3">
        <f t="shared" si="500"/>
        <v>-4207881</v>
      </c>
      <c r="T3224" s="4">
        <f t="shared" si="501"/>
        <v>-0.76506927272727276</v>
      </c>
      <c r="U3224" s="5">
        <f t="shared" si="502"/>
        <v>28.09397229090909</v>
      </c>
      <c r="V3224" s="2">
        <f t="shared" si="503"/>
        <v>2001</v>
      </c>
      <c r="W3224" s="18" t="str">
        <f t="shared" si="504"/>
        <v>avgust</v>
      </c>
      <c r="X3224" s="18" t="str">
        <f t="shared" si="505"/>
        <v>Richard Eyre</v>
      </c>
      <c r="Y3224" s="18" t="str">
        <f t="shared" si="506"/>
        <v>IRİS</v>
      </c>
      <c r="Z3224" s="18" t="str">
        <f t="shared" si="507"/>
        <v>Normal</v>
      </c>
      <c r="AA3224" s="18" t="str">
        <f>VLOOKUP(D3224, lookups!$A$2:$B$18, 2, FALSE)</f>
        <v>Medium Budget</v>
      </c>
      <c r="AB3224" s="18" t="str">
        <f t="shared" si="508"/>
        <v>Not Recommended</v>
      </c>
      <c r="AC3224" s="18" t="str">
        <f t="shared" si="509"/>
        <v>Normal</v>
      </c>
    </row>
    <row r="3225" spans="1:29" x14ac:dyDescent="0.35">
      <c r="A3225" s="18" t="s">
        <v>2113</v>
      </c>
      <c r="B3225" s="19">
        <v>36298</v>
      </c>
      <c r="C3225" s="18" t="s">
        <v>50</v>
      </c>
      <c r="D3225" s="18" t="s">
        <v>27</v>
      </c>
      <c r="E3225" s="18" t="s">
        <v>21</v>
      </c>
      <c r="F3225" s="18" t="s">
        <v>22</v>
      </c>
      <c r="G3225" s="18" t="s">
        <v>110</v>
      </c>
      <c r="H3225" s="18" t="s">
        <v>2114</v>
      </c>
      <c r="I3225" s="18" t="s">
        <v>2115</v>
      </c>
      <c r="J3225" s="20">
        <v>745</v>
      </c>
      <c r="K3225" s="20">
        <v>2125</v>
      </c>
      <c r="L3225" s="20">
        <v>7</v>
      </c>
      <c r="M3225" s="20">
        <v>500</v>
      </c>
      <c r="N3225" s="20">
        <v>7</v>
      </c>
      <c r="O3225" s="20">
        <v>74</v>
      </c>
      <c r="P3225" s="20">
        <v>107</v>
      </c>
      <c r="Q3225" s="3">
        <v>1282084</v>
      </c>
      <c r="R3225" s="3">
        <v>2500000</v>
      </c>
      <c r="S3225" s="3">
        <f t="shared" si="500"/>
        <v>-1217916</v>
      </c>
      <c r="T3225" s="4">
        <f t="shared" si="501"/>
        <v>-0.4871664</v>
      </c>
      <c r="U3225" s="5">
        <f t="shared" si="502"/>
        <v>27.855133439999999</v>
      </c>
      <c r="V3225" s="2">
        <f t="shared" si="503"/>
        <v>1999</v>
      </c>
      <c r="W3225" s="18" t="str">
        <f t="shared" si="504"/>
        <v>may</v>
      </c>
      <c r="X3225" s="18" t="str">
        <f t="shared" si="505"/>
        <v>Alison Maclean</v>
      </c>
      <c r="Y3225" s="18" t="str">
        <f t="shared" si="506"/>
        <v>JESUS' SON</v>
      </c>
      <c r="Z3225" s="18" t="str">
        <f t="shared" si="507"/>
        <v>Normal</v>
      </c>
      <c r="AA3225" s="18" t="str">
        <f>VLOOKUP(D3225, lookups!$A$2:$B$18, 2, FALSE)</f>
        <v>Medium Budget</v>
      </c>
      <c r="AB3225" s="18" t="str">
        <f t="shared" si="508"/>
        <v>Not Recommended</v>
      </c>
      <c r="AC3225" s="18" t="str">
        <f t="shared" si="509"/>
        <v>Normal</v>
      </c>
    </row>
    <row r="3226" spans="1:29" x14ac:dyDescent="0.35">
      <c r="A3226" s="18" t="s">
        <v>2268</v>
      </c>
      <c r="B3226" s="19">
        <v>36378</v>
      </c>
      <c r="C3226" s="18" t="s">
        <v>50</v>
      </c>
      <c r="D3226" s="18" t="s">
        <v>38</v>
      </c>
      <c r="E3226" s="18" t="s">
        <v>21</v>
      </c>
      <c r="F3226" s="18" t="s">
        <v>22</v>
      </c>
      <c r="G3226" s="18" t="s">
        <v>150</v>
      </c>
      <c r="H3226" s="18" t="s">
        <v>2269</v>
      </c>
      <c r="I3226" s="18" t="s">
        <v>2270</v>
      </c>
      <c r="J3226" s="20">
        <v>409</v>
      </c>
      <c r="K3226" s="20">
        <v>1986</v>
      </c>
      <c r="L3226" s="20">
        <v>149</v>
      </c>
      <c r="M3226" s="20">
        <v>121</v>
      </c>
      <c r="N3226" s="20">
        <v>6.7</v>
      </c>
      <c r="O3226" s="20">
        <v>64</v>
      </c>
      <c r="P3226" s="20">
        <v>102</v>
      </c>
      <c r="Q3226" s="3">
        <v>1281176</v>
      </c>
      <c r="R3226" s="3">
        <v>312000</v>
      </c>
      <c r="S3226" s="3">
        <f t="shared" si="500"/>
        <v>969176</v>
      </c>
      <c r="T3226" s="4">
        <f t="shared" si="501"/>
        <v>3.1063333333333332</v>
      </c>
      <c r="U3226" s="5">
        <f t="shared" si="502"/>
        <v>28.054633333333335</v>
      </c>
      <c r="V3226" s="2">
        <f t="shared" si="503"/>
        <v>1999</v>
      </c>
      <c r="W3226" s="18" t="str">
        <f t="shared" si="504"/>
        <v>avgust</v>
      </c>
      <c r="X3226" s="18" t="str">
        <f t="shared" si="505"/>
        <v>Gavin O'Connor</v>
      </c>
      <c r="Y3226" s="18" t="str">
        <f t="shared" si="506"/>
        <v>TUMBLEWEEDS</v>
      </c>
      <c r="Z3226" s="18" t="str">
        <f t="shared" si="507"/>
        <v>Normal</v>
      </c>
      <c r="AA3226" s="18" t="str">
        <f>VLOOKUP(D3226, lookups!$A$2:$B$18, 2, FALSE)</f>
        <v>Medium Budget</v>
      </c>
      <c r="AB3226" s="18" t="str">
        <f t="shared" si="508"/>
        <v>Not Recommended</v>
      </c>
      <c r="AC3226" s="18" t="str">
        <f t="shared" si="509"/>
        <v>Normal</v>
      </c>
    </row>
    <row r="3227" spans="1:29" x14ac:dyDescent="0.35">
      <c r="A3227" s="18" t="s">
        <v>1493</v>
      </c>
      <c r="B3227" s="19">
        <v>35375</v>
      </c>
      <c r="C3227" s="18" t="s">
        <v>50</v>
      </c>
      <c r="D3227" s="18" t="s">
        <v>38</v>
      </c>
      <c r="E3227" s="18" t="s">
        <v>21</v>
      </c>
      <c r="F3227" s="18" t="s">
        <v>101</v>
      </c>
      <c r="G3227" s="18" t="s">
        <v>110</v>
      </c>
      <c r="H3227" s="18" t="s">
        <v>1494</v>
      </c>
      <c r="I3227" s="18" t="s">
        <v>1495</v>
      </c>
      <c r="J3227" s="20">
        <v>778</v>
      </c>
      <c r="K3227" s="20">
        <v>2400</v>
      </c>
      <c r="L3227" s="20">
        <v>132</v>
      </c>
      <c r="M3227" s="20">
        <v>227</v>
      </c>
      <c r="N3227" s="20">
        <v>6.8</v>
      </c>
      <c r="O3227" s="20">
        <v>18</v>
      </c>
      <c r="P3227" s="20">
        <v>86</v>
      </c>
      <c r="Q3227" s="3">
        <v>1277257</v>
      </c>
      <c r="R3227" s="3">
        <v>1000000</v>
      </c>
      <c r="S3227" s="3">
        <f t="shared" si="500"/>
        <v>277257</v>
      </c>
      <c r="T3227" s="4">
        <f t="shared" si="501"/>
        <v>0.27725699999999998</v>
      </c>
      <c r="U3227" s="5">
        <f t="shared" si="502"/>
        <v>27.333602800000001</v>
      </c>
      <c r="V3227" s="2">
        <f t="shared" si="503"/>
        <v>1996</v>
      </c>
      <c r="W3227" s="18" t="str">
        <f t="shared" si="504"/>
        <v>noyabr</v>
      </c>
      <c r="X3227" s="18" t="str">
        <f t="shared" si="505"/>
        <v>Nicole Holofcener</v>
      </c>
      <c r="Y3227" s="18" t="str">
        <f t="shared" si="506"/>
        <v>WALKİNG AND TALKİNG</v>
      </c>
      <c r="Z3227" s="18" t="str">
        <f t="shared" si="507"/>
        <v>Normal</v>
      </c>
      <c r="AA3227" s="18" t="str">
        <f>VLOOKUP(D3227, lookups!$A$2:$B$18, 2, FALSE)</f>
        <v>Medium Budget</v>
      </c>
      <c r="AB3227" s="18" t="str">
        <f t="shared" si="508"/>
        <v>Not Recommended</v>
      </c>
      <c r="AC3227" s="18" t="str">
        <f t="shared" si="509"/>
        <v>Normal</v>
      </c>
    </row>
    <row r="3228" spans="1:29" x14ac:dyDescent="0.35">
      <c r="A3228" s="18" t="s">
        <v>2329</v>
      </c>
      <c r="B3228" s="19">
        <v>36844</v>
      </c>
      <c r="C3228" s="18" t="s">
        <v>50</v>
      </c>
      <c r="D3228" s="18" t="s">
        <v>38</v>
      </c>
      <c r="E3228" s="18" t="s">
        <v>21</v>
      </c>
      <c r="F3228" s="18" t="s">
        <v>179</v>
      </c>
      <c r="G3228" s="18" t="s">
        <v>110</v>
      </c>
      <c r="H3228" s="18" t="s">
        <v>1250</v>
      </c>
      <c r="I3228" s="18" t="s">
        <v>212</v>
      </c>
      <c r="J3228" s="20">
        <v>975</v>
      </c>
      <c r="K3228" s="20">
        <v>3059</v>
      </c>
      <c r="L3228" s="20">
        <v>0</v>
      </c>
      <c r="M3228" s="20">
        <v>795</v>
      </c>
      <c r="N3228" s="20">
        <v>6.2</v>
      </c>
      <c r="O3228" s="20">
        <v>90</v>
      </c>
      <c r="P3228" s="20">
        <v>87</v>
      </c>
      <c r="Q3228" s="3">
        <v>1276984</v>
      </c>
      <c r="R3228" s="3">
        <v>10000000</v>
      </c>
      <c r="S3228" s="3">
        <f t="shared" si="500"/>
        <v>-8723016</v>
      </c>
      <c r="T3228" s="4">
        <f t="shared" si="501"/>
        <v>-0.87230160000000001</v>
      </c>
      <c r="U3228" s="5">
        <f t="shared" si="502"/>
        <v>24.530579360000001</v>
      </c>
      <c r="V3228" s="2">
        <f t="shared" si="503"/>
        <v>2000</v>
      </c>
      <c r="W3228" s="18" t="str">
        <f t="shared" si="504"/>
        <v>noyabr</v>
      </c>
      <c r="X3228" s="18" t="str">
        <f t="shared" si="505"/>
        <v>John Waters</v>
      </c>
      <c r="Y3228" s="18" t="str">
        <f t="shared" si="506"/>
        <v>CECİL B. DEMENTED</v>
      </c>
      <c r="Z3228" s="18" t="str">
        <f t="shared" si="507"/>
        <v>Normal</v>
      </c>
      <c r="AA3228" s="18" t="str">
        <f>VLOOKUP(D3228, lookups!$A$2:$B$18, 2, FALSE)</f>
        <v>Medium Budget</v>
      </c>
      <c r="AB3228" s="18" t="str">
        <f t="shared" si="508"/>
        <v>Not Recommended</v>
      </c>
      <c r="AC3228" s="18" t="str">
        <f t="shared" si="509"/>
        <v>Normal</v>
      </c>
    </row>
    <row r="3229" spans="1:29" x14ac:dyDescent="0.35">
      <c r="A3229" s="18" t="s">
        <v>5314</v>
      </c>
      <c r="B3229" s="19">
        <v>40128</v>
      </c>
      <c r="C3229" s="18" t="s">
        <v>50</v>
      </c>
      <c r="D3229" s="18" t="s">
        <v>95</v>
      </c>
      <c r="E3229" s="18" t="s">
        <v>178</v>
      </c>
      <c r="F3229" s="18" t="s">
        <v>179</v>
      </c>
      <c r="G3229" s="18" t="s">
        <v>110</v>
      </c>
      <c r="H3229" s="18" t="s">
        <v>5315</v>
      </c>
      <c r="I3229" s="18" t="s">
        <v>1512</v>
      </c>
      <c r="J3229" s="20">
        <v>1000</v>
      </c>
      <c r="K3229" s="20">
        <v>1342</v>
      </c>
      <c r="L3229" s="20">
        <v>0</v>
      </c>
      <c r="M3229" s="20">
        <v>0</v>
      </c>
      <c r="N3229" s="20">
        <v>7.2</v>
      </c>
      <c r="O3229" s="20">
        <v>213</v>
      </c>
      <c r="P3229" s="20">
        <v>105</v>
      </c>
      <c r="Q3229" s="3">
        <v>1260917</v>
      </c>
      <c r="R3229" s="3">
        <v>27000000</v>
      </c>
      <c r="S3229" s="3">
        <f t="shared" si="500"/>
        <v>-25739083</v>
      </c>
      <c r="T3229" s="4">
        <f t="shared" si="501"/>
        <v>-0.95329937037037038</v>
      </c>
      <c r="U3229" s="5">
        <f t="shared" si="502"/>
        <v>28.418680251851853</v>
      </c>
      <c r="V3229" s="2">
        <f t="shared" si="503"/>
        <v>2009</v>
      </c>
      <c r="W3229" s="18" t="str">
        <f t="shared" si="504"/>
        <v>noyabr</v>
      </c>
      <c r="X3229" s="18" t="str">
        <f t="shared" si="505"/>
        <v>Jean-Pierre Jeunet</v>
      </c>
      <c r="Y3229" s="18" t="str">
        <f t="shared" si="506"/>
        <v>MİCMACS</v>
      </c>
      <c r="Z3229" s="18" t="str">
        <f t="shared" si="507"/>
        <v>Normal</v>
      </c>
      <c r="AA3229" s="18" t="str">
        <f>VLOOKUP(D3229, lookups!$A$2:$B$18, 2, FALSE)</f>
        <v>High Budget</v>
      </c>
      <c r="AB3229" s="18" t="str">
        <f t="shared" si="508"/>
        <v>Not Recommended</v>
      </c>
      <c r="AC3229" s="18" t="str">
        <f t="shared" si="509"/>
        <v>Normal</v>
      </c>
    </row>
    <row r="3230" spans="1:29" x14ac:dyDescent="0.35">
      <c r="A3230" s="18" t="s">
        <v>3242</v>
      </c>
      <c r="B3230" s="19">
        <v>37352</v>
      </c>
      <c r="C3230" s="18" t="s">
        <v>50</v>
      </c>
      <c r="D3230" s="18" t="s">
        <v>38</v>
      </c>
      <c r="E3230" s="18" t="s">
        <v>21</v>
      </c>
      <c r="F3230" s="18" t="s">
        <v>22</v>
      </c>
      <c r="G3230" s="18" t="s">
        <v>102</v>
      </c>
      <c r="H3230" s="18" t="s">
        <v>3243</v>
      </c>
      <c r="I3230" s="18" t="s">
        <v>3244</v>
      </c>
      <c r="J3230" s="20">
        <v>69</v>
      </c>
      <c r="K3230" s="20">
        <v>161</v>
      </c>
      <c r="L3230" s="20">
        <v>0</v>
      </c>
      <c r="M3230" s="20">
        <v>43</v>
      </c>
      <c r="N3230" s="20">
        <v>6.4</v>
      </c>
      <c r="O3230" s="20">
        <v>5</v>
      </c>
      <c r="P3230" s="20">
        <v>102</v>
      </c>
      <c r="Q3230" s="3">
        <v>1250798</v>
      </c>
      <c r="R3230" s="3">
        <v>500000</v>
      </c>
      <c r="S3230" s="3">
        <f t="shared" si="500"/>
        <v>750798</v>
      </c>
      <c r="T3230" s="4">
        <f t="shared" si="501"/>
        <v>1.5015959999999999</v>
      </c>
      <c r="U3230" s="5">
        <f t="shared" si="502"/>
        <v>26.204938400000003</v>
      </c>
      <c r="V3230" s="2">
        <f t="shared" si="503"/>
        <v>2002</v>
      </c>
      <c r="W3230" s="18" t="str">
        <f t="shared" si="504"/>
        <v>aprel</v>
      </c>
      <c r="X3230" s="18" t="str">
        <f t="shared" si="505"/>
        <v>Kurt Hale</v>
      </c>
      <c r="Y3230" s="18" t="str">
        <f t="shared" si="506"/>
        <v>THE SİNGLES WARD</v>
      </c>
      <c r="Z3230" s="18" t="str">
        <f t="shared" si="507"/>
        <v>Normal</v>
      </c>
      <c r="AA3230" s="18" t="str">
        <f>VLOOKUP(D3230, lookups!$A$2:$B$18, 2, FALSE)</f>
        <v>Medium Budget</v>
      </c>
      <c r="AB3230" s="18" t="str">
        <f t="shared" si="508"/>
        <v>Not Recommended</v>
      </c>
      <c r="AC3230" s="18" t="str">
        <f t="shared" si="509"/>
        <v>Normal</v>
      </c>
    </row>
    <row r="3231" spans="1:29" x14ac:dyDescent="0.35">
      <c r="A3231" s="18" t="s">
        <v>4207</v>
      </c>
      <c r="B3231" s="19">
        <v>38592</v>
      </c>
      <c r="C3231" s="18" t="s">
        <v>50</v>
      </c>
      <c r="D3231" s="18" t="s">
        <v>38</v>
      </c>
      <c r="E3231" s="18" t="s">
        <v>21</v>
      </c>
      <c r="F3231" s="18" t="s">
        <v>101</v>
      </c>
      <c r="G3231" s="18" t="s">
        <v>110</v>
      </c>
      <c r="H3231" s="18" t="s">
        <v>1285</v>
      </c>
      <c r="I3231" s="18" t="s">
        <v>2522</v>
      </c>
      <c r="J3231" s="20">
        <v>1000</v>
      </c>
      <c r="K3231" s="20">
        <v>3690</v>
      </c>
      <c r="L3231" s="20">
        <v>187</v>
      </c>
      <c r="M3231" s="20">
        <v>750</v>
      </c>
      <c r="N3231" s="20">
        <v>6.8</v>
      </c>
      <c r="O3231" s="20">
        <v>122</v>
      </c>
      <c r="P3231" s="20">
        <v>94</v>
      </c>
      <c r="Q3231" s="3">
        <v>1247453</v>
      </c>
      <c r="R3231" s="3">
        <v>2800000</v>
      </c>
      <c r="S3231" s="3">
        <f t="shared" si="500"/>
        <v>-1552547</v>
      </c>
      <c r="T3231" s="4">
        <f t="shared" si="501"/>
        <v>-0.55448107142857139</v>
      </c>
      <c r="U3231" s="5">
        <f t="shared" si="502"/>
        <v>27.053207571428569</v>
      </c>
      <c r="V3231" s="2">
        <f t="shared" si="503"/>
        <v>2005</v>
      </c>
      <c r="W3231" s="18" t="str">
        <f t="shared" si="504"/>
        <v>avgust</v>
      </c>
      <c r="X3231" s="18" t="str">
        <f t="shared" si="505"/>
        <v>Michael Winterbottom</v>
      </c>
      <c r="Y3231" s="18" t="str">
        <f t="shared" si="506"/>
        <v>TRİSTRAM SHANDY: A COCK AND BULL STORY</v>
      </c>
      <c r="Z3231" s="18" t="str">
        <f t="shared" si="507"/>
        <v>Normal</v>
      </c>
      <c r="AA3231" s="18" t="str">
        <f>VLOOKUP(D3231, lookups!$A$2:$B$18, 2, FALSE)</f>
        <v>Medium Budget</v>
      </c>
      <c r="AB3231" s="18" t="str">
        <f t="shared" si="508"/>
        <v>Not Recommended</v>
      </c>
      <c r="AC3231" s="18" t="str">
        <f t="shared" si="509"/>
        <v>Normal</v>
      </c>
    </row>
    <row r="3232" spans="1:29" x14ac:dyDescent="0.35">
      <c r="A3232" s="18" t="s">
        <v>6120</v>
      </c>
      <c r="B3232" s="19">
        <v>41193</v>
      </c>
      <c r="C3232" s="18" t="s">
        <v>50</v>
      </c>
      <c r="D3232" s="18" t="s">
        <v>38</v>
      </c>
      <c r="E3232" s="18" t="s">
        <v>21</v>
      </c>
      <c r="F3232" s="18" t="s">
        <v>22</v>
      </c>
      <c r="G3232" s="18" t="s">
        <v>110</v>
      </c>
      <c r="H3232" s="18" t="s">
        <v>6121</v>
      </c>
      <c r="I3232" s="18" t="s">
        <v>6122</v>
      </c>
      <c r="J3232" s="20">
        <v>938</v>
      </c>
      <c r="K3232" s="20">
        <v>3770</v>
      </c>
      <c r="L3232" s="20">
        <v>15</v>
      </c>
      <c r="M3232" s="20">
        <v>0</v>
      </c>
      <c r="N3232" s="20">
        <v>6</v>
      </c>
      <c r="O3232" s="20">
        <v>115</v>
      </c>
      <c r="P3232" s="20">
        <v>88</v>
      </c>
      <c r="Q3232" s="3">
        <v>1243961</v>
      </c>
      <c r="R3232" s="3">
        <v>850000</v>
      </c>
      <c r="S3232" s="3">
        <f t="shared" si="500"/>
        <v>393961</v>
      </c>
      <c r="T3232" s="4">
        <f t="shared" si="501"/>
        <v>0.46348352941176468</v>
      </c>
      <c r="U3232" s="5">
        <f t="shared" si="502"/>
        <v>24.185393411764707</v>
      </c>
      <c r="V3232" s="2">
        <f t="shared" si="503"/>
        <v>2012</v>
      </c>
      <c r="W3232" s="18" t="str">
        <f t="shared" si="504"/>
        <v>oktyabr</v>
      </c>
      <c r="X3232" s="18" t="str">
        <f t="shared" si="505"/>
        <v>Jamie Travis</v>
      </c>
      <c r="Y3232" s="18" t="str">
        <f t="shared" si="506"/>
        <v>FOR A GOOD TİME, CALL...</v>
      </c>
      <c r="Z3232" s="18" t="str">
        <f t="shared" si="507"/>
        <v>Normal</v>
      </c>
      <c r="AA3232" s="18" t="str">
        <f>VLOOKUP(D3232, lookups!$A$2:$B$18, 2, FALSE)</f>
        <v>Medium Budget</v>
      </c>
      <c r="AB3232" s="18" t="str">
        <f t="shared" si="508"/>
        <v>Not Recommended</v>
      </c>
      <c r="AC3232" s="18" t="str">
        <f t="shared" si="509"/>
        <v>Normal</v>
      </c>
    </row>
    <row r="3233" spans="1:29" x14ac:dyDescent="0.35">
      <c r="A3233" s="18" t="s">
        <v>244</v>
      </c>
      <c r="B3233" s="19">
        <v>27566</v>
      </c>
      <c r="C3233" s="18" t="s">
        <v>50</v>
      </c>
      <c r="D3233" s="18" t="s">
        <v>58</v>
      </c>
      <c r="E3233" s="18" t="s">
        <v>21</v>
      </c>
      <c r="F3233" s="18" t="s">
        <v>101</v>
      </c>
      <c r="G3233" s="18" t="s">
        <v>102</v>
      </c>
      <c r="H3233" s="18" t="s">
        <v>245</v>
      </c>
      <c r="I3233" s="18" t="s">
        <v>246</v>
      </c>
      <c r="J3233" s="20">
        <v>795</v>
      </c>
      <c r="K3233" s="20">
        <v>2158</v>
      </c>
      <c r="L3233" s="20">
        <v>0</v>
      </c>
      <c r="M3233" s="20">
        <v>14000</v>
      </c>
      <c r="N3233" s="20">
        <v>8.3000000000000007</v>
      </c>
      <c r="O3233" s="20">
        <v>131</v>
      </c>
      <c r="P3233" s="20">
        <v>91</v>
      </c>
      <c r="Q3233" s="3">
        <v>1229197</v>
      </c>
      <c r="R3233" s="3">
        <v>229575</v>
      </c>
      <c r="S3233" s="3">
        <f t="shared" si="500"/>
        <v>999622</v>
      </c>
      <c r="T3233" s="4">
        <f t="shared" si="501"/>
        <v>4.3542284656430361</v>
      </c>
      <c r="U3233" s="5">
        <f t="shared" si="502"/>
        <v>36.341691386257217</v>
      </c>
      <c r="V3233" s="2">
        <f t="shared" si="503"/>
        <v>1975</v>
      </c>
      <c r="W3233" s="18" t="str">
        <f t="shared" si="504"/>
        <v>iyun</v>
      </c>
      <c r="X3233" s="18" t="str">
        <f t="shared" si="505"/>
        <v>Terry Gilliam</v>
      </c>
      <c r="Y3233" s="18" t="str">
        <f t="shared" si="506"/>
        <v>MONTY PYTHON AND THE HOLY GRAİL</v>
      </c>
      <c r="Z3233" s="18" t="str">
        <f t="shared" si="507"/>
        <v>Normal</v>
      </c>
      <c r="AA3233" s="18" t="str">
        <f>VLOOKUP(D3233, lookups!$A$2:$B$18, 2, FALSE)</f>
        <v>High Budget</v>
      </c>
      <c r="AB3233" s="18" t="str">
        <f t="shared" si="508"/>
        <v>Not Recommended</v>
      </c>
      <c r="AC3233" s="18" t="str">
        <f t="shared" si="509"/>
        <v>High Buzz / High Score</v>
      </c>
    </row>
    <row r="3234" spans="1:29" x14ac:dyDescent="0.35">
      <c r="A3234" s="18" t="s">
        <v>874</v>
      </c>
      <c r="B3234" s="19">
        <v>33448</v>
      </c>
      <c r="C3234" s="18" t="s">
        <v>19</v>
      </c>
      <c r="D3234" s="18" t="s">
        <v>38</v>
      </c>
      <c r="E3234" s="18" t="s">
        <v>21</v>
      </c>
      <c r="F3234" s="18" t="s">
        <v>22</v>
      </c>
      <c r="G3234" s="18" t="s">
        <v>110</v>
      </c>
      <c r="H3234" s="18" t="s">
        <v>875</v>
      </c>
      <c r="I3234" s="18" t="s">
        <v>876</v>
      </c>
      <c r="J3234" s="20">
        <v>5</v>
      </c>
      <c r="K3234" s="20">
        <v>5</v>
      </c>
      <c r="L3234" s="20">
        <v>0</v>
      </c>
      <c r="M3234" s="20">
        <v>2000</v>
      </c>
      <c r="N3234" s="20">
        <v>7.1</v>
      </c>
      <c r="O3234" s="20">
        <v>61</v>
      </c>
      <c r="P3234" s="20">
        <v>100</v>
      </c>
      <c r="Q3234" s="3">
        <v>1227508</v>
      </c>
      <c r="R3234" s="3">
        <v>23000</v>
      </c>
      <c r="S3234" s="3">
        <f t="shared" si="500"/>
        <v>1204508</v>
      </c>
      <c r="T3234" s="4">
        <f t="shared" si="501"/>
        <v>52.369913043478263</v>
      </c>
      <c r="U3234" s="5">
        <f t="shared" si="502"/>
        <v>49.547965217391308</v>
      </c>
      <c r="V3234" s="2">
        <f t="shared" si="503"/>
        <v>1991</v>
      </c>
      <c r="W3234" s="18" t="str">
        <f t="shared" si="504"/>
        <v>iyul</v>
      </c>
      <c r="X3234" s="18" t="str">
        <f t="shared" si="505"/>
        <v>Richard Linklater</v>
      </c>
      <c r="Y3234" s="18" t="str">
        <f t="shared" si="506"/>
        <v>SLACKER</v>
      </c>
      <c r="Z3234" s="18" t="str">
        <f t="shared" si="507"/>
        <v>Normal</v>
      </c>
      <c r="AA3234" s="18" t="str">
        <f>VLOOKUP(D3234, lookups!$A$2:$B$18, 2, FALSE)</f>
        <v>Medium Budget</v>
      </c>
      <c r="AB3234" s="18" t="str">
        <f t="shared" si="508"/>
        <v>Not Recommended</v>
      </c>
      <c r="AC3234" s="18" t="str">
        <f t="shared" si="509"/>
        <v>Normal</v>
      </c>
    </row>
    <row r="3235" spans="1:29" x14ac:dyDescent="0.35">
      <c r="A3235" s="18" t="s">
        <v>1459</v>
      </c>
      <c r="B3235" s="19">
        <v>35395</v>
      </c>
      <c r="C3235" s="18" t="s">
        <v>50</v>
      </c>
      <c r="D3235" s="18" t="s">
        <v>20</v>
      </c>
      <c r="E3235" s="18" t="s">
        <v>21</v>
      </c>
      <c r="F3235" s="18" t="s">
        <v>22</v>
      </c>
      <c r="G3235" s="18" t="s">
        <v>110</v>
      </c>
      <c r="H3235" s="18" t="s">
        <v>1460</v>
      </c>
      <c r="I3235" s="18" t="s">
        <v>1461</v>
      </c>
      <c r="J3235" s="20">
        <v>812</v>
      </c>
      <c r="K3235" s="20">
        <v>3337</v>
      </c>
      <c r="L3235" s="20">
        <v>220</v>
      </c>
      <c r="M3235" s="20">
        <v>344</v>
      </c>
      <c r="N3235" s="20">
        <v>6.6</v>
      </c>
      <c r="O3235" s="20">
        <v>48</v>
      </c>
      <c r="P3235" s="20">
        <v>99</v>
      </c>
      <c r="Q3235" s="3">
        <v>1227324</v>
      </c>
      <c r="R3235" s="3">
        <v>12500000</v>
      </c>
      <c r="S3235" s="3">
        <f t="shared" si="500"/>
        <v>-11272676</v>
      </c>
      <c r="T3235" s="4">
        <f t="shared" si="501"/>
        <v>-0.90181407999999996</v>
      </c>
      <c r="U3235" s="5">
        <f t="shared" si="502"/>
        <v>26.073674367999999</v>
      </c>
      <c r="V3235" s="2">
        <f t="shared" si="503"/>
        <v>1996</v>
      </c>
      <c r="W3235" s="18" t="str">
        <f t="shared" si="504"/>
        <v>noyabr</v>
      </c>
      <c r="X3235" s="18" t="str">
        <f t="shared" si="505"/>
        <v>Abel Ferrara</v>
      </c>
      <c r="Y3235" s="18" t="str">
        <f t="shared" si="506"/>
        <v>THE FUNERAL</v>
      </c>
      <c r="Z3235" s="18" t="str">
        <f t="shared" si="507"/>
        <v>Normal</v>
      </c>
      <c r="AA3235" s="18" t="str">
        <f>VLOOKUP(D3235, lookups!$A$2:$B$18, 2, FALSE)</f>
        <v>Medium Budget</v>
      </c>
      <c r="AB3235" s="18" t="str">
        <f t="shared" si="508"/>
        <v>Not Recommended</v>
      </c>
      <c r="AC3235" s="18" t="str">
        <f t="shared" si="509"/>
        <v>Normal</v>
      </c>
    </row>
    <row r="3236" spans="1:29" x14ac:dyDescent="0.35">
      <c r="A3236" s="18" t="s">
        <v>2444</v>
      </c>
      <c r="B3236" s="19">
        <v>36828</v>
      </c>
      <c r="C3236" s="18" t="s">
        <v>50</v>
      </c>
      <c r="D3236" s="18" t="s">
        <v>20</v>
      </c>
      <c r="E3236" s="18" t="s">
        <v>918</v>
      </c>
      <c r="F3236" s="18" t="s">
        <v>2445</v>
      </c>
      <c r="G3236" s="18" t="s">
        <v>110</v>
      </c>
      <c r="H3236" s="18" t="s">
        <v>2446</v>
      </c>
      <c r="I3236" s="18" t="s">
        <v>2447</v>
      </c>
      <c r="J3236" s="20">
        <v>827</v>
      </c>
      <c r="K3236" s="20">
        <v>856</v>
      </c>
      <c r="L3236" s="20">
        <v>44</v>
      </c>
      <c r="M3236" s="20">
        <v>0</v>
      </c>
      <c r="N3236" s="20">
        <v>7.9</v>
      </c>
      <c r="O3236" s="20">
        <v>94</v>
      </c>
      <c r="P3236" s="20">
        <v>114</v>
      </c>
      <c r="Q3236" s="3">
        <v>1221261</v>
      </c>
      <c r="R3236" s="3">
        <v>1500000</v>
      </c>
      <c r="S3236" s="3">
        <f t="shared" si="500"/>
        <v>-278739</v>
      </c>
      <c r="T3236" s="4">
        <f t="shared" si="501"/>
        <v>-0.18582599999999999</v>
      </c>
      <c r="U3236" s="5">
        <f t="shared" si="502"/>
        <v>31.525669600000001</v>
      </c>
      <c r="V3236" s="2">
        <f t="shared" si="503"/>
        <v>2000</v>
      </c>
      <c r="W3236" s="18" t="str">
        <f t="shared" si="504"/>
        <v>oktyabr</v>
      </c>
      <c r="X3236" s="18" t="str">
        <f t="shared" si="505"/>
        <v>FabiÃ¡n Bielinsky</v>
      </c>
      <c r="Y3236" s="18" t="str">
        <f t="shared" si="506"/>
        <v>NİNE QUEENS</v>
      </c>
      <c r="Z3236" s="18" t="str">
        <f t="shared" si="507"/>
        <v>Normal</v>
      </c>
      <c r="AA3236" s="18" t="str">
        <f>VLOOKUP(D3236, lookups!$A$2:$B$18, 2, FALSE)</f>
        <v>Medium Budget</v>
      </c>
      <c r="AB3236" s="18" t="str">
        <f t="shared" si="508"/>
        <v>Not Recommended</v>
      </c>
      <c r="AC3236" s="18" t="str">
        <f t="shared" si="509"/>
        <v>Normal</v>
      </c>
    </row>
    <row r="3237" spans="1:29" x14ac:dyDescent="0.35">
      <c r="A3237" s="18" t="s">
        <v>6859</v>
      </c>
      <c r="B3237" s="19">
        <v>42280</v>
      </c>
      <c r="C3237" s="18" t="s">
        <v>50</v>
      </c>
      <c r="D3237" s="18" t="s">
        <v>20</v>
      </c>
      <c r="E3237" s="18" t="s">
        <v>21</v>
      </c>
      <c r="F3237" s="18" t="s">
        <v>2163</v>
      </c>
      <c r="G3237" s="18" t="s">
        <v>110</v>
      </c>
      <c r="H3237" s="18" t="s">
        <v>3180</v>
      </c>
      <c r="I3237" s="18" t="s">
        <v>6208</v>
      </c>
      <c r="J3237" s="20">
        <v>27000</v>
      </c>
      <c r="K3237" s="20">
        <v>27666</v>
      </c>
      <c r="L3237" s="20">
        <v>79</v>
      </c>
      <c r="M3237" s="20">
        <v>18000</v>
      </c>
      <c r="N3237" s="20">
        <v>6.4</v>
      </c>
      <c r="O3237" s="20">
        <v>172</v>
      </c>
      <c r="P3237" s="20">
        <v>137</v>
      </c>
      <c r="Q3237" s="3">
        <v>1206135</v>
      </c>
      <c r="R3237" s="3">
        <v>50000000</v>
      </c>
      <c r="S3237" s="3">
        <f t="shared" si="500"/>
        <v>-48793865</v>
      </c>
      <c r="T3237" s="4">
        <f t="shared" si="501"/>
        <v>-0.97587729999999995</v>
      </c>
      <c r="U3237" s="5">
        <f t="shared" si="502"/>
        <v>27.009649080000003</v>
      </c>
      <c r="V3237" s="2">
        <f t="shared" si="503"/>
        <v>2015</v>
      </c>
      <c r="W3237" s="18" t="str">
        <f t="shared" si="504"/>
        <v>oktyabr</v>
      </c>
      <c r="X3237" s="18" t="str">
        <f t="shared" si="505"/>
        <v>Daniel Espinosa</v>
      </c>
      <c r="Y3237" s="18" t="str">
        <f t="shared" si="506"/>
        <v>CHİLD 44</v>
      </c>
      <c r="Z3237" s="18" t="str">
        <f t="shared" si="507"/>
        <v>Normal</v>
      </c>
      <c r="AA3237" s="18" t="str">
        <f>VLOOKUP(D3237, lookups!$A$2:$B$18, 2, FALSE)</f>
        <v>Medium Budget</v>
      </c>
      <c r="AB3237" s="18" t="str">
        <f t="shared" si="508"/>
        <v>Not Recommended</v>
      </c>
      <c r="AC3237" s="18" t="str">
        <f t="shared" si="509"/>
        <v>Normal</v>
      </c>
    </row>
    <row r="3238" spans="1:29" x14ac:dyDescent="0.35">
      <c r="A3238" s="18" t="s">
        <v>983</v>
      </c>
      <c r="B3238" s="19">
        <v>34169</v>
      </c>
      <c r="C3238" s="18" t="s">
        <v>50</v>
      </c>
      <c r="D3238" s="18" t="s">
        <v>95</v>
      </c>
      <c r="E3238" s="18" t="s">
        <v>21</v>
      </c>
      <c r="F3238" s="18" t="s">
        <v>22</v>
      </c>
      <c r="G3238" s="18" t="s">
        <v>110</v>
      </c>
      <c r="H3238" s="18" t="s">
        <v>984</v>
      </c>
      <c r="I3238" s="18" t="s">
        <v>985</v>
      </c>
      <c r="J3238" s="20">
        <v>683</v>
      </c>
      <c r="K3238" s="20">
        <v>1139</v>
      </c>
      <c r="L3238" s="20">
        <v>29</v>
      </c>
      <c r="M3238" s="20">
        <v>107</v>
      </c>
      <c r="N3238" s="20">
        <v>5.0999999999999996</v>
      </c>
      <c r="O3238" s="20">
        <v>19</v>
      </c>
      <c r="P3238" s="20">
        <v>87</v>
      </c>
      <c r="Q3238" s="3">
        <v>1200000</v>
      </c>
      <c r="R3238" s="3">
        <v>3000000</v>
      </c>
      <c r="S3238" s="3">
        <f t="shared" si="500"/>
        <v>-1800000</v>
      </c>
      <c r="T3238" s="4">
        <f t="shared" si="501"/>
        <v>-0.6</v>
      </c>
      <c r="U3238" s="5">
        <f t="shared" si="502"/>
        <v>20.1707</v>
      </c>
      <c r="V3238" s="2">
        <f t="shared" si="503"/>
        <v>1993</v>
      </c>
      <c r="W3238" s="18" t="str">
        <f t="shared" si="504"/>
        <v>iyul</v>
      </c>
      <c r="X3238" s="18" t="str">
        <f t="shared" si="505"/>
        <v>Jon Hess</v>
      </c>
      <c r="Y3238" s="18" t="str">
        <f t="shared" si="506"/>
        <v>EXCESSİVE FORCE</v>
      </c>
      <c r="Z3238" s="18" t="str">
        <f t="shared" si="507"/>
        <v>Normal</v>
      </c>
      <c r="AA3238" s="18" t="str">
        <f>VLOOKUP(D3238, lookups!$A$2:$B$18, 2, FALSE)</f>
        <v>High Budget</v>
      </c>
      <c r="AB3238" s="18" t="str">
        <f t="shared" si="508"/>
        <v>Not Recommended</v>
      </c>
      <c r="AC3238" s="18" t="str">
        <f t="shared" si="509"/>
        <v>High Buzz Mismatch</v>
      </c>
    </row>
    <row r="3239" spans="1:29" x14ac:dyDescent="0.35">
      <c r="A3239" s="18" t="s">
        <v>3642</v>
      </c>
      <c r="B3239" s="19">
        <v>38286</v>
      </c>
      <c r="C3239" s="18" t="s">
        <v>50</v>
      </c>
      <c r="D3239" s="18" t="s">
        <v>95</v>
      </c>
      <c r="E3239" s="18" t="s">
        <v>178</v>
      </c>
      <c r="F3239" s="18" t="s">
        <v>179</v>
      </c>
      <c r="G3239" s="18" t="s">
        <v>110</v>
      </c>
      <c r="H3239" s="18" t="s">
        <v>3643</v>
      </c>
      <c r="I3239" s="18" t="s">
        <v>3644</v>
      </c>
      <c r="J3239" s="20">
        <v>510</v>
      </c>
      <c r="K3239" s="20">
        <v>962</v>
      </c>
      <c r="L3239" s="20">
        <v>180</v>
      </c>
      <c r="M3239" s="20">
        <v>0</v>
      </c>
      <c r="N3239" s="20">
        <v>7.2</v>
      </c>
      <c r="O3239" s="20">
        <v>141</v>
      </c>
      <c r="P3239" s="20">
        <v>84</v>
      </c>
      <c r="Q3239" s="3">
        <v>1197786</v>
      </c>
      <c r="R3239" s="3">
        <v>12000000</v>
      </c>
      <c r="S3239" s="3">
        <f t="shared" si="500"/>
        <v>-10802214</v>
      </c>
      <c r="T3239" s="4">
        <f t="shared" si="501"/>
        <v>-0.90018450000000005</v>
      </c>
      <c r="U3239" s="5">
        <f t="shared" si="502"/>
        <v>28.439926200000002</v>
      </c>
      <c r="V3239" s="2">
        <f t="shared" si="503"/>
        <v>2004</v>
      </c>
      <c r="W3239" s="18" t="str">
        <f t="shared" si="504"/>
        <v>oktyabr</v>
      </c>
      <c r="X3239" s="18" t="str">
        <f t="shared" si="505"/>
        <v>Pierre Morel</v>
      </c>
      <c r="Y3239" s="18" t="str">
        <f t="shared" si="506"/>
        <v>DİSTRİCT B13</v>
      </c>
      <c r="Z3239" s="18" t="str">
        <f t="shared" si="507"/>
        <v>Normal</v>
      </c>
      <c r="AA3239" s="18" t="str">
        <f>VLOOKUP(D3239, lookups!$A$2:$B$18, 2, FALSE)</f>
        <v>High Budget</v>
      </c>
      <c r="AB3239" s="18" t="str">
        <f t="shared" si="508"/>
        <v>Not Recommended</v>
      </c>
      <c r="AC3239" s="18" t="str">
        <f t="shared" si="509"/>
        <v>Normal</v>
      </c>
    </row>
    <row r="3240" spans="1:29" x14ac:dyDescent="0.35">
      <c r="A3240" s="18" t="s">
        <v>5848</v>
      </c>
      <c r="B3240" s="19">
        <v>40841</v>
      </c>
      <c r="C3240" s="18" t="s">
        <v>50</v>
      </c>
      <c r="D3240" s="18" t="s">
        <v>20</v>
      </c>
      <c r="E3240" s="18" t="s">
        <v>2679</v>
      </c>
      <c r="F3240" s="18" t="s">
        <v>2680</v>
      </c>
      <c r="G3240" s="18" t="s">
        <v>110</v>
      </c>
      <c r="H3240" s="18" t="s">
        <v>5849</v>
      </c>
      <c r="I3240" s="18" t="s">
        <v>5850</v>
      </c>
      <c r="J3240" s="20">
        <v>286</v>
      </c>
      <c r="K3240" s="20">
        <v>385</v>
      </c>
      <c r="L3240" s="20">
        <v>77</v>
      </c>
      <c r="M3240" s="20">
        <v>23000</v>
      </c>
      <c r="N3240" s="20">
        <v>7.6</v>
      </c>
      <c r="O3240" s="20">
        <v>284</v>
      </c>
      <c r="P3240" s="20">
        <v>100</v>
      </c>
      <c r="Q3240" s="3">
        <v>1196752</v>
      </c>
      <c r="R3240" s="3">
        <v>30300000</v>
      </c>
      <c r="S3240" s="3">
        <f t="shared" si="500"/>
        <v>-29103248</v>
      </c>
      <c r="T3240" s="4">
        <f t="shared" si="501"/>
        <v>-0.96050323432343232</v>
      </c>
      <c r="U3240" s="5">
        <f t="shared" si="502"/>
        <v>32.315798706270627</v>
      </c>
      <c r="V3240" s="2">
        <f t="shared" si="503"/>
        <v>2011</v>
      </c>
      <c r="W3240" s="18" t="str">
        <f t="shared" si="504"/>
        <v>oktyabr</v>
      </c>
      <c r="X3240" s="18" t="str">
        <f t="shared" si="505"/>
        <v>Morten Tyldum</v>
      </c>
      <c r="Y3240" s="18" t="str">
        <f t="shared" si="506"/>
        <v>HEADHUNTERS</v>
      </c>
      <c r="Z3240" s="18" t="str">
        <f t="shared" si="507"/>
        <v>Normal</v>
      </c>
      <c r="AA3240" s="18" t="str">
        <f>VLOOKUP(D3240, lookups!$A$2:$B$18, 2, FALSE)</f>
        <v>Medium Budget</v>
      </c>
      <c r="AB3240" s="18" t="str">
        <f t="shared" si="508"/>
        <v>Not Recommended</v>
      </c>
      <c r="AC3240" s="18" t="str">
        <f t="shared" si="509"/>
        <v>Normal</v>
      </c>
    </row>
    <row r="3241" spans="1:29" x14ac:dyDescent="0.35">
      <c r="A3241" s="18" t="s">
        <v>3047</v>
      </c>
      <c r="B3241" s="19">
        <v>37377</v>
      </c>
      <c r="C3241" s="18" t="s">
        <v>50</v>
      </c>
      <c r="D3241" s="18" t="s">
        <v>95</v>
      </c>
      <c r="E3241" s="18" t="s">
        <v>21</v>
      </c>
      <c r="F3241" s="18" t="s">
        <v>22</v>
      </c>
      <c r="G3241" s="18" t="s">
        <v>110</v>
      </c>
      <c r="H3241" s="18" t="s">
        <v>1110</v>
      </c>
      <c r="I3241" s="18" t="s">
        <v>3048</v>
      </c>
      <c r="J3241" s="20">
        <v>23000</v>
      </c>
      <c r="K3241" s="20">
        <v>25088</v>
      </c>
      <c r="L3241" s="20">
        <v>110</v>
      </c>
      <c r="M3241" s="20">
        <v>20000</v>
      </c>
      <c r="N3241" s="20">
        <v>7.5</v>
      </c>
      <c r="O3241" s="20">
        <v>146</v>
      </c>
      <c r="P3241" s="20">
        <v>107</v>
      </c>
      <c r="Q3241" s="3">
        <v>1190018</v>
      </c>
      <c r="R3241" s="3">
        <v>20000000</v>
      </c>
      <c r="S3241" s="3">
        <f t="shared" si="500"/>
        <v>-18809982</v>
      </c>
      <c r="T3241" s="4">
        <f t="shared" si="501"/>
        <v>-0.94049910000000003</v>
      </c>
      <c r="U3241" s="5">
        <f t="shared" si="502"/>
        <v>31.623800360000001</v>
      </c>
      <c r="V3241" s="2">
        <f t="shared" si="503"/>
        <v>2002</v>
      </c>
      <c r="W3241" s="18" t="str">
        <f t="shared" si="504"/>
        <v>may</v>
      </c>
      <c r="X3241" s="18" t="str">
        <f t="shared" si="505"/>
        <v>Kurt Wimmer</v>
      </c>
      <c r="Y3241" s="18" t="str">
        <f t="shared" si="506"/>
        <v>EQUİLİBRİUM</v>
      </c>
      <c r="Z3241" s="18" t="str">
        <f t="shared" si="507"/>
        <v>Normal</v>
      </c>
      <c r="AA3241" s="18" t="str">
        <f>VLOOKUP(D3241, lookups!$A$2:$B$18, 2, FALSE)</f>
        <v>High Budget</v>
      </c>
      <c r="AB3241" s="18" t="str">
        <f t="shared" si="508"/>
        <v>Not Recommended</v>
      </c>
      <c r="AC3241" s="18" t="str">
        <f t="shared" si="509"/>
        <v>Normal</v>
      </c>
    </row>
    <row r="3242" spans="1:29" x14ac:dyDescent="0.35">
      <c r="A3242" s="18" t="s">
        <v>4970</v>
      </c>
      <c r="B3242" s="19">
        <v>39456</v>
      </c>
      <c r="C3242" s="18" t="s">
        <v>50</v>
      </c>
      <c r="D3242" s="18" t="s">
        <v>27</v>
      </c>
      <c r="E3242" s="18" t="s">
        <v>21</v>
      </c>
      <c r="F3242" s="18" t="s">
        <v>101</v>
      </c>
      <c r="G3242" s="18" t="s">
        <v>150</v>
      </c>
      <c r="H3242" s="18" t="s">
        <v>4971</v>
      </c>
      <c r="I3242" s="18" t="s">
        <v>876</v>
      </c>
      <c r="J3242" s="20">
        <v>962</v>
      </c>
      <c r="K3242" s="20">
        <v>1591</v>
      </c>
      <c r="L3242" s="20">
        <v>0</v>
      </c>
      <c r="M3242" s="20">
        <v>0</v>
      </c>
      <c r="N3242" s="20">
        <v>6.8</v>
      </c>
      <c r="O3242" s="20">
        <v>160</v>
      </c>
      <c r="P3242" s="20">
        <v>107</v>
      </c>
      <c r="Q3242" s="3">
        <v>1186957</v>
      </c>
      <c r="R3242" s="3">
        <v>25000000</v>
      </c>
      <c r="S3242" s="3">
        <f t="shared" si="500"/>
        <v>-23813043</v>
      </c>
      <c r="T3242" s="4">
        <f t="shared" si="501"/>
        <v>-0.95252172000000002</v>
      </c>
      <c r="U3242" s="5">
        <f t="shared" si="502"/>
        <v>26.818991311999998</v>
      </c>
      <c r="V3242" s="2">
        <f t="shared" si="503"/>
        <v>2008</v>
      </c>
      <c r="W3242" s="18" t="str">
        <f t="shared" si="504"/>
        <v>yanvar</v>
      </c>
      <c r="X3242" s="18" t="str">
        <f t="shared" si="505"/>
        <v>Richard Linklater</v>
      </c>
      <c r="Y3242" s="18" t="str">
        <f t="shared" si="506"/>
        <v>ME AND ORSON WELLES</v>
      </c>
      <c r="Z3242" s="18" t="str">
        <f t="shared" si="507"/>
        <v>Normal</v>
      </c>
      <c r="AA3242" s="18" t="str">
        <f>VLOOKUP(D3242, lookups!$A$2:$B$18, 2, FALSE)</f>
        <v>Medium Budget</v>
      </c>
      <c r="AB3242" s="18" t="str">
        <f t="shared" si="508"/>
        <v>Not Recommended</v>
      </c>
      <c r="AC3242" s="18" t="str">
        <f t="shared" si="509"/>
        <v>Normal</v>
      </c>
    </row>
    <row r="3243" spans="1:29" x14ac:dyDescent="0.35">
      <c r="A3243" s="18" t="s">
        <v>4582</v>
      </c>
      <c r="B3243" s="19">
        <v>39242</v>
      </c>
      <c r="C3243" s="18" t="s">
        <v>50</v>
      </c>
      <c r="D3243" s="18" t="s">
        <v>27</v>
      </c>
      <c r="E3243" s="18" t="s">
        <v>4583</v>
      </c>
      <c r="F3243" s="18" t="s">
        <v>3768</v>
      </c>
      <c r="G3243" s="18" t="s">
        <v>23</v>
      </c>
      <c r="H3243" s="18" t="s">
        <v>4584</v>
      </c>
      <c r="I3243" s="18" t="s">
        <v>4585</v>
      </c>
      <c r="J3243" s="20">
        <v>131</v>
      </c>
      <c r="K3243" s="20">
        <v>264</v>
      </c>
      <c r="L3243" s="20">
        <v>163</v>
      </c>
      <c r="M3243" s="20">
        <v>14000</v>
      </c>
      <c r="N3243" s="20">
        <v>7.9</v>
      </c>
      <c r="O3243" s="20">
        <v>233</v>
      </c>
      <c r="P3243" s="20">
        <v>113</v>
      </c>
      <c r="Q3243" s="3">
        <v>1185783</v>
      </c>
      <c r="R3243" s="3">
        <v>590000</v>
      </c>
      <c r="S3243" s="3">
        <f t="shared" si="500"/>
        <v>595783</v>
      </c>
      <c r="T3243" s="4">
        <f t="shared" si="501"/>
        <v>1.0098016949152542</v>
      </c>
      <c r="U3243" s="5">
        <f t="shared" si="502"/>
        <v>33.403920677966099</v>
      </c>
      <c r="V3243" s="2">
        <f t="shared" si="503"/>
        <v>2007</v>
      </c>
      <c r="W3243" s="18" t="str">
        <f t="shared" si="504"/>
        <v>iyun</v>
      </c>
      <c r="X3243" s="18" t="str">
        <f t="shared" si="505"/>
        <v>Cristian Mungiu</v>
      </c>
      <c r="Y3243" s="18" t="str">
        <f t="shared" si="506"/>
        <v>4 MONTHS, 3 WEEKS AND 2 DAYS</v>
      </c>
      <c r="Z3243" s="18" t="str">
        <f t="shared" si="507"/>
        <v>Normal</v>
      </c>
      <c r="AA3243" s="18" t="str">
        <f>VLOOKUP(D3243, lookups!$A$2:$B$18, 2, FALSE)</f>
        <v>Medium Budget</v>
      </c>
      <c r="AB3243" s="18" t="str">
        <f t="shared" si="508"/>
        <v>Not Recommended</v>
      </c>
      <c r="AC3243" s="18" t="str">
        <f t="shared" si="509"/>
        <v>Normal</v>
      </c>
    </row>
    <row r="3244" spans="1:29" x14ac:dyDescent="0.35">
      <c r="A3244" s="18" t="s">
        <v>5534</v>
      </c>
      <c r="B3244" s="19">
        <v>40383</v>
      </c>
      <c r="C3244" s="18" t="s">
        <v>50</v>
      </c>
      <c r="D3244" s="18" t="s">
        <v>95</v>
      </c>
      <c r="E3244" s="18" t="s">
        <v>21</v>
      </c>
      <c r="F3244" s="18" t="s">
        <v>22</v>
      </c>
      <c r="G3244" s="18" t="s">
        <v>150</v>
      </c>
      <c r="H3244" s="18" t="s">
        <v>5535</v>
      </c>
      <c r="I3244" s="18" t="s">
        <v>4834</v>
      </c>
      <c r="J3244" s="20">
        <v>403</v>
      </c>
      <c r="K3244" s="20">
        <v>1577</v>
      </c>
      <c r="L3244" s="20">
        <v>14</v>
      </c>
      <c r="M3244" s="20">
        <v>0</v>
      </c>
      <c r="N3244" s="20">
        <v>5.0999999999999996</v>
      </c>
      <c r="O3244" s="20">
        <v>138</v>
      </c>
      <c r="P3244" s="20">
        <v>107</v>
      </c>
      <c r="Q3244" s="3">
        <v>1183354</v>
      </c>
      <c r="R3244" s="3">
        <v>20000000</v>
      </c>
      <c r="S3244" s="3">
        <f t="shared" si="500"/>
        <v>-18816646</v>
      </c>
      <c r="T3244" s="4">
        <f t="shared" si="501"/>
        <v>-0.94083229999999995</v>
      </c>
      <c r="U3244" s="5">
        <f t="shared" si="502"/>
        <v>20.023667079999999</v>
      </c>
      <c r="V3244" s="2">
        <f t="shared" si="503"/>
        <v>2010</v>
      </c>
      <c r="W3244" s="18" t="str">
        <f t="shared" si="504"/>
        <v>iyul</v>
      </c>
      <c r="X3244" s="18" t="str">
        <f t="shared" si="505"/>
        <v>Kevin Munroe</v>
      </c>
      <c r="Y3244" s="18" t="str">
        <f t="shared" si="506"/>
        <v>DYLAN DOG: DEAD OF NİGHT</v>
      </c>
      <c r="Z3244" s="18" t="str">
        <f t="shared" si="507"/>
        <v>Normal</v>
      </c>
      <c r="AA3244" s="18" t="str">
        <f>VLOOKUP(D3244, lookups!$A$2:$B$18, 2, FALSE)</f>
        <v>High Budget</v>
      </c>
      <c r="AB3244" s="18" t="str">
        <f t="shared" si="508"/>
        <v>Not Recommended</v>
      </c>
      <c r="AC3244" s="18" t="str">
        <f t="shared" si="509"/>
        <v>High Buzz Mismatch</v>
      </c>
    </row>
    <row r="3245" spans="1:29" x14ac:dyDescent="0.35">
      <c r="A3245" s="18" t="s">
        <v>4101</v>
      </c>
      <c r="B3245" s="19">
        <v>38376</v>
      </c>
      <c r="C3245" s="18" t="s">
        <v>50</v>
      </c>
      <c r="D3245" s="18" t="s">
        <v>27</v>
      </c>
      <c r="E3245" s="18" t="s">
        <v>21</v>
      </c>
      <c r="F3245" s="18" t="s">
        <v>22</v>
      </c>
      <c r="G3245" s="18" t="s">
        <v>110</v>
      </c>
      <c r="H3245" s="18" t="s">
        <v>2797</v>
      </c>
      <c r="I3245" s="18" t="s">
        <v>4102</v>
      </c>
      <c r="J3245" s="20">
        <v>1000</v>
      </c>
      <c r="K3245" s="20">
        <v>4329</v>
      </c>
      <c r="L3245" s="20">
        <v>7</v>
      </c>
      <c r="M3245" s="20">
        <v>191</v>
      </c>
      <c r="N3245" s="20">
        <v>5.9</v>
      </c>
      <c r="O3245" s="20">
        <v>40</v>
      </c>
      <c r="P3245" s="20">
        <v>93</v>
      </c>
      <c r="Q3245" s="3">
        <v>1181197</v>
      </c>
      <c r="R3245" s="3">
        <v>15500000</v>
      </c>
      <c r="S3245" s="3">
        <f t="shared" si="500"/>
        <v>-14318803</v>
      </c>
      <c r="T3245" s="4">
        <f t="shared" si="501"/>
        <v>-0.92379374193548391</v>
      </c>
      <c r="U3245" s="5">
        <f t="shared" si="502"/>
        <v>23.24958250322581</v>
      </c>
      <c r="V3245" s="2">
        <f t="shared" si="503"/>
        <v>2005</v>
      </c>
      <c r="W3245" s="18" t="str">
        <f t="shared" si="504"/>
        <v>yanvar</v>
      </c>
      <c r="X3245" s="18" t="str">
        <f t="shared" si="505"/>
        <v>Wayne Beach</v>
      </c>
      <c r="Y3245" s="18" t="str">
        <f t="shared" si="506"/>
        <v>SLOW BURN</v>
      </c>
      <c r="Z3245" s="18" t="str">
        <f t="shared" si="507"/>
        <v>Normal</v>
      </c>
      <c r="AA3245" s="18" t="str">
        <f>VLOOKUP(D3245, lookups!$A$2:$B$18, 2, FALSE)</f>
        <v>Medium Budget</v>
      </c>
      <c r="AB3245" s="18" t="str">
        <f t="shared" si="508"/>
        <v>Not Recommended</v>
      </c>
      <c r="AC3245" s="18" t="str">
        <f t="shared" si="509"/>
        <v>High Buzz Mismatch</v>
      </c>
    </row>
    <row r="3246" spans="1:29" x14ac:dyDescent="0.35">
      <c r="A3246" s="18" t="s">
        <v>4333</v>
      </c>
      <c r="B3246" s="19">
        <v>38952</v>
      </c>
      <c r="C3246" s="18" t="s">
        <v>50</v>
      </c>
      <c r="D3246" s="18" t="s">
        <v>79</v>
      </c>
      <c r="E3246" s="18" t="s">
        <v>21</v>
      </c>
      <c r="F3246" s="18" t="s">
        <v>29</v>
      </c>
      <c r="G3246" s="18" t="s">
        <v>110</v>
      </c>
      <c r="H3246" s="18" t="s">
        <v>2785</v>
      </c>
      <c r="I3246" s="18" t="s">
        <v>289</v>
      </c>
      <c r="J3246" s="20">
        <v>22000</v>
      </c>
      <c r="K3246" s="20">
        <v>37606</v>
      </c>
      <c r="L3246" s="20">
        <v>0</v>
      </c>
      <c r="M3246" s="20">
        <v>0</v>
      </c>
      <c r="N3246" s="20">
        <v>7.1</v>
      </c>
      <c r="O3246" s="20">
        <v>94</v>
      </c>
      <c r="P3246" s="20">
        <v>125</v>
      </c>
      <c r="Q3246" s="3">
        <v>1172769</v>
      </c>
      <c r="R3246" s="3">
        <v>13000000</v>
      </c>
      <c r="S3246" s="3">
        <f t="shared" si="500"/>
        <v>-11827231</v>
      </c>
      <c r="T3246" s="4">
        <f t="shared" si="501"/>
        <v>-0.90978700000000001</v>
      </c>
      <c r="U3246" s="5">
        <f t="shared" si="502"/>
        <v>28.036085199999999</v>
      </c>
      <c r="V3246" s="2">
        <f t="shared" si="503"/>
        <v>2006</v>
      </c>
      <c r="W3246" s="18" t="str">
        <f t="shared" si="504"/>
        <v>avgust</v>
      </c>
      <c r="X3246" s="18" t="str">
        <f t="shared" si="505"/>
        <v>Sidney Lumet</v>
      </c>
      <c r="Y3246" s="18" t="str">
        <f t="shared" si="506"/>
        <v>FİND ME GUİLTY</v>
      </c>
      <c r="Z3246" s="18" t="str">
        <f t="shared" si="507"/>
        <v>Normal</v>
      </c>
      <c r="AA3246" s="18" t="str">
        <f>VLOOKUP(D3246, lookups!$A$2:$B$18, 2, FALSE)</f>
        <v>Medium Budget</v>
      </c>
      <c r="AB3246" s="18" t="str">
        <f t="shared" si="508"/>
        <v>Not Recommended</v>
      </c>
      <c r="AC3246" s="18" t="str">
        <f t="shared" si="509"/>
        <v>Normal</v>
      </c>
    </row>
    <row r="3247" spans="1:29" x14ac:dyDescent="0.35">
      <c r="A3247" s="18" t="s">
        <v>6272</v>
      </c>
      <c r="B3247" s="19">
        <v>41220</v>
      </c>
      <c r="C3247" s="18" t="s">
        <v>50</v>
      </c>
      <c r="D3247" s="18" t="s">
        <v>27</v>
      </c>
      <c r="E3247" s="18" t="s">
        <v>21</v>
      </c>
      <c r="F3247" s="18" t="s">
        <v>22</v>
      </c>
      <c r="G3247" s="18" t="s">
        <v>110</v>
      </c>
      <c r="H3247" s="18" t="s">
        <v>3367</v>
      </c>
      <c r="I3247" s="18" t="s">
        <v>3368</v>
      </c>
      <c r="J3247" s="20">
        <v>1000</v>
      </c>
      <c r="K3247" s="20">
        <v>5158</v>
      </c>
      <c r="L3247" s="20">
        <v>0</v>
      </c>
      <c r="M3247" s="20">
        <v>15000</v>
      </c>
      <c r="N3247" s="20">
        <v>5.0999999999999996</v>
      </c>
      <c r="O3247" s="20">
        <v>234</v>
      </c>
      <c r="P3247" s="20">
        <v>101</v>
      </c>
      <c r="Q3247" s="3">
        <v>1163508</v>
      </c>
      <c r="R3247" s="3">
        <v>2500000</v>
      </c>
      <c r="S3247" s="3">
        <f t="shared" si="500"/>
        <v>-1336492</v>
      </c>
      <c r="T3247" s="4">
        <f t="shared" si="501"/>
        <v>-0.53459679999999998</v>
      </c>
      <c r="U3247" s="5">
        <f t="shared" si="502"/>
        <v>21.68616128</v>
      </c>
      <c r="V3247" s="2">
        <f t="shared" si="503"/>
        <v>2012</v>
      </c>
      <c r="W3247" s="18" t="str">
        <f t="shared" si="504"/>
        <v>noyabr</v>
      </c>
      <c r="X3247" s="18" t="str">
        <f t="shared" si="505"/>
        <v>Rob Zombie</v>
      </c>
      <c r="Y3247" s="18" t="str">
        <f t="shared" si="506"/>
        <v>THE LORDS OF SALEM</v>
      </c>
      <c r="Z3247" s="18" t="str">
        <f t="shared" si="507"/>
        <v>Normal</v>
      </c>
      <c r="AA3247" s="18" t="str">
        <f>VLOOKUP(D3247, lookups!$A$2:$B$18, 2, FALSE)</f>
        <v>Medium Budget</v>
      </c>
      <c r="AB3247" s="18" t="str">
        <f t="shared" si="508"/>
        <v>Not Recommended</v>
      </c>
      <c r="AC3247" s="18" t="str">
        <f t="shared" si="509"/>
        <v>High Buzz Mismatch</v>
      </c>
    </row>
    <row r="3248" spans="1:29" x14ac:dyDescent="0.35">
      <c r="A3248" s="18" t="s">
        <v>4368</v>
      </c>
      <c r="B3248" s="19">
        <v>38776</v>
      </c>
      <c r="C3248" s="18" t="s">
        <v>50</v>
      </c>
      <c r="D3248" s="18" t="s">
        <v>79</v>
      </c>
      <c r="E3248" s="18" t="s">
        <v>21</v>
      </c>
      <c r="F3248" s="18" t="s">
        <v>22</v>
      </c>
      <c r="G3248" s="18" t="s">
        <v>110</v>
      </c>
      <c r="H3248" s="18" t="s">
        <v>4369</v>
      </c>
      <c r="I3248" s="18" t="s">
        <v>3128</v>
      </c>
      <c r="J3248" s="20">
        <v>2000</v>
      </c>
      <c r="K3248" s="20">
        <v>3474</v>
      </c>
      <c r="L3248" s="20">
        <v>41</v>
      </c>
      <c r="M3248" s="20">
        <v>0</v>
      </c>
      <c r="N3248" s="20">
        <v>7.1</v>
      </c>
      <c r="O3248" s="20">
        <v>129</v>
      </c>
      <c r="P3248" s="20">
        <v>118</v>
      </c>
      <c r="Q3248" s="3">
        <v>1150403</v>
      </c>
      <c r="R3248" s="3">
        <v>13000000</v>
      </c>
      <c r="S3248" s="3">
        <f t="shared" si="500"/>
        <v>-11849597</v>
      </c>
      <c r="T3248" s="4">
        <f t="shared" si="501"/>
        <v>-0.91150746153846152</v>
      </c>
      <c r="U3248" s="5">
        <f t="shared" si="502"/>
        <v>28.035397015384614</v>
      </c>
      <c r="V3248" s="2">
        <f t="shared" si="503"/>
        <v>2006</v>
      </c>
      <c r="W3248" s="18" t="str">
        <f t="shared" si="504"/>
        <v>fevral</v>
      </c>
      <c r="X3248" s="18" t="str">
        <f t="shared" si="505"/>
        <v>Douglas McGrath</v>
      </c>
      <c r="Y3248" s="18" t="str">
        <f t="shared" si="506"/>
        <v>INFAMOUS</v>
      </c>
      <c r="Z3248" s="18" t="str">
        <f t="shared" si="507"/>
        <v>Normal</v>
      </c>
      <c r="AA3248" s="18" t="str">
        <f>VLOOKUP(D3248, lookups!$A$2:$B$18, 2, FALSE)</f>
        <v>Medium Budget</v>
      </c>
      <c r="AB3248" s="18" t="str">
        <f t="shared" si="508"/>
        <v>Not Recommended</v>
      </c>
      <c r="AC3248" s="18" t="str">
        <f t="shared" si="509"/>
        <v>Normal</v>
      </c>
    </row>
    <row r="3249" spans="1:29" x14ac:dyDescent="0.35">
      <c r="A3249" s="18" t="s">
        <v>2753</v>
      </c>
      <c r="B3249" s="19">
        <v>36939</v>
      </c>
      <c r="C3249" s="18" t="s">
        <v>50</v>
      </c>
      <c r="D3249" s="18" t="s">
        <v>20</v>
      </c>
      <c r="E3249" s="18" t="s">
        <v>21</v>
      </c>
      <c r="F3249" s="18" t="s">
        <v>22</v>
      </c>
      <c r="G3249" s="18" t="s">
        <v>210</v>
      </c>
      <c r="H3249" s="18" t="s">
        <v>2754</v>
      </c>
      <c r="I3249" s="18" t="s">
        <v>2755</v>
      </c>
      <c r="J3249" s="20">
        <v>80</v>
      </c>
      <c r="K3249" s="20">
        <v>209</v>
      </c>
      <c r="L3249" s="20">
        <v>52</v>
      </c>
      <c r="M3249" s="20">
        <v>420</v>
      </c>
      <c r="N3249" s="20">
        <v>7.2</v>
      </c>
      <c r="O3249" s="20">
        <v>64</v>
      </c>
      <c r="P3249" s="20">
        <v>97</v>
      </c>
      <c r="Q3249" s="3">
        <v>1141829</v>
      </c>
      <c r="R3249" s="3">
        <v>700000</v>
      </c>
      <c r="S3249" s="3">
        <f t="shared" si="500"/>
        <v>441829</v>
      </c>
      <c r="T3249" s="4">
        <f t="shared" si="501"/>
        <v>0.63118428571428575</v>
      </c>
      <c r="U3249" s="5">
        <f t="shared" si="502"/>
        <v>29.094473714285716</v>
      </c>
      <c r="V3249" s="2">
        <f t="shared" si="503"/>
        <v>2001</v>
      </c>
      <c r="W3249" s="18" t="str">
        <f t="shared" si="504"/>
        <v>fevral</v>
      </c>
      <c r="X3249" s="18" t="str">
        <f t="shared" si="505"/>
        <v>Michael Cuesta</v>
      </c>
      <c r="Y3249" s="18" t="str">
        <f t="shared" si="506"/>
        <v>L.I.E.</v>
      </c>
      <c r="Z3249" s="18" t="str">
        <f t="shared" si="507"/>
        <v>Normal</v>
      </c>
      <c r="AA3249" s="18" t="str">
        <f>VLOOKUP(D3249, lookups!$A$2:$B$18, 2, FALSE)</f>
        <v>Medium Budget</v>
      </c>
      <c r="AB3249" s="18" t="str">
        <f t="shared" si="508"/>
        <v>Not Recommended</v>
      </c>
      <c r="AC3249" s="18" t="str">
        <f t="shared" si="509"/>
        <v>Normal</v>
      </c>
    </row>
    <row r="3250" spans="1:29" x14ac:dyDescent="0.35">
      <c r="A3250" s="18" t="s">
        <v>4685</v>
      </c>
      <c r="B3250" s="19">
        <v>39314</v>
      </c>
      <c r="C3250" s="18" t="s">
        <v>19</v>
      </c>
      <c r="D3250" s="18" t="s">
        <v>195</v>
      </c>
      <c r="E3250" s="18" t="s">
        <v>21</v>
      </c>
      <c r="F3250" s="18" t="s">
        <v>101</v>
      </c>
      <c r="G3250" s="18" t="s">
        <v>102</v>
      </c>
      <c r="H3250" s="18" t="s">
        <v>4686</v>
      </c>
      <c r="I3250" s="18" t="s">
        <v>4687</v>
      </c>
      <c r="J3250" s="20">
        <v>168</v>
      </c>
      <c r="K3250" s="20">
        <v>408</v>
      </c>
      <c r="L3250" s="20">
        <v>90</v>
      </c>
      <c r="M3250" s="20">
        <v>0</v>
      </c>
      <c r="N3250" s="20">
        <v>8.1</v>
      </c>
      <c r="O3250" s="20">
        <v>107</v>
      </c>
      <c r="P3250" s="20">
        <v>100</v>
      </c>
      <c r="Q3250" s="3">
        <v>1134049</v>
      </c>
      <c r="R3250" s="3">
        <v>2000000</v>
      </c>
      <c r="S3250" s="3">
        <f t="shared" si="500"/>
        <v>-865951</v>
      </c>
      <c r="T3250" s="4">
        <f t="shared" si="501"/>
        <v>-0.43297550000000001</v>
      </c>
      <c r="U3250" s="5">
        <f t="shared" si="502"/>
        <v>32.226809799999998</v>
      </c>
      <c r="V3250" s="2">
        <f t="shared" si="503"/>
        <v>2007</v>
      </c>
      <c r="W3250" s="18" t="str">
        <f t="shared" si="504"/>
        <v>avgust</v>
      </c>
      <c r="X3250" s="18" t="str">
        <f t="shared" si="505"/>
        <v>David Sington</v>
      </c>
      <c r="Y3250" s="18" t="str">
        <f t="shared" si="506"/>
        <v>IN THE SHADOW OF THE MOON</v>
      </c>
      <c r="Z3250" s="18" t="str">
        <f t="shared" si="507"/>
        <v>Normal</v>
      </c>
      <c r="AA3250" s="18" t="str">
        <f>VLOOKUP(D3250, lookups!$A$2:$B$18, 2, FALSE)</f>
        <v>Low Budget</v>
      </c>
      <c r="AB3250" s="18" t="str">
        <f t="shared" si="508"/>
        <v>Not Recommended</v>
      </c>
      <c r="AC3250" s="18" t="str">
        <f t="shared" si="509"/>
        <v>High Buzz / High Score</v>
      </c>
    </row>
    <row r="3251" spans="1:29" x14ac:dyDescent="0.35">
      <c r="A3251" s="18" t="s">
        <v>3428</v>
      </c>
      <c r="B3251" s="19">
        <v>37890</v>
      </c>
      <c r="C3251" s="18" t="s">
        <v>50</v>
      </c>
      <c r="D3251" s="18" t="s">
        <v>27</v>
      </c>
      <c r="E3251" s="18" t="s">
        <v>3429</v>
      </c>
      <c r="F3251" s="18" t="s">
        <v>3430</v>
      </c>
      <c r="G3251" s="18" t="s">
        <v>150</v>
      </c>
      <c r="H3251" s="18" t="s">
        <v>3431</v>
      </c>
      <c r="I3251" s="18" t="s">
        <v>3432</v>
      </c>
      <c r="J3251" s="20">
        <v>30</v>
      </c>
      <c r="K3251" s="20">
        <v>30</v>
      </c>
      <c r="L3251" s="20">
        <v>6</v>
      </c>
      <c r="M3251" s="20">
        <v>0</v>
      </c>
      <c r="N3251" s="20">
        <v>7.4</v>
      </c>
      <c r="O3251" s="20">
        <v>105</v>
      </c>
      <c r="P3251" s="20">
        <v>83</v>
      </c>
      <c r="Q3251" s="3">
        <v>1127331</v>
      </c>
      <c r="R3251" s="3">
        <v>46000</v>
      </c>
      <c r="S3251" s="3">
        <f t="shared" si="500"/>
        <v>1081331</v>
      </c>
      <c r="T3251" s="4">
        <f t="shared" si="501"/>
        <v>23.507195652173912</v>
      </c>
      <c r="U3251" s="5">
        <f t="shared" si="502"/>
        <v>39.002878260869565</v>
      </c>
      <c r="V3251" s="2">
        <f t="shared" si="503"/>
        <v>2003</v>
      </c>
      <c r="W3251" s="18" t="str">
        <f t="shared" si="504"/>
        <v>sentyabr</v>
      </c>
      <c r="X3251" s="18" t="str">
        <f t="shared" si="505"/>
        <v>Siddiq Barmak</v>
      </c>
      <c r="Y3251" s="18" t="str">
        <f t="shared" si="506"/>
        <v>OSAMA</v>
      </c>
      <c r="Z3251" s="18" t="str">
        <f t="shared" si="507"/>
        <v>Normal</v>
      </c>
      <c r="AA3251" s="18" t="str">
        <f>VLOOKUP(D3251, lookups!$A$2:$B$18, 2, FALSE)</f>
        <v>Medium Budget</v>
      </c>
      <c r="AB3251" s="18" t="str">
        <f t="shared" si="508"/>
        <v>Not Recommended</v>
      </c>
      <c r="AC3251" s="18" t="str">
        <f t="shared" si="509"/>
        <v>Normal</v>
      </c>
    </row>
    <row r="3252" spans="1:29" x14ac:dyDescent="0.35">
      <c r="A3252" s="18" t="s">
        <v>2390</v>
      </c>
      <c r="B3252" s="19">
        <v>36734</v>
      </c>
      <c r="C3252" s="18" t="s">
        <v>50</v>
      </c>
      <c r="D3252" s="18" t="s">
        <v>27</v>
      </c>
      <c r="E3252" s="18" t="s">
        <v>21</v>
      </c>
      <c r="F3252" s="18" t="s">
        <v>22</v>
      </c>
      <c r="G3252" s="18" t="s">
        <v>110</v>
      </c>
      <c r="H3252" s="18" t="s">
        <v>2391</v>
      </c>
      <c r="I3252" s="18" t="s">
        <v>2392</v>
      </c>
      <c r="J3252" s="20">
        <v>328</v>
      </c>
      <c r="K3252" s="20">
        <v>407</v>
      </c>
      <c r="L3252" s="20">
        <v>7</v>
      </c>
      <c r="M3252" s="20">
        <v>0</v>
      </c>
      <c r="N3252" s="20">
        <v>6.5</v>
      </c>
      <c r="O3252" s="20">
        <v>46</v>
      </c>
      <c r="P3252" s="20">
        <v>86</v>
      </c>
      <c r="Q3252" s="3">
        <v>1114943</v>
      </c>
      <c r="R3252" s="3">
        <v>500000</v>
      </c>
      <c r="S3252" s="3">
        <f t="shared" si="500"/>
        <v>614943</v>
      </c>
      <c r="T3252" s="4">
        <f t="shared" si="501"/>
        <v>1.229886</v>
      </c>
      <c r="U3252" s="5">
        <f t="shared" si="502"/>
        <v>26.491954400000001</v>
      </c>
      <c r="V3252" s="2">
        <f t="shared" si="503"/>
        <v>2000</v>
      </c>
      <c r="W3252" s="18" t="str">
        <f t="shared" si="504"/>
        <v>iyul</v>
      </c>
      <c r="X3252" s="18" t="str">
        <f t="shared" si="505"/>
        <v>Greg Harrison</v>
      </c>
      <c r="Y3252" s="18" t="str">
        <f t="shared" si="506"/>
        <v>GROOVE</v>
      </c>
      <c r="Z3252" s="18" t="str">
        <f t="shared" si="507"/>
        <v>Normal</v>
      </c>
      <c r="AA3252" s="18" t="str">
        <f>VLOOKUP(D3252, lookups!$A$2:$B$18, 2, FALSE)</f>
        <v>Medium Budget</v>
      </c>
      <c r="AB3252" s="18" t="str">
        <f t="shared" si="508"/>
        <v>Not Recommended</v>
      </c>
      <c r="AC3252" s="18" t="str">
        <f t="shared" si="509"/>
        <v>Normal</v>
      </c>
    </row>
    <row r="3253" spans="1:29" x14ac:dyDescent="0.35">
      <c r="A3253" s="18" t="s">
        <v>3520</v>
      </c>
      <c r="B3253" s="19">
        <v>37894</v>
      </c>
      <c r="C3253" s="18" t="s">
        <v>50</v>
      </c>
      <c r="D3253" s="18" t="s">
        <v>38</v>
      </c>
      <c r="E3253" s="18" t="s">
        <v>21</v>
      </c>
      <c r="F3253" s="18" t="s">
        <v>22</v>
      </c>
      <c r="G3253" s="18" t="s">
        <v>102</v>
      </c>
      <c r="H3253" s="18" t="s">
        <v>3243</v>
      </c>
      <c r="I3253" s="18" t="s">
        <v>3244</v>
      </c>
      <c r="J3253" s="20">
        <v>69</v>
      </c>
      <c r="K3253" s="20">
        <v>155</v>
      </c>
      <c r="L3253" s="20">
        <v>0</v>
      </c>
      <c r="M3253" s="20">
        <v>44</v>
      </c>
      <c r="N3253" s="20">
        <v>6</v>
      </c>
      <c r="O3253" s="20">
        <v>3</v>
      </c>
      <c r="P3253" s="20">
        <v>101</v>
      </c>
      <c r="Q3253" s="3">
        <v>1111615</v>
      </c>
      <c r="R3253" s="3">
        <v>500000</v>
      </c>
      <c r="S3253" s="3">
        <f t="shared" si="500"/>
        <v>611615</v>
      </c>
      <c r="T3253" s="4">
        <f t="shared" si="501"/>
        <v>1.22323</v>
      </c>
      <c r="U3253" s="5">
        <f t="shared" si="502"/>
        <v>24.493691999999999</v>
      </c>
      <c r="V3253" s="2">
        <f t="shared" si="503"/>
        <v>2003</v>
      </c>
      <c r="W3253" s="18" t="str">
        <f t="shared" si="504"/>
        <v>sentyabr</v>
      </c>
      <c r="X3253" s="18" t="str">
        <f t="shared" si="505"/>
        <v>Kurt Hale</v>
      </c>
      <c r="Y3253" s="18" t="str">
        <f t="shared" si="506"/>
        <v>THE R.M.</v>
      </c>
      <c r="Z3253" s="18" t="str">
        <f t="shared" si="507"/>
        <v>Normal</v>
      </c>
      <c r="AA3253" s="18" t="str">
        <f>VLOOKUP(D3253, lookups!$A$2:$B$18, 2, FALSE)</f>
        <v>Medium Budget</v>
      </c>
      <c r="AB3253" s="18" t="str">
        <f t="shared" si="508"/>
        <v>Not Recommended</v>
      </c>
      <c r="AC3253" s="18" t="str">
        <f t="shared" si="509"/>
        <v>Normal</v>
      </c>
    </row>
    <row r="3254" spans="1:29" x14ac:dyDescent="0.35">
      <c r="A3254" s="18" t="s">
        <v>5322</v>
      </c>
      <c r="B3254" s="19">
        <v>40016</v>
      </c>
      <c r="C3254" s="18" t="s">
        <v>50</v>
      </c>
      <c r="D3254" s="18" t="s">
        <v>27</v>
      </c>
      <c r="E3254" s="18" t="s">
        <v>21</v>
      </c>
      <c r="F3254" s="18" t="s">
        <v>22</v>
      </c>
      <c r="G3254" s="18" t="s">
        <v>110</v>
      </c>
      <c r="H3254" s="18" t="s">
        <v>1274</v>
      </c>
      <c r="I3254" s="18" t="s">
        <v>5323</v>
      </c>
      <c r="J3254" s="20">
        <v>6000</v>
      </c>
      <c r="K3254" s="20">
        <v>8876</v>
      </c>
      <c r="L3254" s="20">
        <v>127</v>
      </c>
      <c r="M3254" s="20">
        <v>0</v>
      </c>
      <c r="N3254" s="20">
        <v>7.2</v>
      </c>
      <c r="O3254" s="20">
        <v>161</v>
      </c>
      <c r="P3254" s="20">
        <v>125</v>
      </c>
      <c r="Q3254" s="3">
        <v>1110286</v>
      </c>
      <c r="R3254" s="3">
        <v>4825000</v>
      </c>
      <c r="S3254" s="3">
        <f t="shared" si="500"/>
        <v>-3714714</v>
      </c>
      <c r="T3254" s="4">
        <f t="shared" si="501"/>
        <v>-0.76988891191709841</v>
      </c>
      <c r="U3254" s="5">
        <f t="shared" si="502"/>
        <v>28.492044435233161</v>
      </c>
      <c r="V3254" s="2">
        <f t="shared" si="503"/>
        <v>2009</v>
      </c>
      <c r="W3254" s="18" t="str">
        <f t="shared" si="504"/>
        <v>iyul</v>
      </c>
      <c r="X3254" s="18" t="str">
        <f t="shared" si="505"/>
        <v>Rodrigo GarcÃ­a</v>
      </c>
      <c r="Y3254" s="18" t="str">
        <f t="shared" si="506"/>
        <v>MOTHER AND CHİLD</v>
      </c>
      <c r="Z3254" s="18" t="str">
        <f t="shared" si="507"/>
        <v>Normal</v>
      </c>
      <c r="AA3254" s="18" t="str">
        <f>VLOOKUP(D3254, lookups!$A$2:$B$18, 2, FALSE)</f>
        <v>Medium Budget</v>
      </c>
      <c r="AB3254" s="18" t="str">
        <f t="shared" si="508"/>
        <v>Not Recommended</v>
      </c>
      <c r="AC3254" s="18" t="str">
        <f t="shared" si="509"/>
        <v>Normal</v>
      </c>
    </row>
    <row r="3255" spans="1:29" x14ac:dyDescent="0.35">
      <c r="A3255" s="18" t="s">
        <v>3804</v>
      </c>
      <c r="B3255" s="19">
        <v>38035</v>
      </c>
      <c r="C3255" s="18" t="s">
        <v>50</v>
      </c>
      <c r="D3255" s="18" t="s">
        <v>95</v>
      </c>
      <c r="E3255" s="18" t="s">
        <v>3419</v>
      </c>
      <c r="F3255" s="18" t="s">
        <v>3420</v>
      </c>
      <c r="G3255" s="18" t="s">
        <v>110</v>
      </c>
      <c r="H3255" s="18" t="s">
        <v>3421</v>
      </c>
      <c r="I3255" s="18" t="s">
        <v>3805</v>
      </c>
      <c r="J3255" s="20">
        <v>717</v>
      </c>
      <c r="K3255" s="20">
        <v>1730</v>
      </c>
      <c r="L3255" s="20">
        <v>16</v>
      </c>
      <c r="M3255" s="20">
        <v>0</v>
      </c>
      <c r="N3255" s="20">
        <v>8.1</v>
      </c>
      <c r="O3255" s="20">
        <v>86</v>
      </c>
      <c r="P3255" s="20">
        <v>148</v>
      </c>
      <c r="Q3255" s="3">
        <v>1110186</v>
      </c>
      <c r="R3255" s="3">
        <v>12800000</v>
      </c>
      <c r="S3255" s="3">
        <f t="shared" si="500"/>
        <v>-11689814</v>
      </c>
      <c r="T3255" s="4">
        <f t="shared" si="501"/>
        <v>-0.91326671874999998</v>
      </c>
      <c r="U3255" s="5">
        <f t="shared" si="502"/>
        <v>32.034693312499996</v>
      </c>
      <c r="V3255" s="2">
        <f t="shared" si="503"/>
        <v>2004</v>
      </c>
      <c r="W3255" s="18" t="str">
        <f t="shared" si="504"/>
        <v>fevral</v>
      </c>
      <c r="X3255" s="18" t="str">
        <f t="shared" si="505"/>
        <v>Je-kyu Kang</v>
      </c>
      <c r="Y3255" s="18" t="str">
        <f t="shared" si="506"/>
        <v>TAE GUK Gİ: THE BROTHERHOOD OF WAR</v>
      </c>
      <c r="Z3255" s="18" t="str">
        <f t="shared" si="507"/>
        <v>Normal</v>
      </c>
      <c r="AA3255" s="18" t="str">
        <f>VLOOKUP(D3255, lookups!$A$2:$B$18, 2, FALSE)</f>
        <v>High Budget</v>
      </c>
      <c r="AB3255" s="18" t="str">
        <f t="shared" si="508"/>
        <v>Not Recommended</v>
      </c>
      <c r="AC3255" s="18" t="str">
        <f t="shared" si="509"/>
        <v>High Buzz / High Score</v>
      </c>
    </row>
    <row r="3256" spans="1:29" x14ac:dyDescent="0.35">
      <c r="A3256" s="18" t="s">
        <v>932</v>
      </c>
      <c r="B3256" s="19">
        <v>33865</v>
      </c>
      <c r="C3256" s="18" t="s">
        <v>50</v>
      </c>
      <c r="D3256" s="18" t="s">
        <v>20</v>
      </c>
      <c r="E3256" s="18" t="s">
        <v>21</v>
      </c>
      <c r="F3256" s="18" t="s">
        <v>22</v>
      </c>
      <c r="G3256" s="18" t="s">
        <v>110</v>
      </c>
      <c r="H3256" s="18" t="s">
        <v>933</v>
      </c>
      <c r="I3256" s="18" t="s">
        <v>934</v>
      </c>
      <c r="J3256" s="20">
        <v>722</v>
      </c>
      <c r="K3256" s="20">
        <v>1201</v>
      </c>
      <c r="L3256" s="20">
        <v>261</v>
      </c>
      <c r="M3256" s="20">
        <v>247</v>
      </c>
      <c r="N3256" s="20">
        <v>6.8</v>
      </c>
      <c r="O3256" s="20">
        <v>19</v>
      </c>
      <c r="P3256" s="20">
        <v>103</v>
      </c>
      <c r="Q3256" s="3">
        <v>1100000</v>
      </c>
      <c r="R3256" s="3">
        <v>5000000</v>
      </c>
      <c r="S3256" s="3">
        <f t="shared" si="500"/>
        <v>-3900000</v>
      </c>
      <c r="T3256" s="4">
        <f t="shared" si="501"/>
        <v>-0.78</v>
      </c>
      <c r="U3256" s="5">
        <f t="shared" si="502"/>
        <v>26.912699999999997</v>
      </c>
      <c r="V3256" s="2">
        <f t="shared" si="503"/>
        <v>1992</v>
      </c>
      <c r="W3256" s="18" t="str">
        <f t="shared" si="504"/>
        <v>sentyabr</v>
      </c>
      <c r="X3256" s="18" t="str">
        <f t="shared" si="505"/>
        <v>Paul Schrader</v>
      </c>
      <c r="Y3256" s="18" t="str">
        <f t="shared" si="506"/>
        <v>LİGHT SLEEPER</v>
      </c>
      <c r="Z3256" s="18" t="str">
        <f t="shared" si="507"/>
        <v>Normal</v>
      </c>
      <c r="AA3256" s="18" t="str">
        <f>VLOOKUP(D3256, lookups!$A$2:$B$18, 2, FALSE)</f>
        <v>Medium Budget</v>
      </c>
      <c r="AB3256" s="18" t="str">
        <f t="shared" si="508"/>
        <v>Not Recommended</v>
      </c>
      <c r="AC3256" s="18" t="str">
        <f t="shared" si="509"/>
        <v>Normal</v>
      </c>
    </row>
    <row r="3257" spans="1:29" x14ac:dyDescent="0.35">
      <c r="A3257" s="18" t="s">
        <v>3486</v>
      </c>
      <c r="B3257" s="19">
        <v>37755</v>
      </c>
      <c r="C3257" s="18" t="s">
        <v>50</v>
      </c>
      <c r="D3257" s="18" t="s">
        <v>58</v>
      </c>
      <c r="E3257" s="18" t="s">
        <v>21</v>
      </c>
      <c r="F3257" s="18" t="s">
        <v>22</v>
      </c>
      <c r="G3257" s="18" t="s">
        <v>150</v>
      </c>
      <c r="H3257" s="18" t="s">
        <v>3487</v>
      </c>
      <c r="I3257" s="18" t="s">
        <v>3488</v>
      </c>
      <c r="J3257" s="20">
        <v>178</v>
      </c>
      <c r="K3257" s="20">
        <v>359</v>
      </c>
      <c r="L3257" s="20">
        <v>0</v>
      </c>
      <c r="M3257" s="20">
        <v>32</v>
      </c>
      <c r="N3257" s="20">
        <v>3.3</v>
      </c>
      <c r="O3257" s="20">
        <v>7</v>
      </c>
      <c r="P3257" s="20">
        <v>120</v>
      </c>
      <c r="Q3257" s="3">
        <v>1098224</v>
      </c>
      <c r="R3257" s="3">
        <v>2000000</v>
      </c>
      <c r="S3257" s="3">
        <f t="shared" si="500"/>
        <v>-901776</v>
      </c>
      <c r="T3257" s="4">
        <f t="shared" si="501"/>
        <v>-0.45088800000000001</v>
      </c>
      <c r="U3257" s="5">
        <f t="shared" si="502"/>
        <v>13.0228448</v>
      </c>
      <c r="V3257" s="2">
        <f t="shared" si="503"/>
        <v>2003</v>
      </c>
      <c r="W3257" s="18" t="str">
        <f t="shared" si="504"/>
        <v>may</v>
      </c>
      <c r="X3257" s="18" t="str">
        <f t="shared" si="505"/>
        <v>Gary Rogers</v>
      </c>
      <c r="Y3257" s="18" t="str">
        <f t="shared" si="506"/>
        <v>THE BOOK OF MORMON MOVİE, VOLUME 1: THE JOURNEY</v>
      </c>
      <c r="Z3257" s="18" t="str">
        <f t="shared" si="507"/>
        <v>Normal</v>
      </c>
      <c r="AA3257" s="18" t="str">
        <f>VLOOKUP(D3257, lookups!$A$2:$B$18, 2, FALSE)</f>
        <v>High Budget</v>
      </c>
      <c r="AB3257" s="18" t="str">
        <f t="shared" si="508"/>
        <v>Not Recommended</v>
      </c>
      <c r="AC3257" s="18" t="str">
        <f t="shared" si="509"/>
        <v>High Buzz Mismatch</v>
      </c>
    </row>
    <row r="3258" spans="1:29" x14ac:dyDescent="0.35">
      <c r="A3258" s="18" t="s">
        <v>5610</v>
      </c>
      <c r="B3258" s="19">
        <v>40516</v>
      </c>
      <c r="C3258" s="18" t="s">
        <v>50</v>
      </c>
      <c r="D3258" s="18" t="s">
        <v>79</v>
      </c>
      <c r="E3258" s="18" t="s">
        <v>21</v>
      </c>
      <c r="F3258" s="18" t="s">
        <v>101</v>
      </c>
      <c r="G3258" s="18" t="s">
        <v>110</v>
      </c>
      <c r="H3258" s="18" t="s">
        <v>1037</v>
      </c>
      <c r="I3258" s="18" t="s">
        <v>3894</v>
      </c>
      <c r="J3258" s="20">
        <v>5000</v>
      </c>
      <c r="K3258" s="20">
        <v>7692</v>
      </c>
      <c r="L3258" s="20">
        <v>13</v>
      </c>
      <c r="M3258" s="20">
        <v>0</v>
      </c>
      <c r="N3258" s="20">
        <v>7.2</v>
      </c>
      <c r="O3258" s="20">
        <v>163</v>
      </c>
      <c r="P3258" s="20">
        <v>113</v>
      </c>
      <c r="Q3258" s="3">
        <v>1094798</v>
      </c>
      <c r="R3258" s="3">
        <v>7200000</v>
      </c>
      <c r="S3258" s="3">
        <f t="shared" si="500"/>
        <v>-6105202</v>
      </c>
      <c r="T3258" s="4">
        <f t="shared" si="501"/>
        <v>-0.84794472222222217</v>
      </c>
      <c r="U3258" s="5">
        <f t="shared" si="502"/>
        <v>28.460822111111113</v>
      </c>
      <c r="V3258" s="2">
        <f t="shared" si="503"/>
        <v>2010</v>
      </c>
      <c r="W3258" s="18" t="str">
        <f t="shared" si="504"/>
        <v>dekabr</v>
      </c>
      <c r="X3258" s="18" t="str">
        <f t="shared" si="505"/>
        <v>Nigel Cole</v>
      </c>
      <c r="Y3258" s="18" t="str">
        <f t="shared" si="506"/>
        <v>MADE İN DAGENHAM</v>
      </c>
      <c r="Z3258" s="18" t="str">
        <f t="shared" si="507"/>
        <v>Normal</v>
      </c>
      <c r="AA3258" s="18" t="str">
        <f>VLOOKUP(D3258, lookups!$A$2:$B$18, 2, FALSE)</f>
        <v>Medium Budget</v>
      </c>
      <c r="AB3258" s="18" t="str">
        <f t="shared" si="508"/>
        <v>Not Recommended</v>
      </c>
      <c r="AC3258" s="18" t="str">
        <f t="shared" si="509"/>
        <v>Normal</v>
      </c>
    </row>
    <row r="3259" spans="1:29" x14ac:dyDescent="0.35">
      <c r="A3259" s="18" t="s">
        <v>5442</v>
      </c>
      <c r="B3259" s="19">
        <v>39929</v>
      </c>
      <c r="C3259" s="18" t="s">
        <v>19</v>
      </c>
      <c r="D3259" s="18" t="s">
        <v>38</v>
      </c>
      <c r="E3259" s="18" t="s">
        <v>21</v>
      </c>
      <c r="F3259" s="18" t="s">
        <v>356</v>
      </c>
      <c r="G3259" s="18" t="s">
        <v>102</v>
      </c>
      <c r="H3259" s="18" t="s">
        <v>2883</v>
      </c>
      <c r="I3259" s="18" t="s">
        <v>5443</v>
      </c>
      <c r="J3259" s="20">
        <v>968</v>
      </c>
      <c r="K3259" s="20">
        <v>4270</v>
      </c>
      <c r="L3259" s="20">
        <v>50</v>
      </c>
      <c r="M3259" s="20">
        <v>0</v>
      </c>
      <c r="N3259" s="20">
        <v>7</v>
      </c>
      <c r="O3259" s="20">
        <v>41</v>
      </c>
      <c r="P3259" s="20">
        <v>118</v>
      </c>
      <c r="Q3259" s="3">
        <v>1089445</v>
      </c>
      <c r="R3259" s="3">
        <v>12500000</v>
      </c>
      <c r="S3259" s="3">
        <f t="shared" si="500"/>
        <v>-11410555</v>
      </c>
      <c r="T3259" s="4">
        <f t="shared" si="501"/>
        <v>-0.9128444</v>
      </c>
      <c r="U3259" s="5">
        <f t="shared" si="502"/>
        <v>27.63486224</v>
      </c>
      <c r="V3259" s="2">
        <f t="shared" si="503"/>
        <v>2009</v>
      </c>
      <c r="W3259" s="18" t="str">
        <f t="shared" si="504"/>
        <v>aprel</v>
      </c>
      <c r="X3259" s="18" t="str">
        <f t="shared" si="505"/>
        <v>William Dear</v>
      </c>
      <c r="Y3259" s="18" t="str">
        <f t="shared" si="506"/>
        <v>THE PERFECT GAME</v>
      </c>
      <c r="Z3259" s="18" t="str">
        <f t="shared" si="507"/>
        <v>Normal</v>
      </c>
      <c r="AA3259" s="18" t="str">
        <f>VLOOKUP(D3259, lookups!$A$2:$B$18, 2, FALSE)</f>
        <v>Medium Budget</v>
      </c>
      <c r="AB3259" s="18" t="str">
        <f t="shared" si="508"/>
        <v>Not Recommended</v>
      </c>
      <c r="AC3259" s="18" t="str">
        <f t="shared" si="509"/>
        <v>Normal</v>
      </c>
    </row>
    <row r="3260" spans="1:29" x14ac:dyDescent="0.35">
      <c r="A3260" s="18" t="s">
        <v>5152</v>
      </c>
      <c r="B3260" s="19">
        <v>39744</v>
      </c>
      <c r="C3260" s="18" t="s">
        <v>50</v>
      </c>
      <c r="D3260" s="18" t="s">
        <v>38</v>
      </c>
      <c r="E3260" s="18" t="s">
        <v>21</v>
      </c>
      <c r="F3260" s="18" t="s">
        <v>22</v>
      </c>
      <c r="G3260" s="18" t="s">
        <v>110</v>
      </c>
      <c r="H3260" s="18" t="s">
        <v>221</v>
      </c>
      <c r="I3260" s="18" t="s">
        <v>388</v>
      </c>
      <c r="J3260" s="20">
        <v>22000</v>
      </c>
      <c r="K3260" s="20">
        <v>71973</v>
      </c>
      <c r="L3260" s="20">
        <v>272</v>
      </c>
      <c r="M3260" s="20">
        <v>845</v>
      </c>
      <c r="N3260" s="20">
        <v>5.7</v>
      </c>
      <c r="O3260" s="20">
        <v>137</v>
      </c>
      <c r="P3260" s="20">
        <v>104</v>
      </c>
      <c r="Q3260" s="3">
        <v>1089365</v>
      </c>
      <c r="R3260" s="3">
        <v>25000000</v>
      </c>
      <c r="S3260" s="3">
        <f t="shared" si="500"/>
        <v>-23910635</v>
      </c>
      <c r="T3260" s="4">
        <f t="shared" si="501"/>
        <v>-0.95642539999999998</v>
      </c>
      <c r="U3260" s="5">
        <f t="shared" si="502"/>
        <v>22.501929839999999</v>
      </c>
      <c r="V3260" s="2">
        <f t="shared" si="503"/>
        <v>2008</v>
      </c>
      <c r="W3260" s="18" t="str">
        <f t="shared" si="504"/>
        <v>oktyabr</v>
      </c>
      <c r="X3260" s="18" t="str">
        <f t="shared" si="505"/>
        <v>Barry Levinson</v>
      </c>
      <c r="Y3260" s="18" t="str">
        <f t="shared" si="506"/>
        <v>WHAT JUST HAPPENED</v>
      </c>
      <c r="Z3260" s="18" t="str">
        <f t="shared" si="507"/>
        <v>Normal</v>
      </c>
      <c r="AA3260" s="18" t="str">
        <f>VLOOKUP(D3260, lookups!$A$2:$B$18, 2, FALSE)</f>
        <v>Medium Budget</v>
      </c>
      <c r="AB3260" s="18" t="str">
        <f t="shared" si="508"/>
        <v>Not Recommended</v>
      </c>
      <c r="AC3260" s="18" t="str">
        <f t="shared" si="509"/>
        <v>High Buzz Mismatch</v>
      </c>
    </row>
    <row r="3261" spans="1:29" x14ac:dyDescent="0.35">
      <c r="A3261" s="18" t="s">
        <v>3834</v>
      </c>
      <c r="B3261" s="19">
        <v>38078</v>
      </c>
      <c r="C3261" s="18" t="s">
        <v>50</v>
      </c>
      <c r="D3261" s="18" t="s">
        <v>27</v>
      </c>
      <c r="E3261" s="18" t="s">
        <v>21</v>
      </c>
      <c r="F3261" s="18" t="s">
        <v>1895</v>
      </c>
      <c r="G3261" s="18" t="s">
        <v>110</v>
      </c>
      <c r="H3261" s="18" t="s">
        <v>1110</v>
      </c>
      <c r="I3261" s="18" t="s">
        <v>1845</v>
      </c>
      <c r="J3261" s="20">
        <v>23000</v>
      </c>
      <c r="K3261" s="20">
        <v>24994</v>
      </c>
      <c r="L3261" s="20">
        <v>122</v>
      </c>
      <c r="M3261" s="20">
        <v>21000</v>
      </c>
      <c r="N3261" s="20">
        <v>7.7</v>
      </c>
      <c r="O3261" s="20">
        <v>204</v>
      </c>
      <c r="P3261" s="20">
        <v>94</v>
      </c>
      <c r="Q3261" s="3">
        <v>1082044</v>
      </c>
      <c r="R3261" s="3">
        <v>5000000</v>
      </c>
      <c r="S3261" s="3">
        <f t="shared" si="500"/>
        <v>-3917956</v>
      </c>
      <c r="T3261" s="4">
        <f t="shared" si="501"/>
        <v>-0.78359120000000004</v>
      </c>
      <c r="U3261" s="5">
        <f t="shared" si="502"/>
        <v>32.586563519999999</v>
      </c>
      <c r="V3261" s="2">
        <f t="shared" si="503"/>
        <v>2004</v>
      </c>
      <c r="W3261" s="18" t="str">
        <f t="shared" si="504"/>
        <v>aprel</v>
      </c>
      <c r="X3261" s="18" t="str">
        <f t="shared" si="505"/>
        <v>Brad Anderson</v>
      </c>
      <c r="Y3261" s="18" t="str">
        <f t="shared" si="506"/>
        <v>THE MACHİNİST</v>
      </c>
      <c r="Z3261" s="18" t="str">
        <f t="shared" si="507"/>
        <v>Normal</v>
      </c>
      <c r="AA3261" s="18" t="str">
        <f>VLOOKUP(D3261, lookups!$A$2:$B$18, 2, FALSE)</f>
        <v>Medium Budget</v>
      </c>
      <c r="AB3261" s="18" t="str">
        <f t="shared" si="508"/>
        <v>Not Recommended</v>
      </c>
      <c r="AC3261" s="18" t="str">
        <f t="shared" si="509"/>
        <v>Normal</v>
      </c>
    </row>
    <row r="3262" spans="1:29" x14ac:dyDescent="0.35">
      <c r="A3262" s="18" t="s">
        <v>1324</v>
      </c>
      <c r="B3262" s="19">
        <v>35399</v>
      </c>
      <c r="C3262" s="18" t="s">
        <v>50</v>
      </c>
      <c r="D3262" s="18" t="s">
        <v>20</v>
      </c>
      <c r="E3262" s="18" t="s">
        <v>21</v>
      </c>
      <c r="F3262" s="18" t="s">
        <v>22</v>
      </c>
      <c r="G3262" s="18" t="s">
        <v>110</v>
      </c>
      <c r="H3262" s="18" t="s">
        <v>1325</v>
      </c>
      <c r="I3262" s="18" t="s">
        <v>1326</v>
      </c>
      <c r="J3262" s="20">
        <v>1000</v>
      </c>
      <c r="K3262" s="20">
        <v>2228</v>
      </c>
      <c r="L3262" s="20">
        <v>30</v>
      </c>
      <c r="M3262" s="20">
        <v>145</v>
      </c>
      <c r="N3262" s="20">
        <v>6.1</v>
      </c>
      <c r="O3262" s="20">
        <v>42</v>
      </c>
      <c r="P3262" s="20">
        <v>101</v>
      </c>
      <c r="Q3262" s="3">
        <v>1075288</v>
      </c>
      <c r="R3262" s="3">
        <v>22000000</v>
      </c>
      <c r="S3262" s="3">
        <f t="shared" si="500"/>
        <v>-20924712</v>
      </c>
      <c r="T3262" s="4">
        <f t="shared" si="501"/>
        <v>-0.95112327272727271</v>
      </c>
      <c r="U3262" s="5">
        <f t="shared" si="502"/>
        <v>24.034050690909091</v>
      </c>
      <c r="V3262" s="2">
        <f t="shared" si="503"/>
        <v>1996</v>
      </c>
      <c r="W3262" s="18" t="str">
        <f t="shared" si="504"/>
        <v>noyabr</v>
      </c>
      <c r="X3262" s="18" t="str">
        <f t="shared" si="505"/>
        <v>Bob Rafelson</v>
      </c>
      <c r="Y3262" s="18" t="str">
        <f t="shared" si="506"/>
        <v>BLOOD AND WİNE</v>
      </c>
      <c r="Z3262" s="18" t="str">
        <f t="shared" si="507"/>
        <v>Normal</v>
      </c>
      <c r="AA3262" s="18" t="str">
        <f>VLOOKUP(D3262, lookups!$A$2:$B$18, 2, FALSE)</f>
        <v>Medium Budget</v>
      </c>
      <c r="AB3262" s="18" t="str">
        <f t="shared" si="508"/>
        <v>Not Recommended</v>
      </c>
      <c r="AC3262" s="18" t="str">
        <f t="shared" si="509"/>
        <v>Normal</v>
      </c>
    </row>
    <row r="3263" spans="1:29" x14ac:dyDescent="0.35">
      <c r="A3263" s="18" t="s">
        <v>4846</v>
      </c>
      <c r="B3263" s="19">
        <v>39411</v>
      </c>
      <c r="C3263" s="18" t="s">
        <v>50</v>
      </c>
      <c r="D3263" s="18" t="s">
        <v>79</v>
      </c>
      <c r="E3263" s="18" t="s">
        <v>21</v>
      </c>
      <c r="F3263" s="18" t="s">
        <v>101</v>
      </c>
      <c r="G3263" s="18" t="s">
        <v>150</v>
      </c>
      <c r="H3263" s="18" t="s">
        <v>1454</v>
      </c>
      <c r="I3263" s="18" t="s">
        <v>4847</v>
      </c>
      <c r="J3263" s="20">
        <v>14000</v>
      </c>
      <c r="K3263" s="20">
        <v>15848</v>
      </c>
      <c r="L3263" s="20">
        <v>14</v>
      </c>
      <c r="M3263" s="20">
        <v>429</v>
      </c>
      <c r="N3263" s="20">
        <v>6.9</v>
      </c>
      <c r="O3263" s="20">
        <v>90</v>
      </c>
      <c r="P3263" s="20">
        <v>92</v>
      </c>
      <c r="Q3263" s="3">
        <v>1071240</v>
      </c>
      <c r="R3263" s="3">
        <v>8000000</v>
      </c>
      <c r="S3263" s="3">
        <f t="shared" si="500"/>
        <v>-6928760</v>
      </c>
      <c r="T3263" s="4">
        <f t="shared" si="501"/>
        <v>-0.86609499999999995</v>
      </c>
      <c r="U3263" s="5">
        <f t="shared" si="502"/>
        <v>27.296462000000002</v>
      </c>
      <c r="V3263" s="2">
        <f t="shared" si="503"/>
        <v>2007</v>
      </c>
      <c r="W3263" s="18" t="str">
        <f t="shared" si="504"/>
        <v>noyabr</v>
      </c>
      <c r="X3263" s="18" t="str">
        <f t="shared" si="505"/>
        <v>Anand Tucker</v>
      </c>
      <c r="Y3263" s="18" t="str">
        <f t="shared" si="506"/>
        <v>WHEN DİD YOU LAST SEE YOUR FATHER?</v>
      </c>
      <c r="Z3263" s="18" t="str">
        <f t="shared" si="507"/>
        <v>Normal</v>
      </c>
      <c r="AA3263" s="18" t="str">
        <f>VLOOKUP(D3263, lookups!$A$2:$B$18, 2, FALSE)</f>
        <v>Medium Budget</v>
      </c>
      <c r="AB3263" s="18" t="str">
        <f t="shared" si="508"/>
        <v>Not Recommended</v>
      </c>
      <c r="AC3263" s="18" t="str">
        <f t="shared" si="509"/>
        <v>Normal</v>
      </c>
    </row>
    <row r="3264" spans="1:29" x14ac:dyDescent="0.35">
      <c r="A3264" s="18" t="s">
        <v>6025</v>
      </c>
      <c r="B3264" s="19">
        <v>40551</v>
      </c>
      <c r="C3264" s="18" t="s">
        <v>50</v>
      </c>
      <c r="D3264" s="18" t="s">
        <v>79</v>
      </c>
      <c r="E3264" s="18" t="s">
        <v>21</v>
      </c>
      <c r="F3264" s="18" t="s">
        <v>1895</v>
      </c>
      <c r="G3264" s="18" t="s">
        <v>150</v>
      </c>
      <c r="H3264" s="18" t="s">
        <v>5814</v>
      </c>
      <c r="I3264" s="18" t="s">
        <v>1296</v>
      </c>
      <c r="J3264" s="20">
        <v>877</v>
      </c>
      <c r="K3264" s="20">
        <v>3497</v>
      </c>
      <c r="L3264" s="20">
        <v>596</v>
      </c>
      <c r="M3264" s="20">
        <v>2000</v>
      </c>
      <c r="N3264" s="20">
        <v>5.9</v>
      </c>
      <c r="O3264" s="20">
        <v>77</v>
      </c>
      <c r="P3264" s="20">
        <v>102</v>
      </c>
      <c r="Q3264" s="3">
        <v>1068392</v>
      </c>
      <c r="R3264" s="3">
        <v>36000000</v>
      </c>
      <c r="S3264" s="3">
        <f t="shared" si="500"/>
        <v>-34931608</v>
      </c>
      <c r="T3264" s="4">
        <f t="shared" si="501"/>
        <v>-0.97032244444444449</v>
      </c>
      <c r="U3264" s="5">
        <f t="shared" si="502"/>
        <v>23.411871022222222</v>
      </c>
      <c r="V3264" s="2">
        <f t="shared" si="503"/>
        <v>2011</v>
      </c>
      <c r="W3264" s="18" t="str">
        <f t="shared" si="504"/>
        <v>yanvar</v>
      </c>
      <c r="X3264" s="18" t="str">
        <f t="shared" si="505"/>
        <v>Roland JoffÃ©</v>
      </c>
      <c r="Y3264" s="18" t="str">
        <f t="shared" si="506"/>
        <v>THERE BE DRAGONS</v>
      </c>
      <c r="Z3264" s="18" t="str">
        <f t="shared" si="507"/>
        <v>Normal</v>
      </c>
      <c r="AA3264" s="18" t="str">
        <f>VLOOKUP(D3264, lookups!$A$2:$B$18, 2, FALSE)</f>
        <v>Medium Budget</v>
      </c>
      <c r="AB3264" s="18" t="str">
        <f t="shared" si="508"/>
        <v>Not Recommended</v>
      </c>
      <c r="AC3264" s="18" t="str">
        <f t="shared" si="509"/>
        <v>High Buzz Mismatch</v>
      </c>
    </row>
    <row r="3265" spans="1:29" x14ac:dyDescent="0.35">
      <c r="A3265" s="18" t="s">
        <v>4754</v>
      </c>
      <c r="B3265" s="19">
        <v>39397</v>
      </c>
      <c r="C3265" s="18" t="s">
        <v>50</v>
      </c>
      <c r="D3265" s="18" t="s">
        <v>27</v>
      </c>
      <c r="F3265" s="18" t="s">
        <v>22</v>
      </c>
      <c r="G3265" s="18" t="s">
        <v>110</v>
      </c>
      <c r="H3265" s="18" t="s">
        <v>4755</v>
      </c>
      <c r="I3265" s="18" t="s">
        <v>717</v>
      </c>
      <c r="J3265" s="20">
        <v>482</v>
      </c>
      <c r="K3265" s="20">
        <v>1526</v>
      </c>
      <c r="L3265" s="20">
        <v>58</v>
      </c>
      <c r="M3265" s="20">
        <v>411</v>
      </c>
      <c r="N3265" s="20">
        <v>5.8</v>
      </c>
      <c r="O3265" s="20">
        <v>43</v>
      </c>
      <c r="P3265" s="20">
        <v>111</v>
      </c>
      <c r="Q3265" s="3">
        <v>1066555</v>
      </c>
      <c r="R3265" s="3">
        <v>11000000</v>
      </c>
      <c r="S3265" s="3">
        <f t="shared" si="500"/>
        <v>-9933445</v>
      </c>
      <c r="T3265" s="4">
        <f t="shared" si="501"/>
        <v>-0.90304045454545456</v>
      </c>
      <c r="U3265" s="5">
        <f t="shared" si="502"/>
        <v>22.879883818181817</v>
      </c>
      <c r="V3265" s="2">
        <f t="shared" si="503"/>
        <v>2007</v>
      </c>
      <c r="W3265" s="18" t="str">
        <f t="shared" si="504"/>
        <v>noyabr</v>
      </c>
      <c r="X3265" s="18" t="str">
        <f t="shared" si="505"/>
        <v>Christopher Cain</v>
      </c>
      <c r="Y3265" s="18" t="str">
        <f t="shared" si="506"/>
        <v>SEPTEMBER DAWN</v>
      </c>
      <c r="Z3265" s="18" t="str">
        <f t="shared" si="507"/>
        <v>Normal</v>
      </c>
      <c r="AA3265" s="18" t="str">
        <f>VLOOKUP(D3265, lookups!$A$2:$B$18, 2, FALSE)</f>
        <v>Medium Budget</v>
      </c>
      <c r="AB3265" s="18" t="str">
        <f t="shared" si="508"/>
        <v>Not Recommended</v>
      </c>
      <c r="AC3265" s="18" t="str">
        <f t="shared" si="509"/>
        <v>High Buzz Mismatch</v>
      </c>
    </row>
    <row r="3266" spans="1:29" x14ac:dyDescent="0.35">
      <c r="A3266" s="18" t="s">
        <v>6280</v>
      </c>
      <c r="B3266" s="19">
        <v>41214</v>
      </c>
      <c r="C3266" s="18" t="s">
        <v>50</v>
      </c>
      <c r="D3266" s="18" t="s">
        <v>58</v>
      </c>
      <c r="E3266" s="18" t="s">
        <v>21</v>
      </c>
      <c r="F3266" s="18" t="s">
        <v>22</v>
      </c>
      <c r="G3266" s="18" t="s">
        <v>46</v>
      </c>
      <c r="H3266" s="18" t="s">
        <v>1359</v>
      </c>
      <c r="I3266" s="18" t="s">
        <v>6281</v>
      </c>
      <c r="J3266" s="20">
        <v>979</v>
      </c>
      <c r="K3266" s="20">
        <v>1978</v>
      </c>
      <c r="L3266" s="20">
        <v>12</v>
      </c>
      <c r="M3266" s="20">
        <v>831</v>
      </c>
      <c r="N3266" s="20">
        <v>6.7</v>
      </c>
      <c r="O3266" s="20">
        <v>28</v>
      </c>
      <c r="P3266" s="20">
        <v>88</v>
      </c>
      <c r="Q3266" s="3">
        <v>1064277</v>
      </c>
      <c r="R3266" s="3">
        <v>20000000</v>
      </c>
      <c r="S3266" s="3">
        <f t="shared" si="500"/>
        <v>-18935723</v>
      </c>
      <c r="T3266" s="4">
        <f t="shared" si="501"/>
        <v>-0.94678614999999999</v>
      </c>
      <c r="U3266" s="5">
        <f t="shared" si="502"/>
        <v>26.504385540000001</v>
      </c>
      <c r="V3266" s="2">
        <f t="shared" si="503"/>
        <v>2012</v>
      </c>
      <c r="W3266" s="18" t="str">
        <f t="shared" si="504"/>
        <v>noyabr</v>
      </c>
      <c r="X3266" s="18" t="str">
        <f t="shared" si="505"/>
        <v>Matthew Diamond</v>
      </c>
      <c r="Y3266" s="18" t="str">
        <f t="shared" si="506"/>
        <v>THE OOGİELOVES İN THE BİG BALLOON ADVENTURE</v>
      </c>
      <c r="Z3266" s="18" t="str">
        <f t="shared" si="507"/>
        <v>Normal</v>
      </c>
      <c r="AA3266" s="18" t="str">
        <f>VLOOKUP(D3266, lookups!$A$2:$B$18, 2, FALSE)</f>
        <v>High Budget</v>
      </c>
      <c r="AB3266" s="18" t="str">
        <f t="shared" si="508"/>
        <v>Not Recommended</v>
      </c>
      <c r="AC3266" s="18" t="str">
        <f t="shared" si="509"/>
        <v>Normal</v>
      </c>
    </row>
    <row r="3267" spans="1:29" x14ac:dyDescent="0.35">
      <c r="A3267" s="18" t="s">
        <v>4621</v>
      </c>
      <c r="B3267" s="19">
        <v>39290</v>
      </c>
      <c r="C3267" s="18" t="s">
        <v>50</v>
      </c>
      <c r="D3267" s="18" t="s">
        <v>38</v>
      </c>
      <c r="E3267" s="18" t="s">
        <v>4622</v>
      </c>
      <c r="F3267" s="18" t="s">
        <v>179</v>
      </c>
      <c r="G3267" s="18" t="s">
        <v>102</v>
      </c>
      <c r="H3267" s="18" t="s">
        <v>4623</v>
      </c>
      <c r="I3267" s="18" t="s">
        <v>4624</v>
      </c>
      <c r="J3267" s="20">
        <v>227</v>
      </c>
      <c r="K3267" s="20">
        <v>231</v>
      </c>
      <c r="L3267" s="20">
        <v>0</v>
      </c>
      <c r="M3267" s="20">
        <v>0</v>
      </c>
      <c r="N3267" s="20">
        <v>7.2</v>
      </c>
      <c r="O3267" s="20">
        <v>109</v>
      </c>
      <c r="P3267" s="20">
        <v>95</v>
      </c>
      <c r="Q3267" s="3">
        <v>1060591</v>
      </c>
      <c r="R3267" s="3">
        <v>1300000</v>
      </c>
      <c r="S3267" s="3">
        <f t="shared" ref="S3267:S3330" si="510">Q3267-R3267</f>
        <v>-239409</v>
      </c>
      <c r="T3267" s="4">
        <f t="shared" ref="T3267:T3330" si="511">IF(R3267&gt;0, (Q3267-R3267)/R3267, 0)</f>
        <v>-0.18416076923076924</v>
      </c>
      <c r="U3267" s="5">
        <f t="shared" ref="U3267:U3330" si="512">(N3267*4) + (T3267*0.4) + (M3267/10000)</f>
        <v>28.726335692307693</v>
      </c>
      <c r="V3267" s="2">
        <f t="shared" ref="V3267:V3330" si="513">YEAR(B3267)</f>
        <v>2007</v>
      </c>
      <c r="W3267" s="18" t="str">
        <f t="shared" ref="W3267:W3330" si="514">TEXT(B3267, "mmmm")</f>
        <v>iyul</v>
      </c>
      <c r="X3267" s="18" t="str">
        <f t="shared" ref="X3267:X3330" si="515">TRIM(I3267)</f>
        <v>Nadine Labaki</v>
      </c>
      <c r="Y3267" s="18" t="str">
        <f t="shared" ref="Y3267:Y3330" si="516">UPPER(A3267)</f>
        <v>CARAMEL</v>
      </c>
      <c r="Z3267" s="18" t="str">
        <f t="shared" ref="Z3267:Z3330" si="517">IF(AND(R3267&gt;50000000, S3267&lt;0), "Underperformer", IF(AND(R3267&lt;10000000, S3267&gt;50000000), "Overperformer", "Normal"))</f>
        <v>Normal</v>
      </c>
      <c r="AA3267" s="18" t="str">
        <f>VLOOKUP(D3267, lookups!$A$2:$B$18, 2, FALSE)</f>
        <v>Medium Budget</v>
      </c>
      <c r="AB3267" s="18" t="str">
        <f t="shared" ref="AB3267:AB3330" si="518">IF(AND(N3267&gt;7, T3267&gt;1, U3267&gt;70), "Recommended", "Not Recommended")</f>
        <v>Not Recommended</v>
      </c>
      <c r="AC3267" s="18" t="str">
        <f t="shared" ref="AC3267:AC3330" si="519">IF(N3267&gt;=8, "High Buzz / High Score", IF(AND(N3267&lt;6, T3267&lt;1), "High Buzz Mismatch", "Normal"))</f>
        <v>Normal</v>
      </c>
    </row>
    <row r="3268" spans="1:29" x14ac:dyDescent="0.35">
      <c r="A3268" s="18" t="s">
        <v>3556</v>
      </c>
      <c r="B3268" s="19">
        <v>37771</v>
      </c>
      <c r="C3268" s="18" t="s">
        <v>50</v>
      </c>
      <c r="D3268" s="18" t="s">
        <v>20</v>
      </c>
      <c r="E3268" s="18" t="s">
        <v>21</v>
      </c>
      <c r="F3268" s="18" t="s">
        <v>22</v>
      </c>
      <c r="G3268" s="18" t="s">
        <v>110</v>
      </c>
      <c r="H3268" s="18" t="s">
        <v>3557</v>
      </c>
      <c r="I3268" s="18" t="s">
        <v>3558</v>
      </c>
      <c r="J3268" s="20">
        <v>715</v>
      </c>
      <c r="K3268" s="20">
        <v>1315</v>
      </c>
      <c r="L3268" s="20">
        <v>10</v>
      </c>
      <c r="M3268" s="20">
        <v>1000</v>
      </c>
      <c r="N3268" s="20">
        <v>6.6</v>
      </c>
      <c r="O3268" s="20">
        <v>91</v>
      </c>
      <c r="P3268" s="20">
        <v>104</v>
      </c>
      <c r="Q3268" s="3">
        <v>1056102</v>
      </c>
      <c r="R3268" s="3">
        <v>5000000</v>
      </c>
      <c r="S3268" s="3">
        <f t="shared" si="510"/>
        <v>-3943898</v>
      </c>
      <c r="T3268" s="4">
        <f t="shared" si="511"/>
        <v>-0.78877960000000003</v>
      </c>
      <c r="U3268" s="5">
        <f t="shared" si="512"/>
        <v>26.184488160000001</v>
      </c>
      <c r="V3268" s="2">
        <f t="shared" si="513"/>
        <v>2003</v>
      </c>
      <c r="W3268" s="18" t="str">
        <f t="shared" si="514"/>
        <v>may</v>
      </c>
      <c r="X3268" s="18" t="str">
        <f t="shared" si="515"/>
        <v>James Cox</v>
      </c>
      <c r="Y3268" s="18" t="str">
        <f t="shared" si="516"/>
        <v>WONDERLAND</v>
      </c>
      <c r="Z3268" s="18" t="str">
        <f t="shared" si="517"/>
        <v>Normal</v>
      </c>
      <c r="AA3268" s="18" t="str">
        <f>VLOOKUP(D3268, lookups!$A$2:$B$18, 2, FALSE)</f>
        <v>Medium Budget</v>
      </c>
      <c r="AB3268" s="18" t="str">
        <f t="shared" si="518"/>
        <v>Not Recommended</v>
      </c>
      <c r="AC3268" s="18" t="str">
        <f t="shared" si="519"/>
        <v>Normal</v>
      </c>
    </row>
    <row r="3269" spans="1:29" x14ac:dyDescent="0.35">
      <c r="A3269" s="18" t="s">
        <v>4434</v>
      </c>
      <c r="B3269" s="19">
        <v>38890</v>
      </c>
      <c r="C3269" s="18" t="s">
        <v>50</v>
      </c>
      <c r="D3269" s="18" t="s">
        <v>27</v>
      </c>
      <c r="E3269" s="18" t="s">
        <v>21</v>
      </c>
      <c r="F3269" s="18" t="s">
        <v>29</v>
      </c>
      <c r="G3269" s="18" t="s">
        <v>150</v>
      </c>
      <c r="H3269" s="18" t="s">
        <v>4435</v>
      </c>
      <c r="I3269" s="18" t="s">
        <v>2732</v>
      </c>
      <c r="J3269" s="20">
        <v>634</v>
      </c>
      <c r="K3269" s="20">
        <v>2673</v>
      </c>
      <c r="L3269" s="20">
        <v>108</v>
      </c>
      <c r="M3269" s="20">
        <v>0</v>
      </c>
      <c r="N3269" s="20">
        <v>7.3</v>
      </c>
      <c r="O3269" s="20">
        <v>44</v>
      </c>
      <c r="P3269" s="20">
        <v>120</v>
      </c>
      <c r="Q3269" s="3">
        <v>1055654</v>
      </c>
      <c r="R3269" s="3">
        <v>10000000</v>
      </c>
      <c r="S3269" s="3">
        <f t="shared" si="510"/>
        <v>-8944346</v>
      </c>
      <c r="T3269" s="4">
        <f t="shared" si="511"/>
        <v>-0.89443459999999997</v>
      </c>
      <c r="U3269" s="5">
        <f t="shared" si="512"/>
        <v>28.842226159999999</v>
      </c>
      <c r="V3269" s="2">
        <f t="shared" si="513"/>
        <v>2006</v>
      </c>
      <c r="W3269" s="18" t="str">
        <f t="shared" si="514"/>
        <v>iyun</v>
      </c>
      <c r="X3269" s="18" t="str">
        <f t="shared" si="515"/>
        <v>Victor Salva</v>
      </c>
      <c r="Y3269" s="18" t="str">
        <f t="shared" si="516"/>
        <v>PEACEFUL WARRİOR</v>
      </c>
      <c r="Z3269" s="18" t="str">
        <f t="shared" si="517"/>
        <v>Normal</v>
      </c>
      <c r="AA3269" s="18" t="str">
        <f>VLOOKUP(D3269, lookups!$A$2:$B$18, 2, FALSE)</f>
        <v>Medium Budget</v>
      </c>
      <c r="AB3269" s="18" t="str">
        <f t="shared" si="518"/>
        <v>Not Recommended</v>
      </c>
      <c r="AC3269" s="18" t="str">
        <f t="shared" si="519"/>
        <v>Normal</v>
      </c>
    </row>
    <row r="3270" spans="1:29" x14ac:dyDescent="0.35">
      <c r="A3270" s="18" t="s">
        <v>2339</v>
      </c>
      <c r="B3270" s="19">
        <v>36780</v>
      </c>
      <c r="C3270" s="18" t="s">
        <v>50</v>
      </c>
      <c r="D3270" s="18" t="s">
        <v>38</v>
      </c>
      <c r="E3270" s="18" t="s">
        <v>21</v>
      </c>
      <c r="F3270" s="18" t="s">
        <v>22</v>
      </c>
      <c r="G3270" s="18" t="s">
        <v>110</v>
      </c>
      <c r="H3270" s="18" t="s">
        <v>1521</v>
      </c>
      <c r="I3270" s="18" t="s">
        <v>2340</v>
      </c>
      <c r="J3270" s="20">
        <v>625</v>
      </c>
      <c r="K3270" s="20">
        <v>1378</v>
      </c>
      <c r="L3270" s="20">
        <v>44</v>
      </c>
      <c r="M3270" s="20">
        <v>170</v>
      </c>
      <c r="N3270" s="20">
        <v>6.6</v>
      </c>
      <c r="O3270" s="20">
        <v>59</v>
      </c>
      <c r="P3270" s="20">
        <v>96</v>
      </c>
      <c r="Q3270" s="3">
        <v>1050600</v>
      </c>
      <c r="R3270" s="3">
        <v>250000</v>
      </c>
      <c r="S3270" s="3">
        <f t="shared" si="510"/>
        <v>800600</v>
      </c>
      <c r="T3270" s="4">
        <f t="shared" si="511"/>
        <v>3.2023999999999999</v>
      </c>
      <c r="U3270" s="5">
        <f t="shared" si="512"/>
        <v>27.697959999999998</v>
      </c>
      <c r="V3270" s="2">
        <f t="shared" si="513"/>
        <v>2000</v>
      </c>
      <c r="W3270" s="18" t="str">
        <f t="shared" si="514"/>
        <v>sentyabr</v>
      </c>
      <c r="X3270" s="18" t="str">
        <f t="shared" si="515"/>
        <v>Miguel Arteta</v>
      </c>
      <c r="Y3270" s="18" t="str">
        <f t="shared" si="516"/>
        <v>CHUCK &amp; BUCK</v>
      </c>
      <c r="Z3270" s="18" t="str">
        <f t="shared" si="517"/>
        <v>Normal</v>
      </c>
      <c r="AA3270" s="18" t="str">
        <f>VLOOKUP(D3270, lookups!$A$2:$B$18, 2, FALSE)</f>
        <v>Medium Budget</v>
      </c>
      <c r="AB3270" s="18" t="str">
        <f t="shared" si="518"/>
        <v>Not Recommended</v>
      </c>
      <c r="AC3270" s="18" t="str">
        <f t="shared" si="519"/>
        <v>Normal</v>
      </c>
    </row>
    <row r="3271" spans="1:29" x14ac:dyDescent="0.35">
      <c r="A3271" s="18" t="s">
        <v>4027</v>
      </c>
      <c r="B3271" s="19">
        <v>38641</v>
      </c>
      <c r="C3271" s="18" t="s">
        <v>50</v>
      </c>
      <c r="D3271" s="18" t="s">
        <v>27</v>
      </c>
      <c r="E3271" s="18" t="s">
        <v>178</v>
      </c>
      <c r="F3271" s="18" t="s">
        <v>179</v>
      </c>
      <c r="G3271" s="18" t="s">
        <v>150</v>
      </c>
      <c r="H3271" s="18" t="s">
        <v>4028</v>
      </c>
      <c r="I3271" s="18" t="s">
        <v>4029</v>
      </c>
      <c r="J3271" s="20">
        <v>203</v>
      </c>
      <c r="K3271" s="20">
        <v>773</v>
      </c>
      <c r="L3271" s="20">
        <v>13</v>
      </c>
      <c r="M3271" s="20">
        <v>11000</v>
      </c>
      <c r="N3271" s="20">
        <v>7.8</v>
      </c>
      <c r="O3271" s="20">
        <v>115</v>
      </c>
      <c r="P3271" s="20">
        <v>116</v>
      </c>
      <c r="Q3271" s="3">
        <v>1050445</v>
      </c>
      <c r="R3271" s="3">
        <v>22000000</v>
      </c>
      <c r="S3271" s="3">
        <f t="shared" si="510"/>
        <v>-20949555</v>
      </c>
      <c r="T3271" s="4">
        <f t="shared" si="511"/>
        <v>-0.95225249999999995</v>
      </c>
      <c r="U3271" s="5">
        <f t="shared" si="512"/>
        <v>31.919098999999999</v>
      </c>
      <c r="V3271" s="2">
        <f t="shared" si="513"/>
        <v>2005</v>
      </c>
      <c r="W3271" s="18" t="str">
        <f t="shared" si="514"/>
        <v>oktyabr</v>
      </c>
      <c r="X3271" s="18" t="str">
        <f t="shared" si="515"/>
        <v>Christian Carion</v>
      </c>
      <c r="Y3271" s="18" t="str">
        <f t="shared" si="516"/>
        <v>JOYEUX NOEL</v>
      </c>
      <c r="Z3271" s="18" t="str">
        <f t="shared" si="517"/>
        <v>Normal</v>
      </c>
      <c r="AA3271" s="18" t="str">
        <f>VLOOKUP(D3271, lookups!$A$2:$B$18, 2, FALSE)</f>
        <v>Medium Budget</v>
      </c>
      <c r="AB3271" s="18" t="str">
        <f t="shared" si="518"/>
        <v>Not Recommended</v>
      </c>
      <c r="AC3271" s="18" t="str">
        <f t="shared" si="519"/>
        <v>Normal</v>
      </c>
    </row>
    <row r="3272" spans="1:29" x14ac:dyDescent="0.35">
      <c r="A3272" s="18" t="s">
        <v>4215</v>
      </c>
      <c r="B3272" s="19">
        <v>38397</v>
      </c>
      <c r="C3272" s="18" t="s">
        <v>50</v>
      </c>
      <c r="D3272" s="18" t="s">
        <v>38</v>
      </c>
      <c r="E3272" s="18" t="s">
        <v>21</v>
      </c>
      <c r="F3272" s="18" t="s">
        <v>29</v>
      </c>
      <c r="G3272" s="18" t="s">
        <v>150</v>
      </c>
      <c r="H3272" s="18" t="s">
        <v>3273</v>
      </c>
      <c r="I3272" s="18" t="s">
        <v>4216</v>
      </c>
      <c r="J3272" s="20">
        <v>922</v>
      </c>
      <c r="K3272" s="20">
        <v>1835</v>
      </c>
      <c r="L3272" s="20">
        <v>0</v>
      </c>
      <c r="M3272" s="20">
        <v>128</v>
      </c>
      <c r="N3272" s="20">
        <v>4.2</v>
      </c>
      <c r="O3272" s="20">
        <v>41</v>
      </c>
      <c r="P3272" s="20">
        <v>97</v>
      </c>
      <c r="Q3272" s="3">
        <v>1046166</v>
      </c>
      <c r="R3272" s="3">
        <v>9000000</v>
      </c>
      <c r="S3272" s="3">
        <f t="shared" si="510"/>
        <v>-7953834</v>
      </c>
      <c r="T3272" s="4">
        <f t="shared" si="511"/>
        <v>-0.88375933333333334</v>
      </c>
      <c r="U3272" s="5">
        <f t="shared" si="512"/>
        <v>16.459296266666666</v>
      </c>
      <c r="V3272" s="2">
        <f t="shared" si="513"/>
        <v>2005</v>
      </c>
      <c r="W3272" s="18" t="str">
        <f t="shared" si="514"/>
        <v>fevral</v>
      </c>
      <c r="X3272" s="18" t="str">
        <f t="shared" si="515"/>
        <v>Meiert Avis</v>
      </c>
      <c r="Y3272" s="18" t="str">
        <f t="shared" si="516"/>
        <v>UNDİSCOVERED</v>
      </c>
      <c r="Z3272" s="18" t="str">
        <f t="shared" si="517"/>
        <v>Normal</v>
      </c>
      <c r="AA3272" s="18" t="str">
        <f>VLOOKUP(D3272, lookups!$A$2:$B$18, 2, FALSE)</f>
        <v>Medium Budget</v>
      </c>
      <c r="AB3272" s="18" t="str">
        <f t="shared" si="518"/>
        <v>Not Recommended</v>
      </c>
      <c r="AC3272" s="18" t="str">
        <f t="shared" si="519"/>
        <v>High Buzz Mismatch</v>
      </c>
    </row>
    <row r="3273" spans="1:29" x14ac:dyDescent="0.35">
      <c r="A3273" s="18" t="s">
        <v>1329</v>
      </c>
      <c r="B3273" s="19">
        <v>35427</v>
      </c>
      <c r="C3273" s="18" t="s">
        <v>50</v>
      </c>
      <c r="D3273" s="18" t="s">
        <v>38</v>
      </c>
      <c r="E3273" s="18" t="s">
        <v>21</v>
      </c>
      <c r="F3273" s="18" t="s">
        <v>22</v>
      </c>
      <c r="G3273" s="18" t="s">
        <v>110</v>
      </c>
      <c r="H3273" s="18" t="s">
        <v>1330</v>
      </c>
      <c r="I3273" s="18" t="s">
        <v>1331</v>
      </c>
      <c r="J3273" s="20">
        <v>387</v>
      </c>
      <c r="K3273" s="20">
        <v>648</v>
      </c>
      <c r="L3273" s="20">
        <v>0</v>
      </c>
      <c r="M3273" s="20">
        <v>0</v>
      </c>
      <c r="N3273" s="20">
        <v>7.1</v>
      </c>
      <c r="O3273" s="20">
        <v>83</v>
      </c>
      <c r="P3273" s="20">
        <v>91</v>
      </c>
      <c r="Q3273" s="3">
        <v>1040879</v>
      </c>
      <c r="R3273" s="3">
        <v>7000000</v>
      </c>
      <c r="S3273" s="3">
        <f t="shared" si="510"/>
        <v>-5959121</v>
      </c>
      <c r="T3273" s="4">
        <f t="shared" si="511"/>
        <v>-0.85130300000000003</v>
      </c>
      <c r="U3273" s="5">
        <f t="shared" si="512"/>
        <v>28.059478799999997</v>
      </c>
      <c r="V3273" s="2">
        <f t="shared" si="513"/>
        <v>1996</v>
      </c>
      <c r="W3273" s="18" t="str">
        <f t="shared" si="514"/>
        <v>dekabr</v>
      </c>
      <c r="X3273" s="18" t="str">
        <f t="shared" si="515"/>
        <v>Wes Anderson</v>
      </c>
      <c r="Y3273" s="18" t="str">
        <f t="shared" si="516"/>
        <v>BOTTLE ROCKET</v>
      </c>
      <c r="Z3273" s="18" t="str">
        <f t="shared" si="517"/>
        <v>Normal</v>
      </c>
      <c r="AA3273" s="18" t="str">
        <f>VLOOKUP(D3273, lookups!$A$2:$B$18, 2, FALSE)</f>
        <v>Medium Budget</v>
      </c>
      <c r="AB3273" s="18" t="str">
        <f t="shared" si="518"/>
        <v>Not Recommended</v>
      </c>
      <c r="AC3273" s="18" t="str">
        <f t="shared" si="519"/>
        <v>Normal</v>
      </c>
    </row>
    <row r="3274" spans="1:29" x14ac:dyDescent="0.35">
      <c r="A3274" s="18" t="s">
        <v>5511</v>
      </c>
      <c r="B3274" s="19">
        <v>40371</v>
      </c>
      <c r="C3274" s="18" t="s">
        <v>50</v>
      </c>
      <c r="D3274" s="18" t="s">
        <v>79</v>
      </c>
      <c r="E3274" s="18" t="s">
        <v>21</v>
      </c>
      <c r="F3274" s="18" t="s">
        <v>356</v>
      </c>
      <c r="G3274" s="18" t="s">
        <v>110</v>
      </c>
      <c r="H3274" s="18" t="s">
        <v>924</v>
      </c>
      <c r="I3274" s="18" t="s">
        <v>4325</v>
      </c>
      <c r="J3274" s="20">
        <v>18000</v>
      </c>
      <c r="K3274" s="20">
        <v>18739</v>
      </c>
      <c r="L3274" s="20">
        <v>60</v>
      </c>
      <c r="M3274" s="20">
        <v>0</v>
      </c>
      <c r="N3274" s="20">
        <v>6.2</v>
      </c>
      <c r="O3274" s="20">
        <v>117</v>
      </c>
      <c r="P3274" s="20">
        <v>108</v>
      </c>
      <c r="Q3274" s="3">
        <v>1039869</v>
      </c>
      <c r="R3274" s="3">
        <v>15000000</v>
      </c>
      <c r="S3274" s="3">
        <f t="shared" si="510"/>
        <v>-13960131</v>
      </c>
      <c r="T3274" s="4">
        <f t="shared" si="511"/>
        <v>-0.93067540000000004</v>
      </c>
      <c r="U3274" s="5">
        <f t="shared" si="512"/>
        <v>24.427729840000001</v>
      </c>
      <c r="V3274" s="2">
        <f t="shared" si="513"/>
        <v>2010</v>
      </c>
      <c r="W3274" s="18" t="str">
        <f t="shared" si="514"/>
        <v>iyul</v>
      </c>
      <c r="X3274" s="18" t="str">
        <f t="shared" si="515"/>
        <v>George Hickenlooper</v>
      </c>
      <c r="Y3274" s="18" t="str">
        <f t="shared" si="516"/>
        <v>CASİNO JACK</v>
      </c>
      <c r="Z3274" s="18" t="str">
        <f t="shared" si="517"/>
        <v>Normal</v>
      </c>
      <c r="AA3274" s="18" t="str">
        <f>VLOOKUP(D3274, lookups!$A$2:$B$18, 2, FALSE)</f>
        <v>Medium Budget</v>
      </c>
      <c r="AB3274" s="18" t="str">
        <f t="shared" si="518"/>
        <v>Not Recommended</v>
      </c>
      <c r="AC3274" s="18" t="str">
        <f t="shared" si="519"/>
        <v>Normal</v>
      </c>
    </row>
    <row r="3275" spans="1:29" x14ac:dyDescent="0.35">
      <c r="A3275" s="18" t="s">
        <v>3570</v>
      </c>
      <c r="B3275" s="19">
        <v>38120</v>
      </c>
      <c r="C3275" s="18" t="s">
        <v>50</v>
      </c>
      <c r="D3275" s="18" t="s">
        <v>27</v>
      </c>
      <c r="E3275" s="18" t="s">
        <v>21</v>
      </c>
      <c r="F3275" s="18" t="s">
        <v>22</v>
      </c>
      <c r="G3275" s="18" t="s">
        <v>110</v>
      </c>
      <c r="H3275" s="18" t="s">
        <v>647</v>
      </c>
      <c r="I3275" s="18" t="s">
        <v>3571</v>
      </c>
      <c r="J3275" s="20">
        <v>18000</v>
      </c>
      <c r="K3275" s="20">
        <v>21107</v>
      </c>
      <c r="L3275" s="20">
        <v>15</v>
      </c>
      <c r="M3275" s="20">
        <v>1000</v>
      </c>
      <c r="N3275" s="20">
        <v>6.8</v>
      </c>
      <c r="O3275" s="20">
        <v>84</v>
      </c>
      <c r="P3275" s="20">
        <v>97</v>
      </c>
      <c r="Q3275" s="3">
        <v>1029017</v>
      </c>
      <c r="R3275" s="3">
        <v>6500000</v>
      </c>
      <c r="S3275" s="3">
        <f t="shared" si="510"/>
        <v>-5470983</v>
      </c>
      <c r="T3275" s="4">
        <f t="shared" si="511"/>
        <v>-0.84168969230769231</v>
      </c>
      <c r="U3275" s="5">
        <f t="shared" si="512"/>
        <v>26.963324123076923</v>
      </c>
      <c r="V3275" s="2">
        <f t="shared" si="513"/>
        <v>2004</v>
      </c>
      <c r="W3275" s="18" t="str">
        <f t="shared" si="514"/>
        <v>may</v>
      </c>
      <c r="X3275" s="18" t="str">
        <f t="shared" si="515"/>
        <v>Michael Mayer</v>
      </c>
      <c r="Y3275" s="18" t="str">
        <f t="shared" si="516"/>
        <v>A HOME AT THE END OF THE WORLD</v>
      </c>
      <c r="Z3275" s="18" t="str">
        <f t="shared" si="517"/>
        <v>Normal</v>
      </c>
      <c r="AA3275" s="18" t="str">
        <f>VLOOKUP(D3275, lookups!$A$2:$B$18, 2, FALSE)</f>
        <v>Medium Budget</v>
      </c>
      <c r="AB3275" s="18" t="str">
        <f t="shared" si="518"/>
        <v>Not Recommended</v>
      </c>
      <c r="AC3275" s="18" t="str">
        <f t="shared" si="519"/>
        <v>Normal</v>
      </c>
    </row>
    <row r="3276" spans="1:29" x14ac:dyDescent="0.35">
      <c r="A3276" s="18" t="s">
        <v>5505</v>
      </c>
      <c r="B3276" s="19">
        <v>40433</v>
      </c>
      <c r="C3276" s="18" t="s">
        <v>50</v>
      </c>
      <c r="D3276" s="18" t="s">
        <v>27</v>
      </c>
      <c r="E3276" s="18" t="s">
        <v>21</v>
      </c>
      <c r="F3276" s="18" t="s">
        <v>1895</v>
      </c>
      <c r="G3276" s="18" t="s">
        <v>110</v>
      </c>
      <c r="H3276" s="18" t="s">
        <v>2045</v>
      </c>
      <c r="I3276" s="18" t="s">
        <v>5506</v>
      </c>
      <c r="J3276" s="20">
        <v>16000</v>
      </c>
      <c r="K3276" s="20">
        <v>17471</v>
      </c>
      <c r="L3276" s="20">
        <v>89</v>
      </c>
      <c r="M3276" s="20">
        <v>24000</v>
      </c>
      <c r="N3276" s="20">
        <v>7</v>
      </c>
      <c r="O3276" s="20">
        <v>363</v>
      </c>
      <c r="P3276" s="20">
        <v>95</v>
      </c>
      <c r="Q3276" s="3">
        <v>1028658</v>
      </c>
      <c r="R3276" s="3">
        <v>3000000</v>
      </c>
      <c r="S3276" s="3">
        <f t="shared" si="510"/>
        <v>-1971342</v>
      </c>
      <c r="T3276" s="4">
        <f t="shared" si="511"/>
        <v>-0.65711399999999998</v>
      </c>
      <c r="U3276" s="5">
        <f t="shared" si="512"/>
        <v>30.1371544</v>
      </c>
      <c r="V3276" s="2">
        <f t="shared" si="513"/>
        <v>2010</v>
      </c>
      <c r="W3276" s="18" t="str">
        <f t="shared" si="514"/>
        <v>sentyabr</v>
      </c>
      <c r="X3276" s="18" t="str">
        <f t="shared" si="515"/>
        <v>Rodrigo CortÃ©s</v>
      </c>
      <c r="Y3276" s="18" t="str">
        <f t="shared" si="516"/>
        <v>BURİED</v>
      </c>
      <c r="Z3276" s="18" t="str">
        <f t="shared" si="517"/>
        <v>Normal</v>
      </c>
      <c r="AA3276" s="18" t="str">
        <f>VLOOKUP(D3276, lookups!$A$2:$B$18, 2, FALSE)</f>
        <v>Medium Budget</v>
      </c>
      <c r="AB3276" s="18" t="str">
        <f t="shared" si="518"/>
        <v>Not Recommended</v>
      </c>
      <c r="AC3276" s="18" t="str">
        <f t="shared" si="519"/>
        <v>Normal</v>
      </c>
    </row>
    <row r="3277" spans="1:29" x14ac:dyDescent="0.35">
      <c r="A3277" s="18" t="s">
        <v>5067</v>
      </c>
      <c r="B3277" s="19">
        <v>39789</v>
      </c>
      <c r="C3277" s="18" t="s">
        <v>50</v>
      </c>
      <c r="D3277" s="18" t="s">
        <v>27</v>
      </c>
      <c r="E3277" s="18" t="s">
        <v>21</v>
      </c>
      <c r="F3277" s="18" t="s">
        <v>352</v>
      </c>
      <c r="G3277" s="18" t="s">
        <v>110</v>
      </c>
      <c r="H3277" s="18" t="s">
        <v>1398</v>
      </c>
      <c r="I3277" s="18" t="s">
        <v>1703</v>
      </c>
      <c r="J3277" s="20">
        <v>991</v>
      </c>
      <c r="K3277" s="20">
        <v>1003</v>
      </c>
      <c r="L3277" s="20">
        <v>55</v>
      </c>
      <c r="M3277" s="20">
        <v>1000</v>
      </c>
      <c r="N3277" s="20">
        <v>7.1</v>
      </c>
      <c r="O3277" s="20">
        <v>67</v>
      </c>
      <c r="P3277" s="20">
        <v>125</v>
      </c>
      <c r="Q3277" s="3">
        <v>1027749</v>
      </c>
      <c r="R3277" s="3">
        <v>40000000</v>
      </c>
      <c r="S3277" s="3">
        <f t="shared" si="510"/>
        <v>-38972251</v>
      </c>
      <c r="T3277" s="4">
        <f t="shared" si="511"/>
        <v>-0.974306275</v>
      </c>
      <c r="U3277" s="5">
        <f t="shared" si="512"/>
        <v>28.110277490000001</v>
      </c>
      <c r="V3277" s="2">
        <f t="shared" si="513"/>
        <v>2008</v>
      </c>
      <c r="W3277" s="18" t="str">
        <f t="shared" si="514"/>
        <v>dekabr</v>
      </c>
      <c r="X3277" s="18" t="str">
        <f t="shared" si="515"/>
        <v>Roger Spottiswoode</v>
      </c>
      <c r="Y3277" s="18" t="str">
        <f t="shared" si="516"/>
        <v>THE CHİLDREN OF HUANG SHİ</v>
      </c>
      <c r="Z3277" s="18" t="str">
        <f t="shared" si="517"/>
        <v>Normal</v>
      </c>
      <c r="AA3277" s="18" t="str">
        <f>VLOOKUP(D3277, lookups!$A$2:$B$18, 2, FALSE)</f>
        <v>Medium Budget</v>
      </c>
      <c r="AB3277" s="18" t="str">
        <f t="shared" si="518"/>
        <v>Not Recommended</v>
      </c>
      <c r="AC3277" s="18" t="str">
        <f t="shared" si="519"/>
        <v>Normal</v>
      </c>
    </row>
    <row r="3278" spans="1:29" x14ac:dyDescent="0.35">
      <c r="A3278" s="18" t="s">
        <v>2578</v>
      </c>
      <c r="B3278" s="19">
        <v>36781</v>
      </c>
      <c r="C3278" s="18" t="s">
        <v>50</v>
      </c>
      <c r="D3278" s="18" t="s">
        <v>27</v>
      </c>
      <c r="E3278" s="18" t="s">
        <v>21</v>
      </c>
      <c r="F3278" s="18" t="s">
        <v>22</v>
      </c>
      <c r="G3278" s="18" t="s">
        <v>110</v>
      </c>
      <c r="H3278" s="18" t="s">
        <v>2579</v>
      </c>
      <c r="I3278" s="18" t="s">
        <v>2580</v>
      </c>
      <c r="J3278" s="20">
        <v>254</v>
      </c>
      <c r="K3278" s="20">
        <v>964</v>
      </c>
      <c r="L3278" s="20">
        <v>0</v>
      </c>
      <c r="M3278" s="20">
        <v>72</v>
      </c>
      <c r="N3278" s="20">
        <v>7</v>
      </c>
      <c r="O3278" s="20">
        <v>38</v>
      </c>
      <c r="P3278" s="20">
        <v>106</v>
      </c>
      <c r="Q3278" s="3">
        <v>1027119</v>
      </c>
      <c r="R3278" s="3">
        <v>225000</v>
      </c>
      <c r="S3278" s="3">
        <f t="shared" si="510"/>
        <v>802119</v>
      </c>
      <c r="T3278" s="4">
        <f t="shared" si="511"/>
        <v>3.5649733333333335</v>
      </c>
      <c r="U3278" s="5">
        <f t="shared" si="512"/>
        <v>29.433189333333335</v>
      </c>
      <c r="V3278" s="2">
        <f t="shared" si="513"/>
        <v>2000</v>
      </c>
      <c r="W3278" s="18" t="str">
        <f t="shared" si="514"/>
        <v>sentyabr</v>
      </c>
      <c r="X3278" s="18" t="str">
        <f t="shared" si="515"/>
        <v>Jon Shear</v>
      </c>
      <c r="Y3278" s="18" t="str">
        <f t="shared" si="516"/>
        <v>URBANİA</v>
      </c>
      <c r="Z3278" s="18" t="str">
        <f t="shared" si="517"/>
        <v>Normal</v>
      </c>
      <c r="AA3278" s="18" t="str">
        <f>VLOOKUP(D3278, lookups!$A$2:$B$18, 2, FALSE)</f>
        <v>Medium Budget</v>
      </c>
      <c r="AB3278" s="18" t="str">
        <f t="shared" si="518"/>
        <v>Not Recommended</v>
      </c>
      <c r="AC3278" s="18" t="str">
        <f t="shared" si="519"/>
        <v>Normal</v>
      </c>
    </row>
    <row r="3279" spans="1:29" x14ac:dyDescent="0.35">
      <c r="A3279" s="18" t="s">
        <v>5797</v>
      </c>
      <c r="B3279" s="19">
        <v>40597</v>
      </c>
      <c r="C3279" s="18" t="s">
        <v>50</v>
      </c>
      <c r="D3279" s="18" t="s">
        <v>95</v>
      </c>
      <c r="E3279" s="18" t="s">
        <v>21</v>
      </c>
      <c r="F3279" s="18" t="s">
        <v>101</v>
      </c>
      <c r="G3279" s="18" t="s">
        <v>110</v>
      </c>
      <c r="H3279" s="18" t="s">
        <v>5798</v>
      </c>
      <c r="I3279" s="18" t="s">
        <v>5799</v>
      </c>
      <c r="J3279" s="20">
        <v>1000</v>
      </c>
      <c r="K3279" s="20">
        <v>2011</v>
      </c>
      <c r="L3279" s="20">
        <v>115</v>
      </c>
      <c r="M3279" s="20">
        <v>18000</v>
      </c>
      <c r="N3279" s="20">
        <v>6.6</v>
      </c>
      <c r="O3279" s="20">
        <v>399</v>
      </c>
      <c r="P3279" s="20">
        <v>88</v>
      </c>
      <c r="Q3279" s="3">
        <v>1024175</v>
      </c>
      <c r="R3279" s="3">
        <v>13000000</v>
      </c>
      <c r="S3279" s="3">
        <f t="shared" si="510"/>
        <v>-11975825</v>
      </c>
      <c r="T3279" s="4">
        <f t="shared" si="511"/>
        <v>-0.9212173076923077</v>
      </c>
      <c r="U3279" s="5">
        <f t="shared" si="512"/>
        <v>27.831513076923077</v>
      </c>
      <c r="V3279" s="2">
        <f t="shared" si="513"/>
        <v>2011</v>
      </c>
      <c r="W3279" s="18" t="str">
        <f t="shared" si="514"/>
        <v>fevral</v>
      </c>
      <c r="X3279" s="18" t="str">
        <f t="shared" si="515"/>
        <v>Joe Cornish</v>
      </c>
      <c r="Y3279" s="18" t="str">
        <f t="shared" si="516"/>
        <v>ATTACK THE BLOCK</v>
      </c>
      <c r="Z3279" s="18" t="str">
        <f t="shared" si="517"/>
        <v>Normal</v>
      </c>
      <c r="AA3279" s="18" t="str">
        <f>VLOOKUP(D3279, lookups!$A$2:$B$18, 2, FALSE)</f>
        <v>High Budget</v>
      </c>
      <c r="AB3279" s="18" t="str">
        <f t="shared" si="518"/>
        <v>Not Recommended</v>
      </c>
      <c r="AC3279" s="18" t="str">
        <f t="shared" si="519"/>
        <v>Normal</v>
      </c>
    </row>
    <row r="3280" spans="1:29" x14ac:dyDescent="0.35">
      <c r="A3280" s="18" t="s">
        <v>3434</v>
      </c>
      <c r="B3280" s="19">
        <v>37984</v>
      </c>
      <c r="C3280" s="18" t="s">
        <v>50</v>
      </c>
      <c r="D3280" s="18" t="s">
        <v>20</v>
      </c>
      <c r="E3280" s="18" t="s">
        <v>21</v>
      </c>
      <c r="F3280" s="18" t="s">
        <v>356</v>
      </c>
      <c r="G3280" s="18" t="s">
        <v>110</v>
      </c>
      <c r="H3280" s="18" t="s">
        <v>1488</v>
      </c>
      <c r="I3280" s="18" t="s">
        <v>3435</v>
      </c>
      <c r="J3280" s="20">
        <v>22000</v>
      </c>
      <c r="K3280" s="20">
        <v>23513</v>
      </c>
      <c r="L3280" s="20">
        <v>23</v>
      </c>
      <c r="M3280" s="20">
        <v>0</v>
      </c>
      <c r="N3280" s="20">
        <v>7.2</v>
      </c>
      <c r="O3280" s="20">
        <v>82</v>
      </c>
      <c r="P3280" s="20">
        <v>104</v>
      </c>
      <c r="Q3280" s="3">
        <v>1011054</v>
      </c>
      <c r="R3280" s="3">
        <v>10000000</v>
      </c>
      <c r="S3280" s="3">
        <f t="shared" si="510"/>
        <v>-8988946</v>
      </c>
      <c r="T3280" s="4">
        <f t="shared" si="511"/>
        <v>-0.89889459999999999</v>
      </c>
      <c r="U3280" s="5">
        <f t="shared" si="512"/>
        <v>28.44044216</v>
      </c>
      <c r="V3280" s="2">
        <f t="shared" si="513"/>
        <v>2003</v>
      </c>
      <c r="W3280" s="18" t="str">
        <f t="shared" si="514"/>
        <v>dekabr</v>
      </c>
      <c r="X3280" s="18" t="str">
        <f t="shared" si="515"/>
        <v>Richard Kwietniowski</v>
      </c>
      <c r="Y3280" s="18" t="str">
        <f t="shared" si="516"/>
        <v>OWNİNG MAHOWNY</v>
      </c>
      <c r="Z3280" s="18" t="str">
        <f t="shared" si="517"/>
        <v>Normal</v>
      </c>
      <c r="AA3280" s="18" t="str">
        <f>VLOOKUP(D3280, lookups!$A$2:$B$18, 2, FALSE)</f>
        <v>Medium Budget</v>
      </c>
      <c r="AB3280" s="18" t="str">
        <f t="shared" si="518"/>
        <v>Not Recommended</v>
      </c>
      <c r="AC3280" s="18" t="str">
        <f t="shared" si="519"/>
        <v>Normal</v>
      </c>
    </row>
    <row r="3281" spans="1:29" x14ac:dyDescent="0.35">
      <c r="A3281" s="18" t="s">
        <v>3995</v>
      </c>
      <c r="B3281" s="19">
        <v>38537</v>
      </c>
      <c r="C3281" s="18" t="s">
        <v>50</v>
      </c>
      <c r="D3281" s="18" t="s">
        <v>20</v>
      </c>
      <c r="E3281" s="18" t="s">
        <v>21</v>
      </c>
      <c r="F3281" s="18" t="s">
        <v>22</v>
      </c>
      <c r="G3281" s="18" t="s">
        <v>110</v>
      </c>
      <c r="H3281" s="18" t="s">
        <v>3996</v>
      </c>
      <c r="I3281" s="18" t="s">
        <v>3997</v>
      </c>
      <c r="J3281" s="20">
        <v>109</v>
      </c>
      <c r="K3281" s="20">
        <v>117</v>
      </c>
      <c r="L3281" s="20">
        <v>171</v>
      </c>
      <c r="M3281" s="20">
        <v>12000</v>
      </c>
      <c r="N3281" s="20">
        <v>7.1</v>
      </c>
      <c r="O3281" s="20">
        <v>231</v>
      </c>
      <c r="P3281" s="20">
        <v>104</v>
      </c>
      <c r="Q3281" s="3">
        <v>1007962</v>
      </c>
      <c r="R3281" s="3">
        <v>950000</v>
      </c>
      <c r="S3281" s="3">
        <f t="shared" si="510"/>
        <v>57962</v>
      </c>
      <c r="T3281" s="4">
        <f t="shared" si="511"/>
        <v>6.1012631578947367E-2</v>
      </c>
      <c r="U3281" s="5">
        <f t="shared" si="512"/>
        <v>29.624405052631577</v>
      </c>
      <c r="V3281" s="2">
        <f t="shared" si="513"/>
        <v>2005</v>
      </c>
      <c r="W3281" s="18" t="str">
        <f t="shared" si="514"/>
        <v>iyul</v>
      </c>
      <c r="X3281" s="18" t="str">
        <f t="shared" si="515"/>
        <v>David Slade</v>
      </c>
      <c r="Y3281" s="18" t="str">
        <f t="shared" si="516"/>
        <v>HARD CANDY</v>
      </c>
      <c r="Z3281" s="18" t="str">
        <f t="shared" si="517"/>
        <v>Normal</v>
      </c>
      <c r="AA3281" s="18" t="str">
        <f>VLOOKUP(D3281, lookups!$A$2:$B$18, 2, FALSE)</f>
        <v>Medium Budget</v>
      </c>
      <c r="AB3281" s="18" t="str">
        <f t="shared" si="518"/>
        <v>Not Recommended</v>
      </c>
      <c r="AC3281" s="18" t="str">
        <f t="shared" si="519"/>
        <v>Normal</v>
      </c>
    </row>
    <row r="3282" spans="1:29" x14ac:dyDescent="0.35">
      <c r="A3282" s="18" t="s">
        <v>1028</v>
      </c>
      <c r="B3282" s="19">
        <v>34051</v>
      </c>
      <c r="C3282" s="18" t="s">
        <v>50</v>
      </c>
      <c r="D3282" s="18" t="s">
        <v>27</v>
      </c>
      <c r="E3282" s="18" t="s">
        <v>21</v>
      </c>
      <c r="F3282" s="18" t="s">
        <v>22</v>
      </c>
      <c r="G3282" s="18" t="s">
        <v>110</v>
      </c>
      <c r="H3282" s="18" t="s">
        <v>1029</v>
      </c>
      <c r="I3282" s="18" t="s">
        <v>1030</v>
      </c>
      <c r="J3282" s="20">
        <v>159</v>
      </c>
      <c r="K3282" s="20">
        <v>423</v>
      </c>
      <c r="L3282" s="20">
        <v>9</v>
      </c>
      <c r="M3282" s="20">
        <v>81</v>
      </c>
      <c r="N3282" s="20">
        <v>7.2</v>
      </c>
      <c r="O3282" s="20">
        <v>11</v>
      </c>
      <c r="P3282" s="20">
        <v>114</v>
      </c>
      <c r="Q3282" s="3">
        <v>1001437</v>
      </c>
      <c r="R3282" s="3">
        <v>800000</v>
      </c>
      <c r="S3282" s="3">
        <f t="shared" si="510"/>
        <v>201437</v>
      </c>
      <c r="T3282" s="4">
        <f t="shared" si="511"/>
        <v>0.25179625</v>
      </c>
      <c r="U3282" s="5">
        <f t="shared" si="512"/>
        <v>28.908818499999999</v>
      </c>
      <c r="V3282" s="2">
        <f t="shared" si="513"/>
        <v>1993</v>
      </c>
      <c r="W3282" s="18" t="str">
        <f t="shared" si="514"/>
        <v>mart</v>
      </c>
      <c r="X3282" s="18" t="str">
        <f t="shared" si="515"/>
        <v>Victor Nunez</v>
      </c>
      <c r="Y3282" s="18" t="str">
        <f t="shared" si="516"/>
        <v>RUBY İN PARADİSE</v>
      </c>
      <c r="Z3282" s="18" t="str">
        <f t="shared" si="517"/>
        <v>Normal</v>
      </c>
      <c r="AA3282" s="18" t="str">
        <f>VLOOKUP(D3282, lookups!$A$2:$B$18, 2, FALSE)</f>
        <v>Medium Budget</v>
      </c>
      <c r="AB3282" s="18" t="str">
        <f t="shared" si="518"/>
        <v>Not Recommended</v>
      </c>
      <c r="AC3282" s="18" t="str">
        <f t="shared" si="519"/>
        <v>Normal</v>
      </c>
    </row>
    <row r="3283" spans="1:29" x14ac:dyDescent="0.35">
      <c r="A3283" s="18" t="s">
        <v>266</v>
      </c>
      <c r="B3283" s="19">
        <v>28273</v>
      </c>
      <c r="C3283" s="18" t="s">
        <v>50</v>
      </c>
      <c r="D3283" s="18" t="s">
        <v>58</v>
      </c>
      <c r="E3283" s="18" t="s">
        <v>21</v>
      </c>
      <c r="F3283" s="18" t="s">
        <v>101</v>
      </c>
      <c r="G3283" s="18" t="s">
        <v>102</v>
      </c>
      <c r="H3283" s="18" t="s">
        <v>180</v>
      </c>
      <c r="I3283" s="18" t="s">
        <v>267</v>
      </c>
      <c r="J3283" s="20">
        <v>963</v>
      </c>
      <c r="K3283" s="20">
        <v>2209</v>
      </c>
      <c r="L3283" s="20">
        <v>6</v>
      </c>
      <c r="M3283" s="20">
        <v>122</v>
      </c>
      <c r="N3283" s="20">
        <v>6.3</v>
      </c>
      <c r="O3283" s="20">
        <v>6</v>
      </c>
      <c r="P3283" s="20">
        <v>107</v>
      </c>
      <c r="Q3283" s="3">
        <v>1000000</v>
      </c>
      <c r="R3283" s="3">
        <v>9000000</v>
      </c>
      <c r="S3283" s="3">
        <f t="shared" si="510"/>
        <v>-8000000</v>
      </c>
      <c r="T3283" s="4">
        <f t="shared" si="511"/>
        <v>-0.88888888888888884</v>
      </c>
      <c r="U3283" s="5">
        <f t="shared" si="512"/>
        <v>24.856644444444445</v>
      </c>
      <c r="V3283" s="2">
        <f t="shared" si="513"/>
        <v>1977</v>
      </c>
      <c r="W3283" s="18" t="str">
        <f t="shared" si="514"/>
        <v>may</v>
      </c>
      <c r="X3283" s="18" t="str">
        <f t="shared" si="515"/>
        <v>Dick Richards</v>
      </c>
      <c r="Y3283" s="18" t="str">
        <f t="shared" si="516"/>
        <v>MARCH OR DİE</v>
      </c>
      <c r="Z3283" s="18" t="str">
        <f t="shared" si="517"/>
        <v>Normal</v>
      </c>
      <c r="AA3283" s="18" t="str">
        <f>VLOOKUP(D3283, lookups!$A$2:$B$18, 2, FALSE)</f>
        <v>High Budget</v>
      </c>
      <c r="AB3283" s="18" t="str">
        <f t="shared" si="518"/>
        <v>Not Recommended</v>
      </c>
      <c r="AC3283" s="18" t="str">
        <f t="shared" si="519"/>
        <v>Normal</v>
      </c>
    </row>
    <row r="3284" spans="1:29" x14ac:dyDescent="0.35">
      <c r="A3284" s="18" t="s">
        <v>274</v>
      </c>
      <c r="B3284" s="19">
        <v>28597</v>
      </c>
      <c r="C3284" s="18" t="s">
        <v>50</v>
      </c>
      <c r="D3284" s="18" t="s">
        <v>95</v>
      </c>
      <c r="E3284" s="18" t="s">
        <v>21</v>
      </c>
      <c r="F3284" s="18" t="s">
        <v>275</v>
      </c>
      <c r="G3284" s="18" t="s">
        <v>102</v>
      </c>
      <c r="H3284" s="18" t="s">
        <v>236</v>
      </c>
      <c r="I3284" s="18" t="s">
        <v>276</v>
      </c>
      <c r="J3284" s="20">
        <v>16000</v>
      </c>
      <c r="K3284" s="20">
        <v>17250</v>
      </c>
      <c r="L3284" s="20">
        <v>109</v>
      </c>
      <c r="M3284" s="20">
        <v>76</v>
      </c>
      <c r="N3284" s="20">
        <v>6.5</v>
      </c>
      <c r="O3284" s="20">
        <v>2</v>
      </c>
      <c r="P3284" s="20">
        <v>127</v>
      </c>
      <c r="Q3284" s="3">
        <v>1000000</v>
      </c>
      <c r="R3284" s="3">
        <v>14000000</v>
      </c>
      <c r="S3284" s="3">
        <f t="shared" si="510"/>
        <v>-13000000</v>
      </c>
      <c r="T3284" s="4">
        <f t="shared" si="511"/>
        <v>-0.9285714285714286</v>
      </c>
      <c r="U3284" s="5">
        <f t="shared" si="512"/>
        <v>25.63617142857143</v>
      </c>
      <c r="V3284" s="2">
        <f t="shared" si="513"/>
        <v>1978</v>
      </c>
      <c r="W3284" s="18" t="str">
        <f t="shared" si="514"/>
        <v>aprel</v>
      </c>
      <c r="X3284" s="18" t="str">
        <f t="shared" si="515"/>
        <v>James Fargo</v>
      </c>
      <c r="Y3284" s="18" t="str">
        <f t="shared" si="516"/>
        <v>CARAVANS</v>
      </c>
      <c r="Z3284" s="18" t="str">
        <f t="shared" si="517"/>
        <v>Normal</v>
      </c>
      <c r="AA3284" s="18" t="str">
        <f>VLOOKUP(D3284, lookups!$A$2:$B$18, 2, FALSE)</f>
        <v>High Budget</v>
      </c>
      <c r="AB3284" s="18" t="str">
        <f t="shared" si="518"/>
        <v>Not Recommended</v>
      </c>
      <c r="AC3284" s="18" t="str">
        <f t="shared" si="519"/>
        <v>Normal</v>
      </c>
    </row>
    <row r="3285" spans="1:29" x14ac:dyDescent="0.35">
      <c r="A3285" s="18" t="s">
        <v>3728</v>
      </c>
      <c r="B3285" s="19">
        <v>38058</v>
      </c>
      <c r="C3285" s="18" t="s">
        <v>50</v>
      </c>
      <c r="D3285" s="18" t="s">
        <v>27</v>
      </c>
      <c r="E3285" s="18" t="s">
        <v>21</v>
      </c>
      <c r="F3285" s="18" t="s">
        <v>101</v>
      </c>
      <c r="G3285" s="18" t="s">
        <v>110</v>
      </c>
      <c r="H3285" s="18" t="s">
        <v>3637</v>
      </c>
      <c r="I3285" s="18" t="s">
        <v>3729</v>
      </c>
      <c r="J3285" s="20">
        <v>680</v>
      </c>
      <c r="K3285" s="20">
        <v>763</v>
      </c>
      <c r="L3285" s="20">
        <v>84</v>
      </c>
      <c r="M3285" s="20">
        <v>869</v>
      </c>
      <c r="N3285" s="20">
        <v>6.8</v>
      </c>
      <c r="O3285" s="20">
        <v>124</v>
      </c>
      <c r="P3285" s="20">
        <v>86</v>
      </c>
      <c r="Q3285" s="3">
        <v>992238</v>
      </c>
      <c r="R3285" s="3">
        <v>1700000</v>
      </c>
      <c r="S3285" s="3">
        <f t="shared" si="510"/>
        <v>-707762</v>
      </c>
      <c r="T3285" s="4">
        <f t="shared" si="511"/>
        <v>-0.41633058823529412</v>
      </c>
      <c r="U3285" s="5">
        <f t="shared" si="512"/>
        <v>27.120367764705883</v>
      </c>
      <c r="V3285" s="2">
        <f t="shared" si="513"/>
        <v>2004</v>
      </c>
      <c r="W3285" s="18" t="str">
        <f t="shared" si="514"/>
        <v>mart</v>
      </c>
      <c r="X3285" s="18" t="str">
        <f t="shared" si="515"/>
        <v>Pawel Pawlikowski</v>
      </c>
      <c r="Y3285" s="18" t="str">
        <f t="shared" si="516"/>
        <v>MY SUMMER OF LOVE</v>
      </c>
      <c r="Z3285" s="18" t="str">
        <f t="shared" si="517"/>
        <v>Normal</v>
      </c>
      <c r="AA3285" s="18" t="str">
        <f>VLOOKUP(D3285, lookups!$A$2:$B$18, 2, FALSE)</f>
        <v>Medium Budget</v>
      </c>
      <c r="AB3285" s="18" t="str">
        <f t="shared" si="518"/>
        <v>Not Recommended</v>
      </c>
      <c r="AC3285" s="18" t="str">
        <f t="shared" si="519"/>
        <v>Normal</v>
      </c>
    </row>
    <row r="3286" spans="1:29" x14ac:dyDescent="0.35">
      <c r="A3286" s="18" t="s">
        <v>2271</v>
      </c>
      <c r="B3286" s="19">
        <v>36286</v>
      </c>
      <c r="C3286" s="18" t="s">
        <v>50</v>
      </c>
      <c r="D3286" s="18" t="s">
        <v>27</v>
      </c>
      <c r="E3286" s="18" t="s">
        <v>21</v>
      </c>
      <c r="F3286" s="18" t="s">
        <v>22</v>
      </c>
      <c r="G3286" s="18" t="s">
        <v>110</v>
      </c>
      <c r="H3286" s="18" t="s">
        <v>2272</v>
      </c>
      <c r="I3286" s="18" t="s">
        <v>2273</v>
      </c>
      <c r="J3286" s="20">
        <v>980</v>
      </c>
      <c r="K3286" s="20">
        <v>3166</v>
      </c>
      <c r="L3286" s="20">
        <v>35</v>
      </c>
      <c r="M3286" s="20">
        <v>180</v>
      </c>
      <c r="N3286" s="20">
        <v>7.3</v>
      </c>
      <c r="O3286" s="20">
        <v>54</v>
      </c>
      <c r="P3286" s="20">
        <v>111</v>
      </c>
      <c r="Q3286" s="3">
        <v>985341</v>
      </c>
      <c r="R3286" s="3">
        <v>500000</v>
      </c>
      <c r="S3286" s="3">
        <f t="shared" si="510"/>
        <v>485341</v>
      </c>
      <c r="T3286" s="4">
        <f t="shared" si="511"/>
        <v>0.97068200000000004</v>
      </c>
      <c r="U3286" s="5">
        <f t="shared" si="512"/>
        <v>29.606272799999999</v>
      </c>
      <c r="V3286" s="2">
        <f t="shared" si="513"/>
        <v>1999</v>
      </c>
      <c r="W3286" s="18" t="str">
        <f t="shared" si="514"/>
        <v>may</v>
      </c>
      <c r="X3286" s="18" t="str">
        <f t="shared" si="515"/>
        <v>Michael Polish</v>
      </c>
      <c r="Y3286" s="18" t="str">
        <f t="shared" si="516"/>
        <v>TWİN FALLS IDAHO</v>
      </c>
      <c r="Z3286" s="18" t="str">
        <f t="shared" si="517"/>
        <v>Normal</v>
      </c>
      <c r="AA3286" s="18" t="str">
        <f>VLOOKUP(D3286, lookups!$A$2:$B$18, 2, FALSE)</f>
        <v>Medium Budget</v>
      </c>
      <c r="AB3286" s="18" t="str">
        <f t="shared" si="518"/>
        <v>Not Recommended</v>
      </c>
      <c r="AC3286" s="18" t="str">
        <f t="shared" si="519"/>
        <v>Normal</v>
      </c>
    </row>
    <row r="3287" spans="1:29" x14ac:dyDescent="0.35">
      <c r="A3287" s="18" t="s">
        <v>1876</v>
      </c>
      <c r="B3287" s="19">
        <v>35884</v>
      </c>
      <c r="C3287" s="18" t="s">
        <v>50</v>
      </c>
      <c r="D3287" s="18" t="s">
        <v>27</v>
      </c>
      <c r="E3287" s="18" t="s">
        <v>21</v>
      </c>
      <c r="F3287" s="18" t="s">
        <v>22</v>
      </c>
      <c r="G3287" s="18" t="s">
        <v>110</v>
      </c>
      <c r="H3287" s="18" t="s">
        <v>1877</v>
      </c>
      <c r="I3287" s="18" t="s">
        <v>1878</v>
      </c>
      <c r="J3287" s="20">
        <v>245</v>
      </c>
      <c r="K3287" s="20">
        <v>295</v>
      </c>
      <c r="L3287" s="20">
        <v>12</v>
      </c>
      <c r="M3287" s="20">
        <v>603</v>
      </c>
      <c r="N3287" s="20">
        <v>7.2</v>
      </c>
      <c r="O3287" s="20">
        <v>16</v>
      </c>
      <c r="P3287" s="20">
        <v>100</v>
      </c>
      <c r="Q3287" s="3">
        <v>982214</v>
      </c>
      <c r="R3287" s="3">
        <v>1000000</v>
      </c>
      <c r="S3287" s="3">
        <f t="shared" si="510"/>
        <v>-17786</v>
      </c>
      <c r="T3287" s="4">
        <f t="shared" si="511"/>
        <v>-1.7786E-2</v>
      </c>
      <c r="U3287" s="5">
        <f t="shared" si="512"/>
        <v>28.853185600000003</v>
      </c>
      <c r="V3287" s="2">
        <f t="shared" si="513"/>
        <v>1998</v>
      </c>
      <c r="W3287" s="18" t="str">
        <f t="shared" si="514"/>
        <v>mart</v>
      </c>
      <c r="X3287" s="18" t="str">
        <f t="shared" si="515"/>
        <v>Marc Levin</v>
      </c>
      <c r="Y3287" s="18" t="str">
        <f t="shared" si="516"/>
        <v>SLAM</v>
      </c>
      <c r="Z3287" s="18" t="str">
        <f t="shared" si="517"/>
        <v>Normal</v>
      </c>
      <c r="AA3287" s="18" t="str">
        <f>VLOOKUP(D3287, lookups!$A$2:$B$18, 2, FALSE)</f>
        <v>Medium Budget</v>
      </c>
      <c r="AB3287" s="18" t="str">
        <f t="shared" si="518"/>
        <v>Not Recommended</v>
      </c>
      <c r="AC3287" s="18" t="str">
        <f t="shared" si="519"/>
        <v>Normal</v>
      </c>
    </row>
    <row r="3288" spans="1:29" x14ac:dyDescent="0.35">
      <c r="A3288" s="18" t="s">
        <v>4551</v>
      </c>
      <c r="B3288" s="19">
        <v>39013</v>
      </c>
      <c r="C3288" s="18" t="s">
        <v>50</v>
      </c>
      <c r="D3288" s="18" t="s">
        <v>27</v>
      </c>
      <c r="E3288" s="18" t="s">
        <v>21</v>
      </c>
      <c r="F3288" s="18" t="s">
        <v>4552</v>
      </c>
      <c r="G3288" s="18" t="s">
        <v>150</v>
      </c>
      <c r="H3288" s="18" t="s">
        <v>2857</v>
      </c>
      <c r="I3288" s="18" t="s">
        <v>4553</v>
      </c>
      <c r="J3288" s="20">
        <v>973</v>
      </c>
      <c r="K3288" s="20">
        <v>2306</v>
      </c>
      <c r="L3288" s="20">
        <v>9</v>
      </c>
      <c r="M3288" s="20">
        <v>250</v>
      </c>
      <c r="N3288" s="20">
        <v>5.0999999999999996</v>
      </c>
      <c r="O3288" s="20">
        <v>25</v>
      </c>
      <c r="P3288" s="20">
        <v>101</v>
      </c>
      <c r="Q3288" s="3">
        <v>978908</v>
      </c>
      <c r="R3288" s="3">
        <v>2400000</v>
      </c>
      <c r="S3288" s="3">
        <f t="shared" si="510"/>
        <v>-1421092</v>
      </c>
      <c r="T3288" s="4">
        <f t="shared" si="511"/>
        <v>-0.59212166666666666</v>
      </c>
      <c r="U3288" s="5">
        <f t="shared" si="512"/>
        <v>20.18815133333333</v>
      </c>
      <c r="V3288" s="2">
        <f t="shared" si="513"/>
        <v>2006</v>
      </c>
      <c r="W3288" s="18" t="str">
        <f t="shared" si="514"/>
        <v>oktyabr</v>
      </c>
      <c r="X3288" s="18" t="str">
        <f t="shared" si="515"/>
        <v>Robby Henson</v>
      </c>
      <c r="Y3288" s="18" t="str">
        <f t="shared" si="516"/>
        <v>THR3E</v>
      </c>
      <c r="Z3288" s="18" t="str">
        <f t="shared" si="517"/>
        <v>Normal</v>
      </c>
      <c r="AA3288" s="18" t="str">
        <f>VLOOKUP(D3288, lookups!$A$2:$B$18, 2, FALSE)</f>
        <v>Medium Budget</v>
      </c>
      <c r="AB3288" s="18" t="str">
        <f t="shared" si="518"/>
        <v>Not Recommended</v>
      </c>
      <c r="AC3288" s="18" t="str">
        <f t="shared" si="519"/>
        <v>High Buzz Mismatch</v>
      </c>
    </row>
    <row r="3289" spans="1:29" x14ac:dyDescent="0.35">
      <c r="A3289" s="18" t="s">
        <v>5974</v>
      </c>
      <c r="B3289" s="19">
        <v>40577</v>
      </c>
      <c r="C3289" s="18" t="s">
        <v>50</v>
      </c>
      <c r="D3289" s="18" t="s">
        <v>27</v>
      </c>
      <c r="E3289" s="18" t="s">
        <v>21</v>
      </c>
      <c r="F3289" s="18" t="s">
        <v>22</v>
      </c>
      <c r="G3289" s="18" t="s">
        <v>150</v>
      </c>
      <c r="H3289" s="18" t="s">
        <v>5761</v>
      </c>
      <c r="I3289" s="18" t="s">
        <v>1231</v>
      </c>
      <c r="J3289" s="20">
        <v>34000</v>
      </c>
      <c r="K3289" s="20">
        <v>34705</v>
      </c>
      <c r="L3289" s="20">
        <v>0</v>
      </c>
      <c r="M3289" s="20">
        <v>17000</v>
      </c>
      <c r="N3289" s="20">
        <v>6.7</v>
      </c>
      <c r="O3289" s="20">
        <v>276</v>
      </c>
      <c r="P3289" s="20">
        <v>91</v>
      </c>
      <c r="Q3289" s="3">
        <v>958319</v>
      </c>
      <c r="R3289" s="3">
        <v>21000000</v>
      </c>
      <c r="S3289" s="3">
        <f t="shared" si="510"/>
        <v>-20041681</v>
      </c>
      <c r="T3289" s="4">
        <f t="shared" si="511"/>
        <v>-0.95436576190476186</v>
      </c>
      <c r="U3289" s="5">
        <f t="shared" si="512"/>
        <v>28.118253695238096</v>
      </c>
      <c r="V3289" s="2">
        <f t="shared" si="513"/>
        <v>2011</v>
      </c>
      <c r="W3289" s="18" t="str">
        <f t="shared" si="514"/>
        <v>fevral</v>
      </c>
      <c r="X3289" s="18" t="str">
        <f t="shared" si="515"/>
        <v>Jodie Foster</v>
      </c>
      <c r="Y3289" s="18" t="str">
        <f t="shared" si="516"/>
        <v>THE BEAVER</v>
      </c>
      <c r="Z3289" s="18" t="str">
        <f t="shared" si="517"/>
        <v>Normal</v>
      </c>
      <c r="AA3289" s="18" t="str">
        <f>VLOOKUP(D3289, lookups!$A$2:$B$18, 2, FALSE)</f>
        <v>Medium Budget</v>
      </c>
      <c r="AB3289" s="18" t="str">
        <f t="shared" si="518"/>
        <v>Not Recommended</v>
      </c>
      <c r="AC3289" s="18" t="str">
        <f t="shared" si="519"/>
        <v>Normal</v>
      </c>
    </row>
    <row r="3290" spans="1:29" x14ac:dyDescent="0.35">
      <c r="A3290" s="18" t="s">
        <v>4639</v>
      </c>
      <c r="B3290" s="19">
        <v>39377</v>
      </c>
      <c r="C3290" s="18" t="s">
        <v>50</v>
      </c>
      <c r="D3290" s="18" t="s">
        <v>109</v>
      </c>
      <c r="E3290" s="18" t="s">
        <v>21</v>
      </c>
      <c r="F3290" s="18" t="s">
        <v>22</v>
      </c>
      <c r="G3290" s="18" t="s">
        <v>110</v>
      </c>
      <c r="H3290" s="18" t="s">
        <v>4640</v>
      </c>
      <c r="I3290" s="18" t="s">
        <v>4041</v>
      </c>
      <c r="J3290" s="20">
        <v>569</v>
      </c>
      <c r="K3290" s="20">
        <v>1797</v>
      </c>
      <c r="L3290" s="20">
        <v>0</v>
      </c>
      <c r="M3290" s="20">
        <v>0</v>
      </c>
      <c r="N3290" s="20">
        <v>5.7</v>
      </c>
      <c r="O3290" s="20">
        <v>280</v>
      </c>
      <c r="P3290" s="20">
        <v>95</v>
      </c>
      <c r="Q3290" s="3">
        <v>952620</v>
      </c>
      <c r="R3290" s="3">
        <v>2000000</v>
      </c>
      <c r="S3290" s="3">
        <f t="shared" si="510"/>
        <v>-1047380</v>
      </c>
      <c r="T3290" s="4">
        <f t="shared" si="511"/>
        <v>-0.52368999999999999</v>
      </c>
      <c r="U3290" s="5">
        <f t="shared" si="512"/>
        <v>22.590524000000002</v>
      </c>
      <c r="V3290" s="2">
        <f t="shared" si="513"/>
        <v>2007</v>
      </c>
      <c r="W3290" s="18" t="str">
        <f t="shared" si="514"/>
        <v>oktyabr</v>
      </c>
      <c r="X3290" s="18" t="str">
        <f t="shared" si="515"/>
        <v>George A. Romero</v>
      </c>
      <c r="Y3290" s="18" t="str">
        <f t="shared" si="516"/>
        <v>DİARY OF THE DEAD</v>
      </c>
      <c r="Z3290" s="18" t="str">
        <f t="shared" si="517"/>
        <v>Normal</v>
      </c>
      <c r="AA3290" s="18" t="str">
        <f>VLOOKUP(D3290, lookups!$A$2:$B$18, 2, FALSE)</f>
        <v>Low Budget</v>
      </c>
      <c r="AB3290" s="18" t="str">
        <f t="shared" si="518"/>
        <v>Not Recommended</v>
      </c>
      <c r="AC3290" s="18" t="str">
        <f t="shared" si="519"/>
        <v>High Buzz Mismatch</v>
      </c>
    </row>
    <row r="3291" spans="1:29" x14ac:dyDescent="0.35">
      <c r="A3291" s="18" t="s">
        <v>1978</v>
      </c>
      <c r="B3291" s="19">
        <v>36455</v>
      </c>
      <c r="C3291" s="18" t="s">
        <v>50</v>
      </c>
      <c r="D3291" s="18" t="s">
        <v>79</v>
      </c>
      <c r="E3291" s="18" t="s">
        <v>28</v>
      </c>
      <c r="F3291" s="18" t="s">
        <v>29</v>
      </c>
      <c r="H3291" s="18" t="s">
        <v>1979</v>
      </c>
      <c r="I3291" s="18" t="s">
        <v>1980</v>
      </c>
      <c r="J3291" s="20">
        <v>177</v>
      </c>
      <c r="K3291" s="20">
        <v>333</v>
      </c>
      <c r="L3291" s="20">
        <v>4</v>
      </c>
      <c r="M3291" s="20">
        <v>687</v>
      </c>
      <c r="N3291" s="20">
        <v>7.3</v>
      </c>
      <c r="O3291" s="20">
        <v>63</v>
      </c>
      <c r="P3291" s="20">
        <v>125</v>
      </c>
      <c r="Q3291" s="3">
        <v>927107</v>
      </c>
      <c r="R3291" s="3">
        <v>15000000</v>
      </c>
      <c r="S3291" s="3">
        <f t="shared" si="510"/>
        <v>-14072893</v>
      </c>
      <c r="T3291" s="4">
        <f t="shared" si="511"/>
        <v>-0.93819286666666668</v>
      </c>
      <c r="U3291" s="5">
        <f t="shared" si="512"/>
        <v>28.893422853333334</v>
      </c>
      <c r="V3291" s="2">
        <f t="shared" si="513"/>
        <v>1999</v>
      </c>
      <c r="W3291" s="18" t="str">
        <f t="shared" si="514"/>
        <v>oktyabr</v>
      </c>
      <c r="X3291" s="18" t="str">
        <f t="shared" si="515"/>
        <v>Max FÃ¤rberbÃ¶ck</v>
      </c>
      <c r="Y3291" s="18" t="str">
        <f t="shared" si="516"/>
        <v>AİMEE &amp; JAGUAR</v>
      </c>
      <c r="Z3291" s="18" t="str">
        <f t="shared" si="517"/>
        <v>Normal</v>
      </c>
      <c r="AA3291" s="18" t="str">
        <f>VLOOKUP(D3291, lookups!$A$2:$B$18, 2, FALSE)</f>
        <v>Medium Budget</v>
      </c>
      <c r="AB3291" s="18" t="str">
        <f t="shared" si="518"/>
        <v>Not Recommended</v>
      </c>
      <c r="AC3291" s="18" t="str">
        <f t="shared" si="519"/>
        <v>Normal</v>
      </c>
    </row>
    <row r="3292" spans="1:29" x14ac:dyDescent="0.35">
      <c r="A3292" s="18" t="s">
        <v>1542</v>
      </c>
      <c r="B3292" s="19">
        <v>35688</v>
      </c>
      <c r="C3292" s="18" t="s">
        <v>50</v>
      </c>
      <c r="D3292" s="18" t="s">
        <v>27</v>
      </c>
      <c r="E3292" s="18" t="s">
        <v>1543</v>
      </c>
      <c r="F3292" s="18" t="s">
        <v>275</v>
      </c>
      <c r="G3292" s="18" t="s">
        <v>102</v>
      </c>
      <c r="H3292" s="18" t="s">
        <v>1544</v>
      </c>
      <c r="I3292" s="18" t="s">
        <v>1545</v>
      </c>
      <c r="J3292" s="20">
        <v>36</v>
      </c>
      <c r="K3292" s="20">
        <v>100</v>
      </c>
      <c r="L3292" s="20">
        <v>373</v>
      </c>
      <c r="M3292" s="20">
        <v>0</v>
      </c>
      <c r="N3292" s="20">
        <v>8.5</v>
      </c>
      <c r="O3292" s="20">
        <v>46</v>
      </c>
      <c r="P3292" s="20">
        <v>89</v>
      </c>
      <c r="Q3292" s="3">
        <v>925402</v>
      </c>
      <c r="R3292" s="3">
        <v>180000</v>
      </c>
      <c r="S3292" s="3">
        <f t="shared" si="510"/>
        <v>745402</v>
      </c>
      <c r="T3292" s="4">
        <f t="shared" si="511"/>
        <v>4.1411222222222221</v>
      </c>
      <c r="U3292" s="5">
        <f t="shared" si="512"/>
        <v>35.656448888888889</v>
      </c>
      <c r="V3292" s="2">
        <f t="shared" si="513"/>
        <v>1997</v>
      </c>
      <c r="W3292" s="18" t="str">
        <f t="shared" si="514"/>
        <v>sentyabr</v>
      </c>
      <c r="X3292" s="18" t="str">
        <f t="shared" si="515"/>
        <v>Majid Majidi</v>
      </c>
      <c r="Y3292" s="18" t="str">
        <f t="shared" si="516"/>
        <v>CHİLDREN OF HEAVEN</v>
      </c>
      <c r="Z3292" s="18" t="str">
        <f t="shared" si="517"/>
        <v>Normal</v>
      </c>
      <c r="AA3292" s="18" t="str">
        <f>VLOOKUP(D3292, lookups!$A$2:$B$18, 2, FALSE)</f>
        <v>Medium Budget</v>
      </c>
      <c r="AB3292" s="18" t="str">
        <f t="shared" si="518"/>
        <v>Not Recommended</v>
      </c>
      <c r="AC3292" s="18" t="str">
        <f t="shared" si="519"/>
        <v>High Buzz / High Score</v>
      </c>
    </row>
    <row r="3293" spans="1:29" x14ac:dyDescent="0.35">
      <c r="A3293" s="18" t="s">
        <v>5949</v>
      </c>
      <c r="B3293" s="19">
        <v>40720</v>
      </c>
      <c r="C3293" s="18" t="s">
        <v>50</v>
      </c>
      <c r="D3293" s="18" t="s">
        <v>195</v>
      </c>
      <c r="E3293" s="18" t="s">
        <v>21</v>
      </c>
      <c r="F3293" s="18" t="s">
        <v>22</v>
      </c>
      <c r="G3293" s="18" t="s">
        <v>39</v>
      </c>
      <c r="H3293" s="18" t="s">
        <v>5950</v>
      </c>
      <c r="I3293" s="18" t="s">
        <v>5951</v>
      </c>
      <c r="J3293" s="20">
        <v>399</v>
      </c>
      <c r="K3293" s="20">
        <v>660</v>
      </c>
      <c r="L3293" s="20">
        <v>0</v>
      </c>
      <c r="M3293" s="20">
        <v>287</v>
      </c>
      <c r="N3293" s="20">
        <v>6.8</v>
      </c>
      <c r="O3293" s="20">
        <v>29</v>
      </c>
      <c r="P3293" s="20">
        <v>93</v>
      </c>
      <c r="Q3293" s="3">
        <v>906666</v>
      </c>
      <c r="R3293" s="3">
        <v>500000</v>
      </c>
      <c r="S3293" s="3">
        <f t="shared" si="510"/>
        <v>406666</v>
      </c>
      <c r="T3293" s="4">
        <f t="shared" si="511"/>
        <v>0.81333200000000005</v>
      </c>
      <c r="U3293" s="5">
        <f t="shared" si="512"/>
        <v>27.554032800000002</v>
      </c>
      <c r="V3293" s="2">
        <f t="shared" si="513"/>
        <v>2011</v>
      </c>
      <c r="W3293" s="18" t="str">
        <f t="shared" si="514"/>
        <v>iyun</v>
      </c>
      <c r="X3293" s="18" t="str">
        <f t="shared" si="515"/>
        <v>Joseph Dorman</v>
      </c>
      <c r="Y3293" s="18" t="str">
        <f t="shared" si="516"/>
        <v>SHOLEM ALEİCHEM: LAUGHİNG İN THE DARKNESS</v>
      </c>
      <c r="Z3293" s="18" t="str">
        <f t="shared" si="517"/>
        <v>Normal</v>
      </c>
      <c r="AA3293" s="18" t="str">
        <f>VLOOKUP(D3293, lookups!$A$2:$B$18, 2, FALSE)</f>
        <v>Low Budget</v>
      </c>
      <c r="AB3293" s="18" t="str">
        <f t="shared" si="518"/>
        <v>Not Recommended</v>
      </c>
      <c r="AC3293" s="18" t="str">
        <f t="shared" si="519"/>
        <v>Normal</v>
      </c>
    </row>
    <row r="3294" spans="1:29" x14ac:dyDescent="0.35">
      <c r="A3294" s="18" t="s">
        <v>2618</v>
      </c>
      <c r="B3294" s="19">
        <v>36973</v>
      </c>
      <c r="C3294" s="18" t="s">
        <v>50</v>
      </c>
      <c r="D3294" s="18" t="s">
        <v>38</v>
      </c>
      <c r="E3294" s="18" t="s">
        <v>21</v>
      </c>
      <c r="F3294" s="18" t="s">
        <v>22</v>
      </c>
      <c r="G3294" s="18" t="s">
        <v>39</v>
      </c>
      <c r="H3294" s="18" t="s">
        <v>2619</v>
      </c>
      <c r="I3294" s="18" t="s">
        <v>2620</v>
      </c>
      <c r="J3294" s="20">
        <v>250</v>
      </c>
      <c r="K3294" s="20">
        <v>454</v>
      </c>
      <c r="L3294" s="20">
        <v>0</v>
      </c>
      <c r="M3294" s="20">
        <v>133</v>
      </c>
      <c r="N3294" s="20">
        <v>6.7</v>
      </c>
      <c r="O3294" s="20">
        <v>9</v>
      </c>
      <c r="P3294" s="20">
        <v>100</v>
      </c>
      <c r="Q3294" s="3">
        <v>902835</v>
      </c>
      <c r="R3294" s="3">
        <v>250000</v>
      </c>
      <c r="S3294" s="3">
        <f t="shared" si="510"/>
        <v>652835</v>
      </c>
      <c r="T3294" s="4">
        <f t="shared" si="511"/>
        <v>2.6113400000000002</v>
      </c>
      <c r="U3294" s="5">
        <f t="shared" si="512"/>
        <v>27.857836000000002</v>
      </c>
      <c r="V3294" s="2">
        <f t="shared" si="513"/>
        <v>2001</v>
      </c>
      <c r="W3294" s="18" t="str">
        <f t="shared" si="514"/>
        <v>mart</v>
      </c>
      <c r="X3294" s="18" t="str">
        <f t="shared" si="515"/>
        <v>Piyush Dinker Pandya</v>
      </c>
      <c r="Y3294" s="18" t="str">
        <f t="shared" si="516"/>
        <v>AMERİCAN DESİ</v>
      </c>
      <c r="Z3294" s="18" t="str">
        <f t="shared" si="517"/>
        <v>Normal</v>
      </c>
      <c r="AA3294" s="18" t="str">
        <f>VLOOKUP(D3294, lookups!$A$2:$B$18, 2, FALSE)</f>
        <v>Medium Budget</v>
      </c>
      <c r="AB3294" s="18" t="str">
        <f t="shared" si="518"/>
        <v>Not Recommended</v>
      </c>
      <c r="AC3294" s="18" t="str">
        <f t="shared" si="519"/>
        <v>Normal</v>
      </c>
    </row>
    <row r="3295" spans="1:29" x14ac:dyDescent="0.35">
      <c r="A3295" s="18" t="s">
        <v>4782</v>
      </c>
      <c r="B3295" s="19">
        <v>39259</v>
      </c>
      <c r="C3295" s="18" t="s">
        <v>50</v>
      </c>
      <c r="D3295" s="18" t="s">
        <v>38</v>
      </c>
      <c r="E3295" s="18" t="s">
        <v>21</v>
      </c>
      <c r="F3295" s="18" t="s">
        <v>22</v>
      </c>
      <c r="G3295" s="18" t="s">
        <v>110</v>
      </c>
      <c r="H3295" s="18" t="s">
        <v>4783</v>
      </c>
      <c r="I3295" s="18" t="s">
        <v>4784</v>
      </c>
      <c r="J3295" s="20">
        <v>966</v>
      </c>
      <c r="K3295" s="20">
        <v>3307</v>
      </c>
      <c r="L3295" s="20">
        <v>0</v>
      </c>
      <c r="M3295" s="20">
        <v>319</v>
      </c>
      <c r="N3295" s="20">
        <v>5.3</v>
      </c>
      <c r="O3295" s="20">
        <v>51</v>
      </c>
      <c r="P3295" s="20">
        <v>93</v>
      </c>
      <c r="Q3295" s="3">
        <v>900926</v>
      </c>
      <c r="R3295" s="3">
        <v>10000000</v>
      </c>
      <c r="S3295" s="3">
        <f t="shared" si="510"/>
        <v>-9099074</v>
      </c>
      <c r="T3295" s="4">
        <f t="shared" si="511"/>
        <v>-0.90990740000000003</v>
      </c>
      <c r="U3295" s="5">
        <f t="shared" si="512"/>
        <v>20.867937040000001</v>
      </c>
      <c r="V3295" s="2">
        <f t="shared" si="513"/>
        <v>2007</v>
      </c>
      <c r="W3295" s="18" t="str">
        <f t="shared" si="514"/>
        <v>iyun</v>
      </c>
      <c r="X3295" s="18" t="str">
        <f t="shared" si="515"/>
        <v>Bob Odenkirk</v>
      </c>
      <c r="Y3295" s="18" t="str">
        <f t="shared" si="516"/>
        <v>THE BROTHERS SOLOMON</v>
      </c>
      <c r="Z3295" s="18" t="str">
        <f t="shared" si="517"/>
        <v>Normal</v>
      </c>
      <c r="AA3295" s="18" t="str">
        <f>VLOOKUP(D3295, lookups!$A$2:$B$18, 2, FALSE)</f>
        <v>Medium Budget</v>
      </c>
      <c r="AB3295" s="18" t="str">
        <f t="shared" si="518"/>
        <v>Not Recommended</v>
      </c>
      <c r="AC3295" s="18" t="str">
        <f t="shared" si="519"/>
        <v>High Buzz Mismatch</v>
      </c>
    </row>
    <row r="3296" spans="1:29" x14ac:dyDescent="0.35">
      <c r="A3296" s="18" t="s">
        <v>1819</v>
      </c>
      <c r="B3296" s="19">
        <v>35900</v>
      </c>
      <c r="C3296" s="18" t="s">
        <v>50</v>
      </c>
      <c r="D3296" s="18" t="s">
        <v>27</v>
      </c>
      <c r="E3296" s="18" t="s">
        <v>918</v>
      </c>
      <c r="F3296" s="18" t="s">
        <v>1820</v>
      </c>
      <c r="G3296" s="18" t="s">
        <v>110</v>
      </c>
      <c r="H3296" s="18" t="s">
        <v>1821</v>
      </c>
      <c r="I3296" s="18" t="s">
        <v>1822</v>
      </c>
      <c r="J3296" s="20">
        <v>174</v>
      </c>
      <c r="K3296" s="20">
        <v>222</v>
      </c>
      <c r="L3296" s="20">
        <v>22</v>
      </c>
      <c r="M3296" s="20">
        <v>140</v>
      </c>
      <c r="N3296" s="20">
        <v>6.8</v>
      </c>
      <c r="O3296" s="20">
        <v>39</v>
      </c>
      <c r="P3296" s="20">
        <v>106</v>
      </c>
      <c r="Q3296" s="3">
        <v>886410</v>
      </c>
      <c r="R3296" s="3">
        <v>3500000</v>
      </c>
      <c r="S3296" s="3">
        <f t="shared" si="510"/>
        <v>-2613590</v>
      </c>
      <c r="T3296" s="4">
        <f t="shared" si="511"/>
        <v>-0.74673999999999996</v>
      </c>
      <c r="U3296" s="5">
        <f t="shared" si="512"/>
        <v>26.915303999999999</v>
      </c>
      <c r="V3296" s="2">
        <f t="shared" si="513"/>
        <v>1998</v>
      </c>
      <c r="W3296" s="18" t="str">
        <f t="shared" si="514"/>
        <v>aprel</v>
      </c>
      <c r="X3296" s="18" t="str">
        <f t="shared" si="515"/>
        <v>Salvador Carrasco</v>
      </c>
      <c r="Y3296" s="18" t="str">
        <f t="shared" si="516"/>
        <v>LA OTRA CONQUİSTA</v>
      </c>
      <c r="Z3296" s="18" t="str">
        <f t="shared" si="517"/>
        <v>Normal</v>
      </c>
      <c r="AA3296" s="18" t="str">
        <f>VLOOKUP(D3296, lookups!$A$2:$B$18, 2, FALSE)</f>
        <v>Medium Budget</v>
      </c>
      <c r="AB3296" s="18" t="str">
        <f t="shared" si="518"/>
        <v>Not Recommended</v>
      </c>
      <c r="AC3296" s="18" t="str">
        <f t="shared" si="519"/>
        <v>Normal</v>
      </c>
    </row>
    <row r="3297" spans="1:29" x14ac:dyDescent="0.35">
      <c r="A3297" s="18" t="s">
        <v>5361</v>
      </c>
      <c r="B3297" s="19">
        <v>39899</v>
      </c>
      <c r="C3297" s="18" t="s">
        <v>50</v>
      </c>
      <c r="D3297" s="18" t="s">
        <v>27</v>
      </c>
      <c r="E3297" s="18" t="s">
        <v>21</v>
      </c>
      <c r="F3297" s="18" t="s">
        <v>22</v>
      </c>
      <c r="G3297" s="18" t="s">
        <v>102</v>
      </c>
      <c r="H3297" s="18" t="s">
        <v>5362</v>
      </c>
      <c r="I3297" s="18" t="s">
        <v>5363</v>
      </c>
      <c r="J3297" s="20">
        <v>679</v>
      </c>
      <c r="K3297" s="20">
        <v>1426</v>
      </c>
      <c r="L3297" s="20">
        <v>3</v>
      </c>
      <c r="M3297" s="20">
        <v>0</v>
      </c>
      <c r="N3297" s="20">
        <v>6.2</v>
      </c>
      <c r="O3297" s="20">
        <v>26</v>
      </c>
      <c r="P3297" s="20">
        <v>97</v>
      </c>
      <c r="Q3297" s="3">
        <v>883887</v>
      </c>
      <c r="R3297" s="3">
        <v>9000000</v>
      </c>
      <c r="S3297" s="3">
        <f t="shared" si="510"/>
        <v>-8116113</v>
      </c>
      <c r="T3297" s="4">
        <f t="shared" si="511"/>
        <v>-0.90179033333333336</v>
      </c>
      <c r="U3297" s="5">
        <f t="shared" si="512"/>
        <v>24.439283866666667</v>
      </c>
      <c r="V3297" s="2">
        <f t="shared" si="513"/>
        <v>2009</v>
      </c>
      <c r="W3297" s="18" t="str">
        <f t="shared" si="514"/>
        <v>mart</v>
      </c>
      <c r="X3297" s="18" t="str">
        <f t="shared" si="515"/>
        <v>Marc Forby</v>
      </c>
      <c r="Y3297" s="18" t="str">
        <f t="shared" si="516"/>
        <v>PRİNCESS KAİULANİ</v>
      </c>
      <c r="Z3297" s="18" t="str">
        <f t="shared" si="517"/>
        <v>Normal</v>
      </c>
      <c r="AA3297" s="18" t="str">
        <f>VLOOKUP(D3297, lookups!$A$2:$B$18, 2, FALSE)</f>
        <v>Medium Budget</v>
      </c>
      <c r="AB3297" s="18" t="str">
        <f t="shared" si="518"/>
        <v>Not Recommended</v>
      </c>
      <c r="AC3297" s="18" t="str">
        <f t="shared" si="519"/>
        <v>Normal</v>
      </c>
    </row>
    <row r="3298" spans="1:29" x14ac:dyDescent="0.35">
      <c r="A3298" s="18" t="s">
        <v>2565</v>
      </c>
      <c r="B3298" s="19">
        <v>36530</v>
      </c>
      <c r="C3298" s="18" t="s">
        <v>50</v>
      </c>
      <c r="D3298" s="18" t="s">
        <v>20</v>
      </c>
      <c r="E3298" s="18" t="s">
        <v>21</v>
      </c>
      <c r="F3298" s="18" t="s">
        <v>22</v>
      </c>
      <c r="G3298" s="18" t="s">
        <v>110</v>
      </c>
      <c r="H3298" s="18" t="s">
        <v>1838</v>
      </c>
      <c r="I3298" s="18" t="s">
        <v>2566</v>
      </c>
      <c r="J3298" s="20">
        <v>9000</v>
      </c>
      <c r="K3298" s="20">
        <v>11433</v>
      </c>
      <c r="L3298" s="20">
        <v>115</v>
      </c>
      <c r="M3298" s="20">
        <v>401</v>
      </c>
      <c r="N3298" s="20">
        <v>6.4</v>
      </c>
      <c r="O3298" s="20">
        <v>93</v>
      </c>
      <c r="P3298" s="20">
        <v>115</v>
      </c>
      <c r="Q3298" s="3">
        <v>882710</v>
      </c>
      <c r="R3298" s="3">
        <v>24000000</v>
      </c>
      <c r="S3298" s="3">
        <f t="shared" si="510"/>
        <v>-23117290</v>
      </c>
      <c r="T3298" s="4">
        <f t="shared" si="511"/>
        <v>-0.96322041666666669</v>
      </c>
      <c r="U3298" s="5">
        <f t="shared" si="512"/>
        <v>25.254811833333335</v>
      </c>
      <c r="V3298" s="2">
        <f t="shared" si="513"/>
        <v>2000</v>
      </c>
      <c r="W3298" s="18" t="str">
        <f t="shared" si="514"/>
        <v>yanvar</v>
      </c>
      <c r="X3298" s="18" t="str">
        <f t="shared" si="515"/>
        <v>James Gray</v>
      </c>
      <c r="Y3298" s="18" t="str">
        <f t="shared" si="516"/>
        <v>THE YARDS</v>
      </c>
      <c r="Z3298" s="18" t="str">
        <f t="shared" si="517"/>
        <v>Normal</v>
      </c>
      <c r="AA3298" s="18" t="str">
        <f>VLOOKUP(D3298, lookups!$A$2:$B$18, 2, FALSE)</f>
        <v>Medium Budget</v>
      </c>
      <c r="AB3298" s="18" t="str">
        <f t="shared" si="518"/>
        <v>Not Recommended</v>
      </c>
      <c r="AC3298" s="18" t="str">
        <f t="shared" si="519"/>
        <v>Normal</v>
      </c>
    </row>
    <row r="3299" spans="1:29" x14ac:dyDescent="0.35">
      <c r="A3299" s="18" t="s">
        <v>769</v>
      </c>
      <c r="B3299" s="19">
        <v>32514</v>
      </c>
      <c r="C3299" s="18" t="s">
        <v>50</v>
      </c>
      <c r="D3299" s="18" t="s">
        <v>95</v>
      </c>
      <c r="E3299" s="18" t="s">
        <v>21</v>
      </c>
      <c r="F3299" s="18" t="s">
        <v>352</v>
      </c>
      <c r="G3299" s="18" t="s">
        <v>110</v>
      </c>
      <c r="H3299" s="18" t="s">
        <v>770</v>
      </c>
      <c r="I3299" s="18" t="s">
        <v>771</v>
      </c>
      <c r="J3299" s="20">
        <v>848</v>
      </c>
      <c r="K3299" s="20">
        <v>1526</v>
      </c>
      <c r="L3299" s="20">
        <v>73</v>
      </c>
      <c r="M3299" s="20">
        <v>999</v>
      </c>
      <c r="N3299" s="20">
        <v>6.5</v>
      </c>
      <c r="O3299" s="20">
        <v>21</v>
      </c>
      <c r="P3299" s="20">
        <v>90</v>
      </c>
      <c r="Q3299" s="3">
        <v>882290</v>
      </c>
      <c r="R3299" s="3">
        <v>10000000</v>
      </c>
      <c r="S3299" s="3">
        <f t="shared" si="510"/>
        <v>-9117710</v>
      </c>
      <c r="T3299" s="4">
        <f t="shared" si="511"/>
        <v>-0.911771</v>
      </c>
      <c r="U3299" s="5">
        <f t="shared" si="512"/>
        <v>25.7351916</v>
      </c>
      <c r="V3299" s="2">
        <f t="shared" si="513"/>
        <v>1989</v>
      </c>
      <c r="W3299" s="18" t="str">
        <f t="shared" si="514"/>
        <v>yanvar</v>
      </c>
      <c r="X3299" s="18" t="str">
        <f t="shared" si="515"/>
        <v>David Webb Peoples</v>
      </c>
      <c r="Y3299" s="18" t="str">
        <f t="shared" si="516"/>
        <v>THE BLOOD OF HEROES</v>
      </c>
      <c r="Z3299" s="18" t="str">
        <f t="shared" si="517"/>
        <v>Normal</v>
      </c>
      <c r="AA3299" s="18" t="str">
        <f>VLOOKUP(D3299, lookups!$A$2:$B$18, 2, FALSE)</f>
        <v>High Budget</v>
      </c>
      <c r="AB3299" s="18" t="str">
        <f t="shared" si="518"/>
        <v>Not Recommended</v>
      </c>
      <c r="AC3299" s="18" t="str">
        <f t="shared" si="519"/>
        <v>Normal</v>
      </c>
    </row>
    <row r="3300" spans="1:29" x14ac:dyDescent="0.35">
      <c r="A3300" s="18" t="s">
        <v>4796</v>
      </c>
      <c r="B3300" s="19">
        <v>39195</v>
      </c>
      <c r="C3300" s="18" t="s">
        <v>50</v>
      </c>
      <c r="D3300" s="18" t="s">
        <v>58</v>
      </c>
      <c r="E3300" s="18" t="s">
        <v>21</v>
      </c>
      <c r="F3300" s="18" t="s">
        <v>22</v>
      </c>
      <c r="G3300" s="18" t="s">
        <v>110</v>
      </c>
      <c r="H3300" s="18" t="s">
        <v>4797</v>
      </c>
      <c r="I3300" s="18" t="s">
        <v>4156</v>
      </c>
      <c r="J3300" s="20">
        <v>499</v>
      </c>
      <c r="K3300" s="20">
        <v>504</v>
      </c>
      <c r="L3300" s="20">
        <v>47</v>
      </c>
      <c r="M3300" s="20">
        <v>0</v>
      </c>
      <c r="N3300" s="20">
        <v>6.9</v>
      </c>
      <c r="O3300" s="20">
        <v>94</v>
      </c>
      <c r="P3300" s="20">
        <v>101</v>
      </c>
      <c r="Q3300" s="3">
        <v>876671</v>
      </c>
      <c r="R3300" s="3">
        <v>25000000</v>
      </c>
      <c r="S3300" s="3">
        <f t="shared" si="510"/>
        <v>-24123329</v>
      </c>
      <c r="T3300" s="4">
        <f t="shared" si="511"/>
        <v>-0.96493315999999996</v>
      </c>
      <c r="U3300" s="5">
        <f t="shared" si="512"/>
        <v>27.214026736000001</v>
      </c>
      <c r="V3300" s="2">
        <f t="shared" si="513"/>
        <v>2007</v>
      </c>
      <c r="W3300" s="18" t="str">
        <f t="shared" si="514"/>
        <v>aprel</v>
      </c>
      <c r="X3300" s="18" t="str">
        <f t="shared" si="515"/>
        <v>Richard Shepard</v>
      </c>
      <c r="Y3300" s="18" t="str">
        <f t="shared" si="516"/>
        <v>THE HUNTİNG PARTY</v>
      </c>
      <c r="Z3300" s="18" t="str">
        <f t="shared" si="517"/>
        <v>Normal</v>
      </c>
      <c r="AA3300" s="18" t="str">
        <f>VLOOKUP(D3300, lookups!$A$2:$B$18, 2, FALSE)</f>
        <v>High Budget</v>
      </c>
      <c r="AB3300" s="18" t="str">
        <f t="shared" si="518"/>
        <v>Not Recommended</v>
      </c>
      <c r="AC3300" s="18" t="str">
        <f t="shared" si="519"/>
        <v>Normal</v>
      </c>
    </row>
    <row r="3301" spans="1:29" x14ac:dyDescent="0.35">
      <c r="A3301" s="18" t="s">
        <v>4774</v>
      </c>
      <c r="B3301" s="19">
        <v>39137</v>
      </c>
      <c r="C3301" s="18" t="s">
        <v>50</v>
      </c>
      <c r="D3301" s="18" t="s">
        <v>38</v>
      </c>
      <c r="E3301" s="18" t="s">
        <v>2374</v>
      </c>
      <c r="F3301" s="18" t="s">
        <v>22</v>
      </c>
      <c r="H3301" s="18" t="s">
        <v>4775</v>
      </c>
      <c r="I3301" s="18" t="s">
        <v>4776</v>
      </c>
      <c r="J3301" s="20">
        <v>532</v>
      </c>
      <c r="K3301" s="20">
        <v>902</v>
      </c>
      <c r="L3301" s="20">
        <v>5</v>
      </c>
      <c r="M3301" s="20">
        <v>108</v>
      </c>
      <c r="N3301" s="20">
        <v>5.4</v>
      </c>
      <c r="O3301" s="20">
        <v>16</v>
      </c>
      <c r="P3301" s="20">
        <v>153</v>
      </c>
      <c r="Q3301" s="3">
        <v>872643</v>
      </c>
      <c r="R3301" s="3">
        <v>6000000</v>
      </c>
      <c r="S3301" s="3">
        <f t="shared" si="510"/>
        <v>-5127357</v>
      </c>
      <c r="T3301" s="4">
        <f t="shared" si="511"/>
        <v>-0.85455950000000003</v>
      </c>
      <c r="U3301" s="5">
        <f t="shared" si="512"/>
        <v>21.268976200000001</v>
      </c>
      <c r="V3301" s="2">
        <f t="shared" si="513"/>
        <v>2007</v>
      </c>
      <c r="W3301" s="18" t="str">
        <f t="shared" si="514"/>
        <v>fevral</v>
      </c>
      <c r="X3301" s="18" t="str">
        <f t="shared" si="515"/>
        <v>Siddharth Anand</v>
      </c>
      <c r="Y3301" s="18" t="str">
        <f t="shared" si="516"/>
        <v>TA RA RUM PUM</v>
      </c>
      <c r="Z3301" s="18" t="str">
        <f t="shared" si="517"/>
        <v>Normal</v>
      </c>
      <c r="AA3301" s="18" t="str">
        <f>VLOOKUP(D3301, lookups!$A$2:$B$18, 2, FALSE)</f>
        <v>Medium Budget</v>
      </c>
      <c r="AB3301" s="18" t="str">
        <f t="shared" si="518"/>
        <v>Not Recommended</v>
      </c>
      <c r="AC3301" s="18" t="str">
        <f t="shared" si="519"/>
        <v>High Buzz Mismatch</v>
      </c>
    </row>
    <row r="3302" spans="1:29" x14ac:dyDescent="0.35">
      <c r="A3302" s="18" t="s">
        <v>4631</v>
      </c>
      <c r="B3302" s="19">
        <v>39445</v>
      </c>
      <c r="C3302" s="18" t="s">
        <v>19</v>
      </c>
      <c r="D3302" s="18" t="s">
        <v>79</v>
      </c>
      <c r="E3302" s="18" t="s">
        <v>21</v>
      </c>
      <c r="F3302" s="18" t="s">
        <v>101</v>
      </c>
      <c r="G3302" s="18" t="s">
        <v>110</v>
      </c>
      <c r="H3302" s="18" t="s">
        <v>4632</v>
      </c>
      <c r="I3302" s="18" t="s">
        <v>4633</v>
      </c>
      <c r="J3302" s="20">
        <v>845</v>
      </c>
      <c r="K3302" s="20">
        <v>2614</v>
      </c>
      <c r="L3302" s="20">
        <v>210</v>
      </c>
      <c r="M3302" s="20">
        <v>13000</v>
      </c>
      <c r="N3302" s="20">
        <v>7.7</v>
      </c>
      <c r="O3302" s="20">
        <v>183</v>
      </c>
      <c r="P3302" s="20">
        <v>122</v>
      </c>
      <c r="Q3302" s="3">
        <v>871577</v>
      </c>
      <c r="R3302" s="3">
        <v>4500000</v>
      </c>
      <c r="S3302" s="3">
        <f t="shared" si="510"/>
        <v>-3628423</v>
      </c>
      <c r="T3302" s="4">
        <f t="shared" si="511"/>
        <v>-0.80631622222222221</v>
      </c>
      <c r="U3302" s="5">
        <f t="shared" si="512"/>
        <v>31.777473511111111</v>
      </c>
      <c r="V3302" s="2">
        <f t="shared" si="513"/>
        <v>2007</v>
      </c>
      <c r="W3302" s="18" t="str">
        <f t="shared" si="514"/>
        <v>dekabr</v>
      </c>
      <c r="X3302" s="18" t="str">
        <f t="shared" si="515"/>
        <v>Anton Corbijn</v>
      </c>
      <c r="Y3302" s="18" t="str">
        <f t="shared" si="516"/>
        <v>CONTROL</v>
      </c>
      <c r="Z3302" s="18" t="str">
        <f t="shared" si="517"/>
        <v>Normal</v>
      </c>
      <c r="AA3302" s="18" t="str">
        <f>VLOOKUP(D3302, lookups!$A$2:$B$18, 2, FALSE)</f>
        <v>Medium Budget</v>
      </c>
      <c r="AB3302" s="18" t="str">
        <f t="shared" si="518"/>
        <v>Not Recommended</v>
      </c>
      <c r="AC3302" s="18" t="str">
        <f t="shared" si="519"/>
        <v>Normal</v>
      </c>
    </row>
    <row r="3303" spans="1:29" x14ac:dyDescent="0.35">
      <c r="A3303" s="18" t="s">
        <v>4228</v>
      </c>
      <c r="B3303" s="19">
        <v>38600</v>
      </c>
      <c r="C3303" s="18" t="s">
        <v>50</v>
      </c>
      <c r="D3303" s="18" t="s">
        <v>20</v>
      </c>
      <c r="E3303" s="18" t="s">
        <v>21</v>
      </c>
      <c r="F3303" s="18" t="s">
        <v>356</v>
      </c>
      <c r="G3303" s="18" t="s">
        <v>110</v>
      </c>
      <c r="H3303" s="18" t="s">
        <v>1454</v>
      </c>
      <c r="I3303" s="18" t="s">
        <v>1094</v>
      </c>
      <c r="J3303" s="20">
        <v>14000</v>
      </c>
      <c r="K3303" s="20">
        <v>16090</v>
      </c>
      <c r="L3303" s="20">
        <v>460</v>
      </c>
      <c r="M3303" s="20">
        <v>507</v>
      </c>
      <c r="N3303" s="20">
        <v>6.5</v>
      </c>
      <c r="O3303" s="20">
        <v>97</v>
      </c>
      <c r="P3303" s="20">
        <v>107</v>
      </c>
      <c r="Q3303" s="3">
        <v>871527</v>
      </c>
      <c r="R3303" s="3">
        <v>25000000</v>
      </c>
      <c r="S3303" s="3">
        <f t="shared" si="510"/>
        <v>-24128473</v>
      </c>
      <c r="T3303" s="4">
        <f t="shared" si="511"/>
        <v>-0.96513892000000001</v>
      </c>
      <c r="U3303" s="5">
        <f t="shared" si="512"/>
        <v>25.664644431999999</v>
      </c>
      <c r="V3303" s="2">
        <f t="shared" si="513"/>
        <v>2005</v>
      </c>
      <c r="W3303" s="18" t="str">
        <f t="shared" si="514"/>
        <v>sentyabr</v>
      </c>
      <c r="X3303" s="18" t="str">
        <f t="shared" si="515"/>
        <v>Atom Egoyan</v>
      </c>
      <c r="Y3303" s="18" t="str">
        <f t="shared" si="516"/>
        <v>WHERE THE TRUTH LİES</v>
      </c>
      <c r="Z3303" s="18" t="str">
        <f t="shared" si="517"/>
        <v>Normal</v>
      </c>
      <c r="AA3303" s="18" t="str">
        <f>VLOOKUP(D3303, lookups!$A$2:$B$18, 2, FALSE)</f>
        <v>Medium Budget</v>
      </c>
      <c r="AB3303" s="18" t="str">
        <f t="shared" si="518"/>
        <v>Not Recommended</v>
      </c>
      <c r="AC3303" s="18" t="str">
        <f t="shared" si="519"/>
        <v>Normal</v>
      </c>
    </row>
    <row r="3304" spans="1:29" x14ac:dyDescent="0.35">
      <c r="A3304" s="18" t="s">
        <v>841</v>
      </c>
      <c r="B3304" s="19">
        <v>33505</v>
      </c>
      <c r="C3304" s="18" t="s">
        <v>50</v>
      </c>
      <c r="D3304" s="18" t="s">
        <v>95</v>
      </c>
      <c r="E3304" s="18" t="s">
        <v>21</v>
      </c>
      <c r="F3304" s="18" t="s">
        <v>22</v>
      </c>
      <c r="G3304" s="18" t="s">
        <v>150</v>
      </c>
      <c r="H3304" s="18" t="s">
        <v>638</v>
      </c>
      <c r="I3304" s="18" t="s">
        <v>842</v>
      </c>
      <c r="J3304" s="20">
        <v>721</v>
      </c>
      <c r="K3304" s="20">
        <v>2000</v>
      </c>
      <c r="L3304" s="20">
        <v>0</v>
      </c>
      <c r="M3304" s="20">
        <v>125</v>
      </c>
      <c r="N3304" s="20">
        <v>3.8</v>
      </c>
      <c r="O3304" s="20">
        <v>17</v>
      </c>
      <c r="P3304" s="20">
        <v>107</v>
      </c>
      <c r="Q3304" s="3">
        <v>869325</v>
      </c>
      <c r="R3304" s="3">
        <v>6000000</v>
      </c>
      <c r="S3304" s="3">
        <f t="shared" si="510"/>
        <v>-5130675</v>
      </c>
      <c r="T3304" s="4">
        <f t="shared" si="511"/>
        <v>-0.85511250000000005</v>
      </c>
      <c r="U3304" s="5">
        <f t="shared" si="512"/>
        <v>14.870454999999998</v>
      </c>
      <c r="V3304" s="2">
        <f t="shared" si="513"/>
        <v>1991</v>
      </c>
      <c r="W3304" s="18" t="str">
        <f t="shared" si="514"/>
        <v>sentyabr</v>
      </c>
      <c r="X3304" s="18" t="str">
        <f t="shared" si="515"/>
        <v>Sylvio Tabet</v>
      </c>
      <c r="Y3304" s="18" t="str">
        <f t="shared" si="516"/>
        <v>BEASTMASTER 2: THROUGH THE PORTAL OF TİME</v>
      </c>
      <c r="Z3304" s="18" t="str">
        <f t="shared" si="517"/>
        <v>Normal</v>
      </c>
      <c r="AA3304" s="18" t="str">
        <f>VLOOKUP(D3304, lookups!$A$2:$B$18, 2, FALSE)</f>
        <v>High Budget</v>
      </c>
      <c r="AB3304" s="18" t="str">
        <f t="shared" si="518"/>
        <v>Not Recommended</v>
      </c>
      <c r="AC3304" s="18" t="str">
        <f t="shared" si="519"/>
        <v>High Buzz Mismatch</v>
      </c>
    </row>
    <row r="3305" spans="1:29" x14ac:dyDescent="0.35">
      <c r="A3305" s="18" t="s">
        <v>4716</v>
      </c>
      <c r="B3305" s="19">
        <v>39255</v>
      </c>
      <c r="C3305" s="18" t="s">
        <v>50</v>
      </c>
      <c r="D3305" s="18" t="s">
        <v>27</v>
      </c>
      <c r="E3305" s="18" t="s">
        <v>21</v>
      </c>
      <c r="F3305" s="18" t="s">
        <v>1148</v>
      </c>
      <c r="G3305" s="18" t="s">
        <v>150</v>
      </c>
      <c r="H3305" s="18" t="s">
        <v>1401</v>
      </c>
      <c r="I3305" s="18" t="s">
        <v>3565</v>
      </c>
      <c r="J3305" s="20">
        <v>20000</v>
      </c>
      <c r="K3305" s="20">
        <v>20364</v>
      </c>
      <c r="L3305" s="20">
        <v>0</v>
      </c>
      <c r="M3305" s="20">
        <v>0</v>
      </c>
      <c r="N3305" s="20">
        <v>6.7</v>
      </c>
      <c r="O3305" s="20">
        <v>192</v>
      </c>
      <c r="P3305" s="20">
        <v>95</v>
      </c>
      <c r="Q3305" s="3">
        <v>866778</v>
      </c>
      <c r="R3305" s="3">
        <v>10000000</v>
      </c>
      <c r="S3305" s="3">
        <f t="shared" si="510"/>
        <v>-9133222</v>
      </c>
      <c r="T3305" s="4">
        <f t="shared" si="511"/>
        <v>-0.91332219999999997</v>
      </c>
      <c r="U3305" s="5">
        <f t="shared" si="512"/>
        <v>26.434671120000001</v>
      </c>
      <c r="V3305" s="2">
        <f t="shared" si="513"/>
        <v>2007</v>
      </c>
      <c r="W3305" s="18" t="str">
        <f t="shared" si="514"/>
        <v>iyun</v>
      </c>
      <c r="X3305" s="18" t="str">
        <f t="shared" si="515"/>
        <v>Kar-Wai Wong</v>
      </c>
      <c r="Y3305" s="18" t="str">
        <f t="shared" si="516"/>
        <v>MY BLUEBERRY NİGHTS</v>
      </c>
      <c r="Z3305" s="18" t="str">
        <f t="shared" si="517"/>
        <v>Normal</v>
      </c>
      <c r="AA3305" s="18" t="str">
        <f>VLOOKUP(D3305, lookups!$A$2:$B$18, 2, FALSE)</f>
        <v>Medium Budget</v>
      </c>
      <c r="AB3305" s="18" t="str">
        <f t="shared" si="518"/>
        <v>Not Recommended</v>
      </c>
      <c r="AC3305" s="18" t="str">
        <f t="shared" si="519"/>
        <v>Normal</v>
      </c>
    </row>
    <row r="3306" spans="1:29" x14ac:dyDescent="0.35">
      <c r="A3306" s="18" t="s">
        <v>4058</v>
      </c>
      <c r="B3306" s="19">
        <v>38526</v>
      </c>
      <c r="C3306" s="18" t="s">
        <v>50</v>
      </c>
      <c r="D3306" s="18" t="s">
        <v>58</v>
      </c>
      <c r="E3306" s="18" t="s">
        <v>21</v>
      </c>
      <c r="F3306" s="18" t="s">
        <v>101</v>
      </c>
      <c r="G3306" s="18" t="s">
        <v>102</v>
      </c>
      <c r="H3306" s="18" t="s">
        <v>4059</v>
      </c>
      <c r="I3306" s="18" t="s">
        <v>4060</v>
      </c>
      <c r="J3306" s="20">
        <v>420</v>
      </c>
      <c r="K3306" s="20">
        <v>1215</v>
      </c>
      <c r="L3306" s="20">
        <v>21</v>
      </c>
      <c r="M3306" s="20">
        <v>0</v>
      </c>
      <c r="N3306" s="20">
        <v>6.9</v>
      </c>
      <c r="O3306" s="20">
        <v>116</v>
      </c>
      <c r="P3306" s="20">
        <v>101</v>
      </c>
      <c r="Q3306" s="3">
        <v>864959</v>
      </c>
      <c r="R3306" s="3">
        <v>4000000</v>
      </c>
      <c r="S3306" s="3">
        <f t="shared" si="510"/>
        <v>-3135041</v>
      </c>
      <c r="T3306" s="4">
        <f t="shared" si="511"/>
        <v>-0.78376025000000005</v>
      </c>
      <c r="U3306" s="5">
        <f t="shared" si="512"/>
        <v>27.286495900000002</v>
      </c>
      <c r="V3306" s="2">
        <f t="shared" si="513"/>
        <v>2005</v>
      </c>
      <c r="W3306" s="18" t="str">
        <f t="shared" si="514"/>
        <v>iyun</v>
      </c>
      <c r="X3306" s="18" t="str">
        <f t="shared" si="515"/>
        <v>Dave McKean</v>
      </c>
      <c r="Y3306" s="18" t="str">
        <f t="shared" si="516"/>
        <v>MİRRORMASK</v>
      </c>
      <c r="Z3306" s="18" t="str">
        <f t="shared" si="517"/>
        <v>Normal</v>
      </c>
      <c r="AA3306" s="18" t="str">
        <f>VLOOKUP(D3306, lookups!$A$2:$B$18, 2, FALSE)</f>
        <v>High Budget</v>
      </c>
      <c r="AB3306" s="18" t="str">
        <f t="shared" si="518"/>
        <v>Not Recommended</v>
      </c>
      <c r="AC3306" s="18" t="str">
        <f t="shared" si="519"/>
        <v>Normal</v>
      </c>
    </row>
    <row r="3307" spans="1:29" x14ac:dyDescent="0.35">
      <c r="A3307" s="18" t="s">
        <v>3968</v>
      </c>
      <c r="B3307" s="19">
        <v>38397</v>
      </c>
      <c r="C3307" s="18" t="s">
        <v>50</v>
      </c>
      <c r="D3307" s="18" t="s">
        <v>58</v>
      </c>
      <c r="E3307" s="18" t="s">
        <v>21</v>
      </c>
      <c r="F3307" s="18" t="s">
        <v>22</v>
      </c>
      <c r="G3307" s="18" t="s">
        <v>102</v>
      </c>
      <c r="H3307" s="18" t="s">
        <v>3969</v>
      </c>
      <c r="I3307" s="18" t="s">
        <v>3970</v>
      </c>
      <c r="J3307" s="20">
        <v>706</v>
      </c>
      <c r="K3307" s="20">
        <v>1579</v>
      </c>
      <c r="L3307" s="20">
        <v>19</v>
      </c>
      <c r="M3307" s="20">
        <v>0</v>
      </c>
      <c r="N3307" s="20">
        <v>7.3</v>
      </c>
      <c r="O3307" s="20">
        <v>38</v>
      </c>
      <c r="P3307" s="20">
        <v>100</v>
      </c>
      <c r="Q3307" s="3">
        <v>860002</v>
      </c>
      <c r="R3307" s="3">
        <v>12000000</v>
      </c>
      <c r="S3307" s="3">
        <f t="shared" si="510"/>
        <v>-11139998</v>
      </c>
      <c r="T3307" s="4">
        <f t="shared" si="511"/>
        <v>-0.92833316666666665</v>
      </c>
      <c r="U3307" s="5">
        <f t="shared" si="512"/>
        <v>28.828666733333332</v>
      </c>
      <c r="V3307" s="2">
        <f t="shared" si="513"/>
        <v>2005</v>
      </c>
      <c r="W3307" s="18" t="str">
        <f t="shared" si="514"/>
        <v>fevral</v>
      </c>
      <c r="X3307" s="18" t="str">
        <f t="shared" si="515"/>
        <v>Carroll Ballard</v>
      </c>
      <c r="Y3307" s="18" t="str">
        <f t="shared" si="516"/>
        <v>DUMA</v>
      </c>
      <c r="Z3307" s="18" t="str">
        <f t="shared" si="517"/>
        <v>Normal</v>
      </c>
      <c r="AA3307" s="18" t="str">
        <f>VLOOKUP(D3307, lookups!$A$2:$B$18, 2, FALSE)</f>
        <v>High Budget</v>
      </c>
      <c r="AB3307" s="18" t="str">
        <f t="shared" si="518"/>
        <v>Not Recommended</v>
      </c>
      <c r="AC3307" s="18" t="str">
        <f t="shared" si="519"/>
        <v>Normal</v>
      </c>
    </row>
    <row r="3308" spans="1:29" x14ac:dyDescent="0.35">
      <c r="A3308" s="18" t="s">
        <v>5147</v>
      </c>
      <c r="B3308" s="19">
        <v>39756</v>
      </c>
      <c r="C3308" s="18" t="s">
        <v>50</v>
      </c>
      <c r="D3308" s="18" t="s">
        <v>27</v>
      </c>
      <c r="E3308" s="18" t="s">
        <v>21</v>
      </c>
      <c r="F3308" s="18" t="s">
        <v>22</v>
      </c>
      <c r="G3308" s="18" t="s">
        <v>110</v>
      </c>
      <c r="H3308" s="18" t="s">
        <v>5148</v>
      </c>
      <c r="I3308" s="18" t="s">
        <v>4416</v>
      </c>
      <c r="J3308" s="20">
        <v>375</v>
      </c>
      <c r="K3308" s="20">
        <v>460</v>
      </c>
      <c r="L3308" s="20">
        <v>129</v>
      </c>
      <c r="M3308" s="20">
        <v>0</v>
      </c>
      <c r="N3308" s="20">
        <v>7.1</v>
      </c>
      <c r="O3308" s="20">
        <v>189</v>
      </c>
      <c r="P3308" s="20">
        <v>80</v>
      </c>
      <c r="Q3308" s="3">
        <v>856942</v>
      </c>
      <c r="R3308" s="3">
        <v>200000</v>
      </c>
      <c r="S3308" s="3">
        <f t="shared" si="510"/>
        <v>656942</v>
      </c>
      <c r="T3308" s="4">
        <f t="shared" si="511"/>
        <v>3.28471</v>
      </c>
      <c r="U3308" s="5">
        <f t="shared" si="512"/>
        <v>29.713884</v>
      </c>
      <c r="V3308" s="2">
        <f t="shared" si="513"/>
        <v>2008</v>
      </c>
      <c r="W3308" s="18" t="str">
        <f t="shared" si="514"/>
        <v>noyabr</v>
      </c>
      <c r="X3308" s="18" t="str">
        <f t="shared" si="515"/>
        <v>Kelly Reichardt</v>
      </c>
      <c r="Y3308" s="18" t="str">
        <f t="shared" si="516"/>
        <v>WENDY AND LUCY</v>
      </c>
      <c r="Z3308" s="18" t="str">
        <f t="shared" si="517"/>
        <v>Normal</v>
      </c>
      <c r="AA3308" s="18" t="str">
        <f>VLOOKUP(D3308, lookups!$A$2:$B$18, 2, FALSE)</f>
        <v>Medium Budget</v>
      </c>
      <c r="AB3308" s="18" t="str">
        <f t="shared" si="518"/>
        <v>Not Recommended</v>
      </c>
      <c r="AC3308" s="18" t="str">
        <f t="shared" si="519"/>
        <v>Normal</v>
      </c>
    </row>
    <row r="3309" spans="1:29" x14ac:dyDescent="0.35">
      <c r="A3309" s="18" t="s">
        <v>6617</v>
      </c>
      <c r="B3309" s="19">
        <v>41802</v>
      </c>
      <c r="C3309" s="18" t="s">
        <v>50</v>
      </c>
      <c r="D3309" s="18" t="s">
        <v>27</v>
      </c>
      <c r="E3309" s="18" t="s">
        <v>21</v>
      </c>
      <c r="F3309" s="18" t="s">
        <v>22</v>
      </c>
      <c r="G3309" s="18" t="s">
        <v>150</v>
      </c>
      <c r="H3309" s="18" t="s">
        <v>2636</v>
      </c>
      <c r="I3309" s="18" t="s">
        <v>6618</v>
      </c>
      <c r="J3309" s="20">
        <v>578</v>
      </c>
      <c r="K3309" s="20">
        <v>3382</v>
      </c>
      <c r="L3309" s="20">
        <v>0</v>
      </c>
      <c r="M3309" s="20">
        <v>0</v>
      </c>
      <c r="N3309" s="20">
        <v>4.4000000000000004</v>
      </c>
      <c r="O3309" s="20">
        <v>12</v>
      </c>
      <c r="P3309" s="20">
        <v>99</v>
      </c>
      <c r="Q3309" s="3">
        <v>830210</v>
      </c>
      <c r="R3309" s="3">
        <v>5000000</v>
      </c>
      <c r="S3309" s="3">
        <f t="shared" si="510"/>
        <v>-4169790</v>
      </c>
      <c r="T3309" s="4">
        <f t="shared" si="511"/>
        <v>-0.83395799999999998</v>
      </c>
      <c r="U3309" s="5">
        <f t="shared" si="512"/>
        <v>17.266416800000002</v>
      </c>
      <c r="V3309" s="2">
        <f t="shared" si="513"/>
        <v>2014</v>
      </c>
      <c r="W3309" s="18" t="str">
        <f t="shared" si="514"/>
        <v>iyun</v>
      </c>
      <c r="X3309" s="18" t="str">
        <f t="shared" si="515"/>
        <v>James Manera</v>
      </c>
      <c r="Y3309" s="18" t="str">
        <f t="shared" si="516"/>
        <v>ATLAS SHRUGGED: WHO IS JOHN GALT?</v>
      </c>
      <c r="Z3309" s="18" t="str">
        <f t="shared" si="517"/>
        <v>Normal</v>
      </c>
      <c r="AA3309" s="18" t="str">
        <f>VLOOKUP(D3309, lookups!$A$2:$B$18, 2, FALSE)</f>
        <v>Medium Budget</v>
      </c>
      <c r="AB3309" s="18" t="str">
        <f t="shared" si="518"/>
        <v>Not Recommended</v>
      </c>
      <c r="AC3309" s="18" t="str">
        <f t="shared" si="519"/>
        <v>High Buzz Mismatch</v>
      </c>
    </row>
    <row r="3310" spans="1:29" x14ac:dyDescent="0.35">
      <c r="A3310" s="18" t="s">
        <v>3392</v>
      </c>
      <c r="B3310" s="19">
        <v>37665</v>
      </c>
      <c r="C3310" s="18" t="s">
        <v>50</v>
      </c>
      <c r="D3310" s="18" t="s">
        <v>38</v>
      </c>
      <c r="E3310" s="18" t="s">
        <v>21</v>
      </c>
      <c r="F3310" s="18" t="s">
        <v>22</v>
      </c>
      <c r="G3310" s="18" t="s">
        <v>110</v>
      </c>
      <c r="H3310" s="18" t="s">
        <v>1471</v>
      </c>
      <c r="I3310" s="18" t="s">
        <v>3393</v>
      </c>
      <c r="J3310" s="20">
        <v>23000</v>
      </c>
      <c r="K3310" s="20">
        <v>26017</v>
      </c>
      <c r="L3310" s="20">
        <v>6</v>
      </c>
      <c r="M3310" s="20">
        <v>0</v>
      </c>
      <c r="N3310" s="20">
        <v>7.2</v>
      </c>
      <c r="O3310" s="20">
        <v>35</v>
      </c>
      <c r="P3310" s="20">
        <v>107</v>
      </c>
      <c r="Q3310" s="3">
        <v>819939</v>
      </c>
      <c r="R3310" s="3">
        <v>850000</v>
      </c>
      <c r="S3310" s="3">
        <f t="shared" si="510"/>
        <v>-30061</v>
      </c>
      <c r="T3310" s="4">
        <f t="shared" si="511"/>
        <v>-3.5365882352941178E-2</v>
      </c>
      <c r="U3310" s="5">
        <f t="shared" si="512"/>
        <v>28.785853647058826</v>
      </c>
      <c r="V3310" s="2">
        <f t="shared" si="513"/>
        <v>2003</v>
      </c>
      <c r="W3310" s="18" t="str">
        <f t="shared" si="514"/>
        <v>fevral</v>
      </c>
      <c r="X3310" s="18" t="str">
        <f t="shared" si="515"/>
        <v>C. Jay Cox</v>
      </c>
      <c r="Y3310" s="18" t="str">
        <f t="shared" si="516"/>
        <v>LATTER DAYS</v>
      </c>
      <c r="Z3310" s="18" t="str">
        <f t="shared" si="517"/>
        <v>Normal</v>
      </c>
      <c r="AA3310" s="18" t="str">
        <f>VLOOKUP(D3310, lookups!$A$2:$B$18, 2, FALSE)</f>
        <v>Medium Budget</v>
      </c>
      <c r="AB3310" s="18" t="str">
        <f t="shared" si="518"/>
        <v>Not Recommended</v>
      </c>
      <c r="AC3310" s="18" t="str">
        <f t="shared" si="519"/>
        <v>Normal</v>
      </c>
    </row>
    <row r="3311" spans="1:29" x14ac:dyDescent="0.35">
      <c r="A3311" s="18" t="s">
        <v>363</v>
      </c>
      <c r="B3311" s="19">
        <v>29719</v>
      </c>
      <c r="C3311" s="18" t="s">
        <v>50</v>
      </c>
      <c r="D3311" s="18" t="s">
        <v>58</v>
      </c>
      <c r="E3311" s="18" t="s">
        <v>21</v>
      </c>
      <c r="F3311" s="18" t="s">
        <v>22</v>
      </c>
      <c r="G3311" s="18" t="s">
        <v>102</v>
      </c>
      <c r="H3311" s="18" t="s">
        <v>364</v>
      </c>
      <c r="I3311" s="18" t="s">
        <v>365</v>
      </c>
      <c r="J3311" s="20">
        <v>902</v>
      </c>
      <c r="K3311" s="20">
        <v>2079</v>
      </c>
      <c r="L3311" s="20">
        <v>76</v>
      </c>
      <c r="M3311" s="20">
        <v>106</v>
      </c>
      <c r="N3311" s="20">
        <v>5.2</v>
      </c>
      <c r="O3311" s="20">
        <v>2</v>
      </c>
      <c r="P3311" s="20">
        <v>118</v>
      </c>
      <c r="Q3311" s="3">
        <v>800000</v>
      </c>
      <c r="R3311" s="3">
        <v>14000000</v>
      </c>
      <c r="S3311" s="3">
        <f t="shared" si="510"/>
        <v>-13200000</v>
      </c>
      <c r="T3311" s="4">
        <f t="shared" si="511"/>
        <v>-0.94285714285714284</v>
      </c>
      <c r="U3311" s="5">
        <f t="shared" si="512"/>
        <v>20.433457142857144</v>
      </c>
      <c r="V3311" s="2">
        <f t="shared" si="513"/>
        <v>1981</v>
      </c>
      <c r="W3311" s="18" t="str">
        <f t="shared" si="514"/>
        <v>may</v>
      </c>
      <c r="X3311" s="18" t="str">
        <f t="shared" si="515"/>
        <v>Franklin J. Schaffner</v>
      </c>
      <c r="Y3311" s="18" t="str">
        <f t="shared" si="516"/>
        <v>SPHİNX</v>
      </c>
      <c r="Z3311" s="18" t="str">
        <f t="shared" si="517"/>
        <v>Normal</v>
      </c>
      <c r="AA3311" s="18" t="str">
        <f>VLOOKUP(D3311, lookups!$A$2:$B$18, 2, FALSE)</f>
        <v>High Budget</v>
      </c>
      <c r="AB3311" s="18" t="str">
        <f t="shared" si="518"/>
        <v>Not Recommended</v>
      </c>
      <c r="AC3311" s="18" t="str">
        <f t="shared" si="519"/>
        <v>High Buzz Mismatch</v>
      </c>
    </row>
    <row r="3312" spans="1:29" x14ac:dyDescent="0.35">
      <c r="A3312" s="18" t="s">
        <v>637</v>
      </c>
      <c r="B3312" s="19">
        <v>32120</v>
      </c>
      <c r="C3312" s="18" t="s">
        <v>50</v>
      </c>
      <c r="D3312" s="18" t="s">
        <v>58</v>
      </c>
      <c r="E3312" s="18" t="s">
        <v>21</v>
      </c>
      <c r="F3312" s="18" t="s">
        <v>22</v>
      </c>
      <c r="G3312" s="18" t="s">
        <v>110</v>
      </c>
      <c r="H3312" s="18" t="s">
        <v>638</v>
      </c>
      <c r="I3312" s="18" t="s">
        <v>639</v>
      </c>
      <c r="J3312" s="20">
        <v>721</v>
      </c>
      <c r="K3312" s="20">
        <v>1700</v>
      </c>
      <c r="L3312" s="20">
        <v>101</v>
      </c>
      <c r="M3312" s="20">
        <v>550</v>
      </c>
      <c r="N3312" s="20">
        <v>4.8</v>
      </c>
      <c r="O3312" s="20">
        <v>15</v>
      </c>
      <c r="P3312" s="20">
        <v>87</v>
      </c>
      <c r="Q3312" s="3">
        <v>800000</v>
      </c>
      <c r="R3312" s="3">
        <v>4000000</v>
      </c>
      <c r="S3312" s="3">
        <f t="shared" si="510"/>
        <v>-3200000</v>
      </c>
      <c r="T3312" s="4">
        <f t="shared" si="511"/>
        <v>-0.8</v>
      </c>
      <c r="U3312" s="5">
        <f t="shared" si="512"/>
        <v>18.934999999999999</v>
      </c>
      <c r="V3312" s="2">
        <f t="shared" si="513"/>
        <v>1987</v>
      </c>
      <c r="W3312" s="18" t="str">
        <f t="shared" si="514"/>
        <v>dekabr</v>
      </c>
      <c r="X3312" s="18" t="str">
        <f t="shared" si="515"/>
        <v>Ruggero Deodato</v>
      </c>
      <c r="Y3312" s="18" t="str">
        <f t="shared" si="516"/>
        <v>THE BARBARİANS</v>
      </c>
      <c r="Z3312" s="18" t="str">
        <f t="shared" si="517"/>
        <v>Normal</v>
      </c>
      <c r="AA3312" s="18" t="str">
        <f>VLOOKUP(D3312, lookups!$A$2:$B$18, 2, FALSE)</f>
        <v>High Budget</v>
      </c>
      <c r="AB3312" s="18" t="str">
        <f t="shared" si="518"/>
        <v>Not Recommended</v>
      </c>
      <c r="AC3312" s="18" t="str">
        <f t="shared" si="519"/>
        <v>High Buzz Mismatch</v>
      </c>
    </row>
    <row r="3313" spans="1:29" x14ac:dyDescent="0.35">
      <c r="A3313" s="18" t="s">
        <v>2647</v>
      </c>
      <c r="B3313" s="19">
        <v>37032</v>
      </c>
      <c r="C3313" s="18" t="s">
        <v>50</v>
      </c>
      <c r="D3313" s="18" t="s">
        <v>20</v>
      </c>
      <c r="E3313" s="18" t="s">
        <v>21</v>
      </c>
      <c r="F3313" s="18" t="s">
        <v>22</v>
      </c>
      <c r="G3313" s="18" t="s">
        <v>150</v>
      </c>
      <c r="H3313" s="18" t="s">
        <v>409</v>
      </c>
      <c r="I3313" s="18" t="s">
        <v>2648</v>
      </c>
      <c r="J3313" s="20">
        <v>957</v>
      </c>
      <c r="K3313" s="20">
        <v>1107</v>
      </c>
      <c r="L3313" s="20">
        <v>13</v>
      </c>
      <c r="M3313" s="20">
        <v>100</v>
      </c>
      <c r="N3313" s="20">
        <v>7.2</v>
      </c>
      <c r="O3313" s="20">
        <v>12</v>
      </c>
      <c r="P3313" s="20">
        <v>119</v>
      </c>
      <c r="Q3313" s="3">
        <v>798341</v>
      </c>
      <c r="R3313" s="3">
        <v>1000000</v>
      </c>
      <c r="S3313" s="3">
        <f t="shared" si="510"/>
        <v>-201659</v>
      </c>
      <c r="T3313" s="4">
        <f t="shared" si="511"/>
        <v>-0.201659</v>
      </c>
      <c r="U3313" s="5">
        <f t="shared" si="512"/>
        <v>28.729336400000001</v>
      </c>
      <c r="V3313" s="2">
        <f t="shared" si="513"/>
        <v>2001</v>
      </c>
      <c r="W3313" s="18" t="str">
        <f t="shared" si="514"/>
        <v>may</v>
      </c>
      <c r="X3313" s="18" t="str">
        <f t="shared" si="515"/>
        <v>Richard Dutcher</v>
      </c>
      <c r="Y3313" s="18" t="str">
        <f t="shared" si="516"/>
        <v>BRİGHAM CİTY</v>
      </c>
      <c r="Z3313" s="18" t="str">
        <f t="shared" si="517"/>
        <v>Normal</v>
      </c>
      <c r="AA3313" s="18" t="str">
        <f>VLOOKUP(D3313, lookups!$A$2:$B$18, 2, FALSE)</f>
        <v>Medium Budget</v>
      </c>
      <c r="AB3313" s="18" t="str">
        <f t="shared" si="518"/>
        <v>Not Recommended</v>
      </c>
      <c r="AC3313" s="18" t="str">
        <f t="shared" si="519"/>
        <v>Normal</v>
      </c>
    </row>
    <row r="3314" spans="1:29" x14ac:dyDescent="0.35">
      <c r="A3314" s="18" t="s">
        <v>3757</v>
      </c>
      <c r="B3314" s="19">
        <v>38009</v>
      </c>
      <c r="C3314" s="18" t="s">
        <v>50</v>
      </c>
      <c r="D3314" s="18" t="s">
        <v>38</v>
      </c>
      <c r="E3314" s="18" t="s">
        <v>21</v>
      </c>
      <c r="F3314" s="18" t="s">
        <v>356</v>
      </c>
      <c r="G3314" s="18" t="s">
        <v>150</v>
      </c>
      <c r="H3314" s="18" t="s">
        <v>3758</v>
      </c>
      <c r="I3314" s="18" t="s">
        <v>3759</v>
      </c>
      <c r="J3314" s="20">
        <v>393</v>
      </c>
      <c r="K3314" s="20">
        <v>955</v>
      </c>
      <c r="L3314" s="20">
        <v>12</v>
      </c>
      <c r="M3314" s="20">
        <v>989</v>
      </c>
      <c r="N3314" s="20">
        <v>7.6</v>
      </c>
      <c r="O3314" s="20">
        <v>47</v>
      </c>
      <c r="P3314" s="20">
        <v>98</v>
      </c>
      <c r="Q3314" s="3">
        <v>795126</v>
      </c>
      <c r="R3314" s="3">
        <v>6000000</v>
      </c>
      <c r="S3314" s="3">
        <f t="shared" si="510"/>
        <v>-5204874</v>
      </c>
      <c r="T3314" s="4">
        <f t="shared" si="511"/>
        <v>-0.867479</v>
      </c>
      <c r="U3314" s="5">
        <f t="shared" si="512"/>
        <v>30.1519084</v>
      </c>
      <c r="V3314" s="2">
        <f t="shared" si="513"/>
        <v>2004</v>
      </c>
      <c r="W3314" s="18" t="str">
        <f t="shared" si="514"/>
        <v>yanvar</v>
      </c>
      <c r="X3314" s="18" t="str">
        <f t="shared" si="515"/>
        <v>Michael McGowan</v>
      </c>
      <c r="Y3314" s="18" t="str">
        <f t="shared" si="516"/>
        <v>SAİNT RALPH</v>
      </c>
      <c r="Z3314" s="18" t="str">
        <f t="shared" si="517"/>
        <v>Normal</v>
      </c>
      <c r="AA3314" s="18" t="str">
        <f>VLOOKUP(D3314, lookups!$A$2:$B$18, 2, FALSE)</f>
        <v>Medium Budget</v>
      </c>
      <c r="AB3314" s="18" t="str">
        <f t="shared" si="518"/>
        <v>Not Recommended</v>
      </c>
      <c r="AC3314" s="18" t="str">
        <f t="shared" si="519"/>
        <v>Normal</v>
      </c>
    </row>
    <row r="3315" spans="1:29" x14ac:dyDescent="0.35">
      <c r="A3315" s="18" t="s">
        <v>772</v>
      </c>
      <c r="B3315" s="19">
        <v>32789</v>
      </c>
      <c r="C3315" s="18" t="s">
        <v>50</v>
      </c>
      <c r="D3315" s="18" t="s">
        <v>95</v>
      </c>
      <c r="E3315" s="18" t="s">
        <v>21</v>
      </c>
      <c r="F3315" s="18" t="s">
        <v>22</v>
      </c>
      <c r="G3315" s="18" t="s">
        <v>110</v>
      </c>
      <c r="H3315" s="18" t="s">
        <v>773</v>
      </c>
      <c r="I3315" s="18" t="s">
        <v>774</v>
      </c>
      <c r="J3315" s="20">
        <v>40</v>
      </c>
      <c r="K3315" s="20">
        <v>99</v>
      </c>
      <c r="L3315" s="20">
        <v>6</v>
      </c>
      <c r="M3315" s="20">
        <v>321</v>
      </c>
      <c r="N3315" s="20">
        <v>5.0999999999999996</v>
      </c>
      <c r="O3315" s="20">
        <v>49</v>
      </c>
      <c r="P3315" s="20">
        <v>96</v>
      </c>
      <c r="Q3315" s="3">
        <v>792966</v>
      </c>
      <c r="R3315" s="3">
        <v>2300000</v>
      </c>
      <c r="S3315" s="3">
        <f t="shared" si="510"/>
        <v>-1507034</v>
      </c>
      <c r="T3315" s="4">
        <f t="shared" si="511"/>
        <v>-0.65523217391304345</v>
      </c>
      <c r="U3315" s="5">
        <f t="shared" si="512"/>
        <v>20.170007130434779</v>
      </c>
      <c r="V3315" s="2">
        <f t="shared" si="513"/>
        <v>1989</v>
      </c>
      <c r="W3315" s="18" t="str">
        <f t="shared" si="514"/>
        <v>oktyabr</v>
      </c>
      <c r="X3315" s="18" t="str">
        <f t="shared" si="515"/>
        <v>Michael Herz</v>
      </c>
      <c r="Y3315" s="18" t="str">
        <f t="shared" si="516"/>
        <v>THE TOXİC AVENGER PART II</v>
      </c>
      <c r="Z3315" s="18" t="str">
        <f t="shared" si="517"/>
        <v>Normal</v>
      </c>
      <c r="AA3315" s="18" t="str">
        <f>VLOOKUP(D3315, lookups!$A$2:$B$18, 2, FALSE)</f>
        <v>High Budget</v>
      </c>
      <c r="AB3315" s="18" t="str">
        <f t="shared" si="518"/>
        <v>Not Recommended</v>
      </c>
      <c r="AC3315" s="18" t="str">
        <f t="shared" si="519"/>
        <v>High Buzz Mismatch</v>
      </c>
    </row>
    <row r="3316" spans="1:29" x14ac:dyDescent="0.35">
      <c r="A3316" s="18" t="s">
        <v>6470</v>
      </c>
      <c r="B3316" s="19">
        <v>41616</v>
      </c>
      <c r="C3316" s="18" t="s">
        <v>50</v>
      </c>
      <c r="D3316" s="18" t="s">
        <v>20</v>
      </c>
      <c r="E3316" s="18" t="s">
        <v>21</v>
      </c>
      <c r="F3316" s="18" t="s">
        <v>1641</v>
      </c>
      <c r="G3316" s="18" t="s">
        <v>110</v>
      </c>
      <c r="H3316" s="18" t="s">
        <v>2470</v>
      </c>
      <c r="I3316" s="18" t="s">
        <v>5824</v>
      </c>
      <c r="J3316" s="20">
        <v>33000</v>
      </c>
      <c r="K3316" s="20">
        <v>34779</v>
      </c>
      <c r="L3316" s="20">
        <v>0</v>
      </c>
      <c r="M3316" s="20">
        <v>30000</v>
      </c>
      <c r="N3316" s="20">
        <v>5.7</v>
      </c>
      <c r="O3316" s="20">
        <v>440</v>
      </c>
      <c r="P3316" s="20">
        <v>90</v>
      </c>
      <c r="Q3316" s="3">
        <v>778565</v>
      </c>
      <c r="R3316" s="3">
        <v>4800000</v>
      </c>
      <c r="S3316" s="3">
        <f t="shared" si="510"/>
        <v>-4021435</v>
      </c>
      <c r="T3316" s="4">
        <f t="shared" si="511"/>
        <v>-0.83779895833333329</v>
      </c>
      <c r="U3316" s="5">
        <f t="shared" si="512"/>
        <v>25.464880416666666</v>
      </c>
      <c r="V3316" s="2">
        <f t="shared" si="513"/>
        <v>2013</v>
      </c>
      <c r="W3316" s="18" t="str">
        <f t="shared" si="514"/>
        <v>dekabr</v>
      </c>
      <c r="X3316" s="18" t="str">
        <f t="shared" si="515"/>
        <v>Nicolas Winding Refn</v>
      </c>
      <c r="Y3316" s="18" t="str">
        <f t="shared" si="516"/>
        <v>ONLY GOD FORGİVES</v>
      </c>
      <c r="Z3316" s="18" t="str">
        <f t="shared" si="517"/>
        <v>Normal</v>
      </c>
      <c r="AA3316" s="18" t="str">
        <f>VLOOKUP(D3316, lookups!$A$2:$B$18, 2, FALSE)</f>
        <v>Medium Budget</v>
      </c>
      <c r="AB3316" s="18" t="str">
        <f t="shared" si="518"/>
        <v>Not Recommended</v>
      </c>
      <c r="AC3316" s="18" t="str">
        <f t="shared" si="519"/>
        <v>High Buzz Mismatch</v>
      </c>
    </row>
    <row r="3317" spans="1:29" x14ac:dyDescent="0.35">
      <c r="A3317" s="18" t="s">
        <v>1958</v>
      </c>
      <c r="B3317" s="19">
        <v>35942</v>
      </c>
      <c r="C3317" s="18" t="s">
        <v>50</v>
      </c>
      <c r="D3317" s="18" t="s">
        <v>79</v>
      </c>
      <c r="E3317" s="18" t="s">
        <v>21</v>
      </c>
      <c r="F3317" s="18" t="s">
        <v>22</v>
      </c>
      <c r="G3317" s="18" t="s">
        <v>150</v>
      </c>
      <c r="H3317" s="18" t="s">
        <v>1959</v>
      </c>
      <c r="I3317" s="18" t="s">
        <v>1960</v>
      </c>
      <c r="J3317" s="20">
        <v>2000</v>
      </c>
      <c r="K3317" s="20">
        <v>4351</v>
      </c>
      <c r="L3317" s="20">
        <v>162</v>
      </c>
      <c r="M3317" s="20">
        <v>942</v>
      </c>
      <c r="N3317" s="20">
        <v>7.2</v>
      </c>
      <c r="O3317" s="20">
        <v>28</v>
      </c>
      <c r="P3317" s="20">
        <v>117</v>
      </c>
      <c r="Q3317" s="3">
        <v>777423</v>
      </c>
      <c r="R3317" s="3">
        <v>25000000</v>
      </c>
      <c r="S3317" s="3">
        <f t="shared" si="510"/>
        <v>-24222577</v>
      </c>
      <c r="T3317" s="4">
        <f t="shared" si="511"/>
        <v>-0.96890308000000003</v>
      </c>
      <c r="U3317" s="5">
        <f t="shared" si="512"/>
        <v>28.506638768000002</v>
      </c>
      <c r="V3317" s="2">
        <f t="shared" si="513"/>
        <v>1998</v>
      </c>
      <c r="W3317" s="18" t="str">
        <f t="shared" si="514"/>
        <v>may</v>
      </c>
      <c r="X3317" s="18" t="str">
        <f t="shared" si="515"/>
        <v>Robert Towne</v>
      </c>
      <c r="Y3317" s="18" t="str">
        <f t="shared" si="516"/>
        <v>WİTHOUT LİMİTS</v>
      </c>
      <c r="Z3317" s="18" t="str">
        <f t="shared" si="517"/>
        <v>Normal</v>
      </c>
      <c r="AA3317" s="18" t="str">
        <f>VLOOKUP(D3317, lookups!$A$2:$B$18, 2, FALSE)</f>
        <v>Medium Budget</v>
      </c>
      <c r="AB3317" s="18" t="str">
        <f t="shared" si="518"/>
        <v>Not Recommended</v>
      </c>
      <c r="AC3317" s="18" t="str">
        <f t="shared" si="519"/>
        <v>Normal</v>
      </c>
    </row>
    <row r="3318" spans="1:29" x14ac:dyDescent="0.35">
      <c r="A3318" s="18" t="s">
        <v>2992</v>
      </c>
      <c r="B3318" s="19">
        <v>37356</v>
      </c>
      <c r="C3318" s="18" t="s">
        <v>50</v>
      </c>
      <c r="D3318" s="18" t="s">
        <v>27</v>
      </c>
      <c r="E3318" s="18" t="s">
        <v>21</v>
      </c>
      <c r="F3318" s="18" t="s">
        <v>101</v>
      </c>
      <c r="G3318" s="18" t="s">
        <v>110</v>
      </c>
      <c r="H3318" s="18" t="s">
        <v>1952</v>
      </c>
      <c r="I3318" s="18" t="s">
        <v>2993</v>
      </c>
      <c r="J3318" s="20">
        <v>773</v>
      </c>
      <c r="K3318" s="20">
        <v>976</v>
      </c>
      <c r="L3318" s="20">
        <v>521</v>
      </c>
      <c r="M3318" s="20">
        <v>0</v>
      </c>
      <c r="N3318" s="20">
        <v>7.7</v>
      </c>
      <c r="O3318" s="20">
        <v>92</v>
      </c>
      <c r="P3318" s="20">
        <v>107</v>
      </c>
      <c r="Q3318" s="3">
        <v>768045</v>
      </c>
      <c r="R3318" s="3">
        <v>2000000</v>
      </c>
      <c r="S3318" s="3">
        <f t="shared" si="510"/>
        <v>-1231955</v>
      </c>
      <c r="T3318" s="4">
        <f t="shared" si="511"/>
        <v>-0.61597749999999996</v>
      </c>
      <c r="U3318" s="5">
        <f t="shared" si="512"/>
        <v>30.553609000000002</v>
      </c>
      <c r="V3318" s="2">
        <f t="shared" si="513"/>
        <v>2002</v>
      </c>
      <c r="W3318" s="18" t="str">
        <f t="shared" si="514"/>
        <v>aprel</v>
      </c>
      <c r="X3318" s="18" t="str">
        <f t="shared" si="515"/>
        <v>Paul Greengrass</v>
      </c>
      <c r="Y3318" s="18" t="str">
        <f t="shared" si="516"/>
        <v>BLOODY SUNDAY</v>
      </c>
      <c r="Z3318" s="18" t="str">
        <f t="shared" si="517"/>
        <v>Normal</v>
      </c>
      <c r="AA3318" s="18" t="str">
        <f>VLOOKUP(D3318, lookups!$A$2:$B$18, 2, FALSE)</f>
        <v>Medium Budget</v>
      </c>
      <c r="AB3318" s="18" t="str">
        <f t="shared" si="518"/>
        <v>Not Recommended</v>
      </c>
      <c r="AC3318" s="18" t="str">
        <f t="shared" si="519"/>
        <v>Normal</v>
      </c>
    </row>
    <row r="3319" spans="1:29" x14ac:dyDescent="0.35">
      <c r="A3319" s="18" t="s">
        <v>4821</v>
      </c>
      <c r="B3319" s="19">
        <v>39228</v>
      </c>
      <c r="C3319" s="18" t="s">
        <v>50</v>
      </c>
      <c r="D3319" s="18" t="s">
        <v>38</v>
      </c>
      <c r="E3319" s="18" t="s">
        <v>21</v>
      </c>
      <c r="F3319" s="18" t="s">
        <v>22</v>
      </c>
      <c r="G3319" s="18" t="s">
        <v>110</v>
      </c>
      <c r="H3319" s="18" t="s">
        <v>3279</v>
      </c>
      <c r="I3319" s="18" t="s">
        <v>4822</v>
      </c>
      <c r="J3319" s="20">
        <v>4000</v>
      </c>
      <c r="K3319" s="20">
        <v>4883</v>
      </c>
      <c r="L3319" s="20">
        <v>136</v>
      </c>
      <c r="M3319" s="20">
        <v>915</v>
      </c>
      <c r="N3319" s="20">
        <v>5</v>
      </c>
      <c r="O3319" s="20">
        <v>65</v>
      </c>
      <c r="P3319" s="20">
        <v>96</v>
      </c>
      <c r="Q3319" s="3">
        <v>766487</v>
      </c>
      <c r="R3319" s="3">
        <v>5250000</v>
      </c>
      <c r="S3319" s="3">
        <f t="shared" si="510"/>
        <v>-4483513</v>
      </c>
      <c r="T3319" s="4">
        <f t="shared" si="511"/>
        <v>-0.8540024761904762</v>
      </c>
      <c r="U3319" s="5">
        <f t="shared" si="512"/>
        <v>19.749899009523809</v>
      </c>
      <c r="V3319" s="2">
        <f t="shared" si="513"/>
        <v>2007</v>
      </c>
      <c r="W3319" s="18" t="str">
        <f t="shared" si="514"/>
        <v>may</v>
      </c>
      <c r="X3319" s="18" t="str">
        <f t="shared" si="515"/>
        <v>David Wain</v>
      </c>
      <c r="Y3319" s="18" t="str">
        <f t="shared" si="516"/>
        <v>THE TEN</v>
      </c>
      <c r="Z3319" s="18" t="str">
        <f t="shared" si="517"/>
        <v>Normal</v>
      </c>
      <c r="AA3319" s="18" t="str">
        <f>VLOOKUP(D3319, lookups!$A$2:$B$18, 2, FALSE)</f>
        <v>Medium Budget</v>
      </c>
      <c r="AB3319" s="18" t="str">
        <f t="shared" si="518"/>
        <v>Not Recommended</v>
      </c>
      <c r="AC3319" s="18" t="str">
        <f t="shared" si="519"/>
        <v>High Buzz Mismatch</v>
      </c>
    </row>
    <row r="3320" spans="1:29" x14ac:dyDescent="0.35">
      <c r="A3320" s="18" t="s">
        <v>3527</v>
      </c>
      <c r="B3320" s="19">
        <v>37762</v>
      </c>
      <c r="C3320" s="18" t="s">
        <v>19</v>
      </c>
      <c r="D3320" s="18" t="s">
        <v>27</v>
      </c>
      <c r="E3320" s="18" t="s">
        <v>21</v>
      </c>
      <c r="F3320" s="18" t="s">
        <v>356</v>
      </c>
      <c r="G3320" s="18" t="s">
        <v>110</v>
      </c>
      <c r="H3320" s="18" t="s">
        <v>411</v>
      </c>
      <c r="I3320" s="18" t="s">
        <v>202</v>
      </c>
      <c r="J3320" s="20">
        <v>844</v>
      </c>
      <c r="K3320" s="20">
        <v>3286</v>
      </c>
      <c r="L3320" s="20">
        <v>278</v>
      </c>
      <c r="M3320" s="20">
        <v>188</v>
      </c>
      <c r="N3320" s="20">
        <v>6.2</v>
      </c>
      <c r="O3320" s="20">
        <v>54</v>
      </c>
      <c r="P3320" s="20">
        <v>120</v>
      </c>
      <c r="Q3320" s="3">
        <v>763044</v>
      </c>
      <c r="R3320" s="3">
        <v>23000000</v>
      </c>
      <c r="S3320" s="3">
        <f t="shared" si="510"/>
        <v>-22236956</v>
      </c>
      <c r="T3320" s="4">
        <f t="shared" si="511"/>
        <v>-0.96682417391304343</v>
      </c>
      <c r="U3320" s="5">
        <f t="shared" si="512"/>
        <v>24.432070330434783</v>
      </c>
      <c r="V3320" s="2">
        <f t="shared" si="513"/>
        <v>2003</v>
      </c>
      <c r="W3320" s="18" t="str">
        <f t="shared" si="514"/>
        <v>may</v>
      </c>
      <c r="X3320" s="18" t="str">
        <f t="shared" si="515"/>
        <v>Norman Jewison</v>
      </c>
      <c r="Y3320" s="18" t="str">
        <f t="shared" si="516"/>
        <v>THE STATEMENT</v>
      </c>
      <c r="Z3320" s="18" t="str">
        <f t="shared" si="517"/>
        <v>Normal</v>
      </c>
      <c r="AA3320" s="18" t="str">
        <f>VLOOKUP(D3320, lookups!$A$2:$B$18, 2, FALSE)</f>
        <v>Medium Budget</v>
      </c>
      <c r="AB3320" s="18" t="str">
        <f t="shared" si="518"/>
        <v>Not Recommended</v>
      </c>
      <c r="AC3320" s="18" t="str">
        <f t="shared" si="519"/>
        <v>Normal</v>
      </c>
    </row>
    <row r="3321" spans="1:29" x14ac:dyDescent="0.35">
      <c r="A3321" s="18" t="s">
        <v>2665</v>
      </c>
      <c r="B3321" s="19">
        <v>37174</v>
      </c>
      <c r="C3321" s="18" t="s">
        <v>50</v>
      </c>
      <c r="D3321" s="18" t="s">
        <v>27</v>
      </c>
      <c r="E3321" s="18" t="s">
        <v>21</v>
      </c>
      <c r="F3321" s="18" t="s">
        <v>22</v>
      </c>
      <c r="G3321" s="18" t="s">
        <v>110</v>
      </c>
      <c r="H3321" s="18" t="s">
        <v>2650</v>
      </c>
      <c r="I3321" s="18" t="s">
        <v>2666</v>
      </c>
      <c r="J3321" s="20">
        <v>15000</v>
      </c>
      <c r="K3321" s="20">
        <v>17040</v>
      </c>
      <c r="L3321" s="20">
        <v>219</v>
      </c>
      <c r="M3321" s="20">
        <v>33000</v>
      </c>
      <c r="N3321" s="20">
        <v>8.1</v>
      </c>
      <c r="O3321" s="20">
        <v>283</v>
      </c>
      <c r="P3321" s="20">
        <v>133</v>
      </c>
      <c r="Q3321" s="3">
        <v>727883</v>
      </c>
      <c r="R3321" s="3">
        <v>4500000</v>
      </c>
      <c r="S3321" s="3">
        <f t="shared" si="510"/>
        <v>-3772117</v>
      </c>
      <c r="T3321" s="4">
        <f t="shared" si="511"/>
        <v>-0.83824822222222217</v>
      </c>
      <c r="U3321" s="5">
        <f t="shared" si="512"/>
        <v>35.364700711111105</v>
      </c>
      <c r="V3321" s="2">
        <f t="shared" si="513"/>
        <v>2001</v>
      </c>
      <c r="W3321" s="18" t="str">
        <f t="shared" si="514"/>
        <v>oktyabr</v>
      </c>
      <c r="X3321" s="18" t="str">
        <f t="shared" si="515"/>
        <v>Richard Kelly</v>
      </c>
      <c r="Y3321" s="18" t="str">
        <f t="shared" si="516"/>
        <v>DONNİE DARKO</v>
      </c>
      <c r="Z3321" s="18" t="str">
        <f t="shared" si="517"/>
        <v>Normal</v>
      </c>
      <c r="AA3321" s="18" t="str">
        <f>VLOOKUP(D3321, lookups!$A$2:$B$18, 2, FALSE)</f>
        <v>Medium Budget</v>
      </c>
      <c r="AB3321" s="18" t="str">
        <f t="shared" si="518"/>
        <v>Not Recommended</v>
      </c>
      <c r="AC3321" s="18" t="str">
        <f t="shared" si="519"/>
        <v>High Buzz / High Score</v>
      </c>
    </row>
    <row r="3322" spans="1:29" x14ac:dyDescent="0.35">
      <c r="A3322" s="18" t="s">
        <v>6178</v>
      </c>
      <c r="B3322" s="19">
        <v>41003</v>
      </c>
      <c r="C3322" s="18" t="s">
        <v>50</v>
      </c>
      <c r="D3322" s="18" t="s">
        <v>58</v>
      </c>
      <c r="E3322" s="18" t="s">
        <v>21</v>
      </c>
      <c r="F3322" s="18" t="s">
        <v>179</v>
      </c>
      <c r="G3322" s="18" t="s">
        <v>110</v>
      </c>
      <c r="H3322" s="18" t="s">
        <v>3132</v>
      </c>
      <c r="I3322" s="18" t="s">
        <v>1762</v>
      </c>
      <c r="J3322" s="20">
        <v>17000</v>
      </c>
      <c r="K3322" s="20">
        <v>33747</v>
      </c>
      <c r="L3322" s="20">
        <v>179</v>
      </c>
      <c r="M3322" s="20">
        <v>27000</v>
      </c>
      <c r="N3322" s="20">
        <v>6.1</v>
      </c>
      <c r="O3322" s="20">
        <v>252</v>
      </c>
      <c r="P3322" s="20">
        <v>137</v>
      </c>
      <c r="Q3322" s="3">
        <v>717753</v>
      </c>
      <c r="R3322" s="3">
        <v>25000000</v>
      </c>
      <c r="S3322" s="3">
        <f t="shared" si="510"/>
        <v>-24282247</v>
      </c>
      <c r="T3322" s="4">
        <f t="shared" si="511"/>
        <v>-0.97128988000000005</v>
      </c>
      <c r="U3322" s="5">
        <f t="shared" si="512"/>
        <v>26.711484047999999</v>
      </c>
      <c r="V3322" s="2">
        <f t="shared" si="513"/>
        <v>2012</v>
      </c>
      <c r="W3322" s="18" t="str">
        <f t="shared" si="514"/>
        <v>aprel</v>
      </c>
      <c r="X3322" s="18" t="str">
        <f t="shared" si="515"/>
        <v>Walter Salles</v>
      </c>
      <c r="Y3322" s="18" t="str">
        <f t="shared" si="516"/>
        <v>ON THE ROAD</v>
      </c>
      <c r="Z3322" s="18" t="str">
        <f t="shared" si="517"/>
        <v>Normal</v>
      </c>
      <c r="AA3322" s="18" t="str">
        <f>VLOOKUP(D3322, lookups!$A$2:$B$18, 2, FALSE)</f>
        <v>High Budget</v>
      </c>
      <c r="AB3322" s="18" t="str">
        <f t="shared" si="518"/>
        <v>Not Recommended</v>
      </c>
      <c r="AC3322" s="18" t="str">
        <f t="shared" si="519"/>
        <v>Normal</v>
      </c>
    </row>
    <row r="3323" spans="1:29" x14ac:dyDescent="0.35">
      <c r="A3323" s="18" t="s">
        <v>1535</v>
      </c>
      <c r="B3323" s="19">
        <v>35728</v>
      </c>
      <c r="C3323" s="18" t="s">
        <v>50</v>
      </c>
      <c r="D3323" s="18" t="s">
        <v>20</v>
      </c>
      <c r="E3323" s="18" t="s">
        <v>1536</v>
      </c>
      <c r="F3323" s="18" t="s">
        <v>1537</v>
      </c>
      <c r="G3323" s="18" t="s">
        <v>110</v>
      </c>
      <c r="H3323" s="18" t="s">
        <v>1538</v>
      </c>
      <c r="I3323" s="18" t="s">
        <v>1539</v>
      </c>
      <c r="J3323" s="20">
        <v>25</v>
      </c>
      <c r="K3323" s="20">
        <v>48</v>
      </c>
      <c r="L3323" s="20">
        <v>4</v>
      </c>
      <c r="M3323" s="20">
        <v>689</v>
      </c>
      <c r="N3323" s="20">
        <v>7.8</v>
      </c>
      <c r="O3323" s="20">
        <v>54</v>
      </c>
      <c r="P3323" s="20">
        <v>122</v>
      </c>
      <c r="Q3323" s="3">
        <v>713413</v>
      </c>
      <c r="R3323" s="3">
        <v>4500000</v>
      </c>
      <c r="S3323" s="3">
        <f t="shared" si="510"/>
        <v>-3786587</v>
      </c>
      <c r="T3323" s="4">
        <f t="shared" si="511"/>
        <v>-0.84146377777777781</v>
      </c>
      <c r="U3323" s="5">
        <f t="shared" si="512"/>
        <v>30.932314488888888</v>
      </c>
      <c r="V3323" s="2">
        <f t="shared" si="513"/>
        <v>1997</v>
      </c>
      <c r="W3323" s="18" t="str">
        <f t="shared" si="514"/>
        <v>oktyabr</v>
      </c>
      <c r="X3323" s="18" t="str">
        <f t="shared" si="515"/>
        <v>Mike van Diem</v>
      </c>
      <c r="Y3323" s="18" t="str">
        <f t="shared" si="516"/>
        <v>CHARACTER</v>
      </c>
      <c r="Z3323" s="18" t="str">
        <f t="shared" si="517"/>
        <v>Normal</v>
      </c>
      <c r="AA3323" s="18" t="str">
        <f>VLOOKUP(D3323, lookups!$A$2:$B$18, 2, FALSE)</f>
        <v>Medium Budget</v>
      </c>
      <c r="AB3323" s="18" t="str">
        <f t="shared" si="518"/>
        <v>Not Recommended</v>
      </c>
      <c r="AC3323" s="18" t="str">
        <f t="shared" si="519"/>
        <v>Normal</v>
      </c>
    </row>
    <row r="3324" spans="1:29" x14ac:dyDescent="0.35">
      <c r="A3324" s="18" t="s">
        <v>4116</v>
      </c>
      <c r="B3324" s="19">
        <v>38628</v>
      </c>
      <c r="C3324" s="18" t="s">
        <v>50</v>
      </c>
      <c r="D3324" s="18" t="s">
        <v>27</v>
      </c>
      <c r="E3324" s="18" t="s">
        <v>21</v>
      </c>
      <c r="F3324" s="18" t="s">
        <v>22</v>
      </c>
      <c r="G3324" s="18" t="s">
        <v>110</v>
      </c>
      <c r="H3324" s="18" t="s">
        <v>4117</v>
      </c>
      <c r="I3324" s="18" t="s">
        <v>4118</v>
      </c>
      <c r="J3324" s="20">
        <v>552</v>
      </c>
      <c r="K3324" s="20">
        <v>859</v>
      </c>
      <c r="L3324" s="20">
        <v>58</v>
      </c>
      <c r="M3324" s="20">
        <v>608</v>
      </c>
      <c r="N3324" s="20">
        <v>6.7</v>
      </c>
      <c r="O3324" s="20">
        <v>75</v>
      </c>
      <c r="P3324" s="20">
        <v>112</v>
      </c>
      <c r="Q3324" s="3">
        <v>712294</v>
      </c>
      <c r="R3324" s="3">
        <v>1500000</v>
      </c>
      <c r="S3324" s="3">
        <f t="shared" si="510"/>
        <v>-787706</v>
      </c>
      <c r="T3324" s="4">
        <f t="shared" si="511"/>
        <v>-0.52513733333333334</v>
      </c>
      <c r="U3324" s="5">
        <f t="shared" si="512"/>
        <v>26.650745066666669</v>
      </c>
      <c r="V3324" s="2">
        <f t="shared" si="513"/>
        <v>2005</v>
      </c>
      <c r="W3324" s="18" t="str">
        <f t="shared" si="514"/>
        <v>oktyabr</v>
      </c>
      <c r="X3324" s="18" t="str">
        <f t="shared" si="515"/>
        <v>Rebecca Miller</v>
      </c>
      <c r="Y3324" s="18" t="str">
        <f t="shared" si="516"/>
        <v>THE BALLAD OF JACK AND ROSE</v>
      </c>
      <c r="Z3324" s="18" t="str">
        <f t="shared" si="517"/>
        <v>Normal</v>
      </c>
      <c r="AA3324" s="18" t="str">
        <f>VLOOKUP(D3324, lookups!$A$2:$B$18, 2, FALSE)</f>
        <v>Medium Budget</v>
      </c>
      <c r="AB3324" s="18" t="str">
        <f t="shared" si="518"/>
        <v>Not Recommended</v>
      </c>
      <c r="AC3324" s="18" t="str">
        <f t="shared" si="519"/>
        <v>Normal</v>
      </c>
    </row>
    <row r="3325" spans="1:29" x14ac:dyDescent="0.35">
      <c r="A3325" s="18" t="s">
        <v>5851</v>
      </c>
      <c r="B3325" s="19">
        <v>40711</v>
      </c>
      <c r="C3325" s="18" t="s">
        <v>50</v>
      </c>
      <c r="D3325" s="18" t="s">
        <v>95</v>
      </c>
      <c r="E3325" s="18" t="s">
        <v>21</v>
      </c>
      <c r="F3325" s="18" t="s">
        <v>356</v>
      </c>
      <c r="G3325" s="18" t="s">
        <v>23</v>
      </c>
      <c r="H3325" s="18" t="s">
        <v>1380</v>
      </c>
      <c r="I3325" s="18" t="s">
        <v>5852</v>
      </c>
      <c r="J3325" s="20">
        <v>694</v>
      </c>
      <c r="K3325" s="20">
        <v>1249</v>
      </c>
      <c r="L3325" s="20">
        <v>59</v>
      </c>
      <c r="M3325" s="20">
        <v>37000</v>
      </c>
      <c r="N3325" s="20">
        <v>6.1</v>
      </c>
      <c r="O3325" s="20">
        <v>272</v>
      </c>
      <c r="P3325" s="20">
        <v>86</v>
      </c>
      <c r="Q3325" s="3">
        <v>703002</v>
      </c>
      <c r="R3325" s="3">
        <v>3000000</v>
      </c>
      <c r="S3325" s="3">
        <f t="shared" si="510"/>
        <v>-2296998</v>
      </c>
      <c r="T3325" s="4">
        <f t="shared" si="511"/>
        <v>-0.76566599999999996</v>
      </c>
      <c r="U3325" s="5">
        <f t="shared" si="512"/>
        <v>27.793733599999999</v>
      </c>
      <c r="V3325" s="2">
        <f t="shared" si="513"/>
        <v>2011</v>
      </c>
      <c r="W3325" s="18" t="str">
        <f t="shared" si="514"/>
        <v>iyun</v>
      </c>
      <c r="X3325" s="18" t="str">
        <f t="shared" si="515"/>
        <v>Jason Eisener</v>
      </c>
      <c r="Y3325" s="18" t="str">
        <f t="shared" si="516"/>
        <v>HOBO WİTH A SHOTGUN</v>
      </c>
      <c r="Z3325" s="18" t="str">
        <f t="shared" si="517"/>
        <v>Normal</v>
      </c>
      <c r="AA3325" s="18" t="str">
        <f>VLOOKUP(D3325, lookups!$A$2:$B$18, 2, FALSE)</f>
        <v>High Budget</v>
      </c>
      <c r="AB3325" s="18" t="str">
        <f t="shared" si="518"/>
        <v>Not Recommended</v>
      </c>
      <c r="AC3325" s="18" t="str">
        <f t="shared" si="519"/>
        <v>Normal</v>
      </c>
    </row>
    <row r="3326" spans="1:29" x14ac:dyDescent="0.35">
      <c r="A3326" s="18" t="s">
        <v>1002</v>
      </c>
      <c r="B3326" s="19">
        <v>34117</v>
      </c>
      <c r="C3326" s="18" t="s">
        <v>50</v>
      </c>
      <c r="D3326" s="18" t="s">
        <v>38</v>
      </c>
      <c r="E3326" s="18" t="s">
        <v>178</v>
      </c>
      <c r="F3326" s="18" t="s">
        <v>179</v>
      </c>
      <c r="G3326" s="18" t="s">
        <v>110</v>
      </c>
      <c r="H3326" s="18" t="s">
        <v>1003</v>
      </c>
      <c r="I3326" s="18" t="s">
        <v>1004</v>
      </c>
      <c r="J3326" s="20">
        <v>106</v>
      </c>
      <c r="K3326" s="20">
        <v>215</v>
      </c>
      <c r="L3326" s="20">
        <v>8</v>
      </c>
      <c r="M3326" s="20">
        <v>0</v>
      </c>
      <c r="N3326" s="20">
        <v>7</v>
      </c>
      <c r="O3326" s="20">
        <v>16</v>
      </c>
      <c r="P3326" s="20">
        <v>107</v>
      </c>
      <c r="Q3326" s="3">
        <v>700000</v>
      </c>
      <c r="R3326" s="3">
        <v>50000000</v>
      </c>
      <c r="S3326" s="3">
        <f t="shared" si="510"/>
        <v>-49300000</v>
      </c>
      <c r="T3326" s="4">
        <f t="shared" si="511"/>
        <v>-0.98599999999999999</v>
      </c>
      <c r="U3326" s="5">
        <f t="shared" si="512"/>
        <v>27.605599999999999</v>
      </c>
      <c r="V3326" s="2">
        <f t="shared" si="513"/>
        <v>1993</v>
      </c>
      <c r="W3326" s="18" t="str">
        <f t="shared" si="514"/>
        <v>may</v>
      </c>
      <c r="X3326" s="18" t="str">
        <f t="shared" si="515"/>
        <v>Jean-Marie PoirÃ©</v>
      </c>
      <c r="Y3326" s="18" t="str">
        <f t="shared" si="516"/>
        <v>LES VİSİTEURS</v>
      </c>
      <c r="Z3326" s="18" t="str">
        <f t="shared" si="517"/>
        <v>Normal</v>
      </c>
      <c r="AA3326" s="18" t="str">
        <f>VLOOKUP(D3326, lookups!$A$2:$B$18, 2, FALSE)</f>
        <v>Medium Budget</v>
      </c>
      <c r="AB3326" s="18" t="str">
        <f t="shared" si="518"/>
        <v>Not Recommended</v>
      </c>
      <c r="AC3326" s="18" t="str">
        <f t="shared" si="519"/>
        <v>Normal</v>
      </c>
    </row>
    <row r="3327" spans="1:29" x14ac:dyDescent="0.35">
      <c r="A3327" s="18" t="s">
        <v>1486</v>
      </c>
      <c r="B3327" s="19">
        <v>35065</v>
      </c>
      <c r="C3327" s="18" t="s">
        <v>50</v>
      </c>
      <c r="D3327" s="18" t="s">
        <v>38</v>
      </c>
      <c r="E3327" s="18" t="s">
        <v>21</v>
      </c>
      <c r="F3327" s="18" t="s">
        <v>22</v>
      </c>
      <c r="G3327" s="18" t="s">
        <v>110</v>
      </c>
      <c r="H3327" s="18" t="s">
        <v>1300</v>
      </c>
      <c r="I3327" s="18" t="s">
        <v>1300</v>
      </c>
      <c r="J3327" s="20">
        <v>12000</v>
      </c>
      <c r="K3327" s="20">
        <v>14420</v>
      </c>
      <c r="L3327" s="20">
        <v>12000</v>
      </c>
      <c r="M3327" s="20">
        <v>872</v>
      </c>
      <c r="N3327" s="20">
        <v>7.2</v>
      </c>
      <c r="O3327" s="20">
        <v>43</v>
      </c>
      <c r="P3327" s="20">
        <v>95</v>
      </c>
      <c r="Q3327" s="3">
        <v>695229</v>
      </c>
      <c r="R3327" s="3">
        <v>1300000</v>
      </c>
      <c r="S3327" s="3">
        <f t="shared" si="510"/>
        <v>-604771</v>
      </c>
      <c r="T3327" s="4">
        <f t="shared" si="511"/>
        <v>-0.46520846153846152</v>
      </c>
      <c r="U3327" s="5">
        <f t="shared" si="512"/>
        <v>28.701116615384617</v>
      </c>
      <c r="V3327" s="2">
        <f t="shared" si="513"/>
        <v>1996</v>
      </c>
      <c r="W3327" s="18" t="str">
        <f t="shared" si="514"/>
        <v>yanvar</v>
      </c>
      <c r="X3327" s="18" t="str">
        <f t="shared" si="515"/>
        <v>Steve Buscemi</v>
      </c>
      <c r="Y3327" s="18" t="str">
        <f t="shared" si="516"/>
        <v>TREES LOUNGE</v>
      </c>
      <c r="Z3327" s="18" t="str">
        <f t="shared" si="517"/>
        <v>Normal</v>
      </c>
      <c r="AA3327" s="18" t="str">
        <f>VLOOKUP(D3327, lookups!$A$2:$B$18, 2, FALSE)</f>
        <v>Medium Budget</v>
      </c>
      <c r="AB3327" s="18" t="str">
        <f t="shared" si="518"/>
        <v>Not Recommended</v>
      </c>
      <c r="AC3327" s="18" t="str">
        <f t="shared" si="519"/>
        <v>Normal</v>
      </c>
    </row>
    <row r="3328" spans="1:29" x14ac:dyDescent="0.35">
      <c r="A3328" s="18" t="s">
        <v>5449</v>
      </c>
      <c r="B3328" s="19">
        <v>40102</v>
      </c>
      <c r="C3328" s="18" t="s">
        <v>50</v>
      </c>
      <c r="D3328" s="18" t="s">
        <v>58</v>
      </c>
      <c r="E3328" s="18" t="s">
        <v>21</v>
      </c>
      <c r="F3328" s="18" t="s">
        <v>179</v>
      </c>
      <c r="G3328" s="18" t="s">
        <v>23</v>
      </c>
      <c r="H3328" s="18" t="s">
        <v>5450</v>
      </c>
      <c r="I3328" s="18" t="s">
        <v>5451</v>
      </c>
      <c r="J3328" s="20">
        <v>61</v>
      </c>
      <c r="K3328" s="20">
        <v>75</v>
      </c>
      <c r="L3328" s="20">
        <v>45</v>
      </c>
      <c r="M3328" s="20">
        <v>11000</v>
      </c>
      <c r="N3328" s="20">
        <v>7.7</v>
      </c>
      <c r="O3328" s="20">
        <v>118</v>
      </c>
      <c r="P3328" s="20">
        <v>75</v>
      </c>
      <c r="Q3328" s="3">
        <v>686383</v>
      </c>
      <c r="R3328" s="3">
        <v>6500000</v>
      </c>
      <c r="S3328" s="3">
        <f t="shared" si="510"/>
        <v>-5813617</v>
      </c>
      <c r="T3328" s="4">
        <f t="shared" si="511"/>
        <v>-0.89440261538461541</v>
      </c>
      <c r="U3328" s="5">
        <f t="shared" si="512"/>
        <v>31.542238953846155</v>
      </c>
      <c r="V3328" s="2">
        <f t="shared" si="513"/>
        <v>2009</v>
      </c>
      <c r="W3328" s="18" t="str">
        <f t="shared" si="514"/>
        <v>oktyabr</v>
      </c>
      <c r="X3328" s="18" t="str">
        <f t="shared" si="515"/>
        <v>Tomm Moore</v>
      </c>
      <c r="Y3328" s="18" t="str">
        <f t="shared" si="516"/>
        <v>THE SECRET OF KELLS</v>
      </c>
      <c r="Z3328" s="18" t="str">
        <f t="shared" si="517"/>
        <v>Normal</v>
      </c>
      <c r="AA3328" s="18" t="str">
        <f>VLOOKUP(D3328, lookups!$A$2:$B$18, 2, FALSE)</f>
        <v>High Budget</v>
      </c>
      <c r="AB3328" s="18" t="str">
        <f t="shared" si="518"/>
        <v>Not Recommended</v>
      </c>
      <c r="AC3328" s="18" t="str">
        <f t="shared" si="519"/>
        <v>Normal</v>
      </c>
    </row>
    <row r="3329" spans="1:29" x14ac:dyDescent="0.35">
      <c r="A3329" s="18" t="s">
        <v>3237</v>
      </c>
      <c r="B3329" s="19">
        <v>37411</v>
      </c>
      <c r="C3329" s="18" t="s">
        <v>50</v>
      </c>
      <c r="D3329" s="18" t="s">
        <v>20</v>
      </c>
      <c r="E3329" s="18" t="s">
        <v>21</v>
      </c>
      <c r="F3329" s="18" t="s">
        <v>22</v>
      </c>
      <c r="G3329" s="18" t="s">
        <v>110</v>
      </c>
      <c r="H3329" s="18" t="s">
        <v>1739</v>
      </c>
      <c r="I3329" s="18" t="s">
        <v>3238</v>
      </c>
      <c r="J3329" s="20">
        <v>1000</v>
      </c>
      <c r="K3329" s="20">
        <v>4094</v>
      </c>
      <c r="L3329" s="20">
        <v>154</v>
      </c>
      <c r="M3329" s="20">
        <v>2000</v>
      </c>
      <c r="N3329" s="20">
        <v>7.2</v>
      </c>
      <c r="O3329" s="20">
        <v>79</v>
      </c>
      <c r="P3329" s="20">
        <v>103</v>
      </c>
      <c r="Q3329" s="3">
        <v>676698</v>
      </c>
      <c r="R3329" s="3">
        <v>18000000</v>
      </c>
      <c r="S3329" s="3">
        <f t="shared" si="510"/>
        <v>-17323302</v>
      </c>
      <c r="T3329" s="4">
        <f t="shared" si="511"/>
        <v>-0.96240566666666671</v>
      </c>
      <c r="U3329" s="5">
        <f t="shared" si="512"/>
        <v>28.615037733333335</v>
      </c>
      <c r="V3329" s="2">
        <f t="shared" si="513"/>
        <v>2002</v>
      </c>
      <c r="W3329" s="18" t="str">
        <f t="shared" si="514"/>
        <v>iyun</v>
      </c>
      <c r="X3329" s="18" t="str">
        <f t="shared" si="515"/>
        <v>D.J. Caruso</v>
      </c>
      <c r="Y3329" s="18" t="str">
        <f t="shared" si="516"/>
        <v>THE SALTON SEA</v>
      </c>
      <c r="Z3329" s="18" t="str">
        <f t="shared" si="517"/>
        <v>Normal</v>
      </c>
      <c r="AA3329" s="18" t="str">
        <f>VLOOKUP(D3329, lookups!$A$2:$B$18, 2, FALSE)</f>
        <v>Medium Budget</v>
      </c>
      <c r="AB3329" s="18" t="str">
        <f t="shared" si="518"/>
        <v>Not Recommended</v>
      </c>
      <c r="AC3329" s="18" t="str">
        <f t="shared" si="519"/>
        <v>Normal</v>
      </c>
    </row>
    <row r="3330" spans="1:29" x14ac:dyDescent="0.35">
      <c r="A3330" s="18" t="s">
        <v>2518</v>
      </c>
      <c r="B3330" s="19">
        <v>36607</v>
      </c>
      <c r="C3330" s="18" t="s">
        <v>50</v>
      </c>
      <c r="D3330" s="18" t="s">
        <v>27</v>
      </c>
      <c r="E3330" s="18" t="s">
        <v>1543</v>
      </c>
      <c r="F3330" s="18" t="s">
        <v>275</v>
      </c>
      <c r="G3330" s="18" t="s">
        <v>23</v>
      </c>
      <c r="H3330" s="18" t="s">
        <v>2519</v>
      </c>
      <c r="I3330" s="18" t="s">
        <v>2520</v>
      </c>
      <c r="J3330" s="20">
        <v>5</v>
      </c>
      <c r="K3330" s="20">
        <v>5</v>
      </c>
      <c r="L3330" s="20">
        <v>397</v>
      </c>
      <c r="M3330" s="20">
        <v>697</v>
      </c>
      <c r="N3330" s="20">
        <v>7.5</v>
      </c>
      <c r="O3330" s="20">
        <v>64</v>
      </c>
      <c r="P3330" s="20">
        <v>90</v>
      </c>
      <c r="Q3330" s="3">
        <v>673780</v>
      </c>
      <c r="R3330" s="3">
        <v>10000</v>
      </c>
      <c r="S3330" s="3">
        <f t="shared" si="510"/>
        <v>663780</v>
      </c>
      <c r="T3330" s="4">
        <f t="shared" si="511"/>
        <v>66.378</v>
      </c>
      <c r="U3330" s="5">
        <f t="shared" si="512"/>
        <v>56.620899999999999</v>
      </c>
      <c r="V3330" s="2">
        <f t="shared" si="513"/>
        <v>2000</v>
      </c>
      <c r="W3330" s="18" t="str">
        <f t="shared" si="514"/>
        <v>mart</v>
      </c>
      <c r="X3330" s="18" t="str">
        <f t="shared" si="515"/>
        <v>Jafar Panahi</v>
      </c>
      <c r="Y3330" s="18" t="str">
        <f t="shared" si="516"/>
        <v>THE CİRCLE</v>
      </c>
      <c r="Z3330" s="18" t="str">
        <f t="shared" si="517"/>
        <v>Normal</v>
      </c>
      <c r="AA3330" s="18" t="str">
        <f>VLOOKUP(D3330, lookups!$A$2:$B$18, 2, FALSE)</f>
        <v>Medium Budget</v>
      </c>
      <c r="AB3330" s="18" t="str">
        <f t="shared" si="518"/>
        <v>Not Recommended</v>
      </c>
      <c r="AC3330" s="18" t="str">
        <f t="shared" si="519"/>
        <v>Normal</v>
      </c>
    </row>
    <row r="3331" spans="1:29" x14ac:dyDescent="0.35">
      <c r="A3331" s="18" t="s">
        <v>4020</v>
      </c>
      <c r="B3331" s="19">
        <v>38398</v>
      </c>
      <c r="C3331" s="18" t="s">
        <v>50</v>
      </c>
      <c r="D3331" s="18" t="s">
        <v>38</v>
      </c>
      <c r="E3331" s="18" t="s">
        <v>21</v>
      </c>
      <c r="F3331" s="18" t="s">
        <v>101</v>
      </c>
      <c r="G3331" s="18" t="s">
        <v>110</v>
      </c>
      <c r="H3331" s="18" t="s">
        <v>4021</v>
      </c>
      <c r="I3331" s="18" t="s">
        <v>4022</v>
      </c>
      <c r="J3331" s="20">
        <v>186</v>
      </c>
      <c r="K3331" s="20">
        <v>619</v>
      </c>
      <c r="L3331" s="20">
        <v>21</v>
      </c>
      <c r="M3331" s="20">
        <v>0</v>
      </c>
      <c r="N3331" s="20">
        <v>6.9</v>
      </c>
      <c r="O3331" s="20">
        <v>85</v>
      </c>
      <c r="P3331" s="20">
        <v>90</v>
      </c>
      <c r="Q3331" s="3">
        <v>671240</v>
      </c>
      <c r="R3331" s="3">
        <v>7900000</v>
      </c>
      <c r="S3331" s="3">
        <f t="shared" ref="S3331:S3394" si="520">Q3331-R3331</f>
        <v>-7228760</v>
      </c>
      <c r="T3331" s="4">
        <f t="shared" ref="T3331:T3394" si="521">IF(R3331&gt;0, (Q3331-R3331)/R3331, 0)</f>
        <v>-0.91503291139240506</v>
      </c>
      <c r="U3331" s="5">
        <f t="shared" ref="U3331:U3394" si="522">(N3331*4) + (T3331*0.4) + (M3331/10000)</f>
        <v>27.233986835443041</v>
      </c>
      <c r="V3331" s="2">
        <f t="shared" ref="V3331:V3394" si="523">YEAR(B3331)</f>
        <v>2005</v>
      </c>
      <c r="W3331" s="18" t="str">
        <f t="shared" ref="W3331:W3394" si="524">TEXT(B3331, "mmmm")</f>
        <v>fevral</v>
      </c>
      <c r="X3331" s="18" t="str">
        <f t="shared" ref="X3331:X3394" si="525">TRIM(I3331)</f>
        <v>Ol Parker</v>
      </c>
      <c r="Y3331" s="18" t="str">
        <f t="shared" ref="Y3331:Y3394" si="526">UPPER(A3331)</f>
        <v>IMAGİNE ME &amp; YOU</v>
      </c>
      <c r="Z3331" s="18" t="str">
        <f t="shared" ref="Z3331:Z3394" si="527">IF(AND(R3331&gt;50000000, S3331&lt;0), "Underperformer", IF(AND(R3331&lt;10000000, S3331&gt;50000000), "Overperformer", "Normal"))</f>
        <v>Normal</v>
      </c>
      <c r="AA3331" s="18" t="str">
        <f>VLOOKUP(D3331, lookups!$A$2:$B$18, 2, FALSE)</f>
        <v>Medium Budget</v>
      </c>
      <c r="AB3331" s="18" t="str">
        <f t="shared" ref="AB3331:AB3394" si="528">IF(AND(N3331&gt;7, T3331&gt;1, U3331&gt;70), "Recommended", "Not Recommended")</f>
        <v>Not Recommended</v>
      </c>
      <c r="AC3331" s="18" t="str">
        <f t="shared" ref="AC3331:AC3394" si="529">IF(N3331&gt;=8, "High Buzz / High Score", IF(AND(N3331&lt;6, T3331&lt;1), "High Buzz Mismatch", "Normal"))</f>
        <v>Normal</v>
      </c>
    </row>
    <row r="3332" spans="1:29" x14ac:dyDescent="0.35">
      <c r="A3332" s="18" t="s">
        <v>1058</v>
      </c>
      <c r="B3332" s="19">
        <v>34137</v>
      </c>
      <c r="C3332" s="18" t="s">
        <v>50</v>
      </c>
      <c r="D3332" s="18" t="s">
        <v>95</v>
      </c>
      <c r="E3332" s="18" t="s">
        <v>21</v>
      </c>
      <c r="F3332" s="18" t="s">
        <v>101</v>
      </c>
      <c r="G3332" s="18" t="s">
        <v>46</v>
      </c>
      <c r="H3332" s="18" t="s">
        <v>165</v>
      </c>
      <c r="I3332" s="18" t="s">
        <v>1059</v>
      </c>
      <c r="J3332" s="20">
        <v>742</v>
      </c>
      <c r="K3332" s="20">
        <v>1088</v>
      </c>
      <c r="L3332" s="20">
        <v>18</v>
      </c>
      <c r="M3332" s="20">
        <v>408</v>
      </c>
      <c r="N3332" s="20">
        <v>7.2</v>
      </c>
      <c r="O3332" s="20">
        <v>10</v>
      </c>
      <c r="P3332" s="20">
        <v>80</v>
      </c>
      <c r="Q3332" s="3">
        <v>669276</v>
      </c>
      <c r="R3332" s="3">
        <v>28000000</v>
      </c>
      <c r="S3332" s="3">
        <f t="shared" si="520"/>
        <v>-27330724</v>
      </c>
      <c r="T3332" s="4">
        <f t="shared" si="521"/>
        <v>-0.97609728571428567</v>
      </c>
      <c r="U3332" s="5">
        <f t="shared" si="522"/>
        <v>28.450361085714288</v>
      </c>
      <c r="V3332" s="2">
        <f t="shared" si="523"/>
        <v>1993</v>
      </c>
      <c r="W3332" s="18" t="str">
        <f t="shared" si="524"/>
        <v>iyun</v>
      </c>
      <c r="X3332" s="18" t="str">
        <f t="shared" si="525"/>
        <v>Richard Williams</v>
      </c>
      <c r="Y3332" s="18" t="str">
        <f t="shared" si="526"/>
        <v>THE PRİNCESS AND THE COBBLER</v>
      </c>
      <c r="Z3332" s="18" t="str">
        <f t="shared" si="527"/>
        <v>Normal</v>
      </c>
      <c r="AA3332" s="18" t="str">
        <f>VLOOKUP(D3332, lookups!$A$2:$B$18, 2, FALSE)</f>
        <v>High Budget</v>
      </c>
      <c r="AB3332" s="18" t="str">
        <f t="shared" si="528"/>
        <v>Not Recommended</v>
      </c>
      <c r="AC3332" s="18" t="str">
        <f t="shared" si="529"/>
        <v>Normal</v>
      </c>
    </row>
    <row r="3333" spans="1:29" x14ac:dyDescent="0.35">
      <c r="A3333" s="18" t="s">
        <v>4163</v>
      </c>
      <c r="B3333" s="19">
        <v>38546</v>
      </c>
      <c r="C3333" s="18" t="s">
        <v>50</v>
      </c>
      <c r="D3333" s="18" t="s">
        <v>95</v>
      </c>
      <c r="E3333" s="18" t="s">
        <v>2345</v>
      </c>
      <c r="F3333" s="18" t="s">
        <v>641</v>
      </c>
      <c r="G3333" s="18" t="s">
        <v>150</v>
      </c>
      <c r="H3333" s="18" t="s">
        <v>4164</v>
      </c>
      <c r="I3333" s="18" t="s">
        <v>4165</v>
      </c>
      <c r="J3333" s="20">
        <v>489</v>
      </c>
      <c r="K3333" s="20">
        <v>949</v>
      </c>
      <c r="L3333" s="20">
        <v>45</v>
      </c>
      <c r="M3333" s="20">
        <v>445</v>
      </c>
      <c r="N3333" s="20">
        <v>5.6</v>
      </c>
      <c r="O3333" s="20">
        <v>90</v>
      </c>
      <c r="P3333" s="20">
        <v>103</v>
      </c>
      <c r="Q3333" s="3">
        <v>668171</v>
      </c>
      <c r="R3333" s="3">
        <v>60000000</v>
      </c>
      <c r="S3333" s="3">
        <f t="shared" si="520"/>
        <v>-59331829</v>
      </c>
      <c r="T3333" s="4">
        <f t="shared" si="521"/>
        <v>-0.98886381666666667</v>
      </c>
      <c r="U3333" s="5">
        <f t="shared" si="522"/>
        <v>22.048954473333332</v>
      </c>
      <c r="V3333" s="2">
        <f t="shared" si="523"/>
        <v>2005</v>
      </c>
      <c r="W3333" s="18" t="str">
        <f t="shared" si="524"/>
        <v>iyul</v>
      </c>
      <c r="X3333" s="18" t="str">
        <f t="shared" si="525"/>
        <v>Kaige Chen</v>
      </c>
      <c r="Y3333" s="18" t="str">
        <f t="shared" si="526"/>
        <v>THE PROMİSE</v>
      </c>
      <c r="Z3333" s="18" t="str">
        <f t="shared" si="527"/>
        <v>Underperformer</v>
      </c>
      <c r="AA3333" s="18" t="str">
        <f>VLOOKUP(D3333, lookups!$A$2:$B$18, 2, FALSE)</f>
        <v>High Budget</v>
      </c>
      <c r="AB3333" s="18" t="str">
        <f t="shared" si="528"/>
        <v>Not Recommended</v>
      </c>
      <c r="AC3333" s="18" t="str">
        <f t="shared" si="529"/>
        <v>High Buzz Mismatch</v>
      </c>
    </row>
    <row r="3334" spans="1:29" x14ac:dyDescent="0.35">
      <c r="A3334" s="18" t="s">
        <v>3843</v>
      </c>
      <c r="B3334" s="19">
        <v>38066</v>
      </c>
      <c r="C3334" s="18" t="s">
        <v>50</v>
      </c>
      <c r="D3334" s="18" t="s">
        <v>58</v>
      </c>
      <c r="E3334" s="18" t="s">
        <v>21</v>
      </c>
      <c r="F3334" s="18" t="s">
        <v>22</v>
      </c>
      <c r="G3334" s="18" t="s">
        <v>46</v>
      </c>
      <c r="H3334" s="18" t="s">
        <v>473</v>
      </c>
      <c r="I3334" s="18" t="s">
        <v>498</v>
      </c>
      <c r="J3334" s="20">
        <v>15000</v>
      </c>
      <c r="K3334" s="20">
        <v>16264</v>
      </c>
      <c r="L3334" s="20">
        <v>0</v>
      </c>
      <c r="M3334" s="20">
        <v>10000</v>
      </c>
      <c r="N3334" s="20">
        <v>6.6</v>
      </c>
      <c r="O3334" s="20">
        <v>188</v>
      </c>
      <c r="P3334" s="20">
        <v>100</v>
      </c>
      <c r="Q3334" s="3">
        <v>665426</v>
      </c>
      <c r="R3334" s="3">
        <v>165000000</v>
      </c>
      <c r="S3334" s="3">
        <f t="shared" si="520"/>
        <v>-164334574</v>
      </c>
      <c r="T3334" s="4">
        <f t="shared" si="521"/>
        <v>-0.99596711515151515</v>
      </c>
      <c r="U3334" s="5">
        <f t="shared" si="522"/>
        <v>27.001613153939392</v>
      </c>
      <c r="V3334" s="2">
        <f t="shared" si="523"/>
        <v>2004</v>
      </c>
      <c r="W3334" s="18" t="str">
        <f t="shared" si="524"/>
        <v>mart</v>
      </c>
      <c r="X3334" s="18" t="str">
        <f t="shared" si="525"/>
        <v>Robert Zemeckis</v>
      </c>
      <c r="Y3334" s="18" t="str">
        <f t="shared" si="526"/>
        <v>THE POLAR EXPRESS</v>
      </c>
      <c r="Z3334" s="18" t="str">
        <f t="shared" si="527"/>
        <v>Underperformer</v>
      </c>
      <c r="AA3334" s="18" t="str">
        <f>VLOOKUP(D3334, lookups!$A$2:$B$18, 2, FALSE)</f>
        <v>High Budget</v>
      </c>
      <c r="AB3334" s="18" t="str">
        <f t="shared" si="528"/>
        <v>Not Recommended</v>
      </c>
      <c r="AC3334" s="18" t="str">
        <f t="shared" si="529"/>
        <v>Normal</v>
      </c>
    </row>
    <row r="3335" spans="1:29" x14ac:dyDescent="0.35">
      <c r="A3335" s="18" t="s">
        <v>4023</v>
      </c>
      <c r="B3335" s="19">
        <v>38612</v>
      </c>
      <c r="C3335" s="18" t="s">
        <v>19</v>
      </c>
      <c r="D3335" s="18" t="s">
        <v>79</v>
      </c>
      <c r="E3335" s="18" t="s">
        <v>21</v>
      </c>
      <c r="F3335" s="18" t="s">
        <v>22</v>
      </c>
      <c r="G3335" s="18" t="s">
        <v>210</v>
      </c>
      <c r="H3335" s="18" t="s">
        <v>4024</v>
      </c>
      <c r="I3335" s="18" t="s">
        <v>3437</v>
      </c>
      <c r="J3335" s="20">
        <v>373</v>
      </c>
      <c r="K3335" s="20">
        <v>1136</v>
      </c>
      <c r="L3335" s="20">
        <v>13</v>
      </c>
      <c r="M3335" s="20">
        <v>592</v>
      </c>
      <c r="N3335" s="20">
        <v>6.8</v>
      </c>
      <c r="O3335" s="20">
        <v>123</v>
      </c>
      <c r="P3335" s="20">
        <v>89</v>
      </c>
      <c r="Q3335" s="3">
        <v>653621</v>
      </c>
      <c r="R3335" s="3">
        <v>2000000</v>
      </c>
      <c r="S3335" s="3">
        <f t="shared" si="520"/>
        <v>-1346379</v>
      </c>
      <c r="T3335" s="4">
        <f t="shared" si="521"/>
        <v>-0.6731895</v>
      </c>
      <c r="U3335" s="5">
        <f t="shared" si="522"/>
        <v>26.989924200000001</v>
      </c>
      <c r="V3335" s="2">
        <f t="shared" si="523"/>
        <v>2005</v>
      </c>
      <c r="W3335" s="18" t="str">
        <f t="shared" si="524"/>
        <v>sentyabr</v>
      </c>
      <c r="X3335" s="18" t="str">
        <f t="shared" si="525"/>
        <v>Fenton Bailey</v>
      </c>
      <c r="Y3335" s="18" t="str">
        <f t="shared" si="526"/>
        <v>INSİDE DEEP THROAT</v>
      </c>
      <c r="Z3335" s="18" t="str">
        <f t="shared" si="527"/>
        <v>Normal</v>
      </c>
      <c r="AA3335" s="18" t="str">
        <f>VLOOKUP(D3335, lookups!$A$2:$B$18, 2, FALSE)</f>
        <v>Medium Budget</v>
      </c>
      <c r="AB3335" s="18" t="str">
        <f t="shared" si="528"/>
        <v>Not Recommended</v>
      </c>
      <c r="AC3335" s="18" t="str">
        <f t="shared" si="529"/>
        <v>Normal</v>
      </c>
    </row>
    <row r="3336" spans="1:29" x14ac:dyDescent="0.35">
      <c r="A3336" s="18" t="s">
        <v>4243</v>
      </c>
      <c r="B3336" s="19">
        <v>38793</v>
      </c>
      <c r="C3336" s="18" t="s">
        <v>50</v>
      </c>
      <c r="D3336" s="18" t="s">
        <v>95</v>
      </c>
      <c r="E3336" s="18" t="s">
        <v>21</v>
      </c>
      <c r="F3336" s="18" t="s">
        <v>29</v>
      </c>
      <c r="G3336" s="18" t="s">
        <v>102</v>
      </c>
      <c r="H3336" s="18" t="s">
        <v>4244</v>
      </c>
      <c r="I3336" s="18" t="s">
        <v>4230</v>
      </c>
      <c r="J3336" s="20">
        <v>15000</v>
      </c>
      <c r="K3336" s="20">
        <v>15638</v>
      </c>
      <c r="L3336" s="20">
        <v>13</v>
      </c>
      <c r="M3336" s="20">
        <v>823</v>
      </c>
      <c r="N3336" s="20">
        <v>5.0999999999999996</v>
      </c>
      <c r="O3336" s="20">
        <v>66</v>
      </c>
      <c r="P3336" s="20">
        <v>93</v>
      </c>
      <c r="Q3336" s="3">
        <v>652526</v>
      </c>
      <c r="R3336" s="3">
        <v>40000000</v>
      </c>
      <c r="S3336" s="3">
        <f t="shared" si="520"/>
        <v>-39347474</v>
      </c>
      <c r="T3336" s="4">
        <f t="shared" si="521"/>
        <v>-0.98368685</v>
      </c>
      <c r="U3336" s="5">
        <f t="shared" si="522"/>
        <v>20.08882526</v>
      </c>
      <c r="V3336" s="2">
        <f t="shared" si="523"/>
        <v>2006</v>
      </c>
      <c r="W3336" s="18" t="str">
        <f t="shared" si="524"/>
        <v>mart</v>
      </c>
      <c r="X3336" s="18" t="str">
        <f t="shared" si="525"/>
        <v>Geoffrey Sax</v>
      </c>
      <c r="Y3336" s="18" t="str">
        <f t="shared" si="526"/>
        <v>ALEX RİDER: OPERATİON STORMBREAKER</v>
      </c>
      <c r="Z3336" s="18" t="str">
        <f t="shared" si="527"/>
        <v>Normal</v>
      </c>
      <c r="AA3336" s="18" t="str">
        <f>VLOOKUP(D3336, lookups!$A$2:$B$18, 2, FALSE)</f>
        <v>High Budget</v>
      </c>
      <c r="AB3336" s="18" t="str">
        <f t="shared" si="528"/>
        <v>Not Recommended</v>
      </c>
      <c r="AC3336" s="18" t="str">
        <f t="shared" si="529"/>
        <v>High Buzz Mismatch</v>
      </c>
    </row>
    <row r="3337" spans="1:29" x14ac:dyDescent="0.35">
      <c r="A3337" s="18" t="s">
        <v>4376</v>
      </c>
      <c r="B3337" s="19">
        <v>38839</v>
      </c>
      <c r="C3337" s="18" t="s">
        <v>50</v>
      </c>
      <c r="D3337" s="18" t="s">
        <v>27</v>
      </c>
      <c r="E3337" s="18" t="s">
        <v>4377</v>
      </c>
      <c r="F3337" s="18" t="s">
        <v>22</v>
      </c>
      <c r="G3337" s="18" t="s">
        <v>110</v>
      </c>
      <c r="H3337" s="18" t="s">
        <v>4378</v>
      </c>
      <c r="I3337" s="18" t="s">
        <v>4379</v>
      </c>
      <c r="J3337" s="20">
        <v>51</v>
      </c>
      <c r="K3337" s="20">
        <v>83</v>
      </c>
      <c r="L3337" s="20">
        <v>5</v>
      </c>
      <c r="M3337" s="20">
        <v>100</v>
      </c>
      <c r="N3337" s="20">
        <v>7.4</v>
      </c>
      <c r="O3337" s="20">
        <v>15</v>
      </c>
      <c r="P3337" s="20">
        <v>135</v>
      </c>
      <c r="Q3337" s="3">
        <v>638951</v>
      </c>
      <c r="R3337" s="3">
        <v>1592000</v>
      </c>
      <c r="S3337" s="3">
        <f t="shared" si="520"/>
        <v>-953049</v>
      </c>
      <c r="T3337" s="4">
        <f t="shared" si="521"/>
        <v>-0.59864886934673367</v>
      </c>
      <c r="U3337" s="5">
        <f t="shared" si="522"/>
        <v>29.370540452261309</v>
      </c>
      <c r="V3337" s="2">
        <f t="shared" si="523"/>
        <v>2006</v>
      </c>
      <c r="W3337" s="18" t="str">
        <f t="shared" si="524"/>
        <v>may</v>
      </c>
      <c r="X3337" s="18" t="str">
        <f t="shared" si="525"/>
        <v>Ham Tran</v>
      </c>
      <c r="Y3337" s="18" t="str">
        <f t="shared" si="526"/>
        <v>JOURNEY FROM THE FALL</v>
      </c>
      <c r="Z3337" s="18" t="str">
        <f t="shared" si="527"/>
        <v>Normal</v>
      </c>
      <c r="AA3337" s="18" t="str">
        <f>VLOOKUP(D3337, lookups!$A$2:$B$18, 2, FALSE)</f>
        <v>Medium Budget</v>
      </c>
      <c r="AB3337" s="18" t="str">
        <f t="shared" si="528"/>
        <v>Not Recommended</v>
      </c>
      <c r="AC3337" s="18" t="str">
        <f t="shared" si="529"/>
        <v>Normal</v>
      </c>
    </row>
    <row r="3338" spans="1:29" x14ac:dyDescent="0.35">
      <c r="A3338" s="18" t="s">
        <v>5992</v>
      </c>
      <c r="B3338" s="19">
        <v>40610</v>
      </c>
      <c r="C3338" s="18" t="s">
        <v>50</v>
      </c>
      <c r="D3338" s="18" t="s">
        <v>38</v>
      </c>
      <c r="E3338" s="18" t="s">
        <v>21</v>
      </c>
      <c r="F3338" s="18" t="s">
        <v>22</v>
      </c>
      <c r="G3338" s="18" t="s">
        <v>150</v>
      </c>
      <c r="H3338" s="18" t="s">
        <v>948</v>
      </c>
      <c r="I3338" s="18" t="s">
        <v>3800</v>
      </c>
      <c r="J3338" s="20">
        <v>16000</v>
      </c>
      <c r="K3338" s="20">
        <v>32405</v>
      </c>
      <c r="L3338" s="20">
        <v>293</v>
      </c>
      <c r="M3338" s="20">
        <v>0</v>
      </c>
      <c r="N3338" s="20">
        <v>6.6</v>
      </c>
      <c r="O3338" s="20">
        <v>130</v>
      </c>
      <c r="P3338" s="20">
        <v>90</v>
      </c>
      <c r="Q3338" s="3">
        <v>638476</v>
      </c>
      <c r="R3338" s="3">
        <v>1500000</v>
      </c>
      <c r="S3338" s="3">
        <f t="shared" si="520"/>
        <v>-861524</v>
      </c>
      <c r="T3338" s="4">
        <f t="shared" si="521"/>
        <v>-0.57434933333333338</v>
      </c>
      <c r="U3338" s="5">
        <f t="shared" si="522"/>
        <v>26.170260266666666</v>
      </c>
      <c r="V3338" s="2">
        <f t="shared" si="523"/>
        <v>2011</v>
      </c>
      <c r="W3338" s="18" t="str">
        <f t="shared" si="524"/>
        <v>mart</v>
      </c>
      <c r="X3338" s="18" t="str">
        <f t="shared" si="525"/>
        <v>Morgan Spurlock</v>
      </c>
      <c r="Y3338" s="18" t="str">
        <f t="shared" si="526"/>
        <v>THE GREATEST MOVİE EVER SOLD</v>
      </c>
      <c r="Z3338" s="18" t="str">
        <f t="shared" si="527"/>
        <v>Normal</v>
      </c>
      <c r="AA3338" s="18" t="str">
        <f>VLOOKUP(D3338, lookups!$A$2:$B$18, 2, FALSE)</f>
        <v>Medium Budget</v>
      </c>
      <c r="AB3338" s="18" t="str">
        <f t="shared" si="528"/>
        <v>Not Recommended</v>
      </c>
      <c r="AC3338" s="18" t="str">
        <f t="shared" si="529"/>
        <v>Normal</v>
      </c>
    </row>
    <row r="3339" spans="1:29" x14ac:dyDescent="0.35">
      <c r="A3339" s="18" t="s">
        <v>4708</v>
      </c>
      <c r="B3339" s="19">
        <v>39319</v>
      </c>
      <c r="C3339" s="18" t="s">
        <v>50</v>
      </c>
      <c r="D3339" s="18" t="s">
        <v>38</v>
      </c>
      <c r="E3339" s="18" t="s">
        <v>178</v>
      </c>
      <c r="F3339" s="18" t="s">
        <v>179</v>
      </c>
      <c r="G3339" s="18" t="s">
        <v>150</v>
      </c>
      <c r="H3339" s="18" t="s">
        <v>3099</v>
      </c>
      <c r="I3339" s="18" t="s">
        <v>4709</v>
      </c>
      <c r="J3339" s="20">
        <v>809</v>
      </c>
      <c r="K3339" s="20">
        <v>1651</v>
      </c>
      <c r="L3339" s="20">
        <v>2</v>
      </c>
      <c r="M3339" s="20">
        <v>815</v>
      </c>
      <c r="N3339" s="20">
        <v>7.3</v>
      </c>
      <c r="O3339" s="20">
        <v>78</v>
      </c>
      <c r="P3339" s="20">
        <v>120</v>
      </c>
      <c r="Q3339" s="3">
        <v>634277</v>
      </c>
      <c r="R3339" s="3">
        <v>16000000</v>
      </c>
      <c r="S3339" s="3">
        <f t="shared" si="520"/>
        <v>-15365723</v>
      </c>
      <c r="T3339" s="4">
        <f t="shared" si="521"/>
        <v>-0.96035768749999995</v>
      </c>
      <c r="U3339" s="5">
        <f t="shared" si="522"/>
        <v>28.897356924999997</v>
      </c>
      <c r="V3339" s="2">
        <f t="shared" si="523"/>
        <v>2007</v>
      </c>
      <c r="W3339" s="18" t="str">
        <f t="shared" si="524"/>
        <v>avgust</v>
      </c>
      <c r="X3339" s="18" t="str">
        <f t="shared" si="525"/>
        <v>Laurent Tirard</v>
      </c>
      <c r="Y3339" s="18" t="str">
        <f t="shared" si="526"/>
        <v>MOLİÃ¨RE</v>
      </c>
      <c r="Z3339" s="18" t="str">
        <f t="shared" si="527"/>
        <v>Normal</v>
      </c>
      <c r="AA3339" s="18" t="str">
        <f>VLOOKUP(D3339, lookups!$A$2:$B$18, 2, FALSE)</f>
        <v>Medium Budget</v>
      </c>
      <c r="AB3339" s="18" t="str">
        <f t="shared" si="528"/>
        <v>Not Recommended</v>
      </c>
      <c r="AC3339" s="18" t="str">
        <f t="shared" si="529"/>
        <v>Normal</v>
      </c>
    </row>
    <row r="3340" spans="1:29" x14ac:dyDescent="0.35">
      <c r="A3340" s="18" t="s">
        <v>2166</v>
      </c>
      <c r="B3340" s="19">
        <v>36513</v>
      </c>
      <c r="C3340" s="18" t="s">
        <v>50</v>
      </c>
      <c r="D3340" s="18" t="s">
        <v>27</v>
      </c>
      <c r="E3340" s="18" t="s">
        <v>21</v>
      </c>
      <c r="F3340" s="18" t="s">
        <v>22</v>
      </c>
      <c r="G3340" s="18" t="s">
        <v>110</v>
      </c>
      <c r="H3340" s="18" t="s">
        <v>2167</v>
      </c>
      <c r="I3340" s="18" t="s">
        <v>1264</v>
      </c>
      <c r="J3340" s="20">
        <v>3</v>
      </c>
      <c r="K3340" s="20">
        <v>5</v>
      </c>
      <c r="L3340" s="20">
        <v>0</v>
      </c>
      <c r="M3340" s="20">
        <v>633</v>
      </c>
      <c r="N3340" s="20">
        <v>6.8</v>
      </c>
      <c r="O3340" s="20">
        <v>95</v>
      </c>
      <c r="P3340" s="20">
        <v>148</v>
      </c>
      <c r="Q3340" s="3">
        <v>630779</v>
      </c>
      <c r="R3340" s="3">
        <v>35000000</v>
      </c>
      <c r="S3340" s="3">
        <f t="shared" si="520"/>
        <v>-34369221</v>
      </c>
      <c r="T3340" s="4">
        <f t="shared" si="521"/>
        <v>-0.9819777428571429</v>
      </c>
      <c r="U3340" s="5">
        <f t="shared" si="522"/>
        <v>26.870508902857143</v>
      </c>
      <c r="V3340" s="2">
        <f t="shared" si="523"/>
        <v>1999</v>
      </c>
      <c r="W3340" s="18" t="str">
        <f t="shared" si="524"/>
        <v>dekabr</v>
      </c>
      <c r="X3340" s="18" t="str">
        <f t="shared" si="525"/>
        <v>Ang Lee</v>
      </c>
      <c r="Y3340" s="18" t="str">
        <f t="shared" si="526"/>
        <v>RİDE WİTH THE DEVİL</v>
      </c>
      <c r="Z3340" s="18" t="str">
        <f t="shared" si="527"/>
        <v>Normal</v>
      </c>
      <c r="AA3340" s="18" t="str">
        <f>VLOOKUP(D3340, lookups!$A$2:$B$18, 2, FALSE)</f>
        <v>Medium Budget</v>
      </c>
      <c r="AB3340" s="18" t="str">
        <f t="shared" si="528"/>
        <v>Not Recommended</v>
      </c>
      <c r="AC3340" s="18" t="str">
        <f t="shared" si="529"/>
        <v>Normal</v>
      </c>
    </row>
    <row r="3341" spans="1:29" x14ac:dyDescent="0.35">
      <c r="A3341" s="18" t="s">
        <v>5010</v>
      </c>
      <c r="B3341" s="19">
        <v>39719</v>
      </c>
      <c r="C3341" s="18" t="s">
        <v>50</v>
      </c>
      <c r="D3341" s="18" t="s">
        <v>95</v>
      </c>
      <c r="E3341" s="18" t="s">
        <v>2345</v>
      </c>
      <c r="F3341" s="18" t="s">
        <v>641</v>
      </c>
      <c r="G3341" s="18" t="s">
        <v>110</v>
      </c>
      <c r="H3341" s="18" t="s">
        <v>3688</v>
      </c>
      <c r="I3341" s="18" t="s">
        <v>1336</v>
      </c>
      <c r="J3341" s="20">
        <v>755</v>
      </c>
      <c r="K3341" s="20">
        <v>2172</v>
      </c>
      <c r="L3341" s="20">
        <v>610</v>
      </c>
      <c r="M3341" s="20">
        <v>0</v>
      </c>
      <c r="N3341" s="20">
        <v>7.4</v>
      </c>
      <c r="O3341" s="20">
        <v>160</v>
      </c>
      <c r="P3341" s="20">
        <v>150</v>
      </c>
      <c r="Q3341" s="3">
        <v>626809</v>
      </c>
      <c r="R3341" s="3">
        <v>553632000</v>
      </c>
      <c r="S3341" s="3">
        <f t="shared" si="520"/>
        <v>-553005191</v>
      </c>
      <c r="T3341" s="4">
        <f t="shared" si="521"/>
        <v>-0.99886782375296224</v>
      </c>
      <c r="U3341" s="5">
        <f t="shared" si="522"/>
        <v>29.200452870498818</v>
      </c>
      <c r="V3341" s="2">
        <f t="shared" si="523"/>
        <v>2008</v>
      </c>
      <c r="W3341" s="18" t="str">
        <f t="shared" si="524"/>
        <v>sentyabr</v>
      </c>
      <c r="X3341" s="18" t="str">
        <f t="shared" si="525"/>
        <v>John Woo</v>
      </c>
      <c r="Y3341" s="18" t="str">
        <f t="shared" si="526"/>
        <v>RED CLİFF</v>
      </c>
      <c r="Z3341" s="18" t="str">
        <f t="shared" si="527"/>
        <v>Underperformer</v>
      </c>
      <c r="AA3341" s="18" t="str">
        <f>VLOOKUP(D3341, lookups!$A$2:$B$18, 2, FALSE)</f>
        <v>High Budget</v>
      </c>
      <c r="AB3341" s="18" t="str">
        <f t="shared" si="528"/>
        <v>Not Recommended</v>
      </c>
      <c r="AC3341" s="18" t="str">
        <f t="shared" si="529"/>
        <v>Normal</v>
      </c>
    </row>
    <row r="3342" spans="1:29" x14ac:dyDescent="0.35">
      <c r="A3342" s="18" t="s">
        <v>2865</v>
      </c>
      <c r="B3342" s="19">
        <v>37111</v>
      </c>
      <c r="C3342" s="18" t="s">
        <v>50</v>
      </c>
      <c r="D3342" s="18" t="s">
        <v>95</v>
      </c>
      <c r="E3342" s="18" t="s">
        <v>21</v>
      </c>
      <c r="F3342" s="18" t="s">
        <v>22</v>
      </c>
      <c r="G3342" s="18" t="s">
        <v>150</v>
      </c>
      <c r="H3342" s="18" t="s">
        <v>291</v>
      </c>
      <c r="I3342" s="18" t="s">
        <v>350</v>
      </c>
      <c r="J3342" s="20">
        <v>1000</v>
      </c>
      <c r="K3342" s="20">
        <v>2120</v>
      </c>
      <c r="L3342" s="20">
        <v>49</v>
      </c>
      <c r="M3342" s="20">
        <v>474</v>
      </c>
      <c r="N3342" s="20">
        <v>5.2</v>
      </c>
      <c r="O3342" s="20">
        <v>31</v>
      </c>
      <c r="P3342" s="20">
        <v>110</v>
      </c>
      <c r="Q3342" s="3">
        <v>623374</v>
      </c>
      <c r="R3342" s="3">
        <v>38000000</v>
      </c>
      <c r="S3342" s="3">
        <f t="shared" si="520"/>
        <v>-37376626</v>
      </c>
      <c r="T3342" s="4">
        <f t="shared" si="521"/>
        <v>-0.98359542105263154</v>
      </c>
      <c r="U3342" s="5">
        <f t="shared" si="522"/>
        <v>20.453961831578948</v>
      </c>
      <c r="V3342" s="2">
        <f t="shared" si="523"/>
        <v>2001</v>
      </c>
      <c r="W3342" s="18" t="str">
        <f t="shared" si="524"/>
        <v>avgust</v>
      </c>
      <c r="X3342" s="18" t="str">
        <f t="shared" si="525"/>
        <v>Steve Miner</v>
      </c>
      <c r="Y3342" s="18" t="str">
        <f t="shared" si="526"/>
        <v>TEXAS RANGERS</v>
      </c>
      <c r="Z3342" s="18" t="str">
        <f t="shared" si="527"/>
        <v>Normal</v>
      </c>
      <c r="AA3342" s="18" t="str">
        <f>VLOOKUP(D3342, lookups!$A$2:$B$18, 2, FALSE)</f>
        <v>High Budget</v>
      </c>
      <c r="AB3342" s="18" t="str">
        <f t="shared" si="528"/>
        <v>Not Recommended</v>
      </c>
      <c r="AC3342" s="18" t="str">
        <f t="shared" si="529"/>
        <v>High Buzz Mismatch</v>
      </c>
    </row>
    <row r="3343" spans="1:29" x14ac:dyDescent="0.35">
      <c r="A3343" s="18" t="s">
        <v>5181</v>
      </c>
      <c r="B3343" s="19">
        <v>39874</v>
      </c>
      <c r="C3343" s="18" t="s">
        <v>50</v>
      </c>
      <c r="D3343" s="18" t="s">
        <v>58</v>
      </c>
      <c r="E3343" s="18" t="s">
        <v>21</v>
      </c>
      <c r="F3343" s="18" t="s">
        <v>1895</v>
      </c>
      <c r="G3343" s="18" t="s">
        <v>110</v>
      </c>
      <c r="H3343" s="18" t="s">
        <v>5182</v>
      </c>
      <c r="I3343" s="18" t="s">
        <v>2905</v>
      </c>
      <c r="J3343" s="20">
        <v>614</v>
      </c>
      <c r="K3343" s="20">
        <v>1829</v>
      </c>
      <c r="L3343" s="20">
        <v>448</v>
      </c>
      <c r="M3343" s="20">
        <v>29000</v>
      </c>
      <c r="N3343" s="20">
        <v>7.2</v>
      </c>
      <c r="O3343" s="20">
        <v>180</v>
      </c>
      <c r="P3343" s="20">
        <v>141</v>
      </c>
      <c r="Q3343" s="3">
        <v>617840</v>
      </c>
      <c r="R3343" s="3">
        <v>70000000</v>
      </c>
      <c r="S3343" s="3">
        <f t="shared" si="520"/>
        <v>-69382160</v>
      </c>
      <c r="T3343" s="4">
        <f t="shared" si="521"/>
        <v>-0.99117371428571432</v>
      </c>
      <c r="U3343" s="5">
        <f t="shared" si="522"/>
        <v>31.303530514285715</v>
      </c>
      <c r="V3343" s="2">
        <f t="shared" si="523"/>
        <v>2009</v>
      </c>
      <c r="W3343" s="18" t="str">
        <f t="shared" si="524"/>
        <v>mart</v>
      </c>
      <c r="X3343" s="18" t="str">
        <f t="shared" si="525"/>
        <v>Alejandro AmenÃ¡bar</v>
      </c>
      <c r="Y3343" s="18" t="str">
        <f t="shared" si="526"/>
        <v>AGORA</v>
      </c>
      <c r="Z3343" s="18" t="str">
        <f t="shared" si="527"/>
        <v>Underperformer</v>
      </c>
      <c r="AA3343" s="18" t="str">
        <f>VLOOKUP(D3343, lookups!$A$2:$B$18, 2, FALSE)</f>
        <v>High Budget</v>
      </c>
      <c r="AB3343" s="18" t="str">
        <f t="shared" si="528"/>
        <v>Not Recommended</v>
      </c>
      <c r="AC3343" s="18" t="str">
        <f t="shared" si="529"/>
        <v>Normal</v>
      </c>
    </row>
    <row r="3344" spans="1:29" x14ac:dyDescent="0.35">
      <c r="A3344" s="18" t="s">
        <v>4355</v>
      </c>
      <c r="B3344" s="19">
        <v>38882</v>
      </c>
      <c r="C3344" s="18" t="s">
        <v>50</v>
      </c>
      <c r="D3344" s="18" t="s">
        <v>38</v>
      </c>
      <c r="E3344" s="18" t="s">
        <v>4356</v>
      </c>
      <c r="F3344" s="18" t="s">
        <v>2163</v>
      </c>
      <c r="G3344" s="18" t="s">
        <v>110</v>
      </c>
      <c r="H3344" s="18" t="s">
        <v>4357</v>
      </c>
      <c r="I3344" s="18" t="s">
        <v>4358</v>
      </c>
      <c r="J3344" s="20">
        <v>61</v>
      </c>
      <c r="K3344" s="20">
        <v>92</v>
      </c>
      <c r="L3344" s="20">
        <v>44</v>
      </c>
      <c r="M3344" s="20">
        <v>1000</v>
      </c>
      <c r="N3344" s="20">
        <v>7.4</v>
      </c>
      <c r="O3344" s="20">
        <v>99</v>
      </c>
      <c r="P3344" s="20">
        <v>113</v>
      </c>
      <c r="Q3344" s="3">
        <v>617228</v>
      </c>
      <c r="R3344" s="3">
        <v>84450000</v>
      </c>
      <c r="S3344" s="3">
        <f t="shared" si="520"/>
        <v>-83832772</v>
      </c>
      <c r="T3344" s="4">
        <f t="shared" si="521"/>
        <v>-0.99269120189461224</v>
      </c>
      <c r="U3344" s="5">
        <f t="shared" si="522"/>
        <v>29.302923519242157</v>
      </c>
      <c r="V3344" s="2">
        <f t="shared" si="523"/>
        <v>2006</v>
      </c>
      <c r="W3344" s="18" t="str">
        <f t="shared" si="524"/>
        <v>iyun</v>
      </c>
      <c r="X3344" s="18" t="str">
        <f t="shared" si="525"/>
        <v>JirÃ­ Menzel</v>
      </c>
      <c r="Y3344" s="18" t="str">
        <f t="shared" si="526"/>
        <v>I SERVED THE KİNG OF ENGLAND</v>
      </c>
      <c r="Z3344" s="18" t="str">
        <f t="shared" si="527"/>
        <v>Underperformer</v>
      </c>
      <c r="AA3344" s="18" t="str">
        <f>VLOOKUP(D3344, lookups!$A$2:$B$18, 2, FALSE)</f>
        <v>Medium Budget</v>
      </c>
      <c r="AB3344" s="18" t="str">
        <f t="shared" si="528"/>
        <v>Not Recommended</v>
      </c>
      <c r="AC3344" s="18" t="str">
        <f t="shared" si="529"/>
        <v>Normal</v>
      </c>
    </row>
    <row r="3345" spans="1:29" x14ac:dyDescent="0.35">
      <c r="A3345" s="18" t="s">
        <v>1704</v>
      </c>
      <c r="B3345" s="19">
        <v>35729</v>
      </c>
      <c r="C3345" s="18" t="s">
        <v>50</v>
      </c>
      <c r="D3345" s="18" t="s">
        <v>195</v>
      </c>
      <c r="E3345" s="18" t="s">
        <v>21</v>
      </c>
      <c r="F3345" s="18" t="s">
        <v>22</v>
      </c>
      <c r="G3345" s="18" t="s">
        <v>102</v>
      </c>
      <c r="H3345" s="18" t="s">
        <v>1705</v>
      </c>
      <c r="I3345" s="18" t="s">
        <v>1706</v>
      </c>
      <c r="J3345" s="20">
        <v>643</v>
      </c>
      <c r="K3345" s="20">
        <v>2864</v>
      </c>
      <c r="L3345" s="20">
        <v>3</v>
      </c>
      <c r="M3345" s="20">
        <v>672</v>
      </c>
      <c r="N3345" s="20">
        <v>7</v>
      </c>
      <c r="O3345" s="20">
        <v>43</v>
      </c>
      <c r="P3345" s="20">
        <v>86</v>
      </c>
      <c r="Q3345" s="3">
        <v>617172</v>
      </c>
      <c r="R3345" s="3">
        <v>375000</v>
      </c>
      <c r="S3345" s="3">
        <f t="shared" si="520"/>
        <v>242172</v>
      </c>
      <c r="T3345" s="4">
        <f t="shared" si="521"/>
        <v>0.64579200000000003</v>
      </c>
      <c r="U3345" s="5">
        <f t="shared" si="522"/>
        <v>28.325516799999999</v>
      </c>
      <c r="V3345" s="2">
        <f t="shared" si="523"/>
        <v>1997</v>
      </c>
      <c r="W3345" s="18" t="str">
        <f t="shared" si="524"/>
        <v>oktyabr</v>
      </c>
      <c r="X3345" s="18" t="str">
        <f t="shared" si="525"/>
        <v>Roger Nygard</v>
      </c>
      <c r="Y3345" s="18" t="str">
        <f t="shared" si="526"/>
        <v>TREKKİES</v>
      </c>
      <c r="Z3345" s="18" t="str">
        <f t="shared" si="527"/>
        <v>Normal</v>
      </c>
      <c r="AA3345" s="18" t="str">
        <f>VLOOKUP(D3345, lookups!$A$2:$B$18, 2, FALSE)</f>
        <v>Low Budget</v>
      </c>
      <c r="AB3345" s="18" t="str">
        <f t="shared" si="528"/>
        <v>Not Recommended</v>
      </c>
      <c r="AC3345" s="18" t="str">
        <f t="shared" si="529"/>
        <v>Normal</v>
      </c>
    </row>
    <row r="3346" spans="1:29" x14ac:dyDescent="0.35">
      <c r="A3346" s="18" t="s">
        <v>6974</v>
      </c>
      <c r="B3346" s="19">
        <v>42007</v>
      </c>
      <c r="C3346" s="18" t="s">
        <v>50</v>
      </c>
      <c r="D3346" s="18" t="s">
        <v>95</v>
      </c>
      <c r="E3346" s="18" t="s">
        <v>2345</v>
      </c>
      <c r="F3346" s="18" t="s">
        <v>2346</v>
      </c>
      <c r="G3346" s="18" t="s">
        <v>23</v>
      </c>
      <c r="H3346" s="18" t="s">
        <v>6975</v>
      </c>
      <c r="I3346" s="18" t="s">
        <v>6976</v>
      </c>
      <c r="J3346" s="20">
        <v>1000</v>
      </c>
      <c r="K3346" s="20">
        <v>1172</v>
      </c>
      <c r="L3346" s="20">
        <v>141</v>
      </c>
      <c r="M3346" s="20">
        <v>0</v>
      </c>
      <c r="N3346" s="20">
        <v>6.4</v>
      </c>
      <c r="O3346" s="20">
        <v>205</v>
      </c>
      <c r="P3346" s="20">
        <v>105</v>
      </c>
      <c r="Q3346" s="3">
        <v>613556</v>
      </c>
      <c r="R3346" s="3">
        <v>15000000</v>
      </c>
      <c r="S3346" s="3">
        <f t="shared" si="520"/>
        <v>-14386444</v>
      </c>
      <c r="T3346" s="4">
        <f t="shared" si="521"/>
        <v>-0.9590962666666667</v>
      </c>
      <c r="U3346" s="5">
        <f t="shared" si="522"/>
        <v>25.216361493333334</v>
      </c>
      <c r="V3346" s="2">
        <f t="shared" si="523"/>
        <v>2015</v>
      </c>
      <c r="W3346" s="18" t="str">
        <f t="shared" si="524"/>
        <v>yanvar</v>
      </c>
      <c r="X3346" s="18" t="str">
        <f t="shared" si="525"/>
        <v>Hsiao-Hsien Hou</v>
      </c>
      <c r="Y3346" s="18" t="str">
        <f t="shared" si="526"/>
        <v>THE ASSASSİN</v>
      </c>
      <c r="Z3346" s="18" t="str">
        <f t="shared" si="527"/>
        <v>Normal</v>
      </c>
      <c r="AA3346" s="18" t="str">
        <f>VLOOKUP(D3346, lookups!$A$2:$B$18, 2, FALSE)</f>
        <v>High Budget</v>
      </c>
      <c r="AB3346" s="18" t="str">
        <f t="shared" si="528"/>
        <v>Not Recommended</v>
      </c>
      <c r="AC3346" s="18" t="str">
        <f t="shared" si="529"/>
        <v>Normal</v>
      </c>
    </row>
    <row r="3347" spans="1:29" x14ac:dyDescent="0.35">
      <c r="A3347" s="18" t="s">
        <v>5887</v>
      </c>
      <c r="B3347" s="19">
        <v>40698</v>
      </c>
      <c r="C3347" s="18" t="s">
        <v>50</v>
      </c>
      <c r="D3347" s="18" t="s">
        <v>38</v>
      </c>
      <c r="E3347" s="18" t="s">
        <v>178</v>
      </c>
      <c r="F3347" s="18" t="s">
        <v>5888</v>
      </c>
      <c r="G3347" s="18" t="s">
        <v>23</v>
      </c>
      <c r="H3347" s="18" t="s">
        <v>5889</v>
      </c>
      <c r="I3347" s="18" t="s">
        <v>5890</v>
      </c>
      <c r="J3347" s="20">
        <v>232</v>
      </c>
      <c r="K3347" s="20">
        <v>391</v>
      </c>
      <c r="L3347" s="20">
        <v>592</v>
      </c>
      <c r="M3347" s="20">
        <v>0</v>
      </c>
      <c r="N3347" s="20">
        <v>7.2</v>
      </c>
      <c r="O3347" s="20">
        <v>205</v>
      </c>
      <c r="P3347" s="20">
        <v>93</v>
      </c>
      <c r="Q3347" s="3">
        <v>611709</v>
      </c>
      <c r="R3347" s="3">
        <v>3850000</v>
      </c>
      <c r="S3347" s="3">
        <f t="shared" si="520"/>
        <v>-3238291</v>
      </c>
      <c r="T3347" s="4">
        <f t="shared" si="521"/>
        <v>-0.84111454545454545</v>
      </c>
      <c r="U3347" s="5">
        <f t="shared" si="522"/>
        <v>28.463554181818182</v>
      </c>
      <c r="V3347" s="2">
        <f t="shared" si="523"/>
        <v>2011</v>
      </c>
      <c r="W3347" s="18" t="str">
        <f t="shared" si="524"/>
        <v>iyun</v>
      </c>
      <c r="X3347" s="18" t="str">
        <f t="shared" si="525"/>
        <v>Aki KaurismÃ¤ki</v>
      </c>
      <c r="Y3347" s="18" t="str">
        <f t="shared" si="526"/>
        <v>LE HAVRE</v>
      </c>
      <c r="Z3347" s="18" t="str">
        <f t="shared" si="527"/>
        <v>Normal</v>
      </c>
      <c r="AA3347" s="18" t="str">
        <f>VLOOKUP(D3347, lookups!$A$2:$B$18, 2, FALSE)</f>
        <v>Medium Budget</v>
      </c>
      <c r="AB3347" s="18" t="str">
        <f t="shared" si="528"/>
        <v>Not Recommended</v>
      </c>
      <c r="AC3347" s="18" t="str">
        <f t="shared" si="529"/>
        <v>Normal</v>
      </c>
    </row>
    <row r="3348" spans="1:29" x14ac:dyDescent="0.35">
      <c r="A3348" s="18" t="s">
        <v>2373</v>
      </c>
      <c r="B3348" s="19">
        <v>36842</v>
      </c>
      <c r="C3348" s="18" t="s">
        <v>19</v>
      </c>
      <c r="D3348" s="18" t="s">
        <v>27</v>
      </c>
      <c r="E3348" s="18" t="s">
        <v>2374</v>
      </c>
      <c r="F3348" s="18" t="s">
        <v>2375</v>
      </c>
      <c r="H3348" s="18" t="s">
        <v>2376</v>
      </c>
      <c r="I3348" s="18" t="s">
        <v>2377</v>
      </c>
      <c r="J3348" s="20">
        <v>353</v>
      </c>
      <c r="K3348" s="20">
        <v>773</v>
      </c>
      <c r="L3348" s="20">
        <v>10</v>
      </c>
      <c r="M3348" s="20">
        <v>92</v>
      </c>
      <c r="N3348" s="20">
        <v>6.2</v>
      </c>
      <c r="O3348" s="20">
        <v>1</v>
      </c>
      <c r="P3348" s="20">
        <v>167</v>
      </c>
      <c r="Q3348" s="3">
        <v>610991</v>
      </c>
      <c r="R3348" s="3">
        <v>1000000</v>
      </c>
      <c r="S3348" s="3">
        <f t="shared" si="520"/>
        <v>-389009</v>
      </c>
      <c r="T3348" s="4">
        <f t="shared" si="521"/>
        <v>-0.38900899999999999</v>
      </c>
      <c r="U3348" s="5">
        <f t="shared" si="522"/>
        <v>24.653596400000001</v>
      </c>
      <c r="V3348" s="2">
        <f t="shared" si="523"/>
        <v>2000</v>
      </c>
      <c r="W3348" s="18" t="str">
        <f t="shared" si="524"/>
        <v>noyabr</v>
      </c>
      <c r="X3348" s="18" t="str">
        <f t="shared" si="525"/>
        <v>Khalid Mohamed</v>
      </c>
      <c r="Y3348" s="18" t="str">
        <f t="shared" si="526"/>
        <v>FİZA</v>
      </c>
      <c r="Z3348" s="18" t="str">
        <f t="shared" si="527"/>
        <v>Normal</v>
      </c>
      <c r="AA3348" s="18" t="str">
        <f>VLOOKUP(D3348, lookups!$A$2:$B$18, 2, FALSE)</f>
        <v>Medium Budget</v>
      </c>
      <c r="AB3348" s="18" t="str">
        <f t="shared" si="528"/>
        <v>Not Recommended</v>
      </c>
      <c r="AC3348" s="18" t="str">
        <f t="shared" si="529"/>
        <v>Normal</v>
      </c>
    </row>
    <row r="3349" spans="1:29" x14ac:dyDescent="0.35">
      <c r="A3349" s="18" t="s">
        <v>6267</v>
      </c>
      <c r="B3349" s="19">
        <v>41214</v>
      </c>
      <c r="C3349" s="18" t="s">
        <v>50</v>
      </c>
      <c r="D3349" s="18" t="s">
        <v>27</v>
      </c>
      <c r="E3349" s="18" t="s">
        <v>1903</v>
      </c>
      <c r="F3349" s="18" t="s">
        <v>1641</v>
      </c>
      <c r="G3349" s="18" t="s">
        <v>110</v>
      </c>
      <c r="H3349" s="18" t="s">
        <v>6268</v>
      </c>
      <c r="I3349" s="18" t="s">
        <v>1905</v>
      </c>
      <c r="J3349" s="20">
        <v>74</v>
      </c>
      <c r="K3349" s="20">
        <v>216</v>
      </c>
      <c r="L3349" s="20">
        <v>346</v>
      </c>
      <c r="M3349" s="20">
        <v>60000</v>
      </c>
      <c r="N3349" s="20">
        <v>8.3000000000000007</v>
      </c>
      <c r="O3349" s="20">
        <v>349</v>
      </c>
      <c r="P3349" s="20">
        <v>115</v>
      </c>
      <c r="Q3349" s="3">
        <v>610968</v>
      </c>
      <c r="R3349" s="3">
        <v>3800000</v>
      </c>
      <c r="S3349" s="3">
        <f t="shared" si="520"/>
        <v>-3189032</v>
      </c>
      <c r="T3349" s="4">
        <f t="shared" si="521"/>
        <v>-0.83921894736842106</v>
      </c>
      <c r="U3349" s="5">
        <f t="shared" si="522"/>
        <v>38.864312421052631</v>
      </c>
      <c r="V3349" s="2">
        <f t="shared" si="523"/>
        <v>2012</v>
      </c>
      <c r="W3349" s="18" t="str">
        <f t="shared" si="524"/>
        <v>noyabr</v>
      </c>
      <c r="X3349" s="18" t="str">
        <f t="shared" si="525"/>
        <v>Thomas Vinterberg</v>
      </c>
      <c r="Y3349" s="18" t="str">
        <f t="shared" si="526"/>
        <v>THE HUNT</v>
      </c>
      <c r="Z3349" s="18" t="str">
        <f t="shared" si="527"/>
        <v>Normal</v>
      </c>
      <c r="AA3349" s="18" t="str">
        <f>VLOOKUP(D3349, lookups!$A$2:$B$18, 2, FALSE)</f>
        <v>Medium Budget</v>
      </c>
      <c r="AB3349" s="18" t="str">
        <f t="shared" si="528"/>
        <v>Not Recommended</v>
      </c>
      <c r="AC3349" s="18" t="str">
        <f t="shared" si="529"/>
        <v>High Buzz / High Score</v>
      </c>
    </row>
    <row r="3350" spans="1:29" x14ac:dyDescent="0.35">
      <c r="A3350" s="18" t="s">
        <v>2199</v>
      </c>
      <c r="B3350" s="19">
        <v>36170</v>
      </c>
      <c r="C3350" s="18" t="s">
        <v>50</v>
      </c>
      <c r="D3350" s="18" t="s">
        <v>27</v>
      </c>
      <c r="E3350" s="18" t="s">
        <v>21</v>
      </c>
      <c r="F3350" s="18" t="s">
        <v>22</v>
      </c>
      <c r="G3350" s="18" t="s">
        <v>102</v>
      </c>
      <c r="H3350" s="18" t="s">
        <v>2200</v>
      </c>
      <c r="I3350" s="18" t="s">
        <v>2201</v>
      </c>
      <c r="J3350" s="20">
        <v>2000</v>
      </c>
      <c r="K3350" s="20">
        <v>3475</v>
      </c>
      <c r="L3350" s="20">
        <v>7</v>
      </c>
      <c r="M3350" s="20">
        <v>117</v>
      </c>
      <c r="N3350" s="20">
        <v>6.5</v>
      </c>
      <c r="O3350" s="20">
        <v>14</v>
      </c>
      <c r="P3350" s="20">
        <v>105</v>
      </c>
      <c r="Q3350" s="3">
        <v>609042</v>
      </c>
      <c r="R3350" s="3">
        <v>1300000</v>
      </c>
      <c r="S3350" s="3">
        <f t="shared" si="520"/>
        <v>-690958</v>
      </c>
      <c r="T3350" s="4">
        <f t="shared" si="521"/>
        <v>-0.53150615384615385</v>
      </c>
      <c r="U3350" s="5">
        <f t="shared" si="522"/>
        <v>25.799097538461538</v>
      </c>
      <c r="V3350" s="2">
        <f t="shared" si="523"/>
        <v>1999</v>
      </c>
      <c r="W3350" s="18" t="str">
        <f t="shared" si="524"/>
        <v>yanvar</v>
      </c>
      <c r="X3350" s="18" t="str">
        <f t="shared" si="525"/>
        <v>Rich Cowan</v>
      </c>
      <c r="Y3350" s="18" t="str">
        <f t="shared" si="526"/>
        <v>THE BASKET</v>
      </c>
      <c r="Z3350" s="18" t="str">
        <f t="shared" si="527"/>
        <v>Normal</v>
      </c>
      <c r="AA3350" s="18" t="str">
        <f>VLOOKUP(D3350, lookups!$A$2:$B$18, 2, FALSE)</f>
        <v>Medium Budget</v>
      </c>
      <c r="AB3350" s="18" t="str">
        <f t="shared" si="528"/>
        <v>Not Recommended</v>
      </c>
      <c r="AC3350" s="18" t="str">
        <f t="shared" si="529"/>
        <v>Normal</v>
      </c>
    </row>
    <row r="3351" spans="1:29" x14ac:dyDescent="0.35">
      <c r="A3351" s="18" t="s">
        <v>3716</v>
      </c>
      <c r="B3351" s="19">
        <v>38242</v>
      </c>
      <c r="C3351" s="18" t="s">
        <v>50</v>
      </c>
      <c r="D3351" s="18" t="s">
        <v>20</v>
      </c>
      <c r="E3351" s="18" t="s">
        <v>21</v>
      </c>
      <c r="F3351" s="18" t="s">
        <v>22</v>
      </c>
      <c r="G3351" s="18" t="s">
        <v>110</v>
      </c>
      <c r="H3351" s="18" t="s">
        <v>3163</v>
      </c>
      <c r="I3351" s="18" t="s">
        <v>3717</v>
      </c>
      <c r="J3351" s="20">
        <v>710</v>
      </c>
      <c r="K3351" s="20">
        <v>2655</v>
      </c>
      <c r="L3351" s="20">
        <v>9</v>
      </c>
      <c r="M3351" s="20">
        <v>1000</v>
      </c>
      <c r="N3351" s="20">
        <v>7.3</v>
      </c>
      <c r="O3351" s="20">
        <v>126</v>
      </c>
      <c r="P3351" s="20">
        <v>90</v>
      </c>
      <c r="Q3351" s="3">
        <v>603943</v>
      </c>
      <c r="R3351" s="3">
        <v>500000</v>
      </c>
      <c r="S3351" s="3">
        <f t="shared" si="520"/>
        <v>103943</v>
      </c>
      <c r="T3351" s="4">
        <f t="shared" si="521"/>
        <v>0.20788599999999999</v>
      </c>
      <c r="U3351" s="5">
        <f t="shared" si="522"/>
        <v>29.383154400000002</v>
      </c>
      <c r="V3351" s="2">
        <f t="shared" si="523"/>
        <v>2004</v>
      </c>
      <c r="W3351" s="18" t="str">
        <f t="shared" si="524"/>
        <v>sentyabr</v>
      </c>
      <c r="X3351" s="18" t="str">
        <f t="shared" si="525"/>
        <v>Jacob Aaron Estes</v>
      </c>
      <c r="Y3351" s="18" t="str">
        <f t="shared" si="526"/>
        <v>MEAN CREEK</v>
      </c>
      <c r="Z3351" s="18" t="str">
        <f t="shared" si="527"/>
        <v>Normal</v>
      </c>
      <c r="AA3351" s="18" t="str">
        <f>VLOOKUP(D3351, lookups!$A$2:$B$18, 2, FALSE)</f>
        <v>Medium Budget</v>
      </c>
      <c r="AB3351" s="18" t="str">
        <f t="shared" si="528"/>
        <v>Not Recommended</v>
      </c>
      <c r="AC3351" s="18" t="str">
        <f t="shared" si="529"/>
        <v>Normal</v>
      </c>
    </row>
    <row r="3352" spans="1:29" x14ac:dyDescent="0.35">
      <c r="A3352" s="18" t="s">
        <v>3191</v>
      </c>
      <c r="B3352" s="19">
        <v>37436</v>
      </c>
      <c r="C3352" s="18" t="s">
        <v>50</v>
      </c>
      <c r="D3352" s="18" t="s">
        <v>38</v>
      </c>
      <c r="E3352" s="18" t="s">
        <v>21</v>
      </c>
      <c r="F3352" s="18" t="s">
        <v>101</v>
      </c>
      <c r="G3352" s="18" t="s">
        <v>110</v>
      </c>
      <c r="H3352" s="18" t="s">
        <v>1093</v>
      </c>
      <c r="I3352" s="18" t="s">
        <v>1830</v>
      </c>
      <c r="J3352" s="20">
        <v>990</v>
      </c>
      <c r="K3352" s="20">
        <v>2006</v>
      </c>
      <c r="L3352" s="20">
        <v>0</v>
      </c>
      <c r="M3352" s="20">
        <v>725</v>
      </c>
      <c r="N3352" s="20">
        <v>3.6</v>
      </c>
      <c r="O3352" s="20">
        <v>71</v>
      </c>
      <c r="P3352" s="20">
        <v>89</v>
      </c>
      <c r="Q3352" s="3">
        <v>598645</v>
      </c>
      <c r="R3352" s="3">
        <v>10000000</v>
      </c>
      <c r="S3352" s="3">
        <f t="shared" si="520"/>
        <v>-9401355</v>
      </c>
      <c r="T3352" s="4">
        <f t="shared" si="521"/>
        <v>-0.94013550000000001</v>
      </c>
      <c r="U3352" s="5">
        <f t="shared" si="522"/>
        <v>14.0964458</v>
      </c>
      <c r="V3352" s="2">
        <f t="shared" si="523"/>
        <v>2002</v>
      </c>
      <c r="W3352" s="18" t="str">
        <f t="shared" si="524"/>
        <v>iyun</v>
      </c>
      <c r="X3352" s="18" t="str">
        <f t="shared" si="525"/>
        <v>Guy Ritchie</v>
      </c>
      <c r="Y3352" s="18" t="str">
        <f t="shared" si="526"/>
        <v>SWEPT AWAY</v>
      </c>
      <c r="Z3352" s="18" t="str">
        <f t="shared" si="527"/>
        <v>Normal</v>
      </c>
      <c r="AA3352" s="18" t="str">
        <f>VLOOKUP(D3352, lookups!$A$2:$B$18, 2, FALSE)</f>
        <v>Medium Budget</v>
      </c>
      <c r="AB3352" s="18" t="str">
        <f t="shared" si="528"/>
        <v>Not Recommended</v>
      </c>
      <c r="AC3352" s="18" t="str">
        <f t="shared" si="529"/>
        <v>High Buzz Mismatch</v>
      </c>
    </row>
    <row r="3353" spans="1:29" x14ac:dyDescent="0.35">
      <c r="A3353" s="18" t="s">
        <v>6077</v>
      </c>
      <c r="B3353" s="19">
        <v>41072</v>
      </c>
      <c r="C3353" s="18" t="s">
        <v>50</v>
      </c>
      <c r="D3353" s="18" t="s">
        <v>38</v>
      </c>
      <c r="E3353" s="18" t="s">
        <v>21</v>
      </c>
      <c r="F3353" s="18" t="s">
        <v>22</v>
      </c>
      <c r="G3353" s="18" t="s">
        <v>150</v>
      </c>
      <c r="H3353" s="18" t="s">
        <v>6078</v>
      </c>
      <c r="I3353" s="18" t="s">
        <v>6079</v>
      </c>
      <c r="J3353" s="20">
        <v>1000</v>
      </c>
      <c r="K3353" s="20">
        <v>1805</v>
      </c>
      <c r="L3353" s="20">
        <v>14</v>
      </c>
      <c r="M3353" s="20">
        <v>0</v>
      </c>
      <c r="N3353" s="20">
        <v>6</v>
      </c>
      <c r="O3353" s="20">
        <v>38</v>
      </c>
      <c r="P3353" s="20">
        <v>108</v>
      </c>
      <c r="Q3353" s="3">
        <v>594904</v>
      </c>
      <c r="R3353" s="3">
        <v>1200000</v>
      </c>
      <c r="S3353" s="3">
        <f t="shared" si="520"/>
        <v>-605096</v>
      </c>
      <c r="T3353" s="4">
        <f t="shared" si="521"/>
        <v>-0.50424666666666662</v>
      </c>
      <c r="U3353" s="5">
        <f t="shared" si="522"/>
        <v>23.798301333333335</v>
      </c>
      <c r="V3353" s="2">
        <f t="shared" si="523"/>
        <v>2012</v>
      </c>
      <c r="W3353" s="18" t="str">
        <f t="shared" si="524"/>
        <v>iyun</v>
      </c>
      <c r="X3353" s="18" t="str">
        <f t="shared" si="525"/>
        <v>Steve Taylor</v>
      </c>
      <c r="Y3353" s="18" t="str">
        <f t="shared" si="526"/>
        <v>BLUE LİKE JAZZ</v>
      </c>
      <c r="Z3353" s="18" t="str">
        <f t="shared" si="527"/>
        <v>Normal</v>
      </c>
      <c r="AA3353" s="18" t="str">
        <f>VLOOKUP(D3353, lookups!$A$2:$B$18, 2, FALSE)</f>
        <v>Medium Budget</v>
      </c>
      <c r="AB3353" s="18" t="str">
        <f t="shared" si="528"/>
        <v>Not Recommended</v>
      </c>
      <c r="AC3353" s="18" t="str">
        <f t="shared" si="529"/>
        <v>Normal</v>
      </c>
    </row>
    <row r="3354" spans="1:29" x14ac:dyDescent="0.35">
      <c r="A3354" s="18" t="s">
        <v>3475</v>
      </c>
      <c r="B3354" s="19">
        <v>37951</v>
      </c>
      <c r="C3354" s="18" t="s">
        <v>50</v>
      </c>
      <c r="D3354" s="18" t="s">
        <v>79</v>
      </c>
      <c r="E3354" s="18" t="s">
        <v>21</v>
      </c>
      <c r="F3354" s="18" t="s">
        <v>22</v>
      </c>
      <c r="G3354" s="18" t="s">
        <v>39</v>
      </c>
      <c r="H3354" s="18" t="s">
        <v>3476</v>
      </c>
      <c r="I3354" s="18" t="s">
        <v>3477</v>
      </c>
      <c r="J3354" s="20">
        <v>58</v>
      </c>
      <c r="K3354" s="20">
        <v>78</v>
      </c>
      <c r="L3354" s="20">
        <v>20</v>
      </c>
      <c r="M3354" s="20">
        <v>754</v>
      </c>
      <c r="N3354" s="20">
        <v>7.2</v>
      </c>
      <c r="O3354" s="20">
        <v>72</v>
      </c>
      <c r="P3354" s="20">
        <v>88</v>
      </c>
      <c r="Q3354" s="3">
        <v>592014</v>
      </c>
      <c r="R3354" s="3">
        <v>218</v>
      </c>
      <c r="S3354" s="3">
        <f t="shared" si="520"/>
        <v>591796</v>
      </c>
      <c r="T3354" s="4">
        <f t="shared" si="521"/>
        <v>2714.6605504587155</v>
      </c>
      <c r="U3354" s="5">
        <f t="shared" si="522"/>
        <v>1114.7396201834861</v>
      </c>
      <c r="V3354" s="2">
        <f t="shared" si="523"/>
        <v>2003</v>
      </c>
      <c r="W3354" s="18" t="str">
        <f t="shared" si="524"/>
        <v>noyabr</v>
      </c>
      <c r="X3354" s="18" t="str">
        <f t="shared" si="525"/>
        <v>Jonathan Caouette</v>
      </c>
      <c r="Y3354" s="18" t="str">
        <f t="shared" si="526"/>
        <v>TARNATİON</v>
      </c>
      <c r="Z3354" s="18" t="str">
        <f t="shared" si="527"/>
        <v>Normal</v>
      </c>
      <c r="AA3354" s="18" t="str">
        <f>VLOOKUP(D3354, lookups!$A$2:$B$18, 2, FALSE)</f>
        <v>Medium Budget</v>
      </c>
      <c r="AB3354" s="18" t="str">
        <f t="shared" si="528"/>
        <v>Recommended</v>
      </c>
      <c r="AC3354" s="18" t="str">
        <f t="shared" si="529"/>
        <v>Normal</v>
      </c>
    </row>
    <row r="3355" spans="1:29" x14ac:dyDescent="0.35">
      <c r="A3355" s="18" t="s">
        <v>1622</v>
      </c>
      <c r="B3355" s="19">
        <v>35741</v>
      </c>
      <c r="C3355" s="18" t="s">
        <v>50</v>
      </c>
      <c r="D3355" s="18" t="s">
        <v>38</v>
      </c>
      <c r="E3355" s="18" t="s">
        <v>21</v>
      </c>
      <c r="F3355" s="18" t="s">
        <v>22</v>
      </c>
      <c r="G3355" s="18" t="s">
        <v>210</v>
      </c>
      <c r="H3355" s="18" t="s">
        <v>1623</v>
      </c>
      <c r="I3355" s="18" t="s">
        <v>1623</v>
      </c>
      <c r="J3355" s="20">
        <v>406</v>
      </c>
      <c r="K3355" s="20">
        <v>904</v>
      </c>
      <c r="L3355" s="20">
        <v>406</v>
      </c>
      <c r="M3355" s="20">
        <v>0</v>
      </c>
      <c r="N3355" s="20">
        <v>6.2</v>
      </c>
      <c r="O3355" s="20">
        <v>59</v>
      </c>
      <c r="P3355" s="20">
        <v>92</v>
      </c>
      <c r="Q3355" s="3">
        <v>582024</v>
      </c>
      <c r="R3355" s="3">
        <v>1000000</v>
      </c>
      <c r="S3355" s="3">
        <f t="shared" si="520"/>
        <v>-417976</v>
      </c>
      <c r="T3355" s="4">
        <f t="shared" si="521"/>
        <v>-0.41797600000000001</v>
      </c>
      <c r="U3355" s="5">
        <f t="shared" si="522"/>
        <v>24.632809600000002</v>
      </c>
      <c r="V3355" s="2">
        <f t="shared" si="523"/>
        <v>1997</v>
      </c>
      <c r="W3355" s="18" t="str">
        <f t="shared" si="524"/>
        <v>noyabr</v>
      </c>
      <c r="X3355" s="18" t="str">
        <f t="shared" si="525"/>
        <v>Trey Parker</v>
      </c>
      <c r="Y3355" s="18" t="str">
        <f t="shared" si="526"/>
        <v>ORGAZMO</v>
      </c>
      <c r="Z3355" s="18" t="str">
        <f t="shared" si="527"/>
        <v>Normal</v>
      </c>
      <c r="AA3355" s="18" t="str">
        <f>VLOOKUP(D3355, lookups!$A$2:$B$18, 2, FALSE)</f>
        <v>Medium Budget</v>
      </c>
      <c r="AB3355" s="18" t="str">
        <f t="shared" si="528"/>
        <v>Not Recommended</v>
      </c>
      <c r="AC3355" s="18" t="str">
        <f t="shared" si="529"/>
        <v>Normal</v>
      </c>
    </row>
    <row r="3356" spans="1:29" x14ac:dyDescent="0.35">
      <c r="A3356" s="18" t="s">
        <v>5143</v>
      </c>
      <c r="B3356" s="19">
        <v>39613</v>
      </c>
      <c r="C3356" s="18" t="s">
        <v>50</v>
      </c>
      <c r="D3356" s="18" t="s">
        <v>95</v>
      </c>
      <c r="E3356" s="18" t="s">
        <v>21</v>
      </c>
      <c r="F3356" s="18" t="s">
        <v>22</v>
      </c>
      <c r="G3356" s="18" t="s">
        <v>110</v>
      </c>
      <c r="H3356" s="18" t="s">
        <v>5144</v>
      </c>
      <c r="I3356" s="18" t="s">
        <v>5145</v>
      </c>
      <c r="J3356" s="20">
        <v>603</v>
      </c>
      <c r="K3356" s="20">
        <v>988</v>
      </c>
      <c r="L3356" s="20">
        <v>0</v>
      </c>
      <c r="M3356" s="20">
        <v>883</v>
      </c>
      <c r="N3356" s="20">
        <v>5.7</v>
      </c>
      <c r="O3356" s="20">
        <v>79</v>
      </c>
      <c r="P3356" s="20">
        <v>107</v>
      </c>
      <c r="Q3356" s="3">
        <v>578527</v>
      </c>
      <c r="R3356" s="3">
        <v>10000000</v>
      </c>
      <c r="S3356" s="3">
        <f t="shared" si="520"/>
        <v>-9421473</v>
      </c>
      <c r="T3356" s="4">
        <f t="shared" si="521"/>
        <v>-0.94214730000000002</v>
      </c>
      <c r="U3356" s="5">
        <f t="shared" si="522"/>
        <v>22.511441080000001</v>
      </c>
      <c r="V3356" s="2">
        <f t="shared" si="523"/>
        <v>2008</v>
      </c>
      <c r="W3356" s="18" t="str">
        <f t="shared" si="524"/>
        <v>iyun</v>
      </c>
      <c r="X3356" s="18" t="str">
        <f t="shared" si="525"/>
        <v>Joshua Seftel</v>
      </c>
      <c r="Y3356" s="18" t="str">
        <f t="shared" si="526"/>
        <v>WAR, INC.</v>
      </c>
      <c r="Z3356" s="18" t="str">
        <f t="shared" si="527"/>
        <v>Normal</v>
      </c>
      <c r="AA3356" s="18" t="str">
        <f>VLOOKUP(D3356, lookups!$A$2:$B$18, 2, FALSE)</f>
        <v>High Budget</v>
      </c>
      <c r="AB3356" s="18" t="str">
        <f t="shared" si="528"/>
        <v>Not Recommended</v>
      </c>
      <c r="AC3356" s="18" t="str">
        <f t="shared" si="529"/>
        <v>High Buzz Mismatch</v>
      </c>
    </row>
    <row r="3357" spans="1:29" x14ac:dyDescent="0.35">
      <c r="A3357" s="18" t="s">
        <v>3963</v>
      </c>
      <c r="B3357" s="19">
        <v>38665</v>
      </c>
      <c r="C3357" s="18" t="s">
        <v>50</v>
      </c>
      <c r="D3357" s="18" t="s">
        <v>27</v>
      </c>
      <c r="E3357" s="18" t="s">
        <v>21</v>
      </c>
      <c r="F3357" s="18" t="s">
        <v>22</v>
      </c>
      <c r="G3357" s="18" t="s">
        <v>110</v>
      </c>
      <c r="H3357" s="18" t="s">
        <v>3964</v>
      </c>
      <c r="I3357" s="18" t="s">
        <v>3965</v>
      </c>
      <c r="J3357" s="20">
        <v>2000</v>
      </c>
      <c r="K3357" s="20">
        <v>3921</v>
      </c>
      <c r="L3357" s="20">
        <v>12</v>
      </c>
      <c r="M3357" s="20">
        <v>412</v>
      </c>
      <c r="N3357" s="20">
        <v>6.5</v>
      </c>
      <c r="O3357" s="20">
        <v>74</v>
      </c>
      <c r="P3357" s="20">
        <v>108</v>
      </c>
      <c r="Q3357" s="3">
        <v>568695</v>
      </c>
      <c r="R3357" s="3">
        <v>8000000</v>
      </c>
      <c r="S3357" s="3">
        <f t="shared" si="520"/>
        <v>-7431305</v>
      </c>
      <c r="T3357" s="4">
        <f t="shared" si="521"/>
        <v>-0.92891312500000001</v>
      </c>
      <c r="U3357" s="5">
        <f t="shared" si="522"/>
        <v>25.66963475</v>
      </c>
      <c r="V3357" s="2">
        <f t="shared" si="523"/>
        <v>2005</v>
      </c>
      <c r="W3357" s="18" t="str">
        <f t="shared" si="524"/>
        <v>noyabr</v>
      </c>
      <c r="X3357" s="18" t="str">
        <f t="shared" si="525"/>
        <v>David Jacobson</v>
      </c>
      <c r="Y3357" s="18" t="str">
        <f t="shared" si="526"/>
        <v>DOWN İN THE VALLEY</v>
      </c>
      <c r="Z3357" s="18" t="str">
        <f t="shared" si="527"/>
        <v>Normal</v>
      </c>
      <c r="AA3357" s="18" t="str">
        <f>VLOOKUP(D3357, lookups!$A$2:$B$18, 2, FALSE)</f>
        <v>Medium Budget</v>
      </c>
      <c r="AB3357" s="18" t="str">
        <f t="shared" si="528"/>
        <v>Not Recommended</v>
      </c>
      <c r="AC3357" s="18" t="str">
        <f t="shared" si="529"/>
        <v>Normal</v>
      </c>
    </row>
    <row r="3358" spans="1:29" x14ac:dyDescent="0.35">
      <c r="A3358" s="18" t="s">
        <v>3136</v>
      </c>
      <c r="B3358" s="19">
        <v>37478</v>
      </c>
      <c r="C3358" s="18" t="s">
        <v>50</v>
      </c>
      <c r="D3358" s="18" t="s">
        <v>27</v>
      </c>
      <c r="E3358" s="18" t="s">
        <v>21</v>
      </c>
      <c r="F3358" s="18" t="s">
        <v>22</v>
      </c>
      <c r="G3358" s="18" t="s">
        <v>110</v>
      </c>
      <c r="H3358" s="18" t="s">
        <v>1359</v>
      </c>
      <c r="I3358" s="18" t="s">
        <v>3137</v>
      </c>
      <c r="J3358" s="20">
        <v>979</v>
      </c>
      <c r="K3358" s="20">
        <v>3130</v>
      </c>
      <c r="L3358" s="20">
        <v>60</v>
      </c>
      <c r="M3358" s="20">
        <v>872</v>
      </c>
      <c r="N3358" s="20">
        <v>7</v>
      </c>
      <c r="O3358" s="20">
        <v>41</v>
      </c>
      <c r="P3358" s="20">
        <v>99</v>
      </c>
      <c r="Q3358" s="3">
        <v>562059</v>
      </c>
      <c r="R3358" s="3">
        <v>4000000</v>
      </c>
      <c r="S3358" s="3">
        <f t="shared" si="520"/>
        <v>-3437941</v>
      </c>
      <c r="T3358" s="4">
        <f t="shared" si="521"/>
        <v>-0.85948524999999998</v>
      </c>
      <c r="U3358" s="5">
        <f t="shared" si="522"/>
        <v>27.743405899999999</v>
      </c>
      <c r="V3358" s="2">
        <f t="shared" si="523"/>
        <v>2002</v>
      </c>
      <c r="W3358" s="18" t="str">
        <f t="shared" si="524"/>
        <v>avgust</v>
      </c>
      <c r="X3358" s="18" t="str">
        <f t="shared" si="525"/>
        <v>Mars Callahan</v>
      </c>
      <c r="Y3358" s="18" t="str">
        <f t="shared" si="526"/>
        <v>POOLHALL JUNKİES</v>
      </c>
      <c r="Z3358" s="18" t="str">
        <f t="shared" si="527"/>
        <v>Normal</v>
      </c>
      <c r="AA3358" s="18" t="str">
        <f>VLOOKUP(D3358, lookups!$A$2:$B$18, 2, FALSE)</f>
        <v>Medium Budget</v>
      </c>
      <c r="AB3358" s="18" t="str">
        <f t="shared" si="528"/>
        <v>Not Recommended</v>
      </c>
      <c r="AC3358" s="18" t="str">
        <f t="shared" si="529"/>
        <v>Normal</v>
      </c>
    </row>
    <row r="3359" spans="1:29" x14ac:dyDescent="0.35">
      <c r="A3359" s="18" t="s">
        <v>5348</v>
      </c>
      <c r="B3359" s="19">
        <v>40122</v>
      </c>
      <c r="C3359" s="18" t="s">
        <v>50</v>
      </c>
      <c r="D3359" s="18" t="s">
        <v>27</v>
      </c>
      <c r="E3359" s="18" t="s">
        <v>21</v>
      </c>
      <c r="F3359" s="18" t="s">
        <v>3550</v>
      </c>
      <c r="G3359" s="18" t="s">
        <v>150</v>
      </c>
      <c r="H3359" s="18" t="s">
        <v>2194</v>
      </c>
      <c r="I3359" s="18" t="s">
        <v>783</v>
      </c>
      <c r="J3359" s="20">
        <v>845</v>
      </c>
      <c r="K3359" s="20">
        <v>1554</v>
      </c>
      <c r="L3359" s="20">
        <v>277</v>
      </c>
      <c r="M3359" s="20">
        <v>0</v>
      </c>
      <c r="N3359" s="20">
        <v>6.8</v>
      </c>
      <c r="O3359" s="20">
        <v>123</v>
      </c>
      <c r="P3359" s="20">
        <v>111</v>
      </c>
      <c r="Q3359" s="3">
        <v>548934</v>
      </c>
      <c r="R3359" s="3">
        <v>12000000</v>
      </c>
      <c r="S3359" s="3">
        <f t="shared" si="520"/>
        <v>-11451066</v>
      </c>
      <c r="T3359" s="4">
        <f t="shared" si="521"/>
        <v>-0.95425550000000003</v>
      </c>
      <c r="U3359" s="5">
        <f t="shared" si="522"/>
        <v>26.8182978</v>
      </c>
      <c r="V3359" s="2">
        <f t="shared" si="523"/>
        <v>2009</v>
      </c>
      <c r="W3359" s="18" t="str">
        <f t="shared" si="524"/>
        <v>noyabr</v>
      </c>
      <c r="X3359" s="18" t="str">
        <f t="shared" si="525"/>
        <v>Neil Jordan</v>
      </c>
      <c r="Y3359" s="18" t="str">
        <f t="shared" si="526"/>
        <v>ONDİNE</v>
      </c>
      <c r="Z3359" s="18" t="str">
        <f t="shared" si="527"/>
        <v>Normal</v>
      </c>
      <c r="AA3359" s="18" t="str">
        <f>VLOOKUP(D3359, lookups!$A$2:$B$18, 2, FALSE)</f>
        <v>Medium Budget</v>
      </c>
      <c r="AB3359" s="18" t="str">
        <f t="shared" si="528"/>
        <v>Not Recommended</v>
      </c>
      <c r="AC3359" s="18" t="str">
        <f t="shared" si="529"/>
        <v>Normal</v>
      </c>
    </row>
    <row r="3360" spans="1:29" x14ac:dyDescent="0.35">
      <c r="A3360" s="18" t="s">
        <v>3297</v>
      </c>
      <c r="B3360" s="19">
        <v>37938</v>
      </c>
      <c r="C3360" s="18" t="s">
        <v>50</v>
      </c>
      <c r="D3360" s="18" t="s">
        <v>27</v>
      </c>
      <c r="E3360" s="18" t="s">
        <v>21</v>
      </c>
      <c r="F3360" s="18" t="s">
        <v>22</v>
      </c>
      <c r="G3360" s="18" t="s">
        <v>110</v>
      </c>
      <c r="H3360" s="18" t="s">
        <v>2139</v>
      </c>
      <c r="I3360" s="18" t="s">
        <v>2382</v>
      </c>
      <c r="J3360" s="20">
        <v>11000</v>
      </c>
      <c r="K3360" s="20">
        <v>12385</v>
      </c>
      <c r="L3360" s="20">
        <v>234</v>
      </c>
      <c r="M3360" s="20">
        <v>571</v>
      </c>
      <c r="N3360" s="20">
        <v>6.9</v>
      </c>
      <c r="O3360" s="20">
        <v>88</v>
      </c>
      <c r="P3360" s="20">
        <v>108</v>
      </c>
      <c r="Q3360" s="3">
        <v>548712</v>
      </c>
      <c r="R3360" s="3">
        <v>2500000</v>
      </c>
      <c r="S3360" s="3">
        <f t="shared" si="520"/>
        <v>-1951288</v>
      </c>
      <c r="T3360" s="4">
        <f t="shared" si="521"/>
        <v>-0.78051519999999996</v>
      </c>
      <c r="U3360" s="5">
        <f t="shared" si="522"/>
        <v>27.344893920000001</v>
      </c>
      <c r="V3360" s="2">
        <f t="shared" si="523"/>
        <v>2003</v>
      </c>
      <c r="W3360" s="18" t="str">
        <f t="shared" si="524"/>
        <v>noyabr</v>
      </c>
      <c r="X3360" s="18" t="str">
        <f t="shared" si="525"/>
        <v>David Gordon Green</v>
      </c>
      <c r="Y3360" s="18" t="str">
        <f t="shared" si="526"/>
        <v>ALL THE REAL GİRLS</v>
      </c>
      <c r="Z3360" s="18" t="str">
        <f t="shared" si="527"/>
        <v>Normal</v>
      </c>
      <c r="AA3360" s="18" t="str">
        <f>VLOOKUP(D3360, lookups!$A$2:$B$18, 2, FALSE)</f>
        <v>Medium Budget</v>
      </c>
      <c r="AB3360" s="18" t="str">
        <f t="shared" si="528"/>
        <v>Not Recommended</v>
      </c>
      <c r="AC3360" s="18" t="str">
        <f t="shared" si="529"/>
        <v>Normal</v>
      </c>
    </row>
    <row r="3361" spans="1:29" x14ac:dyDescent="0.35">
      <c r="A3361" s="18" t="s">
        <v>5153</v>
      </c>
      <c r="B3361" s="19">
        <v>39739</v>
      </c>
      <c r="C3361" s="18" t="s">
        <v>50</v>
      </c>
      <c r="D3361" s="18" t="s">
        <v>27</v>
      </c>
      <c r="E3361" s="18" t="s">
        <v>1536</v>
      </c>
      <c r="F3361" s="18" t="s">
        <v>1537</v>
      </c>
      <c r="G3361" s="18" t="s">
        <v>110</v>
      </c>
      <c r="H3361" s="18" t="s">
        <v>5154</v>
      </c>
      <c r="I3361" s="18" t="s">
        <v>5155</v>
      </c>
      <c r="J3361" s="20">
        <v>163</v>
      </c>
      <c r="K3361" s="20">
        <v>219</v>
      </c>
      <c r="L3361" s="20">
        <v>12</v>
      </c>
      <c r="M3361" s="20">
        <v>0</v>
      </c>
      <c r="N3361" s="20">
        <v>7.1</v>
      </c>
      <c r="O3361" s="20">
        <v>111</v>
      </c>
      <c r="P3361" s="20">
        <v>103</v>
      </c>
      <c r="Q3361" s="3">
        <v>542860</v>
      </c>
      <c r="R3361" s="3">
        <v>4000000</v>
      </c>
      <c r="S3361" s="3">
        <f t="shared" si="520"/>
        <v>-3457140</v>
      </c>
      <c r="T3361" s="4">
        <f t="shared" si="521"/>
        <v>-0.86428499999999997</v>
      </c>
      <c r="U3361" s="5">
        <f t="shared" si="522"/>
        <v>28.054285999999998</v>
      </c>
      <c r="V3361" s="2">
        <f t="shared" si="523"/>
        <v>2008</v>
      </c>
      <c r="W3361" s="18" t="str">
        <f t="shared" si="524"/>
        <v>oktyabr</v>
      </c>
      <c r="X3361" s="18" t="str">
        <f t="shared" si="525"/>
        <v>Martin Koolhoven</v>
      </c>
      <c r="Y3361" s="18" t="str">
        <f t="shared" si="526"/>
        <v>WİNTER İN WARTİME</v>
      </c>
      <c r="Z3361" s="18" t="str">
        <f t="shared" si="527"/>
        <v>Normal</v>
      </c>
      <c r="AA3361" s="18" t="str">
        <f>VLOOKUP(D3361, lookups!$A$2:$B$18, 2, FALSE)</f>
        <v>Medium Budget</v>
      </c>
      <c r="AB3361" s="18" t="str">
        <f t="shared" si="528"/>
        <v>Not Recommended</v>
      </c>
      <c r="AC3361" s="18" t="str">
        <f t="shared" si="529"/>
        <v>Normal</v>
      </c>
    </row>
    <row r="3362" spans="1:29" x14ac:dyDescent="0.35">
      <c r="A3362" s="18" t="s">
        <v>5893</v>
      </c>
      <c r="B3362" s="19">
        <v>40553</v>
      </c>
      <c r="C3362" s="18" t="s">
        <v>50</v>
      </c>
      <c r="D3362" s="18" t="s">
        <v>95</v>
      </c>
      <c r="E3362" s="18" t="s">
        <v>21</v>
      </c>
      <c r="F3362" s="18" t="s">
        <v>22</v>
      </c>
      <c r="G3362" s="18" t="s">
        <v>110</v>
      </c>
      <c r="H3362" s="18" t="s">
        <v>2358</v>
      </c>
      <c r="I3362" s="18" t="s">
        <v>2779</v>
      </c>
      <c r="J3362" s="20">
        <v>18000</v>
      </c>
      <c r="K3362" s="20">
        <v>19620</v>
      </c>
      <c r="L3362" s="20">
        <v>395</v>
      </c>
      <c r="M3362" s="20">
        <v>21000</v>
      </c>
      <c r="N3362" s="20">
        <v>6.8</v>
      </c>
      <c r="O3362" s="20">
        <v>134</v>
      </c>
      <c r="P3362" s="20">
        <v>129</v>
      </c>
      <c r="Q3362" s="3">
        <v>537580</v>
      </c>
      <c r="R3362" s="3">
        <v>30000000</v>
      </c>
      <c r="S3362" s="3">
        <f t="shared" si="520"/>
        <v>-29462420</v>
      </c>
      <c r="T3362" s="4">
        <f t="shared" si="521"/>
        <v>-0.98208066666666671</v>
      </c>
      <c r="U3362" s="5">
        <f t="shared" si="522"/>
        <v>28.907167733333335</v>
      </c>
      <c r="V3362" s="2">
        <f t="shared" si="523"/>
        <v>2011</v>
      </c>
      <c r="W3362" s="18" t="str">
        <f t="shared" si="524"/>
        <v>yanvar</v>
      </c>
      <c r="X3362" s="18" t="str">
        <f t="shared" si="525"/>
        <v>Marc Forster</v>
      </c>
      <c r="Y3362" s="18" t="str">
        <f t="shared" si="526"/>
        <v>MACHİNE GUN PREACHER</v>
      </c>
      <c r="Z3362" s="18" t="str">
        <f t="shared" si="527"/>
        <v>Normal</v>
      </c>
      <c r="AA3362" s="18" t="str">
        <f>VLOOKUP(D3362, lookups!$A$2:$B$18, 2, FALSE)</f>
        <v>High Budget</v>
      </c>
      <c r="AB3362" s="18" t="str">
        <f t="shared" si="528"/>
        <v>Not Recommended</v>
      </c>
      <c r="AC3362" s="18" t="str">
        <f t="shared" si="529"/>
        <v>Normal</v>
      </c>
    </row>
    <row r="3363" spans="1:29" x14ac:dyDescent="0.35">
      <c r="A3363" s="18" t="s">
        <v>1719</v>
      </c>
      <c r="B3363" s="19">
        <v>35974</v>
      </c>
      <c r="C3363" s="18" t="s">
        <v>50</v>
      </c>
      <c r="D3363" s="18" t="s">
        <v>79</v>
      </c>
      <c r="E3363" s="18" t="s">
        <v>21</v>
      </c>
      <c r="F3363" s="18" t="s">
        <v>22</v>
      </c>
      <c r="G3363" s="18" t="s">
        <v>110</v>
      </c>
      <c r="H3363" s="18" t="s">
        <v>969</v>
      </c>
      <c r="I3363" s="18" t="s">
        <v>1720</v>
      </c>
      <c r="J3363" s="20">
        <v>1000</v>
      </c>
      <c r="K3363" s="20">
        <v>1362</v>
      </c>
      <c r="L3363" s="20">
        <v>0</v>
      </c>
      <c r="M3363" s="20">
        <v>30</v>
      </c>
      <c r="N3363" s="20">
        <v>5.3</v>
      </c>
      <c r="O3363" s="20">
        <v>32</v>
      </c>
      <c r="P3363" s="20">
        <v>87</v>
      </c>
      <c r="Q3363" s="3">
        <v>536767</v>
      </c>
      <c r="R3363" s="3">
        <v>60000</v>
      </c>
      <c r="S3363" s="3">
        <f t="shared" si="520"/>
        <v>476767</v>
      </c>
      <c r="T3363" s="4">
        <f t="shared" si="521"/>
        <v>7.9461166666666667</v>
      </c>
      <c r="U3363" s="5">
        <f t="shared" si="522"/>
        <v>24.381446666666665</v>
      </c>
      <c r="V3363" s="2">
        <f t="shared" si="523"/>
        <v>1998</v>
      </c>
      <c r="W3363" s="18" t="str">
        <f t="shared" si="524"/>
        <v>iyun</v>
      </c>
      <c r="X3363" s="18" t="str">
        <f t="shared" si="525"/>
        <v>Myles Berkowitz</v>
      </c>
      <c r="Y3363" s="18" t="str">
        <f t="shared" si="526"/>
        <v>20 DATES</v>
      </c>
      <c r="Z3363" s="18" t="str">
        <f t="shared" si="527"/>
        <v>Normal</v>
      </c>
      <c r="AA3363" s="18" t="str">
        <f>VLOOKUP(D3363, lookups!$A$2:$B$18, 2, FALSE)</f>
        <v>Medium Budget</v>
      </c>
      <c r="AB3363" s="18" t="str">
        <f t="shared" si="528"/>
        <v>Not Recommended</v>
      </c>
      <c r="AC3363" s="18" t="str">
        <f t="shared" si="529"/>
        <v>Normal</v>
      </c>
    </row>
    <row r="3364" spans="1:29" x14ac:dyDescent="0.35">
      <c r="A3364" s="18" t="s">
        <v>5734</v>
      </c>
      <c r="B3364" s="19">
        <v>40472</v>
      </c>
      <c r="C3364" s="18" t="s">
        <v>50</v>
      </c>
      <c r="D3364" s="18" t="s">
        <v>38</v>
      </c>
      <c r="E3364" s="18" t="s">
        <v>21</v>
      </c>
      <c r="F3364" s="18" t="s">
        <v>22</v>
      </c>
      <c r="G3364" s="18" t="s">
        <v>110</v>
      </c>
      <c r="H3364" s="18" t="s">
        <v>5735</v>
      </c>
      <c r="I3364" s="18" t="s">
        <v>5736</v>
      </c>
      <c r="J3364" s="20">
        <v>189</v>
      </c>
      <c r="K3364" s="20">
        <v>768</v>
      </c>
      <c r="L3364" s="20">
        <v>10</v>
      </c>
      <c r="M3364" s="20">
        <v>974</v>
      </c>
      <c r="N3364" s="20">
        <v>4.5999999999999996</v>
      </c>
      <c r="O3364" s="20">
        <v>46</v>
      </c>
      <c r="P3364" s="20">
        <v>86</v>
      </c>
      <c r="Q3364" s="3">
        <v>535249</v>
      </c>
      <c r="R3364" s="3">
        <v>3400000</v>
      </c>
      <c r="S3364" s="3">
        <f t="shared" si="520"/>
        <v>-2864751</v>
      </c>
      <c r="T3364" s="4">
        <f t="shared" si="521"/>
        <v>-0.84257382352941179</v>
      </c>
      <c r="U3364" s="5">
        <f t="shared" si="522"/>
        <v>18.160370470588234</v>
      </c>
      <c r="V3364" s="2">
        <f t="shared" si="523"/>
        <v>2010</v>
      </c>
      <c r="W3364" s="18" t="str">
        <f t="shared" si="524"/>
        <v>oktyabr</v>
      </c>
      <c r="X3364" s="18" t="str">
        <f t="shared" si="525"/>
        <v>Huck Botko</v>
      </c>
      <c r="Y3364" s="18" t="str">
        <f t="shared" si="526"/>
        <v>THE VİRGİNİTY HİT</v>
      </c>
      <c r="Z3364" s="18" t="str">
        <f t="shared" si="527"/>
        <v>Normal</v>
      </c>
      <c r="AA3364" s="18" t="str">
        <f>VLOOKUP(D3364, lookups!$A$2:$B$18, 2, FALSE)</f>
        <v>Medium Budget</v>
      </c>
      <c r="AB3364" s="18" t="str">
        <f t="shared" si="528"/>
        <v>Not Recommended</v>
      </c>
      <c r="AC3364" s="18" t="str">
        <f t="shared" si="529"/>
        <v>High Buzz Mismatch</v>
      </c>
    </row>
    <row r="3365" spans="1:29" x14ac:dyDescent="0.35">
      <c r="A3365" s="18" t="s">
        <v>6887</v>
      </c>
      <c r="B3365" s="19">
        <v>42272</v>
      </c>
      <c r="C3365" s="18" t="s">
        <v>50</v>
      </c>
      <c r="D3365" s="18" t="s">
        <v>79</v>
      </c>
      <c r="E3365" s="18" t="s">
        <v>21</v>
      </c>
      <c r="F3365" s="18" t="s">
        <v>22</v>
      </c>
      <c r="G3365" s="18" t="s">
        <v>150</v>
      </c>
      <c r="H3365" s="18" t="s">
        <v>3785</v>
      </c>
      <c r="I3365" s="18" t="s">
        <v>3146</v>
      </c>
      <c r="J3365" s="20">
        <v>7000</v>
      </c>
      <c r="K3365" s="20">
        <v>9660</v>
      </c>
      <c r="L3365" s="20">
        <v>6</v>
      </c>
      <c r="M3365" s="20">
        <v>0</v>
      </c>
      <c r="N3365" s="20">
        <v>6.5</v>
      </c>
      <c r="O3365" s="20">
        <v>133</v>
      </c>
      <c r="P3365" s="20">
        <v>103</v>
      </c>
      <c r="Q3365" s="3">
        <v>532988</v>
      </c>
      <c r="R3365" s="3">
        <v>7000000</v>
      </c>
      <c r="S3365" s="3">
        <f t="shared" si="520"/>
        <v>-6467012</v>
      </c>
      <c r="T3365" s="4">
        <f t="shared" si="521"/>
        <v>-0.92385885714285709</v>
      </c>
      <c r="U3365" s="5">
        <f t="shared" si="522"/>
        <v>25.630456457142856</v>
      </c>
      <c r="V3365" s="2">
        <f t="shared" si="523"/>
        <v>2015</v>
      </c>
      <c r="W3365" s="18" t="str">
        <f t="shared" si="524"/>
        <v>sentyabr</v>
      </c>
      <c r="X3365" s="18" t="str">
        <f t="shared" si="525"/>
        <v>Peter Sollett</v>
      </c>
      <c r="Y3365" s="18" t="str">
        <f t="shared" si="526"/>
        <v>FREEHELD</v>
      </c>
      <c r="Z3365" s="18" t="str">
        <f t="shared" si="527"/>
        <v>Normal</v>
      </c>
      <c r="AA3365" s="18" t="str">
        <f>VLOOKUP(D3365, lookups!$A$2:$B$18, 2, FALSE)</f>
        <v>Medium Budget</v>
      </c>
      <c r="AB3365" s="18" t="str">
        <f t="shared" si="528"/>
        <v>Not Recommended</v>
      </c>
      <c r="AC3365" s="18" t="str">
        <f t="shared" si="529"/>
        <v>Normal</v>
      </c>
    </row>
    <row r="3366" spans="1:29" x14ac:dyDescent="0.35">
      <c r="A3366" s="18" t="s">
        <v>1625</v>
      </c>
      <c r="B3366" s="19">
        <v>35471</v>
      </c>
      <c r="C3366" s="18" t="s">
        <v>50</v>
      </c>
      <c r="D3366" s="18" t="s">
        <v>79</v>
      </c>
      <c r="E3366" s="18" t="s">
        <v>21</v>
      </c>
      <c r="F3366" s="18" t="s">
        <v>22</v>
      </c>
      <c r="G3366" s="18" t="s">
        <v>150</v>
      </c>
      <c r="H3366" s="18" t="s">
        <v>1303</v>
      </c>
      <c r="I3366" s="18" t="s">
        <v>1106</v>
      </c>
      <c r="J3366" s="20">
        <v>1000</v>
      </c>
      <c r="K3366" s="20">
        <v>1610</v>
      </c>
      <c r="L3366" s="20">
        <v>23</v>
      </c>
      <c r="M3366" s="20">
        <v>0</v>
      </c>
      <c r="N3366" s="20">
        <v>6.8</v>
      </c>
      <c r="O3366" s="20">
        <v>23</v>
      </c>
      <c r="P3366" s="20">
        <v>106</v>
      </c>
      <c r="Q3366" s="3">
        <v>532190</v>
      </c>
      <c r="R3366" s="3">
        <v>8000000</v>
      </c>
      <c r="S3366" s="3">
        <f t="shared" si="520"/>
        <v>-7467810</v>
      </c>
      <c r="T3366" s="4">
        <f t="shared" si="521"/>
        <v>-0.93347625000000001</v>
      </c>
      <c r="U3366" s="5">
        <f t="shared" si="522"/>
        <v>26.8266095</v>
      </c>
      <c r="V3366" s="2">
        <f t="shared" si="523"/>
        <v>1997</v>
      </c>
      <c r="W3366" s="18" t="str">
        <f t="shared" si="524"/>
        <v>fevral</v>
      </c>
      <c r="X3366" s="18" t="str">
        <f t="shared" si="525"/>
        <v>Steve James</v>
      </c>
      <c r="Y3366" s="18" t="str">
        <f t="shared" si="526"/>
        <v>PREFONTAİNE</v>
      </c>
      <c r="Z3366" s="18" t="str">
        <f t="shared" si="527"/>
        <v>Normal</v>
      </c>
      <c r="AA3366" s="18" t="str">
        <f>VLOOKUP(D3366, lookups!$A$2:$B$18, 2, FALSE)</f>
        <v>Medium Budget</v>
      </c>
      <c r="AB3366" s="18" t="str">
        <f t="shared" si="528"/>
        <v>Not Recommended</v>
      </c>
      <c r="AC3366" s="18" t="str">
        <f t="shared" si="529"/>
        <v>Normal</v>
      </c>
    </row>
    <row r="3367" spans="1:29" x14ac:dyDescent="0.35">
      <c r="A3367" s="18" t="s">
        <v>6853</v>
      </c>
      <c r="B3367" s="19">
        <v>42181</v>
      </c>
      <c r="C3367" s="18" t="s">
        <v>50</v>
      </c>
      <c r="D3367" s="18" t="s">
        <v>27</v>
      </c>
      <c r="E3367" s="18" t="s">
        <v>21</v>
      </c>
      <c r="F3367" s="18" t="s">
        <v>22</v>
      </c>
      <c r="G3367" s="18" t="s">
        <v>110</v>
      </c>
      <c r="H3367" s="18" t="s">
        <v>1063</v>
      </c>
      <c r="I3367" s="18" t="s">
        <v>1225</v>
      </c>
      <c r="J3367" s="20">
        <v>11000</v>
      </c>
      <c r="K3367" s="20">
        <v>22319</v>
      </c>
      <c r="L3367" s="20">
        <v>11000</v>
      </c>
      <c r="M3367" s="20">
        <v>0</v>
      </c>
      <c r="N3367" s="20">
        <v>5.3</v>
      </c>
      <c r="O3367" s="20">
        <v>131</v>
      </c>
      <c r="P3367" s="20">
        <v>122</v>
      </c>
      <c r="Q3367" s="3">
        <v>531009</v>
      </c>
      <c r="R3367" s="3">
        <v>10000000</v>
      </c>
      <c r="S3367" s="3">
        <f t="shared" si="520"/>
        <v>-9468991</v>
      </c>
      <c r="T3367" s="4">
        <f t="shared" si="521"/>
        <v>-0.94689909999999999</v>
      </c>
      <c r="U3367" s="5">
        <f t="shared" si="522"/>
        <v>20.821240360000001</v>
      </c>
      <c r="V3367" s="2">
        <f t="shared" si="523"/>
        <v>2015</v>
      </c>
      <c r="W3367" s="18" t="str">
        <f t="shared" si="524"/>
        <v>iyun</v>
      </c>
      <c r="X3367" s="18" t="str">
        <f t="shared" si="525"/>
        <v>Angelina Jolie Pitt</v>
      </c>
      <c r="Y3367" s="18" t="str">
        <f t="shared" si="526"/>
        <v>BY THE SEA</v>
      </c>
      <c r="Z3367" s="18" t="str">
        <f t="shared" si="527"/>
        <v>Normal</v>
      </c>
      <c r="AA3367" s="18" t="str">
        <f>VLOOKUP(D3367, lookups!$A$2:$B$18, 2, FALSE)</f>
        <v>Medium Budget</v>
      </c>
      <c r="AB3367" s="18" t="str">
        <f t="shared" si="528"/>
        <v>Not Recommended</v>
      </c>
      <c r="AC3367" s="18" t="str">
        <f t="shared" si="529"/>
        <v>High Buzz Mismatch</v>
      </c>
    </row>
    <row r="3368" spans="1:29" x14ac:dyDescent="0.35">
      <c r="A3368" s="18" t="s">
        <v>1299</v>
      </c>
      <c r="B3368" s="19">
        <v>34843</v>
      </c>
      <c r="C3368" s="18" t="s">
        <v>50</v>
      </c>
      <c r="D3368" s="18" t="s">
        <v>20</v>
      </c>
      <c r="E3368" s="18" t="s">
        <v>21</v>
      </c>
      <c r="F3368" s="18" t="s">
        <v>22</v>
      </c>
      <c r="G3368" s="18" t="s">
        <v>110</v>
      </c>
      <c r="H3368" s="18" t="s">
        <v>1300</v>
      </c>
      <c r="I3368" s="18" t="s">
        <v>1301</v>
      </c>
      <c r="J3368" s="20">
        <v>12000</v>
      </c>
      <c r="K3368" s="20">
        <v>14889</v>
      </c>
      <c r="L3368" s="20">
        <v>39</v>
      </c>
      <c r="M3368" s="20">
        <v>0</v>
      </c>
      <c r="N3368" s="20">
        <v>6.8</v>
      </c>
      <c r="O3368" s="20">
        <v>52</v>
      </c>
      <c r="P3368" s="20">
        <v>115</v>
      </c>
      <c r="Q3368" s="3">
        <v>529766</v>
      </c>
      <c r="R3368" s="3">
        <v>7000000</v>
      </c>
      <c r="S3368" s="3">
        <f t="shared" si="520"/>
        <v>-6470234</v>
      </c>
      <c r="T3368" s="4">
        <f t="shared" si="521"/>
        <v>-0.92431914285714289</v>
      </c>
      <c r="U3368" s="5">
        <f t="shared" si="522"/>
        <v>26.830272342857143</v>
      </c>
      <c r="V3368" s="2">
        <f t="shared" si="523"/>
        <v>1995</v>
      </c>
      <c r="W3368" s="18" t="str">
        <f t="shared" si="524"/>
        <v>may</v>
      </c>
      <c r="X3368" s="18" t="str">
        <f t="shared" si="525"/>
        <v>Gary Fleder</v>
      </c>
      <c r="Y3368" s="18" t="str">
        <f t="shared" si="526"/>
        <v>THİNGS TO DO İN DENVER WHEN YOU'RE DEAD</v>
      </c>
      <c r="Z3368" s="18" t="str">
        <f t="shared" si="527"/>
        <v>Normal</v>
      </c>
      <c r="AA3368" s="18" t="str">
        <f>VLOOKUP(D3368, lookups!$A$2:$B$18, 2, FALSE)</f>
        <v>Medium Budget</v>
      </c>
      <c r="AB3368" s="18" t="str">
        <f t="shared" si="528"/>
        <v>Not Recommended</v>
      </c>
      <c r="AC3368" s="18" t="str">
        <f t="shared" si="529"/>
        <v>Normal</v>
      </c>
    </row>
    <row r="3369" spans="1:29" x14ac:dyDescent="0.35">
      <c r="A3369" s="18" t="s">
        <v>134</v>
      </c>
      <c r="B3369" s="19">
        <v>23519</v>
      </c>
      <c r="C3369" s="18" t="s">
        <v>19</v>
      </c>
      <c r="D3369" s="18" t="s">
        <v>38</v>
      </c>
      <c r="E3369" s="18" t="s">
        <v>21</v>
      </c>
      <c r="F3369" s="18" t="s">
        <v>101</v>
      </c>
      <c r="G3369" s="18" t="s">
        <v>43</v>
      </c>
      <c r="H3369" s="18" t="s">
        <v>135</v>
      </c>
      <c r="I3369" s="18" t="s">
        <v>136</v>
      </c>
      <c r="J3369" s="20">
        <v>785</v>
      </c>
      <c r="K3369" s="20">
        <v>2538</v>
      </c>
      <c r="L3369" s="20">
        <v>44</v>
      </c>
      <c r="M3369" s="20">
        <v>0</v>
      </c>
      <c r="N3369" s="20">
        <v>7.7</v>
      </c>
      <c r="O3369" s="20">
        <v>105</v>
      </c>
      <c r="P3369" s="20">
        <v>87</v>
      </c>
      <c r="Q3369" s="3">
        <v>515005</v>
      </c>
      <c r="R3369" s="3">
        <v>560000</v>
      </c>
      <c r="S3369" s="3">
        <f t="shared" si="520"/>
        <v>-44995</v>
      </c>
      <c r="T3369" s="4">
        <f t="shared" si="521"/>
        <v>-8.0348214285714287E-2</v>
      </c>
      <c r="U3369" s="5">
        <f t="shared" si="522"/>
        <v>30.767860714285714</v>
      </c>
      <c r="V3369" s="2">
        <f t="shared" si="523"/>
        <v>1964</v>
      </c>
      <c r="W3369" s="18" t="str">
        <f t="shared" si="524"/>
        <v>may</v>
      </c>
      <c r="X3369" s="18" t="str">
        <f t="shared" si="525"/>
        <v>Richard Lester</v>
      </c>
      <c r="Y3369" s="18" t="str">
        <f t="shared" si="526"/>
        <v>A HARD DAY'S NİGHT</v>
      </c>
      <c r="Z3369" s="18" t="str">
        <f t="shared" si="527"/>
        <v>Normal</v>
      </c>
      <c r="AA3369" s="18" t="str">
        <f>VLOOKUP(D3369, lookups!$A$2:$B$18, 2, FALSE)</f>
        <v>Medium Budget</v>
      </c>
      <c r="AB3369" s="18" t="str">
        <f t="shared" si="528"/>
        <v>Not Recommended</v>
      </c>
      <c r="AC3369" s="18" t="str">
        <f t="shared" si="529"/>
        <v>Normal</v>
      </c>
    </row>
    <row r="3370" spans="1:29" x14ac:dyDescent="0.35">
      <c r="A3370" s="18" t="s">
        <v>5714</v>
      </c>
      <c r="B3370" s="19">
        <v>40532</v>
      </c>
      <c r="C3370" s="18" t="s">
        <v>50</v>
      </c>
      <c r="D3370" s="18" t="s">
        <v>38</v>
      </c>
      <c r="E3370" s="18" t="s">
        <v>178</v>
      </c>
      <c r="F3370" s="18" t="s">
        <v>179</v>
      </c>
      <c r="G3370" s="18" t="s">
        <v>110</v>
      </c>
      <c r="H3370" s="18" t="s">
        <v>5715</v>
      </c>
      <c r="I3370" s="18" t="s">
        <v>5716</v>
      </c>
      <c r="J3370" s="20">
        <v>74</v>
      </c>
      <c r="K3370" s="20">
        <v>143</v>
      </c>
      <c r="L3370" s="20">
        <v>3</v>
      </c>
      <c r="M3370" s="20">
        <v>0</v>
      </c>
      <c r="N3370" s="20">
        <v>7.2</v>
      </c>
      <c r="O3370" s="20">
        <v>87</v>
      </c>
      <c r="P3370" s="20">
        <v>100</v>
      </c>
      <c r="Q3370" s="3">
        <v>513836</v>
      </c>
      <c r="R3370" s="3">
        <v>4600000</v>
      </c>
      <c r="S3370" s="3">
        <f t="shared" si="520"/>
        <v>-4086164</v>
      </c>
      <c r="T3370" s="4">
        <f t="shared" si="521"/>
        <v>-0.88829652173913043</v>
      </c>
      <c r="U3370" s="5">
        <f t="shared" si="522"/>
        <v>28.44468139130435</v>
      </c>
      <c r="V3370" s="2">
        <f t="shared" si="523"/>
        <v>2010</v>
      </c>
      <c r="W3370" s="18" t="str">
        <f t="shared" si="524"/>
        <v>dekabr</v>
      </c>
      <c r="X3370" s="18" t="str">
        <f t="shared" si="525"/>
        <v>Michel Leclerc</v>
      </c>
      <c r="Y3370" s="18" t="str">
        <f t="shared" si="526"/>
        <v>THE NAMES OF LOVE</v>
      </c>
      <c r="Z3370" s="18" t="str">
        <f t="shared" si="527"/>
        <v>Normal</v>
      </c>
      <c r="AA3370" s="18" t="str">
        <f>VLOOKUP(D3370, lookups!$A$2:$B$18, 2, FALSE)</f>
        <v>Medium Budget</v>
      </c>
      <c r="AB3370" s="18" t="str">
        <f t="shared" si="528"/>
        <v>Not Recommended</v>
      </c>
      <c r="AC3370" s="18" t="str">
        <f t="shared" si="529"/>
        <v>Normal</v>
      </c>
    </row>
    <row r="3371" spans="1:29" x14ac:dyDescent="0.35">
      <c r="A3371" s="18" t="s">
        <v>4886</v>
      </c>
      <c r="B3371" s="19">
        <v>39677</v>
      </c>
      <c r="C3371" s="18" t="s">
        <v>50</v>
      </c>
      <c r="D3371" s="18" t="s">
        <v>58</v>
      </c>
      <c r="E3371" s="18" t="s">
        <v>21</v>
      </c>
      <c r="F3371" s="18" t="s">
        <v>22</v>
      </c>
      <c r="G3371" s="18" t="s">
        <v>102</v>
      </c>
      <c r="H3371" s="18" t="s">
        <v>245</v>
      </c>
      <c r="I3371" s="18" t="s">
        <v>4887</v>
      </c>
      <c r="J3371" s="20">
        <v>795</v>
      </c>
      <c r="K3371" s="20">
        <v>2449</v>
      </c>
      <c r="L3371" s="20">
        <v>0</v>
      </c>
      <c r="M3371" s="20">
        <v>211</v>
      </c>
      <c r="N3371" s="20">
        <v>4.4000000000000004</v>
      </c>
      <c r="O3371" s="20">
        <v>41</v>
      </c>
      <c r="P3371" s="20">
        <v>94</v>
      </c>
      <c r="Q3371" s="3">
        <v>511920</v>
      </c>
      <c r="R3371" s="3">
        <v>40000000</v>
      </c>
      <c r="S3371" s="3">
        <f t="shared" si="520"/>
        <v>-39488080</v>
      </c>
      <c r="T3371" s="4">
        <f t="shared" si="521"/>
        <v>-0.98720200000000002</v>
      </c>
      <c r="U3371" s="5">
        <f t="shared" si="522"/>
        <v>17.226219200000003</v>
      </c>
      <c r="V3371" s="2">
        <f t="shared" si="523"/>
        <v>2008</v>
      </c>
      <c r="W3371" s="18" t="str">
        <f t="shared" si="524"/>
        <v>avgust</v>
      </c>
      <c r="X3371" s="18" t="str">
        <f t="shared" si="525"/>
        <v>Marc F. Adler</v>
      </c>
      <c r="Y3371" s="18" t="str">
        <f t="shared" si="526"/>
        <v>DELGO</v>
      </c>
      <c r="Z3371" s="18" t="str">
        <f t="shared" si="527"/>
        <v>Normal</v>
      </c>
      <c r="AA3371" s="18" t="str">
        <f>VLOOKUP(D3371, lookups!$A$2:$B$18, 2, FALSE)</f>
        <v>High Budget</v>
      </c>
      <c r="AB3371" s="18" t="str">
        <f t="shared" si="528"/>
        <v>Not Recommended</v>
      </c>
      <c r="AC3371" s="18" t="str">
        <f t="shared" si="529"/>
        <v>High Buzz Mismatch</v>
      </c>
    </row>
    <row r="3372" spans="1:29" x14ac:dyDescent="0.35">
      <c r="A3372" s="18" t="s">
        <v>3539</v>
      </c>
      <c r="B3372" s="19">
        <v>37771</v>
      </c>
      <c r="C3372" s="18" t="s">
        <v>50</v>
      </c>
      <c r="D3372" s="18" t="s">
        <v>58</v>
      </c>
      <c r="E3372" s="18" t="s">
        <v>3540</v>
      </c>
      <c r="F3372" s="18" t="s">
        <v>352</v>
      </c>
      <c r="H3372" s="18" t="s">
        <v>3541</v>
      </c>
      <c r="I3372" s="18" t="s">
        <v>3542</v>
      </c>
      <c r="J3372" s="20">
        <v>0</v>
      </c>
      <c r="K3372" s="20">
        <v>0</v>
      </c>
      <c r="L3372" s="20">
        <v>28</v>
      </c>
      <c r="M3372" s="20">
        <v>353</v>
      </c>
      <c r="N3372" s="20">
        <v>7.5</v>
      </c>
      <c r="O3372" s="20">
        <v>44</v>
      </c>
      <c r="P3372" s="20">
        <v>108</v>
      </c>
      <c r="Q3372" s="3">
        <v>505295</v>
      </c>
      <c r="R3372" s="3">
        <v>1800000</v>
      </c>
      <c r="S3372" s="3">
        <f t="shared" si="520"/>
        <v>-1294705</v>
      </c>
      <c r="T3372" s="4">
        <f t="shared" si="521"/>
        <v>-0.71928055555555559</v>
      </c>
      <c r="U3372" s="5">
        <f t="shared" si="522"/>
        <v>29.747587777777778</v>
      </c>
      <c r="V3372" s="2">
        <f t="shared" si="523"/>
        <v>2003</v>
      </c>
      <c r="W3372" s="18" t="str">
        <f t="shared" si="524"/>
        <v>may</v>
      </c>
      <c r="X3372" s="18" t="str">
        <f t="shared" si="525"/>
        <v>Khyentse Norbu</v>
      </c>
      <c r="Y3372" s="18" t="str">
        <f t="shared" si="526"/>
        <v>TRAVELERS AND MAGİCİANS</v>
      </c>
      <c r="Z3372" s="18" t="str">
        <f t="shared" si="527"/>
        <v>Normal</v>
      </c>
      <c r="AA3372" s="18" t="str">
        <f>VLOOKUP(D3372, lookups!$A$2:$B$18, 2, FALSE)</f>
        <v>High Budget</v>
      </c>
      <c r="AB3372" s="18" t="str">
        <f t="shared" si="528"/>
        <v>Not Recommended</v>
      </c>
      <c r="AC3372" s="18" t="str">
        <f t="shared" si="529"/>
        <v>Normal</v>
      </c>
    </row>
    <row r="3373" spans="1:29" x14ac:dyDescent="0.35">
      <c r="A3373" s="18" t="s">
        <v>3839</v>
      </c>
      <c r="B3373" s="19">
        <v>38338</v>
      </c>
      <c r="C3373" s="18" t="s">
        <v>50</v>
      </c>
      <c r="D3373" s="18" t="s">
        <v>27</v>
      </c>
      <c r="E3373" s="18" t="s">
        <v>3840</v>
      </c>
      <c r="F3373" s="18" t="s">
        <v>22</v>
      </c>
      <c r="G3373" s="18" t="s">
        <v>110</v>
      </c>
      <c r="H3373" s="18" t="s">
        <v>3841</v>
      </c>
      <c r="I3373" s="18" t="s">
        <v>1192</v>
      </c>
      <c r="J3373" s="20">
        <v>260</v>
      </c>
      <c r="K3373" s="20">
        <v>705</v>
      </c>
      <c r="L3373" s="20">
        <v>0</v>
      </c>
      <c r="M3373" s="20">
        <v>13000</v>
      </c>
      <c r="N3373" s="20">
        <v>7.1</v>
      </c>
      <c r="O3373" s="20">
        <v>406</v>
      </c>
      <c r="P3373" s="20">
        <v>120</v>
      </c>
      <c r="Q3373" s="3">
        <v>499263</v>
      </c>
      <c r="R3373" s="3">
        <v>30000000</v>
      </c>
      <c r="S3373" s="3">
        <f t="shared" si="520"/>
        <v>-29500737</v>
      </c>
      <c r="T3373" s="4">
        <f t="shared" si="521"/>
        <v>-0.98335790000000001</v>
      </c>
      <c r="U3373" s="5">
        <f t="shared" si="522"/>
        <v>29.306656839999999</v>
      </c>
      <c r="V3373" s="2">
        <f t="shared" si="523"/>
        <v>2004</v>
      </c>
      <c r="W3373" s="18" t="str">
        <f t="shared" si="524"/>
        <v>dekabr</v>
      </c>
      <c r="X3373" s="18" t="str">
        <f t="shared" si="525"/>
        <v>Mel Gibson</v>
      </c>
      <c r="Y3373" s="18" t="str">
        <f t="shared" si="526"/>
        <v>THE PASSİON OF THE CHRİST</v>
      </c>
      <c r="Z3373" s="18" t="str">
        <f t="shared" si="527"/>
        <v>Normal</v>
      </c>
      <c r="AA3373" s="18" t="str">
        <f>VLOOKUP(D3373, lookups!$A$2:$B$18, 2, FALSE)</f>
        <v>Medium Budget</v>
      </c>
      <c r="AB3373" s="18" t="str">
        <f t="shared" si="528"/>
        <v>Not Recommended</v>
      </c>
      <c r="AC3373" s="18" t="str">
        <f t="shared" si="529"/>
        <v>Normal</v>
      </c>
    </row>
    <row r="3374" spans="1:29" x14ac:dyDescent="0.35">
      <c r="A3374" s="18" t="s">
        <v>1554</v>
      </c>
      <c r="B3374" s="19">
        <v>35507</v>
      </c>
      <c r="C3374" s="18" t="s">
        <v>50</v>
      </c>
      <c r="D3374" s="18" t="s">
        <v>312</v>
      </c>
      <c r="E3374" s="18" t="s">
        <v>21</v>
      </c>
      <c r="F3374" s="18" t="s">
        <v>356</v>
      </c>
      <c r="G3374" s="18" t="s">
        <v>110</v>
      </c>
      <c r="H3374" s="18" t="s">
        <v>1555</v>
      </c>
      <c r="I3374" s="18" t="s">
        <v>1556</v>
      </c>
      <c r="J3374" s="20">
        <v>686</v>
      </c>
      <c r="K3374" s="20">
        <v>1743</v>
      </c>
      <c r="L3374" s="20">
        <v>165</v>
      </c>
      <c r="M3374" s="20">
        <v>11000</v>
      </c>
      <c r="N3374" s="20">
        <v>7.3</v>
      </c>
      <c r="O3374" s="20">
        <v>99</v>
      </c>
      <c r="P3374" s="20">
        <v>90</v>
      </c>
      <c r="Q3374" s="3">
        <v>489220</v>
      </c>
      <c r="R3374" s="3">
        <v>365000</v>
      </c>
      <c r="S3374" s="3">
        <f t="shared" si="520"/>
        <v>124220</v>
      </c>
      <c r="T3374" s="4">
        <f t="shared" si="521"/>
        <v>0.34032876712328769</v>
      </c>
      <c r="U3374" s="5">
        <f t="shared" si="522"/>
        <v>30.436131506849314</v>
      </c>
      <c r="V3374" s="2">
        <f t="shared" si="523"/>
        <v>1997</v>
      </c>
      <c r="W3374" s="18" t="str">
        <f t="shared" si="524"/>
        <v>mart</v>
      </c>
      <c r="X3374" s="18" t="str">
        <f t="shared" si="525"/>
        <v>Vincenzo Natali</v>
      </c>
      <c r="Y3374" s="18" t="str">
        <f t="shared" si="526"/>
        <v>CUBE</v>
      </c>
      <c r="Z3374" s="18" t="str">
        <f t="shared" si="527"/>
        <v>Normal</v>
      </c>
      <c r="AA3374" s="18" t="str">
        <f>VLOOKUP(D3374, lookups!$A$2:$B$18, 2, FALSE)</f>
        <v>Medium Budget</v>
      </c>
      <c r="AB3374" s="18" t="str">
        <f t="shared" si="528"/>
        <v>Not Recommended</v>
      </c>
      <c r="AC3374" s="18" t="str">
        <f t="shared" si="529"/>
        <v>Normal</v>
      </c>
    </row>
    <row r="3375" spans="1:29" x14ac:dyDescent="0.35">
      <c r="A3375" s="18" t="s">
        <v>2842</v>
      </c>
      <c r="B3375" s="19">
        <v>37192</v>
      </c>
      <c r="C3375" s="18" t="s">
        <v>19</v>
      </c>
      <c r="D3375" s="18" t="s">
        <v>95</v>
      </c>
      <c r="E3375" s="18" t="s">
        <v>1147</v>
      </c>
      <c r="F3375" s="18" t="s">
        <v>1148</v>
      </c>
      <c r="G3375" s="18" t="s">
        <v>102</v>
      </c>
      <c r="H3375" s="18" t="s">
        <v>2843</v>
      </c>
      <c r="I3375" s="18" t="s">
        <v>2844</v>
      </c>
      <c r="J3375" s="20">
        <v>478</v>
      </c>
      <c r="K3375" s="20">
        <v>700</v>
      </c>
      <c r="L3375" s="20">
        <v>0</v>
      </c>
      <c r="M3375" s="20">
        <v>0</v>
      </c>
      <c r="N3375" s="20">
        <v>7.3</v>
      </c>
      <c r="O3375" s="20">
        <v>246</v>
      </c>
      <c r="P3375" s="20">
        <v>85</v>
      </c>
      <c r="Q3375" s="3">
        <v>488872</v>
      </c>
      <c r="R3375" s="3">
        <v>10000000</v>
      </c>
      <c r="S3375" s="3">
        <f t="shared" si="520"/>
        <v>-9511128</v>
      </c>
      <c r="T3375" s="4">
        <f t="shared" si="521"/>
        <v>-0.95111279999999998</v>
      </c>
      <c r="U3375" s="5">
        <f t="shared" si="522"/>
        <v>28.819554879999998</v>
      </c>
      <c r="V3375" s="2">
        <f t="shared" si="523"/>
        <v>2001</v>
      </c>
      <c r="W3375" s="18" t="str">
        <f t="shared" si="524"/>
        <v>oktyabr</v>
      </c>
      <c r="X3375" s="18" t="str">
        <f t="shared" si="525"/>
        <v>Stephen Chow</v>
      </c>
      <c r="Y3375" s="18" t="str">
        <f t="shared" si="526"/>
        <v>SHAOLİN SOCCER</v>
      </c>
      <c r="Z3375" s="18" t="str">
        <f t="shared" si="527"/>
        <v>Normal</v>
      </c>
      <c r="AA3375" s="18" t="str">
        <f>VLOOKUP(D3375, lookups!$A$2:$B$18, 2, FALSE)</f>
        <v>High Budget</v>
      </c>
      <c r="AB3375" s="18" t="str">
        <f t="shared" si="528"/>
        <v>Not Recommended</v>
      </c>
      <c r="AC3375" s="18" t="str">
        <f t="shared" si="529"/>
        <v>Normal</v>
      </c>
    </row>
    <row r="3376" spans="1:29" x14ac:dyDescent="0.35">
      <c r="A3376" s="18" t="s">
        <v>6234</v>
      </c>
      <c r="B3376" s="19">
        <v>41163</v>
      </c>
      <c r="C3376" s="18" t="s">
        <v>50</v>
      </c>
      <c r="D3376" s="18" t="s">
        <v>79</v>
      </c>
      <c r="E3376" s="18" t="s">
        <v>6012</v>
      </c>
      <c r="F3376" s="18" t="s">
        <v>101</v>
      </c>
      <c r="G3376" s="18" t="s">
        <v>23</v>
      </c>
      <c r="H3376" s="18" t="s">
        <v>6235</v>
      </c>
      <c r="I3376" s="18" t="s">
        <v>6236</v>
      </c>
      <c r="J3376" s="20">
        <v>3</v>
      </c>
      <c r="K3376" s="20">
        <v>6</v>
      </c>
      <c r="L3376" s="20">
        <v>50</v>
      </c>
      <c r="M3376" s="20">
        <v>20000</v>
      </c>
      <c r="N3376" s="20">
        <v>8.1999999999999993</v>
      </c>
      <c r="O3376" s="20">
        <v>248</v>
      </c>
      <c r="P3376" s="20">
        <v>96</v>
      </c>
      <c r="Q3376" s="3">
        <v>484221</v>
      </c>
      <c r="R3376" s="3">
        <v>1000000</v>
      </c>
      <c r="S3376" s="3">
        <f t="shared" si="520"/>
        <v>-515779</v>
      </c>
      <c r="T3376" s="4">
        <f t="shared" si="521"/>
        <v>-0.51577899999999999</v>
      </c>
      <c r="U3376" s="5">
        <f t="shared" si="522"/>
        <v>34.593688399999998</v>
      </c>
      <c r="V3376" s="2">
        <f t="shared" si="523"/>
        <v>2012</v>
      </c>
      <c r="W3376" s="18" t="str">
        <f t="shared" si="524"/>
        <v>sentyabr</v>
      </c>
      <c r="X3376" s="18" t="str">
        <f t="shared" si="525"/>
        <v>Joshua Oppenheimer</v>
      </c>
      <c r="Y3376" s="18" t="str">
        <f t="shared" si="526"/>
        <v>THE ACT OF KİLLİNG</v>
      </c>
      <c r="Z3376" s="18" t="str">
        <f t="shared" si="527"/>
        <v>Normal</v>
      </c>
      <c r="AA3376" s="18" t="str">
        <f>VLOOKUP(D3376, lookups!$A$2:$B$18, 2, FALSE)</f>
        <v>Medium Budget</v>
      </c>
      <c r="AB3376" s="18" t="str">
        <f t="shared" si="528"/>
        <v>Not Recommended</v>
      </c>
      <c r="AC3376" s="18" t="str">
        <f t="shared" si="529"/>
        <v>High Buzz / High Score</v>
      </c>
    </row>
    <row r="3377" spans="1:29" x14ac:dyDescent="0.35">
      <c r="A3377" s="18" t="s">
        <v>4306</v>
      </c>
      <c r="B3377" s="19">
        <v>38972</v>
      </c>
      <c r="C3377" s="18" t="s">
        <v>50</v>
      </c>
      <c r="D3377" s="18" t="s">
        <v>95</v>
      </c>
      <c r="E3377" s="18" t="s">
        <v>21</v>
      </c>
      <c r="F3377" s="18" t="s">
        <v>22</v>
      </c>
      <c r="G3377" s="18" t="s">
        <v>150</v>
      </c>
      <c r="H3377" s="18" t="s">
        <v>4307</v>
      </c>
      <c r="I3377" s="18" t="s">
        <v>4308</v>
      </c>
      <c r="J3377" s="20">
        <v>826</v>
      </c>
      <c r="K3377" s="20">
        <v>4473</v>
      </c>
      <c r="L3377" s="20">
        <v>23</v>
      </c>
      <c r="M3377" s="20">
        <v>0</v>
      </c>
      <c r="N3377" s="20">
        <v>4.8</v>
      </c>
      <c r="O3377" s="20">
        <v>110</v>
      </c>
      <c r="P3377" s="20">
        <v>87</v>
      </c>
      <c r="Q3377" s="3">
        <v>480314</v>
      </c>
      <c r="R3377" s="3">
        <v>21000000</v>
      </c>
      <c r="S3377" s="3">
        <f t="shared" si="520"/>
        <v>-20519686</v>
      </c>
      <c r="T3377" s="4">
        <f t="shared" si="521"/>
        <v>-0.97712790476190481</v>
      </c>
      <c r="U3377" s="5">
        <f t="shared" si="522"/>
        <v>18.809148838095236</v>
      </c>
      <c r="V3377" s="2">
        <f t="shared" si="523"/>
        <v>2006</v>
      </c>
      <c r="W3377" s="18" t="str">
        <f t="shared" si="524"/>
        <v>sentyabr</v>
      </c>
      <c r="X3377" s="18" t="str">
        <f t="shared" si="525"/>
        <v>Corey Yuen</v>
      </c>
      <c r="Y3377" s="18" t="str">
        <f t="shared" si="526"/>
        <v>DOA: DEAD OR ALİVE</v>
      </c>
      <c r="Z3377" s="18" t="str">
        <f t="shared" si="527"/>
        <v>Normal</v>
      </c>
      <c r="AA3377" s="18" t="str">
        <f>VLOOKUP(D3377, lookups!$A$2:$B$18, 2, FALSE)</f>
        <v>High Budget</v>
      </c>
      <c r="AB3377" s="18" t="str">
        <f t="shared" si="528"/>
        <v>Not Recommended</v>
      </c>
      <c r="AC3377" s="18" t="str">
        <f t="shared" si="529"/>
        <v>High Buzz Mismatch</v>
      </c>
    </row>
    <row r="3378" spans="1:29" x14ac:dyDescent="0.35">
      <c r="A3378" s="18" t="s">
        <v>5059</v>
      </c>
      <c r="B3378" s="19">
        <v>39803</v>
      </c>
      <c r="C3378" s="18" t="s">
        <v>50</v>
      </c>
      <c r="D3378" s="18" t="s">
        <v>95</v>
      </c>
      <c r="E3378" s="18" t="s">
        <v>28</v>
      </c>
      <c r="F3378" s="18" t="s">
        <v>29</v>
      </c>
      <c r="G3378" s="18" t="s">
        <v>110</v>
      </c>
      <c r="H3378" s="18" t="s">
        <v>1861</v>
      </c>
      <c r="I3378" s="18" t="s">
        <v>2538</v>
      </c>
      <c r="J3378" s="20">
        <v>486</v>
      </c>
      <c r="K3378" s="20">
        <v>1601</v>
      </c>
      <c r="L3378" s="20">
        <v>34</v>
      </c>
      <c r="M3378" s="20">
        <v>0</v>
      </c>
      <c r="N3378" s="20">
        <v>7.4</v>
      </c>
      <c r="O3378" s="20">
        <v>160</v>
      </c>
      <c r="P3378" s="20">
        <v>184</v>
      </c>
      <c r="Q3378" s="3">
        <v>476270</v>
      </c>
      <c r="R3378" s="3">
        <v>20000000</v>
      </c>
      <c r="S3378" s="3">
        <f t="shared" si="520"/>
        <v>-19523730</v>
      </c>
      <c r="T3378" s="4">
        <f t="shared" si="521"/>
        <v>-0.97618649999999996</v>
      </c>
      <c r="U3378" s="5">
        <f t="shared" si="522"/>
        <v>29.2095254</v>
      </c>
      <c r="V3378" s="2">
        <f t="shared" si="523"/>
        <v>2008</v>
      </c>
      <c r="W3378" s="18" t="str">
        <f t="shared" si="524"/>
        <v>dekabr</v>
      </c>
      <c r="X3378" s="18" t="str">
        <f t="shared" si="525"/>
        <v>Uli Edel</v>
      </c>
      <c r="Y3378" s="18" t="str">
        <f t="shared" si="526"/>
        <v>THE BAADER MEİNHOF COMPLEX</v>
      </c>
      <c r="Z3378" s="18" t="str">
        <f t="shared" si="527"/>
        <v>Normal</v>
      </c>
      <c r="AA3378" s="18" t="str">
        <f>VLOOKUP(D3378, lookups!$A$2:$B$18, 2, FALSE)</f>
        <v>High Budget</v>
      </c>
      <c r="AB3378" s="18" t="str">
        <f t="shared" si="528"/>
        <v>Not Recommended</v>
      </c>
      <c r="AC3378" s="18" t="str">
        <f t="shared" si="529"/>
        <v>Normal</v>
      </c>
    </row>
    <row r="3379" spans="1:29" x14ac:dyDescent="0.35">
      <c r="A3379" s="18" t="s">
        <v>4262</v>
      </c>
      <c r="B3379" s="19">
        <v>38990</v>
      </c>
      <c r="C3379" s="18" t="s">
        <v>50</v>
      </c>
      <c r="D3379" s="18" t="s">
        <v>38</v>
      </c>
      <c r="E3379" s="18" t="s">
        <v>21</v>
      </c>
      <c r="F3379" s="18" t="s">
        <v>22</v>
      </c>
      <c r="G3379" s="18" t="s">
        <v>110</v>
      </c>
      <c r="H3379" s="18" t="s">
        <v>4263</v>
      </c>
      <c r="I3379" s="18" t="s">
        <v>4264</v>
      </c>
      <c r="J3379" s="20">
        <v>833</v>
      </c>
      <c r="K3379" s="20">
        <v>2753</v>
      </c>
      <c r="L3379" s="20">
        <v>3</v>
      </c>
      <c r="M3379" s="20">
        <v>323</v>
      </c>
      <c r="N3379" s="20">
        <v>6</v>
      </c>
      <c r="O3379" s="20">
        <v>20</v>
      </c>
      <c r="P3379" s="20">
        <v>86</v>
      </c>
      <c r="Q3379" s="3">
        <v>475000</v>
      </c>
      <c r="R3379" s="3">
        <v>2800000</v>
      </c>
      <c r="S3379" s="3">
        <f t="shared" si="520"/>
        <v>-2325000</v>
      </c>
      <c r="T3379" s="4">
        <f t="shared" si="521"/>
        <v>-0.8303571428571429</v>
      </c>
      <c r="U3379" s="5">
        <f t="shared" si="522"/>
        <v>23.700157142857144</v>
      </c>
      <c r="V3379" s="2">
        <f t="shared" si="523"/>
        <v>2006</v>
      </c>
      <c r="W3379" s="18" t="str">
        <f t="shared" si="524"/>
        <v>sentyabr</v>
      </c>
      <c r="X3379" s="18" t="str">
        <f t="shared" si="525"/>
        <v>Frank Sebastiano</v>
      </c>
      <c r="Y3379" s="18" t="str">
        <f t="shared" si="526"/>
        <v>BEER LEAGUE</v>
      </c>
      <c r="Z3379" s="18" t="str">
        <f t="shared" si="527"/>
        <v>Normal</v>
      </c>
      <c r="AA3379" s="18" t="str">
        <f>VLOOKUP(D3379, lookups!$A$2:$B$18, 2, FALSE)</f>
        <v>Medium Budget</v>
      </c>
      <c r="AB3379" s="18" t="str">
        <f t="shared" si="528"/>
        <v>Not Recommended</v>
      </c>
      <c r="AC3379" s="18" t="str">
        <f t="shared" si="529"/>
        <v>Normal</v>
      </c>
    </row>
    <row r="3380" spans="1:29" x14ac:dyDescent="0.35">
      <c r="A3380" s="18" t="s">
        <v>6038</v>
      </c>
      <c r="B3380" s="19">
        <v>40856</v>
      </c>
      <c r="C3380" s="18" t="s">
        <v>50</v>
      </c>
      <c r="D3380" s="18" t="s">
        <v>27</v>
      </c>
      <c r="E3380" s="18" t="s">
        <v>21</v>
      </c>
      <c r="F3380" s="18" t="s">
        <v>101</v>
      </c>
      <c r="G3380" s="18" t="s">
        <v>23</v>
      </c>
      <c r="H3380" s="18" t="s">
        <v>6039</v>
      </c>
      <c r="I3380" s="18" t="s">
        <v>6040</v>
      </c>
      <c r="J3380" s="20">
        <v>507</v>
      </c>
      <c r="K3380" s="20">
        <v>654</v>
      </c>
      <c r="L3380" s="20">
        <v>131</v>
      </c>
      <c r="M3380" s="20">
        <v>0</v>
      </c>
      <c r="N3380" s="20">
        <v>7.7</v>
      </c>
      <c r="O3380" s="20">
        <v>143</v>
      </c>
      <c r="P3380" s="20">
        <v>97</v>
      </c>
      <c r="Q3380" s="3">
        <v>469947</v>
      </c>
      <c r="R3380" s="3">
        <v>120000</v>
      </c>
      <c r="S3380" s="3">
        <f t="shared" si="520"/>
        <v>349947</v>
      </c>
      <c r="T3380" s="4">
        <f t="shared" si="521"/>
        <v>2.9162249999999998</v>
      </c>
      <c r="U3380" s="5">
        <f t="shared" si="522"/>
        <v>31.96649</v>
      </c>
      <c r="V3380" s="2">
        <f t="shared" si="523"/>
        <v>2011</v>
      </c>
      <c r="W3380" s="18" t="str">
        <f t="shared" si="524"/>
        <v>noyabr</v>
      </c>
      <c r="X3380" s="18" t="str">
        <f t="shared" si="525"/>
        <v>Andrew Haigh</v>
      </c>
      <c r="Y3380" s="18" t="str">
        <f t="shared" si="526"/>
        <v>WEEKEND</v>
      </c>
      <c r="Z3380" s="18" t="str">
        <f t="shared" si="527"/>
        <v>Normal</v>
      </c>
      <c r="AA3380" s="18" t="str">
        <f>VLOOKUP(D3380, lookups!$A$2:$B$18, 2, FALSE)</f>
        <v>Medium Budget</v>
      </c>
      <c r="AB3380" s="18" t="str">
        <f t="shared" si="528"/>
        <v>Not Recommended</v>
      </c>
      <c r="AC3380" s="18" t="str">
        <f t="shared" si="529"/>
        <v>Normal</v>
      </c>
    </row>
    <row r="3381" spans="1:29" x14ac:dyDescent="0.35">
      <c r="A3381" s="18" t="s">
        <v>1561</v>
      </c>
      <c r="B3381" s="19">
        <v>35496</v>
      </c>
      <c r="C3381" s="18" t="s">
        <v>50</v>
      </c>
      <c r="D3381" s="18" t="s">
        <v>38</v>
      </c>
      <c r="E3381" s="18" t="s">
        <v>21</v>
      </c>
      <c r="F3381" s="18" t="s">
        <v>22</v>
      </c>
      <c r="G3381" s="18" t="s">
        <v>110</v>
      </c>
      <c r="H3381" s="18" t="s">
        <v>1421</v>
      </c>
      <c r="I3381" s="18" t="s">
        <v>1562</v>
      </c>
      <c r="J3381" s="20">
        <v>611</v>
      </c>
      <c r="K3381" s="20">
        <v>1692</v>
      </c>
      <c r="L3381" s="20">
        <v>4</v>
      </c>
      <c r="M3381" s="20">
        <v>166</v>
      </c>
      <c r="N3381" s="20">
        <v>7</v>
      </c>
      <c r="O3381" s="20">
        <v>28</v>
      </c>
      <c r="P3381" s="20">
        <v>97</v>
      </c>
      <c r="Q3381" s="3">
        <v>464655</v>
      </c>
      <c r="R3381" s="3">
        <v>1000000</v>
      </c>
      <c r="S3381" s="3">
        <f t="shared" si="520"/>
        <v>-535345</v>
      </c>
      <c r="T3381" s="4">
        <f t="shared" si="521"/>
        <v>-0.53534499999999996</v>
      </c>
      <c r="U3381" s="5">
        <f t="shared" si="522"/>
        <v>27.802462000000002</v>
      </c>
      <c r="V3381" s="2">
        <f t="shared" si="523"/>
        <v>1997</v>
      </c>
      <c r="W3381" s="18" t="str">
        <f t="shared" si="524"/>
        <v>mart</v>
      </c>
      <c r="X3381" s="18" t="str">
        <f t="shared" si="525"/>
        <v>Finn Taylor</v>
      </c>
      <c r="Y3381" s="18" t="str">
        <f t="shared" si="526"/>
        <v>DREAM WİTH THE FİSHES</v>
      </c>
      <c r="Z3381" s="18" t="str">
        <f t="shared" si="527"/>
        <v>Normal</v>
      </c>
      <c r="AA3381" s="18" t="str">
        <f>VLOOKUP(D3381, lookups!$A$2:$B$18, 2, FALSE)</f>
        <v>Medium Budget</v>
      </c>
      <c r="AB3381" s="18" t="str">
        <f t="shared" si="528"/>
        <v>Not Recommended</v>
      </c>
      <c r="AC3381" s="18" t="str">
        <f t="shared" si="529"/>
        <v>Normal</v>
      </c>
    </row>
    <row r="3382" spans="1:29" x14ac:dyDescent="0.35">
      <c r="A3382" s="18" t="s">
        <v>2994</v>
      </c>
      <c r="B3382" s="19">
        <v>37523</v>
      </c>
      <c r="C3382" s="18" t="s">
        <v>50</v>
      </c>
      <c r="D3382" s="18" t="s">
        <v>27</v>
      </c>
      <c r="E3382" s="18" t="s">
        <v>21</v>
      </c>
      <c r="F3382" s="18" t="s">
        <v>22</v>
      </c>
      <c r="G3382" s="18" t="s">
        <v>110</v>
      </c>
      <c r="H3382" s="18" t="s">
        <v>2995</v>
      </c>
      <c r="I3382" s="18" t="s">
        <v>2996</v>
      </c>
      <c r="J3382" s="20">
        <v>638</v>
      </c>
      <c r="K3382" s="20">
        <v>1641</v>
      </c>
      <c r="L3382" s="20">
        <v>22</v>
      </c>
      <c r="M3382" s="20">
        <v>115</v>
      </c>
      <c r="N3382" s="20">
        <v>6.7</v>
      </c>
      <c r="O3382" s="20">
        <v>44</v>
      </c>
      <c r="P3382" s="20">
        <v>88</v>
      </c>
      <c r="Q3382" s="3">
        <v>464126</v>
      </c>
      <c r="R3382" s="3">
        <v>1000000</v>
      </c>
      <c r="S3382" s="3">
        <f t="shared" si="520"/>
        <v>-535874</v>
      </c>
      <c r="T3382" s="4">
        <f t="shared" si="521"/>
        <v>-0.53587399999999996</v>
      </c>
      <c r="U3382" s="5">
        <f t="shared" si="522"/>
        <v>26.597150400000004</v>
      </c>
      <c r="V3382" s="2">
        <f t="shared" si="523"/>
        <v>2002</v>
      </c>
      <c r="W3382" s="18" t="str">
        <f t="shared" si="524"/>
        <v>sentyabr</v>
      </c>
      <c r="X3382" s="18" t="str">
        <f t="shared" si="525"/>
        <v>Karen Moncrieff</v>
      </c>
      <c r="Y3382" s="18" t="str">
        <f t="shared" si="526"/>
        <v>BLUE CAR</v>
      </c>
      <c r="Z3382" s="18" t="str">
        <f t="shared" si="527"/>
        <v>Normal</v>
      </c>
      <c r="AA3382" s="18" t="str">
        <f>VLOOKUP(D3382, lookups!$A$2:$B$18, 2, FALSE)</f>
        <v>Medium Budget</v>
      </c>
      <c r="AB3382" s="18" t="str">
        <f t="shared" si="528"/>
        <v>Not Recommended</v>
      </c>
      <c r="AC3382" s="18" t="str">
        <f t="shared" si="529"/>
        <v>Normal</v>
      </c>
    </row>
    <row r="3383" spans="1:29" x14ac:dyDescent="0.35">
      <c r="A3383" s="18" t="s">
        <v>2884</v>
      </c>
      <c r="B3383" s="19">
        <v>37109</v>
      </c>
      <c r="C3383" s="18" t="s">
        <v>50</v>
      </c>
      <c r="D3383" s="18" t="s">
        <v>95</v>
      </c>
      <c r="E3383" s="18" t="s">
        <v>2885</v>
      </c>
      <c r="F3383" s="18" t="s">
        <v>2886</v>
      </c>
      <c r="G3383" s="18" t="s">
        <v>110</v>
      </c>
      <c r="H3383" s="18" t="s">
        <v>2887</v>
      </c>
      <c r="I3383" s="18" t="s">
        <v>2888</v>
      </c>
      <c r="J3383" s="20">
        <v>7</v>
      </c>
      <c r="K3383" s="20">
        <v>32</v>
      </c>
      <c r="L3383" s="20">
        <v>6</v>
      </c>
      <c r="M3383" s="20">
        <v>124</v>
      </c>
      <c r="N3383" s="20">
        <v>6.6</v>
      </c>
      <c r="O3383" s="20">
        <v>31</v>
      </c>
      <c r="P3383" s="20">
        <v>300</v>
      </c>
      <c r="Q3383" s="3">
        <v>454255</v>
      </c>
      <c r="R3383" s="3">
        <v>400000000</v>
      </c>
      <c r="S3383" s="3">
        <f t="shared" si="520"/>
        <v>-399545745</v>
      </c>
      <c r="T3383" s="4">
        <f t="shared" si="521"/>
        <v>-0.99886436249999999</v>
      </c>
      <c r="U3383" s="5">
        <f t="shared" si="522"/>
        <v>26.012854254999997</v>
      </c>
      <c r="V3383" s="2">
        <f t="shared" si="523"/>
        <v>2001</v>
      </c>
      <c r="W3383" s="18" t="str">
        <f t="shared" si="524"/>
        <v>avgust</v>
      </c>
      <c r="X3383" s="18" t="str">
        <f t="shared" si="525"/>
        <v>Chatrichalerm Yukol</v>
      </c>
      <c r="Y3383" s="18" t="str">
        <f t="shared" si="526"/>
        <v>THE LEGEND OF SURİYOTHAİ</v>
      </c>
      <c r="Z3383" s="18" t="str">
        <f t="shared" si="527"/>
        <v>Underperformer</v>
      </c>
      <c r="AA3383" s="18" t="str">
        <f>VLOOKUP(D3383, lookups!$A$2:$B$18, 2, FALSE)</f>
        <v>High Budget</v>
      </c>
      <c r="AB3383" s="18" t="str">
        <f t="shared" si="528"/>
        <v>Not Recommended</v>
      </c>
      <c r="AC3383" s="18" t="str">
        <f t="shared" si="529"/>
        <v>Normal</v>
      </c>
    </row>
    <row r="3384" spans="1:29" x14ac:dyDescent="0.35">
      <c r="A3384" s="18" t="s">
        <v>5694</v>
      </c>
      <c r="B3384" s="19">
        <v>40372</v>
      </c>
      <c r="C3384" s="18" t="s">
        <v>50</v>
      </c>
      <c r="D3384" s="18" t="s">
        <v>38</v>
      </c>
      <c r="E3384" s="18" t="s">
        <v>21</v>
      </c>
      <c r="F3384" s="18" t="s">
        <v>22</v>
      </c>
      <c r="G3384" s="18" t="s">
        <v>110</v>
      </c>
      <c r="H3384" s="18" t="s">
        <v>2881</v>
      </c>
      <c r="I3384" s="18" t="s">
        <v>5695</v>
      </c>
      <c r="J3384" s="20">
        <v>474</v>
      </c>
      <c r="K3384" s="20">
        <v>2029</v>
      </c>
      <c r="L3384" s="20">
        <v>30</v>
      </c>
      <c r="M3384" s="20">
        <v>916</v>
      </c>
      <c r="N3384" s="20">
        <v>5.9</v>
      </c>
      <c r="O3384" s="20">
        <v>104</v>
      </c>
      <c r="P3384" s="20">
        <v>108</v>
      </c>
      <c r="Q3384" s="3">
        <v>453079</v>
      </c>
      <c r="R3384" s="3">
        <v>7000000</v>
      </c>
      <c r="S3384" s="3">
        <f t="shared" si="520"/>
        <v>-6546921</v>
      </c>
      <c r="T3384" s="4">
        <f t="shared" si="521"/>
        <v>-0.93527442857142862</v>
      </c>
      <c r="U3384" s="5">
        <f t="shared" si="522"/>
        <v>23.31749022857143</v>
      </c>
      <c r="V3384" s="2">
        <f t="shared" si="523"/>
        <v>2010</v>
      </c>
      <c r="W3384" s="18" t="str">
        <f t="shared" si="524"/>
        <v>iyul</v>
      </c>
      <c r="X3384" s="18" t="str">
        <f t="shared" si="525"/>
        <v>Shari Springer Berman</v>
      </c>
      <c r="Y3384" s="18" t="str">
        <f t="shared" si="526"/>
        <v>THE EXTRA MAN</v>
      </c>
      <c r="Z3384" s="18" t="str">
        <f t="shared" si="527"/>
        <v>Normal</v>
      </c>
      <c r="AA3384" s="18" t="str">
        <f>VLOOKUP(D3384, lookups!$A$2:$B$18, 2, FALSE)</f>
        <v>Medium Budget</v>
      </c>
      <c r="AB3384" s="18" t="str">
        <f t="shared" si="528"/>
        <v>Not Recommended</v>
      </c>
      <c r="AC3384" s="18" t="str">
        <f t="shared" si="529"/>
        <v>High Buzz Mismatch</v>
      </c>
    </row>
    <row r="3385" spans="1:29" x14ac:dyDescent="0.35">
      <c r="A3385" s="18" t="s">
        <v>5396</v>
      </c>
      <c r="B3385" s="19">
        <v>40155</v>
      </c>
      <c r="C3385" s="18" t="s">
        <v>50</v>
      </c>
      <c r="D3385" s="18" t="s">
        <v>79</v>
      </c>
      <c r="E3385" s="18" t="s">
        <v>21</v>
      </c>
      <c r="F3385" s="18" t="s">
        <v>101</v>
      </c>
      <c r="G3385" s="18" t="s">
        <v>110</v>
      </c>
      <c r="H3385" s="18" t="s">
        <v>4550</v>
      </c>
      <c r="I3385" s="18" t="s">
        <v>5397</v>
      </c>
      <c r="J3385" s="20">
        <v>1000</v>
      </c>
      <c r="K3385" s="20">
        <v>1163</v>
      </c>
      <c r="L3385" s="20">
        <v>0</v>
      </c>
      <c r="M3385" s="20">
        <v>0</v>
      </c>
      <c r="N3385" s="20">
        <v>7.6</v>
      </c>
      <c r="O3385" s="20">
        <v>145</v>
      </c>
      <c r="P3385" s="20">
        <v>98</v>
      </c>
      <c r="Q3385" s="3">
        <v>449558</v>
      </c>
      <c r="R3385" s="3">
        <v>10000000</v>
      </c>
      <c r="S3385" s="3">
        <f t="shared" si="520"/>
        <v>-9550442</v>
      </c>
      <c r="T3385" s="4">
        <f t="shared" si="521"/>
        <v>-0.95504420000000001</v>
      </c>
      <c r="U3385" s="5">
        <f t="shared" si="522"/>
        <v>30.017982319999998</v>
      </c>
      <c r="V3385" s="2">
        <f t="shared" si="523"/>
        <v>2009</v>
      </c>
      <c r="W3385" s="18" t="str">
        <f t="shared" si="524"/>
        <v>dekabr</v>
      </c>
      <c r="X3385" s="18" t="str">
        <f t="shared" si="525"/>
        <v>Tom Hooper</v>
      </c>
      <c r="Y3385" s="18" t="str">
        <f t="shared" si="526"/>
        <v>THE DAMNED UNİTED</v>
      </c>
      <c r="Z3385" s="18" t="str">
        <f t="shared" si="527"/>
        <v>Normal</v>
      </c>
      <c r="AA3385" s="18" t="str">
        <f>VLOOKUP(D3385, lookups!$A$2:$B$18, 2, FALSE)</f>
        <v>Medium Budget</v>
      </c>
      <c r="AB3385" s="18" t="str">
        <f t="shared" si="528"/>
        <v>Not Recommended</v>
      </c>
      <c r="AC3385" s="18" t="str">
        <f t="shared" si="529"/>
        <v>Normal</v>
      </c>
    </row>
    <row r="3386" spans="1:29" x14ac:dyDescent="0.35">
      <c r="A3386" s="18" t="s">
        <v>2326</v>
      </c>
      <c r="B3386" s="19">
        <v>36807</v>
      </c>
      <c r="C3386" s="18" t="s">
        <v>50</v>
      </c>
      <c r="D3386" s="18" t="s">
        <v>20</v>
      </c>
      <c r="E3386" s="18" t="s">
        <v>21</v>
      </c>
      <c r="F3386" s="18" t="s">
        <v>22</v>
      </c>
      <c r="G3386" s="18" t="s">
        <v>110</v>
      </c>
      <c r="H3386" s="18" t="s">
        <v>1629</v>
      </c>
      <c r="I3386" s="18" t="s">
        <v>2327</v>
      </c>
      <c r="J3386" s="20">
        <v>865</v>
      </c>
      <c r="K3386" s="20">
        <v>2126</v>
      </c>
      <c r="L3386" s="20">
        <v>0</v>
      </c>
      <c r="M3386" s="20">
        <v>0</v>
      </c>
      <c r="N3386" s="20">
        <v>7.2</v>
      </c>
      <c r="O3386" s="20">
        <v>81</v>
      </c>
      <c r="P3386" s="20">
        <v>114</v>
      </c>
      <c r="Q3386" s="3">
        <v>447750</v>
      </c>
      <c r="R3386" s="3">
        <v>10000000</v>
      </c>
      <c r="S3386" s="3">
        <f t="shared" si="520"/>
        <v>-9552250</v>
      </c>
      <c r="T3386" s="4">
        <f t="shared" si="521"/>
        <v>-0.95522499999999999</v>
      </c>
      <c r="U3386" s="5">
        <f t="shared" si="522"/>
        <v>28.417909999999999</v>
      </c>
      <c r="V3386" s="2">
        <f t="shared" si="523"/>
        <v>2000</v>
      </c>
      <c r="W3386" s="18" t="str">
        <f t="shared" si="524"/>
        <v>oktyabr</v>
      </c>
      <c r="X3386" s="18" t="str">
        <f t="shared" si="525"/>
        <v>Takeshi Kitano</v>
      </c>
      <c r="Y3386" s="18" t="str">
        <f t="shared" si="526"/>
        <v>BROTHER</v>
      </c>
      <c r="Z3386" s="18" t="str">
        <f t="shared" si="527"/>
        <v>Normal</v>
      </c>
      <c r="AA3386" s="18" t="str">
        <f>VLOOKUP(D3386, lookups!$A$2:$B$18, 2, FALSE)</f>
        <v>Medium Budget</v>
      </c>
      <c r="AB3386" s="18" t="str">
        <f t="shared" si="528"/>
        <v>Not Recommended</v>
      </c>
      <c r="AC3386" s="18" t="str">
        <f t="shared" si="529"/>
        <v>Normal</v>
      </c>
    </row>
    <row r="3387" spans="1:29" x14ac:dyDescent="0.35">
      <c r="A3387" s="18" t="s">
        <v>6849</v>
      </c>
      <c r="B3387" s="19">
        <v>42196</v>
      </c>
      <c r="C3387" s="18" t="s">
        <v>50</v>
      </c>
      <c r="D3387" s="18" t="s">
        <v>27</v>
      </c>
      <c r="E3387" s="18" t="s">
        <v>21</v>
      </c>
      <c r="F3387" s="18" t="s">
        <v>22</v>
      </c>
      <c r="G3387" s="18" t="s">
        <v>110</v>
      </c>
      <c r="H3387" s="18" t="s">
        <v>6850</v>
      </c>
      <c r="I3387" s="18" t="s">
        <v>6851</v>
      </c>
      <c r="J3387" s="20">
        <v>628</v>
      </c>
      <c r="K3387" s="20">
        <v>4249</v>
      </c>
      <c r="L3387" s="20">
        <v>47</v>
      </c>
      <c r="M3387" s="20">
        <v>1000</v>
      </c>
      <c r="N3387" s="20">
        <v>7.2</v>
      </c>
      <c r="O3387" s="20">
        <v>10</v>
      </c>
      <c r="P3387" s="20">
        <v>89</v>
      </c>
      <c r="Q3387" s="3">
        <v>444044</v>
      </c>
      <c r="R3387" s="3">
        <v>1900000</v>
      </c>
      <c r="S3387" s="3">
        <f t="shared" si="520"/>
        <v>-1455956</v>
      </c>
      <c r="T3387" s="4">
        <f t="shared" si="521"/>
        <v>-0.76629263157894734</v>
      </c>
      <c r="U3387" s="5">
        <f t="shared" si="522"/>
        <v>28.593482947368422</v>
      </c>
      <c r="V3387" s="2">
        <f t="shared" si="523"/>
        <v>2015</v>
      </c>
      <c r="W3387" s="18" t="str">
        <f t="shared" si="524"/>
        <v>iyul</v>
      </c>
      <c r="X3387" s="18" t="str">
        <f t="shared" si="525"/>
        <v>Jamal Hill</v>
      </c>
      <c r="Y3387" s="18" t="str">
        <f t="shared" si="526"/>
        <v>BROTHERLY LOVE</v>
      </c>
      <c r="Z3387" s="18" t="str">
        <f t="shared" si="527"/>
        <v>Normal</v>
      </c>
      <c r="AA3387" s="18" t="str">
        <f>VLOOKUP(D3387, lookups!$A$2:$B$18, 2, FALSE)</f>
        <v>Medium Budget</v>
      </c>
      <c r="AB3387" s="18" t="str">
        <f t="shared" si="528"/>
        <v>Not Recommended</v>
      </c>
      <c r="AC3387" s="18" t="str">
        <f t="shared" si="529"/>
        <v>Normal</v>
      </c>
    </row>
    <row r="3388" spans="1:29" x14ac:dyDescent="0.35">
      <c r="A3388" s="18" t="s">
        <v>4791</v>
      </c>
      <c r="B3388" s="19">
        <v>39381</v>
      </c>
      <c r="C3388" s="18" t="s">
        <v>50</v>
      </c>
      <c r="D3388" s="18" t="s">
        <v>38</v>
      </c>
      <c r="E3388" s="18" t="s">
        <v>21</v>
      </c>
      <c r="F3388" s="18" t="s">
        <v>22</v>
      </c>
      <c r="G3388" s="18" t="s">
        <v>110</v>
      </c>
      <c r="H3388" s="18" t="s">
        <v>4792</v>
      </c>
      <c r="I3388" s="18" t="s">
        <v>2751</v>
      </c>
      <c r="J3388" s="20">
        <v>465</v>
      </c>
      <c r="K3388" s="20">
        <v>897</v>
      </c>
      <c r="L3388" s="20">
        <v>0</v>
      </c>
      <c r="M3388" s="20">
        <v>337</v>
      </c>
      <c r="N3388" s="20">
        <v>7.3</v>
      </c>
      <c r="O3388" s="20">
        <v>73</v>
      </c>
      <c r="P3388" s="20">
        <v>88</v>
      </c>
      <c r="Q3388" s="3">
        <v>442638</v>
      </c>
      <c r="R3388" s="3">
        <v>850000</v>
      </c>
      <c r="S3388" s="3">
        <f t="shared" si="520"/>
        <v>-407362</v>
      </c>
      <c r="T3388" s="4">
        <f t="shared" si="521"/>
        <v>-0.47924941176470587</v>
      </c>
      <c r="U3388" s="5">
        <f t="shared" si="522"/>
        <v>29.042000235294118</v>
      </c>
      <c r="V3388" s="2">
        <f t="shared" si="523"/>
        <v>2007</v>
      </c>
      <c r="W3388" s="18" t="str">
        <f t="shared" si="524"/>
        <v>oktyabr</v>
      </c>
      <c r="X3388" s="18" t="str">
        <f t="shared" si="525"/>
        <v>Charles Herman-Wurmfeld</v>
      </c>
      <c r="Y3388" s="18" t="str">
        <f t="shared" si="526"/>
        <v>THE HAMMER</v>
      </c>
      <c r="Z3388" s="18" t="str">
        <f t="shared" si="527"/>
        <v>Normal</v>
      </c>
      <c r="AA3388" s="18" t="str">
        <f>VLOOKUP(D3388, lookups!$A$2:$B$18, 2, FALSE)</f>
        <v>Medium Budget</v>
      </c>
      <c r="AB3388" s="18" t="str">
        <f t="shared" si="528"/>
        <v>Not Recommended</v>
      </c>
      <c r="AC3388" s="18" t="str">
        <f t="shared" si="529"/>
        <v>Normal</v>
      </c>
    </row>
    <row r="3389" spans="1:29" x14ac:dyDescent="0.35">
      <c r="A3389" s="18" t="s">
        <v>658</v>
      </c>
      <c r="B3389" s="19">
        <v>32491</v>
      </c>
      <c r="C3389" s="18" t="s">
        <v>50</v>
      </c>
      <c r="D3389" s="18" t="s">
        <v>95</v>
      </c>
      <c r="E3389" s="18" t="s">
        <v>96</v>
      </c>
      <c r="F3389" s="18" t="s">
        <v>97</v>
      </c>
      <c r="G3389" s="18" t="s">
        <v>110</v>
      </c>
      <c r="H3389" s="18" t="s">
        <v>659</v>
      </c>
      <c r="I3389" s="18" t="s">
        <v>660</v>
      </c>
      <c r="J3389" s="20">
        <v>6</v>
      </c>
      <c r="K3389" s="20">
        <v>28</v>
      </c>
      <c r="L3389" s="20">
        <v>78</v>
      </c>
      <c r="M3389" s="20">
        <v>0</v>
      </c>
      <c r="N3389" s="20">
        <v>8.1</v>
      </c>
      <c r="O3389" s="20">
        <v>150</v>
      </c>
      <c r="P3389" s="20">
        <v>124</v>
      </c>
      <c r="Q3389" s="3">
        <v>439162</v>
      </c>
      <c r="R3389" s="3">
        <v>1100000000</v>
      </c>
      <c r="S3389" s="3">
        <f t="shared" si="520"/>
        <v>-1099560838</v>
      </c>
      <c r="T3389" s="4">
        <f t="shared" si="521"/>
        <v>-0.9996007618181818</v>
      </c>
      <c r="U3389" s="5">
        <f t="shared" si="522"/>
        <v>32.000159695272728</v>
      </c>
      <c r="V3389" s="2">
        <f t="shared" si="523"/>
        <v>1988</v>
      </c>
      <c r="W3389" s="18" t="str">
        <f t="shared" si="524"/>
        <v>dekabr</v>
      </c>
      <c r="X3389" s="18" t="str">
        <f t="shared" si="525"/>
        <v>Katsuhiro Ã”tomo</v>
      </c>
      <c r="Y3389" s="18" t="str">
        <f t="shared" si="526"/>
        <v>AKİRA</v>
      </c>
      <c r="Z3389" s="18" t="str">
        <f t="shared" si="527"/>
        <v>Underperformer</v>
      </c>
      <c r="AA3389" s="18" t="str">
        <f>VLOOKUP(D3389, lookups!$A$2:$B$18, 2, FALSE)</f>
        <v>High Budget</v>
      </c>
      <c r="AB3389" s="18" t="str">
        <f t="shared" si="528"/>
        <v>Not Recommended</v>
      </c>
      <c r="AC3389" s="18" t="str">
        <f t="shared" si="529"/>
        <v>High Buzz / High Score</v>
      </c>
    </row>
    <row r="3390" spans="1:29" x14ac:dyDescent="0.35">
      <c r="A3390" s="18" t="s">
        <v>4751</v>
      </c>
      <c r="B3390" s="19">
        <v>39202</v>
      </c>
      <c r="C3390" s="18" t="s">
        <v>50</v>
      </c>
      <c r="D3390" s="18" t="s">
        <v>27</v>
      </c>
      <c r="E3390" s="18" t="s">
        <v>21</v>
      </c>
      <c r="F3390" s="18" t="s">
        <v>1895</v>
      </c>
      <c r="G3390" s="18" t="s">
        <v>23</v>
      </c>
      <c r="H3390" s="18" t="s">
        <v>4650</v>
      </c>
      <c r="I3390" s="18" t="s">
        <v>4752</v>
      </c>
      <c r="J3390" s="20">
        <v>13000</v>
      </c>
      <c r="K3390" s="20">
        <v>15093</v>
      </c>
      <c r="L3390" s="20">
        <v>4</v>
      </c>
      <c r="M3390" s="20">
        <v>0</v>
      </c>
      <c r="N3390" s="20">
        <v>5.9</v>
      </c>
      <c r="O3390" s="20">
        <v>121</v>
      </c>
      <c r="P3390" s="20">
        <v>97</v>
      </c>
      <c r="Q3390" s="3">
        <v>434417</v>
      </c>
      <c r="R3390" s="3">
        <v>4600000</v>
      </c>
      <c r="S3390" s="3">
        <f t="shared" si="520"/>
        <v>-4165583</v>
      </c>
      <c r="T3390" s="4">
        <f t="shared" si="521"/>
        <v>-0.9055615217391304</v>
      </c>
      <c r="U3390" s="5">
        <f t="shared" si="522"/>
        <v>23.23777539130435</v>
      </c>
      <c r="V3390" s="2">
        <f t="shared" si="523"/>
        <v>2007</v>
      </c>
      <c r="W3390" s="18" t="str">
        <f t="shared" si="524"/>
        <v>aprel</v>
      </c>
      <c r="X3390" s="18" t="str">
        <f t="shared" si="525"/>
        <v>Tom Kalin</v>
      </c>
      <c r="Y3390" s="18" t="str">
        <f t="shared" si="526"/>
        <v>SAVAGE GRACE</v>
      </c>
      <c r="Z3390" s="18" t="str">
        <f t="shared" si="527"/>
        <v>Normal</v>
      </c>
      <c r="AA3390" s="18" t="str">
        <f>VLOOKUP(D3390, lookups!$A$2:$B$18, 2, FALSE)</f>
        <v>Medium Budget</v>
      </c>
      <c r="AB3390" s="18" t="str">
        <f t="shared" si="528"/>
        <v>Not Recommended</v>
      </c>
      <c r="AC3390" s="18" t="str">
        <f t="shared" si="529"/>
        <v>High Buzz Mismatch</v>
      </c>
    </row>
    <row r="3391" spans="1:29" x14ac:dyDescent="0.35">
      <c r="A3391" s="18" t="s">
        <v>2423</v>
      </c>
      <c r="B3391" s="19">
        <v>36868</v>
      </c>
      <c r="C3391" s="18" t="s">
        <v>50</v>
      </c>
      <c r="D3391" s="18" t="s">
        <v>38</v>
      </c>
      <c r="E3391" s="18" t="s">
        <v>21</v>
      </c>
      <c r="F3391" s="18" t="s">
        <v>22</v>
      </c>
      <c r="G3391" s="18" t="s">
        <v>110</v>
      </c>
      <c r="H3391" s="18" t="s">
        <v>2424</v>
      </c>
      <c r="I3391" s="18" t="s">
        <v>2425</v>
      </c>
      <c r="J3391" s="20">
        <v>844</v>
      </c>
      <c r="K3391" s="20">
        <v>2289</v>
      </c>
      <c r="L3391" s="20">
        <v>0</v>
      </c>
      <c r="M3391" s="20">
        <v>24</v>
      </c>
      <c r="N3391" s="20">
        <v>3.6</v>
      </c>
      <c r="O3391" s="20">
        <v>13</v>
      </c>
      <c r="P3391" s="20">
        <v>100</v>
      </c>
      <c r="Q3391" s="3">
        <v>428535</v>
      </c>
      <c r="R3391" s="3">
        <v>1000000</v>
      </c>
      <c r="S3391" s="3">
        <f t="shared" si="520"/>
        <v>-571465</v>
      </c>
      <c r="T3391" s="4">
        <f t="shared" si="521"/>
        <v>-0.571465</v>
      </c>
      <c r="U3391" s="5">
        <f t="shared" si="522"/>
        <v>14.173814</v>
      </c>
      <c r="V3391" s="2">
        <f t="shared" si="523"/>
        <v>2000</v>
      </c>
      <c r="W3391" s="18" t="str">
        <f t="shared" si="524"/>
        <v>dekabr</v>
      </c>
      <c r="X3391" s="18" t="str">
        <f t="shared" si="525"/>
        <v>JosÃ© Luis Valenzuela</v>
      </c>
      <c r="Y3391" s="18" t="str">
        <f t="shared" si="526"/>
        <v>LUMİNARİAS</v>
      </c>
      <c r="Z3391" s="18" t="str">
        <f t="shared" si="527"/>
        <v>Normal</v>
      </c>
      <c r="AA3391" s="18" t="str">
        <f>VLOOKUP(D3391, lookups!$A$2:$B$18, 2, FALSE)</f>
        <v>Medium Budget</v>
      </c>
      <c r="AB3391" s="18" t="str">
        <f t="shared" si="528"/>
        <v>Not Recommended</v>
      </c>
      <c r="AC3391" s="18" t="str">
        <f t="shared" si="529"/>
        <v>High Buzz Mismatch</v>
      </c>
    </row>
    <row r="3392" spans="1:29" x14ac:dyDescent="0.35">
      <c r="A3392" s="18" t="s">
        <v>5569</v>
      </c>
      <c r="B3392" s="19">
        <v>40343</v>
      </c>
      <c r="C3392" s="18" t="s">
        <v>50</v>
      </c>
      <c r="D3392" s="18" t="s">
        <v>195</v>
      </c>
      <c r="E3392" s="18" t="s">
        <v>21</v>
      </c>
      <c r="F3392" s="18" t="s">
        <v>22</v>
      </c>
      <c r="G3392" s="18" t="s">
        <v>102</v>
      </c>
      <c r="H3392" s="18" t="s">
        <v>5570</v>
      </c>
      <c r="I3392" s="18" t="s">
        <v>5571</v>
      </c>
      <c r="J3392" s="20">
        <v>93</v>
      </c>
      <c r="K3392" s="20">
        <v>168</v>
      </c>
      <c r="L3392" s="20">
        <v>4</v>
      </c>
      <c r="M3392" s="20">
        <v>638</v>
      </c>
      <c r="N3392" s="20">
        <v>5.0999999999999996</v>
      </c>
      <c r="O3392" s="20">
        <v>4</v>
      </c>
      <c r="P3392" s="20">
        <v>92</v>
      </c>
      <c r="Q3392" s="3">
        <v>425899</v>
      </c>
      <c r="R3392" s="3">
        <v>400000</v>
      </c>
      <c r="S3392" s="3">
        <f t="shared" si="520"/>
        <v>25899</v>
      </c>
      <c r="T3392" s="4">
        <f t="shared" si="521"/>
        <v>6.4747499999999999E-2</v>
      </c>
      <c r="U3392" s="5">
        <f t="shared" si="522"/>
        <v>20.489698999999998</v>
      </c>
      <c r="V3392" s="2">
        <f t="shared" si="523"/>
        <v>2010</v>
      </c>
      <c r="W3392" s="18" t="str">
        <f t="shared" si="524"/>
        <v>iyun</v>
      </c>
      <c r="X3392" s="18" t="str">
        <f t="shared" si="525"/>
        <v>Ray Griggs</v>
      </c>
      <c r="Y3392" s="18" t="str">
        <f t="shared" si="526"/>
        <v>I WANT YOUR MONEY</v>
      </c>
      <c r="Z3392" s="18" t="str">
        <f t="shared" si="527"/>
        <v>Normal</v>
      </c>
      <c r="AA3392" s="18" t="str">
        <f>VLOOKUP(D3392, lookups!$A$2:$B$18, 2, FALSE)</f>
        <v>Low Budget</v>
      </c>
      <c r="AB3392" s="18" t="str">
        <f t="shared" si="528"/>
        <v>Not Recommended</v>
      </c>
      <c r="AC3392" s="18" t="str">
        <f t="shared" si="529"/>
        <v>High Buzz Mismatch</v>
      </c>
    </row>
    <row r="3393" spans="1:29" x14ac:dyDescent="0.35">
      <c r="A3393" s="18" t="s">
        <v>3747</v>
      </c>
      <c r="B3393" s="19">
        <v>38027</v>
      </c>
      <c r="C3393" s="18" t="s">
        <v>50</v>
      </c>
      <c r="D3393" s="18" t="s">
        <v>27</v>
      </c>
      <c r="E3393" s="18" t="s">
        <v>21</v>
      </c>
      <c r="F3393" s="18" t="s">
        <v>22</v>
      </c>
      <c r="G3393" s="18" t="s">
        <v>150</v>
      </c>
      <c r="H3393" s="18" t="s">
        <v>3748</v>
      </c>
      <c r="I3393" s="18" t="s">
        <v>3748</v>
      </c>
      <c r="J3393" s="20">
        <v>291</v>
      </c>
      <c r="K3393" s="20">
        <v>368</v>
      </c>
      <c r="L3393" s="20">
        <v>291</v>
      </c>
      <c r="M3393" s="20">
        <v>19000</v>
      </c>
      <c r="N3393" s="20">
        <v>7</v>
      </c>
      <c r="O3393" s="20">
        <v>143</v>
      </c>
      <c r="P3393" s="20">
        <v>77</v>
      </c>
      <c r="Q3393" s="3">
        <v>424760</v>
      </c>
      <c r="R3393" s="3">
        <v>7000</v>
      </c>
      <c r="S3393" s="3">
        <f t="shared" si="520"/>
        <v>417760</v>
      </c>
      <c r="T3393" s="4">
        <f t="shared" si="521"/>
        <v>59.68</v>
      </c>
      <c r="U3393" s="5">
        <f t="shared" si="522"/>
        <v>53.771999999999998</v>
      </c>
      <c r="V3393" s="2">
        <f t="shared" si="523"/>
        <v>2004</v>
      </c>
      <c r="W3393" s="18" t="str">
        <f t="shared" si="524"/>
        <v>fevral</v>
      </c>
      <c r="X3393" s="18" t="str">
        <f t="shared" si="525"/>
        <v>Shane Carruth</v>
      </c>
      <c r="Y3393" s="18" t="str">
        <f t="shared" si="526"/>
        <v>PRİMER</v>
      </c>
      <c r="Z3393" s="18" t="str">
        <f t="shared" si="527"/>
        <v>Normal</v>
      </c>
      <c r="AA3393" s="18" t="str">
        <f>VLOOKUP(D3393, lookups!$A$2:$B$18, 2, FALSE)</f>
        <v>Medium Budget</v>
      </c>
      <c r="AB3393" s="18" t="str">
        <f t="shared" si="528"/>
        <v>Not Recommended</v>
      </c>
      <c r="AC3393" s="18" t="str">
        <f t="shared" si="529"/>
        <v>Normal</v>
      </c>
    </row>
    <row r="3394" spans="1:29" x14ac:dyDescent="0.35">
      <c r="A3394" s="18" t="s">
        <v>997</v>
      </c>
      <c r="B3394" s="19">
        <v>34054</v>
      </c>
      <c r="C3394" s="18" t="s">
        <v>50</v>
      </c>
      <c r="D3394" s="18" t="s">
        <v>20</v>
      </c>
      <c r="E3394" s="18" t="s">
        <v>21</v>
      </c>
      <c r="F3394" s="18" t="s">
        <v>179</v>
      </c>
      <c r="G3394" s="18" t="s">
        <v>110</v>
      </c>
      <c r="H3394" s="18" t="s">
        <v>998</v>
      </c>
      <c r="I3394" s="18" t="s">
        <v>999</v>
      </c>
      <c r="J3394" s="20">
        <v>902</v>
      </c>
      <c r="K3394" s="20">
        <v>1582</v>
      </c>
      <c r="L3394" s="20">
        <v>675</v>
      </c>
      <c r="M3394" s="20">
        <v>853</v>
      </c>
      <c r="N3394" s="20">
        <v>6.5</v>
      </c>
      <c r="O3394" s="20">
        <v>37</v>
      </c>
      <c r="P3394" s="20">
        <v>99</v>
      </c>
      <c r="Q3394" s="3">
        <v>418953</v>
      </c>
      <c r="R3394" s="3">
        <v>1500000</v>
      </c>
      <c r="S3394" s="3">
        <f t="shared" si="520"/>
        <v>-1081047</v>
      </c>
      <c r="T3394" s="4">
        <f t="shared" si="521"/>
        <v>-0.72069799999999995</v>
      </c>
      <c r="U3394" s="5">
        <f t="shared" si="522"/>
        <v>25.797020799999999</v>
      </c>
      <c r="V3394" s="2">
        <f t="shared" si="523"/>
        <v>1993</v>
      </c>
      <c r="W3394" s="18" t="str">
        <f t="shared" si="524"/>
        <v>mart</v>
      </c>
      <c r="X3394" s="18" t="str">
        <f t="shared" si="525"/>
        <v>Roger Avary</v>
      </c>
      <c r="Y3394" s="18" t="str">
        <f t="shared" si="526"/>
        <v>KİLLİNG ZOE</v>
      </c>
      <c r="Z3394" s="18" t="str">
        <f t="shared" si="527"/>
        <v>Normal</v>
      </c>
      <c r="AA3394" s="18" t="str">
        <f>VLOOKUP(D3394, lookups!$A$2:$B$18, 2, FALSE)</f>
        <v>Medium Budget</v>
      </c>
      <c r="AB3394" s="18" t="str">
        <f t="shared" si="528"/>
        <v>Not Recommended</v>
      </c>
      <c r="AC3394" s="18" t="str">
        <f t="shared" si="529"/>
        <v>Normal</v>
      </c>
    </row>
    <row r="3395" spans="1:29" x14ac:dyDescent="0.35">
      <c r="A3395" s="18" t="s">
        <v>6069</v>
      </c>
      <c r="B3395" s="19">
        <v>41185</v>
      </c>
      <c r="C3395" s="18" t="s">
        <v>50</v>
      </c>
      <c r="D3395" s="18" t="s">
        <v>38</v>
      </c>
      <c r="E3395" s="18" t="s">
        <v>21</v>
      </c>
      <c r="F3395" s="18" t="s">
        <v>22</v>
      </c>
      <c r="G3395" s="18" t="s">
        <v>110</v>
      </c>
      <c r="H3395" s="18" t="s">
        <v>1519</v>
      </c>
      <c r="I3395" s="18" t="s">
        <v>6070</v>
      </c>
      <c r="J3395" s="20">
        <v>4000</v>
      </c>
      <c r="K3395" s="20">
        <v>8353</v>
      </c>
      <c r="L3395" s="20">
        <v>21</v>
      </c>
      <c r="M3395" s="20">
        <v>0</v>
      </c>
      <c r="N3395" s="20">
        <v>5.3</v>
      </c>
      <c r="O3395" s="20">
        <v>156</v>
      </c>
      <c r="P3395" s="20">
        <v>87</v>
      </c>
      <c r="Q3395" s="3">
        <v>418268</v>
      </c>
      <c r="R3395" s="3">
        <v>3000000</v>
      </c>
      <c r="S3395" s="3">
        <f t="shared" ref="S3395:S3458" si="530">Q3395-R3395</f>
        <v>-2581732</v>
      </c>
      <c r="T3395" s="4">
        <f t="shared" ref="T3395:T3458" si="531">IF(R3395&gt;0, (Q3395-R3395)/R3395, 0)</f>
        <v>-0.86057733333333331</v>
      </c>
      <c r="U3395" s="5">
        <f t="shared" ref="U3395:U3458" si="532">(N3395*4) + (T3395*0.4) + (M3395/10000)</f>
        <v>20.855769066666667</v>
      </c>
      <c r="V3395" s="2">
        <f t="shared" ref="V3395:V3458" si="533">YEAR(B3395)</f>
        <v>2012</v>
      </c>
      <c r="W3395" s="18" t="str">
        <f t="shared" ref="W3395:W3458" si="534">TEXT(B3395, "mmmm")</f>
        <v>oktyabr</v>
      </c>
      <c r="X3395" s="18" t="str">
        <f t="shared" ref="X3395:X3458" si="535">TRIM(I3395)</f>
        <v>Leslye Headland</v>
      </c>
      <c r="Y3395" s="18" t="str">
        <f t="shared" ref="Y3395:Y3458" si="536">UPPER(A3395)</f>
        <v>BACHELORETTE</v>
      </c>
      <c r="Z3395" s="18" t="str">
        <f t="shared" ref="Z3395:Z3458" si="537">IF(AND(R3395&gt;50000000, S3395&lt;0), "Underperformer", IF(AND(R3395&lt;10000000, S3395&gt;50000000), "Overperformer", "Normal"))</f>
        <v>Normal</v>
      </c>
      <c r="AA3395" s="18" t="str">
        <f>VLOOKUP(D3395, lookups!$A$2:$B$18, 2, FALSE)</f>
        <v>Medium Budget</v>
      </c>
      <c r="AB3395" s="18" t="str">
        <f t="shared" ref="AB3395:AB3458" si="538">IF(AND(N3395&gt;7, T3395&gt;1, U3395&gt;70), "Recommended", "Not Recommended")</f>
        <v>Not Recommended</v>
      </c>
      <c r="AC3395" s="18" t="str">
        <f t="shared" ref="AC3395:AC3458" si="539">IF(N3395&gt;=8, "High Buzz / High Score", IF(AND(N3395&lt;6, T3395&lt;1), "High Buzz Mismatch", "Normal"))</f>
        <v>High Buzz Mismatch</v>
      </c>
    </row>
    <row r="3396" spans="1:29" x14ac:dyDescent="0.35">
      <c r="A3396" s="18" t="s">
        <v>3793</v>
      </c>
      <c r="B3396" s="19">
        <v>38112</v>
      </c>
      <c r="C3396" s="18" t="s">
        <v>50</v>
      </c>
      <c r="D3396" s="18" t="s">
        <v>95</v>
      </c>
      <c r="E3396" s="18" t="s">
        <v>96</v>
      </c>
      <c r="F3396" s="18" t="s">
        <v>97</v>
      </c>
      <c r="G3396" s="18" t="s">
        <v>150</v>
      </c>
      <c r="H3396" s="18" t="s">
        <v>3794</v>
      </c>
      <c r="I3396" s="18" t="s">
        <v>660</v>
      </c>
      <c r="J3396" s="20">
        <v>488</v>
      </c>
      <c r="K3396" s="20">
        <v>991</v>
      </c>
      <c r="L3396" s="20">
        <v>78</v>
      </c>
      <c r="M3396" s="20">
        <v>973</v>
      </c>
      <c r="N3396" s="20">
        <v>6.9</v>
      </c>
      <c r="O3396" s="20">
        <v>105</v>
      </c>
      <c r="P3396" s="20">
        <v>103</v>
      </c>
      <c r="Q3396" s="3">
        <v>410388</v>
      </c>
      <c r="R3396" s="3">
        <v>2127519898</v>
      </c>
      <c r="S3396" s="3">
        <f t="shared" si="530"/>
        <v>-2127109510</v>
      </c>
      <c r="T3396" s="4">
        <f t="shared" si="531"/>
        <v>-0.99980710497683911</v>
      </c>
      <c r="U3396" s="5">
        <f t="shared" si="532"/>
        <v>27.297377158009265</v>
      </c>
      <c r="V3396" s="2">
        <f t="shared" si="533"/>
        <v>2004</v>
      </c>
      <c r="W3396" s="18" t="str">
        <f t="shared" si="534"/>
        <v>may</v>
      </c>
      <c r="X3396" s="18" t="str">
        <f t="shared" si="535"/>
        <v>Katsuhiro Ã”tomo</v>
      </c>
      <c r="Y3396" s="18" t="str">
        <f t="shared" si="536"/>
        <v>STEAMBOY</v>
      </c>
      <c r="Z3396" s="18" t="str">
        <f t="shared" si="537"/>
        <v>Underperformer</v>
      </c>
      <c r="AA3396" s="18" t="str">
        <f>VLOOKUP(D3396, lookups!$A$2:$B$18, 2, FALSE)</f>
        <v>High Budget</v>
      </c>
      <c r="AB3396" s="18" t="str">
        <f t="shared" si="538"/>
        <v>Not Recommended</v>
      </c>
      <c r="AC3396" s="18" t="str">
        <f t="shared" si="539"/>
        <v>Normal</v>
      </c>
    </row>
    <row r="3397" spans="1:29" x14ac:dyDescent="0.35">
      <c r="A3397" s="18" t="s">
        <v>3175</v>
      </c>
      <c r="B3397" s="19">
        <v>37527</v>
      </c>
      <c r="C3397" s="18" t="s">
        <v>50</v>
      </c>
      <c r="D3397" s="18" t="s">
        <v>38</v>
      </c>
      <c r="E3397" s="18" t="s">
        <v>21</v>
      </c>
      <c r="F3397" s="18" t="s">
        <v>22</v>
      </c>
      <c r="G3397" s="18" t="s">
        <v>110</v>
      </c>
      <c r="H3397" s="18" t="s">
        <v>3176</v>
      </c>
      <c r="I3397" s="18" t="s">
        <v>3177</v>
      </c>
      <c r="J3397" s="20">
        <v>835</v>
      </c>
      <c r="K3397" s="20">
        <v>2110</v>
      </c>
      <c r="L3397" s="20">
        <v>68</v>
      </c>
      <c r="M3397" s="20">
        <v>3000</v>
      </c>
      <c r="N3397" s="20">
        <v>6.8</v>
      </c>
      <c r="O3397" s="20">
        <v>92</v>
      </c>
      <c r="P3397" s="20">
        <v>106</v>
      </c>
      <c r="Q3397" s="3">
        <v>410241</v>
      </c>
      <c r="R3397" s="3">
        <v>2000000</v>
      </c>
      <c r="S3397" s="3">
        <f t="shared" si="530"/>
        <v>-1589759</v>
      </c>
      <c r="T3397" s="4">
        <f t="shared" si="531"/>
        <v>-0.79487949999999996</v>
      </c>
      <c r="U3397" s="5">
        <f t="shared" si="532"/>
        <v>27.182048200000001</v>
      </c>
      <c r="V3397" s="2">
        <f t="shared" si="533"/>
        <v>2002</v>
      </c>
      <c r="W3397" s="18" t="str">
        <f t="shared" si="534"/>
        <v>sentyabr</v>
      </c>
      <c r="X3397" s="18" t="str">
        <f t="shared" si="535"/>
        <v>Jonas Ã…kerlund</v>
      </c>
      <c r="Y3397" s="18" t="str">
        <f t="shared" si="536"/>
        <v>SPUN</v>
      </c>
      <c r="Z3397" s="18" t="str">
        <f t="shared" si="537"/>
        <v>Normal</v>
      </c>
      <c r="AA3397" s="18" t="str">
        <f>VLOOKUP(D3397, lookups!$A$2:$B$18, 2, FALSE)</f>
        <v>Medium Budget</v>
      </c>
      <c r="AB3397" s="18" t="str">
        <f t="shared" si="538"/>
        <v>Not Recommended</v>
      </c>
      <c r="AC3397" s="18" t="str">
        <f t="shared" si="539"/>
        <v>Normal</v>
      </c>
    </row>
    <row r="3398" spans="1:29" x14ac:dyDescent="0.35">
      <c r="A3398" s="18" t="s">
        <v>2868</v>
      </c>
      <c r="B3398" s="19">
        <v>36937</v>
      </c>
      <c r="C3398" s="18" t="s">
        <v>19</v>
      </c>
      <c r="D3398" s="18" t="s">
        <v>27</v>
      </c>
      <c r="E3398" s="18" t="s">
        <v>21</v>
      </c>
      <c r="F3398" s="18" t="s">
        <v>22</v>
      </c>
      <c r="G3398" s="18" t="s">
        <v>110</v>
      </c>
      <c r="H3398" s="18" t="s">
        <v>2470</v>
      </c>
      <c r="I3398" s="18" t="s">
        <v>2869</v>
      </c>
      <c r="J3398" s="20">
        <v>33000</v>
      </c>
      <c r="K3398" s="20">
        <v>33441</v>
      </c>
      <c r="L3398" s="20">
        <v>21</v>
      </c>
      <c r="M3398" s="20">
        <v>0</v>
      </c>
      <c r="N3398" s="20">
        <v>7.2</v>
      </c>
      <c r="O3398" s="20">
        <v>84</v>
      </c>
      <c r="P3398" s="20">
        <v>98</v>
      </c>
      <c r="Q3398" s="3">
        <v>406035</v>
      </c>
      <c r="R3398" s="3">
        <v>1500000</v>
      </c>
      <c r="S3398" s="3">
        <f t="shared" si="530"/>
        <v>-1093965</v>
      </c>
      <c r="T3398" s="4">
        <f t="shared" si="531"/>
        <v>-0.72931000000000001</v>
      </c>
      <c r="U3398" s="5">
        <f t="shared" si="532"/>
        <v>28.508276000000002</v>
      </c>
      <c r="V3398" s="2">
        <f t="shared" si="533"/>
        <v>2001</v>
      </c>
      <c r="W3398" s="18" t="str">
        <f t="shared" si="534"/>
        <v>fevral</v>
      </c>
      <c r="X3398" s="18" t="str">
        <f t="shared" si="535"/>
        <v>Henry Bean</v>
      </c>
      <c r="Y3398" s="18" t="str">
        <f t="shared" si="536"/>
        <v>THE BELİEVER</v>
      </c>
      <c r="Z3398" s="18" t="str">
        <f t="shared" si="537"/>
        <v>Normal</v>
      </c>
      <c r="AA3398" s="18" t="str">
        <f>VLOOKUP(D3398, lookups!$A$2:$B$18, 2, FALSE)</f>
        <v>Medium Budget</v>
      </c>
      <c r="AB3398" s="18" t="str">
        <f t="shared" si="538"/>
        <v>Not Recommended</v>
      </c>
      <c r="AC3398" s="18" t="str">
        <f t="shared" si="539"/>
        <v>Normal</v>
      </c>
    </row>
    <row r="3399" spans="1:29" x14ac:dyDescent="0.35">
      <c r="A3399" s="18" t="s">
        <v>2521</v>
      </c>
      <c r="B3399" s="19">
        <v>36726</v>
      </c>
      <c r="C3399" s="18" t="s">
        <v>50</v>
      </c>
      <c r="D3399" s="18" t="s">
        <v>27</v>
      </c>
      <c r="E3399" s="18" t="s">
        <v>21</v>
      </c>
      <c r="F3399" s="18" t="s">
        <v>101</v>
      </c>
      <c r="G3399" s="18" t="s">
        <v>110</v>
      </c>
      <c r="H3399" s="18" t="s">
        <v>869</v>
      </c>
      <c r="I3399" s="18" t="s">
        <v>2522</v>
      </c>
      <c r="J3399" s="20">
        <v>14000</v>
      </c>
      <c r="K3399" s="20">
        <v>17104</v>
      </c>
      <c r="L3399" s="20">
        <v>187</v>
      </c>
      <c r="M3399" s="20">
        <v>141</v>
      </c>
      <c r="N3399" s="20">
        <v>6.5</v>
      </c>
      <c r="O3399" s="20">
        <v>71</v>
      </c>
      <c r="P3399" s="20">
        <v>115</v>
      </c>
      <c r="Q3399" s="3">
        <v>403932</v>
      </c>
      <c r="R3399" s="3">
        <v>20000000</v>
      </c>
      <c r="S3399" s="3">
        <f t="shared" si="530"/>
        <v>-19596068</v>
      </c>
      <c r="T3399" s="4">
        <f t="shared" si="531"/>
        <v>-0.97980339999999999</v>
      </c>
      <c r="U3399" s="5">
        <f t="shared" si="532"/>
        <v>25.622178639999998</v>
      </c>
      <c r="V3399" s="2">
        <f t="shared" si="533"/>
        <v>2000</v>
      </c>
      <c r="W3399" s="18" t="str">
        <f t="shared" si="534"/>
        <v>iyul</v>
      </c>
      <c r="X3399" s="18" t="str">
        <f t="shared" si="535"/>
        <v>Michael Winterbottom</v>
      </c>
      <c r="Y3399" s="18" t="str">
        <f t="shared" si="536"/>
        <v>THE CLAİM</v>
      </c>
      <c r="Z3399" s="18" t="str">
        <f t="shared" si="537"/>
        <v>Normal</v>
      </c>
      <c r="AA3399" s="18" t="str">
        <f>VLOOKUP(D3399, lookups!$A$2:$B$18, 2, FALSE)</f>
        <v>Medium Budget</v>
      </c>
      <c r="AB3399" s="18" t="str">
        <f t="shared" si="538"/>
        <v>Not Recommended</v>
      </c>
      <c r="AC3399" s="18" t="str">
        <f t="shared" si="539"/>
        <v>Normal</v>
      </c>
    </row>
    <row r="3400" spans="1:29" x14ac:dyDescent="0.35">
      <c r="A3400" s="18" t="s">
        <v>4373</v>
      </c>
      <c r="B3400" s="19">
        <v>38805</v>
      </c>
      <c r="C3400" s="18" t="s">
        <v>50</v>
      </c>
      <c r="D3400" s="18" t="s">
        <v>20</v>
      </c>
      <c r="E3400" s="18" t="s">
        <v>21</v>
      </c>
      <c r="F3400" s="18" t="s">
        <v>352</v>
      </c>
      <c r="G3400" s="18" t="s">
        <v>110</v>
      </c>
      <c r="H3400" s="18" t="s">
        <v>4374</v>
      </c>
      <c r="I3400" s="18" t="s">
        <v>4375</v>
      </c>
      <c r="J3400" s="20">
        <v>172</v>
      </c>
      <c r="K3400" s="20">
        <v>378</v>
      </c>
      <c r="L3400" s="20">
        <v>10</v>
      </c>
      <c r="M3400" s="20">
        <v>302</v>
      </c>
      <c r="N3400" s="20">
        <v>6.4</v>
      </c>
      <c r="O3400" s="20">
        <v>75</v>
      </c>
      <c r="P3400" s="20">
        <v>118</v>
      </c>
      <c r="Q3400" s="3">
        <v>399879</v>
      </c>
      <c r="R3400" s="3">
        <v>15000000</v>
      </c>
      <c r="S3400" s="3">
        <f t="shared" si="530"/>
        <v>-14600121</v>
      </c>
      <c r="T3400" s="4">
        <f t="shared" si="531"/>
        <v>-0.97334140000000002</v>
      </c>
      <c r="U3400" s="5">
        <f t="shared" si="532"/>
        <v>25.240863440000002</v>
      </c>
      <c r="V3400" s="2">
        <f t="shared" si="533"/>
        <v>2006</v>
      </c>
      <c r="W3400" s="18" t="str">
        <f t="shared" si="534"/>
        <v>mart</v>
      </c>
      <c r="X3400" s="18" t="str">
        <f t="shared" si="535"/>
        <v>Ray Lawrence</v>
      </c>
      <c r="Y3400" s="18" t="str">
        <f t="shared" si="536"/>
        <v>JİNDABYNE</v>
      </c>
      <c r="Z3400" s="18" t="str">
        <f t="shared" si="537"/>
        <v>Normal</v>
      </c>
      <c r="AA3400" s="18" t="str">
        <f>VLOOKUP(D3400, lookups!$A$2:$B$18, 2, FALSE)</f>
        <v>Medium Budget</v>
      </c>
      <c r="AB3400" s="18" t="str">
        <f t="shared" si="538"/>
        <v>Not Recommended</v>
      </c>
      <c r="AC3400" s="18" t="str">
        <f t="shared" si="539"/>
        <v>Normal</v>
      </c>
    </row>
    <row r="3401" spans="1:29" x14ac:dyDescent="0.35">
      <c r="A3401" s="18" t="s">
        <v>2227</v>
      </c>
      <c r="B3401" s="19">
        <v>36220</v>
      </c>
      <c r="C3401" s="18" t="s">
        <v>50</v>
      </c>
      <c r="D3401" s="18" t="s">
        <v>27</v>
      </c>
      <c r="E3401" s="18" t="s">
        <v>21</v>
      </c>
      <c r="F3401" s="18" t="s">
        <v>22</v>
      </c>
      <c r="G3401" s="18" t="s">
        <v>110</v>
      </c>
      <c r="H3401" s="18" t="s">
        <v>1484</v>
      </c>
      <c r="I3401" s="18" t="s">
        <v>1241</v>
      </c>
      <c r="J3401" s="20">
        <v>2000</v>
      </c>
      <c r="K3401" s="20">
        <v>4343</v>
      </c>
      <c r="L3401" s="20">
        <v>81</v>
      </c>
      <c r="M3401" s="20">
        <v>111</v>
      </c>
      <c r="N3401" s="20">
        <v>5.4</v>
      </c>
      <c r="O3401" s="20">
        <v>31</v>
      </c>
      <c r="P3401" s="20">
        <v>106</v>
      </c>
      <c r="Q3401" s="3">
        <v>399793</v>
      </c>
      <c r="R3401" s="3">
        <v>4000000</v>
      </c>
      <c r="S3401" s="3">
        <f t="shared" si="530"/>
        <v>-3600207</v>
      </c>
      <c r="T3401" s="4">
        <f t="shared" si="531"/>
        <v>-0.90005175000000004</v>
      </c>
      <c r="U3401" s="5">
        <f t="shared" si="532"/>
        <v>21.251079300000001</v>
      </c>
      <c r="V3401" s="2">
        <f t="shared" si="533"/>
        <v>1999</v>
      </c>
      <c r="W3401" s="18" t="str">
        <f t="shared" si="534"/>
        <v>mart</v>
      </c>
      <c r="X3401" s="18" t="str">
        <f t="shared" si="535"/>
        <v>Mike Figgis</v>
      </c>
      <c r="Y3401" s="18" t="str">
        <f t="shared" si="536"/>
        <v>THE LOSS OF SEXUAL INNOCENCE</v>
      </c>
      <c r="Z3401" s="18" t="str">
        <f t="shared" si="537"/>
        <v>Normal</v>
      </c>
      <c r="AA3401" s="18" t="str">
        <f>VLOOKUP(D3401, lookups!$A$2:$B$18, 2, FALSE)</f>
        <v>Medium Budget</v>
      </c>
      <c r="AB3401" s="18" t="str">
        <f t="shared" si="538"/>
        <v>Not Recommended</v>
      </c>
      <c r="AC3401" s="18" t="str">
        <f t="shared" si="539"/>
        <v>High Buzz Mismatch</v>
      </c>
    </row>
    <row r="3402" spans="1:29" x14ac:dyDescent="0.35">
      <c r="A3402" s="18" t="s">
        <v>5681</v>
      </c>
      <c r="B3402" s="19">
        <v>40485</v>
      </c>
      <c r="C3402" s="18" t="s">
        <v>50</v>
      </c>
      <c r="D3402" s="18" t="s">
        <v>79</v>
      </c>
      <c r="E3402" s="18" t="s">
        <v>21</v>
      </c>
      <c r="F3402" s="18" t="s">
        <v>22</v>
      </c>
      <c r="G3402" s="18" t="s">
        <v>102</v>
      </c>
      <c r="H3402" s="18" t="s">
        <v>2498</v>
      </c>
      <c r="I3402" s="18" t="s">
        <v>5682</v>
      </c>
      <c r="J3402" s="20">
        <v>767</v>
      </c>
      <c r="K3402" s="20">
        <v>2370</v>
      </c>
      <c r="L3402" s="20">
        <v>11</v>
      </c>
      <c r="M3402" s="20">
        <v>0</v>
      </c>
      <c r="N3402" s="20">
        <v>5.7</v>
      </c>
      <c r="O3402" s="20">
        <v>16</v>
      </c>
      <c r="P3402" s="20">
        <v>90</v>
      </c>
      <c r="Q3402" s="3">
        <v>399611</v>
      </c>
      <c r="R3402" s="3">
        <v>6000000</v>
      </c>
      <c r="S3402" s="3">
        <f t="shared" si="530"/>
        <v>-5600389</v>
      </c>
      <c r="T3402" s="4">
        <f t="shared" si="531"/>
        <v>-0.93339816666666664</v>
      </c>
      <c r="U3402" s="5">
        <f t="shared" si="532"/>
        <v>22.426640733333333</v>
      </c>
      <c r="V3402" s="2">
        <f t="shared" si="533"/>
        <v>2010</v>
      </c>
      <c r="W3402" s="18" t="str">
        <f t="shared" si="534"/>
        <v>noyabr</v>
      </c>
      <c r="X3402" s="18" t="str">
        <f t="shared" si="535"/>
        <v>Rick Bieber</v>
      </c>
      <c r="Y3402" s="18" t="str">
        <f t="shared" si="536"/>
        <v>THE 5TH QUARTER</v>
      </c>
      <c r="Z3402" s="18" t="str">
        <f t="shared" si="537"/>
        <v>Normal</v>
      </c>
      <c r="AA3402" s="18" t="str">
        <f>VLOOKUP(D3402, lookups!$A$2:$B$18, 2, FALSE)</f>
        <v>Medium Budget</v>
      </c>
      <c r="AB3402" s="18" t="str">
        <f t="shared" si="538"/>
        <v>Not Recommended</v>
      </c>
      <c r="AC3402" s="18" t="str">
        <f t="shared" si="539"/>
        <v>High Buzz Mismatch</v>
      </c>
    </row>
    <row r="3403" spans="1:29" x14ac:dyDescent="0.35">
      <c r="A3403" s="18" t="s">
        <v>4619</v>
      </c>
      <c r="B3403" s="19">
        <v>39174</v>
      </c>
      <c r="C3403" s="18" t="s">
        <v>50</v>
      </c>
      <c r="D3403" s="18" t="s">
        <v>20</v>
      </c>
      <c r="E3403" s="18" t="s">
        <v>21</v>
      </c>
      <c r="F3403" s="18" t="s">
        <v>22</v>
      </c>
      <c r="G3403" s="18" t="s">
        <v>110</v>
      </c>
      <c r="H3403" s="18" t="s">
        <v>4620</v>
      </c>
      <c r="I3403" s="18" t="s">
        <v>2156</v>
      </c>
      <c r="J3403" s="20">
        <v>480</v>
      </c>
      <c r="K3403" s="20">
        <v>1234</v>
      </c>
      <c r="L3403" s="20">
        <v>30</v>
      </c>
      <c r="M3403" s="20">
        <v>226</v>
      </c>
      <c r="N3403" s="20">
        <v>6.4</v>
      </c>
      <c r="O3403" s="20">
        <v>41</v>
      </c>
      <c r="P3403" s="20">
        <v>99</v>
      </c>
      <c r="Q3403" s="3">
        <v>398420</v>
      </c>
      <c r="R3403" s="3">
        <v>8000000</v>
      </c>
      <c r="S3403" s="3">
        <f t="shared" si="530"/>
        <v>-7601580</v>
      </c>
      <c r="T3403" s="4">
        <f t="shared" si="531"/>
        <v>-0.95019750000000003</v>
      </c>
      <c r="U3403" s="5">
        <f t="shared" si="532"/>
        <v>25.242521000000004</v>
      </c>
      <c r="V3403" s="2">
        <f t="shared" si="533"/>
        <v>2007</v>
      </c>
      <c r="W3403" s="18" t="str">
        <f t="shared" si="534"/>
        <v>aprel</v>
      </c>
      <c r="X3403" s="18" t="str">
        <f t="shared" si="535"/>
        <v>Michael Corrente</v>
      </c>
      <c r="Y3403" s="18" t="str">
        <f t="shared" si="536"/>
        <v>BROOKLYN RULES</v>
      </c>
      <c r="Z3403" s="18" t="str">
        <f t="shared" si="537"/>
        <v>Normal</v>
      </c>
      <c r="AA3403" s="18" t="str">
        <f>VLOOKUP(D3403, lookups!$A$2:$B$18, 2, FALSE)</f>
        <v>Medium Budget</v>
      </c>
      <c r="AB3403" s="18" t="str">
        <f t="shared" si="538"/>
        <v>Not Recommended</v>
      </c>
      <c r="AC3403" s="18" t="str">
        <f t="shared" si="539"/>
        <v>Normal</v>
      </c>
    </row>
    <row r="3404" spans="1:29" x14ac:dyDescent="0.35">
      <c r="A3404" s="18" t="s">
        <v>3885</v>
      </c>
      <c r="B3404" s="19">
        <v>38065</v>
      </c>
      <c r="C3404" s="18" t="s">
        <v>50</v>
      </c>
      <c r="D3404" s="18" t="s">
        <v>27</v>
      </c>
      <c r="E3404" s="18" t="s">
        <v>21</v>
      </c>
      <c r="F3404" s="18" t="s">
        <v>101</v>
      </c>
      <c r="G3404" s="18" t="s">
        <v>110</v>
      </c>
      <c r="H3404" s="18" t="s">
        <v>3886</v>
      </c>
      <c r="I3404" s="18" t="s">
        <v>3887</v>
      </c>
      <c r="J3404" s="20">
        <v>887</v>
      </c>
      <c r="K3404" s="20">
        <v>2721</v>
      </c>
      <c r="L3404" s="20">
        <v>87</v>
      </c>
      <c r="M3404" s="20">
        <v>305</v>
      </c>
      <c r="N3404" s="20">
        <v>6.9</v>
      </c>
      <c r="O3404" s="20">
        <v>76</v>
      </c>
      <c r="P3404" s="20">
        <v>100</v>
      </c>
      <c r="Q3404" s="3">
        <v>396035</v>
      </c>
      <c r="R3404" s="3">
        <v>1000000</v>
      </c>
      <c r="S3404" s="3">
        <f t="shared" si="530"/>
        <v>-603965</v>
      </c>
      <c r="T3404" s="4">
        <f t="shared" si="531"/>
        <v>-0.60396499999999997</v>
      </c>
      <c r="U3404" s="5">
        <f t="shared" si="532"/>
        <v>27.388914</v>
      </c>
      <c r="V3404" s="2">
        <f t="shared" si="533"/>
        <v>2004</v>
      </c>
      <c r="W3404" s="18" t="str">
        <f t="shared" si="534"/>
        <v>mart</v>
      </c>
      <c r="X3404" s="18" t="str">
        <f t="shared" si="535"/>
        <v>Sally Potter</v>
      </c>
      <c r="Y3404" s="18" t="str">
        <f t="shared" si="536"/>
        <v>YES</v>
      </c>
      <c r="Z3404" s="18" t="str">
        <f t="shared" si="537"/>
        <v>Normal</v>
      </c>
      <c r="AA3404" s="18" t="str">
        <f>VLOOKUP(D3404, lookups!$A$2:$B$18, 2, FALSE)</f>
        <v>Medium Budget</v>
      </c>
      <c r="AB3404" s="18" t="str">
        <f t="shared" si="538"/>
        <v>Not Recommended</v>
      </c>
      <c r="AC3404" s="18" t="str">
        <f t="shared" si="539"/>
        <v>Normal</v>
      </c>
    </row>
    <row r="3405" spans="1:29" x14ac:dyDescent="0.35">
      <c r="A3405" s="18" t="s">
        <v>3412</v>
      </c>
      <c r="B3405" s="19">
        <v>37808</v>
      </c>
      <c r="C3405" s="18" t="s">
        <v>50</v>
      </c>
      <c r="D3405" s="18" t="s">
        <v>27</v>
      </c>
      <c r="E3405" s="18" t="s">
        <v>21</v>
      </c>
      <c r="F3405" s="18" t="s">
        <v>1895</v>
      </c>
      <c r="G3405" s="18" t="s">
        <v>110</v>
      </c>
      <c r="H3405" s="18" t="s">
        <v>2085</v>
      </c>
      <c r="I3405" s="18" t="s">
        <v>3413</v>
      </c>
      <c r="J3405" s="20">
        <v>900</v>
      </c>
      <c r="K3405" s="20">
        <v>2972</v>
      </c>
      <c r="L3405" s="20">
        <v>148</v>
      </c>
      <c r="M3405" s="20">
        <v>0</v>
      </c>
      <c r="N3405" s="20">
        <v>7.6</v>
      </c>
      <c r="O3405" s="20">
        <v>72</v>
      </c>
      <c r="P3405" s="20">
        <v>106</v>
      </c>
      <c r="Q3405" s="3">
        <v>395592</v>
      </c>
      <c r="R3405" s="3">
        <v>2000000</v>
      </c>
      <c r="S3405" s="3">
        <f t="shared" si="530"/>
        <v>-1604408</v>
      </c>
      <c r="T3405" s="4">
        <f t="shared" si="531"/>
        <v>-0.80220400000000003</v>
      </c>
      <c r="U3405" s="5">
        <f t="shared" si="532"/>
        <v>30.079118399999999</v>
      </c>
      <c r="V3405" s="2">
        <f t="shared" si="533"/>
        <v>2003</v>
      </c>
      <c r="W3405" s="18" t="str">
        <f t="shared" si="534"/>
        <v>iyul</v>
      </c>
      <c r="X3405" s="18" t="str">
        <f t="shared" si="535"/>
        <v>Isabel Coixet</v>
      </c>
      <c r="Y3405" s="18" t="str">
        <f t="shared" si="536"/>
        <v>MY LİFE WİTHOUT ME</v>
      </c>
      <c r="Z3405" s="18" t="str">
        <f t="shared" si="537"/>
        <v>Normal</v>
      </c>
      <c r="AA3405" s="18" t="str">
        <f>VLOOKUP(D3405, lookups!$A$2:$B$18, 2, FALSE)</f>
        <v>Medium Budget</v>
      </c>
      <c r="AB3405" s="18" t="str">
        <f t="shared" si="538"/>
        <v>Not Recommended</v>
      </c>
      <c r="AC3405" s="18" t="str">
        <f t="shared" si="539"/>
        <v>Normal</v>
      </c>
    </row>
    <row r="3406" spans="1:29" x14ac:dyDescent="0.35">
      <c r="A3406" s="18" t="s">
        <v>5741</v>
      </c>
      <c r="B3406" s="19">
        <v>40519</v>
      </c>
      <c r="C3406" s="18" t="s">
        <v>50</v>
      </c>
      <c r="D3406" s="18" t="s">
        <v>38</v>
      </c>
      <c r="E3406" s="18" t="s">
        <v>21</v>
      </c>
      <c r="F3406" s="18" t="s">
        <v>22</v>
      </c>
      <c r="G3406" s="18" t="s">
        <v>23</v>
      </c>
      <c r="H3406" s="18" t="s">
        <v>5416</v>
      </c>
      <c r="I3406" s="18" t="s">
        <v>5416</v>
      </c>
      <c r="J3406" s="20">
        <v>969</v>
      </c>
      <c r="K3406" s="20">
        <v>2530</v>
      </c>
      <c r="L3406" s="20">
        <v>969</v>
      </c>
      <c r="M3406" s="20">
        <v>0</v>
      </c>
      <c r="N3406" s="20">
        <v>6.3</v>
      </c>
      <c r="O3406" s="20">
        <v>113</v>
      </c>
      <c r="P3406" s="20">
        <v>98</v>
      </c>
      <c r="Q3406" s="3">
        <v>389804</v>
      </c>
      <c r="R3406" s="3">
        <v>65000</v>
      </c>
      <c r="S3406" s="3">
        <f t="shared" si="530"/>
        <v>324804</v>
      </c>
      <c r="T3406" s="4">
        <f t="shared" si="531"/>
        <v>4.9969846153846156</v>
      </c>
      <c r="U3406" s="5">
        <f t="shared" si="532"/>
        <v>27.198793846153844</v>
      </c>
      <c r="V3406" s="2">
        <f t="shared" si="533"/>
        <v>2010</v>
      </c>
      <c r="W3406" s="18" t="str">
        <f t="shared" si="534"/>
        <v>dekabr</v>
      </c>
      <c r="X3406" s="18" t="str">
        <f t="shared" si="535"/>
        <v>Lena Dunham</v>
      </c>
      <c r="Y3406" s="18" t="str">
        <f t="shared" si="536"/>
        <v>TİNY FURNİTURE</v>
      </c>
      <c r="Z3406" s="18" t="str">
        <f t="shared" si="537"/>
        <v>Normal</v>
      </c>
      <c r="AA3406" s="18" t="str">
        <f>VLOOKUP(D3406, lookups!$A$2:$B$18, 2, FALSE)</f>
        <v>Medium Budget</v>
      </c>
      <c r="AB3406" s="18" t="str">
        <f t="shared" si="538"/>
        <v>Not Recommended</v>
      </c>
      <c r="AC3406" s="18" t="str">
        <f t="shared" si="539"/>
        <v>Normal</v>
      </c>
    </row>
    <row r="3407" spans="1:29" x14ac:dyDescent="0.35">
      <c r="A3407" s="18" t="s">
        <v>5559</v>
      </c>
      <c r="B3407" s="19">
        <v>40248</v>
      </c>
      <c r="C3407" s="18" t="s">
        <v>50</v>
      </c>
      <c r="D3407" s="18" t="s">
        <v>27</v>
      </c>
      <c r="E3407" s="18" t="s">
        <v>21</v>
      </c>
      <c r="F3407" s="18" t="s">
        <v>22</v>
      </c>
      <c r="G3407" s="18" t="s">
        <v>110</v>
      </c>
      <c r="H3407" s="18" t="s">
        <v>1471</v>
      </c>
      <c r="I3407" s="18" t="s">
        <v>5560</v>
      </c>
      <c r="J3407" s="20">
        <v>23000</v>
      </c>
      <c r="K3407" s="20">
        <v>44969</v>
      </c>
      <c r="L3407" s="20">
        <v>58</v>
      </c>
      <c r="M3407" s="20">
        <v>19000</v>
      </c>
      <c r="N3407" s="20">
        <v>7.1</v>
      </c>
      <c r="O3407" s="20">
        <v>134</v>
      </c>
      <c r="P3407" s="20">
        <v>106</v>
      </c>
      <c r="Q3407" s="3">
        <v>382946</v>
      </c>
      <c r="R3407" s="3">
        <v>7000000</v>
      </c>
      <c r="S3407" s="3">
        <f t="shared" si="530"/>
        <v>-6617054</v>
      </c>
      <c r="T3407" s="4">
        <f t="shared" si="531"/>
        <v>-0.94529342857142862</v>
      </c>
      <c r="U3407" s="5">
        <f t="shared" si="532"/>
        <v>29.921882628571424</v>
      </c>
      <c r="V3407" s="2">
        <f t="shared" si="533"/>
        <v>2010</v>
      </c>
      <c r="W3407" s="18" t="str">
        <f t="shared" si="534"/>
        <v>mart</v>
      </c>
      <c r="X3407" s="18" t="str">
        <f t="shared" si="535"/>
        <v>Spencer Susser</v>
      </c>
      <c r="Y3407" s="18" t="str">
        <f t="shared" si="536"/>
        <v>HESHER</v>
      </c>
      <c r="Z3407" s="18" t="str">
        <f t="shared" si="537"/>
        <v>Normal</v>
      </c>
      <c r="AA3407" s="18" t="str">
        <f>VLOOKUP(D3407, lookups!$A$2:$B$18, 2, FALSE)</f>
        <v>Medium Budget</v>
      </c>
      <c r="AB3407" s="18" t="str">
        <f t="shared" si="538"/>
        <v>Not Recommended</v>
      </c>
      <c r="AC3407" s="18" t="str">
        <f t="shared" si="539"/>
        <v>Normal</v>
      </c>
    </row>
    <row r="3408" spans="1:29" x14ac:dyDescent="0.35">
      <c r="A3408" s="18" t="s">
        <v>3776</v>
      </c>
      <c r="B3408" s="19">
        <v>37987</v>
      </c>
      <c r="C3408" s="18" t="s">
        <v>50</v>
      </c>
      <c r="D3408" s="18" t="s">
        <v>195</v>
      </c>
      <c r="E3408" s="18" t="s">
        <v>21</v>
      </c>
      <c r="F3408" s="18" t="s">
        <v>22</v>
      </c>
      <c r="G3408" s="18" t="s">
        <v>39</v>
      </c>
      <c r="H3408" s="18" t="s">
        <v>3777</v>
      </c>
      <c r="I3408" s="18" t="s">
        <v>3778</v>
      </c>
      <c r="J3408" s="20">
        <v>66</v>
      </c>
      <c r="K3408" s="20">
        <v>66</v>
      </c>
      <c r="L3408" s="20">
        <v>0</v>
      </c>
      <c r="M3408" s="20">
        <v>30</v>
      </c>
      <c r="N3408" s="20">
        <v>7.2</v>
      </c>
      <c r="O3408" s="20">
        <v>15</v>
      </c>
      <c r="P3408" s="20">
        <v>85</v>
      </c>
      <c r="Q3408" s="3">
        <v>381225</v>
      </c>
      <c r="R3408" s="3">
        <v>200000</v>
      </c>
      <c r="S3408" s="3">
        <f t="shared" si="530"/>
        <v>181225</v>
      </c>
      <c r="T3408" s="4">
        <f t="shared" si="531"/>
        <v>0.90612499999999996</v>
      </c>
      <c r="U3408" s="5">
        <f t="shared" si="532"/>
        <v>29.16545</v>
      </c>
      <c r="V3408" s="2">
        <f t="shared" si="533"/>
        <v>2004</v>
      </c>
      <c r="W3408" s="18" t="str">
        <f t="shared" si="534"/>
        <v>yanvar</v>
      </c>
      <c r="X3408" s="18" t="str">
        <f t="shared" si="535"/>
        <v>Maurizio Benazzo</v>
      </c>
      <c r="Y3408" s="18" t="str">
        <f t="shared" si="536"/>
        <v>SHORT CUT TO NİRVANA: KUMBH MELA</v>
      </c>
      <c r="Z3408" s="18" t="str">
        <f t="shared" si="537"/>
        <v>Normal</v>
      </c>
      <c r="AA3408" s="18" t="str">
        <f>VLOOKUP(D3408, lookups!$A$2:$B$18, 2, FALSE)</f>
        <v>Low Budget</v>
      </c>
      <c r="AB3408" s="18" t="str">
        <f t="shared" si="538"/>
        <v>Not Recommended</v>
      </c>
      <c r="AC3408" s="18" t="str">
        <f t="shared" si="539"/>
        <v>Normal</v>
      </c>
    </row>
    <row r="3409" spans="1:29" x14ac:dyDescent="0.35">
      <c r="A3409" s="18" t="s">
        <v>4175</v>
      </c>
      <c r="B3409" s="19">
        <v>38476</v>
      </c>
      <c r="C3409" s="18" t="s">
        <v>50</v>
      </c>
      <c r="D3409" s="18" t="s">
        <v>27</v>
      </c>
      <c r="E3409" s="18" t="s">
        <v>21</v>
      </c>
      <c r="F3409" s="18" t="s">
        <v>22</v>
      </c>
      <c r="G3409" s="18" t="s">
        <v>110</v>
      </c>
      <c r="H3409" s="18" t="s">
        <v>4176</v>
      </c>
      <c r="I3409" s="18" t="s">
        <v>2024</v>
      </c>
      <c r="J3409" s="20">
        <v>982</v>
      </c>
      <c r="K3409" s="20">
        <v>3299</v>
      </c>
      <c r="L3409" s="20">
        <v>91</v>
      </c>
      <c r="M3409" s="20">
        <v>698</v>
      </c>
      <c r="N3409" s="20">
        <v>6.4</v>
      </c>
      <c r="O3409" s="20">
        <v>65</v>
      </c>
      <c r="P3409" s="20">
        <v>91</v>
      </c>
      <c r="Q3409" s="3">
        <v>381186</v>
      </c>
      <c r="R3409" s="3">
        <v>900000</v>
      </c>
      <c r="S3409" s="3">
        <f t="shared" si="530"/>
        <v>-518814</v>
      </c>
      <c r="T3409" s="4">
        <f t="shared" si="531"/>
        <v>-0.57645999999999997</v>
      </c>
      <c r="U3409" s="5">
        <f t="shared" si="532"/>
        <v>25.439216000000002</v>
      </c>
      <c r="V3409" s="2">
        <f t="shared" si="533"/>
        <v>2005</v>
      </c>
      <c r="W3409" s="18" t="str">
        <f t="shared" si="534"/>
        <v>may</v>
      </c>
      <c r="X3409" s="18" t="str">
        <f t="shared" si="535"/>
        <v>Jamie Babbit</v>
      </c>
      <c r="Y3409" s="18" t="str">
        <f t="shared" si="536"/>
        <v>THE QUİET</v>
      </c>
      <c r="Z3409" s="18" t="str">
        <f t="shared" si="537"/>
        <v>Normal</v>
      </c>
      <c r="AA3409" s="18" t="str">
        <f>VLOOKUP(D3409, lookups!$A$2:$B$18, 2, FALSE)</f>
        <v>Medium Budget</v>
      </c>
      <c r="AB3409" s="18" t="str">
        <f t="shared" si="538"/>
        <v>Not Recommended</v>
      </c>
      <c r="AC3409" s="18" t="str">
        <f t="shared" si="539"/>
        <v>Normal</v>
      </c>
    </row>
    <row r="3410" spans="1:29" x14ac:dyDescent="0.35">
      <c r="A3410" s="18" t="s">
        <v>4804</v>
      </c>
      <c r="B3410" s="19">
        <v>39370</v>
      </c>
      <c r="C3410" s="18" t="s">
        <v>50</v>
      </c>
      <c r="D3410" s="18" t="s">
        <v>27</v>
      </c>
      <c r="E3410" s="18" t="s">
        <v>21</v>
      </c>
      <c r="F3410" s="18" t="s">
        <v>22</v>
      </c>
      <c r="G3410" s="18" t="s">
        <v>150</v>
      </c>
      <c r="H3410" s="18" t="s">
        <v>391</v>
      </c>
      <c r="I3410" s="18" t="s">
        <v>4396</v>
      </c>
      <c r="J3410" s="20">
        <v>861</v>
      </c>
      <c r="K3410" s="20">
        <v>2161</v>
      </c>
      <c r="L3410" s="20">
        <v>84</v>
      </c>
      <c r="M3410" s="20">
        <v>285</v>
      </c>
      <c r="N3410" s="20">
        <v>5.9</v>
      </c>
      <c r="O3410" s="20">
        <v>18</v>
      </c>
      <c r="P3410" s="20">
        <v>117</v>
      </c>
      <c r="Q3410" s="3">
        <v>379643</v>
      </c>
      <c r="R3410" s="3">
        <v>2200000</v>
      </c>
      <c r="S3410" s="3">
        <f t="shared" si="530"/>
        <v>-1820357</v>
      </c>
      <c r="T3410" s="4">
        <f t="shared" si="531"/>
        <v>-0.82743500000000003</v>
      </c>
      <c r="U3410" s="5">
        <f t="shared" si="532"/>
        <v>23.297526000000001</v>
      </c>
      <c r="V3410" s="2">
        <f t="shared" si="533"/>
        <v>2007</v>
      </c>
      <c r="W3410" s="18" t="str">
        <f t="shared" si="534"/>
        <v>oktyabr</v>
      </c>
      <c r="X3410" s="18" t="str">
        <f t="shared" si="535"/>
        <v>Michael Landon Jr.</v>
      </c>
      <c r="Y3410" s="18" t="str">
        <f t="shared" si="536"/>
        <v>THE LAST SİN EATER</v>
      </c>
      <c r="Z3410" s="18" t="str">
        <f t="shared" si="537"/>
        <v>Normal</v>
      </c>
      <c r="AA3410" s="18" t="str">
        <f>VLOOKUP(D3410, lookups!$A$2:$B$18, 2, FALSE)</f>
        <v>Medium Budget</v>
      </c>
      <c r="AB3410" s="18" t="str">
        <f t="shared" si="538"/>
        <v>Not Recommended</v>
      </c>
      <c r="AC3410" s="18" t="str">
        <f t="shared" si="539"/>
        <v>High Buzz Mismatch</v>
      </c>
    </row>
    <row r="3411" spans="1:29" x14ac:dyDescent="0.35">
      <c r="A3411" s="18" t="s">
        <v>3936</v>
      </c>
      <c r="B3411" s="19">
        <v>38510</v>
      </c>
      <c r="C3411" s="18" t="s">
        <v>50</v>
      </c>
      <c r="D3411" s="18" t="s">
        <v>38</v>
      </c>
      <c r="E3411" s="18" t="s">
        <v>21</v>
      </c>
      <c r="F3411" s="18" t="s">
        <v>101</v>
      </c>
      <c r="G3411" s="18" t="s">
        <v>110</v>
      </c>
      <c r="H3411" s="18" t="s">
        <v>3937</v>
      </c>
      <c r="I3411" s="18" t="s">
        <v>3938</v>
      </c>
      <c r="J3411" s="20">
        <v>10000</v>
      </c>
      <c r="K3411" s="20">
        <v>12496</v>
      </c>
      <c r="L3411" s="20">
        <v>3</v>
      </c>
      <c r="M3411" s="20">
        <v>0</v>
      </c>
      <c r="N3411" s="20">
        <v>7.1</v>
      </c>
      <c r="O3411" s="20">
        <v>365</v>
      </c>
      <c r="P3411" s="20">
        <v>84</v>
      </c>
      <c r="Q3411" s="3">
        <v>379122</v>
      </c>
      <c r="R3411" s="3">
        <v>450000</v>
      </c>
      <c r="S3411" s="3">
        <f t="shared" si="530"/>
        <v>-70878</v>
      </c>
      <c r="T3411" s="4">
        <f t="shared" si="531"/>
        <v>-0.15750666666666666</v>
      </c>
      <c r="U3411" s="5">
        <f t="shared" si="532"/>
        <v>28.336997333333333</v>
      </c>
      <c r="V3411" s="2">
        <f t="shared" si="533"/>
        <v>2005</v>
      </c>
      <c r="W3411" s="18" t="str">
        <f t="shared" si="534"/>
        <v>iyun</v>
      </c>
      <c r="X3411" s="18" t="str">
        <f t="shared" si="535"/>
        <v>Hans Canosa</v>
      </c>
      <c r="Y3411" s="18" t="str">
        <f t="shared" si="536"/>
        <v>CONVERSATİONS WİTH OTHER WOMEN</v>
      </c>
      <c r="Z3411" s="18" t="str">
        <f t="shared" si="537"/>
        <v>Normal</v>
      </c>
      <c r="AA3411" s="18" t="str">
        <f>VLOOKUP(D3411, lookups!$A$2:$B$18, 2, FALSE)</f>
        <v>Medium Budget</v>
      </c>
      <c r="AB3411" s="18" t="str">
        <f t="shared" si="538"/>
        <v>Not Recommended</v>
      </c>
      <c r="AC3411" s="18" t="str">
        <f t="shared" si="539"/>
        <v>Normal</v>
      </c>
    </row>
    <row r="3412" spans="1:29" x14ac:dyDescent="0.35">
      <c r="A3412" s="18" t="s">
        <v>7007</v>
      </c>
      <c r="B3412" s="19">
        <v>42038</v>
      </c>
      <c r="C3412" s="18" t="s">
        <v>50</v>
      </c>
      <c r="D3412" s="18" t="s">
        <v>38</v>
      </c>
      <c r="E3412" s="18" t="s">
        <v>1760</v>
      </c>
      <c r="F3412" s="18" t="s">
        <v>499</v>
      </c>
      <c r="G3412" s="18" t="s">
        <v>110</v>
      </c>
      <c r="H3412" s="18" t="s">
        <v>7008</v>
      </c>
      <c r="I3412" s="18" t="s">
        <v>7009</v>
      </c>
      <c r="J3412" s="20">
        <v>61</v>
      </c>
      <c r="K3412" s="20">
        <v>76</v>
      </c>
      <c r="L3412" s="20">
        <v>9</v>
      </c>
      <c r="M3412" s="20">
        <v>0</v>
      </c>
      <c r="N3412" s="20">
        <v>7.9</v>
      </c>
      <c r="O3412" s="20">
        <v>111</v>
      </c>
      <c r="P3412" s="20">
        <v>112</v>
      </c>
      <c r="Q3412" s="3">
        <v>375723</v>
      </c>
      <c r="R3412" s="3">
        <v>4000000</v>
      </c>
      <c r="S3412" s="3">
        <f t="shared" si="530"/>
        <v>-3624277</v>
      </c>
      <c r="T3412" s="4">
        <f t="shared" si="531"/>
        <v>-0.90606925000000005</v>
      </c>
      <c r="U3412" s="5">
        <f t="shared" si="532"/>
        <v>31.2375723</v>
      </c>
      <c r="V3412" s="2">
        <f t="shared" si="533"/>
        <v>2015</v>
      </c>
      <c r="W3412" s="18" t="str">
        <f t="shared" si="534"/>
        <v>fevral</v>
      </c>
      <c r="X3412" s="18" t="str">
        <f t="shared" si="535"/>
        <v>Anna Muylaert</v>
      </c>
      <c r="Y3412" s="18" t="str">
        <f t="shared" si="536"/>
        <v>THE SECOND MOTHER</v>
      </c>
      <c r="Z3412" s="18" t="str">
        <f t="shared" si="537"/>
        <v>Normal</v>
      </c>
      <c r="AA3412" s="18" t="str">
        <f>VLOOKUP(D3412, lookups!$A$2:$B$18, 2, FALSE)</f>
        <v>Medium Budget</v>
      </c>
      <c r="AB3412" s="18" t="str">
        <f t="shared" si="538"/>
        <v>Not Recommended</v>
      </c>
      <c r="AC3412" s="18" t="str">
        <f t="shared" si="539"/>
        <v>Normal</v>
      </c>
    </row>
    <row r="3413" spans="1:29" x14ac:dyDescent="0.35">
      <c r="A3413" s="18" t="s">
        <v>4138</v>
      </c>
      <c r="B3413" s="19">
        <v>38462</v>
      </c>
      <c r="C3413" s="18" t="s">
        <v>50</v>
      </c>
      <c r="D3413" s="18" t="s">
        <v>27</v>
      </c>
      <c r="E3413" s="18" t="s">
        <v>21</v>
      </c>
      <c r="F3413" s="18" t="s">
        <v>22</v>
      </c>
      <c r="G3413" s="18" t="s">
        <v>102</v>
      </c>
      <c r="H3413" s="18" t="s">
        <v>2358</v>
      </c>
      <c r="I3413" s="18" t="s">
        <v>4139</v>
      </c>
      <c r="J3413" s="20">
        <v>18000</v>
      </c>
      <c r="K3413" s="20">
        <v>20354</v>
      </c>
      <c r="L3413" s="20">
        <v>25</v>
      </c>
      <c r="M3413" s="20">
        <v>445</v>
      </c>
      <c r="N3413" s="20">
        <v>6.2</v>
      </c>
      <c r="O3413" s="20">
        <v>21</v>
      </c>
      <c r="P3413" s="20">
        <v>101</v>
      </c>
      <c r="Q3413" s="3">
        <v>375474</v>
      </c>
      <c r="R3413" s="3">
        <v>20000000</v>
      </c>
      <c r="S3413" s="3">
        <f t="shared" si="530"/>
        <v>-19624526</v>
      </c>
      <c r="T3413" s="4">
        <f t="shared" si="531"/>
        <v>-0.9812263</v>
      </c>
      <c r="U3413" s="5">
        <f t="shared" si="532"/>
        <v>24.452009480000001</v>
      </c>
      <c r="V3413" s="2">
        <f t="shared" si="533"/>
        <v>2005</v>
      </c>
      <c r="W3413" s="18" t="str">
        <f t="shared" si="534"/>
        <v>aprel</v>
      </c>
      <c r="X3413" s="18" t="str">
        <f t="shared" si="535"/>
        <v>David Anspaugh</v>
      </c>
      <c r="Y3413" s="18" t="str">
        <f t="shared" si="536"/>
        <v>THE GAME OF THEİR LİVES</v>
      </c>
      <c r="Z3413" s="18" t="str">
        <f t="shared" si="537"/>
        <v>Normal</v>
      </c>
      <c r="AA3413" s="18" t="str">
        <f>VLOOKUP(D3413, lookups!$A$2:$B$18, 2, FALSE)</f>
        <v>Medium Budget</v>
      </c>
      <c r="AB3413" s="18" t="str">
        <f t="shared" si="538"/>
        <v>Not Recommended</v>
      </c>
      <c r="AC3413" s="18" t="str">
        <f t="shared" si="539"/>
        <v>Normal</v>
      </c>
    </row>
    <row r="3414" spans="1:29" x14ac:dyDescent="0.35">
      <c r="A3414" s="18" t="s">
        <v>2839</v>
      </c>
      <c r="B3414" s="19">
        <v>37250</v>
      </c>
      <c r="C3414" s="18" t="s">
        <v>50</v>
      </c>
      <c r="D3414" s="18" t="s">
        <v>109</v>
      </c>
      <c r="E3414" s="18" t="s">
        <v>21</v>
      </c>
      <c r="F3414" s="18" t="s">
        <v>22</v>
      </c>
      <c r="G3414" s="18" t="s">
        <v>110</v>
      </c>
      <c r="H3414" s="18" t="s">
        <v>2840</v>
      </c>
      <c r="I3414" s="18" t="s">
        <v>1845</v>
      </c>
      <c r="J3414" s="20">
        <v>210</v>
      </c>
      <c r="K3414" s="20">
        <v>469</v>
      </c>
      <c r="L3414" s="20">
        <v>122</v>
      </c>
      <c r="M3414" s="20">
        <v>0</v>
      </c>
      <c r="N3414" s="20">
        <v>6.5</v>
      </c>
      <c r="O3414" s="20">
        <v>127</v>
      </c>
      <c r="P3414" s="20">
        <v>100</v>
      </c>
      <c r="Q3414" s="3">
        <v>373967</v>
      </c>
      <c r="R3414" s="3">
        <v>1500000</v>
      </c>
      <c r="S3414" s="3">
        <f t="shared" si="530"/>
        <v>-1126033</v>
      </c>
      <c r="T3414" s="4">
        <f t="shared" si="531"/>
        <v>-0.75068866666666667</v>
      </c>
      <c r="U3414" s="5">
        <f t="shared" si="532"/>
        <v>25.699724533333335</v>
      </c>
      <c r="V3414" s="2">
        <f t="shared" si="533"/>
        <v>2001</v>
      </c>
      <c r="W3414" s="18" t="str">
        <f t="shared" si="534"/>
        <v>dekabr</v>
      </c>
      <c r="X3414" s="18" t="str">
        <f t="shared" si="535"/>
        <v>Brad Anderson</v>
      </c>
      <c r="Y3414" s="18" t="str">
        <f t="shared" si="536"/>
        <v>SESSİON 9</v>
      </c>
      <c r="Z3414" s="18" t="str">
        <f t="shared" si="537"/>
        <v>Normal</v>
      </c>
      <c r="AA3414" s="18" t="str">
        <f>VLOOKUP(D3414, lookups!$A$2:$B$18, 2, FALSE)</f>
        <v>Low Budget</v>
      </c>
      <c r="AB3414" s="18" t="str">
        <f t="shared" si="538"/>
        <v>Not Recommended</v>
      </c>
      <c r="AC3414" s="18" t="str">
        <f t="shared" si="539"/>
        <v>Normal</v>
      </c>
    </row>
    <row r="3415" spans="1:29" x14ac:dyDescent="0.35">
      <c r="A3415" s="18" t="s">
        <v>6437</v>
      </c>
      <c r="B3415" s="19">
        <v>41400</v>
      </c>
      <c r="C3415" s="18" t="s">
        <v>50</v>
      </c>
      <c r="D3415" s="18" t="s">
        <v>27</v>
      </c>
      <c r="E3415" s="18" t="s">
        <v>21</v>
      </c>
      <c r="F3415" s="18" t="s">
        <v>22</v>
      </c>
      <c r="G3415" s="18" t="s">
        <v>110</v>
      </c>
      <c r="H3415" s="18" t="s">
        <v>480</v>
      </c>
      <c r="I3415" s="18" t="s">
        <v>2382</v>
      </c>
      <c r="J3415" s="20">
        <v>12000</v>
      </c>
      <c r="K3415" s="20">
        <v>13607</v>
      </c>
      <c r="L3415" s="20">
        <v>234</v>
      </c>
      <c r="M3415" s="20">
        <v>11000</v>
      </c>
      <c r="N3415" s="20">
        <v>6.9</v>
      </c>
      <c r="O3415" s="20">
        <v>232</v>
      </c>
      <c r="P3415" s="20">
        <v>117</v>
      </c>
      <c r="Q3415" s="3">
        <v>371897</v>
      </c>
      <c r="R3415" s="3">
        <v>4000000</v>
      </c>
      <c r="S3415" s="3">
        <f t="shared" si="530"/>
        <v>-3628103</v>
      </c>
      <c r="T3415" s="4">
        <f t="shared" si="531"/>
        <v>-0.90702574999999996</v>
      </c>
      <c r="U3415" s="5">
        <f t="shared" si="532"/>
        <v>28.337189700000003</v>
      </c>
      <c r="V3415" s="2">
        <f t="shared" si="533"/>
        <v>2013</v>
      </c>
      <c r="W3415" s="18" t="str">
        <f t="shared" si="534"/>
        <v>may</v>
      </c>
      <c r="X3415" s="18" t="str">
        <f t="shared" si="535"/>
        <v>David Gordon Green</v>
      </c>
      <c r="Y3415" s="18" t="str">
        <f t="shared" si="536"/>
        <v>JOE</v>
      </c>
      <c r="Z3415" s="18" t="str">
        <f t="shared" si="537"/>
        <v>Normal</v>
      </c>
      <c r="AA3415" s="18" t="str">
        <f>VLOOKUP(D3415, lookups!$A$2:$B$18, 2, FALSE)</f>
        <v>Medium Budget</v>
      </c>
      <c r="AB3415" s="18" t="str">
        <f t="shared" si="538"/>
        <v>Not Recommended</v>
      </c>
      <c r="AC3415" s="18" t="str">
        <f t="shared" si="539"/>
        <v>Normal</v>
      </c>
    </row>
    <row r="3416" spans="1:29" x14ac:dyDescent="0.35">
      <c r="A3416" s="18" t="s">
        <v>3685</v>
      </c>
      <c r="B3416" s="19">
        <v>38236</v>
      </c>
      <c r="C3416" s="18" t="s">
        <v>50</v>
      </c>
      <c r="D3416" s="18" t="s">
        <v>38</v>
      </c>
      <c r="E3416" s="18" t="s">
        <v>21</v>
      </c>
      <c r="F3416" s="18" t="s">
        <v>22</v>
      </c>
      <c r="G3416" s="18" t="s">
        <v>150</v>
      </c>
      <c r="H3416" s="18" t="s">
        <v>602</v>
      </c>
      <c r="I3416" s="18" t="s">
        <v>3686</v>
      </c>
      <c r="J3416" s="20">
        <v>49000</v>
      </c>
      <c r="K3416" s="20">
        <v>51441</v>
      </c>
      <c r="L3416" s="20">
        <v>0</v>
      </c>
      <c r="M3416" s="20">
        <v>857</v>
      </c>
      <c r="N3416" s="20">
        <v>7</v>
      </c>
      <c r="O3416" s="20">
        <v>46</v>
      </c>
      <c r="P3416" s="20">
        <v>96</v>
      </c>
      <c r="Q3416" s="3">
        <v>371081</v>
      </c>
      <c r="R3416" s="3">
        <v>6000000</v>
      </c>
      <c r="S3416" s="3">
        <f t="shared" si="530"/>
        <v>-5628919</v>
      </c>
      <c r="T3416" s="4">
        <f t="shared" si="531"/>
        <v>-0.9381531666666667</v>
      </c>
      <c r="U3416" s="5">
        <f t="shared" si="532"/>
        <v>27.710438733333334</v>
      </c>
      <c r="V3416" s="2">
        <f t="shared" si="533"/>
        <v>2004</v>
      </c>
      <c r="W3416" s="18" t="str">
        <f t="shared" si="534"/>
        <v>sentyabr</v>
      </c>
      <c r="X3416" s="18" t="str">
        <f t="shared" si="535"/>
        <v>David Duchovny</v>
      </c>
      <c r="Y3416" s="18" t="str">
        <f t="shared" si="536"/>
        <v>HOUSE OF D</v>
      </c>
      <c r="Z3416" s="18" t="str">
        <f t="shared" si="537"/>
        <v>Normal</v>
      </c>
      <c r="AA3416" s="18" t="str">
        <f>VLOOKUP(D3416, lookups!$A$2:$B$18, 2, FALSE)</f>
        <v>Medium Budget</v>
      </c>
      <c r="AB3416" s="18" t="str">
        <f t="shared" si="538"/>
        <v>Not Recommended</v>
      </c>
      <c r="AC3416" s="18" t="str">
        <f t="shared" si="539"/>
        <v>Normal</v>
      </c>
    </row>
    <row r="3417" spans="1:29" x14ac:dyDescent="0.35">
      <c r="A3417" s="18" t="s">
        <v>3489</v>
      </c>
      <c r="B3417" s="19">
        <v>37749</v>
      </c>
      <c r="C3417" s="18" t="s">
        <v>50</v>
      </c>
      <c r="D3417" s="18" t="s">
        <v>27</v>
      </c>
      <c r="E3417" s="18" t="s">
        <v>21</v>
      </c>
      <c r="F3417" s="18" t="s">
        <v>22</v>
      </c>
      <c r="G3417" s="18" t="s">
        <v>23</v>
      </c>
      <c r="H3417" s="18" t="s">
        <v>1752</v>
      </c>
      <c r="I3417" s="18" t="s">
        <v>1752</v>
      </c>
      <c r="J3417" s="20">
        <v>787</v>
      </c>
      <c r="K3417" s="20">
        <v>883</v>
      </c>
      <c r="L3417" s="20">
        <v>787</v>
      </c>
      <c r="M3417" s="20">
        <v>952</v>
      </c>
      <c r="N3417" s="20">
        <v>5</v>
      </c>
      <c r="O3417" s="20">
        <v>115</v>
      </c>
      <c r="P3417" s="20">
        <v>93</v>
      </c>
      <c r="Q3417" s="3">
        <v>365734</v>
      </c>
      <c r="R3417" s="3">
        <v>10000000</v>
      </c>
      <c r="S3417" s="3">
        <f t="shared" si="530"/>
        <v>-9634266</v>
      </c>
      <c r="T3417" s="4">
        <f t="shared" si="531"/>
        <v>-0.96342660000000002</v>
      </c>
      <c r="U3417" s="5">
        <f t="shared" si="532"/>
        <v>19.709829359999997</v>
      </c>
      <c r="V3417" s="2">
        <f t="shared" si="533"/>
        <v>2003</v>
      </c>
      <c r="W3417" s="18" t="str">
        <f t="shared" si="534"/>
        <v>may</v>
      </c>
      <c r="X3417" s="18" t="str">
        <f t="shared" si="535"/>
        <v>Vincent Gallo</v>
      </c>
      <c r="Y3417" s="18" t="str">
        <f t="shared" si="536"/>
        <v>THE BROWN BUNNY</v>
      </c>
      <c r="Z3417" s="18" t="str">
        <f t="shared" si="537"/>
        <v>Normal</v>
      </c>
      <c r="AA3417" s="18" t="str">
        <f>VLOOKUP(D3417, lookups!$A$2:$B$18, 2, FALSE)</f>
        <v>Medium Budget</v>
      </c>
      <c r="AB3417" s="18" t="str">
        <f t="shared" si="538"/>
        <v>Not Recommended</v>
      </c>
      <c r="AC3417" s="18" t="str">
        <f t="shared" si="539"/>
        <v>High Buzz Mismatch</v>
      </c>
    </row>
    <row r="3418" spans="1:29" x14ac:dyDescent="0.35">
      <c r="A3418" s="18" t="s">
        <v>625</v>
      </c>
      <c r="B3418" s="19">
        <v>31873</v>
      </c>
      <c r="C3418" s="18" t="s">
        <v>50</v>
      </c>
      <c r="D3418" s="18" t="s">
        <v>20</v>
      </c>
      <c r="E3418" s="18" t="s">
        <v>21</v>
      </c>
      <c r="F3418" s="18" t="s">
        <v>22</v>
      </c>
      <c r="G3418" s="18" t="s">
        <v>110</v>
      </c>
      <c r="H3418" s="18" t="s">
        <v>626</v>
      </c>
      <c r="I3418" s="18" t="s">
        <v>627</v>
      </c>
      <c r="J3418" s="20">
        <v>10000</v>
      </c>
      <c r="K3418" s="20">
        <v>11083</v>
      </c>
      <c r="L3418" s="20">
        <v>212</v>
      </c>
      <c r="M3418" s="20">
        <v>314</v>
      </c>
      <c r="N3418" s="20">
        <v>5.9</v>
      </c>
      <c r="O3418" s="20">
        <v>68</v>
      </c>
      <c r="P3418" s="20">
        <v>102</v>
      </c>
      <c r="Q3418" s="3">
        <v>354704</v>
      </c>
      <c r="R3418" s="3">
        <v>1300000</v>
      </c>
      <c r="S3418" s="3">
        <f t="shared" si="530"/>
        <v>-945296</v>
      </c>
      <c r="T3418" s="4">
        <f t="shared" si="531"/>
        <v>-0.72715076923076927</v>
      </c>
      <c r="U3418" s="5">
        <f t="shared" si="532"/>
        <v>23.340539692307694</v>
      </c>
      <c r="V3418" s="2">
        <f t="shared" si="533"/>
        <v>1987</v>
      </c>
      <c r="W3418" s="18" t="str">
        <f t="shared" si="534"/>
        <v>aprel</v>
      </c>
      <c r="X3418" s="18" t="str">
        <f t="shared" si="535"/>
        <v>Renny Harlin</v>
      </c>
      <c r="Y3418" s="18" t="str">
        <f t="shared" si="536"/>
        <v>PRİSON</v>
      </c>
      <c r="Z3418" s="18" t="str">
        <f t="shared" si="537"/>
        <v>Normal</v>
      </c>
      <c r="AA3418" s="18" t="str">
        <f>VLOOKUP(D3418, lookups!$A$2:$B$18, 2, FALSE)</f>
        <v>Medium Budget</v>
      </c>
      <c r="AB3418" s="18" t="str">
        <f t="shared" si="538"/>
        <v>Not Recommended</v>
      </c>
      <c r="AC3418" s="18" t="str">
        <f t="shared" si="539"/>
        <v>High Buzz Mismatch</v>
      </c>
    </row>
    <row r="3419" spans="1:29" x14ac:dyDescent="0.35">
      <c r="A3419" s="18" t="s">
        <v>2652</v>
      </c>
      <c r="B3419" s="19">
        <v>36959</v>
      </c>
      <c r="C3419" s="18" t="s">
        <v>50</v>
      </c>
      <c r="D3419" s="18" t="s">
        <v>38</v>
      </c>
      <c r="E3419" s="18" t="s">
        <v>21</v>
      </c>
      <c r="F3419" s="18" t="s">
        <v>101</v>
      </c>
      <c r="G3419" s="18" t="s">
        <v>110</v>
      </c>
      <c r="H3419" s="18" t="s">
        <v>587</v>
      </c>
      <c r="I3419" s="18" t="s">
        <v>2653</v>
      </c>
      <c r="J3419" s="20">
        <v>936</v>
      </c>
      <c r="K3419" s="20">
        <v>3578</v>
      </c>
      <c r="L3419" s="20">
        <v>34</v>
      </c>
      <c r="M3419" s="20">
        <v>664</v>
      </c>
      <c r="N3419" s="20">
        <v>6.9</v>
      </c>
      <c r="O3419" s="20">
        <v>109</v>
      </c>
      <c r="P3419" s="20">
        <v>98</v>
      </c>
      <c r="Q3419" s="3">
        <v>353743</v>
      </c>
      <c r="R3419" s="3">
        <v>15000000</v>
      </c>
      <c r="S3419" s="3">
        <f t="shared" si="530"/>
        <v>-14646257</v>
      </c>
      <c r="T3419" s="4">
        <f t="shared" si="531"/>
        <v>-0.97641713333333335</v>
      </c>
      <c r="U3419" s="5">
        <f t="shared" si="532"/>
        <v>27.27583314666667</v>
      </c>
      <c r="V3419" s="2">
        <f t="shared" si="533"/>
        <v>2001</v>
      </c>
      <c r="W3419" s="18" t="str">
        <f t="shared" si="534"/>
        <v>mart</v>
      </c>
      <c r="X3419" s="18" t="str">
        <f t="shared" si="535"/>
        <v>Gregor Jordan</v>
      </c>
      <c r="Y3419" s="18" t="str">
        <f t="shared" si="536"/>
        <v>BUFFALO SOLDİERS</v>
      </c>
      <c r="Z3419" s="18" t="str">
        <f t="shared" si="537"/>
        <v>Normal</v>
      </c>
      <c r="AA3419" s="18" t="str">
        <f>VLOOKUP(D3419, lookups!$A$2:$B$18, 2, FALSE)</f>
        <v>Medium Budget</v>
      </c>
      <c r="AB3419" s="18" t="str">
        <f t="shared" si="538"/>
        <v>Not Recommended</v>
      </c>
      <c r="AC3419" s="18" t="str">
        <f t="shared" si="539"/>
        <v>Normal</v>
      </c>
    </row>
    <row r="3420" spans="1:29" x14ac:dyDescent="0.35">
      <c r="A3420" s="18" t="s">
        <v>4293</v>
      </c>
      <c r="B3420" s="19">
        <v>38750</v>
      </c>
      <c r="C3420" s="18" t="s">
        <v>50</v>
      </c>
      <c r="D3420" s="18" t="s">
        <v>79</v>
      </c>
      <c r="E3420" s="18" t="s">
        <v>21</v>
      </c>
      <c r="F3420" s="18" t="s">
        <v>22</v>
      </c>
      <c r="G3420" s="18" t="s">
        <v>150</v>
      </c>
      <c r="H3420" s="18" t="s">
        <v>4294</v>
      </c>
      <c r="I3420" s="18" t="s">
        <v>4295</v>
      </c>
      <c r="J3420" s="20">
        <v>60</v>
      </c>
      <c r="K3420" s="20">
        <v>150</v>
      </c>
      <c r="L3420" s="20">
        <v>238</v>
      </c>
      <c r="M3420" s="20">
        <v>0</v>
      </c>
      <c r="N3420" s="20">
        <v>6.8</v>
      </c>
      <c r="O3420" s="20">
        <v>78</v>
      </c>
      <c r="P3420" s="20">
        <v>104</v>
      </c>
      <c r="Q3420" s="3">
        <v>352786</v>
      </c>
      <c r="R3420" s="3">
        <v>11000000</v>
      </c>
      <c r="S3420" s="3">
        <f t="shared" si="530"/>
        <v>-10647214</v>
      </c>
      <c r="T3420" s="4">
        <f t="shared" si="531"/>
        <v>-0.96792854545454543</v>
      </c>
      <c r="U3420" s="5">
        <f t="shared" si="532"/>
        <v>26.812828581818181</v>
      </c>
      <c r="V3420" s="2">
        <f t="shared" si="533"/>
        <v>2006</v>
      </c>
      <c r="W3420" s="18" t="str">
        <f t="shared" si="534"/>
        <v>fevral</v>
      </c>
      <c r="X3420" s="18" t="str">
        <f t="shared" si="535"/>
        <v>Agnieszka Holland</v>
      </c>
      <c r="Y3420" s="18" t="str">
        <f t="shared" si="536"/>
        <v>COPYİNG BEETHOVEN</v>
      </c>
      <c r="Z3420" s="18" t="str">
        <f t="shared" si="537"/>
        <v>Normal</v>
      </c>
      <c r="AA3420" s="18" t="str">
        <f>VLOOKUP(D3420, lookups!$A$2:$B$18, 2, FALSE)</f>
        <v>Medium Budget</v>
      </c>
      <c r="AB3420" s="18" t="str">
        <f t="shared" si="538"/>
        <v>Not Recommended</v>
      </c>
      <c r="AC3420" s="18" t="str">
        <f t="shared" si="539"/>
        <v>Normal</v>
      </c>
    </row>
    <row r="3421" spans="1:29" x14ac:dyDescent="0.35">
      <c r="A3421" s="18" t="s">
        <v>839</v>
      </c>
      <c r="B3421" s="19">
        <v>33152</v>
      </c>
      <c r="C3421" s="18" t="s">
        <v>50</v>
      </c>
      <c r="D3421" s="18" t="s">
        <v>109</v>
      </c>
      <c r="E3421" s="18" t="s">
        <v>21</v>
      </c>
      <c r="F3421" s="18" t="s">
        <v>131</v>
      </c>
      <c r="G3421" s="18" t="s">
        <v>110</v>
      </c>
      <c r="H3421" s="18" t="s">
        <v>207</v>
      </c>
      <c r="I3421" s="18" t="s">
        <v>840</v>
      </c>
      <c r="J3421" s="20">
        <v>982</v>
      </c>
      <c r="K3421" s="20">
        <v>2942</v>
      </c>
      <c r="L3421" s="20">
        <v>930</v>
      </c>
      <c r="M3421" s="20">
        <v>375</v>
      </c>
      <c r="N3421" s="20">
        <v>6.1</v>
      </c>
      <c r="O3421" s="20">
        <v>76</v>
      </c>
      <c r="P3421" s="20">
        <v>120</v>
      </c>
      <c r="Q3421" s="3">
        <v>349618</v>
      </c>
      <c r="R3421" s="3">
        <v>9000000</v>
      </c>
      <c r="S3421" s="3">
        <f t="shared" si="530"/>
        <v>-8650382</v>
      </c>
      <c r="T3421" s="4">
        <f t="shared" si="531"/>
        <v>-0.96115355555555559</v>
      </c>
      <c r="U3421" s="5">
        <f t="shared" si="532"/>
        <v>24.053038577777777</v>
      </c>
      <c r="V3421" s="2">
        <f t="shared" si="533"/>
        <v>1990</v>
      </c>
      <c r="W3421" s="18" t="str">
        <f t="shared" si="534"/>
        <v>oktyabr</v>
      </c>
      <c r="X3421" s="18" t="str">
        <f t="shared" si="535"/>
        <v>Dario Argento</v>
      </c>
      <c r="Y3421" s="18" t="str">
        <f t="shared" si="536"/>
        <v>TWO EVİL EYES</v>
      </c>
      <c r="Z3421" s="18" t="str">
        <f t="shared" si="537"/>
        <v>Normal</v>
      </c>
      <c r="AA3421" s="18" t="str">
        <f>VLOOKUP(D3421, lookups!$A$2:$B$18, 2, FALSE)</f>
        <v>Low Budget</v>
      </c>
      <c r="AB3421" s="18" t="str">
        <f t="shared" si="538"/>
        <v>Not Recommended</v>
      </c>
      <c r="AC3421" s="18" t="str">
        <f t="shared" si="539"/>
        <v>Normal</v>
      </c>
    </row>
    <row r="3422" spans="1:29" x14ac:dyDescent="0.35">
      <c r="A3422" s="18" t="s">
        <v>5261</v>
      </c>
      <c r="B3422" s="19">
        <v>39952</v>
      </c>
      <c r="C3422" s="18" t="s">
        <v>50</v>
      </c>
      <c r="D3422" s="18" t="s">
        <v>27</v>
      </c>
      <c r="E3422" s="18" t="s">
        <v>21</v>
      </c>
      <c r="F3422" s="18" t="s">
        <v>179</v>
      </c>
      <c r="G3422" s="18" t="s">
        <v>23</v>
      </c>
      <c r="H3422" s="18" t="s">
        <v>5262</v>
      </c>
      <c r="I3422" s="18" t="s">
        <v>5263</v>
      </c>
      <c r="J3422" s="20">
        <v>488</v>
      </c>
      <c r="K3422" s="20">
        <v>943</v>
      </c>
      <c r="L3422" s="20">
        <v>929</v>
      </c>
      <c r="M3422" s="20">
        <v>23000</v>
      </c>
      <c r="N3422" s="20">
        <v>7.3</v>
      </c>
      <c r="O3422" s="20">
        <v>216</v>
      </c>
      <c r="P3422" s="20">
        <v>161</v>
      </c>
      <c r="Q3422" s="3">
        <v>336467</v>
      </c>
      <c r="R3422" s="3">
        <v>13000000</v>
      </c>
      <c r="S3422" s="3">
        <f t="shared" si="530"/>
        <v>-12663533</v>
      </c>
      <c r="T3422" s="4">
        <f t="shared" si="531"/>
        <v>-0.97411792307692313</v>
      </c>
      <c r="U3422" s="5">
        <f t="shared" si="532"/>
        <v>31.11035283076923</v>
      </c>
      <c r="V3422" s="2">
        <f t="shared" si="533"/>
        <v>2009</v>
      </c>
      <c r="W3422" s="18" t="str">
        <f t="shared" si="534"/>
        <v>may</v>
      </c>
      <c r="X3422" s="18" t="str">
        <f t="shared" si="535"/>
        <v>Gaspar NoÃ©</v>
      </c>
      <c r="Y3422" s="18" t="str">
        <f t="shared" si="536"/>
        <v>ENTER THE VOİD</v>
      </c>
      <c r="Z3422" s="18" t="str">
        <f t="shared" si="537"/>
        <v>Normal</v>
      </c>
      <c r="AA3422" s="18" t="str">
        <f>VLOOKUP(D3422, lookups!$A$2:$B$18, 2, FALSE)</f>
        <v>Medium Budget</v>
      </c>
      <c r="AB3422" s="18" t="str">
        <f t="shared" si="538"/>
        <v>Not Recommended</v>
      </c>
      <c r="AC3422" s="18" t="str">
        <f t="shared" si="539"/>
        <v>Normal</v>
      </c>
    </row>
    <row r="3423" spans="1:29" x14ac:dyDescent="0.35">
      <c r="A3423" s="18" t="s">
        <v>3525</v>
      </c>
      <c r="B3423" s="19">
        <v>37636</v>
      </c>
      <c r="C3423" s="18" t="s">
        <v>50</v>
      </c>
      <c r="D3423" s="18" t="s">
        <v>38</v>
      </c>
      <c r="E3423" s="18" t="s">
        <v>21</v>
      </c>
      <c r="F3423" s="18" t="s">
        <v>22</v>
      </c>
      <c r="G3423" s="18" t="s">
        <v>110</v>
      </c>
      <c r="H3423" s="18" t="s">
        <v>1230</v>
      </c>
      <c r="I3423" s="18" t="s">
        <v>3526</v>
      </c>
      <c r="J3423" s="20">
        <v>21000</v>
      </c>
      <c r="K3423" s="20">
        <v>41645</v>
      </c>
      <c r="L3423" s="20">
        <v>200</v>
      </c>
      <c r="M3423" s="20">
        <v>494</v>
      </c>
      <c r="N3423" s="20">
        <v>5.6</v>
      </c>
      <c r="O3423" s="20">
        <v>66</v>
      </c>
      <c r="P3423" s="20">
        <v>109</v>
      </c>
      <c r="Q3423" s="3">
        <v>336456</v>
      </c>
      <c r="R3423" s="3">
        <v>8000000</v>
      </c>
      <c r="S3423" s="3">
        <f t="shared" si="530"/>
        <v>-7663544</v>
      </c>
      <c r="T3423" s="4">
        <f t="shared" si="531"/>
        <v>-0.95794299999999999</v>
      </c>
      <c r="U3423" s="5">
        <f t="shared" si="532"/>
        <v>22.066222799999998</v>
      </c>
      <c r="V3423" s="2">
        <f t="shared" si="533"/>
        <v>2003</v>
      </c>
      <c r="W3423" s="18" t="str">
        <f t="shared" si="534"/>
        <v>yanvar</v>
      </c>
      <c r="X3423" s="18" t="str">
        <f t="shared" si="535"/>
        <v>Keith Gordon</v>
      </c>
      <c r="Y3423" s="18" t="str">
        <f t="shared" si="536"/>
        <v>THE SİNGİNG DETECTİVE</v>
      </c>
      <c r="Z3423" s="18" t="str">
        <f t="shared" si="537"/>
        <v>Normal</v>
      </c>
      <c r="AA3423" s="18" t="str">
        <f>VLOOKUP(D3423, lookups!$A$2:$B$18, 2, FALSE)</f>
        <v>Medium Budget</v>
      </c>
      <c r="AB3423" s="18" t="str">
        <f t="shared" si="538"/>
        <v>Not Recommended</v>
      </c>
      <c r="AC3423" s="18" t="str">
        <f t="shared" si="539"/>
        <v>High Buzz Mismatch</v>
      </c>
    </row>
    <row r="3424" spans="1:29" x14ac:dyDescent="0.35">
      <c r="A3424" s="18" t="s">
        <v>1587</v>
      </c>
      <c r="B3424" s="19">
        <v>35534</v>
      </c>
      <c r="C3424" s="18" t="s">
        <v>19</v>
      </c>
      <c r="D3424" s="18" t="s">
        <v>20</v>
      </c>
      <c r="E3424" s="18" t="s">
        <v>21</v>
      </c>
      <c r="F3424" s="18" t="s">
        <v>22</v>
      </c>
      <c r="G3424" s="18" t="s">
        <v>110</v>
      </c>
      <c r="H3424" s="18" t="s">
        <v>1588</v>
      </c>
      <c r="I3424" s="18" t="s">
        <v>1589</v>
      </c>
      <c r="J3424" s="20">
        <v>659</v>
      </c>
      <c r="K3424" s="20">
        <v>2322</v>
      </c>
      <c r="L3424" s="20">
        <v>204</v>
      </c>
      <c r="M3424" s="20">
        <v>51</v>
      </c>
      <c r="N3424" s="20">
        <v>6.5</v>
      </c>
      <c r="O3424" s="20">
        <v>17</v>
      </c>
      <c r="P3424" s="20">
        <v>86</v>
      </c>
      <c r="Q3424" s="3">
        <v>334041</v>
      </c>
      <c r="R3424" s="3">
        <v>500000</v>
      </c>
      <c r="S3424" s="3">
        <f t="shared" si="530"/>
        <v>-165959</v>
      </c>
      <c r="T3424" s="4">
        <f t="shared" si="531"/>
        <v>-0.33191799999999999</v>
      </c>
      <c r="U3424" s="5">
        <f t="shared" si="532"/>
        <v>25.872332799999999</v>
      </c>
      <c r="V3424" s="2">
        <f t="shared" si="533"/>
        <v>1997</v>
      </c>
      <c r="W3424" s="18" t="str">
        <f t="shared" si="534"/>
        <v>aprel</v>
      </c>
      <c r="X3424" s="18" t="str">
        <f t="shared" si="535"/>
        <v>Morgan J. Freeman</v>
      </c>
      <c r="Y3424" s="18" t="str">
        <f t="shared" si="536"/>
        <v>HURRİCANE STREETS</v>
      </c>
      <c r="Z3424" s="18" t="str">
        <f t="shared" si="537"/>
        <v>Normal</v>
      </c>
      <c r="AA3424" s="18" t="str">
        <f>VLOOKUP(D3424, lookups!$A$2:$B$18, 2, FALSE)</f>
        <v>Medium Budget</v>
      </c>
      <c r="AB3424" s="18" t="str">
        <f t="shared" si="538"/>
        <v>Not Recommended</v>
      </c>
      <c r="AC3424" s="18" t="str">
        <f t="shared" si="539"/>
        <v>Normal</v>
      </c>
    </row>
    <row r="3425" spans="1:29" x14ac:dyDescent="0.35">
      <c r="A3425" s="18" t="s">
        <v>3280</v>
      </c>
      <c r="B3425" s="19">
        <v>37290</v>
      </c>
      <c r="C3425" s="18" t="s">
        <v>50</v>
      </c>
      <c r="D3425" s="18" t="s">
        <v>38</v>
      </c>
      <c r="E3425" s="18" t="s">
        <v>21</v>
      </c>
      <c r="F3425" s="18" t="s">
        <v>22</v>
      </c>
      <c r="G3425" s="18" t="s">
        <v>110</v>
      </c>
      <c r="H3425" s="18" t="s">
        <v>2742</v>
      </c>
      <c r="I3425" s="18" t="s">
        <v>3281</v>
      </c>
      <c r="J3425" s="20">
        <v>693</v>
      </c>
      <c r="K3425" s="20">
        <v>1373</v>
      </c>
      <c r="L3425" s="20">
        <v>94</v>
      </c>
      <c r="M3425" s="20">
        <v>423</v>
      </c>
      <c r="N3425" s="20">
        <v>6.4</v>
      </c>
      <c r="O3425" s="20">
        <v>72</v>
      </c>
      <c r="P3425" s="20">
        <v>86</v>
      </c>
      <c r="Q3425" s="3">
        <v>333976</v>
      </c>
      <c r="R3425" s="3">
        <v>12000000</v>
      </c>
      <c r="S3425" s="3">
        <f t="shared" si="530"/>
        <v>-11666024</v>
      </c>
      <c r="T3425" s="4">
        <f t="shared" si="531"/>
        <v>-0.97216866666666668</v>
      </c>
      <c r="U3425" s="5">
        <f t="shared" si="532"/>
        <v>25.253432533333335</v>
      </c>
      <c r="V3425" s="2">
        <f t="shared" si="533"/>
        <v>2002</v>
      </c>
      <c r="W3425" s="18" t="str">
        <f t="shared" si="534"/>
        <v>fevral</v>
      </c>
      <c r="X3425" s="18" t="str">
        <f t="shared" si="535"/>
        <v>Anthony Russo</v>
      </c>
      <c r="Y3425" s="18" t="str">
        <f t="shared" si="536"/>
        <v>WELCOME TO COLLİNWOOD</v>
      </c>
      <c r="Z3425" s="18" t="str">
        <f t="shared" si="537"/>
        <v>Normal</v>
      </c>
      <c r="AA3425" s="18" t="str">
        <f>VLOOKUP(D3425, lookups!$A$2:$B$18, 2, FALSE)</f>
        <v>Medium Budget</v>
      </c>
      <c r="AB3425" s="18" t="str">
        <f t="shared" si="538"/>
        <v>Not Recommended</v>
      </c>
      <c r="AC3425" s="18" t="str">
        <f t="shared" si="539"/>
        <v>Normal</v>
      </c>
    </row>
    <row r="3426" spans="1:29" x14ac:dyDescent="0.35">
      <c r="A3426" s="18" t="s">
        <v>814</v>
      </c>
      <c r="B3426" s="19">
        <v>32889</v>
      </c>
      <c r="C3426" s="18" t="s">
        <v>50</v>
      </c>
      <c r="D3426" s="18" t="s">
        <v>38</v>
      </c>
      <c r="E3426" s="18" t="s">
        <v>21</v>
      </c>
      <c r="F3426" s="18" t="s">
        <v>22</v>
      </c>
      <c r="H3426" s="18" t="s">
        <v>815</v>
      </c>
      <c r="I3426" s="18" t="s">
        <v>816</v>
      </c>
      <c r="J3426" s="20">
        <v>882</v>
      </c>
      <c r="K3426" s="20">
        <v>1967</v>
      </c>
      <c r="L3426" s="20">
        <v>19</v>
      </c>
      <c r="M3426" s="20">
        <v>16</v>
      </c>
      <c r="N3426" s="20">
        <v>7.1</v>
      </c>
      <c r="O3426" s="20">
        <v>1</v>
      </c>
      <c r="P3426" s="20">
        <v>34</v>
      </c>
      <c r="Q3426" s="3">
        <v>333658</v>
      </c>
      <c r="R3426" s="3">
        <v>34000</v>
      </c>
      <c r="S3426" s="3">
        <f t="shared" si="530"/>
        <v>299658</v>
      </c>
      <c r="T3426" s="4">
        <f t="shared" si="531"/>
        <v>8.8134705882352939</v>
      </c>
      <c r="U3426" s="5">
        <f t="shared" si="532"/>
        <v>31.926988235294115</v>
      </c>
      <c r="V3426" s="2">
        <f t="shared" si="533"/>
        <v>1990</v>
      </c>
      <c r="W3426" s="18" t="str">
        <f t="shared" si="534"/>
        <v>yanvar</v>
      </c>
      <c r="X3426" s="18" t="str">
        <f t="shared" si="535"/>
        <v>Randall Miller</v>
      </c>
      <c r="Y3426" s="18" t="str">
        <f t="shared" si="536"/>
        <v>MARİLYN HOTCHKİSS' BALLROOM DANCİNG AND CHARM SCHOOL</v>
      </c>
      <c r="Z3426" s="18" t="str">
        <f t="shared" si="537"/>
        <v>Normal</v>
      </c>
      <c r="AA3426" s="18" t="str">
        <f>VLOOKUP(D3426, lookups!$A$2:$B$18, 2, FALSE)</f>
        <v>Medium Budget</v>
      </c>
      <c r="AB3426" s="18" t="str">
        <f t="shared" si="538"/>
        <v>Not Recommended</v>
      </c>
      <c r="AC3426" s="18" t="str">
        <f t="shared" si="539"/>
        <v>Normal</v>
      </c>
    </row>
    <row r="3427" spans="1:29" x14ac:dyDescent="0.35">
      <c r="A3427" s="18" t="s">
        <v>4549</v>
      </c>
      <c r="B3427" s="19">
        <v>38936</v>
      </c>
      <c r="C3427" s="18" t="s">
        <v>50</v>
      </c>
      <c r="D3427" s="18" t="s">
        <v>20</v>
      </c>
      <c r="E3427" s="18" t="s">
        <v>21</v>
      </c>
      <c r="F3427" s="18" t="s">
        <v>101</v>
      </c>
      <c r="G3427" s="18" t="s">
        <v>39</v>
      </c>
      <c r="H3427" s="18" t="s">
        <v>4550</v>
      </c>
      <c r="I3427" s="18" t="s">
        <v>3638</v>
      </c>
      <c r="J3427" s="20">
        <v>1000</v>
      </c>
      <c r="K3427" s="20">
        <v>3282</v>
      </c>
      <c r="L3427" s="20">
        <v>222</v>
      </c>
      <c r="M3427" s="20">
        <v>11000</v>
      </c>
      <c r="N3427" s="20">
        <v>7.7</v>
      </c>
      <c r="O3427" s="20">
        <v>172</v>
      </c>
      <c r="P3427" s="20">
        <v>101</v>
      </c>
      <c r="Q3427" s="3">
        <v>327919</v>
      </c>
      <c r="R3427" s="3">
        <v>1500000</v>
      </c>
      <c r="S3427" s="3">
        <f t="shared" si="530"/>
        <v>-1172081</v>
      </c>
      <c r="T3427" s="4">
        <f t="shared" si="531"/>
        <v>-0.78138733333333332</v>
      </c>
      <c r="U3427" s="5">
        <f t="shared" si="532"/>
        <v>31.587445066666668</v>
      </c>
      <c r="V3427" s="2">
        <f t="shared" si="533"/>
        <v>2006</v>
      </c>
      <c r="W3427" s="18" t="str">
        <f t="shared" si="534"/>
        <v>avgust</v>
      </c>
      <c r="X3427" s="18" t="str">
        <f t="shared" si="535"/>
        <v>Shane Meadows</v>
      </c>
      <c r="Y3427" s="18" t="str">
        <f t="shared" si="536"/>
        <v>THİS IS ENGLAND</v>
      </c>
      <c r="Z3427" s="18" t="str">
        <f t="shared" si="537"/>
        <v>Normal</v>
      </c>
      <c r="AA3427" s="18" t="str">
        <f>VLOOKUP(D3427, lookups!$A$2:$B$18, 2, FALSE)</f>
        <v>Medium Budget</v>
      </c>
      <c r="AB3427" s="18" t="str">
        <f t="shared" si="538"/>
        <v>Not Recommended</v>
      </c>
      <c r="AC3427" s="18" t="str">
        <f t="shared" si="539"/>
        <v>Normal</v>
      </c>
    </row>
    <row r="3428" spans="1:29" x14ac:dyDescent="0.35">
      <c r="A3428" s="18" t="s">
        <v>1319</v>
      </c>
      <c r="B3428" s="19">
        <v>35428</v>
      </c>
      <c r="C3428" s="18" t="s">
        <v>50</v>
      </c>
      <c r="D3428" s="18" t="s">
        <v>20</v>
      </c>
      <c r="E3428" s="18" t="s">
        <v>21</v>
      </c>
      <c r="F3428" s="18" t="s">
        <v>22</v>
      </c>
      <c r="G3428" s="18" t="s">
        <v>110</v>
      </c>
      <c r="H3428" s="18" t="s">
        <v>626</v>
      </c>
      <c r="I3428" s="18" t="s">
        <v>924</v>
      </c>
      <c r="J3428" s="20">
        <v>10000</v>
      </c>
      <c r="K3428" s="20">
        <v>13718</v>
      </c>
      <c r="L3428" s="20">
        <v>18000</v>
      </c>
      <c r="M3428" s="20">
        <v>225</v>
      </c>
      <c r="N3428" s="20">
        <v>6.1</v>
      </c>
      <c r="O3428" s="20">
        <v>37</v>
      </c>
      <c r="P3428" s="20">
        <v>97</v>
      </c>
      <c r="Q3428" s="3">
        <v>326308</v>
      </c>
      <c r="R3428" s="3">
        <v>5000000</v>
      </c>
      <c r="S3428" s="3">
        <f t="shared" si="530"/>
        <v>-4673692</v>
      </c>
      <c r="T3428" s="4">
        <f t="shared" si="531"/>
        <v>-0.93473839999999997</v>
      </c>
      <c r="U3428" s="5">
        <f t="shared" si="532"/>
        <v>24.048604640000001</v>
      </c>
      <c r="V3428" s="2">
        <f t="shared" si="533"/>
        <v>1996</v>
      </c>
      <c r="W3428" s="18" t="str">
        <f t="shared" si="534"/>
        <v>dekabr</v>
      </c>
      <c r="X3428" s="18" t="str">
        <f t="shared" si="535"/>
        <v>Kevin Spacey</v>
      </c>
      <c r="Y3428" s="18" t="str">
        <f t="shared" si="536"/>
        <v>ALBİNO ALLİGATOR</v>
      </c>
      <c r="Z3428" s="18" t="str">
        <f t="shared" si="537"/>
        <v>Normal</v>
      </c>
      <c r="AA3428" s="18" t="str">
        <f>VLOOKUP(D3428, lookups!$A$2:$B$18, 2, FALSE)</f>
        <v>Medium Budget</v>
      </c>
      <c r="AB3428" s="18" t="str">
        <f t="shared" si="538"/>
        <v>Not Recommended</v>
      </c>
      <c r="AC3428" s="18" t="str">
        <f t="shared" si="539"/>
        <v>Normal</v>
      </c>
    </row>
    <row r="3429" spans="1:29" x14ac:dyDescent="0.35">
      <c r="A3429" s="18" t="s">
        <v>3009</v>
      </c>
      <c r="B3429" s="19">
        <v>37370</v>
      </c>
      <c r="C3429" s="18" t="s">
        <v>50</v>
      </c>
      <c r="D3429" s="18" t="s">
        <v>20</v>
      </c>
      <c r="E3429" s="18" t="s">
        <v>21</v>
      </c>
      <c r="F3429" s="18" t="s">
        <v>22</v>
      </c>
      <c r="G3429" s="18" t="s">
        <v>110</v>
      </c>
      <c r="H3429" s="18" t="s">
        <v>3010</v>
      </c>
      <c r="I3429" s="18" t="s">
        <v>3011</v>
      </c>
      <c r="J3429" s="20">
        <v>109</v>
      </c>
      <c r="K3429" s="20">
        <v>245</v>
      </c>
      <c r="L3429" s="20">
        <v>0</v>
      </c>
      <c r="M3429" s="20">
        <v>204</v>
      </c>
      <c r="N3429" s="20">
        <v>6</v>
      </c>
      <c r="O3429" s="20">
        <v>38</v>
      </c>
      <c r="P3429" s="20">
        <v>116</v>
      </c>
      <c r="Q3429" s="3">
        <v>325491</v>
      </c>
      <c r="R3429" s="3">
        <v>17500000</v>
      </c>
      <c r="S3429" s="3">
        <f t="shared" si="530"/>
        <v>-17174509</v>
      </c>
      <c r="T3429" s="4">
        <f t="shared" si="531"/>
        <v>-0.98140051428571429</v>
      </c>
      <c r="U3429" s="5">
        <f t="shared" si="532"/>
        <v>23.627839794285713</v>
      </c>
      <c r="V3429" s="2">
        <f t="shared" si="533"/>
        <v>2002</v>
      </c>
      <c r="W3429" s="18" t="str">
        <f t="shared" si="534"/>
        <v>aprel</v>
      </c>
      <c r="X3429" s="18" t="str">
        <f t="shared" si="535"/>
        <v>Matt Dillon</v>
      </c>
      <c r="Y3429" s="18" t="str">
        <f t="shared" si="536"/>
        <v>CİTY OF GHOSTS</v>
      </c>
      <c r="Z3429" s="18" t="str">
        <f t="shared" si="537"/>
        <v>Normal</v>
      </c>
      <c r="AA3429" s="18" t="str">
        <f>VLOOKUP(D3429, lookups!$A$2:$B$18, 2, FALSE)</f>
        <v>Medium Budget</v>
      </c>
      <c r="AB3429" s="18" t="str">
        <f t="shared" si="538"/>
        <v>Not Recommended</v>
      </c>
      <c r="AC3429" s="18" t="str">
        <f t="shared" si="539"/>
        <v>Normal</v>
      </c>
    </row>
    <row r="3430" spans="1:29" x14ac:dyDescent="0.35">
      <c r="A3430" s="18" t="s">
        <v>5675</v>
      </c>
      <c r="B3430" s="19">
        <v>40233</v>
      </c>
      <c r="C3430" s="18" t="s">
        <v>50</v>
      </c>
      <c r="D3430" s="18" t="s">
        <v>38</v>
      </c>
      <c r="E3430" s="18" t="s">
        <v>21</v>
      </c>
      <c r="F3430" s="18" t="s">
        <v>22</v>
      </c>
      <c r="G3430" s="18" t="s">
        <v>110</v>
      </c>
      <c r="H3430" s="18" t="s">
        <v>2760</v>
      </c>
      <c r="I3430" s="18" t="s">
        <v>4477</v>
      </c>
      <c r="J3430" s="20">
        <v>2000</v>
      </c>
      <c r="K3430" s="20">
        <v>4590</v>
      </c>
      <c r="L3430" s="20">
        <v>571</v>
      </c>
      <c r="M3430" s="20">
        <v>19000</v>
      </c>
      <c r="N3430" s="20">
        <v>6.8</v>
      </c>
      <c r="O3430" s="20">
        <v>238</v>
      </c>
      <c r="P3430" s="20">
        <v>96</v>
      </c>
      <c r="Q3430" s="3">
        <v>322157</v>
      </c>
      <c r="R3430" s="3">
        <v>2500000</v>
      </c>
      <c r="S3430" s="3">
        <f t="shared" si="530"/>
        <v>-2177843</v>
      </c>
      <c r="T3430" s="4">
        <f t="shared" si="531"/>
        <v>-0.87113719999999994</v>
      </c>
      <c r="U3430" s="5">
        <f t="shared" si="532"/>
        <v>28.751545119999999</v>
      </c>
      <c r="V3430" s="2">
        <f t="shared" si="533"/>
        <v>2010</v>
      </c>
      <c r="W3430" s="18" t="str">
        <f t="shared" si="534"/>
        <v>fevral</v>
      </c>
      <c r="X3430" s="18" t="str">
        <f t="shared" si="535"/>
        <v>James Gunn</v>
      </c>
      <c r="Y3430" s="18" t="str">
        <f t="shared" si="536"/>
        <v>SUPER</v>
      </c>
      <c r="Z3430" s="18" t="str">
        <f t="shared" si="537"/>
        <v>Normal</v>
      </c>
      <c r="AA3430" s="18" t="str">
        <f>VLOOKUP(D3430, lookups!$A$2:$B$18, 2, FALSE)</f>
        <v>Medium Budget</v>
      </c>
      <c r="AB3430" s="18" t="str">
        <f t="shared" si="538"/>
        <v>Not Recommended</v>
      </c>
      <c r="AC3430" s="18" t="str">
        <f t="shared" si="539"/>
        <v>Normal</v>
      </c>
    </row>
    <row r="3431" spans="1:29" x14ac:dyDescent="0.35">
      <c r="A3431" s="18" t="s">
        <v>6094</v>
      </c>
      <c r="B3431" s="19">
        <v>41180</v>
      </c>
      <c r="C3431" s="18" t="s">
        <v>50</v>
      </c>
      <c r="D3431" s="18" t="s">
        <v>79</v>
      </c>
      <c r="E3431" s="18" t="s">
        <v>21</v>
      </c>
      <c r="F3431" s="18" t="s">
        <v>22</v>
      </c>
      <c r="G3431" s="18" t="s">
        <v>110</v>
      </c>
      <c r="H3431" s="18" t="s">
        <v>6095</v>
      </c>
      <c r="I3431" s="18" t="s">
        <v>6096</v>
      </c>
      <c r="J3431" s="20">
        <v>601</v>
      </c>
      <c r="K3431" s="20">
        <v>1734</v>
      </c>
      <c r="L3431" s="20">
        <v>25</v>
      </c>
      <c r="M3431" s="20">
        <v>0</v>
      </c>
      <c r="N3431" s="20">
        <v>6.4</v>
      </c>
      <c r="O3431" s="20">
        <v>286</v>
      </c>
      <c r="P3431" s="20">
        <v>90</v>
      </c>
      <c r="Q3431" s="3">
        <v>318622</v>
      </c>
      <c r="R3431" s="3">
        <v>270000</v>
      </c>
      <c r="S3431" s="3">
        <f t="shared" si="530"/>
        <v>48622</v>
      </c>
      <c r="T3431" s="4">
        <f t="shared" si="531"/>
        <v>0.18008148148148148</v>
      </c>
      <c r="U3431" s="5">
        <f t="shared" si="532"/>
        <v>25.672032592592593</v>
      </c>
      <c r="V3431" s="2">
        <f t="shared" si="533"/>
        <v>2012</v>
      </c>
      <c r="W3431" s="18" t="str">
        <f t="shared" si="534"/>
        <v>sentyabr</v>
      </c>
      <c r="X3431" s="18" t="str">
        <f t="shared" si="535"/>
        <v>Craig Zobel</v>
      </c>
      <c r="Y3431" s="18" t="str">
        <f t="shared" si="536"/>
        <v>COMPLİANCE</v>
      </c>
      <c r="Z3431" s="18" t="str">
        <f t="shared" si="537"/>
        <v>Normal</v>
      </c>
      <c r="AA3431" s="18" t="str">
        <f>VLOOKUP(D3431, lookups!$A$2:$B$18, 2, FALSE)</f>
        <v>Medium Budget</v>
      </c>
      <c r="AB3431" s="18" t="str">
        <f t="shared" si="538"/>
        <v>Not Recommended</v>
      </c>
      <c r="AC3431" s="18" t="str">
        <f t="shared" si="539"/>
        <v>Normal</v>
      </c>
    </row>
    <row r="3432" spans="1:29" x14ac:dyDescent="0.35">
      <c r="A3432" s="18" t="s">
        <v>6344</v>
      </c>
      <c r="B3432" s="19">
        <v>41391</v>
      </c>
      <c r="C3432" s="18" t="s">
        <v>50</v>
      </c>
      <c r="D3432" s="18" t="s">
        <v>27</v>
      </c>
      <c r="E3432" s="18" t="s">
        <v>21</v>
      </c>
      <c r="F3432" s="18" t="s">
        <v>352</v>
      </c>
      <c r="G3432" s="18" t="s">
        <v>110</v>
      </c>
      <c r="H3432" s="18" t="s">
        <v>647</v>
      </c>
      <c r="I3432" s="18" t="s">
        <v>5232</v>
      </c>
      <c r="J3432" s="20">
        <v>18000</v>
      </c>
      <c r="K3432" s="20">
        <v>25269</v>
      </c>
      <c r="L3432" s="20">
        <v>105</v>
      </c>
      <c r="M3432" s="20">
        <v>0</v>
      </c>
      <c r="N3432" s="20">
        <v>6.2</v>
      </c>
      <c r="O3432" s="20">
        <v>141</v>
      </c>
      <c r="P3432" s="20">
        <v>112</v>
      </c>
      <c r="Q3432" s="3">
        <v>317125</v>
      </c>
      <c r="R3432" s="3">
        <v>16000000</v>
      </c>
      <c r="S3432" s="3">
        <f t="shared" si="530"/>
        <v>-15682875</v>
      </c>
      <c r="T3432" s="4">
        <f t="shared" si="531"/>
        <v>-0.98017968749999995</v>
      </c>
      <c r="U3432" s="5">
        <f t="shared" si="532"/>
        <v>24.407928125000002</v>
      </c>
      <c r="V3432" s="2">
        <f t="shared" si="533"/>
        <v>2013</v>
      </c>
      <c r="W3432" s="18" t="str">
        <f t="shared" si="534"/>
        <v>aprel</v>
      </c>
      <c r="X3432" s="18" t="str">
        <f t="shared" si="535"/>
        <v>Anne Fontaine</v>
      </c>
      <c r="Y3432" s="18" t="str">
        <f t="shared" si="536"/>
        <v>ADORE</v>
      </c>
      <c r="Z3432" s="18" t="str">
        <f t="shared" si="537"/>
        <v>Normal</v>
      </c>
      <c r="AA3432" s="18" t="str">
        <f>VLOOKUP(D3432, lookups!$A$2:$B$18, 2, FALSE)</f>
        <v>Medium Budget</v>
      </c>
      <c r="AB3432" s="18" t="str">
        <f t="shared" si="538"/>
        <v>Not Recommended</v>
      </c>
      <c r="AC3432" s="18" t="str">
        <f t="shared" si="539"/>
        <v>Normal</v>
      </c>
    </row>
    <row r="3433" spans="1:29" x14ac:dyDescent="0.35">
      <c r="A3433" s="18" t="s">
        <v>5125</v>
      </c>
      <c r="B3433" s="19">
        <v>39794</v>
      </c>
      <c r="C3433" s="18" t="s">
        <v>50</v>
      </c>
      <c r="D3433" s="18" t="s">
        <v>27</v>
      </c>
      <c r="E3433" s="18" t="s">
        <v>21</v>
      </c>
      <c r="F3433" s="18" t="s">
        <v>22</v>
      </c>
      <c r="G3433" s="18" t="s">
        <v>150</v>
      </c>
      <c r="H3433" s="18" t="s">
        <v>3132</v>
      </c>
      <c r="I3433" s="18" t="s">
        <v>5126</v>
      </c>
      <c r="J3433" s="20">
        <v>17000</v>
      </c>
      <c r="K3433" s="20">
        <v>30978</v>
      </c>
      <c r="L3433" s="20">
        <v>4</v>
      </c>
      <c r="M3433" s="20">
        <v>1000</v>
      </c>
      <c r="N3433" s="20">
        <v>6.8</v>
      </c>
      <c r="O3433" s="20">
        <v>60</v>
      </c>
      <c r="P3433" s="20">
        <v>102</v>
      </c>
      <c r="Q3433" s="3">
        <v>317040</v>
      </c>
      <c r="R3433" s="3">
        <v>15500000</v>
      </c>
      <c r="S3433" s="3">
        <f t="shared" si="530"/>
        <v>-15182960</v>
      </c>
      <c r="T3433" s="4">
        <f t="shared" si="531"/>
        <v>-0.97954580645161293</v>
      </c>
      <c r="U3433" s="5">
        <f t="shared" si="532"/>
        <v>26.908181677419357</v>
      </c>
      <c r="V3433" s="2">
        <f t="shared" si="533"/>
        <v>2008</v>
      </c>
      <c r="W3433" s="18" t="str">
        <f t="shared" si="534"/>
        <v>dekabr</v>
      </c>
      <c r="X3433" s="18" t="str">
        <f t="shared" si="535"/>
        <v>Udayan Prasad</v>
      </c>
      <c r="Y3433" s="18" t="str">
        <f t="shared" si="536"/>
        <v>THE YELLOW HANDKERCHİEF</v>
      </c>
      <c r="Z3433" s="18" t="str">
        <f t="shared" si="537"/>
        <v>Normal</v>
      </c>
      <c r="AA3433" s="18" t="str">
        <f>VLOOKUP(D3433, lookups!$A$2:$B$18, 2, FALSE)</f>
        <v>Medium Budget</v>
      </c>
      <c r="AB3433" s="18" t="str">
        <f t="shared" si="538"/>
        <v>Not Recommended</v>
      </c>
      <c r="AC3433" s="18" t="str">
        <f t="shared" si="539"/>
        <v>Normal</v>
      </c>
    </row>
    <row r="3434" spans="1:29" x14ac:dyDescent="0.35">
      <c r="A3434" s="18" t="s">
        <v>2678</v>
      </c>
      <c r="B3434" s="19">
        <v>37106</v>
      </c>
      <c r="C3434" s="18" t="s">
        <v>50</v>
      </c>
      <c r="D3434" s="18" t="s">
        <v>38</v>
      </c>
      <c r="E3434" s="18" t="s">
        <v>2679</v>
      </c>
      <c r="F3434" s="18" t="s">
        <v>2680</v>
      </c>
      <c r="G3434" s="18" t="s">
        <v>110</v>
      </c>
      <c r="H3434" s="18" t="s">
        <v>2681</v>
      </c>
      <c r="I3434" s="18" t="s">
        <v>2682</v>
      </c>
      <c r="J3434" s="20">
        <v>117</v>
      </c>
      <c r="K3434" s="20">
        <v>155</v>
      </c>
      <c r="L3434" s="20">
        <v>16</v>
      </c>
      <c r="M3434" s="20">
        <v>0</v>
      </c>
      <c r="N3434" s="20">
        <v>7.6</v>
      </c>
      <c r="O3434" s="20">
        <v>67</v>
      </c>
      <c r="P3434" s="20">
        <v>89</v>
      </c>
      <c r="Q3434" s="3">
        <v>313436</v>
      </c>
      <c r="R3434" s="3">
        <v>15500000</v>
      </c>
      <c r="S3434" s="3">
        <f t="shared" si="530"/>
        <v>-15186564</v>
      </c>
      <c r="T3434" s="4">
        <f t="shared" si="531"/>
        <v>-0.97977832258064512</v>
      </c>
      <c r="U3434" s="5">
        <f t="shared" si="532"/>
        <v>30.008088670967741</v>
      </c>
      <c r="V3434" s="2">
        <f t="shared" si="533"/>
        <v>2001</v>
      </c>
      <c r="W3434" s="18" t="str">
        <f t="shared" si="534"/>
        <v>avgust</v>
      </c>
      <c r="X3434" s="18" t="str">
        <f t="shared" si="535"/>
        <v>Petter NÃ¦ss</v>
      </c>
      <c r="Y3434" s="18" t="str">
        <f t="shared" si="536"/>
        <v>ELLİNG</v>
      </c>
      <c r="Z3434" s="18" t="str">
        <f t="shared" si="537"/>
        <v>Normal</v>
      </c>
      <c r="AA3434" s="18" t="str">
        <f>VLOOKUP(D3434, lookups!$A$2:$B$18, 2, FALSE)</f>
        <v>Medium Budget</v>
      </c>
      <c r="AB3434" s="18" t="str">
        <f t="shared" si="538"/>
        <v>Not Recommended</v>
      </c>
      <c r="AC3434" s="18" t="str">
        <f t="shared" si="539"/>
        <v>Normal</v>
      </c>
    </row>
    <row r="3435" spans="1:29" x14ac:dyDescent="0.35">
      <c r="A3435" s="18" t="s">
        <v>1763</v>
      </c>
      <c r="B3435" s="19">
        <v>35973</v>
      </c>
      <c r="C3435" s="18" t="s">
        <v>50</v>
      </c>
      <c r="D3435" s="18" t="s">
        <v>38</v>
      </c>
      <c r="E3435" s="18" t="s">
        <v>21</v>
      </c>
      <c r="F3435" s="18" t="s">
        <v>22</v>
      </c>
      <c r="G3435" s="18" t="s">
        <v>150</v>
      </c>
      <c r="H3435" s="18" t="s">
        <v>1764</v>
      </c>
      <c r="I3435" s="18" t="s">
        <v>1765</v>
      </c>
      <c r="J3435" s="20">
        <v>1000</v>
      </c>
      <c r="K3435" s="20">
        <v>5213</v>
      </c>
      <c r="L3435" s="20">
        <v>43</v>
      </c>
      <c r="M3435" s="20">
        <v>724</v>
      </c>
      <c r="N3435" s="20">
        <v>2.2999999999999998</v>
      </c>
      <c r="O3435" s="20">
        <v>12</v>
      </c>
      <c r="P3435" s="20">
        <v>95</v>
      </c>
      <c r="Q3435" s="3">
        <v>306715</v>
      </c>
      <c r="R3435" s="3">
        <v>10000000</v>
      </c>
      <c r="S3435" s="3">
        <f t="shared" si="530"/>
        <v>-9693285</v>
      </c>
      <c r="T3435" s="4">
        <f t="shared" si="531"/>
        <v>-0.96932850000000004</v>
      </c>
      <c r="U3435" s="5">
        <f t="shared" si="532"/>
        <v>8.8846685999999995</v>
      </c>
      <c r="V3435" s="2">
        <f t="shared" si="533"/>
        <v>1998</v>
      </c>
      <c r="W3435" s="18" t="str">
        <f t="shared" si="534"/>
        <v>iyun</v>
      </c>
      <c r="X3435" s="18" t="str">
        <f t="shared" si="535"/>
        <v>Alex Zamm</v>
      </c>
      <c r="Y3435" s="18" t="str">
        <f t="shared" si="536"/>
        <v>CHAİRMAN OF THE BOARD</v>
      </c>
      <c r="Z3435" s="18" t="str">
        <f t="shared" si="537"/>
        <v>Normal</v>
      </c>
      <c r="AA3435" s="18" t="str">
        <f>VLOOKUP(D3435, lookups!$A$2:$B$18, 2, FALSE)</f>
        <v>Medium Budget</v>
      </c>
      <c r="AB3435" s="18" t="str">
        <f t="shared" si="538"/>
        <v>Not Recommended</v>
      </c>
      <c r="AC3435" s="18" t="str">
        <f t="shared" si="539"/>
        <v>High Buzz Mismatch</v>
      </c>
    </row>
    <row r="3436" spans="1:29" x14ac:dyDescent="0.35">
      <c r="A3436" s="18" t="s">
        <v>1123</v>
      </c>
      <c r="B3436" s="19">
        <v>34417</v>
      </c>
      <c r="C3436" s="18" t="s">
        <v>50</v>
      </c>
      <c r="D3436" s="18" t="s">
        <v>95</v>
      </c>
      <c r="E3436" s="18" t="s">
        <v>21</v>
      </c>
      <c r="F3436" s="18" t="s">
        <v>22</v>
      </c>
      <c r="G3436" s="18" t="s">
        <v>110</v>
      </c>
      <c r="H3436" s="18" t="s">
        <v>615</v>
      </c>
      <c r="I3436" s="18" t="s">
        <v>872</v>
      </c>
      <c r="J3436" s="20">
        <v>699</v>
      </c>
      <c r="K3436" s="20">
        <v>1592</v>
      </c>
      <c r="L3436" s="20">
        <v>58</v>
      </c>
      <c r="M3436" s="20">
        <v>399</v>
      </c>
      <c r="N3436" s="20">
        <v>6.4</v>
      </c>
      <c r="O3436" s="20">
        <v>9</v>
      </c>
      <c r="P3436" s="20">
        <v>107</v>
      </c>
      <c r="Q3436" s="3">
        <v>305070</v>
      </c>
      <c r="R3436" s="3">
        <v>20000000</v>
      </c>
      <c r="S3436" s="3">
        <f t="shared" si="530"/>
        <v>-19694930</v>
      </c>
      <c r="T3436" s="4">
        <f t="shared" si="531"/>
        <v>-0.98474649999999997</v>
      </c>
      <c r="U3436" s="5">
        <f t="shared" si="532"/>
        <v>25.246001400000001</v>
      </c>
      <c r="V3436" s="2">
        <f t="shared" si="533"/>
        <v>1994</v>
      </c>
      <c r="W3436" s="18" t="str">
        <f t="shared" si="534"/>
        <v>mart</v>
      </c>
      <c r="X3436" s="18" t="str">
        <f t="shared" si="535"/>
        <v>Kevin Reynolds</v>
      </c>
      <c r="Y3436" s="18" t="str">
        <f t="shared" si="536"/>
        <v>RAPA NUİ</v>
      </c>
      <c r="Z3436" s="18" t="str">
        <f t="shared" si="537"/>
        <v>Normal</v>
      </c>
      <c r="AA3436" s="18" t="str">
        <f>VLOOKUP(D3436, lookups!$A$2:$B$18, 2, FALSE)</f>
        <v>High Budget</v>
      </c>
      <c r="AB3436" s="18" t="str">
        <f t="shared" si="538"/>
        <v>Not Recommended</v>
      </c>
      <c r="AC3436" s="18" t="str">
        <f t="shared" si="539"/>
        <v>Normal</v>
      </c>
    </row>
    <row r="3437" spans="1:29" x14ac:dyDescent="0.35">
      <c r="A3437" s="18" t="s">
        <v>3828</v>
      </c>
      <c r="B3437" s="19">
        <v>38331</v>
      </c>
      <c r="C3437" s="18" t="s">
        <v>50</v>
      </c>
      <c r="D3437" s="18" t="s">
        <v>27</v>
      </c>
      <c r="E3437" s="18" t="s">
        <v>918</v>
      </c>
      <c r="F3437" s="18" t="s">
        <v>2445</v>
      </c>
      <c r="G3437" s="18" t="s">
        <v>110</v>
      </c>
      <c r="H3437" s="18" t="s">
        <v>1896</v>
      </c>
      <c r="I3437" s="18" t="s">
        <v>3829</v>
      </c>
      <c r="J3437" s="20">
        <v>341</v>
      </c>
      <c r="K3437" s="20">
        <v>358</v>
      </c>
      <c r="L3437" s="20">
        <v>33</v>
      </c>
      <c r="M3437" s="20">
        <v>57</v>
      </c>
      <c r="N3437" s="20">
        <v>6.7</v>
      </c>
      <c r="O3437" s="20">
        <v>78</v>
      </c>
      <c r="P3437" s="20">
        <v>106</v>
      </c>
      <c r="Q3437" s="3">
        <v>304124</v>
      </c>
      <c r="R3437" s="3">
        <v>1400000</v>
      </c>
      <c r="S3437" s="3">
        <f t="shared" si="530"/>
        <v>-1095876</v>
      </c>
      <c r="T3437" s="4">
        <f t="shared" si="531"/>
        <v>-0.78276857142857148</v>
      </c>
      <c r="U3437" s="5">
        <f t="shared" si="532"/>
        <v>26.492592571428574</v>
      </c>
      <c r="V3437" s="2">
        <f t="shared" si="533"/>
        <v>2004</v>
      </c>
      <c r="W3437" s="18" t="str">
        <f t="shared" si="534"/>
        <v>dekabr</v>
      </c>
      <c r="X3437" s="18" t="str">
        <f t="shared" si="535"/>
        <v>Lucrecia Martel</v>
      </c>
      <c r="Y3437" s="18" t="str">
        <f t="shared" si="536"/>
        <v>THE HOLY GİRL</v>
      </c>
      <c r="Z3437" s="18" t="str">
        <f t="shared" si="537"/>
        <v>Normal</v>
      </c>
      <c r="AA3437" s="18" t="str">
        <f>VLOOKUP(D3437, lookups!$A$2:$B$18, 2, FALSE)</f>
        <v>Medium Budget</v>
      </c>
      <c r="AB3437" s="18" t="str">
        <f t="shared" si="538"/>
        <v>Not Recommended</v>
      </c>
      <c r="AC3437" s="18" t="str">
        <f t="shared" si="539"/>
        <v>Normal</v>
      </c>
    </row>
    <row r="3438" spans="1:29" x14ac:dyDescent="0.35">
      <c r="A3438" s="18" t="s">
        <v>4808</v>
      </c>
      <c r="B3438" s="19">
        <v>39276</v>
      </c>
      <c r="C3438" s="18" t="s">
        <v>50</v>
      </c>
      <c r="D3438" s="18" t="s">
        <v>27</v>
      </c>
      <c r="E3438" s="18" t="s">
        <v>21</v>
      </c>
      <c r="F3438" s="18" t="s">
        <v>22</v>
      </c>
      <c r="G3438" s="18" t="s">
        <v>110</v>
      </c>
      <c r="H3438" s="18" t="s">
        <v>4809</v>
      </c>
      <c r="I3438" s="18" t="s">
        <v>3370</v>
      </c>
      <c r="J3438" s="20">
        <v>797</v>
      </c>
      <c r="K3438" s="20">
        <v>2073</v>
      </c>
      <c r="L3438" s="20">
        <v>26</v>
      </c>
      <c r="M3438" s="20">
        <v>1000</v>
      </c>
      <c r="N3438" s="20">
        <v>6.4</v>
      </c>
      <c r="O3438" s="20">
        <v>78</v>
      </c>
      <c r="P3438" s="20">
        <v>90</v>
      </c>
      <c r="Q3438" s="3">
        <v>303439</v>
      </c>
      <c r="R3438" s="3">
        <v>8000000</v>
      </c>
      <c r="S3438" s="3">
        <f t="shared" si="530"/>
        <v>-7696561</v>
      </c>
      <c r="T3438" s="4">
        <f t="shared" si="531"/>
        <v>-0.962070125</v>
      </c>
      <c r="U3438" s="5">
        <f t="shared" si="532"/>
        <v>25.315171950000003</v>
      </c>
      <c r="V3438" s="2">
        <f t="shared" si="533"/>
        <v>2007</v>
      </c>
      <c r="W3438" s="18" t="str">
        <f t="shared" si="534"/>
        <v>iyul</v>
      </c>
      <c r="X3438" s="18" t="str">
        <f t="shared" si="535"/>
        <v>Vadim Perelman</v>
      </c>
      <c r="Y3438" s="18" t="str">
        <f t="shared" si="536"/>
        <v>THE LİFE BEFORE HER EYES</v>
      </c>
      <c r="Z3438" s="18" t="str">
        <f t="shared" si="537"/>
        <v>Normal</v>
      </c>
      <c r="AA3438" s="18" t="str">
        <f>VLOOKUP(D3438, lookups!$A$2:$B$18, 2, FALSE)</f>
        <v>Medium Budget</v>
      </c>
      <c r="AB3438" s="18" t="str">
        <f t="shared" si="538"/>
        <v>Not Recommended</v>
      </c>
      <c r="AC3438" s="18" t="str">
        <f t="shared" si="539"/>
        <v>Normal</v>
      </c>
    </row>
    <row r="3439" spans="1:29" x14ac:dyDescent="0.35">
      <c r="A3439" s="18" t="s">
        <v>1637</v>
      </c>
      <c r="B3439" s="19">
        <v>35436</v>
      </c>
      <c r="C3439" s="18" t="s">
        <v>50</v>
      </c>
      <c r="D3439" s="18" t="s">
        <v>38</v>
      </c>
      <c r="E3439" s="18" t="s">
        <v>21</v>
      </c>
      <c r="F3439" s="18" t="s">
        <v>101</v>
      </c>
      <c r="G3439" s="18" t="s">
        <v>102</v>
      </c>
      <c r="H3439" s="18" t="s">
        <v>1638</v>
      </c>
      <c r="I3439" s="18" t="s">
        <v>1639</v>
      </c>
      <c r="J3439" s="20">
        <v>419</v>
      </c>
      <c r="K3439" s="20">
        <v>975</v>
      </c>
      <c r="L3439" s="20">
        <v>13</v>
      </c>
      <c r="M3439" s="20">
        <v>167</v>
      </c>
      <c r="N3439" s="20">
        <v>6.6</v>
      </c>
      <c r="O3439" s="20">
        <v>43</v>
      </c>
      <c r="P3439" s="20">
        <v>99</v>
      </c>
      <c r="Q3439" s="3">
        <v>302204</v>
      </c>
      <c r="R3439" s="3">
        <v>3000000</v>
      </c>
      <c r="S3439" s="3">
        <f t="shared" si="530"/>
        <v>-2697796</v>
      </c>
      <c r="T3439" s="4">
        <f t="shared" si="531"/>
        <v>-0.89926533333333336</v>
      </c>
      <c r="U3439" s="5">
        <f t="shared" si="532"/>
        <v>26.056993866666666</v>
      </c>
      <c r="V3439" s="2">
        <f t="shared" si="533"/>
        <v>1997</v>
      </c>
      <c r="W3439" s="18" t="str">
        <f t="shared" si="534"/>
        <v>yanvar</v>
      </c>
      <c r="X3439" s="18" t="str">
        <f t="shared" si="535"/>
        <v>Stefan Schwartz</v>
      </c>
      <c r="Y3439" s="18" t="str">
        <f t="shared" si="536"/>
        <v>SHOOTİNG FİSH</v>
      </c>
      <c r="Z3439" s="18" t="str">
        <f t="shared" si="537"/>
        <v>Normal</v>
      </c>
      <c r="AA3439" s="18" t="str">
        <f>VLOOKUP(D3439, lookups!$A$2:$B$18, 2, FALSE)</f>
        <v>Medium Budget</v>
      </c>
      <c r="AB3439" s="18" t="str">
        <f t="shared" si="538"/>
        <v>Not Recommended</v>
      </c>
      <c r="AC3439" s="18" t="str">
        <f t="shared" si="539"/>
        <v>Normal</v>
      </c>
    </row>
    <row r="3440" spans="1:29" x14ac:dyDescent="0.35">
      <c r="A3440" s="18" t="s">
        <v>5862</v>
      </c>
      <c r="B3440" s="19">
        <v>40870</v>
      </c>
      <c r="C3440" s="18" t="s">
        <v>50</v>
      </c>
      <c r="D3440" s="18" t="s">
        <v>27</v>
      </c>
      <c r="E3440" s="18" t="s">
        <v>5863</v>
      </c>
      <c r="F3440" s="18" t="s">
        <v>22</v>
      </c>
      <c r="G3440" s="18" t="s">
        <v>110</v>
      </c>
      <c r="H3440" s="18" t="s">
        <v>5864</v>
      </c>
      <c r="I3440" s="18" t="s">
        <v>1225</v>
      </c>
      <c r="J3440" s="20">
        <v>306</v>
      </c>
      <c r="K3440" s="20">
        <v>796</v>
      </c>
      <c r="L3440" s="20">
        <v>11000</v>
      </c>
      <c r="M3440" s="20">
        <v>0</v>
      </c>
      <c r="N3440" s="20">
        <v>4.3</v>
      </c>
      <c r="O3440" s="20">
        <v>110</v>
      </c>
      <c r="P3440" s="20">
        <v>127</v>
      </c>
      <c r="Q3440" s="3">
        <v>301305</v>
      </c>
      <c r="R3440" s="3">
        <v>13000000</v>
      </c>
      <c r="S3440" s="3">
        <f t="shared" si="530"/>
        <v>-12698695</v>
      </c>
      <c r="T3440" s="4">
        <f t="shared" si="531"/>
        <v>-0.97682269230769225</v>
      </c>
      <c r="U3440" s="5">
        <f t="shared" si="532"/>
        <v>16.809270923076923</v>
      </c>
      <c r="V3440" s="2">
        <f t="shared" si="533"/>
        <v>2011</v>
      </c>
      <c r="W3440" s="18" t="str">
        <f t="shared" si="534"/>
        <v>noyabr</v>
      </c>
      <c r="X3440" s="18" t="str">
        <f t="shared" si="535"/>
        <v>Angelina Jolie Pitt</v>
      </c>
      <c r="Y3440" s="18" t="str">
        <f t="shared" si="536"/>
        <v>IN THE LAND OF BLOOD AND HONEY</v>
      </c>
      <c r="Z3440" s="18" t="str">
        <f t="shared" si="537"/>
        <v>Normal</v>
      </c>
      <c r="AA3440" s="18" t="str">
        <f>VLOOKUP(D3440, lookups!$A$2:$B$18, 2, FALSE)</f>
        <v>Medium Budget</v>
      </c>
      <c r="AB3440" s="18" t="str">
        <f t="shared" si="538"/>
        <v>Not Recommended</v>
      </c>
      <c r="AC3440" s="18" t="str">
        <f t="shared" si="539"/>
        <v>High Buzz Mismatch</v>
      </c>
    </row>
    <row r="3441" spans="1:29" x14ac:dyDescent="0.35">
      <c r="A3441" s="18" t="s">
        <v>4328</v>
      </c>
      <c r="B3441" s="19">
        <v>39014</v>
      </c>
      <c r="C3441" s="18" t="s">
        <v>19</v>
      </c>
      <c r="D3441" s="18" t="s">
        <v>38</v>
      </c>
      <c r="E3441" s="18" t="s">
        <v>21</v>
      </c>
      <c r="F3441" s="18" t="s">
        <v>356</v>
      </c>
      <c r="G3441" s="18" t="s">
        <v>110</v>
      </c>
      <c r="H3441" s="18" t="s">
        <v>4329</v>
      </c>
      <c r="I3441" s="18" t="s">
        <v>4330</v>
      </c>
      <c r="J3441" s="20">
        <v>553</v>
      </c>
      <c r="K3441" s="20">
        <v>786</v>
      </c>
      <c r="L3441" s="20">
        <v>8</v>
      </c>
      <c r="M3441" s="20">
        <v>0</v>
      </c>
      <c r="N3441" s="20">
        <v>6.8</v>
      </c>
      <c r="O3441" s="20">
        <v>140</v>
      </c>
      <c r="P3441" s="20">
        <v>93</v>
      </c>
      <c r="Q3441" s="3">
        <v>298110</v>
      </c>
      <c r="R3441" s="3">
        <v>8000000</v>
      </c>
      <c r="S3441" s="3">
        <f t="shared" si="530"/>
        <v>-7701890</v>
      </c>
      <c r="T3441" s="4">
        <f t="shared" si="531"/>
        <v>-0.96273624999999996</v>
      </c>
      <c r="U3441" s="5">
        <f t="shared" si="532"/>
        <v>26.814905499999998</v>
      </c>
      <c r="V3441" s="2">
        <f t="shared" si="533"/>
        <v>2006</v>
      </c>
      <c r="W3441" s="18" t="str">
        <f t="shared" si="534"/>
        <v>oktyabr</v>
      </c>
      <c r="X3441" s="18" t="str">
        <f t="shared" si="535"/>
        <v>Andrew Currie</v>
      </c>
      <c r="Y3441" s="18" t="str">
        <f t="shared" si="536"/>
        <v>FİDO</v>
      </c>
      <c r="Z3441" s="18" t="str">
        <f t="shared" si="537"/>
        <v>Normal</v>
      </c>
      <c r="AA3441" s="18" t="str">
        <f>VLOOKUP(D3441, lookups!$A$2:$B$18, 2, FALSE)</f>
        <v>Medium Budget</v>
      </c>
      <c r="AB3441" s="18" t="str">
        <f t="shared" si="538"/>
        <v>Not Recommended</v>
      </c>
      <c r="AC3441" s="18" t="str">
        <f t="shared" si="539"/>
        <v>Normal</v>
      </c>
    </row>
    <row r="3442" spans="1:29" x14ac:dyDescent="0.35">
      <c r="A3442" s="18" t="s">
        <v>3436</v>
      </c>
      <c r="B3442" s="19">
        <v>37944</v>
      </c>
      <c r="C3442" s="18" t="s">
        <v>50</v>
      </c>
      <c r="D3442" s="18" t="s">
        <v>79</v>
      </c>
      <c r="E3442" s="18" t="s">
        <v>21</v>
      </c>
      <c r="F3442" s="18" t="s">
        <v>22</v>
      </c>
      <c r="G3442" s="18" t="s">
        <v>110</v>
      </c>
      <c r="H3442" s="18" t="s">
        <v>810</v>
      </c>
      <c r="I3442" s="18" t="s">
        <v>3437</v>
      </c>
      <c r="J3442" s="20">
        <v>3000</v>
      </c>
      <c r="K3442" s="20">
        <v>5185</v>
      </c>
      <c r="L3442" s="20">
        <v>13</v>
      </c>
      <c r="M3442" s="20">
        <v>0</v>
      </c>
      <c r="N3442" s="20">
        <v>6.3</v>
      </c>
      <c r="O3442" s="20">
        <v>39</v>
      </c>
      <c r="P3442" s="20">
        <v>98</v>
      </c>
      <c r="Q3442" s="3">
        <v>296665</v>
      </c>
      <c r="R3442" s="3">
        <v>5000000</v>
      </c>
      <c r="S3442" s="3">
        <f t="shared" si="530"/>
        <v>-4703335</v>
      </c>
      <c r="T3442" s="4">
        <f t="shared" si="531"/>
        <v>-0.94066700000000003</v>
      </c>
      <c r="U3442" s="5">
        <f t="shared" si="532"/>
        <v>24.823733199999999</v>
      </c>
      <c r="V3442" s="2">
        <f t="shared" si="533"/>
        <v>2003</v>
      </c>
      <c r="W3442" s="18" t="str">
        <f t="shared" si="534"/>
        <v>noyabr</v>
      </c>
      <c r="X3442" s="18" t="str">
        <f t="shared" si="535"/>
        <v>Fenton Bailey</v>
      </c>
      <c r="Y3442" s="18" t="str">
        <f t="shared" si="536"/>
        <v>PARTY MONSTER</v>
      </c>
      <c r="Z3442" s="18" t="str">
        <f t="shared" si="537"/>
        <v>Normal</v>
      </c>
      <c r="AA3442" s="18" t="str">
        <f>VLOOKUP(D3442, lookups!$A$2:$B$18, 2, FALSE)</f>
        <v>Medium Budget</v>
      </c>
      <c r="AB3442" s="18" t="str">
        <f t="shared" si="538"/>
        <v>Not Recommended</v>
      </c>
      <c r="AC3442" s="18" t="str">
        <f t="shared" si="539"/>
        <v>Normal</v>
      </c>
    </row>
    <row r="3443" spans="1:29" x14ac:dyDescent="0.35">
      <c r="A3443" s="18" t="s">
        <v>2784</v>
      </c>
      <c r="B3443" s="19">
        <v>37035</v>
      </c>
      <c r="C3443" s="18" t="s">
        <v>50</v>
      </c>
      <c r="D3443" s="18" t="s">
        <v>38</v>
      </c>
      <c r="E3443" s="18" t="s">
        <v>21</v>
      </c>
      <c r="F3443" s="18" t="s">
        <v>22</v>
      </c>
      <c r="G3443" s="18" t="s">
        <v>110</v>
      </c>
      <c r="H3443" s="18" t="s">
        <v>2785</v>
      </c>
      <c r="I3443" s="18" t="s">
        <v>2786</v>
      </c>
      <c r="J3443" s="20">
        <v>22000</v>
      </c>
      <c r="K3443" s="20">
        <v>24382</v>
      </c>
      <c r="L3443" s="20">
        <v>71</v>
      </c>
      <c r="M3443" s="20">
        <v>139</v>
      </c>
      <c r="N3443" s="20">
        <v>6</v>
      </c>
      <c r="O3443" s="20">
        <v>25</v>
      </c>
      <c r="P3443" s="20">
        <v>98</v>
      </c>
      <c r="Q3443" s="3">
        <v>295468</v>
      </c>
      <c r="R3443" s="3">
        <v>500000</v>
      </c>
      <c r="S3443" s="3">
        <f t="shared" si="530"/>
        <v>-204532</v>
      </c>
      <c r="T3443" s="4">
        <f t="shared" si="531"/>
        <v>-0.40906399999999998</v>
      </c>
      <c r="U3443" s="5">
        <f t="shared" si="532"/>
        <v>23.8502744</v>
      </c>
      <c r="V3443" s="2">
        <f t="shared" si="533"/>
        <v>2001</v>
      </c>
      <c r="W3443" s="18" t="str">
        <f t="shared" si="534"/>
        <v>may</v>
      </c>
      <c r="X3443" s="18" t="str">
        <f t="shared" si="535"/>
        <v>Eric Schaeffer</v>
      </c>
      <c r="Y3443" s="18" t="str">
        <f t="shared" si="536"/>
        <v>NEVER AGAİN</v>
      </c>
      <c r="Z3443" s="18" t="str">
        <f t="shared" si="537"/>
        <v>Normal</v>
      </c>
      <c r="AA3443" s="18" t="str">
        <f>VLOOKUP(D3443, lookups!$A$2:$B$18, 2, FALSE)</f>
        <v>Medium Budget</v>
      </c>
      <c r="AB3443" s="18" t="str">
        <f t="shared" si="538"/>
        <v>Not Recommended</v>
      </c>
      <c r="AC3443" s="18" t="str">
        <f t="shared" si="539"/>
        <v>Normal</v>
      </c>
    </row>
    <row r="3444" spans="1:29" x14ac:dyDescent="0.35">
      <c r="A3444" s="18" t="s">
        <v>6349</v>
      </c>
      <c r="B3444" s="19">
        <v>41385</v>
      </c>
      <c r="C3444" s="18" t="s">
        <v>50</v>
      </c>
      <c r="D3444" s="18" t="s">
        <v>58</v>
      </c>
      <c r="E3444" s="18" t="s">
        <v>21</v>
      </c>
      <c r="F3444" s="18" t="s">
        <v>1055</v>
      </c>
      <c r="G3444" s="18" t="s">
        <v>102</v>
      </c>
      <c r="H3444" s="18" t="s">
        <v>6350</v>
      </c>
      <c r="I3444" s="18" t="s">
        <v>6351</v>
      </c>
      <c r="J3444" s="20">
        <v>53</v>
      </c>
      <c r="K3444" s="20">
        <v>86</v>
      </c>
      <c r="L3444" s="20">
        <v>9</v>
      </c>
      <c r="M3444" s="20">
        <v>0</v>
      </c>
      <c r="N3444" s="20">
        <v>7.6</v>
      </c>
      <c r="O3444" s="20">
        <v>31</v>
      </c>
      <c r="P3444" s="20">
        <v>91</v>
      </c>
      <c r="Q3444" s="3">
        <v>287761</v>
      </c>
      <c r="R3444" s="3">
        <v>1000000</v>
      </c>
      <c r="S3444" s="3">
        <f t="shared" si="530"/>
        <v>-712239</v>
      </c>
      <c r="T3444" s="4">
        <f t="shared" si="531"/>
        <v>-0.71223899999999996</v>
      </c>
      <c r="U3444" s="5">
        <f t="shared" si="532"/>
        <v>30.1151044</v>
      </c>
      <c r="V3444" s="2">
        <f t="shared" si="533"/>
        <v>2013</v>
      </c>
      <c r="W3444" s="18" t="str">
        <f t="shared" si="534"/>
        <v>aprel</v>
      </c>
      <c r="X3444" s="18" t="str">
        <f t="shared" si="535"/>
        <v>Anthony Powell</v>
      </c>
      <c r="Y3444" s="18" t="str">
        <f t="shared" si="536"/>
        <v>ANTARCTİCA: A YEAR ON ICE</v>
      </c>
      <c r="Z3444" s="18" t="str">
        <f t="shared" si="537"/>
        <v>Normal</v>
      </c>
      <c r="AA3444" s="18" t="str">
        <f>VLOOKUP(D3444, lookups!$A$2:$B$18, 2, FALSE)</f>
        <v>High Budget</v>
      </c>
      <c r="AB3444" s="18" t="str">
        <f t="shared" si="538"/>
        <v>Not Recommended</v>
      </c>
      <c r="AC3444" s="18" t="str">
        <f t="shared" si="539"/>
        <v>Normal</v>
      </c>
    </row>
    <row r="3445" spans="1:29" x14ac:dyDescent="0.35">
      <c r="A3445" s="18" t="s">
        <v>3483</v>
      </c>
      <c r="B3445" s="19">
        <v>37937</v>
      </c>
      <c r="C3445" s="18" t="s">
        <v>50</v>
      </c>
      <c r="D3445" s="18" t="s">
        <v>38</v>
      </c>
      <c r="E3445" s="18" t="s">
        <v>21</v>
      </c>
      <c r="F3445" s="18" t="s">
        <v>22</v>
      </c>
      <c r="G3445" s="18" t="s">
        <v>150</v>
      </c>
      <c r="H3445" s="18" t="s">
        <v>3484</v>
      </c>
      <c r="I3445" s="18" t="s">
        <v>3485</v>
      </c>
      <c r="J3445" s="20">
        <v>855</v>
      </c>
      <c r="K3445" s="20">
        <v>2489</v>
      </c>
      <c r="L3445" s="20">
        <v>2</v>
      </c>
      <c r="M3445" s="20">
        <v>150</v>
      </c>
      <c r="N3445" s="20">
        <v>6.1</v>
      </c>
      <c r="O3445" s="20">
        <v>29</v>
      </c>
      <c r="P3445" s="20">
        <v>79</v>
      </c>
      <c r="Q3445" s="3">
        <v>279282</v>
      </c>
      <c r="R3445" s="3">
        <v>1000000</v>
      </c>
      <c r="S3445" s="3">
        <f t="shared" si="530"/>
        <v>-720718</v>
      </c>
      <c r="T3445" s="4">
        <f t="shared" si="531"/>
        <v>-0.72071799999999997</v>
      </c>
      <c r="U3445" s="5">
        <f t="shared" si="532"/>
        <v>24.1267128</v>
      </c>
      <c r="V3445" s="2">
        <f t="shared" si="533"/>
        <v>2003</v>
      </c>
      <c r="W3445" s="18" t="str">
        <f t="shared" si="534"/>
        <v>noyabr</v>
      </c>
      <c r="X3445" s="18" t="str">
        <f t="shared" si="535"/>
        <v>Efram Potelle</v>
      </c>
      <c r="Y3445" s="18" t="str">
        <f t="shared" si="536"/>
        <v>THE BATTLE OF SHAKER HEİGHTS</v>
      </c>
      <c r="Z3445" s="18" t="str">
        <f t="shared" si="537"/>
        <v>Normal</v>
      </c>
      <c r="AA3445" s="18" t="str">
        <f>VLOOKUP(D3445, lookups!$A$2:$B$18, 2, FALSE)</f>
        <v>Medium Budget</v>
      </c>
      <c r="AB3445" s="18" t="str">
        <f t="shared" si="538"/>
        <v>Not Recommended</v>
      </c>
      <c r="AC3445" s="18" t="str">
        <f t="shared" si="539"/>
        <v>Normal</v>
      </c>
    </row>
    <row r="3446" spans="1:29" x14ac:dyDescent="0.35">
      <c r="A3446" s="18" t="s">
        <v>2173</v>
      </c>
      <c r="B3446" s="19">
        <v>36230</v>
      </c>
      <c r="C3446" s="18" t="s">
        <v>50</v>
      </c>
      <c r="D3446" s="18" t="s">
        <v>38</v>
      </c>
      <c r="E3446" s="18" t="s">
        <v>21</v>
      </c>
      <c r="F3446" s="18" t="s">
        <v>22</v>
      </c>
      <c r="G3446" s="18" t="s">
        <v>110</v>
      </c>
      <c r="H3446" s="18" t="s">
        <v>2174</v>
      </c>
      <c r="I3446" s="18" t="s">
        <v>2175</v>
      </c>
      <c r="J3446" s="20">
        <v>20000</v>
      </c>
      <c r="K3446" s="20">
        <v>20814</v>
      </c>
      <c r="L3446" s="20">
        <v>4</v>
      </c>
      <c r="M3446" s="20">
        <v>0</v>
      </c>
      <c r="N3446" s="20">
        <v>7.6</v>
      </c>
      <c r="O3446" s="20">
        <v>21</v>
      </c>
      <c r="P3446" s="20">
        <v>90</v>
      </c>
      <c r="Q3446" s="3">
        <v>277233</v>
      </c>
      <c r="R3446" s="3">
        <v>40000</v>
      </c>
      <c r="S3446" s="3">
        <f t="shared" si="530"/>
        <v>237233</v>
      </c>
      <c r="T3446" s="4">
        <f t="shared" si="531"/>
        <v>5.9308249999999996</v>
      </c>
      <c r="U3446" s="5">
        <f t="shared" si="532"/>
        <v>32.772329999999997</v>
      </c>
      <c r="V3446" s="2">
        <f t="shared" si="533"/>
        <v>1999</v>
      </c>
      <c r="W3446" s="18" t="str">
        <f t="shared" si="534"/>
        <v>mart</v>
      </c>
      <c r="X3446" s="18" t="str">
        <f t="shared" si="535"/>
        <v>Kevin Jordan</v>
      </c>
      <c r="Y3446" s="18" t="str">
        <f t="shared" si="536"/>
        <v>SMİLİNG FİSH &amp; GOAT ON FİRE</v>
      </c>
      <c r="Z3446" s="18" t="str">
        <f t="shared" si="537"/>
        <v>Normal</v>
      </c>
      <c r="AA3446" s="18" t="str">
        <f>VLOOKUP(D3446, lookups!$A$2:$B$18, 2, FALSE)</f>
        <v>Medium Budget</v>
      </c>
      <c r="AB3446" s="18" t="str">
        <f t="shared" si="538"/>
        <v>Not Recommended</v>
      </c>
      <c r="AC3446" s="18" t="str">
        <f t="shared" si="539"/>
        <v>Normal</v>
      </c>
    </row>
    <row r="3447" spans="1:29" x14ac:dyDescent="0.35">
      <c r="A3447" s="18" t="s">
        <v>4777</v>
      </c>
      <c r="B3447" s="19">
        <v>39440</v>
      </c>
      <c r="C3447" s="18" t="s">
        <v>50</v>
      </c>
      <c r="D3447" s="18" t="s">
        <v>20</v>
      </c>
      <c r="E3447" s="18" t="s">
        <v>21</v>
      </c>
      <c r="F3447" s="18" t="s">
        <v>22</v>
      </c>
      <c r="G3447" s="18" t="s">
        <v>110</v>
      </c>
      <c r="H3447" s="18" t="s">
        <v>4778</v>
      </c>
      <c r="I3447" s="18" t="s">
        <v>4778</v>
      </c>
      <c r="J3447" s="20">
        <v>141</v>
      </c>
      <c r="K3447" s="20">
        <v>313</v>
      </c>
      <c r="L3447" s="20">
        <v>141</v>
      </c>
      <c r="M3447" s="20">
        <v>0</v>
      </c>
      <c r="N3447" s="20">
        <v>7.7</v>
      </c>
      <c r="O3447" s="20">
        <v>84</v>
      </c>
      <c r="P3447" s="20">
        <v>53</v>
      </c>
      <c r="Q3447" s="3">
        <v>274661</v>
      </c>
      <c r="R3447" s="3">
        <v>1000000</v>
      </c>
      <c r="S3447" s="3">
        <f t="shared" si="530"/>
        <v>-725339</v>
      </c>
      <c r="T3447" s="4">
        <f t="shared" si="531"/>
        <v>-0.72533899999999996</v>
      </c>
      <c r="U3447" s="5">
        <f t="shared" si="532"/>
        <v>30.509864400000001</v>
      </c>
      <c r="V3447" s="2">
        <f t="shared" si="533"/>
        <v>2007</v>
      </c>
      <c r="W3447" s="18" t="str">
        <f t="shared" si="534"/>
        <v>dekabr</v>
      </c>
      <c r="X3447" s="18" t="str">
        <f t="shared" si="535"/>
        <v>Alex Gibney</v>
      </c>
      <c r="Y3447" s="18" t="str">
        <f t="shared" si="536"/>
        <v>TAXİ TO THE DARK SİDE</v>
      </c>
      <c r="Z3447" s="18" t="str">
        <f t="shared" si="537"/>
        <v>Normal</v>
      </c>
      <c r="AA3447" s="18" t="str">
        <f>VLOOKUP(D3447, lookups!$A$2:$B$18, 2, FALSE)</f>
        <v>Medium Budget</v>
      </c>
      <c r="AB3447" s="18" t="str">
        <f t="shared" si="538"/>
        <v>Not Recommended</v>
      </c>
      <c r="AC3447" s="18" t="str">
        <f t="shared" si="539"/>
        <v>Normal</v>
      </c>
    </row>
    <row r="3448" spans="1:29" x14ac:dyDescent="0.35">
      <c r="A3448" s="18" t="s">
        <v>5376</v>
      </c>
      <c r="B3448" s="19">
        <v>40018</v>
      </c>
      <c r="C3448" s="18" t="s">
        <v>50</v>
      </c>
      <c r="D3448" s="18" t="s">
        <v>38</v>
      </c>
      <c r="E3448" s="18" t="s">
        <v>28</v>
      </c>
      <c r="F3448" s="18" t="s">
        <v>29</v>
      </c>
      <c r="H3448" s="18" t="s">
        <v>5377</v>
      </c>
      <c r="I3448" s="18" t="s">
        <v>5378</v>
      </c>
      <c r="J3448" s="20">
        <v>595</v>
      </c>
      <c r="K3448" s="20">
        <v>1519</v>
      </c>
      <c r="L3448" s="20">
        <v>766</v>
      </c>
      <c r="M3448" s="20">
        <v>0</v>
      </c>
      <c r="N3448" s="20">
        <v>7.3</v>
      </c>
      <c r="O3448" s="20">
        <v>115</v>
      </c>
      <c r="P3448" s="20">
        <v>99</v>
      </c>
      <c r="Q3448" s="3">
        <v>274385</v>
      </c>
      <c r="R3448" s="3">
        <v>4000000</v>
      </c>
      <c r="S3448" s="3">
        <f t="shared" si="530"/>
        <v>-3725615</v>
      </c>
      <c r="T3448" s="4">
        <f t="shared" si="531"/>
        <v>-0.93140374999999997</v>
      </c>
      <c r="U3448" s="5">
        <f t="shared" si="532"/>
        <v>28.8274385</v>
      </c>
      <c r="V3448" s="2">
        <f t="shared" si="533"/>
        <v>2009</v>
      </c>
      <c r="W3448" s="18" t="str">
        <f t="shared" si="534"/>
        <v>iyul</v>
      </c>
      <c r="X3448" s="18" t="str">
        <f t="shared" si="535"/>
        <v>Fatih Akin</v>
      </c>
      <c r="Y3448" s="18" t="str">
        <f t="shared" si="536"/>
        <v>SOUL KİTCHEN</v>
      </c>
      <c r="Z3448" s="18" t="str">
        <f t="shared" si="537"/>
        <v>Normal</v>
      </c>
      <c r="AA3448" s="18" t="str">
        <f>VLOOKUP(D3448, lookups!$A$2:$B$18, 2, FALSE)</f>
        <v>Medium Budget</v>
      </c>
      <c r="AB3448" s="18" t="str">
        <f t="shared" si="538"/>
        <v>Not Recommended</v>
      </c>
      <c r="AC3448" s="18" t="str">
        <f t="shared" si="539"/>
        <v>Normal</v>
      </c>
    </row>
    <row r="3449" spans="1:29" x14ac:dyDescent="0.35">
      <c r="A3449" s="18" t="s">
        <v>2967</v>
      </c>
      <c r="B3449" s="19">
        <v>37533</v>
      </c>
      <c r="C3449" s="18" t="s">
        <v>50</v>
      </c>
      <c r="D3449" s="18" t="s">
        <v>79</v>
      </c>
      <c r="E3449" s="18" t="s">
        <v>21</v>
      </c>
      <c r="F3449" s="18" t="s">
        <v>179</v>
      </c>
      <c r="G3449" s="18" t="s">
        <v>39</v>
      </c>
      <c r="H3449" s="18" t="s">
        <v>2968</v>
      </c>
      <c r="I3449" s="18" t="s">
        <v>1611</v>
      </c>
      <c r="J3449" s="20">
        <v>380</v>
      </c>
      <c r="K3449" s="20">
        <v>1429</v>
      </c>
      <c r="L3449" s="20">
        <v>333</v>
      </c>
      <c r="M3449" s="20">
        <v>0</v>
      </c>
      <c r="N3449" s="20">
        <v>7.3</v>
      </c>
      <c r="O3449" s="20">
        <v>69</v>
      </c>
      <c r="P3449" s="20">
        <v>132</v>
      </c>
      <c r="Q3449" s="3">
        <v>274299</v>
      </c>
      <c r="R3449" s="3">
        <v>103000000</v>
      </c>
      <c r="S3449" s="3">
        <f t="shared" si="530"/>
        <v>-102725701</v>
      </c>
      <c r="T3449" s="4">
        <f t="shared" si="531"/>
        <v>-0.99733690291262134</v>
      </c>
      <c r="U3449" s="5">
        <f t="shared" si="532"/>
        <v>28.801065238834951</v>
      </c>
      <c r="V3449" s="2">
        <f t="shared" si="533"/>
        <v>2002</v>
      </c>
      <c r="W3449" s="18" t="str">
        <f t="shared" si="534"/>
        <v>oktyabr</v>
      </c>
      <c r="X3449" s="18" t="str">
        <f t="shared" si="535"/>
        <v>Costa-Gavras</v>
      </c>
      <c r="Y3449" s="18" t="str">
        <f t="shared" si="536"/>
        <v>AMEN.</v>
      </c>
      <c r="Z3449" s="18" t="str">
        <f t="shared" si="537"/>
        <v>Underperformer</v>
      </c>
      <c r="AA3449" s="18" t="str">
        <f>VLOOKUP(D3449, lookups!$A$2:$B$18, 2, FALSE)</f>
        <v>Medium Budget</v>
      </c>
      <c r="AB3449" s="18" t="str">
        <f t="shared" si="538"/>
        <v>Not Recommended</v>
      </c>
      <c r="AC3449" s="18" t="str">
        <f t="shared" si="539"/>
        <v>Normal</v>
      </c>
    </row>
    <row r="3450" spans="1:29" x14ac:dyDescent="0.35">
      <c r="A3450" s="18" t="s">
        <v>4481</v>
      </c>
      <c r="B3450" s="19">
        <v>38928</v>
      </c>
      <c r="C3450" s="18" t="s">
        <v>50</v>
      </c>
      <c r="D3450" s="18" t="s">
        <v>38</v>
      </c>
      <c r="E3450" s="18" t="s">
        <v>21</v>
      </c>
      <c r="F3450" s="18" t="s">
        <v>179</v>
      </c>
      <c r="G3450" s="18" t="s">
        <v>110</v>
      </c>
      <c r="H3450" s="18" t="s">
        <v>1768</v>
      </c>
      <c r="I3450" s="18" t="s">
        <v>2666</v>
      </c>
      <c r="J3450" s="20">
        <v>1000</v>
      </c>
      <c r="K3450" s="20">
        <v>2340</v>
      </c>
      <c r="L3450" s="20">
        <v>219</v>
      </c>
      <c r="M3450" s="20">
        <v>0</v>
      </c>
      <c r="N3450" s="20">
        <v>5.5</v>
      </c>
      <c r="O3450" s="20">
        <v>173</v>
      </c>
      <c r="P3450" s="20">
        <v>160</v>
      </c>
      <c r="Q3450" s="3">
        <v>273420</v>
      </c>
      <c r="R3450" s="3">
        <v>17000000</v>
      </c>
      <c r="S3450" s="3">
        <f t="shared" si="530"/>
        <v>-16726580</v>
      </c>
      <c r="T3450" s="4">
        <f t="shared" si="531"/>
        <v>-0.98391647058823528</v>
      </c>
      <c r="U3450" s="5">
        <f t="shared" si="532"/>
        <v>21.606433411764705</v>
      </c>
      <c r="V3450" s="2">
        <f t="shared" si="533"/>
        <v>2006</v>
      </c>
      <c r="W3450" s="18" t="str">
        <f t="shared" si="534"/>
        <v>iyul</v>
      </c>
      <c r="X3450" s="18" t="str">
        <f t="shared" si="535"/>
        <v>Richard Kelly</v>
      </c>
      <c r="Y3450" s="18" t="str">
        <f t="shared" si="536"/>
        <v>SOUTHLAND TALES</v>
      </c>
      <c r="Z3450" s="18" t="str">
        <f t="shared" si="537"/>
        <v>Normal</v>
      </c>
      <c r="AA3450" s="18" t="str">
        <f>VLOOKUP(D3450, lookups!$A$2:$B$18, 2, FALSE)</f>
        <v>Medium Budget</v>
      </c>
      <c r="AB3450" s="18" t="str">
        <f t="shared" si="538"/>
        <v>Not Recommended</v>
      </c>
      <c r="AC3450" s="18" t="str">
        <f t="shared" si="539"/>
        <v>High Buzz Mismatch</v>
      </c>
    </row>
    <row r="3451" spans="1:29" x14ac:dyDescent="0.35">
      <c r="A3451" s="18" t="s">
        <v>94</v>
      </c>
      <c r="B3451" s="19">
        <v>19907</v>
      </c>
      <c r="C3451" s="18" t="s">
        <v>19</v>
      </c>
      <c r="D3451" s="18" t="s">
        <v>95</v>
      </c>
      <c r="E3451" s="18" t="s">
        <v>96</v>
      </c>
      <c r="F3451" s="18" t="s">
        <v>97</v>
      </c>
      <c r="G3451" s="18" t="s">
        <v>39</v>
      </c>
      <c r="H3451" s="18" t="s">
        <v>98</v>
      </c>
      <c r="I3451" s="18" t="s">
        <v>99</v>
      </c>
      <c r="J3451" s="20">
        <v>304</v>
      </c>
      <c r="K3451" s="20">
        <v>338</v>
      </c>
      <c r="L3451" s="20">
        <v>0</v>
      </c>
      <c r="M3451" s="20">
        <v>11000</v>
      </c>
      <c r="N3451" s="20">
        <v>8.6999999999999993</v>
      </c>
      <c r="O3451" s="20">
        <v>153</v>
      </c>
      <c r="P3451" s="20">
        <v>202</v>
      </c>
      <c r="Q3451" s="3">
        <v>269061</v>
      </c>
      <c r="R3451" s="3">
        <v>2000000</v>
      </c>
      <c r="S3451" s="3">
        <f t="shared" si="530"/>
        <v>-1730939</v>
      </c>
      <c r="T3451" s="4">
        <f t="shared" si="531"/>
        <v>-0.8654695</v>
      </c>
      <c r="U3451" s="5">
        <f t="shared" si="532"/>
        <v>35.553812199999996</v>
      </c>
      <c r="V3451" s="2">
        <f t="shared" si="533"/>
        <v>1954</v>
      </c>
      <c r="W3451" s="18" t="str">
        <f t="shared" si="534"/>
        <v>iyul</v>
      </c>
      <c r="X3451" s="18" t="str">
        <f t="shared" si="535"/>
        <v>Akira Kurosawa</v>
      </c>
      <c r="Y3451" s="18" t="str">
        <f t="shared" si="536"/>
        <v>SEVEN SAMURAİ</v>
      </c>
      <c r="Z3451" s="18" t="str">
        <f t="shared" si="537"/>
        <v>Normal</v>
      </c>
      <c r="AA3451" s="18" t="str">
        <f>VLOOKUP(D3451, lookups!$A$2:$B$18, 2, FALSE)</f>
        <v>High Budget</v>
      </c>
      <c r="AB3451" s="18" t="str">
        <f t="shared" si="538"/>
        <v>Not Recommended</v>
      </c>
      <c r="AC3451" s="18" t="str">
        <f t="shared" si="539"/>
        <v>High Buzz / High Score</v>
      </c>
    </row>
    <row r="3452" spans="1:29" x14ac:dyDescent="0.35">
      <c r="A3452" s="18" t="s">
        <v>2460</v>
      </c>
      <c r="B3452" s="19">
        <v>36766</v>
      </c>
      <c r="C3452" s="18" t="s">
        <v>50</v>
      </c>
      <c r="D3452" s="18" t="s">
        <v>38</v>
      </c>
      <c r="E3452" s="18" t="s">
        <v>21</v>
      </c>
      <c r="F3452" s="18" t="s">
        <v>352</v>
      </c>
      <c r="G3452" s="18" t="s">
        <v>39</v>
      </c>
      <c r="H3452" s="18" t="s">
        <v>2461</v>
      </c>
      <c r="I3452" s="18" t="s">
        <v>2462</v>
      </c>
      <c r="J3452" s="20">
        <v>945</v>
      </c>
      <c r="K3452" s="20">
        <v>2282</v>
      </c>
      <c r="L3452" s="20">
        <v>0</v>
      </c>
      <c r="M3452" s="20">
        <v>614</v>
      </c>
      <c r="N3452" s="20">
        <v>6.3</v>
      </c>
      <c r="O3452" s="20">
        <v>51</v>
      </c>
      <c r="P3452" s="20">
        <v>85</v>
      </c>
      <c r="Q3452" s="3">
        <v>265107</v>
      </c>
      <c r="R3452" s="3">
        <v>1500000</v>
      </c>
      <c r="S3452" s="3">
        <f t="shared" si="530"/>
        <v>-1234893</v>
      </c>
      <c r="T3452" s="4">
        <f t="shared" si="531"/>
        <v>-0.82326200000000005</v>
      </c>
      <c r="U3452" s="5">
        <f t="shared" si="532"/>
        <v>24.932095199999999</v>
      </c>
      <c r="V3452" s="2">
        <f t="shared" si="533"/>
        <v>2000</v>
      </c>
      <c r="W3452" s="18" t="str">
        <f t="shared" si="534"/>
        <v>avgust</v>
      </c>
      <c r="X3452" s="18" t="str">
        <f t="shared" si="535"/>
        <v>Robert Lee King</v>
      </c>
      <c r="Y3452" s="18" t="str">
        <f t="shared" si="536"/>
        <v>PSYCHO BEACH PARTY</v>
      </c>
      <c r="Z3452" s="18" t="str">
        <f t="shared" si="537"/>
        <v>Normal</v>
      </c>
      <c r="AA3452" s="18" t="str">
        <f>VLOOKUP(D3452, lookups!$A$2:$B$18, 2, FALSE)</f>
        <v>Medium Budget</v>
      </c>
      <c r="AB3452" s="18" t="str">
        <f t="shared" si="538"/>
        <v>Not Recommended</v>
      </c>
      <c r="AC3452" s="18" t="str">
        <f t="shared" si="539"/>
        <v>Normal</v>
      </c>
    </row>
    <row r="3453" spans="1:29" x14ac:dyDescent="0.35">
      <c r="A3453" s="18" t="s">
        <v>5729</v>
      </c>
      <c r="B3453" s="19">
        <v>40525</v>
      </c>
      <c r="C3453" s="18" t="s">
        <v>50</v>
      </c>
      <c r="D3453" s="18" t="s">
        <v>38</v>
      </c>
      <c r="E3453" s="18" t="s">
        <v>21</v>
      </c>
      <c r="F3453" s="18" t="s">
        <v>22</v>
      </c>
      <c r="G3453" s="18" t="s">
        <v>150</v>
      </c>
      <c r="H3453" s="18" t="s">
        <v>1777</v>
      </c>
      <c r="I3453" s="18" t="s">
        <v>3055</v>
      </c>
      <c r="J3453" s="20">
        <v>3000</v>
      </c>
      <c r="K3453" s="20">
        <v>3785</v>
      </c>
      <c r="L3453" s="20">
        <v>278</v>
      </c>
      <c r="M3453" s="20">
        <v>0</v>
      </c>
      <c r="N3453" s="20">
        <v>5.4</v>
      </c>
      <c r="O3453" s="20">
        <v>92</v>
      </c>
      <c r="P3453" s="20">
        <v>110</v>
      </c>
      <c r="Q3453" s="3">
        <v>263365</v>
      </c>
      <c r="R3453" s="3">
        <v>20000000</v>
      </c>
      <c r="S3453" s="3">
        <f t="shared" si="530"/>
        <v>-19736635</v>
      </c>
      <c r="T3453" s="4">
        <f t="shared" si="531"/>
        <v>-0.98683175000000001</v>
      </c>
      <c r="U3453" s="5">
        <f t="shared" si="532"/>
        <v>21.205267300000003</v>
      </c>
      <c r="V3453" s="2">
        <f t="shared" si="533"/>
        <v>2010</v>
      </c>
      <c r="W3453" s="18" t="str">
        <f t="shared" si="534"/>
        <v>dekabr</v>
      </c>
      <c r="X3453" s="18" t="str">
        <f t="shared" si="535"/>
        <v>Julie Taymor</v>
      </c>
      <c r="Y3453" s="18" t="str">
        <f t="shared" si="536"/>
        <v>THE TEMPEST</v>
      </c>
      <c r="Z3453" s="18" t="str">
        <f t="shared" si="537"/>
        <v>Normal</v>
      </c>
      <c r="AA3453" s="18" t="str">
        <f>VLOOKUP(D3453, lookups!$A$2:$B$18, 2, FALSE)</f>
        <v>Medium Budget</v>
      </c>
      <c r="AB3453" s="18" t="str">
        <f t="shared" si="538"/>
        <v>Not Recommended</v>
      </c>
      <c r="AC3453" s="18" t="str">
        <f t="shared" si="539"/>
        <v>High Buzz Mismatch</v>
      </c>
    </row>
    <row r="3454" spans="1:29" x14ac:dyDescent="0.35">
      <c r="A3454" s="18" t="s">
        <v>3563</v>
      </c>
      <c r="B3454" s="19">
        <v>38325</v>
      </c>
      <c r="C3454" s="18" t="s">
        <v>19</v>
      </c>
      <c r="D3454" s="18" t="s">
        <v>27</v>
      </c>
      <c r="E3454" s="18" t="s">
        <v>1147</v>
      </c>
      <c r="F3454" s="18" t="s">
        <v>1148</v>
      </c>
      <c r="G3454" s="18" t="s">
        <v>110</v>
      </c>
      <c r="H3454" s="18" t="s">
        <v>3564</v>
      </c>
      <c r="I3454" s="18" t="s">
        <v>3565</v>
      </c>
      <c r="J3454" s="20">
        <v>878</v>
      </c>
      <c r="K3454" s="20">
        <v>2378</v>
      </c>
      <c r="L3454" s="20">
        <v>0</v>
      </c>
      <c r="M3454" s="20">
        <v>0</v>
      </c>
      <c r="N3454" s="20">
        <v>7.5</v>
      </c>
      <c r="O3454" s="20">
        <v>194</v>
      </c>
      <c r="P3454" s="20">
        <v>129</v>
      </c>
      <c r="Q3454" s="3">
        <v>261481</v>
      </c>
      <c r="R3454" s="3">
        <v>12000000</v>
      </c>
      <c r="S3454" s="3">
        <f t="shared" si="530"/>
        <v>-11738519</v>
      </c>
      <c r="T3454" s="4">
        <f t="shared" si="531"/>
        <v>-0.97820991666666668</v>
      </c>
      <c r="U3454" s="5">
        <f t="shared" si="532"/>
        <v>29.608716033333334</v>
      </c>
      <c r="V3454" s="2">
        <f t="shared" si="533"/>
        <v>2004</v>
      </c>
      <c r="W3454" s="18" t="str">
        <f t="shared" si="534"/>
        <v>dekabr</v>
      </c>
      <c r="X3454" s="18" t="str">
        <f t="shared" si="535"/>
        <v>Kar-Wai Wong</v>
      </c>
      <c r="Y3454" s="18" t="str">
        <f t="shared" si="536"/>
        <v>2046</v>
      </c>
      <c r="Z3454" s="18" t="str">
        <f t="shared" si="537"/>
        <v>Normal</v>
      </c>
      <c r="AA3454" s="18" t="str">
        <f>VLOOKUP(D3454, lookups!$A$2:$B$18, 2, FALSE)</f>
        <v>Medium Budget</v>
      </c>
      <c r="AB3454" s="18" t="str">
        <f t="shared" si="538"/>
        <v>Not Recommended</v>
      </c>
      <c r="AC3454" s="18" t="str">
        <f t="shared" si="539"/>
        <v>Normal</v>
      </c>
    </row>
    <row r="3455" spans="1:29" x14ac:dyDescent="0.35">
      <c r="A3455" s="18" t="s">
        <v>6372</v>
      </c>
      <c r="B3455" s="19">
        <v>41447</v>
      </c>
      <c r="C3455" s="18" t="s">
        <v>50</v>
      </c>
      <c r="D3455" s="18" t="s">
        <v>20</v>
      </c>
      <c r="E3455" s="18" t="s">
        <v>21</v>
      </c>
      <c r="F3455" s="18" t="s">
        <v>22</v>
      </c>
      <c r="G3455" s="18" t="s">
        <v>110</v>
      </c>
      <c r="H3455" s="18" t="s">
        <v>6373</v>
      </c>
      <c r="I3455" s="18" t="s">
        <v>6374</v>
      </c>
      <c r="J3455" s="20">
        <v>1000</v>
      </c>
      <c r="K3455" s="20">
        <v>1528</v>
      </c>
      <c r="L3455" s="20">
        <v>57</v>
      </c>
      <c r="M3455" s="20">
        <v>0</v>
      </c>
      <c r="N3455" s="20">
        <v>7.1</v>
      </c>
      <c r="O3455" s="20">
        <v>279</v>
      </c>
      <c r="P3455" s="20">
        <v>90</v>
      </c>
      <c r="Q3455" s="3">
        <v>258113</v>
      </c>
      <c r="R3455" s="3">
        <v>1066167</v>
      </c>
      <c r="S3455" s="3">
        <f t="shared" si="530"/>
        <v>-808054</v>
      </c>
      <c r="T3455" s="4">
        <f t="shared" si="531"/>
        <v>-0.75790565643093433</v>
      </c>
      <c r="U3455" s="5">
        <f t="shared" si="532"/>
        <v>28.096837737427624</v>
      </c>
      <c r="V3455" s="2">
        <f t="shared" si="533"/>
        <v>2013</v>
      </c>
      <c r="W3455" s="18" t="str">
        <f t="shared" si="534"/>
        <v>iyun</v>
      </c>
      <c r="X3455" s="18" t="str">
        <f t="shared" si="535"/>
        <v>Jeremy Saulnier</v>
      </c>
      <c r="Y3455" s="18" t="str">
        <f t="shared" si="536"/>
        <v>BLUE RUİN</v>
      </c>
      <c r="Z3455" s="18" t="str">
        <f t="shared" si="537"/>
        <v>Normal</v>
      </c>
      <c r="AA3455" s="18" t="str">
        <f>VLOOKUP(D3455, lookups!$A$2:$B$18, 2, FALSE)</f>
        <v>Medium Budget</v>
      </c>
      <c r="AB3455" s="18" t="str">
        <f t="shared" si="538"/>
        <v>Not Recommended</v>
      </c>
      <c r="AC3455" s="18" t="str">
        <f t="shared" si="539"/>
        <v>Normal</v>
      </c>
    </row>
    <row r="3456" spans="1:29" x14ac:dyDescent="0.35">
      <c r="A3456" s="18" t="s">
        <v>4414</v>
      </c>
      <c r="B3456" s="19">
        <v>38955</v>
      </c>
      <c r="C3456" s="18" t="s">
        <v>50</v>
      </c>
      <c r="D3456" s="18" t="s">
        <v>27</v>
      </c>
      <c r="E3456" s="18" t="s">
        <v>21</v>
      </c>
      <c r="F3456" s="18" t="s">
        <v>22</v>
      </c>
      <c r="G3456" s="18" t="s">
        <v>39</v>
      </c>
      <c r="H3456" s="18" t="s">
        <v>4415</v>
      </c>
      <c r="I3456" s="18" t="s">
        <v>4416</v>
      </c>
      <c r="J3456" s="20">
        <v>52</v>
      </c>
      <c r="K3456" s="20">
        <v>132</v>
      </c>
      <c r="L3456" s="20">
        <v>129</v>
      </c>
      <c r="M3456" s="20">
        <v>594</v>
      </c>
      <c r="N3456" s="20">
        <v>6.7</v>
      </c>
      <c r="O3456" s="20">
        <v>88</v>
      </c>
      <c r="P3456" s="20">
        <v>76</v>
      </c>
      <c r="Q3456" s="3">
        <v>255352</v>
      </c>
      <c r="R3456" s="3">
        <v>300000</v>
      </c>
      <c r="S3456" s="3">
        <f t="shared" si="530"/>
        <v>-44648</v>
      </c>
      <c r="T3456" s="4">
        <f t="shared" si="531"/>
        <v>-0.14882666666666666</v>
      </c>
      <c r="U3456" s="5">
        <f t="shared" si="532"/>
        <v>26.799869333333334</v>
      </c>
      <c r="V3456" s="2">
        <f t="shared" si="533"/>
        <v>2006</v>
      </c>
      <c r="W3456" s="18" t="str">
        <f t="shared" si="534"/>
        <v>avgust</v>
      </c>
      <c r="X3456" s="18" t="str">
        <f t="shared" si="535"/>
        <v>Kelly Reichardt</v>
      </c>
      <c r="Y3456" s="18" t="str">
        <f t="shared" si="536"/>
        <v>OLD JOY</v>
      </c>
      <c r="Z3456" s="18" t="str">
        <f t="shared" si="537"/>
        <v>Normal</v>
      </c>
      <c r="AA3456" s="18" t="str">
        <f>VLOOKUP(D3456, lookups!$A$2:$B$18, 2, FALSE)</f>
        <v>Medium Budget</v>
      </c>
      <c r="AB3456" s="18" t="str">
        <f t="shared" si="538"/>
        <v>Not Recommended</v>
      </c>
      <c r="AC3456" s="18" t="str">
        <f t="shared" si="539"/>
        <v>Normal</v>
      </c>
    </row>
    <row r="3457" spans="1:29" x14ac:dyDescent="0.35">
      <c r="A3457" s="18" t="s">
        <v>4394</v>
      </c>
      <c r="B3457" s="19">
        <v>38892</v>
      </c>
      <c r="C3457" s="18" t="s">
        <v>50</v>
      </c>
      <c r="D3457" s="18" t="s">
        <v>27</v>
      </c>
      <c r="F3457" s="18" t="s">
        <v>22</v>
      </c>
      <c r="G3457" s="18" t="s">
        <v>102</v>
      </c>
      <c r="H3457" s="18" t="s">
        <v>4395</v>
      </c>
      <c r="I3457" s="18" t="s">
        <v>4396</v>
      </c>
      <c r="J3457" s="20">
        <v>702</v>
      </c>
      <c r="K3457" s="20">
        <v>2715</v>
      </c>
      <c r="L3457" s="20">
        <v>84</v>
      </c>
      <c r="M3457" s="20">
        <v>76</v>
      </c>
      <c r="N3457" s="20">
        <v>7.2</v>
      </c>
      <c r="O3457" s="20">
        <v>5</v>
      </c>
      <c r="P3457" s="20">
        <v>87</v>
      </c>
      <c r="Q3457" s="3">
        <v>252726</v>
      </c>
      <c r="R3457" s="3">
        <v>3000000</v>
      </c>
      <c r="S3457" s="3">
        <f t="shared" si="530"/>
        <v>-2747274</v>
      </c>
      <c r="T3457" s="4">
        <f t="shared" si="531"/>
        <v>-0.91575799999999996</v>
      </c>
      <c r="U3457" s="5">
        <f t="shared" si="532"/>
        <v>28.4412968</v>
      </c>
      <c r="V3457" s="2">
        <f t="shared" si="533"/>
        <v>2006</v>
      </c>
      <c r="W3457" s="18" t="str">
        <f t="shared" si="534"/>
        <v>iyun</v>
      </c>
      <c r="X3457" s="18" t="str">
        <f t="shared" si="535"/>
        <v>Michael Landon Jr.</v>
      </c>
      <c r="Y3457" s="18" t="str">
        <f t="shared" si="536"/>
        <v>LOVE'S ABİDİNG JOY</v>
      </c>
      <c r="Z3457" s="18" t="str">
        <f t="shared" si="537"/>
        <v>Normal</v>
      </c>
      <c r="AA3457" s="18" t="str">
        <f>VLOOKUP(D3457, lookups!$A$2:$B$18, 2, FALSE)</f>
        <v>Medium Budget</v>
      </c>
      <c r="AB3457" s="18" t="str">
        <f t="shared" si="538"/>
        <v>Not Recommended</v>
      </c>
      <c r="AC3457" s="18" t="str">
        <f t="shared" si="539"/>
        <v>Normal</v>
      </c>
    </row>
    <row r="3458" spans="1:29" x14ac:dyDescent="0.35">
      <c r="A3458" s="18" t="s">
        <v>5744</v>
      </c>
      <c r="B3458" s="19">
        <v>40285</v>
      </c>
      <c r="C3458" s="18" t="s">
        <v>50</v>
      </c>
      <c r="D3458" s="18" t="s">
        <v>38</v>
      </c>
      <c r="E3458" s="18" t="s">
        <v>2679</v>
      </c>
      <c r="F3458" s="18" t="s">
        <v>2680</v>
      </c>
      <c r="G3458" s="18" t="s">
        <v>150</v>
      </c>
      <c r="H3458" s="18" t="s">
        <v>5745</v>
      </c>
      <c r="I3458" s="18" t="s">
        <v>5746</v>
      </c>
      <c r="J3458" s="20">
        <v>29</v>
      </c>
      <c r="K3458" s="20">
        <v>44</v>
      </c>
      <c r="L3458" s="20">
        <v>12</v>
      </c>
      <c r="M3458" s="20">
        <v>38000</v>
      </c>
      <c r="N3458" s="20">
        <v>7</v>
      </c>
      <c r="O3458" s="20">
        <v>337</v>
      </c>
      <c r="P3458" s="20">
        <v>103</v>
      </c>
      <c r="Q3458" s="3">
        <v>252652</v>
      </c>
      <c r="R3458" s="3">
        <v>19900000</v>
      </c>
      <c r="S3458" s="3">
        <f t="shared" si="530"/>
        <v>-19647348</v>
      </c>
      <c r="T3458" s="4">
        <f t="shared" si="531"/>
        <v>-0.98730391959798991</v>
      </c>
      <c r="U3458" s="5">
        <f t="shared" si="532"/>
        <v>31.405078432160806</v>
      </c>
      <c r="V3458" s="2">
        <f t="shared" si="533"/>
        <v>2010</v>
      </c>
      <c r="W3458" s="18" t="str">
        <f t="shared" si="534"/>
        <v>aprel</v>
      </c>
      <c r="X3458" s="18" t="str">
        <f t="shared" si="535"/>
        <v>AndrÃ© Ã˜vredal</v>
      </c>
      <c r="Y3458" s="18" t="str">
        <f t="shared" si="536"/>
        <v>TROLLHUNTER</v>
      </c>
      <c r="Z3458" s="18" t="str">
        <f t="shared" si="537"/>
        <v>Normal</v>
      </c>
      <c r="AA3458" s="18" t="str">
        <f>VLOOKUP(D3458, lookups!$A$2:$B$18, 2, FALSE)</f>
        <v>Medium Budget</v>
      </c>
      <c r="AB3458" s="18" t="str">
        <f t="shared" si="538"/>
        <v>Not Recommended</v>
      </c>
      <c r="AC3458" s="18" t="str">
        <f t="shared" si="539"/>
        <v>Normal</v>
      </c>
    </row>
    <row r="3459" spans="1:29" x14ac:dyDescent="0.35">
      <c r="A3459" s="18" t="s">
        <v>4805</v>
      </c>
      <c r="B3459" s="19">
        <v>39307</v>
      </c>
      <c r="C3459" s="18" t="s">
        <v>50</v>
      </c>
      <c r="D3459" s="18" t="s">
        <v>163</v>
      </c>
      <c r="E3459" s="18" t="s">
        <v>21</v>
      </c>
      <c r="F3459" s="18" t="s">
        <v>22</v>
      </c>
      <c r="G3459" s="18" t="s">
        <v>110</v>
      </c>
      <c r="H3459" s="18" t="s">
        <v>4806</v>
      </c>
      <c r="I3459" s="18" t="s">
        <v>4807</v>
      </c>
      <c r="J3459" s="20">
        <v>32</v>
      </c>
      <c r="K3459" s="20">
        <v>72</v>
      </c>
      <c r="L3459" s="20">
        <v>6</v>
      </c>
      <c r="M3459" s="20">
        <v>13</v>
      </c>
      <c r="N3459" s="20">
        <v>4.0999999999999996</v>
      </c>
      <c r="O3459" s="20">
        <v>3</v>
      </c>
      <c r="P3459" s="20">
        <v>78</v>
      </c>
      <c r="Q3459" s="3">
        <v>243768</v>
      </c>
      <c r="R3459" s="3">
        <v>30000</v>
      </c>
      <c r="S3459" s="3">
        <f t="shared" ref="S3459:S3522" si="540">Q3459-R3459</f>
        <v>213768</v>
      </c>
      <c r="T3459" s="4">
        <f t="shared" ref="T3459:T3522" si="541">IF(R3459&gt;0, (Q3459-R3459)/R3459, 0)</f>
        <v>7.1256000000000004</v>
      </c>
      <c r="U3459" s="5">
        <f t="shared" ref="U3459:U3522" si="542">(N3459*4) + (T3459*0.4) + (M3459/10000)</f>
        <v>19.251539999999999</v>
      </c>
      <c r="V3459" s="2">
        <f t="shared" ref="V3459:V3522" si="543">YEAR(B3459)</f>
        <v>2007</v>
      </c>
      <c r="W3459" s="18" t="str">
        <f t="shared" ref="W3459:W3522" si="544">TEXT(B3459, "mmmm")</f>
        <v>avgust</v>
      </c>
      <c r="X3459" s="18" t="str">
        <f t="shared" ref="X3459:X3522" si="545">TRIM(I3459)</f>
        <v>Mike Bruce</v>
      </c>
      <c r="Y3459" s="18" t="str">
        <f t="shared" ref="Y3459:Y3522" si="546">UPPER(A3459)</f>
        <v>THE LEGEND OF GOD'S GUN</v>
      </c>
      <c r="Z3459" s="18" t="str">
        <f t="shared" ref="Z3459:Z3522" si="547">IF(AND(R3459&gt;50000000, S3459&lt;0), "Underperformer", IF(AND(R3459&lt;10000000, S3459&gt;50000000), "Overperformer", "Normal"))</f>
        <v>Normal</v>
      </c>
      <c r="AA3459" s="18" t="str">
        <f>VLOOKUP(D3459, lookups!$A$2:$B$18, 2, FALSE)</f>
        <v>Low Budget</v>
      </c>
      <c r="AB3459" s="18" t="str">
        <f t="shared" ref="AB3459:AB3522" si="548">IF(AND(N3459&gt;7, T3459&gt;1, U3459&gt;70), "Recommended", "Not Recommended")</f>
        <v>Not Recommended</v>
      </c>
      <c r="AC3459" s="18" t="str">
        <f t="shared" ref="AC3459:AC3522" si="549">IF(N3459&gt;=8, "High Buzz / High Score", IF(AND(N3459&lt;6, T3459&lt;1), "High Buzz Mismatch", "Normal"))</f>
        <v>Normal</v>
      </c>
    </row>
    <row r="3460" spans="1:29" x14ac:dyDescent="0.35">
      <c r="A3460" s="18" t="s">
        <v>3015</v>
      </c>
      <c r="B3460" s="19">
        <v>37322</v>
      </c>
      <c r="C3460" s="18" t="s">
        <v>50</v>
      </c>
      <c r="D3460" s="18" t="s">
        <v>20</v>
      </c>
      <c r="E3460" s="18" t="s">
        <v>21</v>
      </c>
      <c r="F3460" s="18" t="s">
        <v>22</v>
      </c>
      <c r="G3460" s="18" t="s">
        <v>110</v>
      </c>
      <c r="H3460" s="18" t="s">
        <v>3016</v>
      </c>
      <c r="I3460" s="18" t="s">
        <v>3017</v>
      </c>
      <c r="J3460" s="20">
        <v>597</v>
      </c>
      <c r="K3460" s="20">
        <v>2555</v>
      </c>
      <c r="L3460" s="20">
        <v>21</v>
      </c>
      <c r="M3460" s="20">
        <v>86</v>
      </c>
      <c r="N3460" s="20">
        <v>5.3</v>
      </c>
      <c r="O3460" s="20">
        <v>11</v>
      </c>
      <c r="P3460" s="20">
        <v>91</v>
      </c>
      <c r="Q3460" s="3">
        <v>243347</v>
      </c>
      <c r="R3460" s="3">
        <v>500000</v>
      </c>
      <c r="S3460" s="3">
        <f t="shared" si="540"/>
        <v>-256653</v>
      </c>
      <c r="T3460" s="4">
        <f t="shared" si="541"/>
        <v>-0.51330600000000004</v>
      </c>
      <c r="U3460" s="5">
        <f t="shared" si="542"/>
        <v>21.003277600000001</v>
      </c>
      <c r="V3460" s="2">
        <f t="shared" si="543"/>
        <v>2002</v>
      </c>
      <c r="W3460" s="18" t="str">
        <f t="shared" si="544"/>
        <v>mart</v>
      </c>
      <c r="X3460" s="18" t="str">
        <f t="shared" si="545"/>
        <v>Neema Barnette</v>
      </c>
      <c r="Y3460" s="18" t="str">
        <f t="shared" si="546"/>
        <v>CİVİL BRAND</v>
      </c>
      <c r="Z3460" s="18" t="str">
        <f t="shared" si="547"/>
        <v>Normal</v>
      </c>
      <c r="AA3460" s="18" t="str">
        <f>VLOOKUP(D3460, lookups!$A$2:$B$18, 2, FALSE)</f>
        <v>Medium Budget</v>
      </c>
      <c r="AB3460" s="18" t="str">
        <f t="shared" si="548"/>
        <v>Not Recommended</v>
      </c>
      <c r="AC3460" s="18" t="str">
        <f t="shared" si="549"/>
        <v>High Buzz Mismatch</v>
      </c>
    </row>
    <row r="3461" spans="1:29" x14ac:dyDescent="0.35">
      <c r="A3461" s="18" t="s">
        <v>2380</v>
      </c>
      <c r="B3461" s="19">
        <v>36604</v>
      </c>
      <c r="C3461" s="18" t="s">
        <v>50</v>
      </c>
      <c r="D3461" s="18" t="s">
        <v>27</v>
      </c>
      <c r="E3461" s="18" t="s">
        <v>21</v>
      </c>
      <c r="F3461" s="18" t="s">
        <v>22</v>
      </c>
      <c r="G3461" s="18" t="s">
        <v>39</v>
      </c>
      <c r="H3461" s="18" t="s">
        <v>2381</v>
      </c>
      <c r="I3461" s="18" t="s">
        <v>2382</v>
      </c>
      <c r="J3461" s="20">
        <v>552</v>
      </c>
      <c r="K3461" s="20">
        <v>642</v>
      </c>
      <c r="L3461" s="20">
        <v>234</v>
      </c>
      <c r="M3461" s="20">
        <v>451</v>
      </c>
      <c r="N3461" s="20">
        <v>7.5</v>
      </c>
      <c r="O3461" s="20">
        <v>75</v>
      </c>
      <c r="P3461" s="20">
        <v>90</v>
      </c>
      <c r="Q3461" s="3">
        <v>241816</v>
      </c>
      <c r="R3461" s="3">
        <v>42000</v>
      </c>
      <c r="S3461" s="3">
        <f t="shared" si="540"/>
        <v>199816</v>
      </c>
      <c r="T3461" s="4">
        <f t="shared" si="541"/>
        <v>4.7575238095238097</v>
      </c>
      <c r="U3461" s="5">
        <f t="shared" si="542"/>
        <v>31.948109523809524</v>
      </c>
      <c r="V3461" s="2">
        <f t="shared" si="543"/>
        <v>2000</v>
      </c>
      <c r="W3461" s="18" t="str">
        <f t="shared" si="544"/>
        <v>mart</v>
      </c>
      <c r="X3461" s="18" t="str">
        <f t="shared" si="545"/>
        <v>David Gordon Green</v>
      </c>
      <c r="Y3461" s="18" t="str">
        <f t="shared" si="546"/>
        <v>GEORGE WASHİNGTON</v>
      </c>
      <c r="Z3461" s="18" t="str">
        <f t="shared" si="547"/>
        <v>Normal</v>
      </c>
      <c r="AA3461" s="18" t="str">
        <f>VLOOKUP(D3461, lookups!$A$2:$B$18, 2, FALSE)</f>
        <v>Medium Budget</v>
      </c>
      <c r="AB3461" s="18" t="str">
        <f t="shared" si="548"/>
        <v>Not Recommended</v>
      </c>
      <c r="AC3461" s="18" t="str">
        <f t="shared" si="549"/>
        <v>Normal</v>
      </c>
    </row>
    <row r="3462" spans="1:29" x14ac:dyDescent="0.35">
      <c r="A3462" s="18" t="s">
        <v>5614</v>
      </c>
      <c r="B3462" s="19">
        <v>40490</v>
      </c>
      <c r="C3462" s="18" t="s">
        <v>50</v>
      </c>
      <c r="D3462" s="18" t="s">
        <v>27</v>
      </c>
      <c r="E3462" s="18" t="s">
        <v>21</v>
      </c>
      <c r="F3462" s="18" t="s">
        <v>101</v>
      </c>
      <c r="G3462" s="18" t="s">
        <v>110</v>
      </c>
      <c r="H3462" s="18" t="s">
        <v>4003</v>
      </c>
      <c r="I3462" s="18" t="s">
        <v>5615</v>
      </c>
      <c r="J3462" s="20">
        <v>660</v>
      </c>
      <c r="K3462" s="20">
        <v>1118</v>
      </c>
      <c r="L3462" s="20">
        <v>380</v>
      </c>
      <c r="M3462" s="20">
        <v>19000</v>
      </c>
      <c r="N3462" s="20">
        <v>6.4</v>
      </c>
      <c r="O3462" s="20">
        <v>344</v>
      </c>
      <c r="P3462" s="20">
        <v>94</v>
      </c>
      <c r="Q3462" s="3">
        <v>237301</v>
      </c>
      <c r="R3462" s="3">
        <v>500000</v>
      </c>
      <c r="S3462" s="3">
        <f t="shared" si="540"/>
        <v>-262699</v>
      </c>
      <c r="T3462" s="4">
        <f t="shared" si="541"/>
        <v>-0.52539800000000003</v>
      </c>
      <c r="U3462" s="5">
        <f t="shared" si="542"/>
        <v>27.2898408</v>
      </c>
      <c r="V3462" s="2">
        <f t="shared" si="543"/>
        <v>2010</v>
      </c>
      <c r="W3462" s="18" t="str">
        <f t="shared" si="544"/>
        <v>noyabr</v>
      </c>
      <c r="X3462" s="18" t="str">
        <f t="shared" si="545"/>
        <v>Gareth Edwards</v>
      </c>
      <c r="Y3462" s="18" t="str">
        <f t="shared" si="546"/>
        <v>MONSTERS</v>
      </c>
      <c r="Z3462" s="18" t="str">
        <f t="shared" si="547"/>
        <v>Normal</v>
      </c>
      <c r="AA3462" s="18" t="str">
        <f>VLOOKUP(D3462, lookups!$A$2:$B$18, 2, FALSE)</f>
        <v>Medium Budget</v>
      </c>
      <c r="AB3462" s="18" t="str">
        <f t="shared" si="548"/>
        <v>Not Recommended</v>
      </c>
      <c r="AC3462" s="18" t="str">
        <f t="shared" si="549"/>
        <v>Normal</v>
      </c>
    </row>
    <row r="3463" spans="1:29" x14ac:dyDescent="0.35">
      <c r="A3463" s="18" t="s">
        <v>3060</v>
      </c>
      <c r="B3463" s="19">
        <v>37333</v>
      </c>
      <c r="C3463" s="18" t="s">
        <v>50</v>
      </c>
      <c r="D3463" s="18" t="s">
        <v>58</v>
      </c>
      <c r="E3463" s="18" t="s">
        <v>21</v>
      </c>
      <c r="F3463" s="18" t="s">
        <v>22</v>
      </c>
      <c r="G3463" s="18" t="s">
        <v>110</v>
      </c>
      <c r="H3463" s="18" t="s">
        <v>1541</v>
      </c>
      <c r="I3463" s="18" t="s">
        <v>867</v>
      </c>
      <c r="J3463" s="20">
        <v>13000</v>
      </c>
      <c r="K3463" s="20">
        <v>13000</v>
      </c>
      <c r="L3463" s="20">
        <v>835</v>
      </c>
      <c r="M3463" s="20">
        <v>0</v>
      </c>
      <c r="N3463" s="20">
        <v>6.2</v>
      </c>
      <c r="O3463" s="20">
        <v>103</v>
      </c>
      <c r="P3463" s="20">
        <v>103</v>
      </c>
      <c r="Q3463" s="3">
        <v>236266</v>
      </c>
      <c r="R3463" s="3">
        <v>3500000</v>
      </c>
      <c r="S3463" s="3">
        <f t="shared" si="540"/>
        <v>-3263734</v>
      </c>
      <c r="T3463" s="4">
        <f t="shared" si="541"/>
        <v>-0.93249542857142853</v>
      </c>
      <c r="U3463" s="5">
        <f t="shared" si="542"/>
        <v>24.427001828571431</v>
      </c>
      <c r="V3463" s="2">
        <f t="shared" si="543"/>
        <v>2002</v>
      </c>
      <c r="W3463" s="18" t="str">
        <f t="shared" si="544"/>
        <v>mart</v>
      </c>
      <c r="X3463" s="18" t="str">
        <f t="shared" si="545"/>
        <v>Gus Van Sant</v>
      </c>
      <c r="Y3463" s="18" t="str">
        <f t="shared" si="546"/>
        <v>GERRY</v>
      </c>
      <c r="Z3463" s="18" t="str">
        <f t="shared" si="547"/>
        <v>Normal</v>
      </c>
      <c r="AA3463" s="18" t="str">
        <f>VLOOKUP(D3463, lookups!$A$2:$B$18, 2, FALSE)</f>
        <v>High Budget</v>
      </c>
      <c r="AB3463" s="18" t="str">
        <f t="shared" si="548"/>
        <v>Not Recommended</v>
      </c>
      <c r="AC3463" s="18" t="str">
        <f t="shared" si="549"/>
        <v>Normal</v>
      </c>
    </row>
    <row r="3464" spans="1:29" x14ac:dyDescent="0.35">
      <c r="A3464" s="18" t="s">
        <v>4222</v>
      </c>
      <c r="B3464" s="19">
        <v>38421</v>
      </c>
      <c r="C3464" s="18" t="s">
        <v>50</v>
      </c>
      <c r="D3464" s="18" t="s">
        <v>27</v>
      </c>
      <c r="E3464" s="18" t="s">
        <v>21</v>
      </c>
      <c r="F3464" s="18" t="s">
        <v>101</v>
      </c>
      <c r="G3464" s="18" t="s">
        <v>110</v>
      </c>
      <c r="H3464" s="18" t="s">
        <v>1989</v>
      </c>
      <c r="I3464" s="18" t="s">
        <v>1045</v>
      </c>
      <c r="J3464" s="20">
        <v>876</v>
      </c>
      <c r="K3464" s="20">
        <v>2544</v>
      </c>
      <c r="L3464" s="20">
        <v>554</v>
      </c>
      <c r="M3464" s="20">
        <v>311</v>
      </c>
      <c r="N3464" s="20">
        <v>6.9</v>
      </c>
      <c r="O3464" s="20">
        <v>49</v>
      </c>
      <c r="P3464" s="20">
        <v>97</v>
      </c>
      <c r="Q3464" s="3">
        <v>233103</v>
      </c>
      <c r="R3464" s="3">
        <v>7000000</v>
      </c>
      <c r="S3464" s="3">
        <f t="shared" si="540"/>
        <v>-6766897</v>
      </c>
      <c r="T3464" s="4">
        <f t="shared" si="541"/>
        <v>-0.96669957142857144</v>
      </c>
      <c r="U3464" s="5">
        <f t="shared" si="542"/>
        <v>27.244420171428573</v>
      </c>
      <c r="V3464" s="2">
        <f t="shared" si="543"/>
        <v>2005</v>
      </c>
      <c r="W3464" s="18" t="str">
        <f t="shared" si="544"/>
        <v>mart</v>
      </c>
      <c r="X3464" s="18" t="str">
        <f t="shared" si="545"/>
        <v>Richard E. Grant</v>
      </c>
      <c r="Y3464" s="18" t="str">
        <f t="shared" si="546"/>
        <v>WAH-WAH</v>
      </c>
      <c r="Z3464" s="18" t="str">
        <f t="shared" si="547"/>
        <v>Normal</v>
      </c>
      <c r="AA3464" s="18" t="str">
        <f>VLOOKUP(D3464, lookups!$A$2:$B$18, 2, FALSE)</f>
        <v>Medium Budget</v>
      </c>
      <c r="AB3464" s="18" t="str">
        <f t="shared" si="548"/>
        <v>Not Recommended</v>
      </c>
      <c r="AC3464" s="18" t="str">
        <f t="shared" si="549"/>
        <v>Normal</v>
      </c>
    </row>
    <row r="3465" spans="1:29" x14ac:dyDescent="0.35">
      <c r="A3465" s="18" t="s">
        <v>1697</v>
      </c>
      <c r="B3465" s="19">
        <v>35791</v>
      </c>
      <c r="C3465" s="18" t="s">
        <v>50</v>
      </c>
      <c r="D3465" s="18" t="s">
        <v>38</v>
      </c>
      <c r="E3465" s="18" t="s">
        <v>178</v>
      </c>
      <c r="F3465" s="18" t="s">
        <v>179</v>
      </c>
      <c r="H3465" s="18" t="s">
        <v>1698</v>
      </c>
      <c r="I3465" s="18" t="s">
        <v>1699</v>
      </c>
      <c r="J3465" s="20">
        <v>678</v>
      </c>
      <c r="K3465" s="20">
        <v>1256</v>
      </c>
      <c r="L3465" s="20">
        <v>324</v>
      </c>
      <c r="M3465" s="20">
        <v>33</v>
      </c>
      <c r="N3465" s="20">
        <v>6.6</v>
      </c>
      <c r="O3465" s="20">
        <v>34</v>
      </c>
      <c r="P3465" s="20">
        <v>101</v>
      </c>
      <c r="Q3465" s="3">
        <v>231417</v>
      </c>
      <c r="R3465" s="3">
        <v>60000000</v>
      </c>
      <c r="S3465" s="3">
        <f t="shared" si="540"/>
        <v>-59768583</v>
      </c>
      <c r="T3465" s="4">
        <f t="shared" si="541"/>
        <v>-0.99614305000000003</v>
      </c>
      <c r="U3465" s="5">
        <f t="shared" si="542"/>
        <v>26.004842779999997</v>
      </c>
      <c r="V3465" s="2">
        <f t="shared" si="543"/>
        <v>1997</v>
      </c>
      <c r="W3465" s="18" t="str">
        <f t="shared" si="544"/>
        <v>dekabr</v>
      </c>
      <c r="X3465" s="18" t="str">
        <f t="shared" si="545"/>
        <v>Claude Chabrol</v>
      </c>
      <c r="Y3465" s="18" t="str">
        <f t="shared" si="546"/>
        <v>THE SWİNDLE</v>
      </c>
      <c r="Z3465" s="18" t="str">
        <f t="shared" si="547"/>
        <v>Underperformer</v>
      </c>
      <c r="AA3465" s="18" t="str">
        <f>VLOOKUP(D3465, lookups!$A$2:$B$18, 2, FALSE)</f>
        <v>Medium Budget</v>
      </c>
      <c r="AB3465" s="18" t="str">
        <f t="shared" si="548"/>
        <v>Not Recommended</v>
      </c>
      <c r="AC3465" s="18" t="str">
        <f t="shared" si="549"/>
        <v>Normal</v>
      </c>
    </row>
    <row r="3466" spans="1:29" x14ac:dyDescent="0.35">
      <c r="A3466" s="18" t="s">
        <v>2152</v>
      </c>
      <c r="B3466" s="19">
        <v>36347</v>
      </c>
      <c r="C3466" s="18" t="s">
        <v>50</v>
      </c>
      <c r="D3466" s="18" t="s">
        <v>95</v>
      </c>
      <c r="E3466" s="18" t="s">
        <v>21</v>
      </c>
      <c r="F3466" s="18" t="s">
        <v>1895</v>
      </c>
      <c r="G3466" s="18" t="s">
        <v>110</v>
      </c>
      <c r="H3466" s="18" t="s">
        <v>987</v>
      </c>
      <c r="I3466" s="18" t="s">
        <v>2153</v>
      </c>
      <c r="J3466" s="20">
        <v>854</v>
      </c>
      <c r="K3466" s="20">
        <v>2705</v>
      </c>
      <c r="L3466" s="20">
        <v>0</v>
      </c>
      <c r="M3466" s="20">
        <v>271</v>
      </c>
      <c r="N3466" s="20">
        <v>6.2</v>
      </c>
      <c r="O3466" s="20">
        <v>10</v>
      </c>
      <c r="P3466" s="20">
        <v>121</v>
      </c>
      <c r="Q3466" s="3">
        <v>229311</v>
      </c>
      <c r="R3466" s="3">
        <v>11350000</v>
      </c>
      <c r="S3466" s="3">
        <f t="shared" si="540"/>
        <v>-11120689</v>
      </c>
      <c r="T3466" s="4">
        <f t="shared" si="541"/>
        <v>-0.97979638766519828</v>
      </c>
      <c r="U3466" s="5">
        <f t="shared" si="542"/>
        <v>24.435181444933921</v>
      </c>
      <c r="V3466" s="2">
        <f t="shared" si="543"/>
        <v>1999</v>
      </c>
      <c r="W3466" s="18" t="str">
        <f t="shared" si="544"/>
        <v>iyul</v>
      </c>
      <c r="X3466" s="18" t="str">
        <f t="shared" si="545"/>
        <v>Lance Hool</v>
      </c>
      <c r="Y3466" s="18" t="str">
        <f t="shared" si="546"/>
        <v>ONE MAN'S HERO</v>
      </c>
      <c r="Z3466" s="18" t="str">
        <f t="shared" si="547"/>
        <v>Normal</v>
      </c>
      <c r="AA3466" s="18" t="str">
        <f>VLOOKUP(D3466, lookups!$A$2:$B$18, 2, FALSE)</f>
        <v>High Budget</v>
      </c>
      <c r="AB3466" s="18" t="str">
        <f t="shared" si="548"/>
        <v>Not Recommended</v>
      </c>
      <c r="AC3466" s="18" t="str">
        <f t="shared" si="549"/>
        <v>Normal</v>
      </c>
    </row>
    <row r="3467" spans="1:29" x14ac:dyDescent="0.35">
      <c r="A3467" s="18" t="s">
        <v>3692</v>
      </c>
      <c r="B3467" s="19">
        <v>38188</v>
      </c>
      <c r="C3467" s="18" t="s">
        <v>50</v>
      </c>
      <c r="D3467" s="18" t="s">
        <v>38</v>
      </c>
      <c r="E3467" s="18" t="s">
        <v>21</v>
      </c>
      <c r="F3467" s="18" t="s">
        <v>22</v>
      </c>
      <c r="G3467" s="18" t="s">
        <v>110</v>
      </c>
      <c r="H3467" s="18" t="s">
        <v>3693</v>
      </c>
      <c r="I3467" s="18" t="s">
        <v>3694</v>
      </c>
      <c r="J3467" s="20">
        <v>374</v>
      </c>
      <c r="K3467" s="20">
        <v>768</v>
      </c>
      <c r="L3467" s="20">
        <v>24</v>
      </c>
      <c r="M3467" s="20">
        <v>345</v>
      </c>
      <c r="N3467" s="20">
        <v>7.3</v>
      </c>
      <c r="O3467" s="20">
        <v>73</v>
      </c>
      <c r="P3467" s="20">
        <v>111</v>
      </c>
      <c r="Q3467" s="3">
        <v>228524</v>
      </c>
      <c r="R3467" s="3">
        <v>4000000</v>
      </c>
      <c r="S3467" s="3">
        <f t="shared" si="540"/>
        <v>-3771476</v>
      </c>
      <c r="T3467" s="4">
        <f t="shared" si="541"/>
        <v>-0.94286899999999996</v>
      </c>
      <c r="U3467" s="5">
        <f t="shared" si="542"/>
        <v>28.8573524</v>
      </c>
      <c r="V3467" s="2">
        <f t="shared" si="543"/>
        <v>2004</v>
      </c>
      <c r="W3467" s="18" t="str">
        <f t="shared" si="544"/>
        <v>iyul</v>
      </c>
      <c r="X3467" s="18" t="str">
        <f t="shared" si="545"/>
        <v>Dan Harris</v>
      </c>
      <c r="Y3467" s="18" t="str">
        <f t="shared" si="546"/>
        <v>IMAGİNARY HEROES</v>
      </c>
      <c r="Z3467" s="18" t="str">
        <f t="shared" si="547"/>
        <v>Normal</v>
      </c>
      <c r="AA3467" s="18" t="str">
        <f>VLOOKUP(D3467, lookups!$A$2:$B$18, 2, FALSE)</f>
        <v>Medium Budget</v>
      </c>
      <c r="AB3467" s="18" t="str">
        <f t="shared" si="548"/>
        <v>Not Recommended</v>
      </c>
      <c r="AC3467" s="18" t="str">
        <f t="shared" si="549"/>
        <v>Normal</v>
      </c>
    </row>
    <row r="3468" spans="1:29" x14ac:dyDescent="0.35">
      <c r="A3468" s="18" t="s">
        <v>2716</v>
      </c>
      <c r="B3468" s="19">
        <v>37181</v>
      </c>
      <c r="C3468" s="18" t="s">
        <v>50</v>
      </c>
      <c r="D3468" s="18" t="s">
        <v>95</v>
      </c>
      <c r="E3468" s="18" t="s">
        <v>21</v>
      </c>
      <c r="F3468" s="18" t="s">
        <v>101</v>
      </c>
      <c r="G3468" s="18" t="s">
        <v>110</v>
      </c>
      <c r="H3468" s="18" t="s">
        <v>1582</v>
      </c>
      <c r="I3468" s="18" t="s">
        <v>2717</v>
      </c>
      <c r="J3468" s="20">
        <v>893</v>
      </c>
      <c r="K3468" s="20">
        <v>3049</v>
      </c>
      <c r="L3468" s="20">
        <v>302</v>
      </c>
      <c r="M3468" s="20">
        <v>117</v>
      </c>
      <c r="N3468" s="20">
        <v>6.2</v>
      </c>
      <c r="O3468" s="20">
        <v>43</v>
      </c>
      <c r="P3468" s="20">
        <v>86</v>
      </c>
      <c r="Q3468" s="3">
        <v>226792</v>
      </c>
      <c r="R3468" s="3">
        <v>10000000</v>
      </c>
      <c r="S3468" s="3">
        <f t="shared" si="540"/>
        <v>-9773208</v>
      </c>
      <c r="T3468" s="4">
        <f t="shared" si="541"/>
        <v>-0.97732079999999999</v>
      </c>
      <c r="U3468" s="5">
        <f t="shared" si="542"/>
        <v>24.420771680000001</v>
      </c>
      <c r="V3468" s="2">
        <f t="shared" si="543"/>
        <v>2001</v>
      </c>
      <c r="W3468" s="18" t="str">
        <f t="shared" si="544"/>
        <v>oktyabr</v>
      </c>
      <c r="X3468" s="18" t="str">
        <f t="shared" si="545"/>
        <v>Mel Smith</v>
      </c>
      <c r="Y3468" s="18" t="str">
        <f t="shared" si="546"/>
        <v>HİGH HEELS AND LOW LİFES</v>
      </c>
      <c r="Z3468" s="18" t="str">
        <f t="shared" si="547"/>
        <v>Normal</v>
      </c>
      <c r="AA3468" s="18" t="str">
        <f>VLOOKUP(D3468, lookups!$A$2:$B$18, 2, FALSE)</f>
        <v>High Budget</v>
      </c>
      <c r="AB3468" s="18" t="str">
        <f t="shared" si="548"/>
        <v>Not Recommended</v>
      </c>
      <c r="AC3468" s="18" t="str">
        <f t="shared" si="549"/>
        <v>Normal</v>
      </c>
    </row>
    <row r="3469" spans="1:29" x14ac:dyDescent="0.35">
      <c r="A3469" s="18" t="s">
        <v>6062</v>
      </c>
      <c r="B3469" s="19">
        <v>41064</v>
      </c>
      <c r="C3469" s="18" t="s">
        <v>50</v>
      </c>
      <c r="D3469" s="18" t="s">
        <v>27</v>
      </c>
      <c r="E3469" s="18" t="s">
        <v>178</v>
      </c>
      <c r="F3469" s="18" t="s">
        <v>179</v>
      </c>
      <c r="G3469" s="18" t="s">
        <v>150</v>
      </c>
      <c r="H3469" s="18" t="s">
        <v>1698</v>
      </c>
      <c r="I3469" s="18" t="s">
        <v>4661</v>
      </c>
      <c r="J3469" s="20">
        <v>678</v>
      </c>
      <c r="K3469" s="20">
        <v>1557</v>
      </c>
      <c r="L3469" s="20">
        <v>0</v>
      </c>
      <c r="M3469" s="20">
        <v>33000</v>
      </c>
      <c r="N3469" s="20">
        <v>7.9</v>
      </c>
      <c r="O3469" s="20">
        <v>447</v>
      </c>
      <c r="P3469" s="20">
        <v>127</v>
      </c>
      <c r="Q3469" s="3">
        <v>225377</v>
      </c>
      <c r="R3469" s="3">
        <v>8900000</v>
      </c>
      <c r="S3469" s="3">
        <f t="shared" si="540"/>
        <v>-8674623</v>
      </c>
      <c r="T3469" s="4">
        <f t="shared" si="541"/>
        <v>-0.97467674157303374</v>
      </c>
      <c r="U3469" s="5">
        <f t="shared" si="542"/>
        <v>34.510129303370789</v>
      </c>
      <c r="V3469" s="2">
        <f t="shared" si="543"/>
        <v>2012</v>
      </c>
      <c r="W3469" s="18" t="str">
        <f t="shared" si="544"/>
        <v>iyun</v>
      </c>
      <c r="X3469" s="18" t="str">
        <f t="shared" si="545"/>
        <v>Michael Haneke</v>
      </c>
      <c r="Y3469" s="18" t="str">
        <f t="shared" si="546"/>
        <v>AMOUR</v>
      </c>
      <c r="Z3469" s="18" t="str">
        <f t="shared" si="547"/>
        <v>Normal</v>
      </c>
      <c r="AA3469" s="18" t="str">
        <f>VLOOKUP(D3469, lookups!$A$2:$B$18, 2, FALSE)</f>
        <v>Medium Budget</v>
      </c>
      <c r="AB3469" s="18" t="str">
        <f t="shared" si="548"/>
        <v>Not Recommended</v>
      </c>
      <c r="AC3469" s="18" t="str">
        <f t="shared" si="549"/>
        <v>Normal</v>
      </c>
    </row>
    <row r="3470" spans="1:29" x14ac:dyDescent="0.35">
      <c r="A3470" s="18" t="s">
        <v>3443</v>
      </c>
      <c r="B3470" s="19">
        <v>37662</v>
      </c>
      <c r="C3470" s="18" t="s">
        <v>50</v>
      </c>
      <c r="D3470" s="18" t="s">
        <v>38</v>
      </c>
      <c r="E3470" s="18" t="s">
        <v>130</v>
      </c>
      <c r="F3470" s="18" t="s">
        <v>131</v>
      </c>
      <c r="G3470" s="18" t="s">
        <v>110</v>
      </c>
      <c r="H3470" s="18" t="s">
        <v>3444</v>
      </c>
      <c r="I3470" s="18" t="s">
        <v>3445</v>
      </c>
      <c r="J3470" s="20">
        <v>60</v>
      </c>
      <c r="K3470" s="20">
        <v>132</v>
      </c>
      <c r="L3470" s="20">
        <v>125</v>
      </c>
      <c r="M3470" s="20">
        <v>282</v>
      </c>
      <c r="N3470" s="20">
        <v>6.5</v>
      </c>
      <c r="O3470" s="20">
        <v>36</v>
      </c>
      <c r="P3470" s="20">
        <v>125</v>
      </c>
      <c r="Q3470" s="3">
        <v>223878</v>
      </c>
      <c r="R3470" s="3">
        <v>5000000</v>
      </c>
      <c r="S3470" s="3">
        <f t="shared" si="540"/>
        <v>-4776122</v>
      </c>
      <c r="T3470" s="4">
        <f t="shared" si="541"/>
        <v>-0.95522439999999997</v>
      </c>
      <c r="U3470" s="5">
        <f t="shared" si="542"/>
        <v>25.646110239999999</v>
      </c>
      <c r="V3470" s="2">
        <f t="shared" si="543"/>
        <v>2003</v>
      </c>
      <c r="W3470" s="18" t="str">
        <f t="shared" si="544"/>
        <v>fevral</v>
      </c>
      <c r="X3470" s="18" t="str">
        <f t="shared" si="545"/>
        <v>Gabriele Muccino</v>
      </c>
      <c r="Y3470" s="18" t="str">
        <f t="shared" si="546"/>
        <v>REMEMBER ME, MY LOVE</v>
      </c>
      <c r="Z3470" s="18" t="str">
        <f t="shared" si="547"/>
        <v>Normal</v>
      </c>
      <c r="AA3470" s="18" t="str">
        <f>VLOOKUP(D3470, lookups!$A$2:$B$18, 2, FALSE)</f>
        <v>Medium Budget</v>
      </c>
      <c r="AB3470" s="18" t="str">
        <f t="shared" si="548"/>
        <v>Not Recommended</v>
      </c>
      <c r="AC3470" s="18" t="str">
        <f t="shared" si="549"/>
        <v>Normal</v>
      </c>
    </row>
    <row r="3471" spans="1:29" x14ac:dyDescent="0.35">
      <c r="A3471" s="18" t="s">
        <v>4345</v>
      </c>
      <c r="B3471" s="19">
        <v>38865</v>
      </c>
      <c r="C3471" s="18" t="s">
        <v>50</v>
      </c>
      <c r="D3471" s="18" t="s">
        <v>79</v>
      </c>
      <c r="E3471" s="18" t="s">
        <v>21</v>
      </c>
      <c r="F3471" s="18" t="s">
        <v>22</v>
      </c>
      <c r="G3471" s="18" t="s">
        <v>110</v>
      </c>
      <c r="H3471" s="18" t="s">
        <v>1230</v>
      </c>
      <c r="I3471" s="18" t="s">
        <v>3160</v>
      </c>
      <c r="J3471" s="20">
        <v>21000</v>
      </c>
      <c r="K3471" s="20">
        <v>25173</v>
      </c>
      <c r="L3471" s="20">
        <v>30</v>
      </c>
      <c r="M3471" s="20">
        <v>0</v>
      </c>
      <c r="N3471" s="20">
        <v>6.5</v>
      </c>
      <c r="O3471" s="20">
        <v>105</v>
      </c>
      <c r="P3471" s="20">
        <v>122</v>
      </c>
      <c r="Q3471" s="3">
        <v>220914</v>
      </c>
      <c r="R3471" s="3">
        <v>16800000</v>
      </c>
      <c r="S3471" s="3">
        <f t="shared" si="540"/>
        <v>-16579086</v>
      </c>
      <c r="T3471" s="4">
        <f t="shared" si="541"/>
        <v>-0.98685035714285718</v>
      </c>
      <c r="U3471" s="5">
        <f t="shared" si="542"/>
        <v>25.605259857142858</v>
      </c>
      <c r="V3471" s="2">
        <f t="shared" si="543"/>
        <v>2006</v>
      </c>
      <c r="W3471" s="18" t="str">
        <f t="shared" si="544"/>
        <v>may</v>
      </c>
      <c r="X3471" s="18" t="str">
        <f t="shared" si="545"/>
        <v>Steven Shainberg</v>
      </c>
      <c r="Y3471" s="18" t="str">
        <f t="shared" si="546"/>
        <v>FUR: AN IMAGİNARY PORTRAİT OF DİANE ARBUS</v>
      </c>
      <c r="Z3471" s="18" t="str">
        <f t="shared" si="547"/>
        <v>Normal</v>
      </c>
      <c r="AA3471" s="18" t="str">
        <f>VLOOKUP(D3471, lookups!$A$2:$B$18, 2, FALSE)</f>
        <v>Medium Budget</v>
      </c>
      <c r="AB3471" s="18" t="str">
        <f t="shared" si="548"/>
        <v>Not Recommended</v>
      </c>
      <c r="AC3471" s="18" t="str">
        <f t="shared" si="549"/>
        <v>Normal</v>
      </c>
    </row>
    <row r="3472" spans="1:29" x14ac:dyDescent="0.35">
      <c r="A3472" s="18" t="s">
        <v>4371</v>
      </c>
      <c r="B3472" s="19">
        <v>38914</v>
      </c>
      <c r="C3472" s="18" t="s">
        <v>50</v>
      </c>
      <c r="D3472" s="18" t="s">
        <v>38</v>
      </c>
      <c r="E3472" s="18" t="s">
        <v>21</v>
      </c>
      <c r="F3472" s="18" t="s">
        <v>22</v>
      </c>
      <c r="G3472" s="18" t="s">
        <v>110</v>
      </c>
      <c r="H3472" s="18" t="s">
        <v>3611</v>
      </c>
      <c r="I3472" s="18" t="s">
        <v>4372</v>
      </c>
      <c r="J3472" s="20">
        <v>827</v>
      </c>
      <c r="K3472" s="20">
        <v>3574</v>
      </c>
      <c r="L3472" s="20">
        <v>0</v>
      </c>
      <c r="M3472" s="20">
        <v>360</v>
      </c>
      <c r="N3472" s="20">
        <v>6.5</v>
      </c>
      <c r="O3472" s="20">
        <v>30</v>
      </c>
      <c r="P3472" s="20">
        <v>101</v>
      </c>
      <c r="Q3472" s="3">
        <v>220234</v>
      </c>
      <c r="R3472" s="3">
        <v>3500000</v>
      </c>
      <c r="S3472" s="3">
        <f t="shared" si="540"/>
        <v>-3279766</v>
      </c>
      <c r="T3472" s="4">
        <f t="shared" si="541"/>
        <v>-0.93707600000000002</v>
      </c>
      <c r="U3472" s="5">
        <f t="shared" si="542"/>
        <v>25.661169600000001</v>
      </c>
      <c r="V3472" s="2">
        <f t="shared" si="543"/>
        <v>2006</v>
      </c>
      <c r="W3472" s="18" t="str">
        <f t="shared" si="544"/>
        <v>iyul</v>
      </c>
      <c r="X3472" s="18" t="str">
        <f t="shared" si="545"/>
        <v>Robert Cary</v>
      </c>
      <c r="Y3472" s="18" t="str">
        <f t="shared" si="546"/>
        <v>IRA &amp; ABBY</v>
      </c>
      <c r="Z3472" s="18" t="str">
        <f t="shared" si="547"/>
        <v>Normal</v>
      </c>
      <c r="AA3472" s="18" t="str">
        <f>VLOOKUP(D3472, lookups!$A$2:$B$18, 2, FALSE)</f>
        <v>Medium Budget</v>
      </c>
      <c r="AB3472" s="18" t="str">
        <f t="shared" si="548"/>
        <v>Not Recommended</v>
      </c>
      <c r="AC3472" s="18" t="str">
        <f t="shared" si="549"/>
        <v>Normal</v>
      </c>
    </row>
    <row r="3473" spans="1:29" x14ac:dyDescent="0.35">
      <c r="A3473" s="18" t="s">
        <v>4874</v>
      </c>
      <c r="B3473" s="19">
        <v>39698</v>
      </c>
      <c r="C3473" s="18" t="s">
        <v>50</v>
      </c>
      <c r="D3473" s="18" t="s">
        <v>195</v>
      </c>
      <c r="E3473" s="18" t="s">
        <v>21</v>
      </c>
      <c r="F3473" s="18" t="s">
        <v>22</v>
      </c>
      <c r="G3473" s="18" t="s">
        <v>150</v>
      </c>
      <c r="H3473" s="18" t="s">
        <v>4875</v>
      </c>
      <c r="I3473" s="18" t="s">
        <v>4876</v>
      </c>
      <c r="J3473" s="20">
        <v>178</v>
      </c>
      <c r="K3473" s="20">
        <v>279</v>
      </c>
      <c r="L3473" s="20">
        <v>0</v>
      </c>
      <c r="M3473" s="20">
        <v>26</v>
      </c>
      <c r="N3473" s="20">
        <v>7.5</v>
      </c>
      <c r="O3473" s="20">
        <v>7</v>
      </c>
      <c r="P3473" s="20">
        <v>86</v>
      </c>
      <c r="Q3473" s="3">
        <v>215185</v>
      </c>
      <c r="R3473" s="3">
        <v>200000</v>
      </c>
      <c r="S3473" s="3">
        <f t="shared" si="540"/>
        <v>15185</v>
      </c>
      <c r="T3473" s="4">
        <f t="shared" si="541"/>
        <v>7.5925000000000006E-2</v>
      </c>
      <c r="U3473" s="5">
        <f t="shared" si="542"/>
        <v>30.032970000000002</v>
      </c>
      <c r="V3473" s="2">
        <f t="shared" si="543"/>
        <v>2008</v>
      </c>
      <c r="W3473" s="18" t="str">
        <f t="shared" si="544"/>
        <v>sentyabr</v>
      </c>
      <c r="X3473" s="18" t="str">
        <f t="shared" si="545"/>
        <v>Justin Dillon</v>
      </c>
      <c r="Y3473" s="18" t="str">
        <f t="shared" si="546"/>
        <v>CALL + RESPONSE</v>
      </c>
      <c r="Z3473" s="18" t="str">
        <f t="shared" si="547"/>
        <v>Normal</v>
      </c>
      <c r="AA3473" s="18" t="str">
        <f>VLOOKUP(D3473, lookups!$A$2:$B$18, 2, FALSE)</f>
        <v>Low Budget</v>
      </c>
      <c r="AB3473" s="18" t="str">
        <f t="shared" si="548"/>
        <v>Not Recommended</v>
      </c>
      <c r="AC3473" s="18" t="str">
        <f t="shared" si="549"/>
        <v>Normal</v>
      </c>
    </row>
    <row r="3474" spans="1:29" x14ac:dyDescent="0.35">
      <c r="A3474" s="18" t="s">
        <v>5703</v>
      </c>
      <c r="B3474" s="19">
        <v>40497</v>
      </c>
      <c r="C3474" s="18" t="s">
        <v>50</v>
      </c>
      <c r="D3474" s="18" t="s">
        <v>20</v>
      </c>
      <c r="E3474" s="18" t="s">
        <v>21</v>
      </c>
      <c r="F3474" s="18" t="s">
        <v>22</v>
      </c>
      <c r="G3474" s="18" t="s">
        <v>110</v>
      </c>
      <c r="H3474" s="18" t="s">
        <v>1918</v>
      </c>
      <c r="I3474" s="18" t="s">
        <v>2522</v>
      </c>
      <c r="J3474" s="20">
        <v>818</v>
      </c>
      <c r="K3474" s="20">
        <v>1813</v>
      </c>
      <c r="L3474" s="20">
        <v>187</v>
      </c>
      <c r="M3474" s="20">
        <v>0</v>
      </c>
      <c r="N3474" s="20">
        <v>6.1</v>
      </c>
      <c r="O3474" s="20">
        <v>225</v>
      </c>
      <c r="P3474" s="20">
        <v>109</v>
      </c>
      <c r="Q3474" s="3">
        <v>214966</v>
      </c>
      <c r="R3474" s="3">
        <v>13000000</v>
      </c>
      <c r="S3474" s="3">
        <f t="shared" si="540"/>
        <v>-12785034</v>
      </c>
      <c r="T3474" s="4">
        <f t="shared" si="541"/>
        <v>-0.98346415384615382</v>
      </c>
      <c r="U3474" s="5">
        <f t="shared" si="542"/>
        <v>24.006614338461539</v>
      </c>
      <c r="V3474" s="2">
        <f t="shared" si="543"/>
        <v>2010</v>
      </c>
      <c r="W3474" s="18" t="str">
        <f t="shared" si="544"/>
        <v>noyabr</v>
      </c>
      <c r="X3474" s="18" t="str">
        <f t="shared" si="545"/>
        <v>Michael Winterbottom</v>
      </c>
      <c r="Y3474" s="18" t="str">
        <f t="shared" si="546"/>
        <v>THE KİLLER INSİDE ME</v>
      </c>
      <c r="Z3474" s="18" t="str">
        <f t="shared" si="547"/>
        <v>Normal</v>
      </c>
      <c r="AA3474" s="18" t="str">
        <f>VLOOKUP(D3474, lookups!$A$2:$B$18, 2, FALSE)</f>
        <v>Medium Budget</v>
      </c>
      <c r="AB3474" s="18" t="str">
        <f t="shared" si="548"/>
        <v>Not Recommended</v>
      </c>
      <c r="AC3474" s="18" t="str">
        <f t="shared" si="549"/>
        <v>Normal</v>
      </c>
    </row>
    <row r="3475" spans="1:29" x14ac:dyDescent="0.35">
      <c r="A3475" s="18" t="s">
        <v>4835</v>
      </c>
      <c r="B3475" s="19">
        <v>39138</v>
      </c>
      <c r="C3475" s="18" t="s">
        <v>50</v>
      </c>
      <c r="D3475" s="18" t="s">
        <v>20</v>
      </c>
      <c r="E3475" s="18" t="s">
        <v>21</v>
      </c>
      <c r="F3475" s="18" t="s">
        <v>29</v>
      </c>
      <c r="G3475" s="18" t="s">
        <v>110</v>
      </c>
      <c r="H3475" s="18" t="s">
        <v>4836</v>
      </c>
      <c r="I3475" s="18" t="s">
        <v>3797</v>
      </c>
      <c r="J3475" s="20">
        <v>662</v>
      </c>
      <c r="K3475" s="20">
        <v>1952</v>
      </c>
      <c r="L3475" s="20">
        <v>7</v>
      </c>
      <c r="M3475" s="20">
        <v>0</v>
      </c>
      <c r="N3475" s="20">
        <v>7.5</v>
      </c>
      <c r="O3475" s="20">
        <v>69</v>
      </c>
      <c r="P3475" s="20">
        <v>120</v>
      </c>
      <c r="Q3475" s="3">
        <v>214202</v>
      </c>
      <c r="R3475" s="3">
        <v>12000000</v>
      </c>
      <c r="S3475" s="3">
        <f t="shared" si="540"/>
        <v>-11785798</v>
      </c>
      <c r="T3475" s="4">
        <f t="shared" si="541"/>
        <v>-0.98214983333333339</v>
      </c>
      <c r="U3475" s="5">
        <f t="shared" si="542"/>
        <v>29.607140066666666</v>
      </c>
      <c r="V3475" s="2">
        <f t="shared" si="543"/>
        <v>2007</v>
      </c>
      <c r="W3475" s="18" t="str">
        <f t="shared" si="544"/>
        <v>fevral</v>
      </c>
      <c r="X3475" s="18" t="str">
        <f t="shared" si="545"/>
        <v>Marco Kreuzpaintner</v>
      </c>
      <c r="Y3475" s="18" t="str">
        <f t="shared" si="546"/>
        <v>TRADE</v>
      </c>
      <c r="Z3475" s="18" t="str">
        <f t="shared" si="547"/>
        <v>Normal</v>
      </c>
      <c r="AA3475" s="18" t="str">
        <f>VLOOKUP(D3475, lookups!$A$2:$B$18, 2, FALSE)</f>
        <v>Medium Budget</v>
      </c>
      <c r="AB3475" s="18" t="str">
        <f t="shared" si="548"/>
        <v>Not Recommended</v>
      </c>
      <c r="AC3475" s="18" t="str">
        <f t="shared" si="549"/>
        <v>Normal</v>
      </c>
    </row>
    <row r="3476" spans="1:29" x14ac:dyDescent="0.35">
      <c r="A3476" s="18" t="s">
        <v>1397</v>
      </c>
      <c r="B3476" s="19">
        <v>35098</v>
      </c>
      <c r="C3476" s="18" t="s">
        <v>50</v>
      </c>
      <c r="D3476" s="18" t="s">
        <v>38</v>
      </c>
      <c r="E3476" s="18" t="s">
        <v>21</v>
      </c>
      <c r="F3476" s="18" t="s">
        <v>352</v>
      </c>
      <c r="G3476" s="18" t="s">
        <v>110</v>
      </c>
      <c r="H3476" s="18" t="s">
        <v>1398</v>
      </c>
      <c r="I3476" s="18" t="s">
        <v>1399</v>
      </c>
      <c r="J3476" s="20">
        <v>991</v>
      </c>
      <c r="K3476" s="20">
        <v>1661</v>
      </c>
      <c r="L3476" s="20">
        <v>0</v>
      </c>
      <c r="M3476" s="20">
        <v>46</v>
      </c>
      <c r="N3476" s="20">
        <v>6.4</v>
      </c>
      <c r="O3476" s="20">
        <v>21</v>
      </c>
      <c r="P3476" s="20">
        <v>76</v>
      </c>
      <c r="Q3476" s="3">
        <v>212285</v>
      </c>
      <c r="R3476" s="3">
        <v>250000</v>
      </c>
      <c r="S3476" s="3">
        <f t="shared" si="540"/>
        <v>-37715</v>
      </c>
      <c r="T3476" s="4">
        <f t="shared" si="541"/>
        <v>-0.15085999999999999</v>
      </c>
      <c r="U3476" s="5">
        <f t="shared" si="542"/>
        <v>25.544256000000001</v>
      </c>
      <c r="V3476" s="2">
        <f t="shared" si="543"/>
        <v>1996</v>
      </c>
      <c r="W3476" s="18" t="str">
        <f t="shared" si="544"/>
        <v>fevral</v>
      </c>
      <c r="X3476" s="18" t="str">
        <f t="shared" si="545"/>
        <v>Emma-Kate Croghan</v>
      </c>
      <c r="Y3476" s="18" t="str">
        <f t="shared" si="546"/>
        <v>LOVE AND OTHER CATASTROPHES</v>
      </c>
      <c r="Z3476" s="18" t="str">
        <f t="shared" si="547"/>
        <v>Normal</v>
      </c>
      <c r="AA3476" s="18" t="str">
        <f>VLOOKUP(D3476, lookups!$A$2:$B$18, 2, FALSE)</f>
        <v>Medium Budget</v>
      </c>
      <c r="AB3476" s="18" t="str">
        <f t="shared" si="548"/>
        <v>Not Recommended</v>
      </c>
      <c r="AC3476" s="18" t="str">
        <f t="shared" si="549"/>
        <v>Normal</v>
      </c>
    </row>
    <row r="3477" spans="1:29" x14ac:dyDescent="0.35">
      <c r="A3477" s="18" t="s">
        <v>4038</v>
      </c>
      <c r="B3477" s="19">
        <v>38563</v>
      </c>
      <c r="C3477" s="18" t="s">
        <v>50</v>
      </c>
      <c r="D3477" s="18" t="s">
        <v>20</v>
      </c>
      <c r="E3477" s="18" t="s">
        <v>3419</v>
      </c>
      <c r="F3477" s="18" t="s">
        <v>3420</v>
      </c>
      <c r="G3477" s="18" t="s">
        <v>110</v>
      </c>
      <c r="H3477" s="18" t="s">
        <v>3421</v>
      </c>
      <c r="I3477" s="18" t="s">
        <v>3422</v>
      </c>
      <c r="J3477" s="20">
        <v>717</v>
      </c>
      <c r="K3477" s="20">
        <v>907</v>
      </c>
      <c r="L3477" s="20">
        <v>0</v>
      </c>
      <c r="M3477" s="20">
        <v>4000</v>
      </c>
      <c r="N3477" s="20">
        <v>7.7</v>
      </c>
      <c r="O3477" s="20">
        <v>202</v>
      </c>
      <c r="P3477" s="20">
        <v>112</v>
      </c>
      <c r="Q3477" s="3">
        <v>211667</v>
      </c>
      <c r="R3477" s="3">
        <v>4200000000</v>
      </c>
      <c r="S3477" s="3">
        <f t="shared" si="540"/>
        <v>-4199788333</v>
      </c>
      <c r="T3477" s="4">
        <f t="shared" si="541"/>
        <v>-0.99994960309523806</v>
      </c>
      <c r="U3477" s="5">
        <f t="shared" si="542"/>
        <v>30.800020158761903</v>
      </c>
      <c r="V3477" s="2">
        <f t="shared" si="543"/>
        <v>2005</v>
      </c>
      <c r="W3477" s="18" t="str">
        <f t="shared" si="544"/>
        <v>iyul</v>
      </c>
      <c r="X3477" s="18" t="str">
        <f t="shared" si="545"/>
        <v>Chan-wook Park</v>
      </c>
      <c r="Y3477" s="18" t="str">
        <f t="shared" si="546"/>
        <v>LADY VENGEANCE</v>
      </c>
      <c r="Z3477" s="18" t="str">
        <f t="shared" si="547"/>
        <v>Underperformer</v>
      </c>
      <c r="AA3477" s="18" t="str">
        <f>VLOOKUP(D3477, lookups!$A$2:$B$18, 2, FALSE)</f>
        <v>Medium Budget</v>
      </c>
      <c r="AB3477" s="18" t="str">
        <f t="shared" si="548"/>
        <v>Not Recommended</v>
      </c>
      <c r="AC3477" s="18" t="str">
        <f t="shared" si="549"/>
        <v>Normal</v>
      </c>
    </row>
    <row r="3478" spans="1:29" x14ac:dyDescent="0.35">
      <c r="A3478" s="18" t="s">
        <v>2610</v>
      </c>
      <c r="B3478" s="19">
        <v>37005</v>
      </c>
      <c r="C3478" s="18" t="s">
        <v>50</v>
      </c>
      <c r="D3478" s="18" t="s">
        <v>38</v>
      </c>
      <c r="E3478" s="18" t="s">
        <v>178</v>
      </c>
      <c r="F3478" s="18" t="s">
        <v>179</v>
      </c>
      <c r="H3478" s="18" t="s">
        <v>2611</v>
      </c>
      <c r="I3478" s="18" t="s">
        <v>2612</v>
      </c>
      <c r="J3478" s="20">
        <v>71</v>
      </c>
      <c r="K3478" s="20">
        <v>262</v>
      </c>
      <c r="L3478" s="20">
        <v>27</v>
      </c>
      <c r="M3478" s="20">
        <v>26</v>
      </c>
      <c r="N3478" s="20">
        <v>6.9</v>
      </c>
      <c r="O3478" s="20">
        <v>38</v>
      </c>
      <c r="P3478" s="20">
        <v>103</v>
      </c>
      <c r="Q3478" s="3">
        <v>206400</v>
      </c>
      <c r="R3478" s="3">
        <v>50000000</v>
      </c>
      <c r="S3478" s="3">
        <f t="shared" si="540"/>
        <v>-49793600</v>
      </c>
      <c r="T3478" s="4">
        <f t="shared" si="541"/>
        <v>-0.99587199999999998</v>
      </c>
      <c r="U3478" s="5">
        <f t="shared" si="542"/>
        <v>27.204251200000002</v>
      </c>
      <c r="V3478" s="2">
        <f t="shared" si="543"/>
        <v>2001</v>
      </c>
      <c r="W3478" s="18" t="str">
        <f t="shared" si="544"/>
        <v>aprel</v>
      </c>
      <c r="X3478" s="18" t="str">
        <f t="shared" si="545"/>
        <v>Claude Miller</v>
      </c>
      <c r="Y3478" s="18" t="str">
        <f t="shared" si="546"/>
        <v>ALİAS BETTY</v>
      </c>
      <c r="Z3478" s="18" t="str">
        <f t="shared" si="547"/>
        <v>Normal</v>
      </c>
      <c r="AA3478" s="18" t="str">
        <f>VLOOKUP(D3478, lookups!$A$2:$B$18, 2, FALSE)</f>
        <v>Medium Budget</v>
      </c>
      <c r="AB3478" s="18" t="str">
        <f t="shared" si="548"/>
        <v>Not Recommended</v>
      </c>
      <c r="AC3478" s="18" t="str">
        <f t="shared" si="549"/>
        <v>Normal</v>
      </c>
    </row>
    <row r="3479" spans="1:29" x14ac:dyDescent="0.35">
      <c r="A3479" s="18" t="s">
        <v>1592</v>
      </c>
      <c r="B3479" s="19">
        <v>35686</v>
      </c>
      <c r="C3479" s="18" t="s">
        <v>50</v>
      </c>
      <c r="D3479" s="18" t="s">
        <v>51</v>
      </c>
      <c r="E3479" s="18" t="s">
        <v>21</v>
      </c>
      <c r="F3479" s="18" t="s">
        <v>22</v>
      </c>
      <c r="G3479" s="18" t="s">
        <v>110</v>
      </c>
      <c r="H3479" s="18" t="s">
        <v>1593</v>
      </c>
      <c r="I3479" s="18" t="s">
        <v>1594</v>
      </c>
      <c r="J3479" s="20">
        <v>5</v>
      </c>
      <c r="K3479" s="20">
        <v>7</v>
      </c>
      <c r="L3479" s="20">
        <v>45</v>
      </c>
      <c r="M3479" s="20">
        <v>178</v>
      </c>
      <c r="N3479" s="20">
        <v>7</v>
      </c>
      <c r="O3479" s="20">
        <v>19</v>
      </c>
      <c r="P3479" s="20">
        <v>75</v>
      </c>
      <c r="Q3479" s="3">
        <v>203134</v>
      </c>
      <c r="R3479" s="3">
        <v>250000</v>
      </c>
      <c r="S3479" s="3">
        <f t="shared" si="540"/>
        <v>-46866</v>
      </c>
      <c r="T3479" s="4">
        <f t="shared" si="541"/>
        <v>-0.18746399999999999</v>
      </c>
      <c r="U3479" s="5">
        <f t="shared" si="542"/>
        <v>27.9428144</v>
      </c>
      <c r="V3479" s="2">
        <f t="shared" si="543"/>
        <v>1997</v>
      </c>
      <c r="W3479" s="18" t="str">
        <f t="shared" si="544"/>
        <v>sentyabr</v>
      </c>
      <c r="X3479" s="18" t="str">
        <f t="shared" si="545"/>
        <v>Bill Plympton</v>
      </c>
      <c r="Y3479" s="18" t="str">
        <f t="shared" si="546"/>
        <v>I MARRİED A STRANGE PERSON!</v>
      </c>
      <c r="Z3479" s="18" t="str">
        <f t="shared" si="547"/>
        <v>Normal</v>
      </c>
      <c r="AA3479" s="18" t="str">
        <f>VLOOKUP(D3479, lookups!$A$2:$B$18, 2, FALSE)</f>
        <v>High Budget</v>
      </c>
      <c r="AB3479" s="18" t="str">
        <f t="shared" si="548"/>
        <v>Not Recommended</v>
      </c>
      <c r="AC3479" s="18" t="str">
        <f t="shared" si="549"/>
        <v>Normal</v>
      </c>
    </row>
    <row r="3480" spans="1:29" x14ac:dyDescent="0.35">
      <c r="A3480" s="18" t="s">
        <v>6312</v>
      </c>
      <c r="B3480" s="19">
        <v>40997</v>
      </c>
      <c r="C3480" s="18" t="s">
        <v>50</v>
      </c>
      <c r="D3480" s="18" t="s">
        <v>38</v>
      </c>
      <c r="E3480" s="18" t="s">
        <v>21</v>
      </c>
      <c r="F3480" s="18" t="s">
        <v>22</v>
      </c>
      <c r="G3480" s="18" t="s">
        <v>110</v>
      </c>
      <c r="H3480" s="18" t="s">
        <v>6313</v>
      </c>
      <c r="I3480" s="18" t="s">
        <v>6314</v>
      </c>
      <c r="J3480" s="20">
        <v>536</v>
      </c>
      <c r="K3480" s="20">
        <v>1467</v>
      </c>
      <c r="L3480" s="20">
        <v>78</v>
      </c>
      <c r="M3480" s="20">
        <v>0</v>
      </c>
      <c r="N3480" s="20">
        <v>5.3</v>
      </c>
      <c r="O3480" s="20">
        <v>82</v>
      </c>
      <c r="P3480" s="20">
        <v>93</v>
      </c>
      <c r="Q3480" s="3">
        <v>200803</v>
      </c>
      <c r="R3480" s="3">
        <v>3000000</v>
      </c>
      <c r="S3480" s="3">
        <f t="shared" si="540"/>
        <v>-2799197</v>
      </c>
      <c r="T3480" s="4">
        <f t="shared" si="541"/>
        <v>-0.93306566666666668</v>
      </c>
      <c r="U3480" s="5">
        <f t="shared" si="542"/>
        <v>20.826773733333333</v>
      </c>
      <c r="V3480" s="2">
        <f t="shared" si="543"/>
        <v>2012</v>
      </c>
      <c r="W3480" s="18" t="str">
        <f t="shared" si="544"/>
        <v>mart</v>
      </c>
      <c r="X3480" s="18" t="str">
        <f t="shared" si="545"/>
        <v>Tim Heidecker</v>
      </c>
      <c r="Y3480" s="18" t="str">
        <f t="shared" si="546"/>
        <v>TİM AND ERİC'S BİLLİON DOLLAR MOVİE</v>
      </c>
      <c r="Z3480" s="18" t="str">
        <f t="shared" si="547"/>
        <v>Normal</v>
      </c>
      <c r="AA3480" s="18" t="str">
        <f>VLOOKUP(D3480, lookups!$A$2:$B$18, 2, FALSE)</f>
        <v>Medium Budget</v>
      </c>
      <c r="AB3480" s="18" t="str">
        <f t="shared" si="548"/>
        <v>Not Recommended</v>
      </c>
      <c r="AC3480" s="18" t="str">
        <f t="shared" si="549"/>
        <v>High Buzz Mismatch</v>
      </c>
    </row>
    <row r="3481" spans="1:29" x14ac:dyDescent="0.35">
      <c r="A3481" s="18" t="s">
        <v>5349</v>
      </c>
      <c r="B3481" s="19">
        <v>40119</v>
      </c>
      <c r="C3481" s="18" t="s">
        <v>50</v>
      </c>
      <c r="D3481" s="18" t="s">
        <v>38</v>
      </c>
      <c r="E3481" s="18" t="s">
        <v>2374</v>
      </c>
      <c r="F3481" s="18" t="s">
        <v>2375</v>
      </c>
      <c r="H3481" s="18" t="s">
        <v>5350</v>
      </c>
      <c r="I3481" s="18" t="s">
        <v>5351</v>
      </c>
      <c r="J3481" s="20">
        <v>464</v>
      </c>
      <c r="K3481" s="20">
        <v>1045</v>
      </c>
      <c r="L3481" s="20">
        <v>12</v>
      </c>
      <c r="M3481" s="20">
        <v>504</v>
      </c>
      <c r="N3481" s="20">
        <v>7.2</v>
      </c>
      <c r="O3481" s="20">
        <v>12</v>
      </c>
      <c r="P3481" s="20">
        <v>133</v>
      </c>
      <c r="Q3481" s="3">
        <v>199228</v>
      </c>
      <c r="R3481" s="3">
        <v>150000000</v>
      </c>
      <c r="S3481" s="3">
        <f t="shared" si="540"/>
        <v>-149800772</v>
      </c>
      <c r="T3481" s="4">
        <f t="shared" si="541"/>
        <v>-0.99867181333333332</v>
      </c>
      <c r="U3481" s="5">
        <f t="shared" si="542"/>
        <v>28.450931274666669</v>
      </c>
      <c r="V3481" s="2">
        <f t="shared" si="543"/>
        <v>2009</v>
      </c>
      <c r="W3481" s="18" t="str">
        <f t="shared" si="544"/>
        <v>noyabr</v>
      </c>
      <c r="X3481" s="18" t="str">
        <f t="shared" si="545"/>
        <v>R. Balki</v>
      </c>
      <c r="Y3481" s="18" t="str">
        <f t="shared" si="546"/>
        <v>PAA</v>
      </c>
      <c r="Z3481" s="18" t="str">
        <f t="shared" si="547"/>
        <v>Underperformer</v>
      </c>
      <c r="AA3481" s="18" t="str">
        <f>VLOOKUP(D3481, lookups!$A$2:$B$18, 2, FALSE)</f>
        <v>Medium Budget</v>
      </c>
      <c r="AB3481" s="18" t="str">
        <f t="shared" si="548"/>
        <v>Not Recommended</v>
      </c>
      <c r="AC3481" s="18" t="str">
        <f t="shared" si="549"/>
        <v>Normal</v>
      </c>
    </row>
    <row r="3482" spans="1:29" x14ac:dyDescent="0.35">
      <c r="A3482" s="18" t="s">
        <v>4466</v>
      </c>
      <c r="B3482" s="19">
        <v>39007</v>
      </c>
      <c r="C3482" s="18" t="s">
        <v>50</v>
      </c>
      <c r="D3482" s="18" t="s">
        <v>27</v>
      </c>
      <c r="E3482" s="18" t="s">
        <v>21</v>
      </c>
      <c r="F3482" s="18" t="s">
        <v>22</v>
      </c>
      <c r="G3482" s="18" t="s">
        <v>110</v>
      </c>
      <c r="H3482" s="18" t="s">
        <v>4467</v>
      </c>
      <c r="I3482" s="18" t="s">
        <v>4468</v>
      </c>
      <c r="J3482" s="20">
        <v>363</v>
      </c>
      <c r="K3482" s="20">
        <v>774</v>
      </c>
      <c r="L3482" s="20">
        <v>38</v>
      </c>
      <c r="M3482" s="20">
        <v>474</v>
      </c>
      <c r="N3482" s="20">
        <v>6.6</v>
      </c>
      <c r="O3482" s="20">
        <v>78</v>
      </c>
      <c r="P3482" s="20">
        <v>96</v>
      </c>
      <c r="Q3482" s="3">
        <v>198407</v>
      </c>
      <c r="R3482" s="3">
        <v>2000000</v>
      </c>
      <c r="S3482" s="3">
        <f t="shared" si="540"/>
        <v>-1801593</v>
      </c>
      <c r="T3482" s="4">
        <f t="shared" si="541"/>
        <v>-0.9007965</v>
      </c>
      <c r="U3482" s="5">
        <f t="shared" si="542"/>
        <v>26.087081399999999</v>
      </c>
      <c r="V3482" s="2">
        <f t="shared" si="543"/>
        <v>2006</v>
      </c>
      <c r="W3482" s="18" t="str">
        <f t="shared" si="544"/>
        <v>oktyabr</v>
      </c>
      <c r="X3482" s="18" t="str">
        <f t="shared" si="545"/>
        <v>Laurie Collyer</v>
      </c>
      <c r="Y3482" s="18" t="str">
        <f t="shared" si="546"/>
        <v>SHERRYBABY</v>
      </c>
      <c r="Z3482" s="18" t="str">
        <f t="shared" si="547"/>
        <v>Normal</v>
      </c>
      <c r="AA3482" s="18" t="str">
        <f>VLOOKUP(D3482, lookups!$A$2:$B$18, 2, FALSE)</f>
        <v>Medium Budget</v>
      </c>
      <c r="AB3482" s="18" t="str">
        <f t="shared" si="548"/>
        <v>Not Recommended</v>
      </c>
      <c r="AC3482" s="18" t="str">
        <f t="shared" si="549"/>
        <v>Normal</v>
      </c>
    </row>
    <row r="3483" spans="1:29" x14ac:dyDescent="0.35">
      <c r="A3483" s="18" t="s">
        <v>3316</v>
      </c>
      <c r="B3483" s="19">
        <v>37637</v>
      </c>
      <c r="C3483" s="18" t="s">
        <v>50</v>
      </c>
      <c r="D3483" s="18" t="s">
        <v>27</v>
      </c>
      <c r="E3483" s="18" t="s">
        <v>21</v>
      </c>
      <c r="F3483" s="18" t="s">
        <v>101</v>
      </c>
      <c r="G3483" s="18" t="s">
        <v>110</v>
      </c>
      <c r="H3483" s="18" t="s">
        <v>2051</v>
      </c>
      <c r="I3483" s="18" t="s">
        <v>2522</v>
      </c>
      <c r="J3483" s="20">
        <v>631</v>
      </c>
      <c r="K3483" s="20">
        <v>1176</v>
      </c>
      <c r="L3483" s="20">
        <v>187</v>
      </c>
      <c r="M3483" s="20">
        <v>0</v>
      </c>
      <c r="N3483" s="20">
        <v>6.3</v>
      </c>
      <c r="O3483" s="20">
        <v>133</v>
      </c>
      <c r="P3483" s="20">
        <v>93</v>
      </c>
      <c r="Q3483" s="3">
        <v>197148</v>
      </c>
      <c r="R3483" s="3">
        <v>7500000</v>
      </c>
      <c r="S3483" s="3">
        <f t="shared" si="540"/>
        <v>-7302852</v>
      </c>
      <c r="T3483" s="4">
        <f t="shared" si="541"/>
        <v>-0.97371359999999996</v>
      </c>
      <c r="U3483" s="5">
        <f t="shared" si="542"/>
        <v>24.810514559999998</v>
      </c>
      <c r="V3483" s="2">
        <f t="shared" si="543"/>
        <v>2003</v>
      </c>
      <c r="W3483" s="18" t="str">
        <f t="shared" si="544"/>
        <v>yanvar</v>
      </c>
      <c r="X3483" s="18" t="str">
        <f t="shared" si="545"/>
        <v>Michael Winterbottom</v>
      </c>
      <c r="Y3483" s="18" t="str">
        <f t="shared" si="546"/>
        <v>CODE 46</v>
      </c>
      <c r="Z3483" s="18" t="str">
        <f t="shared" si="547"/>
        <v>Normal</v>
      </c>
      <c r="AA3483" s="18" t="str">
        <f>VLOOKUP(D3483, lookups!$A$2:$B$18, 2, FALSE)</f>
        <v>Medium Budget</v>
      </c>
      <c r="AB3483" s="18" t="str">
        <f t="shared" si="548"/>
        <v>Not Recommended</v>
      </c>
      <c r="AC3483" s="18" t="str">
        <f t="shared" si="549"/>
        <v>Normal</v>
      </c>
    </row>
    <row r="3484" spans="1:29" x14ac:dyDescent="0.35">
      <c r="A3484" s="18" t="s">
        <v>3219</v>
      </c>
      <c r="B3484" s="19">
        <v>37425</v>
      </c>
      <c r="C3484" s="18" t="s">
        <v>50</v>
      </c>
      <c r="D3484" s="18" t="s">
        <v>27</v>
      </c>
      <c r="E3484" s="18" t="s">
        <v>21</v>
      </c>
      <c r="F3484" s="18" t="s">
        <v>101</v>
      </c>
      <c r="G3484" s="18" t="s">
        <v>110</v>
      </c>
      <c r="H3484" s="18" t="s">
        <v>1685</v>
      </c>
      <c r="I3484" s="18" t="s">
        <v>3220</v>
      </c>
      <c r="J3484" s="20">
        <v>766</v>
      </c>
      <c r="K3484" s="20">
        <v>1251</v>
      </c>
      <c r="L3484" s="20">
        <v>5</v>
      </c>
      <c r="M3484" s="20">
        <v>97</v>
      </c>
      <c r="N3484" s="20">
        <v>6.7</v>
      </c>
      <c r="O3484" s="20">
        <v>39</v>
      </c>
      <c r="P3484" s="20">
        <v>96</v>
      </c>
      <c r="Q3484" s="3">
        <v>196067</v>
      </c>
      <c r="R3484" s="3">
        <v>7000000</v>
      </c>
      <c r="S3484" s="3">
        <f t="shared" si="540"/>
        <v>-6803933</v>
      </c>
      <c r="T3484" s="4">
        <f t="shared" si="541"/>
        <v>-0.97199042857142859</v>
      </c>
      <c r="U3484" s="5">
        <f t="shared" si="542"/>
        <v>26.420903828571429</v>
      </c>
      <c r="V3484" s="2">
        <f t="shared" si="543"/>
        <v>2002</v>
      </c>
      <c r="W3484" s="18" t="str">
        <f t="shared" si="544"/>
        <v>iyun</v>
      </c>
      <c r="X3484" s="18" t="str">
        <f t="shared" si="545"/>
        <v>Thaddeus O'Sullivan</v>
      </c>
      <c r="Y3484" s="18" t="str">
        <f t="shared" si="546"/>
        <v>THE HEART OF ME</v>
      </c>
      <c r="Z3484" s="18" t="str">
        <f t="shared" si="547"/>
        <v>Normal</v>
      </c>
      <c r="AA3484" s="18" t="str">
        <f>VLOOKUP(D3484, lookups!$A$2:$B$18, 2, FALSE)</f>
        <v>Medium Budget</v>
      </c>
      <c r="AB3484" s="18" t="str">
        <f t="shared" si="548"/>
        <v>Not Recommended</v>
      </c>
      <c r="AC3484" s="18" t="str">
        <f t="shared" si="549"/>
        <v>Normal</v>
      </c>
    </row>
    <row r="3485" spans="1:29" x14ac:dyDescent="0.35">
      <c r="A3485" s="18" t="s">
        <v>3977</v>
      </c>
      <c r="B3485" s="19">
        <v>38552</v>
      </c>
      <c r="C3485" s="18" t="s">
        <v>50</v>
      </c>
      <c r="D3485" s="18" t="s">
        <v>27</v>
      </c>
      <c r="E3485" s="18" t="s">
        <v>3978</v>
      </c>
      <c r="F3485" s="18" t="s">
        <v>3979</v>
      </c>
      <c r="G3485" s="18" t="s">
        <v>110</v>
      </c>
      <c r="H3485" s="18" t="s">
        <v>3980</v>
      </c>
      <c r="I3485" s="18" t="s">
        <v>3981</v>
      </c>
      <c r="J3485" s="20">
        <v>9</v>
      </c>
      <c r="K3485" s="20">
        <v>11</v>
      </c>
      <c r="L3485" s="20">
        <v>45</v>
      </c>
      <c r="M3485" s="20">
        <v>607</v>
      </c>
      <c r="N3485" s="20">
        <v>7.1</v>
      </c>
      <c r="O3485" s="20">
        <v>73</v>
      </c>
      <c r="P3485" s="20">
        <v>134</v>
      </c>
      <c r="Q3485" s="3">
        <v>195888</v>
      </c>
      <c r="R3485" s="3">
        <v>2500000000</v>
      </c>
      <c r="S3485" s="3">
        <f t="shared" si="540"/>
        <v>-2499804112</v>
      </c>
      <c r="T3485" s="4">
        <f t="shared" si="541"/>
        <v>-0.99992164480000001</v>
      </c>
      <c r="U3485" s="5">
        <f t="shared" si="542"/>
        <v>28.06073134208</v>
      </c>
      <c r="V3485" s="2">
        <f t="shared" si="543"/>
        <v>2005</v>
      </c>
      <c r="W3485" s="18" t="str">
        <f t="shared" si="544"/>
        <v>iyul</v>
      </c>
      <c r="X3485" s="18" t="str">
        <f t="shared" si="545"/>
        <v>Lajos Koltai</v>
      </c>
      <c r="Y3485" s="18" t="str">
        <f t="shared" si="546"/>
        <v>FATELESS</v>
      </c>
      <c r="Z3485" s="18" t="str">
        <f t="shared" si="547"/>
        <v>Underperformer</v>
      </c>
      <c r="AA3485" s="18" t="str">
        <f>VLOOKUP(D3485, lookups!$A$2:$B$18, 2, FALSE)</f>
        <v>Medium Budget</v>
      </c>
      <c r="AB3485" s="18" t="str">
        <f t="shared" si="548"/>
        <v>Not Recommended</v>
      </c>
      <c r="AC3485" s="18" t="str">
        <f t="shared" si="549"/>
        <v>Normal</v>
      </c>
    </row>
    <row r="3486" spans="1:29" x14ac:dyDescent="0.35">
      <c r="A3486" s="18" t="s">
        <v>4359</v>
      </c>
      <c r="B3486" s="19">
        <v>38811</v>
      </c>
      <c r="C3486" s="18" t="s">
        <v>50</v>
      </c>
      <c r="D3486" s="18" t="s">
        <v>38</v>
      </c>
      <c r="E3486" s="18" t="s">
        <v>21</v>
      </c>
      <c r="F3486" s="18" t="s">
        <v>22</v>
      </c>
      <c r="G3486" s="18" t="s">
        <v>110</v>
      </c>
      <c r="H3486" s="18" t="s">
        <v>4360</v>
      </c>
      <c r="I3486" s="18" t="s">
        <v>4361</v>
      </c>
      <c r="J3486" s="20">
        <v>813</v>
      </c>
      <c r="K3486" s="20">
        <v>2179</v>
      </c>
      <c r="L3486" s="20">
        <v>522</v>
      </c>
      <c r="M3486" s="20">
        <v>0</v>
      </c>
      <c r="N3486" s="20">
        <v>6.2</v>
      </c>
      <c r="O3486" s="20">
        <v>32</v>
      </c>
      <c r="P3486" s="20">
        <v>80</v>
      </c>
      <c r="Q3486" s="3">
        <v>194568</v>
      </c>
      <c r="R3486" s="3">
        <v>1500000</v>
      </c>
      <c r="S3486" s="3">
        <f t="shared" si="540"/>
        <v>-1305432</v>
      </c>
      <c r="T3486" s="4">
        <f t="shared" si="541"/>
        <v>-0.87028799999999995</v>
      </c>
      <c r="U3486" s="5">
        <f t="shared" si="542"/>
        <v>24.451884800000002</v>
      </c>
      <c r="V3486" s="2">
        <f t="shared" si="543"/>
        <v>2006</v>
      </c>
      <c r="W3486" s="18" t="str">
        <f t="shared" si="544"/>
        <v>aprel</v>
      </c>
      <c r="X3486" s="18" t="str">
        <f t="shared" si="545"/>
        <v>Jeff Garlin</v>
      </c>
      <c r="Y3486" s="18" t="str">
        <f t="shared" si="546"/>
        <v>I WANT SOMEONE TO EAT CHEESE WİTH</v>
      </c>
      <c r="Z3486" s="18" t="str">
        <f t="shared" si="547"/>
        <v>Normal</v>
      </c>
      <c r="AA3486" s="18" t="str">
        <f>VLOOKUP(D3486, lookups!$A$2:$B$18, 2, FALSE)</f>
        <v>Medium Budget</v>
      </c>
      <c r="AB3486" s="18" t="str">
        <f t="shared" si="548"/>
        <v>Not Recommended</v>
      </c>
      <c r="AC3486" s="18" t="str">
        <f t="shared" si="549"/>
        <v>Normal</v>
      </c>
    </row>
    <row r="3487" spans="1:29" x14ac:dyDescent="0.35">
      <c r="A3487" s="18" t="s">
        <v>4172</v>
      </c>
      <c r="B3487" s="19">
        <v>38648</v>
      </c>
      <c r="C3487" s="18" t="s">
        <v>50</v>
      </c>
      <c r="D3487" s="18" t="s">
        <v>38</v>
      </c>
      <c r="E3487" s="18" t="s">
        <v>21</v>
      </c>
      <c r="F3487" s="18" t="s">
        <v>22</v>
      </c>
      <c r="G3487" s="18" t="s">
        <v>110</v>
      </c>
      <c r="H3487" s="18" t="s">
        <v>4173</v>
      </c>
      <c r="I3487" s="18" t="s">
        <v>4174</v>
      </c>
      <c r="J3487" s="20">
        <v>830</v>
      </c>
      <c r="K3487" s="20">
        <v>1064</v>
      </c>
      <c r="L3487" s="20">
        <v>157</v>
      </c>
      <c r="M3487" s="20">
        <v>297</v>
      </c>
      <c r="N3487" s="20">
        <v>6.6</v>
      </c>
      <c r="O3487" s="20">
        <v>51</v>
      </c>
      <c r="P3487" s="20">
        <v>85</v>
      </c>
      <c r="Q3487" s="3">
        <v>192467</v>
      </c>
      <c r="R3487" s="3">
        <v>15000</v>
      </c>
      <c r="S3487" s="3">
        <f t="shared" si="540"/>
        <v>177467</v>
      </c>
      <c r="T3487" s="4">
        <f t="shared" si="541"/>
        <v>11.831133333333334</v>
      </c>
      <c r="U3487" s="5">
        <f t="shared" si="542"/>
        <v>31.162153333333329</v>
      </c>
      <c r="V3487" s="2">
        <f t="shared" si="543"/>
        <v>2005</v>
      </c>
      <c r="W3487" s="18" t="str">
        <f t="shared" si="544"/>
        <v>oktyabr</v>
      </c>
      <c r="X3487" s="18" t="str">
        <f t="shared" si="545"/>
        <v>Jay Duplass</v>
      </c>
      <c r="Y3487" s="18" t="str">
        <f t="shared" si="546"/>
        <v>THE PUFFY CHAİR</v>
      </c>
      <c r="Z3487" s="18" t="str">
        <f t="shared" si="547"/>
        <v>Normal</v>
      </c>
      <c r="AA3487" s="18" t="str">
        <f>VLOOKUP(D3487, lookups!$A$2:$B$18, 2, FALSE)</f>
        <v>Medium Budget</v>
      </c>
      <c r="AB3487" s="18" t="str">
        <f t="shared" si="548"/>
        <v>Not Recommended</v>
      </c>
      <c r="AC3487" s="18" t="str">
        <f t="shared" si="549"/>
        <v>Normal</v>
      </c>
    </row>
    <row r="3488" spans="1:29" x14ac:dyDescent="0.35">
      <c r="A3488" s="18" t="s">
        <v>3741</v>
      </c>
      <c r="B3488" s="19">
        <v>38087</v>
      </c>
      <c r="C3488" s="18" t="s">
        <v>50</v>
      </c>
      <c r="D3488" s="18" t="s">
        <v>27</v>
      </c>
      <c r="E3488" s="18" t="s">
        <v>21</v>
      </c>
      <c r="F3488" s="18" t="s">
        <v>22</v>
      </c>
      <c r="G3488" s="18" t="s">
        <v>110</v>
      </c>
      <c r="H3488" s="18" t="s">
        <v>3742</v>
      </c>
      <c r="I3488" s="18" t="s">
        <v>2392</v>
      </c>
      <c r="J3488" s="20">
        <v>308</v>
      </c>
      <c r="K3488" s="20">
        <v>1008</v>
      </c>
      <c r="L3488" s="20">
        <v>7</v>
      </c>
      <c r="M3488" s="20">
        <v>98</v>
      </c>
      <c r="N3488" s="20">
        <v>5.5</v>
      </c>
      <c r="O3488" s="20">
        <v>43</v>
      </c>
      <c r="P3488" s="20">
        <v>78</v>
      </c>
      <c r="Q3488" s="3">
        <v>191309</v>
      </c>
      <c r="R3488" s="3">
        <v>150000</v>
      </c>
      <c r="S3488" s="3">
        <f t="shared" si="540"/>
        <v>41309</v>
      </c>
      <c r="T3488" s="4">
        <f t="shared" si="541"/>
        <v>0.27539333333333332</v>
      </c>
      <c r="U3488" s="5">
        <f t="shared" si="542"/>
        <v>22.119957333333332</v>
      </c>
      <c r="V3488" s="2">
        <f t="shared" si="543"/>
        <v>2004</v>
      </c>
      <c r="W3488" s="18" t="str">
        <f t="shared" si="544"/>
        <v>aprel</v>
      </c>
      <c r="X3488" s="18" t="str">
        <f t="shared" si="545"/>
        <v>Greg Harrison</v>
      </c>
      <c r="Y3488" s="18" t="str">
        <f t="shared" si="546"/>
        <v>NOVEMBER</v>
      </c>
      <c r="Z3488" s="18" t="str">
        <f t="shared" si="547"/>
        <v>Normal</v>
      </c>
      <c r="AA3488" s="18" t="str">
        <f>VLOOKUP(D3488, lookups!$A$2:$B$18, 2, FALSE)</f>
        <v>Medium Budget</v>
      </c>
      <c r="AB3488" s="18" t="str">
        <f t="shared" si="548"/>
        <v>Not Recommended</v>
      </c>
      <c r="AC3488" s="18" t="str">
        <f t="shared" si="549"/>
        <v>High Buzz Mismatch</v>
      </c>
    </row>
    <row r="3489" spans="1:29" x14ac:dyDescent="0.35">
      <c r="A3489" s="18" t="s">
        <v>5718</v>
      </c>
      <c r="B3489" s="19">
        <v>40369</v>
      </c>
      <c r="C3489" s="18" t="s">
        <v>50</v>
      </c>
      <c r="D3489" s="18" t="s">
        <v>95</v>
      </c>
      <c r="E3489" s="18" t="s">
        <v>21</v>
      </c>
      <c r="F3489" s="18" t="s">
        <v>101</v>
      </c>
      <c r="G3489" s="18" t="s">
        <v>102</v>
      </c>
      <c r="H3489" s="18" t="s">
        <v>3886</v>
      </c>
      <c r="I3489" s="18" t="s">
        <v>767</v>
      </c>
      <c r="J3489" s="20">
        <v>887</v>
      </c>
      <c r="K3489" s="20">
        <v>2728</v>
      </c>
      <c r="L3489" s="20">
        <v>96</v>
      </c>
      <c r="M3489" s="20">
        <v>788</v>
      </c>
      <c r="N3489" s="20">
        <v>4.4000000000000004</v>
      </c>
      <c r="O3489" s="20">
        <v>47</v>
      </c>
      <c r="P3489" s="20">
        <v>110</v>
      </c>
      <c r="Q3489" s="3">
        <v>190562</v>
      </c>
      <c r="R3489" s="3">
        <v>90000000</v>
      </c>
      <c r="S3489" s="3">
        <f t="shared" si="540"/>
        <v>-89809438</v>
      </c>
      <c r="T3489" s="4">
        <f t="shared" si="541"/>
        <v>-0.99788264444444441</v>
      </c>
      <c r="U3489" s="5">
        <f t="shared" si="542"/>
        <v>17.279646942222225</v>
      </c>
      <c r="V3489" s="2">
        <f t="shared" si="543"/>
        <v>2010</v>
      </c>
      <c r="W3489" s="18" t="str">
        <f t="shared" si="544"/>
        <v>iyul</v>
      </c>
      <c r="X3489" s="18" t="str">
        <f t="shared" si="545"/>
        <v>Andrey Konchalovskiy</v>
      </c>
      <c r="Y3489" s="18" t="str">
        <f t="shared" si="546"/>
        <v>THE NUTCRACKER İN 3D</v>
      </c>
      <c r="Z3489" s="18" t="str">
        <f t="shared" si="547"/>
        <v>Underperformer</v>
      </c>
      <c r="AA3489" s="18" t="str">
        <f>VLOOKUP(D3489, lookups!$A$2:$B$18, 2, FALSE)</f>
        <v>High Budget</v>
      </c>
      <c r="AB3489" s="18" t="str">
        <f t="shared" si="548"/>
        <v>Not Recommended</v>
      </c>
      <c r="AC3489" s="18" t="str">
        <f t="shared" si="549"/>
        <v>High Buzz Mismatch</v>
      </c>
    </row>
    <row r="3490" spans="1:29" x14ac:dyDescent="0.35">
      <c r="A3490" s="18" t="s">
        <v>6963</v>
      </c>
      <c r="B3490" s="19">
        <v>42030</v>
      </c>
      <c r="C3490" s="18" t="s">
        <v>50</v>
      </c>
      <c r="D3490" s="18" t="s">
        <v>27</v>
      </c>
      <c r="E3490" s="18" t="s">
        <v>21</v>
      </c>
      <c r="F3490" s="18" t="s">
        <v>22</v>
      </c>
      <c r="G3490" s="18" t="s">
        <v>110</v>
      </c>
      <c r="H3490" s="18" t="s">
        <v>6033</v>
      </c>
      <c r="I3490" s="18" t="s">
        <v>1383</v>
      </c>
      <c r="J3490" s="20">
        <v>25000</v>
      </c>
      <c r="K3490" s="20">
        <v>26176</v>
      </c>
      <c r="L3490" s="20">
        <v>776</v>
      </c>
      <c r="M3490" s="20">
        <v>0</v>
      </c>
      <c r="N3490" s="20">
        <v>4.5</v>
      </c>
      <c r="O3490" s="20">
        <v>74</v>
      </c>
      <c r="P3490" s="20">
        <v>129</v>
      </c>
      <c r="Q3490" s="3">
        <v>186354</v>
      </c>
      <c r="R3490" s="3">
        <v>13500000</v>
      </c>
      <c r="S3490" s="3">
        <f t="shared" si="540"/>
        <v>-13313646</v>
      </c>
      <c r="T3490" s="4">
        <f t="shared" si="541"/>
        <v>-0.98619599999999996</v>
      </c>
      <c r="U3490" s="5">
        <f t="shared" si="542"/>
        <v>17.605521599999999</v>
      </c>
      <c r="V3490" s="2">
        <f t="shared" si="543"/>
        <v>2015</v>
      </c>
      <c r="W3490" s="18" t="str">
        <f t="shared" si="544"/>
        <v>yanvar</v>
      </c>
      <c r="X3490" s="18" t="str">
        <f t="shared" si="545"/>
        <v>Roland Emmerich</v>
      </c>
      <c r="Y3490" s="18" t="str">
        <f t="shared" si="546"/>
        <v>STONEWALL</v>
      </c>
      <c r="Z3490" s="18" t="str">
        <f t="shared" si="547"/>
        <v>Normal</v>
      </c>
      <c r="AA3490" s="18" t="str">
        <f>VLOOKUP(D3490, lookups!$A$2:$B$18, 2, FALSE)</f>
        <v>Medium Budget</v>
      </c>
      <c r="AB3490" s="18" t="str">
        <f t="shared" si="548"/>
        <v>Not Recommended</v>
      </c>
      <c r="AC3490" s="18" t="str">
        <f t="shared" si="549"/>
        <v>High Buzz Mismatch</v>
      </c>
    </row>
    <row r="3491" spans="1:29" x14ac:dyDescent="0.35">
      <c r="A3491" s="18" t="s">
        <v>2204</v>
      </c>
      <c r="B3491" s="19">
        <v>36293</v>
      </c>
      <c r="C3491" s="18" t="s">
        <v>50</v>
      </c>
      <c r="D3491" s="18" t="s">
        <v>38</v>
      </c>
      <c r="E3491" s="18" t="s">
        <v>21</v>
      </c>
      <c r="F3491" s="18" t="s">
        <v>101</v>
      </c>
      <c r="G3491" s="18" t="s">
        <v>110</v>
      </c>
      <c r="H3491" s="18" t="s">
        <v>2205</v>
      </c>
      <c r="I3491" s="18" t="s">
        <v>2206</v>
      </c>
      <c r="J3491" s="20">
        <v>759</v>
      </c>
      <c r="K3491" s="20">
        <v>2805</v>
      </c>
      <c r="L3491" s="20">
        <v>8</v>
      </c>
      <c r="M3491" s="20">
        <v>182</v>
      </c>
      <c r="N3491" s="20">
        <v>6.3</v>
      </c>
      <c r="O3491" s="20">
        <v>33</v>
      </c>
      <c r="P3491" s="20">
        <v>86</v>
      </c>
      <c r="Q3491" s="3">
        <v>185577</v>
      </c>
      <c r="R3491" s="3">
        <v>4000000</v>
      </c>
      <c r="S3491" s="3">
        <f t="shared" si="540"/>
        <v>-3814423</v>
      </c>
      <c r="T3491" s="4">
        <f t="shared" si="541"/>
        <v>-0.95360575000000003</v>
      </c>
      <c r="U3491" s="5">
        <f t="shared" si="542"/>
        <v>24.8367577</v>
      </c>
      <c r="V3491" s="2">
        <f t="shared" si="543"/>
        <v>1999</v>
      </c>
      <c r="W3491" s="18" t="str">
        <f t="shared" si="544"/>
        <v>may</v>
      </c>
      <c r="X3491" s="18" t="str">
        <f t="shared" si="545"/>
        <v>Kevin Allen</v>
      </c>
      <c r="Y3491" s="18" t="str">
        <f t="shared" si="546"/>
        <v>THE BİG TEASE</v>
      </c>
      <c r="Z3491" s="18" t="str">
        <f t="shared" si="547"/>
        <v>Normal</v>
      </c>
      <c r="AA3491" s="18" t="str">
        <f>VLOOKUP(D3491, lookups!$A$2:$B$18, 2, FALSE)</f>
        <v>Medium Budget</v>
      </c>
      <c r="AB3491" s="18" t="str">
        <f t="shared" si="548"/>
        <v>Not Recommended</v>
      </c>
      <c r="AC3491" s="18" t="str">
        <f t="shared" si="549"/>
        <v>Normal</v>
      </c>
    </row>
    <row r="3492" spans="1:29" x14ac:dyDescent="0.35">
      <c r="A3492" s="18" t="s">
        <v>5600</v>
      </c>
      <c r="B3492" s="19">
        <v>40316</v>
      </c>
      <c r="C3492" s="18" t="s">
        <v>50</v>
      </c>
      <c r="D3492" s="18" t="s">
        <v>38</v>
      </c>
      <c r="E3492" s="18" t="s">
        <v>178</v>
      </c>
      <c r="F3492" s="18" t="s">
        <v>179</v>
      </c>
      <c r="G3492" s="18" t="s">
        <v>23</v>
      </c>
      <c r="H3492" s="18" t="s">
        <v>5601</v>
      </c>
      <c r="I3492" s="18" t="s">
        <v>5602</v>
      </c>
      <c r="J3492" s="20">
        <v>541</v>
      </c>
      <c r="K3492" s="20">
        <v>890</v>
      </c>
      <c r="L3492" s="20">
        <v>0</v>
      </c>
      <c r="M3492" s="20">
        <v>0</v>
      </c>
      <c r="N3492" s="20">
        <v>7.1</v>
      </c>
      <c r="O3492" s="20">
        <v>118</v>
      </c>
      <c r="P3492" s="20">
        <v>134</v>
      </c>
      <c r="Q3492" s="3">
        <v>183662</v>
      </c>
      <c r="R3492" s="3">
        <v>25000000</v>
      </c>
      <c r="S3492" s="3">
        <f t="shared" si="540"/>
        <v>-24816338</v>
      </c>
      <c r="T3492" s="4">
        <f t="shared" si="541"/>
        <v>-0.99265351999999996</v>
      </c>
      <c r="U3492" s="5">
        <f t="shared" si="542"/>
        <v>28.002938592</v>
      </c>
      <c r="V3492" s="2">
        <f t="shared" si="543"/>
        <v>2010</v>
      </c>
      <c r="W3492" s="18" t="str">
        <f t="shared" si="544"/>
        <v>may</v>
      </c>
      <c r="X3492" s="18" t="str">
        <f t="shared" si="545"/>
        <v>Guillaume Canet</v>
      </c>
      <c r="Y3492" s="18" t="str">
        <f t="shared" si="546"/>
        <v>LİTTLE WHİTE LİES</v>
      </c>
      <c r="Z3492" s="18" t="str">
        <f t="shared" si="547"/>
        <v>Normal</v>
      </c>
      <c r="AA3492" s="18" t="str">
        <f>VLOOKUP(D3492, lookups!$A$2:$B$18, 2, FALSE)</f>
        <v>Medium Budget</v>
      </c>
      <c r="AB3492" s="18" t="str">
        <f t="shared" si="548"/>
        <v>Not Recommended</v>
      </c>
      <c r="AC3492" s="18" t="str">
        <f t="shared" si="549"/>
        <v>Normal</v>
      </c>
    </row>
    <row r="3493" spans="1:29" x14ac:dyDescent="0.35">
      <c r="A3493" s="18" t="s">
        <v>5495</v>
      </c>
      <c r="B3493" s="19">
        <v>40218</v>
      </c>
      <c r="C3493" s="18" t="s">
        <v>50</v>
      </c>
      <c r="D3493" s="18" t="s">
        <v>27</v>
      </c>
      <c r="E3493" s="18" t="s">
        <v>21</v>
      </c>
      <c r="F3493" s="18" t="s">
        <v>22</v>
      </c>
      <c r="G3493" s="18" t="s">
        <v>110</v>
      </c>
      <c r="H3493" s="18" t="s">
        <v>5496</v>
      </c>
      <c r="I3493" s="18" t="s">
        <v>1396</v>
      </c>
      <c r="J3493" s="20">
        <v>38</v>
      </c>
      <c r="K3493" s="20">
        <v>60</v>
      </c>
      <c r="L3493" s="20">
        <v>407</v>
      </c>
      <c r="M3493" s="20">
        <v>594</v>
      </c>
      <c r="N3493" s="20">
        <v>5.8</v>
      </c>
      <c r="O3493" s="20">
        <v>35</v>
      </c>
      <c r="P3493" s="20">
        <v>124</v>
      </c>
      <c r="Q3493" s="3">
        <v>183490</v>
      </c>
      <c r="R3493" s="3">
        <v>1700000</v>
      </c>
      <c r="S3493" s="3">
        <f t="shared" si="540"/>
        <v>-1516510</v>
      </c>
      <c r="T3493" s="4">
        <f t="shared" si="541"/>
        <v>-0.89206470588235298</v>
      </c>
      <c r="U3493" s="5">
        <f t="shared" si="542"/>
        <v>22.90257411764706</v>
      </c>
      <c r="V3493" s="2">
        <f t="shared" si="543"/>
        <v>2010</v>
      </c>
      <c r="W3493" s="18" t="str">
        <f t="shared" si="544"/>
        <v>fevral</v>
      </c>
      <c r="X3493" s="18" t="str">
        <f t="shared" si="545"/>
        <v>John Sayles</v>
      </c>
      <c r="Y3493" s="18" t="str">
        <f t="shared" si="546"/>
        <v>AMİGO</v>
      </c>
      <c r="Z3493" s="18" t="str">
        <f t="shared" si="547"/>
        <v>Normal</v>
      </c>
      <c r="AA3493" s="18" t="str">
        <f>VLOOKUP(D3493, lookups!$A$2:$B$18, 2, FALSE)</f>
        <v>Medium Budget</v>
      </c>
      <c r="AB3493" s="18" t="str">
        <f t="shared" si="548"/>
        <v>Not Recommended</v>
      </c>
      <c r="AC3493" s="18" t="str">
        <f t="shared" si="549"/>
        <v>High Buzz Mismatch</v>
      </c>
    </row>
    <row r="3494" spans="1:29" x14ac:dyDescent="0.35">
      <c r="A3494" s="18" t="s">
        <v>6230</v>
      </c>
      <c r="B3494" s="19">
        <v>41038</v>
      </c>
      <c r="C3494" s="18" t="s">
        <v>50</v>
      </c>
      <c r="D3494" s="18" t="s">
        <v>95</v>
      </c>
      <c r="E3494" s="18" t="s">
        <v>21</v>
      </c>
      <c r="F3494" s="18" t="s">
        <v>22</v>
      </c>
      <c r="G3494" s="18" t="s">
        <v>110</v>
      </c>
      <c r="H3494" s="18" t="s">
        <v>480</v>
      </c>
      <c r="I3494" s="18" t="s">
        <v>1547</v>
      </c>
      <c r="J3494" s="20">
        <v>12000</v>
      </c>
      <c r="K3494" s="20">
        <v>14978</v>
      </c>
      <c r="L3494" s="20">
        <v>165</v>
      </c>
      <c r="M3494" s="20">
        <v>0</v>
      </c>
      <c r="N3494" s="20">
        <v>5.5</v>
      </c>
      <c r="O3494" s="20">
        <v>98</v>
      </c>
      <c r="P3494" s="20">
        <v>96</v>
      </c>
      <c r="Q3494" s="3">
        <v>183125</v>
      </c>
      <c r="R3494" s="3">
        <v>35000000</v>
      </c>
      <c r="S3494" s="3">
        <f t="shared" si="540"/>
        <v>-34816875</v>
      </c>
      <c r="T3494" s="4">
        <f t="shared" si="541"/>
        <v>-0.99476785714285709</v>
      </c>
      <c r="U3494" s="5">
        <f t="shared" si="542"/>
        <v>21.602092857142857</v>
      </c>
      <c r="V3494" s="2">
        <f t="shared" si="543"/>
        <v>2012</v>
      </c>
      <c r="W3494" s="18" t="str">
        <f t="shared" si="544"/>
        <v>may</v>
      </c>
      <c r="X3494" s="18" t="str">
        <f t="shared" si="545"/>
        <v>Simon West</v>
      </c>
      <c r="Y3494" s="18" t="str">
        <f t="shared" si="546"/>
        <v>STOLEN</v>
      </c>
      <c r="Z3494" s="18" t="str">
        <f t="shared" si="547"/>
        <v>Normal</v>
      </c>
      <c r="AA3494" s="18" t="str">
        <f>VLOOKUP(D3494, lookups!$A$2:$B$18, 2, FALSE)</f>
        <v>High Budget</v>
      </c>
      <c r="AB3494" s="18" t="str">
        <f t="shared" si="548"/>
        <v>Not Recommended</v>
      </c>
      <c r="AC3494" s="18" t="str">
        <f t="shared" si="549"/>
        <v>High Buzz Mismatch</v>
      </c>
    </row>
    <row r="3495" spans="1:29" x14ac:dyDescent="0.35">
      <c r="A3495" s="18" t="s">
        <v>5093</v>
      </c>
      <c r="B3495" s="19">
        <v>39637</v>
      </c>
      <c r="C3495" s="18" t="s">
        <v>50</v>
      </c>
      <c r="D3495" s="18" t="s">
        <v>38</v>
      </c>
      <c r="E3495" s="18" t="s">
        <v>21</v>
      </c>
      <c r="F3495" s="18" t="s">
        <v>22</v>
      </c>
      <c r="G3495" s="18" t="s">
        <v>110</v>
      </c>
      <c r="H3495" s="18" t="s">
        <v>2456</v>
      </c>
      <c r="I3495" s="18" t="s">
        <v>3084</v>
      </c>
      <c r="J3495" s="20">
        <v>697</v>
      </c>
      <c r="K3495" s="20">
        <v>2243</v>
      </c>
      <c r="L3495" s="20">
        <v>168</v>
      </c>
      <c r="M3495" s="20">
        <v>702</v>
      </c>
      <c r="N3495" s="20">
        <v>7</v>
      </c>
      <c r="O3495" s="20">
        <v>57</v>
      </c>
      <c r="P3495" s="20">
        <v>115</v>
      </c>
      <c r="Q3495" s="3">
        <v>183088</v>
      </c>
      <c r="R3495" s="3">
        <v>15000000</v>
      </c>
      <c r="S3495" s="3">
        <f t="shared" si="540"/>
        <v>-14816912</v>
      </c>
      <c r="T3495" s="4">
        <f t="shared" si="541"/>
        <v>-0.98779413333333332</v>
      </c>
      <c r="U3495" s="5">
        <f t="shared" si="542"/>
        <v>27.675082346666667</v>
      </c>
      <c r="V3495" s="2">
        <f t="shared" si="543"/>
        <v>2008</v>
      </c>
      <c r="W3495" s="18" t="str">
        <f t="shared" si="544"/>
        <v>iyul</v>
      </c>
      <c r="X3495" s="18" t="str">
        <f t="shared" si="545"/>
        <v>Neil Burger</v>
      </c>
      <c r="Y3495" s="18" t="str">
        <f t="shared" si="546"/>
        <v>THE LUCKY ONES</v>
      </c>
      <c r="Z3495" s="18" t="str">
        <f t="shared" si="547"/>
        <v>Normal</v>
      </c>
      <c r="AA3495" s="18" t="str">
        <f>VLOOKUP(D3495, lookups!$A$2:$B$18, 2, FALSE)</f>
        <v>Medium Budget</v>
      </c>
      <c r="AB3495" s="18" t="str">
        <f t="shared" si="548"/>
        <v>Not Recommended</v>
      </c>
      <c r="AC3495" s="18" t="str">
        <f t="shared" si="549"/>
        <v>Normal</v>
      </c>
    </row>
    <row r="3496" spans="1:29" x14ac:dyDescent="0.35">
      <c r="A3496" s="18" t="s">
        <v>209</v>
      </c>
      <c r="B3496" s="19">
        <v>26466</v>
      </c>
      <c r="C3496" s="18" t="s">
        <v>50</v>
      </c>
      <c r="D3496" s="18" t="s">
        <v>38</v>
      </c>
      <c r="E3496" s="18" t="s">
        <v>21</v>
      </c>
      <c r="F3496" s="18" t="s">
        <v>22</v>
      </c>
      <c r="G3496" s="18" t="s">
        <v>210</v>
      </c>
      <c r="H3496" s="18" t="s">
        <v>211</v>
      </c>
      <c r="I3496" s="18" t="s">
        <v>212</v>
      </c>
      <c r="J3496" s="20">
        <v>462</v>
      </c>
      <c r="K3496" s="20">
        <v>760</v>
      </c>
      <c r="L3496" s="20">
        <v>0</v>
      </c>
      <c r="M3496" s="20">
        <v>0</v>
      </c>
      <c r="N3496" s="20">
        <v>6.1</v>
      </c>
      <c r="O3496" s="20">
        <v>73</v>
      </c>
      <c r="P3496" s="20">
        <v>108</v>
      </c>
      <c r="Q3496" s="3">
        <v>180483</v>
      </c>
      <c r="R3496" s="3">
        <v>10000</v>
      </c>
      <c r="S3496" s="3">
        <f t="shared" si="540"/>
        <v>170483</v>
      </c>
      <c r="T3496" s="4">
        <f t="shared" si="541"/>
        <v>17.048300000000001</v>
      </c>
      <c r="U3496" s="5">
        <f t="shared" si="542"/>
        <v>31.21932</v>
      </c>
      <c r="V3496" s="2">
        <f t="shared" si="543"/>
        <v>1972</v>
      </c>
      <c r="W3496" s="18" t="str">
        <f t="shared" si="544"/>
        <v>iyun</v>
      </c>
      <c r="X3496" s="18" t="str">
        <f t="shared" si="545"/>
        <v>John Waters</v>
      </c>
      <c r="Y3496" s="18" t="str">
        <f t="shared" si="546"/>
        <v>PİNK FLAMİNGOS</v>
      </c>
      <c r="Z3496" s="18" t="str">
        <f t="shared" si="547"/>
        <v>Normal</v>
      </c>
      <c r="AA3496" s="18" t="str">
        <f>VLOOKUP(D3496, lookups!$A$2:$B$18, 2, FALSE)</f>
        <v>Medium Budget</v>
      </c>
      <c r="AB3496" s="18" t="str">
        <f t="shared" si="548"/>
        <v>Not Recommended</v>
      </c>
      <c r="AC3496" s="18" t="str">
        <f t="shared" si="549"/>
        <v>Normal</v>
      </c>
    </row>
    <row r="3497" spans="1:29" x14ac:dyDescent="0.35">
      <c r="A3497" s="18" t="s">
        <v>5839</v>
      </c>
      <c r="B3497" s="19">
        <v>40875</v>
      </c>
      <c r="C3497" s="18" t="s">
        <v>50</v>
      </c>
      <c r="D3497" s="18" t="s">
        <v>27</v>
      </c>
      <c r="E3497" s="18" t="s">
        <v>21</v>
      </c>
      <c r="F3497" s="18" t="s">
        <v>22</v>
      </c>
      <c r="G3497" s="18" t="s">
        <v>150</v>
      </c>
      <c r="H3497" s="18" t="s">
        <v>5840</v>
      </c>
      <c r="I3497" s="18" t="s">
        <v>5841</v>
      </c>
      <c r="J3497" s="20">
        <v>847</v>
      </c>
      <c r="K3497" s="20">
        <v>1668</v>
      </c>
      <c r="L3497" s="20">
        <v>29</v>
      </c>
      <c r="M3497" s="20">
        <v>566</v>
      </c>
      <c r="N3497" s="20">
        <v>3.9</v>
      </c>
      <c r="O3497" s="20">
        <v>8</v>
      </c>
      <c r="P3497" s="20">
        <v>105</v>
      </c>
      <c r="Q3497" s="3">
        <v>178739</v>
      </c>
      <c r="R3497" s="3">
        <v>2450000</v>
      </c>
      <c r="S3497" s="3">
        <f t="shared" si="540"/>
        <v>-2271261</v>
      </c>
      <c r="T3497" s="4">
        <f t="shared" si="541"/>
        <v>-0.92704530612244895</v>
      </c>
      <c r="U3497" s="5">
        <f t="shared" si="542"/>
        <v>15.28578187755102</v>
      </c>
      <c r="V3497" s="2">
        <f t="shared" si="543"/>
        <v>2011</v>
      </c>
      <c r="W3497" s="18" t="str">
        <f t="shared" si="544"/>
        <v>noyabr</v>
      </c>
      <c r="X3497" s="18" t="str">
        <f t="shared" si="545"/>
        <v>Carmen Marron</v>
      </c>
      <c r="Y3497" s="18" t="str">
        <f t="shared" si="546"/>
        <v>GO FOR IT!</v>
      </c>
      <c r="Z3497" s="18" t="str">
        <f t="shared" si="547"/>
        <v>Normal</v>
      </c>
      <c r="AA3497" s="18" t="str">
        <f>VLOOKUP(D3497, lookups!$A$2:$B$18, 2, FALSE)</f>
        <v>Medium Budget</v>
      </c>
      <c r="AB3497" s="18" t="str">
        <f t="shared" si="548"/>
        <v>Not Recommended</v>
      </c>
      <c r="AC3497" s="18" t="str">
        <f t="shared" si="549"/>
        <v>High Buzz Mismatch</v>
      </c>
    </row>
    <row r="3498" spans="1:29" x14ac:dyDescent="0.35">
      <c r="A3498" s="18" t="s">
        <v>2186</v>
      </c>
      <c r="B3498" s="19">
        <v>36519</v>
      </c>
      <c r="C3498" s="18" t="s">
        <v>50</v>
      </c>
      <c r="D3498" s="18" t="s">
        <v>38</v>
      </c>
      <c r="E3498" s="18" t="s">
        <v>21</v>
      </c>
      <c r="F3498" s="18" t="s">
        <v>101</v>
      </c>
      <c r="G3498" s="18" t="s">
        <v>110</v>
      </c>
      <c r="H3498" s="18" t="s">
        <v>2187</v>
      </c>
      <c r="I3498" s="18" t="s">
        <v>1216</v>
      </c>
      <c r="J3498" s="20">
        <v>793</v>
      </c>
      <c r="K3498" s="20">
        <v>1987</v>
      </c>
      <c r="L3498" s="20">
        <v>99</v>
      </c>
      <c r="M3498" s="20">
        <v>93</v>
      </c>
      <c r="N3498" s="20">
        <v>6.1</v>
      </c>
      <c r="O3498" s="20">
        <v>29</v>
      </c>
      <c r="P3498" s="20">
        <v>92</v>
      </c>
      <c r="Q3498" s="3">
        <v>177840</v>
      </c>
      <c r="R3498" s="3">
        <v>250000</v>
      </c>
      <c r="S3498" s="3">
        <f t="shared" si="540"/>
        <v>-72160</v>
      </c>
      <c r="T3498" s="4">
        <f t="shared" si="541"/>
        <v>-0.28864000000000001</v>
      </c>
      <c r="U3498" s="5">
        <f t="shared" si="542"/>
        <v>24.293843999999996</v>
      </c>
      <c r="V3498" s="2">
        <f t="shared" si="543"/>
        <v>1999</v>
      </c>
      <c r="W3498" s="18" t="str">
        <f t="shared" si="544"/>
        <v>dekabr</v>
      </c>
      <c r="X3498" s="18" t="str">
        <f t="shared" si="545"/>
        <v>Allison Anders</v>
      </c>
      <c r="Y3498" s="18" t="str">
        <f t="shared" si="546"/>
        <v>SUGAR TOWN</v>
      </c>
      <c r="Z3498" s="18" t="str">
        <f t="shared" si="547"/>
        <v>Normal</v>
      </c>
      <c r="AA3498" s="18" t="str">
        <f>VLOOKUP(D3498, lookups!$A$2:$B$18, 2, FALSE)</f>
        <v>Medium Budget</v>
      </c>
      <c r="AB3498" s="18" t="str">
        <f t="shared" si="548"/>
        <v>Not Recommended</v>
      </c>
      <c r="AC3498" s="18" t="str">
        <f t="shared" si="549"/>
        <v>Normal</v>
      </c>
    </row>
    <row r="3499" spans="1:29" x14ac:dyDescent="0.35">
      <c r="A3499" s="18" t="s">
        <v>2017</v>
      </c>
      <c r="B3499" s="19">
        <v>36187</v>
      </c>
      <c r="C3499" s="18" t="s">
        <v>50</v>
      </c>
      <c r="D3499" s="18" t="s">
        <v>38</v>
      </c>
      <c r="E3499" s="18" t="s">
        <v>21</v>
      </c>
      <c r="F3499" s="18" t="s">
        <v>22</v>
      </c>
      <c r="G3499" s="18" t="s">
        <v>110</v>
      </c>
      <c r="H3499" s="18" t="s">
        <v>800</v>
      </c>
      <c r="I3499" s="18" t="s">
        <v>2018</v>
      </c>
      <c r="J3499" s="20">
        <v>13000</v>
      </c>
      <c r="K3499" s="20">
        <v>17417</v>
      </c>
      <c r="L3499" s="20">
        <v>18</v>
      </c>
      <c r="M3499" s="20">
        <v>458</v>
      </c>
      <c r="N3499" s="20">
        <v>4.5999999999999996</v>
      </c>
      <c r="O3499" s="20">
        <v>42</v>
      </c>
      <c r="P3499" s="20">
        <v>110</v>
      </c>
      <c r="Q3499" s="3">
        <v>175370</v>
      </c>
      <c r="R3499" s="3">
        <v>12000000</v>
      </c>
      <c r="S3499" s="3">
        <f t="shared" si="540"/>
        <v>-11824630</v>
      </c>
      <c r="T3499" s="4">
        <f t="shared" si="541"/>
        <v>-0.98538583333333329</v>
      </c>
      <c r="U3499" s="5">
        <f t="shared" si="542"/>
        <v>18.051645666666666</v>
      </c>
      <c r="V3499" s="2">
        <f t="shared" si="543"/>
        <v>1999</v>
      </c>
      <c r="W3499" s="18" t="str">
        <f t="shared" si="544"/>
        <v>yanvar</v>
      </c>
      <c r="X3499" s="18" t="str">
        <f t="shared" si="545"/>
        <v>Alan Rudolph</v>
      </c>
      <c r="Y3499" s="18" t="str">
        <f t="shared" si="546"/>
        <v>BREAKFAST OF CHAMPİONS</v>
      </c>
      <c r="Z3499" s="18" t="str">
        <f t="shared" si="547"/>
        <v>Normal</v>
      </c>
      <c r="AA3499" s="18" t="str">
        <f>VLOOKUP(D3499, lookups!$A$2:$B$18, 2, FALSE)</f>
        <v>Medium Budget</v>
      </c>
      <c r="AB3499" s="18" t="str">
        <f t="shared" si="548"/>
        <v>Not Recommended</v>
      </c>
      <c r="AC3499" s="18" t="str">
        <f t="shared" si="549"/>
        <v>High Buzz Mismatch</v>
      </c>
    </row>
    <row r="3500" spans="1:29" x14ac:dyDescent="0.35">
      <c r="A3500" s="18" t="s">
        <v>3199</v>
      </c>
      <c r="B3500" s="19">
        <v>37465</v>
      </c>
      <c r="C3500" s="18" t="s">
        <v>50</v>
      </c>
      <c r="D3500" s="18" t="s">
        <v>27</v>
      </c>
      <c r="E3500" s="18" t="s">
        <v>21</v>
      </c>
      <c r="F3500" s="18" t="s">
        <v>22</v>
      </c>
      <c r="H3500" s="18" t="s">
        <v>3200</v>
      </c>
      <c r="I3500" s="18" t="s">
        <v>3201</v>
      </c>
      <c r="J3500" s="20">
        <v>96</v>
      </c>
      <c r="K3500" s="20">
        <v>314</v>
      </c>
      <c r="L3500" s="20">
        <v>18</v>
      </c>
      <c r="M3500" s="20">
        <v>96</v>
      </c>
      <c r="N3500" s="20">
        <v>6.9</v>
      </c>
      <c r="O3500" s="20">
        <v>12</v>
      </c>
      <c r="P3500" s="20">
        <v>103</v>
      </c>
      <c r="Q3500" s="3">
        <v>174682</v>
      </c>
      <c r="R3500" s="3">
        <v>200000</v>
      </c>
      <c r="S3500" s="3">
        <f t="shared" si="540"/>
        <v>-25318</v>
      </c>
      <c r="T3500" s="4">
        <f t="shared" si="541"/>
        <v>-0.12659000000000001</v>
      </c>
      <c r="U3500" s="5">
        <f t="shared" si="542"/>
        <v>27.558964</v>
      </c>
      <c r="V3500" s="2">
        <f t="shared" si="543"/>
        <v>2002</v>
      </c>
      <c r="W3500" s="18" t="str">
        <f t="shared" si="544"/>
        <v>iyul</v>
      </c>
      <c r="X3500" s="18" t="str">
        <f t="shared" si="545"/>
        <v>Sherman Alexie</v>
      </c>
      <c r="Y3500" s="18" t="str">
        <f t="shared" si="546"/>
        <v>THE BUSİNESS OF FANCYDANCİNG</v>
      </c>
      <c r="Z3500" s="18" t="str">
        <f t="shared" si="547"/>
        <v>Normal</v>
      </c>
      <c r="AA3500" s="18" t="str">
        <f>VLOOKUP(D3500, lookups!$A$2:$B$18, 2, FALSE)</f>
        <v>Medium Budget</v>
      </c>
      <c r="AB3500" s="18" t="str">
        <f t="shared" si="548"/>
        <v>Not Recommended</v>
      </c>
      <c r="AC3500" s="18" t="str">
        <f t="shared" si="549"/>
        <v>Normal</v>
      </c>
    </row>
    <row r="3501" spans="1:29" x14ac:dyDescent="0.35">
      <c r="A3501" s="18" t="s">
        <v>4916</v>
      </c>
      <c r="B3501" s="19">
        <v>39812</v>
      </c>
      <c r="C3501" s="18" t="s">
        <v>50</v>
      </c>
      <c r="D3501" s="18" t="s">
        <v>195</v>
      </c>
      <c r="E3501" s="18" t="s">
        <v>21</v>
      </c>
      <c r="F3501" s="18" t="s">
        <v>22</v>
      </c>
      <c r="G3501" s="18" t="s">
        <v>23</v>
      </c>
      <c r="H3501" s="18" t="s">
        <v>4917</v>
      </c>
      <c r="I3501" s="18" t="s">
        <v>4918</v>
      </c>
      <c r="J3501" s="20">
        <v>860</v>
      </c>
      <c r="K3501" s="20">
        <v>1252</v>
      </c>
      <c r="L3501" s="20">
        <v>9</v>
      </c>
      <c r="M3501" s="20">
        <v>588</v>
      </c>
      <c r="N3501" s="20">
        <v>7.6</v>
      </c>
      <c r="O3501" s="20">
        <v>14</v>
      </c>
      <c r="P3501" s="20">
        <v>112</v>
      </c>
      <c r="Q3501" s="3">
        <v>173783</v>
      </c>
      <c r="R3501" s="3">
        <v>2500000</v>
      </c>
      <c r="S3501" s="3">
        <f t="shared" si="540"/>
        <v>-2326217</v>
      </c>
      <c r="T3501" s="4">
        <f t="shared" si="541"/>
        <v>-0.93048679999999995</v>
      </c>
      <c r="U3501" s="5">
        <f t="shared" si="542"/>
        <v>30.086605280000001</v>
      </c>
      <c r="V3501" s="2">
        <f t="shared" si="543"/>
        <v>2008</v>
      </c>
      <c r="W3501" s="18" t="str">
        <f t="shared" si="544"/>
        <v>dekabr</v>
      </c>
      <c r="X3501" s="18" t="str">
        <f t="shared" si="545"/>
        <v>Joshua Tickell</v>
      </c>
      <c r="Y3501" s="18" t="str">
        <f t="shared" si="546"/>
        <v>FUEL</v>
      </c>
      <c r="Z3501" s="18" t="str">
        <f t="shared" si="547"/>
        <v>Normal</v>
      </c>
      <c r="AA3501" s="18" t="str">
        <f>VLOOKUP(D3501, lookups!$A$2:$B$18, 2, FALSE)</f>
        <v>Low Budget</v>
      </c>
      <c r="AB3501" s="18" t="str">
        <f t="shared" si="548"/>
        <v>Not Recommended</v>
      </c>
      <c r="AC3501" s="18" t="str">
        <f t="shared" si="549"/>
        <v>Normal</v>
      </c>
    </row>
    <row r="3502" spans="1:29" x14ac:dyDescent="0.35">
      <c r="A3502" s="18" t="s">
        <v>4717</v>
      </c>
      <c r="B3502" s="19">
        <v>39167</v>
      </c>
      <c r="C3502" s="18" t="s">
        <v>50</v>
      </c>
      <c r="D3502" s="18" t="s">
        <v>38</v>
      </c>
      <c r="E3502" s="18" t="s">
        <v>21</v>
      </c>
      <c r="F3502" s="18" t="s">
        <v>22</v>
      </c>
      <c r="G3502" s="18" t="s">
        <v>110</v>
      </c>
      <c r="H3502" s="18" t="s">
        <v>594</v>
      </c>
      <c r="I3502" s="18" t="s">
        <v>4718</v>
      </c>
      <c r="J3502" s="20">
        <v>634</v>
      </c>
      <c r="K3502" s="20">
        <v>1238</v>
      </c>
      <c r="L3502" s="20">
        <v>0</v>
      </c>
      <c r="M3502" s="20">
        <v>0</v>
      </c>
      <c r="N3502" s="20">
        <v>6.3</v>
      </c>
      <c r="O3502" s="20">
        <v>100</v>
      </c>
      <c r="P3502" s="20">
        <v>84</v>
      </c>
      <c r="Q3502" s="3">
        <v>173066</v>
      </c>
      <c r="R3502" s="3">
        <v>1500000</v>
      </c>
      <c r="S3502" s="3">
        <f t="shared" si="540"/>
        <v>-1326934</v>
      </c>
      <c r="T3502" s="4">
        <f t="shared" si="541"/>
        <v>-0.88462266666666667</v>
      </c>
      <c r="U3502" s="5">
        <f t="shared" si="542"/>
        <v>24.846150933333334</v>
      </c>
      <c r="V3502" s="2">
        <f t="shared" si="543"/>
        <v>2007</v>
      </c>
      <c r="W3502" s="18" t="str">
        <f t="shared" si="544"/>
        <v>mart</v>
      </c>
      <c r="X3502" s="18" t="str">
        <f t="shared" si="545"/>
        <v>Bruce Campbell</v>
      </c>
      <c r="Y3502" s="18" t="str">
        <f t="shared" si="546"/>
        <v>MY NAME IS BRUCE</v>
      </c>
      <c r="Z3502" s="18" t="str">
        <f t="shared" si="547"/>
        <v>Normal</v>
      </c>
      <c r="AA3502" s="18" t="str">
        <f>VLOOKUP(D3502, lookups!$A$2:$B$18, 2, FALSE)</f>
        <v>Medium Budget</v>
      </c>
      <c r="AB3502" s="18" t="str">
        <f t="shared" si="548"/>
        <v>Not Recommended</v>
      </c>
      <c r="AC3502" s="18" t="str">
        <f t="shared" si="549"/>
        <v>Normal</v>
      </c>
    </row>
    <row r="3503" spans="1:29" x14ac:dyDescent="0.35">
      <c r="A3503" s="18" t="s">
        <v>2433</v>
      </c>
      <c r="B3503" s="19">
        <v>36655</v>
      </c>
      <c r="C3503" s="18" t="s">
        <v>50</v>
      </c>
      <c r="D3503" s="18" t="s">
        <v>95</v>
      </c>
      <c r="E3503" s="18" t="s">
        <v>21</v>
      </c>
      <c r="F3503" s="18" t="s">
        <v>22</v>
      </c>
      <c r="G3503" s="18" t="s">
        <v>150</v>
      </c>
      <c r="H3503" s="18" t="s">
        <v>2434</v>
      </c>
      <c r="I3503" s="18" t="s">
        <v>2435</v>
      </c>
      <c r="J3503" s="20">
        <v>602</v>
      </c>
      <c r="K3503" s="20">
        <v>1281</v>
      </c>
      <c r="L3503" s="20">
        <v>16</v>
      </c>
      <c r="M3503" s="20">
        <v>12</v>
      </c>
      <c r="N3503" s="20">
        <v>5.6</v>
      </c>
      <c r="O3503" s="20">
        <v>15</v>
      </c>
      <c r="P3503" s="20">
        <v>106</v>
      </c>
      <c r="Q3503" s="3">
        <v>171988</v>
      </c>
      <c r="R3503" s="3">
        <v>600000</v>
      </c>
      <c r="S3503" s="3">
        <f t="shared" si="540"/>
        <v>-428012</v>
      </c>
      <c r="T3503" s="4">
        <f t="shared" si="541"/>
        <v>-0.71335333333333328</v>
      </c>
      <c r="U3503" s="5">
        <f t="shared" si="542"/>
        <v>22.115858666666664</v>
      </c>
      <c r="V3503" s="2">
        <f t="shared" si="543"/>
        <v>2000</v>
      </c>
      <c r="W3503" s="18" t="str">
        <f t="shared" si="544"/>
        <v>may</v>
      </c>
      <c r="X3503" s="18" t="str">
        <f t="shared" si="545"/>
        <v>Jon Gunn</v>
      </c>
      <c r="Y3503" s="18" t="str">
        <f t="shared" si="546"/>
        <v>MERCY STREETS</v>
      </c>
      <c r="Z3503" s="18" t="str">
        <f t="shared" si="547"/>
        <v>Normal</v>
      </c>
      <c r="AA3503" s="18" t="str">
        <f>VLOOKUP(D3503, lookups!$A$2:$B$18, 2, FALSE)</f>
        <v>High Budget</v>
      </c>
      <c r="AB3503" s="18" t="str">
        <f t="shared" si="548"/>
        <v>Not Recommended</v>
      </c>
      <c r="AC3503" s="18" t="str">
        <f t="shared" si="549"/>
        <v>High Buzz Mismatch</v>
      </c>
    </row>
    <row r="3504" spans="1:29" x14ac:dyDescent="0.35">
      <c r="A3504" s="18" t="s">
        <v>6386</v>
      </c>
      <c r="B3504" s="19">
        <v>41347</v>
      </c>
      <c r="C3504" s="18" t="s">
        <v>50</v>
      </c>
      <c r="D3504" s="18" t="s">
        <v>27</v>
      </c>
      <c r="E3504" s="18" t="s">
        <v>918</v>
      </c>
      <c r="F3504" s="18" t="s">
        <v>1820</v>
      </c>
      <c r="G3504" s="18" t="s">
        <v>110</v>
      </c>
      <c r="H3504" s="18" t="s">
        <v>6387</v>
      </c>
      <c r="I3504" s="18" t="s">
        <v>6388</v>
      </c>
      <c r="J3504" s="20">
        <v>78</v>
      </c>
      <c r="K3504" s="20">
        <v>221</v>
      </c>
      <c r="L3504" s="20">
        <v>21</v>
      </c>
      <c r="M3504" s="20">
        <v>874</v>
      </c>
      <c r="N3504" s="20">
        <v>6.2</v>
      </c>
      <c r="O3504" s="20">
        <v>12</v>
      </c>
      <c r="P3504" s="20">
        <v>125</v>
      </c>
      <c r="Q3504" s="3">
        <v>169379</v>
      </c>
      <c r="R3504" s="3">
        <v>10000000</v>
      </c>
      <c r="S3504" s="3">
        <f t="shared" si="540"/>
        <v>-9830621</v>
      </c>
      <c r="T3504" s="4">
        <f t="shared" si="541"/>
        <v>-0.98306210000000005</v>
      </c>
      <c r="U3504" s="5">
        <f t="shared" si="542"/>
        <v>24.494175160000001</v>
      </c>
      <c r="V3504" s="2">
        <f t="shared" si="543"/>
        <v>2013</v>
      </c>
      <c r="W3504" s="18" t="str">
        <f t="shared" si="544"/>
        <v>mart</v>
      </c>
      <c r="X3504" s="18" t="str">
        <f t="shared" si="545"/>
        <v>Rafa Lara</v>
      </c>
      <c r="Y3504" s="18" t="str">
        <f t="shared" si="546"/>
        <v>CİNCO DE MAYO, LA BATALLA</v>
      </c>
      <c r="Z3504" s="18" t="str">
        <f t="shared" si="547"/>
        <v>Normal</v>
      </c>
      <c r="AA3504" s="18" t="str">
        <f>VLOOKUP(D3504, lookups!$A$2:$B$18, 2, FALSE)</f>
        <v>Medium Budget</v>
      </c>
      <c r="AB3504" s="18" t="str">
        <f t="shared" si="548"/>
        <v>Not Recommended</v>
      </c>
      <c r="AC3504" s="18" t="str">
        <f t="shared" si="549"/>
        <v>Normal</v>
      </c>
    </row>
    <row r="3505" spans="1:29" x14ac:dyDescent="0.35">
      <c r="A3505" s="18" t="s">
        <v>5710</v>
      </c>
      <c r="B3505" s="19">
        <v>40446</v>
      </c>
      <c r="C3505" s="18" t="s">
        <v>50</v>
      </c>
      <c r="D3505" s="18" t="s">
        <v>38</v>
      </c>
      <c r="E3505" s="18" t="s">
        <v>21</v>
      </c>
      <c r="F3505" s="18" t="s">
        <v>3420</v>
      </c>
      <c r="G3505" s="18" t="s">
        <v>150</v>
      </c>
      <c r="H3505" s="18" t="s">
        <v>1082</v>
      </c>
      <c r="I3505" s="18" t="s">
        <v>4644</v>
      </c>
      <c r="J3505" s="20">
        <v>898</v>
      </c>
      <c r="K3505" s="20">
        <v>2895</v>
      </c>
      <c r="L3505" s="20">
        <v>26</v>
      </c>
      <c r="M3505" s="20">
        <v>502</v>
      </c>
      <c r="N3505" s="20">
        <v>3.6</v>
      </c>
      <c r="O3505" s="20">
        <v>4</v>
      </c>
      <c r="P3505" s="20">
        <v>100</v>
      </c>
      <c r="Q3505" s="3">
        <v>163591</v>
      </c>
      <c r="R3505" s="3">
        <v>13400000</v>
      </c>
      <c r="S3505" s="3">
        <f t="shared" si="540"/>
        <v>-13236409</v>
      </c>
      <c r="T3505" s="4">
        <f t="shared" si="541"/>
        <v>-0.98779171641791041</v>
      </c>
      <c r="U3505" s="5">
        <f t="shared" si="542"/>
        <v>14.055083313432837</v>
      </c>
      <c r="V3505" s="2">
        <f t="shared" si="543"/>
        <v>2010</v>
      </c>
      <c r="W3505" s="18" t="str">
        <f t="shared" si="544"/>
        <v>sentyabr</v>
      </c>
      <c r="X3505" s="18" t="str">
        <f t="shared" si="545"/>
        <v>Hyung-rae Shim</v>
      </c>
      <c r="Y3505" s="18" t="str">
        <f t="shared" si="546"/>
        <v>THE LAST GODFATHER</v>
      </c>
      <c r="Z3505" s="18" t="str">
        <f t="shared" si="547"/>
        <v>Normal</v>
      </c>
      <c r="AA3505" s="18" t="str">
        <f>VLOOKUP(D3505, lookups!$A$2:$B$18, 2, FALSE)</f>
        <v>Medium Budget</v>
      </c>
      <c r="AB3505" s="18" t="str">
        <f t="shared" si="548"/>
        <v>Not Recommended</v>
      </c>
      <c r="AC3505" s="18" t="str">
        <f t="shared" si="549"/>
        <v>High Buzz Mismatch</v>
      </c>
    </row>
    <row r="3506" spans="1:29" x14ac:dyDescent="0.35">
      <c r="A3506" s="18" t="s">
        <v>45</v>
      </c>
      <c r="B3506" s="19">
        <v>13430</v>
      </c>
      <c r="C3506" s="18" t="s">
        <v>19</v>
      </c>
      <c r="D3506" s="18" t="s">
        <v>38</v>
      </c>
      <c r="E3506" s="18" t="s">
        <v>21</v>
      </c>
      <c r="F3506" s="18" t="s">
        <v>22</v>
      </c>
      <c r="G3506" s="18" t="s">
        <v>46</v>
      </c>
      <c r="H3506" s="18" t="s">
        <v>47</v>
      </c>
      <c r="I3506" s="18" t="s">
        <v>48</v>
      </c>
      <c r="J3506" s="20">
        <v>309</v>
      </c>
      <c r="K3506" s="20">
        <v>352</v>
      </c>
      <c r="L3506" s="20">
        <v>0</v>
      </c>
      <c r="M3506" s="20">
        <v>0</v>
      </c>
      <c r="N3506" s="20">
        <v>8.6</v>
      </c>
      <c r="O3506" s="20">
        <v>120</v>
      </c>
      <c r="P3506" s="20">
        <v>87</v>
      </c>
      <c r="Q3506" s="3">
        <v>163245</v>
      </c>
      <c r="R3506" s="3">
        <v>1500000</v>
      </c>
      <c r="S3506" s="3">
        <f t="shared" si="540"/>
        <v>-1336755</v>
      </c>
      <c r="T3506" s="4">
        <f t="shared" si="541"/>
        <v>-0.89117000000000002</v>
      </c>
      <c r="U3506" s="5">
        <f t="shared" si="542"/>
        <v>34.043531999999999</v>
      </c>
      <c r="V3506" s="2">
        <f t="shared" si="543"/>
        <v>1936</v>
      </c>
      <c r="W3506" s="18" t="str">
        <f t="shared" si="544"/>
        <v>oktyabr</v>
      </c>
      <c r="X3506" s="18" t="str">
        <f t="shared" si="545"/>
        <v>Charles Chaplin</v>
      </c>
      <c r="Y3506" s="18" t="str">
        <f t="shared" si="546"/>
        <v>MODERN TİMES</v>
      </c>
      <c r="Z3506" s="18" t="str">
        <f t="shared" si="547"/>
        <v>Normal</v>
      </c>
      <c r="AA3506" s="18" t="str">
        <f>VLOOKUP(D3506, lookups!$A$2:$B$18, 2, FALSE)</f>
        <v>Medium Budget</v>
      </c>
      <c r="AB3506" s="18" t="str">
        <f t="shared" si="548"/>
        <v>Not Recommended</v>
      </c>
      <c r="AC3506" s="18" t="str">
        <f t="shared" si="549"/>
        <v>High Buzz / High Score</v>
      </c>
    </row>
    <row r="3507" spans="1:29" x14ac:dyDescent="0.35">
      <c r="A3507" s="18" t="s">
        <v>5412</v>
      </c>
      <c r="B3507" s="19">
        <v>40138</v>
      </c>
      <c r="C3507" s="18" t="s">
        <v>50</v>
      </c>
      <c r="D3507" s="18" t="s">
        <v>195</v>
      </c>
      <c r="E3507" s="18" t="s">
        <v>21</v>
      </c>
      <c r="F3507" s="18" t="s">
        <v>22</v>
      </c>
      <c r="G3507" s="18" t="s">
        <v>39</v>
      </c>
      <c r="H3507" s="18" t="s">
        <v>5413</v>
      </c>
      <c r="I3507" s="18" t="s">
        <v>5414</v>
      </c>
      <c r="J3507" s="20">
        <v>58</v>
      </c>
      <c r="K3507" s="20">
        <v>62</v>
      </c>
      <c r="L3507" s="20">
        <v>0</v>
      </c>
      <c r="M3507" s="20">
        <v>0</v>
      </c>
      <c r="N3507" s="20">
        <v>7.4</v>
      </c>
      <c r="O3507" s="20">
        <v>29</v>
      </c>
      <c r="P3507" s="20">
        <v>93</v>
      </c>
      <c r="Q3507" s="3">
        <v>155984</v>
      </c>
      <c r="R3507" s="3">
        <v>160000</v>
      </c>
      <c r="S3507" s="3">
        <f t="shared" si="540"/>
        <v>-4016</v>
      </c>
      <c r="T3507" s="4">
        <f t="shared" si="541"/>
        <v>-2.5100000000000001E-2</v>
      </c>
      <c r="U3507" s="5">
        <f t="shared" si="542"/>
        <v>29.589960000000001</v>
      </c>
      <c r="V3507" s="2">
        <f t="shared" si="543"/>
        <v>2009</v>
      </c>
      <c r="W3507" s="18" t="str">
        <f t="shared" si="544"/>
        <v>noyabr</v>
      </c>
      <c r="X3507" s="18" t="str">
        <f t="shared" si="545"/>
        <v>Michel Orion Scott</v>
      </c>
      <c r="Y3507" s="18" t="str">
        <f t="shared" si="546"/>
        <v>THE HORSE BOY</v>
      </c>
      <c r="Z3507" s="18" t="str">
        <f t="shared" si="547"/>
        <v>Normal</v>
      </c>
      <c r="AA3507" s="18" t="str">
        <f>VLOOKUP(D3507, lookups!$A$2:$B$18, 2, FALSE)</f>
        <v>Low Budget</v>
      </c>
      <c r="AB3507" s="18" t="str">
        <f t="shared" si="548"/>
        <v>Not Recommended</v>
      </c>
      <c r="AC3507" s="18" t="str">
        <f t="shared" si="549"/>
        <v>Normal</v>
      </c>
    </row>
    <row r="3508" spans="1:29" x14ac:dyDescent="0.35">
      <c r="A3508" s="18" t="s">
        <v>4498</v>
      </c>
      <c r="B3508" s="19">
        <v>39059</v>
      </c>
      <c r="C3508" s="18" t="s">
        <v>50</v>
      </c>
      <c r="D3508" s="18" t="s">
        <v>38</v>
      </c>
      <c r="E3508" s="18" t="s">
        <v>4499</v>
      </c>
      <c r="F3508" s="18" t="s">
        <v>4500</v>
      </c>
      <c r="G3508" s="18" t="s">
        <v>39</v>
      </c>
      <c r="H3508" s="18" t="s">
        <v>4501</v>
      </c>
      <c r="I3508" s="18" t="s">
        <v>4502</v>
      </c>
      <c r="J3508" s="20">
        <v>53</v>
      </c>
      <c r="K3508" s="20">
        <v>137</v>
      </c>
      <c r="L3508" s="20">
        <v>21</v>
      </c>
      <c r="M3508" s="20">
        <v>0</v>
      </c>
      <c r="N3508" s="20">
        <v>7.3</v>
      </c>
      <c r="O3508" s="20">
        <v>51</v>
      </c>
      <c r="P3508" s="20">
        <v>90</v>
      </c>
      <c r="Q3508" s="3">
        <v>155972</v>
      </c>
      <c r="R3508" s="3">
        <v>1500000</v>
      </c>
      <c r="S3508" s="3">
        <f t="shared" si="540"/>
        <v>-1344028</v>
      </c>
      <c r="T3508" s="4">
        <f t="shared" si="541"/>
        <v>-0.89601866666666663</v>
      </c>
      <c r="U3508" s="5">
        <f t="shared" si="542"/>
        <v>28.841592533333333</v>
      </c>
      <c r="V3508" s="2">
        <f t="shared" si="543"/>
        <v>2006</v>
      </c>
      <c r="W3508" s="18" t="str">
        <f t="shared" si="544"/>
        <v>dekabr</v>
      </c>
      <c r="X3508" s="18" t="str">
        <f t="shared" si="545"/>
        <v>Eytan Fox</v>
      </c>
      <c r="Y3508" s="18" t="str">
        <f t="shared" si="546"/>
        <v>THE BUBBLE</v>
      </c>
      <c r="Z3508" s="18" t="str">
        <f t="shared" si="547"/>
        <v>Normal</v>
      </c>
      <c r="AA3508" s="18" t="str">
        <f>VLOOKUP(D3508, lookups!$A$2:$B$18, 2, FALSE)</f>
        <v>Medium Budget</v>
      </c>
      <c r="AB3508" s="18" t="str">
        <f t="shared" si="548"/>
        <v>Not Recommended</v>
      </c>
      <c r="AC3508" s="18" t="str">
        <f t="shared" si="549"/>
        <v>Normal</v>
      </c>
    </row>
    <row r="3509" spans="1:29" x14ac:dyDescent="0.35">
      <c r="A3509" s="18" t="s">
        <v>4044</v>
      </c>
      <c r="B3509" s="19">
        <v>38409</v>
      </c>
      <c r="C3509" s="18" t="s">
        <v>50</v>
      </c>
      <c r="D3509" s="18" t="s">
        <v>38</v>
      </c>
      <c r="E3509" s="18" t="s">
        <v>21</v>
      </c>
      <c r="F3509" s="18" t="s">
        <v>22</v>
      </c>
      <c r="G3509" s="18" t="s">
        <v>110</v>
      </c>
      <c r="H3509" s="18" t="s">
        <v>1494</v>
      </c>
      <c r="I3509" s="18" t="s">
        <v>1300</v>
      </c>
      <c r="J3509" s="20">
        <v>778</v>
      </c>
      <c r="K3509" s="20">
        <v>1440</v>
      </c>
      <c r="L3509" s="20">
        <v>12000</v>
      </c>
      <c r="M3509" s="20">
        <v>238</v>
      </c>
      <c r="N3509" s="20">
        <v>6.6</v>
      </c>
      <c r="O3509" s="20">
        <v>81</v>
      </c>
      <c r="P3509" s="20">
        <v>91</v>
      </c>
      <c r="Q3509" s="3">
        <v>154077</v>
      </c>
      <c r="R3509" s="3">
        <v>500000</v>
      </c>
      <c r="S3509" s="3">
        <f t="shared" si="540"/>
        <v>-345923</v>
      </c>
      <c r="T3509" s="4">
        <f t="shared" si="541"/>
        <v>-0.69184599999999996</v>
      </c>
      <c r="U3509" s="5">
        <f t="shared" si="542"/>
        <v>26.147061600000001</v>
      </c>
      <c r="V3509" s="2">
        <f t="shared" si="543"/>
        <v>2005</v>
      </c>
      <c r="W3509" s="18" t="str">
        <f t="shared" si="544"/>
        <v>fevral</v>
      </c>
      <c r="X3509" s="18" t="str">
        <f t="shared" si="545"/>
        <v>Steve Buscemi</v>
      </c>
      <c r="Y3509" s="18" t="str">
        <f t="shared" si="546"/>
        <v>LONESOME JİM</v>
      </c>
      <c r="Z3509" s="18" t="str">
        <f t="shared" si="547"/>
        <v>Normal</v>
      </c>
      <c r="AA3509" s="18" t="str">
        <f>VLOOKUP(D3509, lookups!$A$2:$B$18, 2, FALSE)</f>
        <v>Medium Budget</v>
      </c>
      <c r="AB3509" s="18" t="str">
        <f t="shared" si="548"/>
        <v>Not Recommended</v>
      </c>
      <c r="AC3509" s="18" t="str">
        <f t="shared" si="549"/>
        <v>Normal</v>
      </c>
    </row>
    <row r="3510" spans="1:29" x14ac:dyDescent="0.35">
      <c r="A3510" s="18" t="s">
        <v>6101</v>
      </c>
      <c r="B3510" s="19">
        <v>40951</v>
      </c>
      <c r="C3510" s="18" t="s">
        <v>50</v>
      </c>
      <c r="D3510" s="18" t="s">
        <v>195</v>
      </c>
      <c r="E3510" s="18" t="s">
        <v>21</v>
      </c>
      <c r="F3510" s="18" t="s">
        <v>22</v>
      </c>
      <c r="H3510" s="18" t="s">
        <v>1692</v>
      </c>
      <c r="I3510" s="18" t="s">
        <v>6102</v>
      </c>
      <c r="J3510" s="20">
        <v>342</v>
      </c>
      <c r="K3510" s="20">
        <v>483</v>
      </c>
      <c r="L3510" s="20">
        <v>0</v>
      </c>
      <c r="M3510" s="20">
        <v>590</v>
      </c>
      <c r="N3510" s="20">
        <v>7.1</v>
      </c>
      <c r="O3510" s="20">
        <v>39</v>
      </c>
      <c r="P3510" s="20">
        <v>88</v>
      </c>
      <c r="Q3510" s="3">
        <v>151389</v>
      </c>
      <c r="R3510" s="3">
        <v>500000</v>
      </c>
      <c r="S3510" s="3">
        <f t="shared" si="540"/>
        <v>-348611</v>
      </c>
      <c r="T3510" s="4">
        <f t="shared" si="541"/>
        <v>-0.69722200000000001</v>
      </c>
      <c r="U3510" s="5">
        <f t="shared" si="542"/>
        <v>28.180111199999999</v>
      </c>
      <c r="V3510" s="2">
        <f t="shared" si="543"/>
        <v>2012</v>
      </c>
      <c r="W3510" s="18" t="str">
        <f t="shared" si="544"/>
        <v>fevral</v>
      </c>
      <c r="X3510" s="18" t="str">
        <f t="shared" si="545"/>
        <v>Molly Bernstein</v>
      </c>
      <c r="Y3510" s="18" t="str">
        <f t="shared" si="546"/>
        <v>DECEPTİVE PRACTİCE: THE MYSTERİES AND MENTORS OF RİCKY JAY</v>
      </c>
      <c r="Z3510" s="18" t="str">
        <f t="shared" si="547"/>
        <v>Normal</v>
      </c>
      <c r="AA3510" s="18" t="str">
        <f>VLOOKUP(D3510, lookups!$A$2:$B$18, 2, FALSE)</f>
        <v>Low Budget</v>
      </c>
      <c r="AB3510" s="18" t="str">
        <f t="shared" si="548"/>
        <v>Not Recommended</v>
      </c>
      <c r="AC3510" s="18" t="str">
        <f t="shared" si="549"/>
        <v>Normal</v>
      </c>
    </row>
    <row r="3511" spans="1:29" x14ac:dyDescent="0.35">
      <c r="A3511" s="18" t="s">
        <v>3116</v>
      </c>
      <c r="B3511" s="19">
        <v>37387</v>
      </c>
      <c r="C3511" s="18" t="s">
        <v>50</v>
      </c>
      <c r="D3511" s="18" t="s">
        <v>38</v>
      </c>
      <c r="E3511" s="18" t="s">
        <v>918</v>
      </c>
      <c r="F3511" s="18" t="s">
        <v>1895</v>
      </c>
      <c r="G3511" s="18" t="s">
        <v>110</v>
      </c>
      <c r="H3511" s="18" t="s">
        <v>3117</v>
      </c>
      <c r="I3511" s="18" t="s">
        <v>3118</v>
      </c>
      <c r="J3511" s="20">
        <v>331</v>
      </c>
      <c r="K3511" s="20">
        <v>387</v>
      </c>
      <c r="L3511" s="20">
        <v>58</v>
      </c>
      <c r="M3511" s="20">
        <v>0</v>
      </c>
      <c r="N3511" s="20">
        <v>7.7</v>
      </c>
      <c r="O3511" s="20">
        <v>64</v>
      </c>
      <c r="P3511" s="20">
        <v>113</v>
      </c>
      <c r="Q3511" s="3">
        <v>146402</v>
      </c>
      <c r="R3511" s="3">
        <v>4000000</v>
      </c>
      <c r="S3511" s="3">
        <f t="shared" si="540"/>
        <v>-3853598</v>
      </c>
      <c r="T3511" s="4">
        <f t="shared" si="541"/>
        <v>-0.96339949999999996</v>
      </c>
      <c r="U3511" s="5">
        <f t="shared" si="542"/>
        <v>30.414640200000001</v>
      </c>
      <c r="V3511" s="2">
        <f t="shared" si="543"/>
        <v>2002</v>
      </c>
      <c r="W3511" s="18" t="str">
        <f t="shared" si="544"/>
        <v>may</v>
      </c>
      <c r="X3511" s="18" t="str">
        <f t="shared" si="545"/>
        <v>Fernando LeÃ³n de Aranoa</v>
      </c>
      <c r="Y3511" s="18" t="str">
        <f t="shared" si="546"/>
        <v>MONDAYS İN THE SUN</v>
      </c>
      <c r="Z3511" s="18" t="str">
        <f t="shared" si="547"/>
        <v>Normal</v>
      </c>
      <c r="AA3511" s="18" t="str">
        <f>VLOOKUP(D3511, lookups!$A$2:$B$18, 2, FALSE)</f>
        <v>Medium Budget</v>
      </c>
      <c r="AB3511" s="18" t="str">
        <f t="shared" si="548"/>
        <v>Not Recommended</v>
      </c>
      <c r="AC3511" s="18" t="str">
        <f t="shared" si="549"/>
        <v>Normal</v>
      </c>
    </row>
    <row r="3512" spans="1:29" x14ac:dyDescent="0.35">
      <c r="A3512" s="18" t="s">
        <v>1823</v>
      </c>
      <c r="B3512" s="19">
        <v>36019</v>
      </c>
      <c r="C3512" s="18" t="s">
        <v>50</v>
      </c>
      <c r="D3512" s="18" t="s">
        <v>38</v>
      </c>
      <c r="E3512" s="18" t="s">
        <v>178</v>
      </c>
      <c r="F3512" s="18" t="s">
        <v>179</v>
      </c>
      <c r="H3512" s="18" t="s">
        <v>1003</v>
      </c>
      <c r="I3512" s="18" t="s">
        <v>1004</v>
      </c>
      <c r="J3512" s="20">
        <v>106</v>
      </c>
      <c r="K3512" s="20">
        <v>182</v>
      </c>
      <c r="L3512" s="20">
        <v>8</v>
      </c>
      <c r="M3512" s="20">
        <v>136</v>
      </c>
      <c r="N3512" s="20">
        <v>6</v>
      </c>
      <c r="O3512" s="20">
        <v>8</v>
      </c>
      <c r="P3512" s="20">
        <v>118</v>
      </c>
      <c r="Q3512" s="3">
        <v>146072</v>
      </c>
      <c r="R3512" s="3">
        <v>140000000</v>
      </c>
      <c r="S3512" s="3">
        <f t="shared" si="540"/>
        <v>-139853928</v>
      </c>
      <c r="T3512" s="4">
        <f t="shared" si="541"/>
        <v>-0.99895662857142853</v>
      </c>
      <c r="U3512" s="5">
        <f t="shared" si="542"/>
        <v>23.61401734857143</v>
      </c>
      <c r="V3512" s="2">
        <f t="shared" si="543"/>
        <v>1998</v>
      </c>
      <c r="W3512" s="18" t="str">
        <f t="shared" si="544"/>
        <v>avgust</v>
      </c>
      <c r="X3512" s="18" t="str">
        <f t="shared" si="545"/>
        <v>Jean-Marie PoirÃ©</v>
      </c>
      <c r="Y3512" s="18" t="str">
        <f t="shared" si="546"/>
        <v>LES COULOİRS DU TEMPS: LES VİSİTEURS II</v>
      </c>
      <c r="Z3512" s="18" t="str">
        <f t="shared" si="547"/>
        <v>Underperformer</v>
      </c>
      <c r="AA3512" s="18" t="str">
        <f>VLOOKUP(D3512, lookups!$A$2:$B$18, 2, FALSE)</f>
        <v>Medium Budget</v>
      </c>
      <c r="AB3512" s="18" t="str">
        <f t="shared" si="548"/>
        <v>Not Recommended</v>
      </c>
      <c r="AC3512" s="18" t="str">
        <f t="shared" si="549"/>
        <v>Normal</v>
      </c>
    </row>
    <row r="3513" spans="1:29" x14ac:dyDescent="0.35">
      <c r="A3513" s="18" t="s">
        <v>3108</v>
      </c>
      <c r="B3513" s="19">
        <v>37331</v>
      </c>
      <c r="C3513" s="18" t="s">
        <v>50</v>
      </c>
      <c r="D3513" s="18" t="s">
        <v>27</v>
      </c>
      <c r="E3513" s="18" t="s">
        <v>21</v>
      </c>
      <c r="F3513" s="18" t="s">
        <v>22</v>
      </c>
      <c r="G3513" s="18" t="s">
        <v>110</v>
      </c>
      <c r="H3513" s="18" t="s">
        <v>3109</v>
      </c>
      <c r="I3513" s="18" t="s">
        <v>3110</v>
      </c>
      <c r="J3513" s="20">
        <v>701</v>
      </c>
      <c r="K3513" s="20">
        <v>2489</v>
      </c>
      <c r="L3513" s="20">
        <v>75</v>
      </c>
      <c r="M3513" s="20">
        <v>0</v>
      </c>
      <c r="N3513" s="20">
        <v>6.7</v>
      </c>
      <c r="O3513" s="20">
        <v>114</v>
      </c>
      <c r="P3513" s="20">
        <v>93</v>
      </c>
      <c r="Q3513" s="3">
        <v>145540</v>
      </c>
      <c r="R3513" s="3">
        <v>500000</v>
      </c>
      <c r="S3513" s="3">
        <f t="shared" si="540"/>
        <v>-354460</v>
      </c>
      <c r="T3513" s="4">
        <f t="shared" si="541"/>
        <v>-0.70891999999999999</v>
      </c>
      <c r="U3513" s="5">
        <f t="shared" si="542"/>
        <v>26.516432000000002</v>
      </c>
      <c r="V3513" s="2">
        <f t="shared" si="543"/>
        <v>2002</v>
      </c>
      <c r="W3513" s="18" t="str">
        <f t="shared" si="544"/>
        <v>mart</v>
      </c>
      <c r="X3513" s="18" t="str">
        <f t="shared" si="545"/>
        <v>Lucky McKee</v>
      </c>
      <c r="Y3513" s="18" t="str">
        <f t="shared" si="546"/>
        <v>MAY</v>
      </c>
      <c r="Z3513" s="18" t="str">
        <f t="shared" si="547"/>
        <v>Normal</v>
      </c>
      <c r="AA3513" s="18" t="str">
        <f>VLOOKUP(D3513, lookups!$A$2:$B$18, 2, FALSE)</f>
        <v>Medium Budget</v>
      </c>
      <c r="AB3513" s="18" t="str">
        <f t="shared" si="548"/>
        <v>Not Recommended</v>
      </c>
      <c r="AC3513" s="18" t="str">
        <f t="shared" si="549"/>
        <v>Normal</v>
      </c>
    </row>
    <row r="3514" spans="1:29" x14ac:dyDescent="0.35">
      <c r="A3514" s="18" t="s">
        <v>4901</v>
      </c>
      <c r="B3514" s="19">
        <v>39553</v>
      </c>
      <c r="C3514" s="18" t="s">
        <v>50</v>
      </c>
      <c r="D3514" s="18" t="s">
        <v>27</v>
      </c>
      <c r="E3514" s="18" t="s">
        <v>1903</v>
      </c>
      <c r="F3514" s="18" t="s">
        <v>1641</v>
      </c>
      <c r="G3514" s="18" t="s">
        <v>23</v>
      </c>
      <c r="H3514" s="18" t="s">
        <v>4902</v>
      </c>
      <c r="I3514" s="18" t="s">
        <v>4903</v>
      </c>
      <c r="J3514" s="20">
        <v>573</v>
      </c>
      <c r="K3514" s="20">
        <v>1098</v>
      </c>
      <c r="L3514" s="20">
        <v>28</v>
      </c>
      <c r="M3514" s="20">
        <v>0</v>
      </c>
      <c r="N3514" s="20">
        <v>7.3</v>
      </c>
      <c r="O3514" s="20">
        <v>80</v>
      </c>
      <c r="P3514" s="20">
        <v>45</v>
      </c>
      <c r="Q3514" s="3">
        <v>145109</v>
      </c>
      <c r="R3514" s="3">
        <v>45000000</v>
      </c>
      <c r="S3514" s="3">
        <f t="shared" si="540"/>
        <v>-44854891</v>
      </c>
      <c r="T3514" s="4">
        <f t="shared" si="541"/>
        <v>-0.99677535555555552</v>
      </c>
      <c r="U3514" s="5">
        <f t="shared" si="542"/>
        <v>28.801289857777778</v>
      </c>
      <c r="V3514" s="2">
        <f t="shared" si="543"/>
        <v>2008</v>
      </c>
      <c r="W3514" s="18" t="str">
        <f t="shared" si="544"/>
        <v>aprel</v>
      </c>
      <c r="X3514" s="18" t="str">
        <f t="shared" si="545"/>
        <v>Ole Christian Madsen</v>
      </c>
      <c r="Y3514" s="18" t="str">
        <f t="shared" si="546"/>
        <v>FLAME AND CİTRON</v>
      </c>
      <c r="Z3514" s="18" t="str">
        <f t="shared" si="547"/>
        <v>Normal</v>
      </c>
      <c r="AA3514" s="18" t="str">
        <f>VLOOKUP(D3514, lookups!$A$2:$B$18, 2, FALSE)</f>
        <v>Medium Budget</v>
      </c>
      <c r="AB3514" s="18" t="str">
        <f t="shared" si="548"/>
        <v>Not Recommended</v>
      </c>
      <c r="AC3514" s="18" t="str">
        <f t="shared" si="549"/>
        <v>Normal</v>
      </c>
    </row>
    <row r="3515" spans="1:29" x14ac:dyDescent="0.35">
      <c r="A3515" s="18" t="s">
        <v>2036</v>
      </c>
      <c r="B3515" s="19">
        <v>36383</v>
      </c>
      <c r="C3515" s="18" t="s">
        <v>50</v>
      </c>
      <c r="D3515" s="18" t="s">
        <v>27</v>
      </c>
      <c r="E3515" s="18" t="s">
        <v>21</v>
      </c>
      <c r="F3515" s="18" t="s">
        <v>179</v>
      </c>
      <c r="G3515" s="18" t="s">
        <v>110</v>
      </c>
      <c r="H3515" s="18" t="s">
        <v>2037</v>
      </c>
      <c r="I3515" s="18" t="s">
        <v>2038</v>
      </c>
      <c r="J3515" s="20">
        <v>574</v>
      </c>
      <c r="K3515" s="20">
        <v>1983</v>
      </c>
      <c r="L3515" s="20">
        <v>37</v>
      </c>
      <c r="M3515" s="20">
        <v>130</v>
      </c>
      <c r="N3515" s="20">
        <v>6.5</v>
      </c>
      <c r="O3515" s="20">
        <v>29</v>
      </c>
      <c r="P3515" s="20">
        <v>104</v>
      </c>
      <c r="Q3515" s="3">
        <v>144583</v>
      </c>
      <c r="R3515" s="3">
        <v>800000</v>
      </c>
      <c r="S3515" s="3">
        <f t="shared" si="540"/>
        <v>-655417</v>
      </c>
      <c r="T3515" s="4">
        <f t="shared" si="541"/>
        <v>-0.81927125000000001</v>
      </c>
      <c r="U3515" s="5">
        <f t="shared" si="542"/>
        <v>25.685291500000002</v>
      </c>
      <c r="V3515" s="2">
        <f t="shared" si="543"/>
        <v>1999</v>
      </c>
      <c r="W3515" s="18" t="str">
        <f t="shared" si="544"/>
        <v>avgust</v>
      </c>
      <c r="X3515" s="18" t="str">
        <f t="shared" si="545"/>
        <v>Rod Lurie</v>
      </c>
      <c r="Y3515" s="18" t="str">
        <f t="shared" si="546"/>
        <v>DETERRENCE</v>
      </c>
      <c r="Z3515" s="18" t="str">
        <f t="shared" si="547"/>
        <v>Normal</v>
      </c>
      <c r="AA3515" s="18" t="str">
        <f>VLOOKUP(D3515, lookups!$A$2:$B$18, 2, FALSE)</f>
        <v>Medium Budget</v>
      </c>
      <c r="AB3515" s="18" t="str">
        <f t="shared" si="548"/>
        <v>Not Recommended</v>
      </c>
      <c r="AC3515" s="18" t="str">
        <f t="shared" si="549"/>
        <v>Normal</v>
      </c>
    </row>
    <row r="3516" spans="1:29" x14ac:dyDescent="0.35">
      <c r="A3516" s="18" t="s">
        <v>4417</v>
      </c>
      <c r="B3516" s="19">
        <v>38745</v>
      </c>
      <c r="C3516" s="18" t="s">
        <v>50</v>
      </c>
      <c r="D3516" s="18" t="s">
        <v>195</v>
      </c>
      <c r="E3516" s="18" t="s">
        <v>21</v>
      </c>
      <c r="F3516" s="18" t="s">
        <v>101</v>
      </c>
      <c r="G3516" s="18" t="s">
        <v>150</v>
      </c>
      <c r="H3516" s="18" t="s">
        <v>4418</v>
      </c>
      <c r="I3516" s="18" t="s">
        <v>4419</v>
      </c>
      <c r="J3516" s="20">
        <v>102</v>
      </c>
      <c r="K3516" s="20">
        <v>118</v>
      </c>
      <c r="L3516" s="20">
        <v>10</v>
      </c>
      <c r="M3516" s="20">
        <v>587</v>
      </c>
      <c r="N3516" s="20">
        <v>7.3</v>
      </c>
      <c r="O3516" s="20">
        <v>40</v>
      </c>
      <c r="P3516" s="20">
        <v>97</v>
      </c>
      <c r="Q3516" s="3">
        <v>144431</v>
      </c>
      <c r="R3516" s="3">
        <v>1000000</v>
      </c>
      <c r="S3516" s="3">
        <f t="shared" si="540"/>
        <v>-855569</v>
      </c>
      <c r="T3516" s="4">
        <f t="shared" si="541"/>
        <v>-0.85556900000000002</v>
      </c>
      <c r="U3516" s="5">
        <f t="shared" si="542"/>
        <v>28.9164724</v>
      </c>
      <c r="V3516" s="2">
        <f t="shared" si="543"/>
        <v>2006</v>
      </c>
      <c r="W3516" s="18" t="str">
        <f t="shared" si="544"/>
        <v>yanvar</v>
      </c>
      <c r="X3516" s="18" t="str">
        <f t="shared" si="545"/>
        <v>Paul Crowder</v>
      </c>
      <c r="Y3516" s="18" t="str">
        <f t="shared" si="546"/>
        <v>ONCE İN A LİFETİME: THE EXTRAORDİNARY STORY OF THE NEW YORK COSMOS</v>
      </c>
      <c r="Z3516" s="18" t="str">
        <f t="shared" si="547"/>
        <v>Normal</v>
      </c>
      <c r="AA3516" s="18" t="str">
        <f>VLOOKUP(D3516, lookups!$A$2:$B$18, 2, FALSE)</f>
        <v>Low Budget</v>
      </c>
      <c r="AB3516" s="18" t="str">
        <f t="shared" si="548"/>
        <v>Not Recommended</v>
      </c>
      <c r="AC3516" s="18" t="str">
        <f t="shared" si="549"/>
        <v>Normal</v>
      </c>
    </row>
    <row r="3517" spans="1:29" x14ac:dyDescent="0.35">
      <c r="A3517" s="18" t="s">
        <v>6638</v>
      </c>
      <c r="B3517" s="19">
        <v>41914</v>
      </c>
      <c r="C3517" s="18" t="s">
        <v>50</v>
      </c>
      <c r="D3517" s="18" t="s">
        <v>79</v>
      </c>
      <c r="E3517" s="18" t="s">
        <v>21</v>
      </c>
      <c r="F3517" s="18" t="s">
        <v>101</v>
      </c>
      <c r="G3517" s="18" t="s">
        <v>150</v>
      </c>
      <c r="H3517" s="18" t="s">
        <v>6039</v>
      </c>
      <c r="I3517" s="18" t="s">
        <v>6639</v>
      </c>
      <c r="J3517" s="20">
        <v>507</v>
      </c>
      <c r="K3517" s="20">
        <v>1281</v>
      </c>
      <c r="L3517" s="20">
        <v>10</v>
      </c>
      <c r="M3517" s="20">
        <v>0</v>
      </c>
      <c r="N3517" s="20">
        <v>6</v>
      </c>
      <c r="O3517" s="20">
        <v>31</v>
      </c>
      <c r="P3517" s="20">
        <v>104</v>
      </c>
      <c r="Q3517" s="3">
        <v>143653</v>
      </c>
      <c r="R3517" s="3">
        <v>4000000</v>
      </c>
      <c r="S3517" s="3">
        <f t="shared" si="540"/>
        <v>-3856347</v>
      </c>
      <c r="T3517" s="4">
        <f t="shared" si="541"/>
        <v>-0.96408674999999999</v>
      </c>
      <c r="U3517" s="5">
        <f t="shared" si="542"/>
        <v>23.614365299999999</v>
      </c>
      <c r="V3517" s="2">
        <f t="shared" si="543"/>
        <v>2014</v>
      </c>
      <c r="W3517" s="18" t="str">
        <f t="shared" si="544"/>
        <v>oktyabr</v>
      </c>
      <c r="X3517" s="18" t="str">
        <f t="shared" si="545"/>
        <v>Richard Raymond</v>
      </c>
      <c r="Y3517" s="18" t="str">
        <f t="shared" si="546"/>
        <v>DESERT DANCER</v>
      </c>
      <c r="Z3517" s="18" t="str">
        <f t="shared" si="547"/>
        <v>Normal</v>
      </c>
      <c r="AA3517" s="18" t="str">
        <f>VLOOKUP(D3517, lookups!$A$2:$B$18, 2, FALSE)</f>
        <v>Medium Budget</v>
      </c>
      <c r="AB3517" s="18" t="str">
        <f t="shared" si="548"/>
        <v>Not Recommended</v>
      </c>
      <c r="AC3517" s="18" t="str">
        <f t="shared" si="549"/>
        <v>Normal</v>
      </c>
    </row>
    <row r="3518" spans="1:29" x14ac:dyDescent="0.35">
      <c r="A3518" s="18" t="s">
        <v>5216</v>
      </c>
      <c r="B3518" s="19">
        <v>40162</v>
      </c>
      <c r="C3518" s="18" t="s">
        <v>50</v>
      </c>
      <c r="D3518" s="18" t="s">
        <v>109</v>
      </c>
      <c r="E3518" s="18" t="s">
        <v>21</v>
      </c>
      <c r="F3518" s="18" t="s">
        <v>22</v>
      </c>
      <c r="G3518" s="18" t="s">
        <v>110</v>
      </c>
      <c r="H3518" s="18" t="s">
        <v>5217</v>
      </c>
      <c r="I3518" s="18" t="s">
        <v>5218</v>
      </c>
      <c r="J3518" s="20">
        <v>487</v>
      </c>
      <c r="K3518" s="20">
        <v>1495</v>
      </c>
      <c r="L3518" s="20">
        <v>26</v>
      </c>
      <c r="M3518" s="20">
        <v>0</v>
      </c>
      <c r="N3518" s="20">
        <v>4.0999999999999996</v>
      </c>
      <c r="O3518" s="20">
        <v>63</v>
      </c>
      <c r="P3518" s="20">
        <v>88</v>
      </c>
      <c r="Q3518" s="3">
        <v>143000</v>
      </c>
      <c r="R3518" s="3">
        <v>5000000</v>
      </c>
      <c r="S3518" s="3">
        <f t="shared" si="540"/>
        <v>-4857000</v>
      </c>
      <c r="T3518" s="4">
        <f t="shared" si="541"/>
        <v>-0.97140000000000004</v>
      </c>
      <c r="U3518" s="5">
        <f t="shared" si="542"/>
        <v>16.01144</v>
      </c>
      <c r="V3518" s="2">
        <f t="shared" si="543"/>
        <v>2009</v>
      </c>
      <c r="W3518" s="18" t="str">
        <f t="shared" si="544"/>
        <v>dekabr</v>
      </c>
      <c r="X3518" s="18" t="str">
        <f t="shared" si="545"/>
        <v>Deon Taylor</v>
      </c>
      <c r="Y3518" s="18" t="str">
        <f t="shared" si="546"/>
        <v>CHAİN LETTER</v>
      </c>
      <c r="Z3518" s="18" t="str">
        <f t="shared" si="547"/>
        <v>Normal</v>
      </c>
      <c r="AA3518" s="18" t="str">
        <f>VLOOKUP(D3518, lookups!$A$2:$B$18, 2, FALSE)</f>
        <v>Low Budget</v>
      </c>
      <c r="AB3518" s="18" t="str">
        <f t="shared" si="548"/>
        <v>Not Recommended</v>
      </c>
      <c r="AC3518" s="18" t="str">
        <f t="shared" si="549"/>
        <v>High Buzz Mismatch</v>
      </c>
    </row>
    <row r="3519" spans="1:29" x14ac:dyDescent="0.35">
      <c r="A3519" s="18" t="s">
        <v>1552</v>
      </c>
      <c r="B3519" s="19">
        <v>35496</v>
      </c>
      <c r="C3519" s="18" t="s">
        <v>50</v>
      </c>
      <c r="D3519" s="18" t="s">
        <v>38</v>
      </c>
      <c r="E3519" s="18" t="s">
        <v>21</v>
      </c>
      <c r="F3519" s="18" t="s">
        <v>352</v>
      </c>
      <c r="G3519" s="18" t="s">
        <v>110</v>
      </c>
      <c r="H3519" s="18" t="s">
        <v>1553</v>
      </c>
      <c r="I3519" s="18" t="s">
        <v>289</v>
      </c>
      <c r="J3519" s="20">
        <v>941</v>
      </c>
      <c r="K3519" s="20">
        <v>3099</v>
      </c>
      <c r="L3519" s="20">
        <v>0</v>
      </c>
      <c r="M3519" s="20">
        <v>88</v>
      </c>
      <c r="N3519" s="20">
        <v>6</v>
      </c>
      <c r="O3519" s="20">
        <v>25</v>
      </c>
      <c r="P3519" s="20">
        <v>107</v>
      </c>
      <c r="Q3519" s="3">
        <v>141853</v>
      </c>
      <c r="R3519" s="3">
        <v>12000000</v>
      </c>
      <c r="S3519" s="3">
        <f t="shared" si="540"/>
        <v>-11858147</v>
      </c>
      <c r="T3519" s="4">
        <f t="shared" si="541"/>
        <v>-0.98817891666666668</v>
      </c>
      <c r="U3519" s="5">
        <f t="shared" si="542"/>
        <v>23.613528433333332</v>
      </c>
      <c r="V3519" s="2">
        <f t="shared" si="543"/>
        <v>1997</v>
      </c>
      <c r="W3519" s="18" t="str">
        <f t="shared" si="544"/>
        <v>mart</v>
      </c>
      <c r="X3519" s="18" t="str">
        <f t="shared" si="545"/>
        <v>Sidney Lumet</v>
      </c>
      <c r="Y3519" s="18" t="str">
        <f t="shared" si="546"/>
        <v>CRİTİCAL CARE</v>
      </c>
      <c r="Z3519" s="18" t="str">
        <f t="shared" si="547"/>
        <v>Normal</v>
      </c>
      <c r="AA3519" s="18" t="str">
        <f>VLOOKUP(D3519, lookups!$A$2:$B$18, 2, FALSE)</f>
        <v>Medium Budget</v>
      </c>
      <c r="AB3519" s="18" t="str">
        <f t="shared" si="548"/>
        <v>Not Recommended</v>
      </c>
      <c r="AC3519" s="18" t="str">
        <f t="shared" si="549"/>
        <v>Normal</v>
      </c>
    </row>
    <row r="3520" spans="1:29" x14ac:dyDescent="0.35">
      <c r="A3520" s="18" t="s">
        <v>5014</v>
      </c>
      <c r="B3520" s="19">
        <v>39491</v>
      </c>
      <c r="C3520" s="18" t="s">
        <v>50</v>
      </c>
      <c r="D3520" s="18" t="s">
        <v>109</v>
      </c>
      <c r="E3520" s="18" t="s">
        <v>21</v>
      </c>
      <c r="F3520" s="18" t="s">
        <v>22</v>
      </c>
      <c r="G3520" s="18" t="s">
        <v>110</v>
      </c>
      <c r="H3520" s="18" t="s">
        <v>1372</v>
      </c>
      <c r="I3520" s="18" t="s">
        <v>4095</v>
      </c>
      <c r="J3520" s="20">
        <v>2000</v>
      </c>
      <c r="K3520" s="20">
        <v>4168</v>
      </c>
      <c r="L3520" s="20">
        <v>163</v>
      </c>
      <c r="M3520" s="20">
        <v>8000</v>
      </c>
      <c r="N3520" s="20">
        <v>6.7</v>
      </c>
      <c r="O3520" s="20">
        <v>147</v>
      </c>
      <c r="P3520" s="20">
        <v>150</v>
      </c>
      <c r="Q3520" s="3">
        <v>140244</v>
      </c>
      <c r="R3520" s="3">
        <v>8500000</v>
      </c>
      <c r="S3520" s="3">
        <f t="shared" si="540"/>
        <v>-8359756</v>
      </c>
      <c r="T3520" s="4">
        <f t="shared" si="541"/>
        <v>-0.98350070588235294</v>
      </c>
      <c r="U3520" s="5">
        <f t="shared" si="542"/>
        <v>27.206599717647059</v>
      </c>
      <c r="V3520" s="2">
        <f t="shared" si="543"/>
        <v>2008</v>
      </c>
      <c r="W3520" s="18" t="str">
        <f t="shared" si="544"/>
        <v>fevral</v>
      </c>
      <c r="X3520" s="18" t="str">
        <f t="shared" si="545"/>
        <v>Darren Lynn Bousman</v>
      </c>
      <c r="Y3520" s="18" t="str">
        <f t="shared" si="546"/>
        <v>REPO! THE GENETİC OPERA</v>
      </c>
      <c r="Z3520" s="18" t="str">
        <f t="shared" si="547"/>
        <v>Normal</v>
      </c>
      <c r="AA3520" s="18" t="str">
        <f>VLOOKUP(D3520, lookups!$A$2:$B$18, 2, FALSE)</f>
        <v>Low Budget</v>
      </c>
      <c r="AB3520" s="18" t="str">
        <f t="shared" si="548"/>
        <v>Not Recommended</v>
      </c>
      <c r="AC3520" s="18" t="str">
        <f t="shared" si="549"/>
        <v>Normal</v>
      </c>
    </row>
    <row r="3521" spans="1:29" x14ac:dyDescent="0.35">
      <c r="A3521" s="18" t="s">
        <v>4464</v>
      </c>
      <c r="B3521" s="19">
        <v>39003</v>
      </c>
      <c r="C3521" s="18" t="s">
        <v>50</v>
      </c>
      <c r="D3521" s="18" t="s">
        <v>38</v>
      </c>
      <c r="E3521" s="18" t="s">
        <v>21</v>
      </c>
      <c r="F3521" s="18" t="s">
        <v>101</v>
      </c>
      <c r="G3521" s="18" t="s">
        <v>110</v>
      </c>
      <c r="H3521" s="18" t="s">
        <v>2098</v>
      </c>
      <c r="I3521" s="18" t="s">
        <v>4465</v>
      </c>
      <c r="J3521" s="20">
        <v>798</v>
      </c>
      <c r="K3521" s="20">
        <v>2217</v>
      </c>
      <c r="L3521" s="20">
        <v>76</v>
      </c>
      <c r="M3521" s="20">
        <v>0</v>
      </c>
      <c r="N3521" s="20">
        <v>6.6</v>
      </c>
      <c r="O3521" s="20">
        <v>200</v>
      </c>
      <c r="P3521" s="20">
        <v>90</v>
      </c>
      <c r="Q3521" s="3">
        <v>136432</v>
      </c>
      <c r="R3521" s="3">
        <v>5000000</v>
      </c>
      <c r="S3521" s="3">
        <f t="shared" si="540"/>
        <v>-4863568</v>
      </c>
      <c r="T3521" s="4">
        <f t="shared" si="541"/>
        <v>-0.97271359999999996</v>
      </c>
      <c r="U3521" s="5">
        <f t="shared" si="542"/>
        <v>26.01091456</v>
      </c>
      <c r="V3521" s="2">
        <f t="shared" si="543"/>
        <v>2006</v>
      </c>
      <c r="W3521" s="18" t="str">
        <f t="shared" si="544"/>
        <v>oktyabr</v>
      </c>
      <c r="X3521" s="18" t="str">
        <f t="shared" si="545"/>
        <v>Christopher Smith</v>
      </c>
      <c r="Y3521" s="18" t="str">
        <f t="shared" si="546"/>
        <v>SEVERANCE</v>
      </c>
      <c r="Z3521" s="18" t="str">
        <f t="shared" si="547"/>
        <v>Normal</v>
      </c>
      <c r="AA3521" s="18" t="str">
        <f>VLOOKUP(D3521, lookups!$A$2:$B$18, 2, FALSE)</f>
        <v>Medium Budget</v>
      </c>
      <c r="AB3521" s="18" t="str">
        <f t="shared" si="548"/>
        <v>Not Recommended</v>
      </c>
      <c r="AC3521" s="18" t="str">
        <f t="shared" si="549"/>
        <v>Normal</v>
      </c>
    </row>
    <row r="3522" spans="1:29" x14ac:dyDescent="0.35">
      <c r="A3522" s="18" t="s">
        <v>3619</v>
      </c>
      <c r="B3522" s="19">
        <v>38290</v>
      </c>
      <c r="C3522" s="18" t="s">
        <v>50</v>
      </c>
      <c r="D3522" s="18" t="s">
        <v>27</v>
      </c>
      <c r="E3522" s="18" t="s">
        <v>178</v>
      </c>
      <c r="F3522" s="18" t="s">
        <v>179</v>
      </c>
      <c r="G3522" s="18" t="s">
        <v>110</v>
      </c>
      <c r="H3522" s="18" t="s">
        <v>3620</v>
      </c>
      <c r="I3522" s="18" t="s">
        <v>3621</v>
      </c>
      <c r="J3522" s="20">
        <v>576</v>
      </c>
      <c r="K3522" s="20">
        <v>776</v>
      </c>
      <c r="L3522" s="20">
        <v>107</v>
      </c>
      <c r="M3522" s="20">
        <v>171</v>
      </c>
      <c r="N3522" s="20">
        <v>6.9</v>
      </c>
      <c r="O3522" s="20">
        <v>81</v>
      </c>
      <c r="P3522" s="20">
        <v>110</v>
      </c>
      <c r="Q3522" s="3">
        <v>136007</v>
      </c>
      <c r="R3522" s="3">
        <v>4500</v>
      </c>
      <c r="S3522" s="3">
        <f t="shared" si="540"/>
        <v>131507</v>
      </c>
      <c r="T3522" s="4">
        <f t="shared" si="541"/>
        <v>29.223777777777777</v>
      </c>
      <c r="U3522" s="5">
        <f t="shared" si="542"/>
        <v>39.30661111111111</v>
      </c>
      <c r="V3522" s="2">
        <f t="shared" si="543"/>
        <v>2004</v>
      </c>
      <c r="W3522" s="18" t="str">
        <f t="shared" si="544"/>
        <v>oktyabr</v>
      </c>
      <c r="X3522" s="18" t="str">
        <f t="shared" si="545"/>
        <v>Olivier Assayas</v>
      </c>
      <c r="Y3522" s="18" t="str">
        <f t="shared" si="546"/>
        <v>CLEAN</v>
      </c>
      <c r="Z3522" s="18" t="str">
        <f t="shared" si="547"/>
        <v>Normal</v>
      </c>
      <c r="AA3522" s="18" t="str">
        <f>VLOOKUP(D3522, lookups!$A$2:$B$18, 2, FALSE)</f>
        <v>Medium Budget</v>
      </c>
      <c r="AB3522" s="18" t="str">
        <f t="shared" si="548"/>
        <v>Not Recommended</v>
      </c>
      <c r="AC3522" s="18" t="str">
        <f t="shared" si="549"/>
        <v>Normal</v>
      </c>
    </row>
    <row r="3523" spans="1:29" x14ac:dyDescent="0.35">
      <c r="A3523" s="18" t="s">
        <v>5604</v>
      </c>
      <c r="B3523" s="19">
        <v>40190</v>
      </c>
      <c r="C3523" s="18" t="s">
        <v>50</v>
      </c>
      <c r="D3523" s="18" t="s">
        <v>38</v>
      </c>
      <c r="E3523" s="18" t="s">
        <v>21</v>
      </c>
      <c r="F3523" s="18" t="s">
        <v>22</v>
      </c>
      <c r="G3523" s="18" t="s">
        <v>110</v>
      </c>
      <c r="H3523" s="18" t="s">
        <v>5278</v>
      </c>
      <c r="I3523" s="18" t="s">
        <v>977</v>
      </c>
      <c r="J3523" s="20">
        <v>908</v>
      </c>
      <c r="K3523" s="20">
        <v>3204</v>
      </c>
      <c r="L3523" s="20">
        <v>138</v>
      </c>
      <c r="M3523" s="20">
        <v>636</v>
      </c>
      <c r="N3523" s="20">
        <v>5.7</v>
      </c>
      <c r="O3523" s="20">
        <v>49</v>
      </c>
      <c r="P3523" s="20">
        <v>117</v>
      </c>
      <c r="Q3523" s="3">
        <v>134904</v>
      </c>
      <c r="R3523" s="3">
        <v>25000000</v>
      </c>
      <c r="S3523" s="3">
        <f t="shared" ref="S3523:S3586" si="550">Q3523-R3523</f>
        <v>-24865096</v>
      </c>
      <c r="T3523" s="4">
        <f t="shared" ref="T3523:T3586" si="551">IF(R3523&gt;0, (Q3523-R3523)/R3523, 0)</f>
        <v>-0.99460384000000002</v>
      </c>
      <c r="U3523" s="5">
        <f t="shared" ref="U3523:U3586" si="552">(N3523*4) + (T3523*0.4) + (M3523/10000)</f>
        <v>22.465758464</v>
      </c>
      <c r="V3523" s="2">
        <f t="shared" ref="V3523:V3586" si="553">YEAR(B3523)</f>
        <v>2010</v>
      </c>
      <c r="W3523" s="18" t="str">
        <f t="shared" ref="W3523:W3586" si="554">TEXT(B3523, "mmmm")</f>
        <v>yanvar</v>
      </c>
      <c r="X3523" s="18" t="str">
        <f t="shared" ref="X3523:X3586" si="555">TRIM(I3523)</f>
        <v>Taylor Hackford</v>
      </c>
      <c r="Y3523" s="18" t="str">
        <f t="shared" ref="Y3523:Y3586" si="556">UPPER(A3523)</f>
        <v>LOVE RANCH</v>
      </c>
      <c r="Z3523" s="18" t="str">
        <f t="shared" ref="Z3523:Z3586" si="557">IF(AND(R3523&gt;50000000, S3523&lt;0), "Underperformer", IF(AND(R3523&lt;10000000, S3523&gt;50000000), "Overperformer", "Normal"))</f>
        <v>Normal</v>
      </c>
      <c r="AA3523" s="18" t="str">
        <f>VLOOKUP(D3523, lookups!$A$2:$B$18, 2, FALSE)</f>
        <v>Medium Budget</v>
      </c>
      <c r="AB3523" s="18" t="str">
        <f t="shared" ref="AB3523:AB3586" si="558">IF(AND(N3523&gt;7, T3523&gt;1, U3523&gt;70), "Recommended", "Not Recommended")</f>
        <v>Not Recommended</v>
      </c>
      <c r="AC3523" s="18" t="str">
        <f t="shared" ref="AC3523:AC3586" si="559">IF(N3523&gt;=8, "High Buzz / High Score", IF(AND(N3523&lt;6, T3523&lt;1), "High Buzz Mismatch", "Normal"))</f>
        <v>High Buzz Mismatch</v>
      </c>
    </row>
    <row r="3524" spans="1:29" x14ac:dyDescent="0.35">
      <c r="A3524" s="18" t="s">
        <v>6282</v>
      </c>
      <c r="B3524" s="19">
        <v>41096</v>
      </c>
      <c r="C3524" s="18" t="s">
        <v>50</v>
      </c>
      <c r="D3524" s="18" t="s">
        <v>195</v>
      </c>
      <c r="E3524" s="18" t="s">
        <v>21</v>
      </c>
      <c r="F3524" s="18" t="s">
        <v>22</v>
      </c>
      <c r="G3524" s="18" t="s">
        <v>23</v>
      </c>
      <c r="H3524" s="18" t="s">
        <v>6283</v>
      </c>
      <c r="I3524" s="18" t="s">
        <v>6284</v>
      </c>
      <c r="J3524" s="20">
        <v>14</v>
      </c>
      <c r="K3524" s="20">
        <v>44</v>
      </c>
      <c r="L3524" s="20">
        <v>6</v>
      </c>
      <c r="M3524" s="20">
        <v>0</v>
      </c>
      <c r="N3524" s="20">
        <v>8.4</v>
      </c>
      <c r="O3524" s="20">
        <v>26</v>
      </c>
      <c r="P3524" s="20">
        <v>89</v>
      </c>
      <c r="Q3524" s="3">
        <v>133778</v>
      </c>
      <c r="R3524" s="3">
        <v>500000</v>
      </c>
      <c r="S3524" s="3">
        <f t="shared" si="550"/>
        <v>-366222</v>
      </c>
      <c r="T3524" s="4">
        <f t="shared" si="551"/>
        <v>-0.73244399999999998</v>
      </c>
      <c r="U3524" s="5">
        <f t="shared" si="552"/>
        <v>33.307022400000001</v>
      </c>
      <c r="V3524" s="2">
        <f t="shared" si="553"/>
        <v>2012</v>
      </c>
      <c r="W3524" s="18" t="str">
        <f t="shared" si="554"/>
        <v>iyul</v>
      </c>
      <c r="X3524" s="18" t="str">
        <f t="shared" si="555"/>
        <v>Marius A. Markevicius</v>
      </c>
      <c r="Y3524" s="18" t="str">
        <f t="shared" si="556"/>
        <v>THE OTHER DREAM TEAM</v>
      </c>
      <c r="Z3524" s="18" t="str">
        <f t="shared" si="557"/>
        <v>Normal</v>
      </c>
      <c r="AA3524" s="18" t="str">
        <f>VLOOKUP(D3524, lookups!$A$2:$B$18, 2, FALSE)</f>
        <v>Low Budget</v>
      </c>
      <c r="AB3524" s="18" t="str">
        <f t="shared" si="558"/>
        <v>Not Recommended</v>
      </c>
      <c r="AC3524" s="18" t="str">
        <f t="shared" si="559"/>
        <v>High Buzz / High Score</v>
      </c>
    </row>
    <row r="3525" spans="1:29" x14ac:dyDescent="0.35">
      <c r="A3525" s="18" t="s">
        <v>3971</v>
      </c>
      <c r="B3525" s="19">
        <v>38628</v>
      </c>
      <c r="C3525" s="18" t="s">
        <v>50</v>
      </c>
      <c r="D3525" s="18" t="s">
        <v>27</v>
      </c>
      <c r="E3525" s="18" t="s">
        <v>21</v>
      </c>
      <c r="F3525" s="18" t="s">
        <v>22</v>
      </c>
      <c r="G3525" s="18" t="s">
        <v>110</v>
      </c>
      <c r="H3525" s="18" t="s">
        <v>1076</v>
      </c>
      <c r="I3525" s="18" t="s">
        <v>922</v>
      </c>
      <c r="J3525" s="20">
        <v>1000</v>
      </c>
      <c r="K3525" s="20">
        <v>5761</v>
      </c>
      <c r="L3525" s="20">
        <v>216</v>
      </c>
      <c r="M3525" s="20">
        <v>661</v>
      </c>
      <c r="N3525" s="20">
        <v>6.3</v>
      </c>
      <c r="O3525" s="20">
        <v>79</v>
      </c>
      <c r="P3525" s="20">
        <v>82</v>
      </c>
      <c r="Q3525" s="3">
        <v>131617</v>
      </c>
      <c r="R3525" s="3">
        <v>10000000</v>
      </c>
      <c r="S3525" s="3">
        <f t="shared" si="550"/>
        <v>-9868383</v>
      </c>
      <c r="T3525" s="4">
        <f t="shared" si="551"/>
        <v>-0.98683829999999995</v>
      </c>
      <c r="U3525" s="5">
        <f t="shared" si="552"/>
        <v>24.871364679999999</v>
      </c>
      <c r="V3525" s="2">
        <f t="shared" si="553"/>
        <v>2005</v>
      </c>
      <c r="W3525" s="18" t="str">
        <f t="shared" si="554"/>
        <v>oktyabr</v>
      </c>
      <c r="X3525" s="18" t="str">
        <f t="shared" si="555"/>
        <v>Stuart Gordon</v>
      </c>
      <c r="Y3525" s="18" t="str">
        <f t="shared" si="556"/>
        <v>EDMOND</v>
      </c>
      <c r="Z3525" s="18" t="str">
        <f t="shared" si="557"/>
        <v>Normal</v>
      </c>
      <c r="AA3525" s="18" t="str">
        <f>VLOOKUP(D3525, lookups!$A$2:$B$18, 2, FALSE)</f>
        <v>Medium Budget</v>
      </c>
      <c r="AB3525" s="18" t="str">
        <f t="shared" si="558"/>
        <v>Not Recommended</v>
      </c>
      <c r="AC3525" s="18" t="str">
        <f t="shared" si="559"/>
        <v>Normal</v>
      </c>
    </row>
    <row r="3526" spans="1:29" x14ac:dyDescent="0.35">
      <c r="A3526" s="18" t="s">
        <v>6916</v>
      </c>
      <c r="B3526" s="19">
        <v>42320</v>
      </c>
      <c r="C3526" s="18" t="s">
        <v>50</v>
      </c>
      <c r="D3526" s="18" t="s">
        <v>27</v>
      </c>
      <c r="E3526" s="18" t="s">
        <v>21</v>
      </c>
      <c r="F3526" s="18" t="s">
        <v>22</v>
      </c>
      <c r="G3526" s="18" t="s">
        <v>150</v>
      </c>
      <c r="H3526" s="18" t="s">
        <v>482</v>
      </c>
      <c r="I3526" s="18" t="s">
        <v>6917</v>
      </c>
      <c r="J3526" s="20">
        <v>584</v>
      </c>
      <c r="K3526" s="20">
        <v>1885</v>
      </c>
      <c r="L3526" s="20">
        <v>9</v>
      </c>
      <c r="M3526" s="20">
        <v>22000</v>
      </c>
      <c r="N3526" s="20">
        <v>5.6</v>
      </c>
      <c r="O3526" s="20">
        <v>256</v>
      </c>
      <c r="P3526" s="20">
        <v>95</v>
      </c>
      <c r="Q3526" s="3">
        <v>131175</v>
      </c>
      <c r="R3526" s="3">
        <v>8500000</v>
      </c>
      <c r="S3526" s="3">
        <f t="shared" si="550"/>
        <v>-8368825</v>
      </c>
      <c r="T3526" s="4">
        <f t="shared" si="551"/>
        <v>-0.98456764705882349</v>
      </c>
      <c r="U3526" s="5">
        <f t="shared" si="552"/>
        <v>24.206172941176469</v>
      </c>
      <c r="V3526" s="2">
        <f t="shared" si="553"/>
        <v>2015</v>
      </c>
      <c r="W3526" s="18" t="str">
        <f t="shared" si="554"/>
        <v>noyabr</v>
      </c>
      <c r="X3526" s="18" t="str">
        <f t="shared" si="555"/>
        <v>Henry Hobson</v>
      </c>
      <c r="Y3526" s="18" t="str">
        <f t="shared" si="556"/>
        <v>MAGGİE</v>
      </c>
      <c r="Z3526" s="18" t="str">
        <f t="shared" si="557"/>
        <v>Normal</v>
      </c>
      <c r="AA3526" s="18" t="str">
        <f>VLOOKUP(D3526, lookups!$A$2:$B$18, 2, FALSE)</f>
        <v>Medium Budget</v>
      </c>
      <c r="AB3526" s="18" t="str">
        <f t="shared" si="558"/>
        <v>Not Recommended</v>
      </c>
      <c r="AC3526" s="18" t="str">
        <f t="shared" si="559"/>
        <v>High Buzz Mismatch</v>
      </c>
    </row>
    <row r="3527" spans="1:29" x14ac:dyDescent="0.35">
      <c r="A3527" s="18" t="s">
        <v>3956</v>
      </c>
      <c r="B3527" s="19">
        <v>38483</v>
      </c>
      <c r="C3527" s="18" t="s">
        <v>50</v>
      </c>
      <c r="D3527" s="18" t="s">
        <v>3957</v>
      </c>
      <c r="E3527" s="18" t="s">
        <v>21</v>
      </c>
      <c r="F3527" s="18" t="s">
        <v>2375</v>
      </c>
      <c r="H3527" s="18" t="s">
        <v>3958</v>
      </c>
      <c r="I3527" s="18" t="s">
        <v>3959</v>
      </c>
      <c r="J3527" s="20">
        <v>421</v>
      </c>
      <c r="K3527" s="20">
        <v>622</v>
      </c>
      <c r="L3527" s="20">
        <v>0</v>
      </c>
      <c r="M3527" s="20">
        <v>9</v>
      </c>
      <c r="N3527" s="20">
        <v>5.0999999999999996</v>
      </c>
      <c r="O3527" s="20">
        <v>4</v>
      </c>
      <c r="Q3527" s="3">
        <v>129319</v>
      </c>
      <c r="R3527" s="3">
        <v>70000000</v>
      </c>
      <c r="S3527" s="3">
        <f t="shared" si="550"/>
        <v>-69870681</v>
      </c>
      <c r="T3527" s="4">
        <f t="shared" si="551"/>
        <v>-0.99815258571428567</v>
      </c>
      <c r="U3527" s="5">
        <f t="shared" si="552"/>
        <v>20.001638965714285</v>
      </c>
      <c r="V3527" s="2">
        <f t="shared" si="553"/>
        <v>2005</v>
      </c>
      <c r="W3527" s="18" t="str">
        <f t="shared" si="554"/>
        <v>may</v>
      </c>
      <c r="X3527" s="18" t="str">
        <f t="shared" si="555"/>
        <v>Romesh Sharma</v>
      </c>
      <c r="Y3527" s="18" t="str">
        <f t="shared" si="556"/>
        <v>DİL JO BHİ KAHEY...</v>
      </c>
      <c r="Z3527" s="18" t="str">
        <f t="shared" si="557"/>
        <v>Underperformer</v>
      </c>
      <c r="AA3527" s="18" t="str">
        <f>VLOOKUP(D3527, lookups!$A$2:$B$18, 2, FALSE)</f>
        <v>Medium Budget</v>
      </c>
      <c r="AB3527" s="18" t="str">
        <f t="shared" si="558"/>
        <v>Not Recommended</v>
      </c>
      <c r="AC3527" s="18" t="str">
        <f t="shared" si="559"/>
        <v>High Buzz Mismatch</v>
      </c>
    </row>
    <row r="3528" spans="1:29" x14ac:dyDescent="0.35">
      <c r="A3528" s="18" t="s">
        <v>6689</v>
      </c>
      <c r="B3528" s="19">
        <v>41906</v>
      </c>
      <c r="C3528" s="18" t="s">
        <v>50</v>
      </c>
      <c r="D3528" s="18" t="s">
        <v>95</v>
      </c>
      <c r="E3528" s="18" t="s">
        <v>1147</v>
      </c>
      <c r="F3528" s="18" t="s">
        <v>641</v>
      </c>
      <c r="H3528" s="18" t="s">
        <v>6690</v>
      </c>
      <c r="I3528" s="18" t="s">
        <v>6691</v>
      </c>
      <c r="J3528" s="20">
        <v>79</v>
      </c>
      <c r="K3528" s="20">
        <v>285</v>
      </c>
      <c r="L3528" s="20">
        <v>3</v>
      </c>
      <c r="M3528" s="20">
        <v>0</v>
      </c>
      <c r="N3528" s="20">
        <v>6.5</v>
      </c>
      <c r="O3528" s="20">
        <v>65</v>
      </c>
      <c r="P3528" s="20">
        <v>100</v>
      </c>
      <c r="Q3528" s="3">
        <v>129115</v>
      </c>
      <c r="R3528" s="3">
        <v>25000000</v>
      </c>
      <c r="S3528" s="3">
        <f t="shared" si="550"/>
        <v>-24870885</v>
      </c>
      <c r="T3528" s="4">
        <f t="shared" si="551"/>
        <v>-0.99483540000000004</v>
      </c>
      <c r="U3528" s="5">
        <f t="shared" si="552"/>
        <v>25.602065840000002</v>
      </c>
      <c r="V3528" s="2">
        <f t="shared" si="553"/>
        <v>2014</v>
      </c>
      <c r="W3528" s="18" t="str">
        <f t="shared" si="554"/>
        <v>sentyabr</v>
      </c>
      <c r="X3528" s="18" t="str">
        <f t="shared" si="555"/>
        <v>Teddy Chan</v>
      </c>
      <c r="Y3528" s="18" t="str">
        <f t="shared" si="556"/>
        <v>KUNG FU KİLLER</v>
      </c>
      <c r="Z3528" s="18" t="str">
        <f t="shared" si="557"/>
        <v>Normal</v>
      </c>
      <c r="AA3528" s="18" t="str">
        <f>VLOOKUP(D3528, lookups!$A$2:$B$18, 2, FALSE)</f>
        <v>High Budget</v>
      </c>
      <c r="AB3528" s="18" t="str">
        <f t="shared" si="558"/>
        <v>Not Recommended</v>
      </c>
      <c r="AC3528" s="18" t="str">
        <f t="shared" si="559"/>
        <v>Normal</v>
      </c>
    </row>
    <row r="3529" spans="1:29" x14ac:dyDescent="0.35">
      <c r="A3529" s="18" t="s">
        <v>4823</v>
      </c>
      <c r="B3529" s="19">
        <v>39187</v>
      </c>
      <c r="C3529" s="18" t="s">
        <v>50</v>
      </c>
      <c r="D3529" s="18" t="s">
        <v>95</v>
      </c>
      <c r="E3529" s="18" t="s">
        <v>2345</v>
      </c>
      <c r="F3529" s="18" t="s">
        <v>1148</v>
      </c>
      <c r="G3529" s="18" t="s">
        <v>110</v>
      </c>
      <c r="H3529" s="18" t="s">
        <v>1825</v>
      </c>
      <c r="I3529" s="18" t="s">
        <v>4824</v>
      </c>
      <c r="J3529" s="20">
        <v>5000</v>
      </c>
      <c r="K3529" s="20">
        <v>6267</v>
      </c>
      <c r="L3529" s="20">
        <v>31</v>
      </c>
      <c r="M3529" s="20">
        <v>0</v>
      </c>
      <c r="N3529" s="20">
        <v>7.1</v>
      </c>
      <c r="O3529" s="20">
        <v>106</v>
      </c>
      <c r="P3529" s="20">
        <v>113</v>
      </c>
      <c r="Q3529" s="3">
        <v>128978</v>
      </c>
      <c r="R3529" s="3">
        <v>40000000</v>
      </c>
      <c r="S3529" s="3">
        <f t="shared" si="550"/>
        <v>-39871022</v>
      </c>
      <c r="T3529" s="4">
        <f t="shared" si="551"/>
        <v>-0.99677554999999995</v>
      </c>
      <c r="U3529" s="5">
        <f t="shared" si="552"/>
        <v>28.001289779999997</v>
      </c>
      <c r="V3529" s="2">
        <f t="shared" si="553"/>
        <v>2007</v>
      </c>
      <c r="W3529" s="18" t="str">
        <f t="shared" si="554"/>
        <v>aprel</v>
      </c>
      <c r="X3529" s="18" t="str">
        <f t="shared" si="555"/>
        <v>Peter Ho-Sun Chan</v>
      </c>
      <c r="Y3529" s="18" t="str">
        <f t="shared" si="556"/>
        <v>THE WARLORDS</v>
      </c>
      <c r="Z3529" s="18" t="str">
        <f t="shared" si="557"/>
        <v>Normal</v>
      </c>
      <c r="AA3529" s="18" t="str">
        <f>VLOOKUP(D3529, lookups!$A$2:$B$18, 2, FALSE)</f>
        <v>High Budget</v>
      </c>
      <c r="AB3529" s="18" t="str">
        <f t="shared" si="558"/>
        <v>Not Recommended</v>
      </c>
      <c r="AC3529" s="18" t="str">
        <f t="shared" si="559"/>
        <v>Normal</v>
      </c>
    </row>
    <row r="3530" spans="1:29" x14ac:dyDescent="0.35">
      <c r="A3530" s="18" t="s">
        <v>5078</v>
      </c>
      <c r="B3530" s="19">
        <v>39543</v>
      </c>
      <c r="C3530" s="18" t="s">
        <v>50</v>
      </c>
      <c r="D3530" s="18" t="s">
        <v>95</v>
      </c>
      <c r="E3530" s="18" t="s">
        <v>3419</v>
      </c>
      <c r="F3530" s="18" t="s">
        <v>3420</v>
      </c>
      <c r="G3530" s="18" t="s">
        <v>110</v>
      </c>
      <c r="H3530" s="18" t="s">
        <v>5079</v>
      </c>
      <c r="I3530" s="18" t="s">
        <v>5080</v>
      </c>
      <c r="J3530" s="20">
        <v>398</v>
      </c>
      <c r="K3530" s="20">
        <v>569</v>
      </c>
      <c r="L3530" s="20">
        <v>419</v>
      </c>
      <c r="M3530" s="20">
        <v>0</v>
      </c>
      <c r="N3530" s="20">
        <v>7.3</v>
      </c>
      <c r="O3530" s="20">
        <v>152</v>
      </c>
      <c r="P3530" s="20">
        <v>135</v>
      </c>
      <c r="Q3530" s="3">
        <v>128486</v>
      </c>
      <c r="R3530" s="3">
        <v>10000000</v>
      </c>
      <c r="S3530" s="3">
        <f t="shared" si="550"/>
        <v>-9871514</v>
      </c>
      <c r="T3530" s="4">
        <f t="shared" si="551"/>
        <v>-0.98715140000000001</v>
      </c>
      <c r="U3530" s="5">
        <f t="shared" si="552"/>
        <v>28.805139439999998</v>
      </c>
      <c r="V3530" s="2">
        <f t="shared" si="553"/>
        <v>2008</v>
      </c>
      <c r="W3530" s="18" t="str">
        <f t="shared" si="554"/>
        <v>aprel</v>
      </c>
      <c r="X3530" s="18" t="str">
        <f t="shared" si="555"/>
        <v>Jee-woon Kim</v>
      </c>
      <c r="Y3530" s="18" t="str">
        <f t="shared" si="556"/>
        <v>THE GOOD, THE BAD, THE WEİRD</v>
      </c>
      <c r="Z3530" s="18" t="str">
        <f t="shared" si="557"/>
        <v>Normal</v>
      </c>
      <c r="AA3530" s="18" t="str">
        <f>VLOOKUP(D3530, lookups!$A$2:$B$18, 2, FALSE)</f>
        <v>High Budget</v>
      </c>
      <c r="AB3530" s="18" t="str">
        <f t="shared" si="558"/>
        <v>Not Recommended</v>
      </c>
      <c r="AC3530" s="18" t="str">
        <f t="shared" si="559"/>
        <v>Normal</v>
      </c>
    </row>
    <row r="3531" spans="1:29" x14ac:dyDescent="0.35">
      <c r="A3531" s="18" t="s">
        <v>5766</v>
      </c>
      <c r="B3531" s="19">
        <v>40858</v>
      </c>
      <c r="C3531" s="18" t="s">
        <v>50</v>
      </c>
      <c r="D3531" s="18" t="s">
        <v>95</v>
      </c>
      <c r="E3531" s="18" t="s">
        <v>2345</v>
      </c>
      <c r="F3531" s="18" t="s">
        <v>641</v>
      </c>
      <c r="G3531" s="18" t="s">
        <v>110</v>
      </c>
      <c r="H3531" s="18" t="s">
        <v>5767</v>
      </c>
      <c r="I3531" s="18" t="s">
        <v>5768</v>
      </c>
      <c r="J3531" s="20">
        <v>974</v>
      </c>
      <c r="K3531" s="20">
        <v>1887</v>
      </c>
      <c r="L3531" s="20">
        <v>0</v>
      </c>
      <c r="M3531" s="20">
        <v>0</v>
      </c>
      <c r="N3531" s="20">
        <v>6</v>
      </c>
      <c r="O3531" s="20">
        <v>63</v>
      </c>
      <c r="P3531" s="20">
        <v>121</v>
      </c>
      <c r="Q3531" s="3">
        <v>127437</v>
      </c>
      <c r="R3531" s="3">
        <v>18000000</v>
      </c>
      <c r="S3531" s="3">
        <f t="shared" si="550"/>
        <v>-17872563</v>
      </c>
      <c r="T3531" s="4">
        <f t="shared" si="551"/>
        <v>-0.99292016666666671</v>
      </c>
      <c r="U3531" s="5">
        <f t="shared" si="552"/>
        <v>23.602831933333334</v>
      </c>
      <c r="V3531" s="2">
        <f t="shared" si="553"/>
        <v>2011</v>
      </c>
      <c r="W3531" s="18" t="str">
        <f t="shared" si="554"/>
        <v>noyabr</v>
      </c>
      <c r="X3531" s="18" t="str">
        <f t="shared" si="555"/>
        <v>Li Zhang</v>
      </c>
      <c r="Y3531" s="18" t="str">
        <f t="shared" si="556"/>
        <v>1911</v>
      </c>
      <c r="Z3531" s="18" t="str">
        <f t="shared" si="557"/>
        <v>Normal</v>
      </c>
      <c r="AA3531" s="18" t="str">
        <f>VLOOKUP(D3531, lookups!$A$2:$B$18, 2, FALSE)</f>
        <v>High Budget</v>
      </c>
      <c r="AB3531" s="18" t="str">
        <f t="shared" si="558"/>
        <v>Not Recommended</v>
      </c>
      <c r="AC3531" s="18" t="str">
        <f t="shared" si="559"/>
        <v>Normal</v>
      </c>
    </row>
    <row r="3532" spans="1:29" x14ac:dyDescent="0.35">
      <c r="A3532" s="18" t="s">
        <v>4191</v>
      </c>
      <c r="B3532" s="19">
        <v>38604</v>
      </c>
      <c r="C3532" s="18" t="s">
        <v>50</v>
      </c>
      <c r="D3532" s="18" t="s">
        <v>38</v>
      </c>
      <c r="E3532" s="18" t="s">
        <v>21</v>
      </c>
      <c r="F3532" s="18" t="s">
        <v>22</v>
      </c>
      <c r="G3532" s="18" t="s">
        <v>150</v>
      </c>
      <c r="H3532" s="18" t="s">
        <v>1524</v>
      </c>
      <c r="I3532" s="18" t="s">
        <v>1330</v>
      </c>
      <c r="J3532" s="20">
        <v>8000</v>
      </c>
      <c r="K3532" s="20">
        <v>9608</v>
      </c>
      <c r="L3532" s="20">
        <v>387</v>
      </c>
      <c r="M3532" s="20">
        <v>143</v>
      </c>
      <c r="N3532" s="20">
        <v>5.5</v>
      </c>
      <c r="O3532" s="20">
        <v>32</v>
      </c>
      <c r="P3532" s="20">
        <v>99</v>
      </c>
      <c r="Q3532" s="3">
        <v>127144</v>
      </c>
      <c r="R3532" s="3">
        <v>8000000</v>
      </c>
      <c r="S3532" s="3">
        <f t="shared" si="550"/>
        <v>-7872856</v>
      </c>
      <c r="T3532" s="4">
        <f t="shared" si="551"/>
        <v>-0.98410699999999995</v>
      </c>
      <c r="U3532" s="5">
        <f t="shared" si="552"/>
        <v>21.6206572</v>
      </c>
      <c r="V3532" s="2">
        <f t="shared" si="553"/>
        <v>2005</v>
      </c>
      <c r="W3532" s="18" t="str">
        <f t="shared" si="554"/>
        <v>sentyabr</v>
      </c>
      <c r="X3532" s="18" t="str">
        <f t="shared" si="555"/>
        <v>Andrew Wilson</v>
      </c>
      <c r="Y3532" s="18" t="str">
        <f t="shared" si="556"/>
        <v>THE WENDELL BAKER STORY</v>
      </c>
      <c r="Z3532" s="18" t="str">
        <f t="shared" si="557"/>
        <v>Normal</v>
      </c>
      <c r="AA3532" s="18" t="str">
        <f>VLOOKUP(D3532, lookups!$A$2:$B$18, 2, FALSE)</f>
        <v>Medium Budget</v>
      </c>
      <c r="AB3532" s="18" t="str">
        <f t="shared" si="558"/>
        <v>Not Recommended</v>
      </c>
      <c r="AC3532" s="18" t="str">
        <f t="shared" si="559"/>
        <v>High Buzz Mismatch</v>
      </c>
    </row>
    <row r="3533" spans="1:29" x14ac:dyDescent="0.35">
      <c r="A3533" s="18" t="s">
        <v>368</v>
      </c>
      <c r="B3533" s="19">
        <v>29927</v>
      </c>
      <c r="C3533" s="18" t="s">
        <v>19</v>
      </c>
      <c r="D3533" s="18" t="s">
        <v>109</v>
      </c>
      <c r="E3533" s="18" t="s">
        <v>130</v>
      </c>
      <c r="F3533" s="18" t="s">
        <v>131</v>
      </c>
      <c r="G3533" s="18" t="s">
        <v>186</v>
      </c>
      <c r="H3533" s="18" t="s">
        <v>369</v>
      </c>
      <c r="I3533" s="18" t="s">
        <v>370</v>
      </c>
      <c r="J3533" s="20">
        <v>48</v>
      </c>
      <c r="K3533" s="20">
        <v>123</v>
      </c>
      <c r="L3533" s="20">
        <v>385</v>
      </c>
      <c r="M3533" s="20">
        <v>2000</v>
      </c>
      <c r="N3533" s="20">
        <v>6.9</v>
      </c>
      <c r="O3533" s="20">
        <v>203</v>
      </c>
      <c r="P3533" s="20">
        <v>82</v>
      </c>
      <c r="Q3533" s="3">
        <v>126387</v>
      </c>
      <c r="R3533" s="3">
        <v>400000</v>
      </c>
      <c r="S3533" s="3">
        <f t="shared" si="550"/>
        <v>-273613</v>
      </c>
      <c r="T3533" s="4">
        <f t="shared" si="551"/>
        <v>-0.68403250000000004</v>
      </c>
      <c r="U3533" s="5">
        <f t="shared" si="552"/>
        <v>27.526387</v>
      </c>
      <c r="V3533" s="2">
        <f t="shared" si="553"/>
        <v>1981</v>
      </c>
      <c r="W3533" s="18" t="str">
        <f t="shared" si="554"/>
        <v>dekabr</v>
      </c>
      <c r="X3533" s="18" t="str">
        <f t="shared" si="555"/>
        <v>Lucio Fulci</v>
      </c>
      <c r="Y3533" s="18" t="str">
        <f t="shared" si="556"/>
        <v>THE BEYOND</v>
      </c>
      <c r="Z3533" s="18" t="str">
        <f t="shared" si="557"/>
        <v>Normal</v>
      </c>
      <c r="AA3533" s="18" t="str">
        <f>VLOOKUP(D3533, lookups!$A$2:$B$18, 2, FALSE)</f>
        <v>Low Budget</v>
      </c>
      <c r="AB3533" s="18" t="str">
        <f t="shared" si="558"/>
        <v>Not Recommended</v>
      </c>
      <c r="AC3533" s="18" t="str">
        <f t="shared" si="559"/>
        <v>Normal</v>
      </c>
    </row>
    <row r="3534" spans="1:29" x14ac:dyDescent="0.35">
      <c r="A3534" s="18" t="s">
        <v>1120</v>
      </c>
      <c r="B3534" s="19">
        <v>34520</v>
      </c>
      <c r="C3534" s="18" t="s">
        <v>50</v>
      </c>
      <c r="D3534" s="18" t="s">
        <v>38</v>
      </c>
      <c r="E3534" s="18" t="s">
        <v>21</v>
      </c>
      <c r="F3534" s="18" t="s">
        <v>22</v>
      </c>
      <c r="G3534" s="18" t="s">
        <v>102</v>
      </c>
      <c r="H3534" s="18" t="s">
        <v>236</v>
      </c>
      <c r="I3534" s="18" t="s">
        <v>1121</v>
      </c>
      <c r="J3534" s="20">
        <v>16000</v>
      </c>
      <c r="K3534" s="20">
        <v>17469</v>
      </c>
      <c r="L3534" s="20">
        <v>3</v>
      </c>
      <c r="M3534" s="20">
        <v>321</v>
      </c>
      <c r="N3534" s="20">
        <v>3.3</v>
      </c>
      <c r="O3534" s="20">
        <v>17</v>
      </c>
      <c r="P3534" s="20">
        <v>83</v>
      </c>
      <c r="Q3534" s="3">
        <v>126247</v>
      </c>
      <c r="R3534" s="3">
        <v>6200000</v>
      </c>
      <c r="S3534" s="3">
        <f t="shared" si="550"/>
        <v>-6073753</v>
      </c>
      <c r="T3534" s="4">
        <f t="shared" si="551"/>
        <v>-0.97963758064516127</v>
      </c>
      <c r="U3534" s="5">
        <f t="shared" si="552"/>
        <v>12.840244967741935</v>
      </c>
      <c r="V3534" s="2">
        <f t="shared" si="553"/>
        <v>1994</v>
      </c>
      <c r="W3534" s="18" t="str">
        <f t="shared" si="554"/>
        <v>iyul</v>
      </c>
      <c r="X3534" s="18" t="str">
        <f t="shared" si="555"/>
        <v>Alan Metter</v>
      </c>
      <c r="Y3534" s="18" t="str">
        <f t="shared" si="556"/>
        <v>POLİCE ACADEMY: MİSSİON TO MOSCOW</v>
      </c>
      <c r="Z3534" s="18" t="str">
        <f t="shared" si="557"/>
        <v>Normal</v>
      </c>
      <c r="AA3534" s="18" t="str">
        <f>VLOOKUP(D3534, lookups!$A$2:$B$18, 2, FALSE)</f>
        <v>Medium Budget</v>
      </c>
      <c r="AB3534" s="18" t="str">
        <f t="shared" si="558"/>
        <v>Not Recommended</v>
      </c>
      <c r="AC3534" s="18" t="str">
        <f t="shared" si="559"/>
        <v>High Buzz Mismatch</v>
      </c>
    </row>
    <row r="3535" spans="1:29" x14ac:dyDescent="0.35">
      <c r="A3535" s="18" t="s">
        <v>1165</v>
      </c>
      <c r="B3535" s="19">
        <v>34421</v>
      </c>
      <c r="C3535" s="18" t="s">
        <v>50</v>
      </c>
      <c r="D3535" s="18" t="s">
        <v>38</v>
      </c>
      <c r="E3535" s="18" t="s">
        <v>21</v>
      </c>
      <c r="F3535" s="18" t="s">
        <v>22</v>
      </c>
      <c r="G3535" s="18" t="s">
        <v>110</v>
      </c>
      <c r="H3535" s="18" t="s">
        <v>1166</v>
      </c>
      <c r="I3535" s="18" t="s">
        <v>1167</v>
      </c>
      <c r="J3535" s="20">
        <v>665</v>
      </c>
      <c r="K3535" s="20">
        <v>2272</v>
      </c>
      <c r="L3535" s="20">
        <v>11</v>
      </c>
      <c r="M3535" s="20">
        <v>119</v>
      </c>
      <c r="N3535" s="20">
        <v>6.4</v>
      </c>
      <c r="O3535" s="20">
        <v>5</v>
      </c>
      <c r="P3535" s="20">
        <v>99</v>
      </c>
      <c r="Q3535" s="3">
        <v>125169</v>
      </c>
      <c r="R3535" s="3">
        <v>10500000</v>
      </c>
      <c r="S3535" s="3">
        <f t="shared" si="550"/>
        <v>-10374831</v>
      </c>
      <c r="T3535" s="4">
        <f t="shared" si="551"/>
        <v>-0.98807914285714282</v>
      </c>
      <c r="U3535" s="5">
        <f t="shared" si="552"/>
        <v>25.216668342857144</v>
      </c>
      <c r="V3535" s="2">
        <f t="shared" si="553"/>
        <v>1994</v>
      </c>
      <c r="W3535" s="18" t="str">
        <f t="shared" si="554"/>
        <v>mart</v>
      </c>
      <c r="X3535" s="18" t="str">
        <f t="shared" si="555"/>
        <v>Floyd Mutrux</v>
      </c>
      <c r="Y3535" s="18" t="str">
        <f t="shared" si="556"/>
        <v>THERE GOES MY BABY</v>
      </c>
      <c r="Z3535" s="18" t="str">
        <f t="shared" si="557"/>
        <v>Normal</v>
      </c>
      <c r="AA3535" s="18" t="str">
        <f>VLOOKUP(D3535, lookups!$A$2:$B$18, 2, FALSE)</f>
        <v>Medium Budget</v>
      </c>
      <c r="AB3535" s="18" t="str">
        <f t="shared" si="558"/>
        <v>Not Recommended</v>
      </c>
      <c r="AC3535" s="18" t="str">
        <f t="shared" si="559"/>
        <v>Normal</v>
      </c>
    </row>
    <row r="3536" spans="1:29" x14ac:dyDescent="0.35">
      <c r="A3536" s="18" t="s">
        <v>4957</v>
      </c>
      <c r="B3536" s="19">
        <v>39716</v>
      </c>
      <c r="C3536" s="18" t="s">
        <v>50</v>
      </c>
      <c r="D3536" s="18" t="s">
        <v>27</v>
      </c>
      <c r="E3536" s="18" t="s">
        <v>21</v>
      </c>
      <c r="F3536" s="18" t="s">
        <v>22</v>
      </c>
      <c r="G3536" s="18" t="s">
        <v>102</v>
      </c>
      <c r="H3536" s="18" t="s">
        <v>4063</v>
      </c>
      <c r="I3536" s="18" t="s">
        <v>4958</v>
      </c>
      <c r="J3536" s="20">
        <v>3000</v>
      </c>
      <c r="K3536" s="20">
        <v>4987</v>
      </c>
      <c r="L3536" s="20">
        <v>6</v>
      </c>
      <c r="M3536" s="20">
        <v>777</v>
      </c>
      <c r="N3536" s="20">
        <v>7.3</v>
      </c>
      <c r="O3536" s="20">
        <v>27</v>
      </c>
      <c r="P3536" s="20">
        <v>90</v>
      </c>
      <c r="Q3536" s="3">
        <v>124720</v>
      </c>
      <c r="R3536" s="3">
        <v>5000000</v>
      </c>
      <c r="S3536" s="3">
        <f t="shared" si="550"/>
        <v>-4875280</v>
      </c>
      <c r="T3536" s="4">
        <f t="shared" si="551"/>
        <v>-0.97505600000000003</v>
      </c>
      <c r="U3536" s="5">
        <f t="shared" si="552"/>
        <v>28.8876776</v>
      </c>
      <c r="V3536" s="2">
        <f t="shared" si="553"/>
        <v>2008</v>
      </c>
      <c r="W3536" s="18" t="str">
        <f t="shared" si="554"/>
        <v>sentyabr</v>
      </c>
      <c r="X3536" s="18" t="str">
        <f t="shared" si="555"/>
        <v>Nicholas Fackler</v>
      </c>
      <c r="Y3536" s="18" t="str">
        <f t="shared" si="556"/>
        <v>LOVELY, STİLL</v>
      </c>
      <c r="Z3536" s="18" t="str">
        <f t="shared" si="557"/>
        <v>Normal</v>
      </c>
      <c r="AA3536" s="18" t="str">
        <f>VLOOKUP(D3536, lookups!$A$2:$B$18, 2, FALSE)</f>
        <v>Medium Budget</v>
      </c>
      <c r="AB3536" s="18" t="str">
        <f t="shared" si="558"/>
        <v>Not Recommended</v>
      </c>
      <c r="AC3536" s="18" t="str">
        <f t="shared" si="559"/>
        <v>Normal</v>
      </c>
    </row>
    <row r="3537" spans="1:29" x14ac:dyDescent="0.35">
      <c r="A3537" s="18" t="s">
        <v>1873</v>
      </c>
      <c r="B3537" s="19">
        <v>36069</v>
      </c>
      <c r="C3537" s="18" t="s">
        <v>50</v>
      </c>
      <c r="D3537" s="18" t="s">
        <v>95</v>
      </c>
      <c r="E3537" s="18" t="s">
        <v>21</v>
      </c>
      <c r="F3537" s="18" t="s">
        <v>22</v>
      </c>
      <c r="G3537" s="18" t="s">
        <v>150</v>
      </c>
      <c r="H3537" s="18" t="s">
        <v>1874</v>
      </c>
      <c r="I3537" s="18" t="s">
        <v>1875</v>
      </c>
      <c r="J3537" s="20">
        <v>33</v>
      </c>
      <c r="K3537" s="20">
        <v>36</v>
      </c>
      <c r="L3537" s="20">
        <v>4</v>
      </c>
      <c r="M3537" s="20">
        <v>0</v>
      </c>
      <c r="N3537" s="20">
        <v>6.7</v>
      </c>
      <c r="O3537" s="20">
        <v>51</v>
      </c>
      <c r="P3537" s="20">
        <v>91</v>
      </c>
      <c r="Q3537" s="3">
        <v>124494</v>
      </c>
      <c r="R3537" s="3">
        <v>2000000</v>
      </c>
      <c r="S3537" s="3">
        <f t="shared" si="550"/>
        <v>-1875506</v>
      </c>
      <c r="T3537" s="4">
        <f t="shared" si="551"/>
        <v>-0.93775299999999995</v>
      </c>
      <c r="U3537" s="5">
        <f t="shared" si="552"/>
        <v>26.424898800000001</v>
      </c>
      <c r="V3537" s="2">
        <f t="shared" si="553"/>
        <v>1998</v>
      </c>
      <c r="W3537" s="18" t="str">
        <f t="shared" si="554"/>
        <v>oktyabr</v>
      </c>
      <c r="X3537" s="18" t="str">
        <f t="shared" si="555"/>
        <v>Lance Mungia</v>
      </c>
      <c r="Y3537" s="18" t="str">
        <f t="shared" si="556"/>
        <v>SİX-STRİNG SAMURAİ</v>
      </c>
      <c r="Z3537" s="18" t="str">
        <f t="shared" si="557"/>
        <v>Normal</v>
      </c>
      <c r="AA3537" s="18" t="str">
        <f>VLOOKUP(D3537, lookups!$A$2:$B$18, 2, FALSE)</f>
        <v>High Budget</v>
      </c>
      <c r="AB3537" s="18" t="str">
        <f t="shared" si="558"/>
        <v>Not Recommended</v>
      </c>
      <c r="AC3537" s="18" t="str">
        <f t="shared" si="559"/>
        <v>Normal</v>
      </c>
    </row>
    <row r="3538" spans="1:29" x14ac:dyDescent="0.35">
      <c r="A3538" s="18" t="s">
        <v>3133</v>
      </c>
      <c r="B3538" s="19">
        <v>37280</v>
      </c>
      <c r="C3538" s="18" t="s">
        <v>50</v>
      </c>
      <c r="D3538" s="18" t="s">
        <v>20</v>
      </c>
      <c r="E3538" s="18" t="s">
        <v>21</v>
      </c>
      <c r="F3538" s="18" t="s">
        <v>22</v>
      </c>
      <c r="G3538" s="18" t="s">
        <v>110</v>
      </c>
      <c r="H3538" s="18" t="s">
        <v>214</v>
      </c>
      <c r="I3538" s="18" t="s">
        <v>3134</v>
      </c>
      <c r="J3538" s="20">
        <v>14000</v>
      </c>
      <c r="K3538" s="20">
        <v>15612</v>
      </c>
      <c r="L3538" s="20">
        <v>3</v>
      </c>
      <c r="M3538" s="20">
        <v>217</v>
      </c>
      <c r="N3538" s="20">
        <v>5.5</v>
      </c>
      <c r="O3538" s="20">
        <v>42</v>
      </c>
      <c r="P3538" s="20">
        <v>100</v>
      </c>
      <c r="Q3538" s="3">
        <v>121972</v>
      </c>
      <c r="R3538" s="3">
        <v>22000000</v>
      </c>
      <c r="S3538" s="3">
        <f t="shared" si="550"/>
        <v>-21878028</v>
      </c>
      <c r="T3538" s="4">
        <f t="shared" si="551"/>
        <v>-0.99445581818181816</v>
      </c>
      <c r="U3538" s="5">
        <f t="shared" si="552"/>
        <v>21.623917672727273</v>
      </c>
      <c r="V3538" s="2">
        <f t="shared" si="553"/>
        <v>2002</v>
      </c>
      <c r="W3538" s="18" t="str">
        <f t="shared" si="554"/>
        <v>yanvar</v>
      </c>
      <c r="X3538" s="18" t="str">
        <f t="shared" si="555"/>
        <v>Daniel Algrant</v>
      </c>
      <c r="Y3538" s="18" t="str">
        <f t="shared" si="556"/>
        <v>PEOPLE I KNOW</v>
      </c>
      <c r="Z3538" s="18" t="str">
        <f t="shared" si="557"/>
        <v>Normal</v>
      </c>
      <c r="AA3538" s="18" t="str">
        <f>VLOOKUP(D3538, lookups!$A$2:$B$18, 2, FALSE)</f>
        <v>Medium Budget</v>
      </c>
      <c r="AB3538" s="18" t="str">
        <f t="shared" si="558"/>
        <v>Not Recommended</v>
      </c>
      <c r="AC3538" s="18" t="str">
        <f t="shared" si="559"/>
        <v>High Buzz Mismatch</v>
      </c>
    </row>
    <row r="3539" spans="1:29" x14ac:dyDescent="0.35">
      <c r="A3539" s="18" t="s">
        <v>5224</v>
      </c>
      <c r="B3539" s="19">
        <v>39815</v>
      </c>
      <c r="C3539" s="18" t="s">
        <v>19</v>
      </c>
      <c r="D3539" s="18" t="s">
        <v>27</v>
      </c>
      <c r="E3539" s="18" t="s">
        <v>2345</v>
      </c>
      <c r="F3539" s="18" t="s">
        <v>641</v>
      </c>
      <c r="G3539" s="18" t="s">
        <v>110</v>
      </c>
      <c r="H3539" s="18" t="s">
        <v>5225</v>
      </c>
      <c r="I3539" s="18" t="s">
        <v>5226</v>
      </c>
      <c r="J3539" s="20">
        <v>52</v>
      </c>
      <c r="K3539" s="20">
        <v>91</v>
      </c>
      <c r="L3539" s="20">
        <v>14</v>
      </c>
      <c r="M3539" s="20">
        <v>0</v>
      </c>
      <c r="N3539" s="20">
        <v>7.7</v>
      </c>
      <c r="O3539" s="20">
        <v>149</v>
      </c>
      <c r="P3539" s="20">
        <v>132</v>
      </c>
      <c r="Q3539" s="3">
        <v>119922</v>
      </c>
      <c r="R3539" s="3">
        <v>12000000</v>
      </c>
      <c r="S3539" s="3">
        <f t="shared" si="550"/>
        <v>-11880078</v>
      </c>
      <c r="T3539" s="4">
        <f t="shared" si="551"/>
        <v>-0.99000650000000001</v>
      </c>
      <c r="U3539" s="5">
        <f t="shared" si="552"/>
        <v>30.403997400000002</v>
      </c>
      <c r="V3539" s="2">
        <f t="shared" si="553"/>
        <v>2009</v>
      </c>
      <c r="W3539" s="18" t="str">
        <f t="shared" si="554"/>
        <v>yanvar</v>
      </c>
      <c r="X3539" s="18" t="str">
        <f t="shared" si="555"/>
        <v>Chuan Lu</v>
      </c>
      <c r="Y3539" s="18" t="str">
        <f t="shared" si="556"/>
        <v>CİTY OF LİFE AND DEATH</v>
      </c>
      <c r="Z3539" s="18" t="str">
        <f t="shared" si="557"/>
        <v>Normal</v>
      </c>
      <c r="AA3539" s="18" t="str">
        <f>VLOOKUP(D3539, lookups!$A$2:$B$18, 2, FALSE)</f>
        <v>Medium Budget</v>
      </c>
      <c r="AB3539" s="18" t="str">
        <f t="shared" si="558"/>
        <v>Not Recommended</v>
      </c>
      <c r="AC3539" s="18" t="str">
        <f t="shared" si="559"/>
        <v>Normal</v>
      </c>
    </row>
    <row r="3540" spans="1:29" x14ac:dyDescent="0.35">
      <c r="A3540" s="18" t="s">
        <v>3184</v>
      </c>
      <c r="B3540" s="19">
        <v>37390</v>
      </c>
      <c r="C3540" s="18" t="s">
        <v>50</v>
      </c>
      <c r="D3540" s="18" t="s">
        <v>27</v>
      </c>
      <c r="E3540" s="18" t="s">
        <v>21</v>
      </c>
      <c r="F3540" s="18" t="s">
        <v>22</v>
      </c>
      <c r="G3540" s="18" t="s">
        <v>102</v>
      </c>
      <c r="H3540" s="18" t="s">
        <v>544</v>
      </c>
      <c r="I3540" s="18" t="s">
        <v>3185</v>
      </c>
      <c r="J3540" s="20">
        <v>954</v>
      </c>
      <c r="K3540" s="20">
        <v>3901</v>
      </c>
      <c r="L3540" s="20">
        <v>18</v>
      </c>
      <c r="M3540" s="20">
        <v>304</v>
      </c>
      <c r="N3540" s="20">
        <v>6.5</v>
      </c>
      <c r="O3540" s="20">
        <v>31</v>
      </c>
      <c r="P3540" s="20">
        <v>91</v>
      </c>
      <c r="Q3540" s="3">
        <v>119841</v>
      </c>
      <c r="R3540" s="3">
        <v>1500000</v>
      </c>
      <c r="S3540" s="3">
        <f t="shared" si="550"/>
        <v>-1380159</v>
      </c>
      <c r="T3540" s="4">
        <f t="shared" si="551"/>
        <v>-0.92010599999999998</v>
      </c>
      <c r="U3540" s="5">
        <f t="shared" si="552"/>
        <v>25.6623576</v>
      </c>
      <c r="V3540" s="2">
        <f t="shared" si="553"/>
        <v>2002</v>
      </c>
      <c r="W3540" s="18" t="str">
        <f t="shared" si="554"/>
        <v>may</v>
      </c>
      <c r="X3540" s="18" t="str">
        <f t="shared" si="555"/>
        <v>Pete Jones</v>
      </c>
      <c r="Y3540" s="18" t="str">
        <f t="shared" si="556"/>
        <v>STOLEN SUMMER</v>
      </c>
      <c r="Z3540" s="18" t="str">
        <f t="shared" si="557"/>
        <v>Normal</v>
      </c>
      <c r="AA3540" s="18" t="str">
        <f>VLOOKUP(D3540, lookups!$A$2:$B$18, 2, FALSE)</f>
        <v>Medium Budget</v>
      </c>
      <c r="AB3540" s="18" t="str">
        <f t="shared" si="558"/>
        <v>Not Recommended</v>
      </c>
      <c r="AC3540" s="18" t="str">
        <f t="shared" si="559"/>
        <v>Normal</v>
      </c>
    </row>
    <row r="3541" spans="1:29" x14ac:dyDescent="0.35">
      <c r="A3541" s="18" t="s">
        <v>4561</v>
      </c>
      <c r="B3541" s="19">
        <v>38976</v>
      </c>
      <c r="C3541" s="18" t="s">
        <v>50</v>
      </c>
      <c r="D3541" s="18" t="s">
        <v>27</v>
      </c>
      <c r="E3541" s="18" t="s">
        <v>21</v>
      </c>
      <c r="F3541" s="18" t="s">
        <v>22</v>
      </c>
      <c r="H3541" s="18" t="s">
        <v>1975</v>
      </c>
      <c r="I3541" s="18" t="s">
        <v>4562</v>
      </c>
      <c r="J3541" s="20">
        <v>655</v>
      </c>
      <c r="K3541" s="20">
        <v>1064</v>
      </c>
      <c r="L3541" s="20">
        <v>10</v>
      </c>
      <c r="M3541" s="20">
        <v>144</v>
      </c>
      <c r="N3541" s="20">
        <v>6.6</v>
      </c>
      <c r="O3541" s="20">
        <v>3</v>
      </c>
      <c r="P3541" s="20">
        <v>100</v>
      </c>
      <c r="Q3541" s="3">
        <v>118666</v>
      </c>
      <c r="R3541" s="3">
        <v>2500000</v>
      </c>
      <c r="S3541" s="3">
        <f t="shared" si="550"/>
        <v>-2381334</v>
      </c>
      <c r="T3541" s="4">
        <f t="shared" si="551"/>
        <v>-0.95253359999999998</v>
      </c>
      <c r="U3541" s="5">
        <f t="shared" si="552"/>
        <v>26.033386559999997</v>
      </c>
      <c r="V3541" s="2">
        <f t="shared" si="553"/>
        <v>2006</v>
      </c>
      <c r="W3541" s="18" t="str">
        <f t="shared" si="554"/>
        <v>sentyabr</v>
      </c>
      <c r="X3541" s="18" t="str">
        <f t="shared" si="555"/>
        <v>Tim Boxell</v>
      </c>
      <c r="Y3541" s="18" t="str">
        <f t="shared" si="556"/>
        <v>VALLEY OF THE HEART'S DELİGHT</v>
      </c>
      <c r="Z3541" s="18" t="str">
        <f t="shared" si="557"/>
        <v>Normal</v>
      </c>
      <c r="AA3541" s="18" t="str">
        <f>VLOOKUP(D3541, lookups!$A$2:$B$18, 2, FALSE)</f>
        <v>Medium Budget</v>
      </c>
      <c r="AB3541" s="18" t="str">
        <f t="shared" si="558"/>
        <v>Not Recommended</v>
      </c>
      <c r="AC3541" s="18" t="str">
        <f t="shared" si="559"/>
        <v>Normal</v>
      </c>
    </row>
    <row r="3542" spans="1:29" x14ac:dyDescent="0.35">
      <c r="A3542" s="18" t="s">
        <v>4291</v>
      </c>
      <c r="B3542" s="19">
        <v>38970</v>
      </c>
      <c r="C3542" s="18" t="s">
        <v>50</v>
      </c>
      <c r="D3542" s="18" t="s">
        <v>27</v>
      </c>
      <c r="E3542" s="18" t="s">
        <v>21</v>
      </c>
      <c r="F3542" s="18" t="s">
        <v>22</v>
      </c>
      <c r="G3542" s="18" t="s">
        <v>110</v>
      </c>
      <c r="H3542" s="18" t="s">
        <v>2798</v>
      </c>
      <c r="I3542" s="18" t="s">
        <v>4292</v>
      </c>
      <c r="J3542" s="20">
        <v>596</v>
      </c>
      <c r="K3542" s="20">
        <v>1081</v>
      </c>
      <c r="L3542" s="20">
        <v>781</v>
      </c>
      <c r="M3542" s="20">
        <v>224</v>
      </c>
      <c r="N3542" s="20">
        <v>6.2</v>
      </c>
      <c r="O3542" s="20">
        <v>36</v>
      </c>
      <c r="P3542" s="20">
        <v>97</v>
      </c>
      <c r="Q3542" s="3">
        <v>117560</v>
      </c>
      <c r="R3542" s="3">
        <v>6000000</v>
      </c>
      <c r="S3542" s="3">
        <f t="shared" si="550"/>
        <v>-5882440</v>
      </c>
      <c r="T3542" s="4">
        <f t="shared" si="551"/>
        <v>-0.98040666666666665</v>
      </c>
      <c r="U3542" s="5">
        <f t="shared" si="552"/>
        <v>24.430237333333334</v>
      </c>
      <c r="V3542" s="2">
        <f t="shared" si="553"/>
        <v>2006</v>
      </c>
      <c r="W3542" s="18" t="str">
        <f t="shared" si="554"/>
        <v>sentyabr</v>
      </c>
      <c r="X3542" s="18" t="str">
        <f t="shared" si="555"/>
        <v>Joey Lauren Adams</v>
      </c>
      <c r="Y3542" s="18" t="str">
        <f t="shared" si="556"/>
        <v>COME EARLY MORNİNG</v>
      </c>
      <c r="Z3542" s="18" t="str">
        <f t="shared" si="557"/>
        <v>Normal</v>
      </c>
      <c r="AA3542" s="18" t="str">
        <f>VLOOKUP(D3542, lookups!$A$2:$B$18, 2, FALSE)</f>
        <v>Medium Budget</v>
      </c>
      <c r="AB3542" s="18" t="str">
        <f t="shared" si="558"/>
        <v>Not Recommended</v>
      </c>
      <c r="AC3542" s="18" t="str">
        <f t="shared" si="559"/>
        <v>Normal</v>
      </c>
    </row>
    <row r="3543" spans="1:29" x14ac:dyDescent="0.35">
      <c r="A3543" s="18" t="s">
        <v>5758</v>
      </c>
      <c r="B3543" s="19">
        <v>40321</v>
      </c>
      <c r="C3543" s="18" t="s">
        <v>50</v>
      </c>
      <c r="D3543" s="18" t="s">
        <v>95</v>
      </c>
      <c r="E3543" s="18" t="s">
        <v>21</v>
      </c>
      <c r="F3543" s="18" t="s">
        <v>101</v>
      </c>
      <c r="G3543" s="18" t="s">
        <v>150</v>
      </c>
      <c r="H3543" s="18" t="s">
        <v>5759</v>
      </c>
      <c r="I3543" s="18" t="s">
        <v>941</v>
      </c>
      <c r="J3543" s="20">
        <v>10000</v>
      </c>
      <c r="K3543" s="20">
        <v>11770</v>
      </c>
      <c r="L3543" s="20">
        <v>36</v>
      </c>
      <c r="M3543" s="20">
        <v>0</v>
      </c>
      <c r="N3543" s="20">
        <v>6.9</v>
      </c>
      <c r="O3543" s="20">
        <v>68</v>
      </c>
      <c r="P3543" s="20">
        <v>98</v>
      </c>
      <c r="Q3543" s="3">
        <v>117190</v>
      </c>
      <c r="R3543" s="3">
        <v>8000000</v>
      </c>
      <c r="S3543" s="3">
        <f t="shared" si="550"/>
        <v>-7882810</v>
      </c>
      <c r="T3543" s="4">
        <f t="shared" si="551"/>
        <v>-0.98535125000000001</v>
      </c>
      <c r="U3543" s="5">
        <f t="shared" si="552"/>
        <v>27.205859500000003</v>
      </c>
      <c r="V3543" s="2">
        <f t="shared" si="553"/>
        <v>2010</v>
      </c>
      <c r="W3543" s="18" t="str">
        <f t="shared" si="554"/>
        <v>may</v>
      </c>
      <c r="X3543" s="18" t="str">
        <f t="shared" si="555"/>
        <v>Jonathan Lynn</v>
      </c>
      <c r="Y3543" s="18" t="str">
        <f t="shared" si="556"/>
        <v>WİLD TARGET</v>
      </c>
      <c r="Z3543" s="18" t="str">
        <f t="shared" si="557"/>
        <v>Normal</v>
      </c>
      <c r="AA3543" s="18" t="str">
        <f>VLOOKUP(D3543, lookups!$A$2:$B$18, 2, FALSE)</f>
        <v>High Budget</v>
      </c>
      <c r="AB3543" s="18" t="str">
        <f t="shared" si="558"/>
        <v>Not Recommended</v>
      </c>
      <c r="AC3543" s="18" t="str">
        <f t="shared" si="559"/>
        <v>Normal</v>
      </c>
    </row>
    <row r="3544" spans="1:29" x14ac:dyDescent="0.35">
      <c r="A3544" s="18" t="s">
        <v>5409</v>
      </c>
      <c r="B3544" s="19">
        <v>40080</v>
      </c>
      <c r="C3544" s="18" t="s">
        <v>50</v>
      </c>
      <c r="D3544" s="18" t="s">
        <v>27</v>
      </c>
      <c r="E3544" s="18" t="s">
        <v>21</v>
      </c>
      <c r="F3544" s="18" t="s">
        <v>22</v>
      </c>
      <c r="G3544" s="18" t="s">
        <v>110</v>
      </c>
      <c r="H3544" s="18" t="s">
        <v>5000</v>
      </c>
      <c r="I3544" s="18" t="s">
        <v>5410</v>
      </c>
      <c r="J3544" s="20">
        <v>1000</v>
      </c>
      <c r="K3544" s="20">
        <v>2163</v>
      </c>
      <c r="L3544" s="20">
        <v>19</v>
      </c>
      <c r="M3544" s="20">
        <v>0</v>
      </c>
      <c r="N3544" s="20">
        <v>6.7</v>
      </c>
      <c r="O3544" s="20">
        <v>63</v>
      </c>
      <c r="P3544" s="20">
        <v>96</v>
      </c>
      <c r="Q3544" s="3">
        <v>115862</v>
      </c>
      <c r="R3544" s="3">
        <v>6000000</v>
      </c>
      <c r="S3544" s="3">
        <f t="shared" si="550"/>
        <v>-5884138</v>
      </c>
      <c r="T3544" s="4">
        <f t="shared" si="551"/>
        <v>-0.98068966666666668</v>
      </c>
      <c r="U3544" s="5">
        <f t="shared" si="552"/>
        <v>26.407724133333335</v>
      </c>
      <c r="V3544" s="2">
        <f t="shared" si="553"/>
        <v>2009</v>
      </c>
      <c r="W3544" s="18" t="str">
        <f t="shared" si="554"/>
        <v>sentyabr</v>
      </c>
      <c r="X3544" s="18" t="str">
        <f t="shared" si="555"/>
        <v>Shana Feste</v>
      </c>
      <c r="Y3544" s="18" t="str">
        <f t="shared" si="556"/>
        <v>THE GREATEST</v>
      </c>
      <c r="Z3544" s="18" t="str">
        <f t="shared" si="557"/>
        <v>Normal</v>
      </c>
      <c r="AA3544" s="18" t="str">
        <f>VLOOKUP(D3544, lookups!$A$2:$B$18, 2, FALSE)</f>
        <v>Medium Budget</v>
      </c>
      <c r="AB3544" s="18" t="str">
        <f t="shared" si="558"/>
        <v>Not Recommended</v>
      </c>
      <c r="AC3544" s="18" t="str">
        <f t="shared" si="559"/>
        <v>Normal</v>
      </c>
    </row>
    <row r="3545" spans="1:29" x14ac:dyDescent="0.35">
      <c r="A3545" s="18" t="s">
        <v>5099</v>
      </c>
      <c r="B3545" s="19">
        <v>39806</v>
      </c>
      <c r="C3545" s="18" t="s">
        <v>50</v>
      </c>
      <c r="D3545" s="18" t="s">
        <v>38</v>
      </c>
      <c r="E3545" s="18" t="s">
        <v>21</v>
      </c>
      <c r="F3545" s="18" t="s">
        <v>101</v>
      </c>
      <c r="G3545" s="18" t="s">
        <v>150</v>
      </c>
      <c r="H3545" s="18" t="s">
        <v>2450</v>
      </c>
      <c r="I3545" s="18" t="s">
        <v>5100</v>
      </c>
      <c r="J3545" s="20">
        <v>611</v>
      </c>
      <c r="K3545" s="20">
        <v>1739</v>
      </c>
      <c r="L3545" s="20">
        <v>8</v>
      </c>
      <c r="M3545" s="20">
        <v>0</v>
      </c>
      <c r="N3545" s="20">
        <v>6.2</v>
      </c>
      <c r="O3545" s="20">
        <v>22</v>
      </c>
      <c r="P3545" s="20">
        <v>106</v>
      </c>
      <c r="Q3545" s="3">
        <v>115504</v>
      </c>
      <c r="R3545" s="3">
        <v>14000000</v>
      </c>
      <c r="S3545" s="3">
        <f t="shared" si="550"/>
        <v>-13884496</v>
      </c>
      <c r="T3545" s="4">
        <f t="shared" si="551"/>
        <v>-0.99174971428571423</v>
      </c>
      <c r="U3545" s="5">
        <f t="shared" si="552"/>
        <v>24.403300114285717</v>
      </c>
      <c r="V3545" s="2">
        <f t="shared" si="553"/>
        <v>2008</v>
      </c>
      <c r="W3545" s="18" t="str">
        <f t="shared" si="554"/>
        <v>dekabr</v>
      </c>
      <c r="X3545" s="18" t="str">
        <f t="shared" si="555"/>
        <v>James Dodson</v>
      </c>
      <c r="Y3545" s="18" t="str">
        <f t="shared" si="556"/>
        <v>THE OTHER END OF THE LİNE</v>
      </c>
      <c r="Z3545" s="18" t="str">
        <f t="shared" si="557"/>
        <v>Normal</v>
      </c>
      <c r="AA3545" s="18" t="str">
        <f>VLOOKUP(D3545, lookups!$A$2:$B$18, 2, FALSE)</f>
        <v>Medium Budget</v>
      </c>
      <c r="AB3545" s="18" t="str">
        <f t="shared" si="558"/>
        <v>Not Recommended</v>
      </c>
      <c r="AC3545" s="18" t="str">
        <f t="shared" si="559"/>
        <v>Normal</v>
      </c>
    </row>
    <row r="3546" spans="1:29" x14ac:dyDescent="0.35">
      <c r="A3546" s="18" t="s">
        <v>2965</v>
      </c>
      <c r="B3546" s="19">
        <v>37438</v>
      </c>
      <c r="C3546" s="18" t="s">
        <v>50</v>
      </c>
      <c r="D3546" s="18" t="s">
        <v>27</v>
      </c>
      <c r="E3546" s="18" t="s">
        <v>21</v>
      </c>
      <c r="F3546" s="18" t="s">
        <v>101</v>
      </c>
      <c r="G3546" s="18" t="s">
        <v>110</v>
      </c>
      <c r="H3546" s="18" t="s">
        <v>2966</v>
      </c>
      <c r="I3546" s="18" t="s">
        <v>2266</v>
      </c>
      <c r="J3546" s="20">
        <v>149</v>
      </c>
      <c r="K3546" s="20">
        <v>251</v>
      </c>
      <c r="L3546" s="20">
        <v>608</v>
      </c>
      <c r="M3546" s="20">
        <v>484</v>
      </c>
      <c r="N3546" s="20">
        <v>7.6</v>
      </c>
      <c r="O3546" s="20">
        <v>81</v>
      </c>
      <c r="P3546" s="20">
        <v>121</v>
      </c>
      <c r="Q3546" s="3">
        <v>112935</v>
      </c>
      <c r="R3546" s="3">
        <v>9000000</v>
      </c>
      <c r="S3546" s="3">
        <f t="shared" si="550"/>
        <v>-8887065</v>
      </c>
      <c r="T3546" s="4">
        <f t="shared" si="551"/>
        <v>-0.98745166666666662</v>
      </c>
      <c r="U3546" s="5">
        <f t="shared" si="552"/>
        <v>30.053419333333334</v>
      </c>
      <c r="V3546" s="2">
        <f t="shared" si="553"/>
        <v>2002</v>
      </c>
      <c r="W3546" s="18" t="str">
        <f t="shared" si="554"/>
        <v>iyul</v>
      </c>
      <c r="X3546" s="18" t="str">
        <f t="shared" si="555"/>
        <v>Mike Leigh</v>
      </c>
      <c r="Y3546" s="18" t="str">
        <f t="shared" si="556"/>
        <v>ALL OR NOTHİNG</v>
      </c>
      <c r="Z3546" s="18" t="str">
        <f t="shared" si="557"/>
        <v>Normal</v>
      </c>
      <c r="AA3546" s="18" t="str">
        <f>VLOOKUP(D3546, lookups!$A$2:$B$18, 2, FALSE)</f>
        <v>Medium Budget</v>
      </c>
      <c r="AB3546" s="18" t="str">
        <f t="shared" si="558"/>
        <v>Not Recommended</v>
      </c>
      <c r="AC3546" s="18" t="str">
        <f t="shared" si="559"/>
        <v>Normal</v>
      </c>
    </row>
    <row r="3547" spans="1:29" x14ac:dyDescent="0.35">
      <c r="A3547" s="18" t="s">
        <v>6083</v>
      </c>
      <c r="B3547" s="19">
        <v>41224</v>
      </c>
      <c r="C3547" s="18" t="s">
        <v>50</v>
      </c>
      <c r="D3547" s="18" t="s">
        <v>195</v>
      </c>
      <c r="E3547" s="18" t="s">
        <v>21</v>
      </c>
      <c r="F3547" s="18" t="s">
        <v>22</v>
      </c>
      <c r="G3547" s="18" t="s">
        <v>23</v>
      </c>
      <c r="H3547" s="18" t="s">
        <v>6084</v>
      </c>
      <c r="I3547" s="18" t="s">
        <v>6085</v>
      </c>
      <c r="J3547" s="20">
        <v>2</v>
      </c>
      <c r="K3547" s="20">
        <v>2</v>
      </c>
      <c r="L3547" s="20">
        <v>15</v>
      </c>
      <c r="M3547" s="20">
        <v>801</v>
      </c>
      <c r="N3547" s="20">
        <v>7.5</v>
      </c>
      <c r="O3547" s="20">
        <v>22</v>
      </c>
      <c r="P3547" s="20">
        <v>86</v>
      </c>
      <c r="Q3547" s="3">
        <v>111300</v>
      </c>
      <c r="R3547" s="3">
        <v>225000</v>
      </c>
      <c r="S3547" s="3">
        <f t="shared" si="550"/>
        <v>-113700</v>
      </c>
      <c r="T3547" s="4">
        <f t="shared" si="551"/>
        <v>-0.5053333333333333</v>
      </c>
      <c r="U3547" s="5">
        <f t="shared" si="552"/>
        <v>29.877966666666669</v>
      </c>
      <c r="V3547" s="2">
        <f t="shared" si="553"/>
        <v>2012</v>
      </c>
      <c r="W3547" s="18" t="str">
        <f t="shared" si="554"/>
        <v>noyabr</v>
      </c>
      <c r="X3547" s="18" t="str">
        <f t="shared" si="555"/>
        <v>Tom Putnam</v>
      </c>
      <c r="Y3547" s="18" t="str">
        <f t="shared" si="556"/>
        <v>BURN</v>
      </c>
      <c r="Z3547" s="18" t="str">
        <f t="shared" si="557"/>
        <v>Normal</v>
      </c>
      <c r="AA3547" s="18" t="str">
        <f>VLOOKUP(D3547, lookups!$A$2:$B$18, 2, FALSE)</f>
        <v>Low Budget</v>
      </c>
      <c r="AB3547" s="18" t="str">
        <f t="shared" si="558"/>
        <v>Not Recommended</v>
      </c>
      <c r="AC3547" s="18" t="str">
        <f t="shared" si="559"/>
        <v>Normal</v>
      </c>
    </row>
    <row r="3548" spans="1:29" x14ac:dyDescent="0.35">
      <c r="A3548" s="18" t="s">
        <v>2253</v>
      </c>
      <c r="B3548" s="19">
        <v>36210</v>
      </c>
      <c r="C3548" s="18" t="s">
        <v>19</v>
      </c>
      <c r="D3548" s="18" t="s">
        <v>38</v>
      </c>
      <c r="E3548" s="18" t="s">
        <v>21</v>
      </c>
      <c r="F3548" s="18" t="s">
        <v>22</v>
      </c>
      <c r="H3548" s="18" t="s">
        <v>2254</v>
      </c>
      <c r="I3548" s="18" t="s">
        <v>2255</v>
      </c>
      <c r="J3548" s="20">
        <v>142</v>
      </c>
      <c r="K3548" s="20">
        <v>168</v>
      </c>
      <c r="L3548" s="20">
        <v>14</v>
      </c>
      <c r="M3548" s="20">
        <v>73</v>
      </c>
      <c r="N3548" s="20">
        <v>7.3</v>
      </c>
      <c r="O3548" s="20">
        <v>18</v>
      </c>
      <c r="P3548" s="20">
        <v>88</v>
      </c>
      <c r="Q3548" s="3">
        <v>110720</v>
      </c>
      <c r="R3548" s="3">
        <v>1200000</v>
      </c>
      <c r="S3548" s="3">
        <f t="shared" si="550"/>
        <v>-1089280</v>
      </c>
      <c r="T3548" s="4">
        <f t="shared" si="551"/>
        <v>-0.90773333333333328</v>
      </c>
      <c r="U3548" s="5">
        <f t="shared" si="552"/>
        <v>28.844206666666668</v>
      </c>
      <c r="V3548" s="2">
        <f t="shared" si="553"/>
        <v>1999</v>
      </c>
      <c r="W3548" s="18" t="str">
        <f t="shared" si="554"/>
        <v>fevral</v>
      </c>
      <c r="X3548" s="18" t="str">
        <f t="shared" si="555"/>
        <v>Robinson Devor</v>
      </c>
      <c r="Y3548" s="18" t="str">
        <f t="shared" si="556"/>
        <v>THE WOMAN CHASER</v>
      </c>
      <c r="Z3548" s="18" t="str">
        <f t="shared" si="557"/>
        <v>Normal</v>
      </c>
      <c r="AA3548" s="18" t="str">
        <f>VLOOKUP(D3548, lookups!$A$2:$B$18, 2, FALSE)</f>
        <v>Medium Budget</v>
      </c>
      <c r="AB3548" s="18" t="str">
        <f t="shared" si="558"/>
        <v>Not Recommended</v>
      </c>
      <c r="AC3548" s="18" t="str">
        <f t="shared" si="559"/>
        <v>Normal</v>
      </c>
    </row>
    <row r="3549" spans="1:29" x14ac:dyDescent="0.35">
      <c r="A3549" s="18" t="s">
        <v>2890</v>
      </c>
      <c r="B3549" s="19">
        <v>37015</v>
      </c>
      <c r="C3549" s="18" t="s">
        <v>19</v>
      </c>
      <c r="D3549" s="18" t="s">
        <v>38</v>
      </c>
      <c r="E3549" s="18" t="s">
        <v>21</v>
      </c>
      <c r="F3549" s="18" t="s">
        <v>22</v>
      </c>
      <c r="G3549" s="18" t="s">
        <v>102</v>
      </c>
      <c r="H3549" s="18" t="s">
        <v>2891</v>
      </c>
      <c r="I3549" s="18" t="s">
        <v>2892</v>
      </c>
      <c r="J3549" s="20">
        <v>126</v>
      </c>
      <c r="K3549" s="20">
        <v>284</v>
      </c>
      <c r="L3549" s="20">
        <v>56</v>
      </c>
      <c r="M3549" s="20">
        <v>0</v>
      </c>
      <c r="N3549" s="20">
        <v>7</v>
      </c>
      <c r="O3549" s="20">
        <v>88</v>
      </c>
      <c r="P3549" s="20">
        <v>90</v>
      </c>
      <c r="Q3549" s="3">
        <v>110536</v>
      </c>
      <c r="R3549" s="3">
        <v>40000</v>
      </c>
      <c r="S3549" s="3">
        <f t="shared" si="550"/>
        <v>70536</v>
      </c>
      <c r="T3549" s="4">
        <f t="shared" si="551"/>
        <v>1.7634000000000001</v>
      </c>
      <c r="U3549" s="5">
        <f t="shared" si="552"/>
        <v>28.705359999999999</v>
      </c>
      <c r="V3549" s="2">
        <f t="shared" si="553"/>
        <v>2001</v>
      </c>
      <c r="W3549" s="18" t="str">
        <f t="shared" si="554"/>
        <v>may</v>
      </c>
      <c r="X3549" s="18" t="str">
        <f t="shared" si="555"/>
        <v>Larry Blamire</v>
      </c>
      <c r="Y3549" s="18" t="str">
        <f t="shared" si="556"/>
        <v>THE LOST SKELETON OF CADAVRA</v>
      </c>
      <c r="Z3549" s="18" t="str">
        <f t="shared" si="557"/>
        <v>Normal</v>
      </c>
      <c r="AA3549" s="18" t="str">
        <f>VLOOKUP(D3549, lookups!$A$2:$B$18, 2, FALSE)</f>
        <v>Medium Budget</v>
      </c>
      <c r="AB3549" s="18" t="str">
        <f t="shared" si="558"/>
        <v>Not Recommended</v>
      </c>
      <c r="AC3549" s="18" t="str">
        <f t="shared" si="559"/>
        <v>Normal</v>
      </c>
    </row>
    <row r="3550" spans="1:29" x14ac:dyDescent="0.35">
      <c r="A3550" s="18" t="s">
        <v>5201</v>
      </c>
      <c r="B3550" s="19">
        <v>40042</v>
      </c>
      <c r="C3550" s="18" t="s">
        <v>50</v>
      </c>
      <c r="D3550" s="18" t="s">
        <v>38</v>
      </c>
      <c r="E3550" s="18" t="s">
        <v>21</v>
      </c>
      <c r="F3550" s="18" t="s">
        <v>352</v>
      </c>
      <c r="G3550" s="18" t="s">
        <v>150</v>
      </c>
      <c r="H3550" s="18" t="s">
        <v>5202</v>
      </c>
      <c r="I3550" s="18" t="s">
        <v>5203</v>
      </c>
      <c r="J3550" s="20">
        <v>46</v>
      </c>
      <c r="K3550" s="20">
        <v>225</v>
      </c>
      <c r="L3550" s="20">
        <v>3</v>
      </c>
      <c r="M3550" s="20">
        <v>479</v>
      </c>
      <c r="N3550" s="20">
        <v>6.3</v>
      </c>
      <c r="O3550" s="20">
        <v>33</v>
      </c>
      <c r="P3550" s="20">
        <v>88</v>
      </c>
      <c r="Q3550" s="3">
        <v>110029</v>
      </c>
      <c r="R3550" s="3">
        <v>6500000</v>
      </c>
      <c r="S3550" s="3">
        <f t="shared" si="550"/>
        <v>-6389971</v>
      </c>
      <c r="T3550" s="4">
        <f t="shared" si="551"/>
        <v>-0.98307246153846151</v>
      </c>
      <c r="U3550" s="5">
        <f t="shared" si="552"/>
        <v>24.854671015384614</v>
      </c>
      <c r="V3550" s="2">
        <f t="shared" si="553"/>
        <v>2009</v>
      </c>
      <c r="W3550" s="18" t="str">
        <f t="shared" si="554"/>
        <v>avgust</v>
      </c>
      <c r="X3550" s="18" t="str">
        <f t="shared" si="555"/>
        <v>Rachel Perkins</v>
      </c>
      <c r="Y3550" s="18" t="str">
        <f t="shared" si="556"/>
        <v>BRAN NUE DAE</v>
      </c>
      <c r="Z3550" s="18" t="str">
        <f t="shared" si="557"/>
        <v>Normal</v>
      </c>
      <c r="AA3550" s="18" t="str">
        <f>VLOOKUP(D3550, lookups!$A$2:$B$18, 2, FALSE)</f>
        <v>Medium Budget</v>
      </c>
      <c r="AB3550" s="18" t="str">
        <f t="shared" si="558"/>
        <v>Not Recommended</v>
      </c>
      <c r="AC3550" s="18" t="str">
        <f t="shared" si="559"/>
        <v>Normal</v>
      </c>
    </row>
    <row r="3551" spans="1:29" x14ac:dyDescent="0.35">
      <c r="A3551" s="18" t="s">
        <v>4991</v>
      </c>
      <c r="B3551" s="19">
        <v>39570</v>
      </c>
      <c r="C3551" s="18" t="s">
        <v>50</v>
      </c>
      <c r="D3551" s="18" t="s">
        <v>20</v>
      </c>
      <c r="E3551" s="18" t="s">
        <v>21</v>
      </c>
      <c r="F3551" s="18" t="s">
        <v>22</v>
      </c>
      <c r="G3551" s="18" t="s">
        <v>110</v>
      </c>
      <c r="H3551" s="18" t="s">
        <v>1412</v>
      </c>
      <c r="I3551" s="18" t="s">
        <v>4992</v>
      </c>
      <c r="J3551" s="20">
        <v>905</v>
      </c>
      <c r="K3551" s="20">
        <v>3185</v>
      </c>
      <c r="L3551" s="20">
        <v>3</v>
      </c>
      <c r="M3551" s="20">
        <v>3000</v>
      </c>
      <c r="N3551" s="20">
        <v>6</v>
      </c>
      <c r="O3551" s="20">
        <v>79</v>
      </c>
      <c r="P3551" s="20">
        <v>95</v>
      </c>
      <c r="Q3551" s="3">
        <v>108662</v>
      </c>
      <c r="R3551" s="3">
        <v>8000000</v>
      </c>
      <c r="S3551" s="3">
        <f t="shared" si="550"/>
        <v>-7891338</v>
      </c>
      <c r="T3551" s="4">
        <f t="shared" si="551"/>
        <v>-0.98641725000000002</v>
      </c>
      <c r="U3551" s="5">
        <f t="shared" si="552"/>
        <v>23.9054331</v>
      </c>
      <c r="V3551" s="2">
        <f t="shared" si="553"/>
        <v>2008</v>
      </c>
      <c r="W3551" s="18" t="str">
        <f t="shared" si="554"/>
        <v>may</v>
      </c>
      <c r="X3551" s="18" t="str">
        <f t="shared" si="555"/>
        <v>Marc SchÃ¶lermann</v>
      </c>
      <c r="Y3551" s="18" t="str">
        <f t="shared" si="556"/>
        <v>PATHOLOGY</v>
      </c>
      <c r="Z3551" s="18" t="str">
        <f t="shared" si="557"/>
        <v>Normal</v>
      </c>
      <c r="AA3551" s="18" t="str">
        <f>VLOOKUP(D3551, lookups!$A$2:$B$18, 2, FALSE)</f>
        <v>Medium Budget</v>
      </c>
      <c r="AB3551" s="18" t="str">
        <f t="shared" si="558"/>
        <v>Not Recommended</v>
      </c>
      <c r="AC3551" s="18" t="str">
        <f t="shared" si="559"/>
        <v>Normal</v>
      </c>
    </row>
    <row r="3552" spans="1:29" x14ac:dyDescent="0.35">
      <c r="A3552" s="18" t="s">
        <v>5179</v>
      </c>
      <c r="B3552" s="19">
        <v>39875</v>
      </c>
      <c r="C3552" s="18" t="s">
        <v>50</v>
      </c>
      <c r="D3552" s="18" t="s">
        <v>27</v>
      </c>
      <c r="E3552" s="18" t="s">
        <v>21</v>
      </c>
      <c r="F3552" s="18" t="s">
        <v>22</v>
      </c>
      <c r="G3552" s="18" t="s">
        <v>110</v>
      </c>
      <c r="H3552" s="18" t="s">
        <v>477</v>
      </c>
      <c r="I3552" s="18" t="s">
        <v>5180</v>
      </c>
      <c r="J3552" s="20">
        <v>14000</v>
      </c>
      <c r="K3552" s="20">
        <v>15860</v>
      </c>
      <c r="L3552" s="20">
        <v>0</v>
      </c>
      <c r="M3552" s="20">
        <v>7000</v>
      </c>
      <c r="N3552" s="20">
        <v>5.9</v>
      </c>
      <c r="O3552" s="20">
        <v>138</v>
      </c>
      <c r="P3552" s="20">
        <v>104</v>
      </c>
      <c r="Q3552" s="3">
        <v>108229</v>
      </c>
      <c r="R3552" s="3">
        <v>4500000</v>
      </c>
      <c r="S3552" s="3">
        <f t="shared" si="550"/>
        <v>-4391771</v>
      </c>
      <c r="T3552" s="4">
        <f t="shared" si="551"/>
        <v>-0.97594911111111116</v>
      </c>
      <c r="U3552" s="5">
        <f t="shared" si="552"/>
        <v>23.909620355555557</v>
      </c>
      <c r="V3552" s="2">
        <f t="shared" si="553"/>
        <v>2009</v>
      </c>
      <c r="W3552" s="18" t="str">
        <f t="shared" si="554"/>
        <v>mart</v>
      </c>
      <c r="X3552" s="18" t="str">
        <f t="shared" si="555"/>
        <v>Agnieszka Wojtowicz-Vosloo</v>
      </c>
      <c r="Y3552" s="18" t="str">
        <f t="shared" si="556"/>
        <v>AFTER.LİFE</v>
      </c>
      <c r="Z3552" s="18" t="str">
        <f t="shared" si="557"/>
        <v>Normal</v>
      </c>
      <c r="AA3552" s="18" t="str">
        <f>VLOOKUP(D3552, lookups!$A$2:$B$18, 2, FALSE)</f>
        <v>Medium Budget</v>
      </c>
      <c r="AB3552" s="18" t="str">
        <f t="shared" si="558"/>
        <v>Not Recommended</v>
      </c>
      <c r="AC3552" s="18" t="str">
        <f t="shared" si="559"/>
        <v>High Buzz Mismatch</v>
      </c>
    </row>
    <row r="3553" spans="1:29" x14ac:dyDescent="0.35">
      <c r="A3553" s="18" t="s">
        <v>6653</v>
      </c>
      <c r="B3553" s="19">
        <v>41977</v>
      </c>
      <c r="C3553" s="18" t="s">
        <v>50</v>
      </c>
      <c r="D3553" s="18" t="s">
        <v>20</v>
      </c>
      <c r="E3553" s="18" t="s">
        <v>21</v>
      </c>
      <c r="F3553" s="18" t="s">
        <v>179</v>
      </c>
      <c r="G3553" s="18" t="s">
        <v>110</v>
      </c>
      <c r="H3553" s="18" t="s">
        <v>4032</v>
      </c>
      <c r="I3553" s="18" t="s">
        <v>6654</v>
      </c>
      <c r="J3553" s="20">
        <v>14000</v>
      </c>
      <c r="K3553" s="20">
        <v>14492</v>
      </c>
      <c r="L3553" s="20">
        <v>30</v>
      </c>
      <c r="M3553" s="20">
        <v>0</v>
      </c>
      <c r="N3553" s="20">
        <v>6.6</v>
      </c>
      <c r="O3553" s="20">
        <v>106</v>
      </c>
      <c r="P3553" s="20">
        <v>120</v>
      </c>
      <c r="Q3553" s="3">
        <v>106869</v>
      </c>
      <c r="R3553" s="3">
        <v>17000000</v>
      </c>
      <c r="S3553" s="3">
        <f t="shared" si="550"/>
        <v>-16893131</v>
      </c>
      <c r="T3553" s="4">
        <f t="shared" si="551"/>
        <v>-0.9937135882352941</v>
      </c>
      <c r="U3553" s="5">
        <f t="shared" si="552"/>
        <v>26.00251456470588</v>
      </c>
      <c r="V3553" s="2">
        <f t="shared" si="553"/>
        <v>2014</v>
      </c>
      <c r="W3553" s="18" t="str">
        <f t="shared" si="554"/>
        <v>dekabr</v>
      </c>
      <c r="X3553" s="18" t="str">
        <f t="shared" si="555"/>
        <v>Andrea Di Stefano</v>
      </c>
      <c r="Y3553" s="18" t="str">
        <f t="shared" si="556"/>
        <v>ESCOBAR: PARADİSE LOST</v>
      </c>
      <c r="Z3553" s="18" t="str">
        <f t="shared" si="557"/>
        <v>Normal</v>
      </c>
      <c r="AA3553" s="18" t="str">
        <f>VLOOKUP(D3553, lookups!$A$2:$B$18, 2, FALSE)</f>
        <v>Medium Budget</v>
      </c>
      <c r="AB3553" s="18" t="str">
        <f t="shared" si="558"/>
        <v>Not Recommended</v>
      </c>
      <c r="AC3553" s="18" t="str">
        <f t="shared" si="559"/>
        <v>Normal</v>
      </c>
    </row>
    <row r="3554" spans="1:29" x14ac:dyDescent="0.35">
      <c r="A3554" s="18" t="s">
        <v>6946</v>
      </c>
      <c r="B3554" s="19">
        <v>42311</v>
      </c>
      <c r="C3554" s="18" t="s">
        <v>50</v>
      </c>
      <c r="D3554" s="18" t="s">
        <v>38</v>
      </c>
      <c r="E3554" s="18" t="s">
        <v>21</v>
      </c>
      <c r="F3554" s="18" t="s">
        <v>22</v>
      </c>
      <c r="H3554" s="18" t="s">
        <v>6947</v>
      </c>
      <c r="I3554" s="18" t="s">
        <v>6948</v>
      </c>
      <c r="J3554" s="20">
        <v>563</v>
      </c>
      <c r="K3554" s="20">
        <v>2628</v>
      </c>
      <c r="L3554" s="20">
        <v>102</v>
      </c>
      <c r="M3554" s="20">
        <v>212</v>
      </c>
      <c r="N3554" s="20">
        <v>6.1</v>
      </c>
      <c r="O3554" s="20">
        <v>14</v>
      </c>
      <c r="P3554" s="20">
        <v>98</v>
      </c>
      <c r="Q3554" s="3">
        <v>105943</v>
      </c>
      <c r="R3554" s="3">
        <v>1500000</v>
      </c>
      <c r="S3554" s="3">
        <f t="shared" si="550"/>
        <v>-1394057</v>
      </c>
      <c r="T3554" s="4">
        <f t="shared" si="551"/>
        <v>-0.92937133333333333</v>
      </c>
      <c r="U3554" s="5">
        <f t="shared" si="552"/>
        <v>24.049451466666664</v>
      </c>
      <c r="V3554" s="2">
        <f t="shared" si="553"/>
        <v>2015</v>
      </c>
      <c r="W3554" s="18" t="str">
        <f t="shared" si="554"/>
        <v>noyabr</v>
      </c>
      <c r="X3554" s="18" t="str">
        <f t="shared" si="555"/>
        <v>Adam Carolla</v>
      </c>
      <c r="Y3554" s="18" t="str">
        <f t="shared" si="556"/>
        <v>ROAD HARD</v>
      </c>
      <c r="Z3554" s="18" t="str">
        <f t="shared" si="557"/>
        <v>Normal</v>
      </c>
      <c r="AA3554" s="18" t="str">
        <f>VLOOKUP(D3554, lookups!$A$2:$B$18, 2, FALSE)</f>
        <v>Medium Budget</v>
      </c>
      <c r="AB3554" s="18" t="str">
        <f t="shared" si="558"/>
        <v>Not Recommended</v>
      </c>
      <c r="AC3554" s="18" t="str">
        <f t="shared" si="559"/>
        <v>Normal</v>
      </c>
    </row>
    <row r="3555" spans="1:29" x14ac:dyDescent="0.35">
      <c r="A3555" s="18" t="s">
        <v>2097</v>
      </c>
      <c r="B3555" s="19">
        <v>36473</v>
      </c>
      <c r="C3555" s="18" t="s">
        <v>50</v>
      </c>
      <c r="D3555" s="18" t="s">
        <v>38</v>
      </c>
      <c r="E3555" s="18" t="s">
        <v>21</v>
      </c>
      <c r="F3555" s="18" t="s">
        <v>101</v>
      </c>
      <c r="G3555" s="18" t="s">
        <v>110</v>
      </c>
      <c r="H3555" s="18" t="s">
        <v>2098</v>
      </c>
      <c r="I3555" s="18" t="s">
        <v>2099</v>
      </c>
      <c r="J3555" s="20">
        <v>798</v>
      </c>
      <c r="K3555" s="20">
        <v>1430</v>
      </c>
      <c r="L3555" s="20">
        <v>8</v>
      </c>
      <c r="M3555" s="20">
        <v>0</v>
      </c>
      <c r="N3555" s="20">
        <v>7.1</v>
      </c>
      <c r="O3555" s="20">
        <v>47</v>
      </c>
      <c r="P3555" s="20">
        <v>99</v>
      </c>
      <c r="Q3555" s="3">
        <v>104257</v>
      </c>
      <c r="R3555" s="3">
        <v>2200000</v>
      </c>
      <c r="S3555" s="3">
        <f t="shared" si="550"/>
        <v>-2095743</v>
      </c>
      <c r="T3555" s="4">
        <f t="shared" si="551"/>
        <v>-0.95261045454545457</v>
      </c>
      <c r="U3555" s="5">
        <f t="shared" si="552"/>
        <v>28.018955818181816</v>
      </c>
      <c r="V3555" s="2">
        <f t="shared" si="553"/>
        <v>1999</v>
      </c>
      <c r="W3555" s="18" t="str">
        <f t="shared" si="554"/>
        <v>noyabr</v>
      </c>
      <c r="X3555" s="18" t="str">
        <f t="shared" si="555"/>
        <v>Justin Kerrigan</v>
      </c>
      <c r="Y3555" s="18" t="str">
        <f t="shared" si="556"/>
        <v>HUMAN TRAFFİC</v>
      </c>
      <c r="Z3555" s="18" t="str">
        <f t="shared" si="557"/>
        <v>Normal</v>
      </c>
      <c r="AA3555" s="18" t="str">
        <f>VLOOKUP(D3555, lookups!$A$2:$B$18, 2, FALSE)</f>
        <v>Medium Budget</v>
      </c>
      <c r="AB3555" s="18" t="str">
        <f t="shared" si="558"/>
        <v>Not Recommended</v>
      </c>
      <c r="AC3555" s="18" t="str">
        <f t="shared" si="559"/>
        <v>Normal</v>
      </c>
    </row>
    <row r="3556" spans="1:29" x14ac:dyDescent="0.35">
      <c r="A3556" s="18" t="s">
        <v>4569</v>
      </c>
      <c r="B3556" s="19">
        <v>38781</v>
      </c>
      <c r="C3556" s="18" t="s">
        <v>50</v>
      </c>
      <c r="D3556" s="18" t="s">
        <v>38</v>
      </c>
      <c r="E3556" s="18" t="s">
        <v>21</v>
      </c>
      <c r="F3556" s="18" t="s">
        <v>22</v>
      </c>
      <c r="G3556" s="18" t="s">
        <v>110</v>
      </c>
      <c r="H3556" s="18" t="s">
        <v>2834</v>
      </c>
      <c r="I3556" s="18" t="s">
        <v>4570</v>
      </c>
      <c r="J3556" s="20">
        <v>1000</v>
      </c>
      <c r="K3556" s="20">
        <v>4720</v>
      </c>
      <c r="L3556" s="20">
        <v>21</v>
      </c>
      <c r="M3556" s="20">
        <v>11000</v>
      </c>
      <c r="N3556" s="20">
        <v>7.4</v>
      </c>
      <c r="O3556" s="20">
        <v>117</v>
      </c>
      <c r="P3556" s="20">
        <v>88</v>
      </c>
      <c r="Q3556" s="3">
        <v>104077</v>
      </c>
      <c r="R3556" s="3">
        <v>1000000</v>
      </c>
      <c r="S3556" s="3">
        <f t="shared" si="550"/>
        <v>-895923</v>
      </c>
      <c r="T3556" s="4">
        <f t="shared" si="551"/>
        <v>-0.89592300000000002</v>
      </c>
      <c r="U3556" s="5">
        <f t="shared" si="552"/>
        <v>30.341630800000004</v>
      </c>
      <c r="V3556" s="2">
        <f t="shared" si="553"/>
        <v>2006</v>
      </c>
      <c r="W3556" s="18" t="str">
        <f t="shared" si="554"/>
        <v>mart</v>
      </c>
      <c r="X3556" s="18" t="str">
        <f t="shared" si="555"/>
        <v>Goran Dukic</v>
      </c>
      <c r="Y3556" s="18" t="str">
        <f t="shared" si="556"/>
        <v>WRİSTCUTTERS: A LOVE STORY</v>
      </c>
      <c r="Z3556" s="18" t="str">
        <f t="shared" si="557"/>
        <v>Normal</v>
      </c>
      <c r="AA3556" s="18" t="str">
        <f>VLOOKUP(D3556, lookups!$A$2:$B$18, 2, FALSE)</f>
        <v>Medium Budget</v>
      </c>
      <c r="AB3556" s="18" t="str">
        <f t="shared" si="558"/>
        <v>Not Recommended</v>
      </c>
      <c r="AC3556" s="18" t="str">
        <f t="shared" si="559"/>
        <v>Normal</v>
      </c>
    </row>
    <row r="3557" spans="1:29" x14ac:dyDescent="0.35">
      <c r="A3557" s="18" t="s">
        <v>4986</v>
      </c>
      <c r="B3557" s="19">
        <v>39463</v>
      </c>
      <c r="C3557" s="18" t="s">
        <v>50</v>
      </c>
      <c r="D3557" s="18" t="s">
        <v>95</v>
      </c>
      <c r="E3557" s="18" t="s">
        <v>2885</v>
      </c>
      <c r="F3557" s="18" t="s">
        <v>2886</v>
      </c>
      <c r="G3557" s="18" t="s">
        <v>110</v>
      </c>
      <c r="H3557" s="18" t="s">
        <v>4987</v>
      </c>
      <c r="I3557" s="18" t="s">
        <v>4988</v>
      </c>
      <c r="J3557" s="20">
        <v>64</v>
      </c>
      <c r="K3557" s="20">
        <v>134</v>
      </c>
      <c r="L3557" s="20">
        <v>0</v>
      </c>
      <c r="M3557" s="20">
        <v>0</v>
      </c>
      <c r="N3557" s="20">
        <v>6.2</v>
      </c>
      <c r="O3557" s="20">
        <v>110</v>
      </c>
      <c r="P3557" s="20">
        <v>110</v>
      </c>
      <c r="Q3557" s="3">
        <v>102055</v>
      </c>
      <c r="R3557" s="3">
        <v>300000000</v>
      </c>
      <c r="S3557" s="3">
        <f t="shared" si="550"/>
        <v>-299897945</v>
      </c>
      <c r="T3557" s="4">
        <f t="shared" si="551"/>
        <v>-0.9996598166666667</v>
      </c>
      <c r="U3557" s="5">
        <f t="shared" si="552"/>
        <v>24.400136073333336</v>
      </c>
      <c r="V3557" s="2">
        <f t="shared" si="553"/>
        <v>2008</v>
      </c>
      <c r="W3557" s="18" t="str">
        <f t="shared" si="554"/>
        <v>yanvar</v>
      </c>
      <c r="X3557" s="18" t="str">
        <f t="shared" si="555"/>
        <v>Tony Jaa</v>
      </c>
      <c r="Y3557" s="18" t="str">
        <f t="shared" si="556"/>
        <v>ONG-BAK 2</v>
      </c>
      <c r="Z3557" s="18" t="str">
        <f t="shared" si="557"/>
        <v>Underperformer</v>
      </c>
      <c r="AA3557" s="18" t="str">
        <f>VLOOKUP(D3557, lookups!$A$2:$B$18, 2, FALSE)</f>
        <v>High Budget</v>
      </c>
      <c r="AB3557" s="18" t="str">
        <f t="shared" si="558"/>
        <v>Not Recommended</v>
      </c>
      <c r="AC3557" s="18" t="str">
        <f t="shared" si="559"/>
        <v>Normal</v>
      </c>
    </row>
    <row r="3558" spans="1:29" x14ac:dyDescent="0.35">
      <c r="A3558" s="18" t="s">
        <v>4231</v>
      </c>
      <c r="B3558" s="19">
        <v>38510</v>
      </c>
      <c r="C3558" s="18" t="s">
        <v>50</v>
      </c>
      <c r="D3558" s="18" t="s">
        <v>38</v>
      </c>
      <c r="E3558" s="18" t="s">
        <v>21</v>
      </c>
      <c r="F3558" s="18" t="s">
        <v>22</v>
      </c>
      <c r="G3558" s="18" t="s">
        <v>110</v>
      </c>
      <c r="H3558" s="18" t="s">
        <v>2139</v>
      </c>
      <c r="I3558" s="18" t="s">
        <v>4232</v>
      </c>
      <c r="J3558" s="20">
        <v>11000</v>
      </c>
      <c r="K3558" s="20">
        <v>20009</v>
      </c>
      <c r="L3558" s="20">
        <v>9</v>
      </c>
      <c r="M3558" s="20">
        <v>414</v>
      </c>
      <c r="N3558" s="20">
        <v>6.4</v>
      </c>
      <c r="O3558" s="20">
        <v>50</v>
      </c>
      <c r="P3558" s="20">
        <v>98</v>
      </c>
      <c r="Q3558" s="3">
        <v>101228</v>
      </c>
      <c r="R3558" s="3">
        <v>3500000</v>
      </c>
      <c r="S3558" s="3">
        <f t="shared" si="550"/>
        <v>-3398772</v>
      </c>
      <c r="T3558" s="4">
        <f t="shared" si="551"/>
        <v>-0.97107771428571432</v>
      </c>
      <c r="U3558" s="5">
        <f t="shared" si="552"/>
        <v>25.252968914285717</v>
      </c>
      <c r="V3558" s="2">
        <f t="shared" si="553"/>
        <v>2005</v>
      </c>
      <c r="W3558" s="18" t="str">
        <f t="shared" si="554"/>
        <v>iyun</v>
      </c>
      <c r="X3558" s="18" t="str">
        <f t="shared" si="555"/>
        <v>Adam Rapp</v>
      </c>
      <c r="Y3558" s="18" t="str">
        <f t="shared" si="556"/>
        <v>WİNTER PASSİNG</v>
      </c>
      <c r="Z3558" s="18" t="str">
        <f t="shared" si="557"/>
        <v>Normal</v>
      </c>
      <c r="AA3558" s="18" t="str">
        <f>VLOOKUP(D3558, lookups!$A$2:$B$18, 2, FALSE)</f>
        <v>Medium Budget</v>
      </c>
      <c r="AB3558" s="18" t="str">
        <f t="shared" si="558"/>
        <v>Not Recommended</v>
      </c>
      <c r="AC3558" s="18" t="str">
        <f t="shared" si="559"/>
        <v>Normal</v>
      </c>
    </row>
    <row r="3559" spans="1:29" x14ac:dyDescent="0.35">
      <c r="A3559" s="18" t="s">
        <v>5384</v>
      </c>
      <c r="B3559" s="19">
        <v>39863</v>
      </c>
      <c r="C3559" s="18" t="s">
        <v>50</v>
      </c>
      <c r="D3559" s="18" t="s">
        <v>109</v>
      </c>
      <c r="E3559" s="18" t="s">
        <v>21</v>
      </c>
      <c r="F3559" s="18" t="s">
        <v>22</v>
      </c>
      <c r="G3559" s="18" t="s">
        <v>110</v>
      </c>
      <c r="H3559" s="18" t="s">
        <v>5385</v>
      </c>
      <c r="I3559" s="18" t="s">
        <v>4041</v>
      </c>
      <c r="J3559" s="20">
        <v>648</v>
      </c>
      <c r="K3559" s="20">
        <v>1951</v>
      </c>
      <c r="L3559" s="20">
        <v>0</v>
      </c>
      <c r="M3559" s="20">
        <v>0</v>
      </c>
      <c r="N3559" s="20">
        <v>5</v>
      </c>
      <c r="O3559" s="20">
        <v>274</v>
      </c>
      <c r="P3559" s="20">
        <v>90</v>
      </c>
      <c r="Q3559" s="3">
        <v>101055</v>
      </c>
      <c r="R3559" s="3">
        <v>4000000</v>
      </c>
      <c r="S3559" s="3">
        <f t="shared" si="550"/>
        <v>-3898945</v>
      </c>
      <c r="T3559" s="4">
        <f t="shared" si="551"/>
        <v>-0.97473624999999997</v>
      </c>
      <c r="U3559" s="5">
        <f t="shared" si="552"/>
        <v>19.6101055</v>
      </c>
      <c r="V3559" s="2">
        <f t="shared" si="553"/>
        <v>2009</v>
      </c>
      <c r="W3559" s="18" t="str">
        <f t="shared" si="554"/>
        <v>fevral</v>
      </c>
      <c r="X3559" s="18" t="str">
        <f t="shared" si="555"/>
        <v>George A. Romero</v>
      </c>
      <c r="Y3559" s="18" t="str">
        <f t="shared" si="556"/>
        <v>SURVİVAL OF THE DEAD</v>
      </c>
      <c r="Z3559" s="18" t="str">
        <f t="shared" si="557"/>
        <v>Normal</v>
      </c>
      <c r="AA3559" s="18" t="str">
        <f>VLOOKUP(D3559, lookups!$A$2:$B$18, 2, FALSE)</f>
        <v>Low Budget</v>
      </c>
      <c r="AB3559" s="18" t="str">
        <f t="shared" si="558"/>
        <v>Not Recommended</v>
      </c>
      <c r="AC3559" s="18" t="str">
        <f t="shared" si="559"/>
        <v>High Buzz Mismatch</v>
      </c>
    </row>
    <row r="3560" spans="1:29" x14ac:dyDescent="0.35">
      <c r="A3560" s="18" t="s">
        <v>5546</v>
      </c>
      <c r="B3560" s="19">
        <v>40456</v>
      </c>
      <c r="C3560" s="18" t="s">
        <v>50</v>
      </c>
      <c r="D3560" s="18" t="s">
        <v>195</v>
      </c>
      <c r="E3560" s="18" t="s">
        <v>21</v>
      </c>
      <c r="F3560" s="18" t="s">
        <v>22</v>
      </c>
      <c r="G3560" s="18" t="s">
        <v>150</v>
      </c>
      <c r="H3560" s="18" t="s">
        <v>5547</v>
      </c>
      <c r="I3560" s="18" t="s">
        <v>5548</v>
      </c>
      <c r="J3560" s="20">
        <v>875</v>
      </c>
      <c r="K3560" s="20">
        <v>2305</v>
      </c>
      <c r="L3560" s="20">
        <v>4</v>
      </c>
      <c r="M3560" s="20">
        <v>0</v>
      </c>
      <c r="N3560" s="20">
        <v>6.4</v>
      </c>
      <c r="O3560" s="20">
        <v>73</v>
      </c>
      <c r="P3560" s="20">
        <v>93</v>
      </c>
      <c r="Q3560" s="3">
        <v>100675</v>
      </c>
      <c r="R3560" s="3">
        <v>3000000</v>
      </c>
      <c r="S3560" s="3">
        <f t="shared" si="550"/>
        <v>-2899325</v>
      </c>
      <c r="T3560" s="4">
        <f t="shared" si="551"/>
        <v>-0.96644166666666664</v>
      </c>
      <c r="U3560" s="5">
        <f t="shared" si="552"/>
        <v>25.213423333333335</v>
      </c>
      <c r="V3560" s="2">
        <f t="shared" si="553"/>
        <v>2010</v>
      </c>
      <c r="W3560" s="18" t="str">
        <f t="shared" si="554"/>
        <v>oktyabr</v>
      </c>
      <c r="X3560" s="18" t="str">
        <f t="shared" si="555"/>
        <v>Heidi Ewing</v>
      </c>
      <c r="Y3560" s="18" t="str">
        <f t="shared" si="556"/>
        <v>FREAKONOMİCS</v>
      </c>
      <c r="Z3560" s="18" t="str">
        <f t="shared" si="557"/>
        <v>Normal</v>
      </c>
      <c r="AA3560" s="18" t="str">
        <f>VLOOKUP(D3560, lookups!$A$2:$B$18, 2, FALSE)</f>
        <v>Low Budget</v>
      </c>
      <c r="AB3560" s="18" t="str">
        <f t="shared" si="558"/>
        <v>Not Recommended</v>
      </c>
      <c r="AC3560" s="18" t="str">
        <f t="shared" si="559"/>
        <v>Normal</v>
      </c>
    </row>
    <row r="3561" spans="1:29" x14ac:dyDescent="0.35">
      <c r="A3561" s="18" t="s">
        <v>5366</v>
      </c>
      <c r="B3561" s="19">
        <v>39888</v>
      </c>
      <c r="C3561" s="18" t="s">
        <v>50</v>
      </c>
      <c r="D3561" s="18" t="s">
        <v>38</v>
      </c>
      <c r="E3561" s="18" t="s">
        <v>21</v>
      </c>
      <c r="F3561" s="18" t="s">
        <v>22</v>
      </c>
      <c r="G3561" s="18" t="s">
        <v>110</v>
      </c>
      <c r="H3561" s="18" t="s">
        <v>2785</v>
      </c>
      <c r="I3561" s="18" t="s">
        <v>5367</v>
      </c>
      <c r="J3561" s="20">
        <v>22000</v>
      </c>
      <c r="K3561" s="20">
        <v>36885</v>
      </c>
      <c r="L3561" s="20">
        <v>0</v>
      </c>
      <c r="M3561" s="20">
        <v>407</v>
      </c>
      <c r="N3561" s="20">
        <v>5.8</v>
      </c>
      <c r="O3561" s="20">
        <v>45</v>
      </c>
      <c r="P3561" s="20">
        <v>85</v>
      </c>
      <c r="Q3561" s="3">
        <v>100669</v>
      </c>
      <c r="R3561" s="3">
        <v>3800000</v>
      </c>
      <c r="S3561" s="3">
        <f t="shared" si="550"/>
        <v>-3699331</v>
      </c>
      <c r="T3561" s="4">
        <f t="shared" si="551"/>
        <v>-0.97350815789473688</v>
      </c>
      <c r="U3561" s="5">
        <f t="shared" si="552"/>
        <v>22.851296736842105</v>
      </c>
      <c r="V3561" s="2">
        <f t="shared" si="553"/>
        <v>2009</v>
      </c>
      <c r="W3561" s="18" t="str">
        <f t="shared" si="554"/>
        <v>mart</v>
      </c>
      <c r="X3561" s="18" t="str">
        <f t="shared" si="555"/>
        <v>Hue Rhodes</v>
      </c>
      <c r="Y3561" s="18" t="str">
        <f t="shared" si="556"/>
        <v>SAİNT JOHN OF LAS VEGAS</v>
      </c>
      <c r="Z3561" s="18" t="str">
        <f t="shared" si="557"/>
        <v>Normal</v>
      </c>
      <c r="AA3561" s="18" t="str">
        <f>VLOOKUP(D3561, lookups!$A$2:$B$18, 2, FALSE)</f>
        <v>Medium Budget</v>
      </c>
      <c r="AB3561" s="18" t="str">
        <f t="shared" si="558"/>
        <v>Not Recommended</v>
      </c>
      <c r="AC3561" s="18" t="str">
        <f t="shared" si="559"/>
        <v>High Buzz Mismatch</v>
      </c>
    </row>
    <row r="3562" spans="1:29" x14ac:dyDescent="0.35">
      <c r="A3562" s="18" t="s">
        <v>5415</v>
      </c>
      <c r="B3562" s="19">
        <v>39958</v>
      </c>
      <c r="C3562" s="18" t="s">
        <v>50</v>
      </c>
      <c r="D3562" s="18" t="s">
        <v>109</v>
      </c>
      <c r="E3562" s="18" t="s">
        <v>21</v>
      </c>
      <c r="F3562" s="18" t="s">
        <v>22</v>
      </c>
      <c r="G3562" s="18" t="s">
        <v>110</v>
      </c>
      <c r="H3562" s="18" t="s">
        <v>5416</v>
      </c>
      <c r="I3562" s="18" t="s">
        <v>5417</v>
      </c>
      <c r="J3562" s="20">
        <v>969</v>
      </c>
      <c r="K3562" s="20">
        <v>3833</v>
      </c>
      <c r="L3562" s="20">
        <v>243</v>
      </c>
      <c r="M3562" s="20">
        <v>0</v>
      </c>
      <c r="N3562" s="20">
        <v>6.4</v>
      </c>
      <c r="O3562" s="20">
        <v>238</v>
      </c>
      <c r="P3562" s="20">
        <v>95</v>
      </c>
      <c r="Q3562" s="3">
        <v>100659</v>
      </c>
      <c r="R3562" s="3">
        <v>900000</v>
      </c>
      <c r="S3562" s="3">
        <f t="shared" si="550"/>
        <v>-799341</v>
      </c>
      <c r="T3562" s="4">
        <f t="shared" si="551"/>
        <v>-0.88815666666666671</v>
      </c>
      <c r="U3562" s="5">
        <f t="shared" si="552"/>
        <v>25.244737333333333</v>
      </c>
      <c r="V3562" s="2">
        <f t="shared" si="553"/>
        <v>2009</v>
      </c>
      <c r="W3562" s="18" t="str">
        <f t="shared" si="554"/>
        <v>may</v>
      </c>
      <c r="X3562" s="18" t="str">
        <f t="shared" si="555"/>
        <v>Ti West</v>
      </c>
      <c r="Y3562" s="18" t="str">
        <f t="shared" si="556"/>
        <v>THE HOUSE OF THE DEVİL</v>
      </c>
      <c r="Z3562" s="18" t="str">
        <f t="shared" si="557"/>
        <v>Normal</v>
      </c>
      <c r="AA3562" s="18" t="str">
        <f>VLOOKUP(D3562, lookups!$A$2:$B$18, 2, FALSE)</f>
        <v>Low Budget</v>
      </c>
      <c r="AB3562" s="18" t="str">
        <f t="shared" si="558"/>
        <v>Not Recommended</v>
      </c>
      <c r="AC3562" s="18" t="str">
        <f t="shared" si="559"/>
        <v>Normal</v>
      </c>
    </row>
    <row r="3563" spans="1:29" x14ac:dyDescent="0.35">
      <c r="A3563" s="18" t="s">
        <v>5402</v>
      </c>
      <c r="B3563" s="19">
        <v>40159</v>
      </c>
      <c r="C3563" s="18" t="s">
        <v>50</v>
      </c>
      <c r="D3563" s="18" t="s">
        <v>38</v>
      </c>
      <c r="E3563" s="18" t="s">
        <v>21</v>
      </c>
      <c r="F3563" s="18" t="s">
        <v>22</v>
      </c>
      <c r="G3563" s="18" t="s">
        <v>110</v>
      </c>
      <c r="H3563" s="18" t="s">
        <v>5403</v>
      </c>
      <c r="I3563" s="18" t="s">
        <v>5404</v>
      </c>
      <c r="J3563" s="20">
        <v>806</v>
      </c>
      <c r="K3563" s="20">
        <v>3124</v>
      </c>
      <c r="L3563" s="20">
        <v>0</v>
      </c>
      <c r="M3563" s="20">
        <v>1000</v>
      </c>
      <c r="N3563" s="20">
        <v>5.9</v>
      </c>
      <c r="O3563" s="20">
        <v>22</v>
      </c>
      <c r="P3563" s="20">
        <v>90</v>
      </c>
      <c r="Q3563" s="3">
        <v>100503</v>
      </c>
      <c r="R3563" s="3">
        <v>8000000</v>
      </c>
      <c r="S3563" s="3">
        <f t="shared" si="550"/>
        <v>-7899497</v>
      </c>
      <c r="T3563" s="4">
        <f t="shared" si="551"/>
        <v>-0.98743712500000003</v>
      </c>
      <c r="U3563" s="5">
        <f t="shared" si="552"/>
        <v>23.305025150000002</v>
      </c>
      <c r="V3563" s="2">
        <f t="shared" si="553"/>
        <v>2009</v>
      </c>
      <c r="W3563" s="18" t="str">
        <f t="shared" si="554"/>
        <v>dekabr</v>
      </c>
      <c r="X3563" s="18" t="str">
        <f t="shared" si="555"/>
        <v>Julio DePietro</v>
      </c>
      <c r="Y3563" s="18" t="str">
        <f t="shared" si="556"/>
        <v>THE GOOD GUY</v>
      </c>
      <c r="Z3563" s="18" t="str">
        <f t="shared" si="557"/>
        <v>Normal</v>
      </c>
      <c r="AA3563" s="18" t="str">
        <f>VLOOKUP(D3563, lookups!$A$2:$B$18, 2, FALSE)</f>
        <v>Medium Budget</v>
      </c>
      <c r="AB3563" s="18" t="str">
        <f t="shared" si="558"/>
        <v>Not Recommended</v>
      </c>
      <c r="AC3563" s="18" t="str">
        <f t="shared" si="559"/>
        <v>High Buzz Mismatch</v>
      </c>
    </row>
    <row r="3564" spans="1:29" x14ac:dyDescent="0.35">
      <c r="A3564" s="18" t="s">
        <v>6378</v>
      </c>
      <c r="B3564" s="19">
        <v>41436</v>
      </c>
      <c r="C3564" s="18" t="s">
        <v>50</v>
      </c>
      <c r="D3564" s="18" t="s">
        <v>27</v>
      </c>
      <c r="E3564" s="18" t="s">
        <v>28</v>
      </c>
      <c r="F3564" s="18" t="s">
        <v>1820</v>
      </c>
      <c r="G3564" s="18" t="s">
        <v>150</v>
      </c>
      <c r="H3564" s="18" t="s">
        <v>6379</v>
      </c>
      <c r="I3564" s="18" t="s">
        <v>6380</v>
      </c>
      <c r="J3564" s="20">
        <v>623</v>
      </c>
      <c r="K3564" s="20">
        <v>824</v>
      </c>
      <c r="L3564" s="20">
        <v>45</v>
      </c>
      <c r="M3564" s="20">
        <v>0</v>
      </c>
      <c r="N3564" s="20">
        <v>7.7</v>
      </c>
      <c r="O3564" s="20">
        <v>26</v>
      </c>
      <c r="P3564" s="20">
        <v>120</v>
      </c>
      <c r="Q3564" s="3">
        <v>100412</v>
      </c>
      <c r="R3564" s="3">
        <v>4000000</v>
      </c>
      <c r="S3564" s="3">
        <f t="shared" si="550"/>
        <v>-3899588</v>
      </c>
      <c r="T3564" s="4">
        <f t="shared" si="551"/>
        <v>-0.97489700000000001</v>
      </c>
      <c r="U3564" s="5">
        <f t="shared" si="552"/>
        <v>30.410041200000002</v>
      </c>
      <c r="V3564" s="2">
        <f t="shared" si="553"/>
        <v>2013</v>
      </c>
      <c r="W3564" s="18" t="str">
        <f t="shared" si="554"/>
        <v>iyun</v>
      </c>
      <c r="X3564" s="18" t="str">
        <f t="shared" si="555"/>
        <v>Jorge RamÃ­rez SuÃ¡rez</v>
      </c>
      <c r="Y3564" s="18" t="str">
        <f t="shared" si="556"/>
        <v>BUEN DÃ­A, RAMÃ³N</v>
      </c>
      <c r="Z3564" s="18" t="str">
        <f t="shared" si="557"/>
        <v>Normal</v>
      </c>
      <c r="AA3564" s="18" t="str">
        <f>VLOOKUP(D3564, lookups!$A$2:$B$18, 2, FALSE)</f>
        <v>Medium Budget</v>
      </c>
      <c r="AB3564" s="18" t="str">
        <f t="shared" si="558"/>
        <v>Not Recommended</v>
      </c>
      <c r="AC3564" s="18" t="str">
        <f t="shared" si="559"/>
        <v>Normal</v>
      </c>
    </row>
    <row r="3565" spans="1:29" x14ac:dyDescent="0.35">
      <c r="A3565" s="18" t="s">
        <v>4074</v>
      </c>
      <c r="B3565" s="19">
        <v>38661</v>
      </c>
      <c r="C3565" s="18" t="s">
        <v>50</v>
      </c>
      <c r="D3565" s="18" t="s">
        <v>38</v>
      </c>
      <c r="E3565" s="18" t="s">
        <v>21</v>
      </c>
      <c r="F3565" s="18" t="s">
        <v>2375</v>
      </c>
      <c r="H3565" s="18" t="s">
        <v>4075</v>
      </c>
      <c r="I3565" s="18" t="s">
        <v>4076</v>
      </c>
      <c r="J3565" s="20">
        <v>374</v>
      </c>
      <c r="K3565" s="20">
        <v>602</v>
      </c>
      <c r="L3565" s="20">
        <v>0</v>
      </c>
      <c r="M3565" s="20">
        <v>66</v>
      </c>
      <c r="N3565" s="20">
        <v>3.3</v>
      </c>
      <c r="O3565" s="20">
        <v>5</v>
      </c>
      <c r="P3565" s="20">
        <v>97</v>
      </c>
      <c r="Q3565" s="3">
        <v>100358</v>
      </c>
      <c r="R3565" s="3">
        <v>1500000</v>
      </c>
      <c r="S3565" s="3">
        <f t="shared" si="550"/>
        <v>-1399642</v>
      </c>
      <c r="T3565" s="4">
        <f t="shared" si="551"/>
        <v>-0.93309466666666663</v>
      </c>
      <c r="U3565" s="5">
        <f t="shared" si="552"/>
        <v>12.833362133333333</v>
      </c>
      <c r="V3565" s="2">
        <f t="shared" si="553"/>
        <v>2005</v>
      </c>
      <c r="W3565" s="18" t="str">
        <f t="shared" si="554"/>
        <v>noyabr</v>
      </c>
      <c r="X3565" s="18" t="str">
        <f t="shared" si="555"/>
        <v>Arjun Sablok</v>
      </c>
      <c r="Y3565" s="18" t="str">
        <f t="shared" si="556"/>
        <v>NEAL 'N' NİKKİ</v>
      </c>
      <c r="Z3565" s="18" t="str">
        <f t="shared" si="557"/>
        <v>Normal</v>
      </c>
      <c r="AA3565" s="18" t="str">
        <f>VLOOKUP(D3565, lookups!$A$2:$B$18, 2, FALSE)</f>
        <v>Medium Budget</v>
      </c>
      <c r="AB3565" s="18" t="str">
        <f t="shared" si="558"/>
        <v>Not Recommended</v>
      </c>
      <c r="AC3565" s="18" t="str">
        <f t="shared" si="559"/>
        <v>High Buzz Mismatch</v>
      </c>
    </row>
    <row r="3566" spans="1:29" x14ac:dyDescent="0.35">
      <c r="A3566" s="18" t="s">
        <v>6596</v>
      </c>
      <c r="B3566" s="19">
        <v>41966</v>
      </c>
      <c r="C3566" s="18" t="s">
        <v>50</v>
      </c>
      <c r="D3566" s="18" t="s">
        <v>195</v>
      </c>
      <c r="E3566" s="18" t="s">
        <v>21</v>
      </c>
      <c r="F3566" s="18" t="s">
        <v>1641</v>
      </c>
      <c r="G3566" s="18" t="s">
        <v>46</v>
      </c>
      <c r="H3566" s="18" t="s">
        <v>6597</v>
      </c>
      <c r="I3566" s="18" t="s">
        <v>6598</v>
      </c>
      <c r="J3566" s="20">
        <v>20</v>
      </c>
      <c r="K3566" s="20">
        <v>28</v>
      </c>
      <c r="L3566" s="20">
        <v>0</v>
      </c>
      <c r="M3566" s="20">
        <v>0</v>
      </c>
      <c r="N3566" s="20">
        <v>6.8</v>
      </c>
      <c r="O3566" s="20">
        <v>43</v>
      </c>
      <c r="P3566" s="20">
        <v>93</v>
      </c>
      <c r="Q3566" s="3">
        <v>100240</v>
      </c>
      <c r="R3566" s="3">
        <v>1000000</v>
      </c>
      <c r="S3566" s="3">
        <f t="shared" si="550"/>
        <v>-899760</v>
      </c>
      <c r="T3566" s="4">
        <f t="shared" si="551"/>
        <v>-0.89976</v>
      </c>
      <c r="U3566" s="5">
        <f t="shared" si="552"/>
        <v>26.840095999999999</v>
      </c>
      <c r="V3566" s="2">
        <f t="shared" si="553"/>
        <v>2014</v>
      </c>
      <c r="W3566" s="18" t="str">
        <f t="shared" si="554"/>
        <v>noyabr</v>
      </c>
      <c r="X3566" s="18" t="str">
        <f t="shared" si="555"/>
        <v>Kief Davidson</v>
      </c>
      <c r="Y3566" s="18" t="str">
        <f t="shared" si="556"/>
        <v>A LEGO BRİCKUMENTARY</v>
      </c>
      <c r="Z3566" s="18" t="str">
        <f t="shared" si="557"/>
        <v>Normal</v>
      </c>
      <c r="AA3566" s="18" t="str">
        <f>VLOOKUP(D3566, lookups!$A$2:$B$18, 2, FALSE)</f>
        <v>Low Budget</v>
      </c>
      <c r="AB3566" s="18" t="str">
        <f t="shared" si="558"/>
        <v>Not Recommended</v>
      </c>
      <c r="AC3566" s="18" t="str">
        <f t="shared" si="559"/>
        <v>Normal</v>
      </c>
    </row>
    <row r="3567" spans="1:29" x14ac:dyDescent="0.35">
      <c r="A3567" s="18" t="s">
        <v>5488</v>
      </c>
      <c r="B3567" s="19">
        <v>40190</v>
      </c>
      <c r="C3567" s="18" t="s">
        <v>50</v>
      </c>
      <c r="D3567" s="18" t="s">
        <v>195</v>
      </c>
      <c r="E3567" s="18" t="s">
        <v>21</v>
      </c>
      <c r="F3567" s="18" t="s">
        <v>22</v>
      </c>
      <c r="G3567" s="18" t="s">
        <v>110</v>
      </c>
      <c r="H3567" s="18" t="s">
        <v>5489</v>
      </c>
      <c r="I3567" s="18" t="s">
        <v>5490</v>
      </c>
      <c r="J3567" s="20">
        <v>191</v>
      </c>
      <c r="K3567" s="20">
        <v>210</v>
      </c>
      <c r="L3567" s="20">
        <v>0</v>
      </c>
      <c r="M3567" s="20">
        <v>0</v>
      </c>
      <c r="N3567" s="20">
        <v>7.1</v>
      </c>
      <c r="O3567" s="20">
        <v>28</v>
      </c>
      <c r="P3567" s="20">
        <v>80</v>
      </c>
      <c r="Q3567" s="3">
        <v>99851</v>
      </c>
      <c r="R3567" s="3">
        <v>2500000</v>
      </c>
      <c r="S3567" s="3">
        <f t="shared" si="550"/>
        <v>-2400149</v>
      </c>
      <c r="T3567" s="4">
        <f t="shared" si="551"/>
        <v>-0.96005960000000001</v>
      </c>
      <c r="U3567" s="5">
        <f t="shared" si="552"/>
        <v>28.015976159999997</v>
      </c>
      <c r="V3567" s="2">
        <f t="shared" si="553"/>
        <v>2010</v>
      </c>
      <c r="W3567" s="18" t="str">
        <f t="shared" si="554"/>
        <v>yanvar</v>
      </c>
      <c r="X3567" s="18" t="str">
        <f t="shared" si="555"/>
        <v>Reed Cowan</v>
      </c>
      <c r="Y3567" s="18" t="str">
        <f t="shared" si="556"/>
        <v>8: THE MORMON PROPOSİTİON</v>
      </c>
      <c r="Z3567" s="18" t="str">
        <f t="shared" si="557"/>
        <v>Normal</v>
      </c>
      <c r="AA3567" s="18" t="str">
        <f>VLOOKUP(D3567, lookups!$A$2:$B$18, 2, FALSE)</f>
        <v>Low Budget</v>
      </c>
      <c r="AB3567" s="18" t="str">
        <f t="shared" si="558"/>
        <v>Not Recommended</v>
      </c>
      <c r="AC3567" s="18" t="str">
        <f t="shared" si="559"/>
        <v>Normal</v>
      </c>
    </row>
    <row r="3568" spans="1:29" x14ac:dyDescent="0.35">
      <c r="A3568" s="18" t="s">
        <v>6569</v>
      </c>
      <c r="B3568" s="19">
        <v>41478</v>
      </c>
      <c r="C3568" s="18" t="s">
        <v>50</v>
      </c>
      <c r="D3568" s="18" t="s">
        <v>95</v>
      </c>
      <c r="E3568" s="18" t="s">
        <v>21</v>
      </c>
      <c r="F3568" s="18" t="s">
        <v>179</v>
      </c>
      <c r="G3568" s="18" t="s">
        <v>102</v>
      </c>
      <c r="H3568" s="18" t="s">
        <v>2430</v>
      </c>
      <c r="I3568" s="18" t="s">
        <v>1512</v>
      </c>
      <c r="J3568" s="20">
        <v>716</v>
      </c>
      <c r="K3568" s="20">
        <v>1843</v>
      </c>
      <c r="L3568" s="20">
        <v>0</v>
      </c>
      <c r="M3568" s="20">
        <v>5000</v>
      </c>
      <c r="N3568" s="20">
        <v>7.1</v>
      </c>
      <c r="O3568" s="20">
        <v>122</v>
      </c>
      <c r="P3568" s="20">
        <v>105</v>
      </c>
      <c r="Q3568" s="3">
        <v>99462</v>
      </c>
      <c r="R3568" s="3">
        <v>33000000</v>
      </c>
      <c r="S3568" s="3">
        <f t="shared" si="550"/>
        <v>-32900538</v>
      </c>
      <c r="T3568" s="4">
        <f t="shared" si="551"/>
        <v>-0.99698600000000004</v>
      </c>
      <c r="U3568" s="5">
        <f t="shared" si="552"/>
        <v>28.501205599999999</v>
      </c>
      <c r="V3568" s="2">
        <f t="shared" si="553"/>
        <v>2013</v>
      </c>
      <c r="W3568" s="18" t="str">
        <f t="shared" si="554"/>
        <v>iyul</v>
      </c>
      <c r="X3568" s="18" t="str">
        <f t="shared" si="555"/>
        <v>Jean-Pierre Jeunet</v>
      </c>
      <c r="Y3568" s="18" t="str">
        <f t="shared" si="556"/>
        <v>THE YOUNG AND PRODİGİOUS T.S. SPİVET</v>
      </c>
      <c r="Z3568" s="18" t="str">
        <f t="shared" si="557"/>
        <v>Normal</v>
      </c>
      <c r="AA3568" s="18" t="str">
        <f>VLOOKUP(D3568, lookups!$A$2:$B$18, 2, FALSE)</f>
        <v>High Budget</v>
      </c>
      <c r="AB3568" s="18" t="str">
        <f t="shared" si="558"/>
        <v>Not Recommended</v>
      </c>
      <c r="AC3568" s="18" t="str">
        <f t="shared" si="559"/>
        <v>Normal</v>
      </c>
    </row>
    <row r="3569" spans="1:29" x14ac:dyDescent="0.35">
      <c r="A3569" s="18" t="s">
        <v>1778</v>
      </c>
      <c r="B3569" s="19">
        <v>35979</v>
      </c>
      <c r="C3569" s="18" t="s">
        <v>50</v>
      </c>
      <c r="D3569" s="18" t="s">
        <v>27</v>
      </c>
      <c r="E3569" s="18" t="s">
        <v>21</v>
      </c>
      <c r="F3569" s="18" t="s">
        <v>22</v>
      </c>
      <c r="G3569" s="18" t="s">
        <v>110</v>
      </c>
      <c r="H3569" s="18" t="s">
        <v>1243</v>
      </c>
      <c r="I3569" s="18" t="s">
        <v>1589</v>
      </c>
      <c r="J3569" s="20">
        <v>1000</v>
      </c>
      <c r="K3569" s="20">
        <v>3207</v>
      </c>
      <c r="L3569" s="20">
        <v>204</v>
      </c>
      <c r="M3569" s="20">
        <v>69</v>
      </c>
      <c r="N3569" s="20">
        <v>6.2</v>
      </c>
      <c r="O3569" s="20">
        <v>31</v>
      </c>
      <c r="P3569" s="20">
        <v>90</v>
      </c>
      <c r="Q3569" s="3">
        <v>99147</v>
      </c>
      <c r="R3569" s="3">
        <v>2000000</v>
      </c>
      <c r="S3569" s="3">
        <f t="shared" si="550"/>
        <v>-1900853</v>
      </c>
      <c r="T3569" s="4">
        <f t="shared" si="551"/>
        <v>-0.95042649999999995</v>
      </c>
      <c r="U3569" s="5">
        <f t="shared" si="552"/>
        <v>24.426729400000003</v>
      </c>
      <c r="V3569" s="2">
        <f t="shared" si="553"/>
        <v>1998</v>
      </c>
      <c r="W3569" s="18" t="str">
        <f t="shared" si="554"/>
        <v>iyul</v>
      </c>
      <c r="X3569" s="18" t="str">
        <f t="shared" si="555"/>
        <v>Morgan J. Freeman</v>
      </c>
      <c r="Y3569" s="18" t="str">
        <f t="shared" si="556"/>
        <v>DESERT BLUE</v>
      </c>
      <c r="Z3569" s="18" t="str">
        <f t="shared" si="557"/>
        <v>Normal</v>
      </c>
      <c r="AA3569" s="18" t="str">
        <f>VLOOKUP(D3569, lookups!$A$2:$B$18, 2, FALSE)</f>
        <v>Medium Budget</v>
      </c>
      <c r="AB3569" s="18" t="str">
        <f t="shared" si="558"/>
        <v>Not Recommended</v>
      </c>
      <c r="AC3569" s="18" t="str">
        <f t="shared" si="559"/>
        <v>Normal</v>
      </c>
    </row>
    <row r="3570" spans="1:29" x14ac:dyDescent="0.35">
      <c r="A3570" s="18" t="s">
        <v>5646</v>
      </c>
      <c r="B3570" s="19">
        <v>40402</v>
      </c>
      <c r="C3570" s="18" t="s">
        <v>50</v>
      </c>
      <c r="D3570" s="18" t="s">
        <v>38</v>
      </c>
      <c r="E3570" s="18" t="s">
        <v>21</v>
      </c>
      <c r="F3570" s="18" t="s">
        <v>179</v>
      </c>
      <c r="G3570" s="18" t="s">
        <v>110</v>
      </c>
      <c r="H3570" s="18" t="s">
        <v>5647</v>
      </c>
      <c r="I3570" s="18" t="s">
        <v>5648</v>
      </c>
      <c r="J3570" s="20">
        <v>353</v>
      </c>
      <c r="K3570" s="20">
        <v>1498</v>
      </c>
      <c r="L3570" s="20">
        <v>248</v>
      </c>
      <c r="M3570" s="20">
        <v>46000</v>
      </c>
      <c r="N3570" s="20">
        <v>5.8</v>
      </c>
      <c r="O3570" s="20">
        <v>230</v>
      </c>
      <c r="P3570" s="20">
        <v>82</v>
      </c>
      <c r="Q3570" s="3">
        <v>98017</v>
      </c>
      <c r="R3570" s="3">
        <v>500000</v>
      </c>
      <c r="S3570" s="3">
        <f t="shared" si="550"/>
        <v>-401983</v>
      </c>
      <c r="T3570" s="4">
        <f t="shared" si="551"/>
        <v>-0.80396599999999996</v>
      </c>
      <c r="U3570" s="5">
        <f t="shared" si="552"/>
        <v>27.478413599999996</v>
      </c>
      <c r="V3570" s="2">
        <f t="shared" si="553"/>
        <v>2010</v>
      </c>
      <c r="W3570" s="18" t="str">
        <f t="shared" si="554"/>
        <v>avgust</v>
      </c>
      <c r="X3570" s="18" t="str">
        <f t="shared" si="555"/>
        <v>Quentin Dupieux</v>
      </c>
      <c r="Y3570" s="18" t="str">
        <f t="shared" si="556"/>
        <v>RUBBER</v>
      </c>
      <c r="Z3570" s="18" t="str">
        <f t="shared" si="557"/>
        <v>Normal</v>
      </c>
      <c r="AA3570" s="18" t="str">
        <f>VLOOKUP(D3570, lookups!$A$2:$B$18, 2, FALSE)</f>
        <v>Medium Budget</v>
      </c>
      <c r="AB3570" s="18" t="str">
        <f t="shared" si="558"/>
        <v>Not Recommended</v>
      </c>
      <c r="AC3570" s="18" t="str">
        <f t="shared" si="559"/>
        <v>High Buzz Mismatch</v>
      </c>
    </row>
    <row r="3571" spans="1:29" x14ac:dyDescent="0.35">
      <c r="A3571" s="18" t="s">
        <v>3631</v>
      </c>
      <c r="B3571" s="19">
        <v>38279</v>
      </c>
      <c r="C3571" s="18" t="s">
        <v>50</v>
      </c>
      <c r="D3571" s="18" t="s">
        <v>95</v>
      </c>
      <c r="E3571" s="18" t="s">
        <v>21</v>
      </c>
      <c r="F3571" s="18" t="s">
        <v>22</v>
      </c>
      <c r="G3571" s="18" t="s">
        <v>150</v>
      </c>
      <c r="H3571" s="18" t="s">
        <v>1907</v>
      </c>
      <c r="I3571" s="18" t="s">
        <v>3632</v>
      </c>
      <c r="J3571" s="20">
        <v>4000</v>
      </c>
      <c r="K3571" s="20">
        <v>6380</v>
      </c>
      <c r="L3571" s="20">
        <v>23</v>
      </c>
      <c r="M3571" s="20">
        <v>1000</v>
      </c>
      <c r="N3571" s="20">
        <v>5.3</v>
      </c>
      <c r="O3571" s="20">
        <v>50</v>
      </c>
      <c r="P3571" s="20">
        <v>91</v>
      </c>
      <c r="Q3571" s="3">
        <v>96793</v>
      </c>
      <c r="R3571" s="3">
        <v>3500000</v>
      </c>
      <c r="S3571" s="3">
        <f t="shared" si="550"/>
        <v>-3403207</v>
      </c>
      <c r="T3571" s="4">
        <f t="shared" si="551"/>
        <v>-0.97234485714285712</v>
      </c>
      <c r="U3571" s="5">
        <f t="shared" si="552"/>
        <v>20.911062057142857</v>
      </c>
      <c r="V3571" s="2">
        <f t="shared" si="553"/>
        <v>2004</v>
      </c>
      <c r="W3571" s="18" t="str">
        <f t="shared" si="554"/>
        <v>oktyabr</v>
      </c>
      <c r="X3571" s="18" t="str">
        <f t="shared" si="555"/>
        <v>Angela Robinson</v>
      </c>
      <c r="Y3571" s="18" t="str">
        <f t="shared" si="556"/>
        <v>D.E.B.S.</v>
      </c>
      <c r="Z3571" s="18" t="str">
        <f t="shared" si="557"/>
        <v>Normal</v>
      </c>
      <c r="AA3571" s="18" t="str">
        <f>VLOOKUP(D3571, lookups!$A$2:$B$18, 2, FALSE)</f>
        <v>High Budget</v>
      </c>
      <c r="AB3571" s="18" t="str">
        <f t="shared" si="558"/>
        <v>Not Recommended</v>
      </c>
      <c r="AC3571" s="18" t="str">
        <f t="shared" si="559"/>
        <v>High Buzz Mismatch</v>
      </c>
    </row>
    <row r="3572" spans="1:29" x14ac:dyDescent="0.35">
      <c r="A3572" s="18" t="s">
        <v>6130</v>
      </c>
      <c r="B3572" s="19">
        <v>41138</v>
      </c>
      <c r="C3572" s="18" t="s">
        <v>50</v>
      </c>
      <c r="D3572" s="18" t="s">
        <v>95</v>
      </c>
      <c r="E3572" s="18" t="s">
        <v>21</v>
      </c>
      <c r="F3572" s="18" t="s">
        <v>22</v>
      </c>
      <c r="G3572" s="18" t="s">
        <v>150</v>
      </c>
      <c r="H3572" s="18" t="s">
        <v>6131</v>
      </c>
      <c r="I3572" s="18" t="s">
        <v>6132</v>
      </c>
      <c r="J3572" s="20">
        <v>260000</v>
      </c>
      <c r="K3572" s="20">
        <v>263584</v>
      </c>
      <c r="L3572" s="20">
        <v>74</v>
      </c>
      <c r="M3572" s="20">
        <v>706</v>
      </c>
      <c r="N3572" s="20">
        <v>5.6</v>
      </c>
      <c r="O3572" s="20">
        <v>2</v>
      </c>
      <c r="P3572" s="20">
        <v>112</v>
      </c>
      <c r="Q3572" s="3">
        <v>96734</v>
      </c>
      <c r="R3572" s="3">
        <v>1000000</v>
      </c>
      <c r="S3572" s="3">
        <f t="shared" si="550"/>
        <v>-903266</v>
      </c>
      <c r="T3572" s="4">
        <f t="shared" si="551"/>
        <v>-0.90326600000000001</v>
      </c>
      <c r="U3572" s="5">
        <f t="shared" si="552"/>
        <v>22.109293599999997</v>
      </c>
      <c r="V3572" s="2">
        <f t="shared" si="553"/>
        <v>2012</v>
      </c>
      <c r="W3572" s="18" t="str">
        <f t="shared" si="554"/>
        <v>avgust</v>
      </c>
      <c r="X3572" s="18" t="str">
        <f t="shared" si="555"/>
        <v>Johnny Remo</v>
      </c>
      <c r="Y3572" s="18" t="str">
        <f t="shared" si="556"/>
        <v>HARDFLİP</v>
      </c>
      <c r="Z3572" s="18" t="str">
        <f t="shared" si="557"/>
        <v>Normal</v>
      </c>
      <c r="AA3572" s="18" t="str">
        <f>VLOOKUP(D3572, lookups!$A$2:$B$18, 2, FALSE)</f>
        <v>High Budget</v>
      </c>
      <c r="AB3572" s="18" t="str">
        <f t="shared" si="558"/>
        <v>Not Recommended</v>
      </c>
      <c r="AC3572" s="18" t="str">
        <f t="shared" si="559"/>
        <v>High Buzz Mismatch</v>
      </c>
    </row>
    <row r="3573" spans="1:29" x14ac:dyDescent="0.35">
      <c r="A3573" s="18" t="s">
        <v>3795</v>
      </c>
      <c r="B3573" s="19">
        <v>38186</v>
      </c>
      <c r="C3573" s="18" t="s">
        <v>50</v>
      </c>
      <c r="D3573" s="18" t="s">
        <v>38</v>
      </c>
      <c r="E3573" s="18" t="s">
        <v>28</v>
      </c>
      <c r="F3573" s="18" t="s">
        <v>29</v>
      </c>
      <c r="G3573" s="18" t="s">
        <v>110</v>
      </c>
      <c r="H3573" s="18" t="s">
        <v>3796</v>
      </c>
      <c r="I3573" s="18" t="s">
        <v>3797</v>
      </c>
      <c r="J3573" s="20">
        <v>289</v>
      </c>
      <c r="K3573" s="20">
        <v>362</v>
      </c>
      <c r="L3573" s="20">
        <v>7</v>
      </c>
      <c r="M3573" s="20">
        <v>442</v>
      </c>
      <c r="N3573" s="20">
        <v>7.4</v>
      </c>
      <c r="O3573" s="20">
        <v>40</v>
      </c>
      <c r="P3573" s="20">
        <v>98</v>
      </c>
      <c r="Q3573" s="3">
        <v>95016</v>
      </c>
      <c r="R3573" s="3">
        <v>2700000</v>
      </c>
      <c r="S3573" s="3">
        <f t="shared" si="550"/>
        <v>-2604984</v>
      </c>
      <c r="T3573" s="4">
        <f t="shared" si="551"/>
        <v>-0.96480888888888894</v>
      </c>
      <c r="U3573" s="5">
        <f t="shared" si="552"/>
        <v>29.258276444444444</v>
      </c>
      <c r="V3573" s="2">
        <f t="shared" si="553"/>
        <v>2004</v>
      </c>
      <c r="W3573" s="18" t="str">
        <f t="shared" si="554"/>
        <v>iyul</v>
      </c>
      <c r="X3573" s="18" t="str">
        <f t="shared" si="555"/>
        <v>Marco Kreuzpaintner</v>
      </c>
      <c r="Y3573" s="18" t="str">
        <f t="shared" si="556"/>
        <v>SUMMER STORM</v>
      </c>
      <c r="Z3573" s="18" t="str">
        <f t="shared" si="557"/>
        <v>Normal</v>
      </c>
      <c r="AA3573" s="18" t="str">
        <f>VLOOKUP(D3573, lookups!$A$2:$B$18, 2, FALSE)</f>
        <v>Medium Budget</v>
      </c>
      <c r="AB3573" s="18" t="str">
        <f t="shared" si="558"/>
        <v>Not Recommended</v>
      </c>
      <c r="AC3573" s="18" t="str">
        <f t="shared" si="559"/>
        <v>Normal</v>
      </c>
    </row>
    <row r="3574" spans="1:29" x14ac:dyDescent="0.35">
      <c r="A3574" s="18" t="s">
        <v>1663</v>
      </c>
      <c r="B3574" s="19">
        <v>35772</v>
      </c>
      <c r="C3574" s="18" t="s">
        <v>50</v>
      </c>
      <c r="D3574" s="18" t="s">
        <v>20</v>
      </c>
      <c r="E3574" s="18" t="s">
        <v>96</v>
      </c>
      <c r="F3574" s="18" t="s">
        <v>97</v>
      </c>
      <c r="H3574" s="18" t="s">
        <v>1664</v>
      </c>
      <c r="I3574" s="18" t="s">
        <v>1665</v>
      </c>
      <c r="J3574" s="20">
        <v>89</v>
      </c>
      <c r="K3574" s="20">
        <v>115</v>
      </c>
      <c r="L3574" s="20">
        <v>62</v>
      </c>
      <c r="M3574" s="20">
        <v>817</v>
      </c>
      <c r="N3574" s="20">
        <v>7.4</v>
      </c>
      <c r="O3574" s="20">
        <v>78</v>
      </c>
      <c r="P3574" s="20">
        <v>111</v>
      </c>
      <c r="Q3574" s="3">
        <v>94596</v>
      </c>
      <c r="R3574" s="3">
        <v>1000000</v>
      </c>
      <c r="S3574" s="3">
        <f t="shared" si="550"/>
        <v>-905404</v>
      </c>
      <c r="T3574" s="4">
        <f t="shared" si="551"/>
        <v>-0.90540399999999999</v>
      </c>
      <c r="U3574" s="5">
        <f t="shared" si="552"/>
        <v>29.319538400000003</v>
      </c>
      <c r="V3574" s="2">
        <f t="shared" si="553"/>
        <v>1997</v>
      </c>
      <c r="W3574" s="18" t="str">
        <f t="shared" si="554"/>
        <v>dekabr</v>
      </c>
      <c r="X3574" s="18" t="str">
        <f t="shared" si="555"/>
        <v>Kiyoshi Kurosawa</v>
      </c>
      <c r="Y3574" s="18" t="str">
        <f t="shared" si="556"/>
        <v>THE CURE</v>
      </c>
      <c r="Z3574" s="18" t="str">
        <f t="shared" si="557"/>
        <v>Normal</v>
      </c>
      <c r="AA3574" s="18" t="str">
        <f>VLOOKUP(D3574, lookups!$A$2:$B$18, 2, FALSE)</f>
        <v>Medium Budget</v>
      </c>
      <c r="AB3574" s="18" t="str">
        <f t="shared" si="558"/>
        <v>Not Recommended</v>
      </c>
      <c r="AC3574" s="18" t="str">
        <f t="shared" si="559"/>
        <v>Normal</v>
      </c>
    </row>
    <row r="3575" spans="1:29" x14ac:dyDescent="0.35">
      <c r="A3575" s="18" t="s">
        <v>5324</v>
      </c>
      <c r="B3575" s="19">
        <v>39907</v>
      </c>
      <c r="C3575" s="18" t="s">
        <v>50</v>
      </c>
      <c r="D3575" s="18" t="s">
        <v>38</v>
      </c>
      <c r="E3575" s="18" t="s">
        <v>21</v>
      </c>
      <c r="F3575" s="18" t="s">
        <v>22</v>
      </c>
      <c r="G3575" s="18" t="s">
        <v>150</v>
      </c>
      <c r="H3575" s="18" t="s">
        <v>5325</v>
      </c>
      <c r="I3575" s="18" t="s">
        <v>5326</v>
      </c>
      <c r="J3575" s="20">
        <v>1000</v>
      </c>
      <c r="K3575" s="20">
        <v>3146</v>
      </c>
      <c r="L3575" s="20">
        <v>8</v>
      </c>
      <c r="M3575" s="20">
        <v>546</v>
      </c>
      <c r="N3575" s="20">
        <v>4.7</v>
      </c>
      <c r="O3575" s="20">
        <v>43</v>
      </c>
      <c r="P3575" s="20">
        <v>90</v>
      </c>
      <c r="Q3575" s="3">
        <v>92900</v>
      </c>
      <c r="R3575" s="3">
        <v>5000000</v>
      </c>
      <c r="S3575" s="3">
        <f t="shared" si="550"/>
        <v>-4907100</v>
      </c>
      <c r="T3575" s="4">
        <f t="shared" si="551"/>
        <v>-0.98141999999999996</v>
      </c>
      <c r="U3575" s="5">
        <f t="shared" si="552"/>
        <v>18.462032000000001</v>
      </c>
      <c r="V3575" s="2">
        <f t="shared" si="553"/>
        <v>2009</v>
      </c>
      <c r="W3575" s="18" t="str">
        <f t="shared" si="554"/>
        <v>aprel</v>
      </c>
      <c r="X3575" s="18" t="str">
        <f t="shared" si="555"/>
        <v>Katherine Dieckmann</v>
      </c>
      <c r="Y3575" s="18" t="str">
        <f t="shared" si="556"/>
        <v>MOTHERHOOD</v>
      </c>
      <c r="Z3575" s="18" t="str">
        <f t="shared" si="557"/>
        <v>Normal</v>
      </c>
      <c r="AA3575" s="18" t="str">
        <f>VLOOKUP(D3575, lookups!$A$2:$B$18, 2, FALSE)</f>
        <v>Medium Budget</v>
      </c>
      <c r="AB3575" s="18" t="str">
        <f t="shared" si="558"/>
        <v>Not Recommended</v>
      </c>
      <c r="AC3575" s="18" t="str">
        <f t="shared" si="559"/>
        <v>High Buzz Mismatch</v>
      </c>
    </row>
    <row r="3576" spans="1:29" x14ac:dyDescent="0.35">
      <c r="A3576" s="18" t="s">
        <v>5566</v>
      </c>
      <c r="B3576" s="19">
        <v>40231</v>
      </c>
      <c r="C3576" s="18" t="s">
        <v>50</v>
      </c>
      <c r="D3576" s="18" t="s">
        <v>109</v>
      </c>
      <c r="E3576" s="18" t="s">
        <v>21</v>
      </c>
      <c r="F3576" s="18" t="s">
        <v>22</v>
      </c>
      <c r="G3576" s="18" t="s">
        <v>110</v>
      </c>
      <c r="H3576" s="18" t="s">
        <v>5567</v>
      </c>
      <c r="I3576" s="18" t="s">
        <v>5568</v>
      </c>
      <c r="J3576" s="20">
        <v>635</v>
      </c>
      <c r="K3576" s="20">
        <v>2423</v>
      </c>
      <c r="L3576" s="20">
        <v>68</v>
      </c>
      <c r="M3576" s="20">
        <v>17000</v>
      </c>
      <c r="N3576" s="20">
        <v>6.3</v>
      </c>
      <c r="O3576" s="20">
        <v>225</v>
      </c>
      <c r="P3576" s="20">
        <v>105</v>
      </c>
      <c r="Q3576" s="3">
        <v>92401</v>
      </c>
      <c r="R3576" s="3">
        <v>2000000</v>
      </c>
      <c r="S3576" s="3">
        <f t="shared" si="550"/>
        <v>-1907599</v>
      </c>
      <c r="T3576" s="4">
        <f t="shared" si="551"/>
        <v>-0.95379950000000002</v>
      </c>
      <c r="U3576" s="5">
        <f t="shared" si="552"/>
        <v>26.518480199999999</v>
      </c>
      <c r="V3576" s="2">
        <f t="shared" si="553"/>
        <v>2010</v>
      </c>
      <c r="W3576" s="18" t="str">
        <f t="shared" si="554"/>
        <v>fevral</v>
      </c>
      <c r="X3576" s="18" t="str">
        <f t="shared" si="555"/>
        <v>Steven R. Monroe</v>
      </c>
      <c r="Y3576" s="18" t="str">
        <f t="shared" si="556"/>
        <v>I SPİT ON YOUR GRAVE</v>
      </c>
      <c r="Z3576" s="18" t="str">
        <f t="shared" si="557"/>
        <v>Normal</v>
      </c>
      <c r="AA3576" s="18" t="str">
        <f>VLOOKUP(D3576, lookups!$A$2:$B$18, 2, FALSE)</f>
        <v>Low Budget</v>
      </c>
      <c r="AB3576" s="18" t="str">
        <f t="shared" si="558"/>
        <v>Not Recommended</v>
      </c>
      <c r="AC3576" s="18" t="str">
        <f t="shared" si="559"/>
        <v>Normal</v>
      </c>
    </row>
    <row r="3577" spans="1:29" x14ac:dyDescent="0.35">
      <c r="A3577" s="18" t="s">
        <v>4177</v>
      </c>
      <c r="B3577" s="19">
        <v>38628</v>
      </c>
      <c r="C3577" s="18" t="s">
        <v>50</v>
      </c>
      <c r="D3577" s="18" t="s">
        <v>38</v>
      </c>
      <c r="E3577" s="18" t="s">
        <v>21</v>
      </c>
      <c r="F3577" s="18" t="s">
        <v>22</v>
      </c>
      <c r="G3577" s="18" t="s">
        <v>150</v>
      </c>
      <c r="H3577" s="18" t="s">
        <v>1423</v>
      </c>
      <c r="I3577" s="18" t="s">
        <v>2931</v>
      </c>
      <c r="J3577" s="20">
        <v>890</v>
      </c>
      <c r="K3577" s="20">
        <v>3138</v>
      </c>
      <c r="L3577" s="20">
        <v>7</v>
      </c>
      <c r="M3577" s="20">
        <v>68</v>
      </c>
      <c r="N3577" s="20">
        <v>4.3</v>
      </c>
      <c r="O3577" s="20">
        <v>14</v>
      </c>
      <c r="P3577" s="20">
        <v>90</v>
      </c>
      <c r="Q3577" s="3">
        <v>92362</v>
      </c>
      <c r="R3577" s="3">
        <v>1500000</v>
      </c>
      <c r="S3577" s="3">
        <f t="shared" si="550"/>
        <v>-1407638</v>
      </c>
      <c r="T3577" s="4">
        <f t="shared" si="551"/>
        <v>-0.93842533333333333</v>
      </c>
      <c r="U3577" s="5">
        <f t="shared" si="552"/>
        <v>16.831429866666664</v>
      </c>
      <c r="V3577" s="2">
        <f t="shared" si="553"/>
        <v>2005</v>
      </c>
      <c r="W3577" s="18" t="str">
        <f t="shared" si="554"/>
        <v>oktyabr</v>
      </c>
      <c r="X3577" s="18" t="str">
        <f t="shared" si="555"/>
        <v>Mark Brown</v>
      </c>
      <c r="Y3577" s="18" t="str">
        <f t="shared" si="556"/>
        <v>THE SALON</v>
      </c>
      <c r="Z3577" s="18" t="str">
        <f t="shared" si="557"/>
        <v>Normal</v>
      </c>
      <c r="AA3577" s="18" t="str">
        <f>VLOOKUP(D3577, lookups!$A$2:$B$18, 2, FALSE)</f>
        <v>Medium Budget</v>
      </c>
      <c r="AB3577" s="18" t="str">
        <f t="shared" si="558"/>
        <v>Not Recommended</v>
      </c>
      <c r="AC3577" s="18" t="str">
        <f t="shared" si="559"/>
        <v>High Buzz Mismatch</v>
      </c>
    </row>
    <row r="3578" spans="1:29" x14ac:dyDescent="0.35">
      <c r="A3578" s="18" t="s">
        <v>2770</v>
      </c>
      <c r="B3578" s="19">
        <v>36986</v>
      </c>
      <c r="C3578" s="18" t="s">
        <v>50</v>
      </c>
      <c r="D3578" s="18" t="s">
        <v>38</v>
      </c>
      <c r="E3578" s="18" t="s">
        <v>21</v>
      </c>
      <c r="F3578" s="18" t="s">
        <v>101</v>
      </c>
      <c r="G3578" s="18" t="s">
        <v>110</v>
      </c>
      <c r="H3578" s="18" t="s">
        <v>1829</v>
      </c>
      <c r="I3578" s="18" t="s">
        <v>2771</v>
      </c>
      <c r="J3578" s="20">
        <v>26000</v>
      </c>
      <c r="K3578" s="20">
        <v>29325</v>
      </c>
      <c r="L3578" s="20">
        <v>0</v>
      </c>
      <c r="M3578" s="20">
        <v>0</v>
      </c>
      <c r="N3578" s="20">
        <v>6.5</v>
      </c>
      <c r="O3578" s="20">
        <v>54</v>
      </c>
      <c r="P3578" s="20">
        <v>99</v>
      </c>
      <c r="Q3578" s="3">
        <v>92191</v>
      </c>
      <c r="R3578" s="3">
        <v>2500000</v>
      </c>
      <c r="S3578" s="3">
        <f t="shared" si="550"/>
        <v>-2407809</v>
      </c>
      <c r="T3578" s="4">
        <f t="shared" si="551"/>
        <v>-0.96312359999999997</v>
      </c>
      <c r="U3578" s="5">
        <f t="shared" si="552"/>
        <v>25.614750560000001</v>
      </c>
      <c r="V3578" s="2">
        <f t="shared" si="553"/>
        <v>2001</v>
      </c>
      <c r="W3578" s="18" t="str">
        <f t="shared" si="554"/>
        <v>aprel</v>
      </c>
      <c r="X3578" s="18" t="str">
        <f t="shared" si="555"/>
        <v>Barry Skolnick</v>
      </c>
      <c r="Y3578" s="18" t="str">
        <f t="shared" si="556"/>
        <v>MEAN MACHİNE</v>
      </c>
      <c r="Z3578" s="18" t="str">
        <f t="shared" si="557"/>
        <v>Normal</v>
      </c>
      <c r="AA3578" s="18" t="str">
        <f>VLOOKUP(D3578, lookups!$A$2:$B$18, 2, FALSE)</f>
        <v>Medium Budget</v>
      </c>
      <c r="AB3578" s="18" t="str">
        <f t="shared" si="558"/>
        <v>Not Recommended</v>
      </c>
      <c r="AC3578" s="18" t="str">
        <f t="shared" si="559"/>
        <v>Normal</v>
      </c>
    </row>
    <row r="3579" spans="1:29" x14ac:dyDescent="0.35">
      <c r="A3579" s="18" t="s">
        <v>6508</v>
      </c>
      <c r="B3579" s="19">
        <v>41582</v>
      </c>
      <c r="C3579" s="18" t="s">
        <v>50</v>
      </c>
      <c r="D3579" s="18" t="s">
        <v>20</v>
      </c>
      <c r="E3579" s="18" t="s">
        <v>21</v>
      </c>
      <c r="F3579" s="18" t="s">
        <v>131</v>
      </c>
      <c r="G3579" s="18" t="s">
        <v>110</v>
      </c>
      <c r="H3579" s="18" t="s">
        <v>4589</v>
      </c>
      <c r="I3579" s="18" t="s">
        <v>6509</v>
      </c>
      <c r="J3579" s="20">
        <v>5000</v>
      </c>
      <c r="K3579" s="20">
        <v>5954</v>
      </c>
      <c r="L3579" s="20">
        <v>911</v>
      </c>
      <c r="M3579" s="20">
        <v>31000</v>
      </c>
      <c r="N3579" s="20">
        <v>7.8</v>
      </c>
      <c r="O3579" s="20">
        <v>124</v>
      </c>
      <c r="P3579" s="20">
        <v>131</v>
      </c>
      <c r="Q3579" s="3">
        <v>85433</v>
      </c>
      <c r="R3579" s="3">
        <v>13500000</v>
      </c>
      <c r="S3579" s="3">
        <f t="shared" si="550"/>
        <v>-13414567</v>
      </c>
      <c r="T3579" s="4">
        <f t="shared" si="551"/>
        <v>-0.99367162962962963</v>
      </c>
      <c r="U3579" s="5">
        <f t="shared" si="552"/>
        <v>33.902531348148145</v>
      </c>
      <c r="V3579" s="2">
        <f t="shared" si="553"/>
        <v>2013</v>
      </c>
      <c r="W3579" s="18" t="str">
        <f t="shared" si="554"/>
        <v>noyabr</v>
      </c>
      <c r="X3579" s="18" t="str">
        <f t="shared" si="555"/>
        <v>Giuseppe Tornatore</v>
      </c>
      <c r="Y3579" s="18" t="str">
        <f t="shared" si="556"/>
        <v>THE BEST OFFER</v>
      </c>
      <c r="Z3579" s="18" t="str">
        <f t="shared" si="557"/>
        <v>Normal</v>
      </c>
      <c r="AA3579" s="18" t="str">
        <f>VLOOKUP(D3579, lookups!$A$2:$B$18, 2, FALSE)</f>
        <v>Medium Budget</v>
      </c>
      <c r="AB3579" s="18" t="str">
        <f t="shared" si="558"/>
        <v>Not Recommended</v>
      </c>
      <c r="AC3579" s="18" t="str">
        <f t="shared" si="559"/>
        <v>Normal</v>
      </c>
    </row>
    <row r="3580" spans="1:29" x14ac:dyDescent="0.35">
      <c r="A3580" s="18" t="s">
        <v>3726</v>
      </c>
      <c r="B3580" s="19">
        <v>38000</v>
      </c>
      <c r="C3580" s="18" t="s">
        <v>50</v>
      </c>
      <c r="D3580" s="18" t="s">
        <v>195</v>
      </c>
      <c r="E3580" s="18" t="s">
        <v>21</v>
      </c>
      <c r="F3580" s="18" t="s">
        <v>22</v>
      </c>
      <c r="G3580" s="18" t="s">
        <v>102</v>
      </c>
      <c r="H3580" s="18" t="s">
        <v>3727</v>
      </c>
      <c r="I3580" s="18" t="s">
        <v>2435</v>
      </c>
      <c r="J3580" s="20">
        <v>86</v>
      </c>
      <c r="K3580" s="20">
        <v>163</v>
      </c>
      <c r="L3580" s="20">
        <v>16</v>
      </c>
      <c r="M3580" s="20">
        <v>456</v>
      </c>
      <c r="N3580" s="20">
        <v>6.6</v>
      </c>
      <c r="O3580" s="20">
        <v>43</v>
      </c>
      <c r="P3580" s="20">
        <v>90</v>
      </c>
      <c r="Q3580" s="3">
        <v>85222</v>
      </c>
      <c r="R3580" s="3">
        <v>1100</v>
      </c>
      <c r="S3580" s="3">
        <f t="shared" si="550"/>
        <v>84122</v>
      </c>
      <c r="T3580" s="4">
        <f t="shared" si="551"/>
        <v>76.474545454545449</v>
      </c>
      <c r="U3580" s="5">
        <f t="shared" si="552"/>
        <v>57.03541818181818</v>
      </c>
      <c r="V3580" s="2">
        <f t="shared" si="553"/>
        <v>2004</v>
      </c>
      <c r="W3580" s="18" t="str">
        <f t="shared" si="554"/>
        <v>yanvar</v>
      </c>
      <c r="X3580" s="18" t="str">
        <f t="shared" si="555"/>
        <v>Jon Gunn</v>
      </c>
      <c r="Y3580" s="18" t="str">
        <f t="shared" si="556"/>
        <v>MY DATE WİTH DREW</v>
      </c>
      <c r="Z3580" s="18" t="str">
        <f t="shared" si="557"/>
        <v>Normal</v>
      </c>
      <c r="AA3580" s="18" t="str">
        <f>VLOOKUP(D3580, lookups!$A$2:$B$18, 2, FALSE)</f>
        <v>Low Budget</v>
      </c>
      <c r="AB3580" s="18" t="str">
        <f t="shared" si="558"/>
        <v>Not Recommended</v>
      </c>
      <c r="AC3580" s="18" t="str">
        <f t="shared" si="559"/>
        <v>Normal</v>
      </c>
    </row>
    <row r="3581" spans="1:29" x14ac:dyDescent="0.35">
      <c r="A3581" s="18" t="s">
        <v>3070</v>
      </c>
      <c r="B3581" s="19">
        <v>37266</v>
      </c>
      <c r="C3581" s="18" t="s">
        <v>19</v>
      </c>
      <c r="D3581" s="18" t="s">
        <v>95</v>
      </c>
      <c r="E3581" s="18" t="s">
        <v>2345</v>
      </c>
      <c r="F3581" s="18" t="s">
        <v>641</v>
      </c>
      <c r="G3581" s="18" t="s">
        <v>150</v>
      </c>
      <c r="H3581" s="18" t="s">
        <v>1825</v>
      </c>
      <c r="I3581" s="18" t="s">
        <v>3071</v>
      </c>
      <c r="J3581" s="20">
        <v>5000</v>
      </c>
      <c r="K3581" s="20">
        <v>6229</v>
      </c>
      <c r="L3581" s="20">
        <v>611</v>
      </c>
      <c r="M3581" s="20">
        <v>0</v>
      </c>
      <c r="N3581" s="20">
        <v>7.9</v>
      </c>
      <c r="O3581" s="20">
        <v>283</v>
      </c>
      <c r="P3581" s="20">
        <v>80</v>
      </c>
      <c r="Q3581" s="3">
        <v>84961</v>
      </c>
      <c r="R3581" s="3">
        <v>31000000</v>
      </c>
      <c r="S3581" s="3">
        <f t="shared" si="550"/>
        <v>-30915039</v>
      </c>
      <c r="T3581" s="4">
        <f t="shared" si="551"/>
        <v>-0.9972593225806452</v>
      </c>
      <c r="U3581" s="5">
        <f t="shared" si="552"/>
        <v>31.201096270967742</v>
      </c>
      <c r="V3581" s="2">
        <f t="shared" si="553"/>
        <v>2002</v>
      </c>
      <c r="W3581" s="18" t="str">
        <f t="shared" si="554"/>
        <v>yanvar</v>
      </c>
      <c r="X3581" s="18" t="str">
        <f t="shared" si="555"/>
        <v>Yimou Zhang</v>
      </c>
      <c r="Y3581" s="18" t="str">
        <f t="shared" si="556"/>
        <v>HERO</v>
      </c>
      <c r="Z3581" s="18" t="str">
        <f t="shared" si="557"/>
        <v>Normal</v>
      </c>
      <c r="AA3581" s="18" t="str">
        <f>VLOOKUP(D3581, lookups!$A$2:$B$18, 2, FALSE)</f>
        <v>High Budget</v>
      </c>
      <c r="AB3581" s="18" t="str">
        <f t="shared" si="558"/>
        <v>Not Recommended</v>
      </c>
      <c r="AC3581" s="18" t="str">
        <f t="shared" si="559"/>
        <v>Normal</v>
      </c>
    </row>
    <row r="3582" spans="1:29" x14ac:dyDescent="0.35">
      <c r="A3582" s="18" t="s">
        <v>2934</v>
      </c>
      <c r="B3582" s="19">
        <v>36895</v>
      </c>
      <c r="C3582" s="18" t="s">
        <v>50</v>
      </c>
      <c r="D3582" s="18" t="s">
        <v>95</v>
      </c>
      <c r="E3582" s="18" t="s">
        <v>178</v>
      </c>
      <c r="F3582" s="18" t="s">
        <v>179</v>
      </c>
      <c r="G3582" s="18" t="s">
        <v>110</v>
      </c>
      <c r="H3582" s="18" t="s">
        <v>2935</v>
      </c>
      <c r="I3582" s="18" t="s">
        <v>2936</v>
      </c>
      <c r="J3582" s="20">
        <v>235</v>
      </c>
      <c r="K3582" s="20">
        <v>303</v>
      </c>
      <c r="L3582" s="20">
        <v>7</v>
      </c>
      <c r="M3582" s="20">
        <v>0</v>
      </c>
      <c r="N3582" s="20">
        <v>6.6</v>
      </c>
      <c r="O3582" s="20">
        <v>40</v>
      </c>
      <c r="P3582" s="20">
        <v>94</v>
      </c>
      <c r="Q3582" s="3">
        <v>81525</v>
      </c>
      <c r="R3582" s="3">
        <v>15300000</v>
      </c>
      <c r="S3582" s="3">
        <f t="shared" si="550"/>
        <v>-15218475</v>
      </c>
      <c r="T3582" s="4">
        <f t="shared" si="551"/>
        <v>-0.99467156862745099</v>
      </c>
      <c r="U3582" s="5">
        <f t="shared" si="552"/>
        <v>26.00213137254902</v>
      </c>
      <c r="V3582" s="2">
        <f t="shared" si="553"/>
        <v>2001</v>
      </c>
      <c r="W3582" s="18" t="str">
        <f t="shared" si="554"/>
        <v>yanvar</v>
      </c>
      <c r="X3582" s="18" t="str">
        <f t="shared" si="555"/>
        <v>GÃ©rard Krawczyk</v>
      </c>
      <c r="Y3582" s="18" t="str">
        <f t="shared" si="556"/>
        <v>WASABİ</v>
      </c>
      <c r="Z3582" s="18" t="str">
        <f t="shared" si="557"/>
        <v>Normal</v>
      </c>
      <c r="AA3582" s="18" t="str">
        <f>VLOOKUP(D3582, lookups!$A$2:$B$18, 2, FALSE)</f>
        <v>High Budget</v>
      </c>
      <c r="AB3582" s="18" t="str">
        <f t="shared" si="558"/>
        <v>Not Recommended</v>
      </c>
      <c r="AC3582" s="18" t="str">
        <f t="shared" si="559"/>
        <v>Normal</v>
      </c>
    </row>
    <row r="3583" spans="1:29" x14ac:dyDescent="0.35">
      <c r="A3583" s="18" t="s">
        <v>6173</v>
      </c>
      <c r="B3583" s="19">
        <v>40923</v>
      </c>
      <c r="C3583" s="18" t="s">
        <v>50</v>
      </c>
      <c r="D3583" s="18" t="s">
        <v>27</v>
      </c>
      <c r="E3583" s="18" t="s">
        <v>21</v>
      </c>
      <c r="F3583" s="18" t="s">
        <v>22</v>
      </c>
      <c r="G3583" s="18" t="s">
        <v>110</v>
      </c>
      <c r="H3583" s="18" t="s">
        <v>5334</v>
      </c>
      <c r="I3583" s="18" t="s">
        <v>6174</v>
      </c>
      <c r="J3583" s="20">
        <v>1000</v>
      </c>
      <c r="K3583" s="20">
        <v>3021</v>
      </c>
      <c r="L3583" s="20">
        <v>151</v>
      </c>
      <c r="M3583" s="20">
        <v>569</v>
      </c>
      <c r="N3583" s="20">
        <v>6.5</v>
      </c>
      <c r="O3583" s="20">
        <v>37</v>
      </c>
      <c r="P3583" s="20">
        <v>97</v>
      </c>
      <c r="Q3583" s="3">
        <v>78030</v>
      </c>
      <c r="R3583" s="3">
        <v>200000</v>
      </c>
      <c r="S3583" s="3">
        <f t="shared" si="550"/>
        <v>-121970</v>
      </c>
      <c r="T3583" s="4">
        <f t="shared" si="551"/>
        <v>-0.60985</v>
      </c>
      <c r="U3583" s="5">
        <f t="shared" si="552"/>
        <v>25.81296</v>
      </c>
      <c r="V3583" s="2">
        <f t="shared" si="553"/>
        <v>2012</v>
      </c>
      <c r="W3583" s="18" t="str">
        <f t="shared" si="554"/>
        <v>yanvar</v>
      </c>
      <c r="X3583" s="18" t="str">
        <f t="shared" si="555"/>
        <v>Ava DuVernay</v>
      </c>
      <c r="Y3583" s="18" t="str">
        <f t="shared" si="556"/>
        <v>MİDDLE OF NOWHERE</v>
      </c>
      <c r="Z3583" s="18" t="str">
        <f t="shared" si="557"/>
        <v>Normal</v>
      </c>
      <c r="AA3583" s="18" t="str">
        <f>VLOOKUP(D3583, lookups!$A$2:$B$18, 2, FALSE)</f>
        <v>Medium Budget</v>
      </c>
      <c r="AB3583" s="18" t="str">
        <f t="shared" si="558"/>
        <v>Not Recommended</v>
      </c>
      <c r="AC3583" s="18" t="str">
        <f t="shared" si="559"/>
        <v>Normal</v>
      </c>
    </row>
    <row r="3584" spans="1:29" x14ac:dyDescent="0.35">
      <c r="A3584" s="18" t="s">
        <v>6004</v>
      </c>
      <c r="B3584" s="19">
        <v>40704</v>
      </c>
      <c r="C3584" s="18" t="s">
        <v>50</v>
      </c>
      <c r="D3584" s="18" t="s">
        <v>109</v>
      </c>
      <c r="E3584" s="18" t="s">
        <v>21</v>
      </c>
      <c r="F3584" s="18" t="s">
        <v>22</v>
      </c>
      <c r="G3584" s="18" t="s">
        <v>110</v>
      </c>
      <c r="H3584" s="18" t="s">
        <v>5416</v>
      </c>
      <c r="I3584" s="18" t="s">
        <v>5417</v>
      </c>
      <c r="J3584" s="20">
        <v>969</v>
      </c>
      <c r="K3584" s="20">
        <v>1252</v>
      </c>
      <c r="L3584" s="20">
        <v>243</v>
      </c>
      <c r="M3584" s="20">
        <v>0</v>
      </c>
      <c r="N3584" s="20">
        <v>5.5</v>
      </c>
      <c r="O3584" s="20">
        <v>292</v>
      </c>
      <c r="P3584" s="20">
        <v>101</v>
      </c>
      <c r="Q3584" s="3">
        <v>77501</v>
      </c>
      <c r="R3584" s="3">
        <v>750000</v>
      </c>
      <c r="S3584" s="3">
        <f t="shared" si="550"/>
        <v>-672499</v>
      </c>
      <c r="T3584" s="4">
        <f t="shared" si="551"/>
        <v>-0.89666533333333331</v>
      </c>
      <c r="U3584" s="5">
        <f t="shared" si="552"/>
        <v>21.641333866666667</v>
      </c>
      <c r="V3584" s="2">
        <f t="shared" si="553"/>
        <v>2011</v>
      </c>
      <c r="W3584" s="18" t="str">
        <f t="shared" si="554"/>
        <v>iyun</v>
      </c>
      <c r="X3584" s="18" t="str">
        <f t="shared" si="555"/>
        <v>Ti West</v>
      </c>
      <c r="Y3584" s="18" t="str">
        <f t="shared" si="556"/>
        <v>THE INNKEEPERS</v>
      </c>
      <c r="Z3584" s="18" t="str">
        <f t="shared" si="557"/>
        <v>Normal</v>
      </c>
      <c r="AA3584" s="18" t="str">
        <f>VLOOKUP(D3584, lookups!$A$2:$B$18, 2, FALSE)</f>
        <v>Low Budget</v>
      </c>
      <c r="AB3584" s="18" t="str">
        <f t="shared" si="558"/>
        <v>Not Recommended</v>
      </c>
      <c r="AC3584" s="18" t="str">
        <f t="shared" si="559"/>
        <v>High Buzz Mismatch</v>
      </c>
    </row>
    <row r="3585" spans="1:29" x14ac:dyDescent="0.35">
      <c r="A3585" s="18" t="s">
        <v>4077</v>
      </c>
      <c r="B3585" s="19">
        <v>38617</v>
      </c>
      <c r="C3585" s="18" t="s">
        <v>50</v>
      </c>
      <c r="D3585" s="18" t="s">
        <v>27</v>
      </c>
      <c r="E3585" s="18" t="s">
        <v>4078</v>
      </c>
      <c r="F3585" s="18" t="s">
        <v>179</v>
      </c>
      <c r="G3585" s="18" t="s">
        <v>110</v>
      </c>
      <c r="H3585" s="18" t="s">
        <v>4012</v>
      </c>
      <c r="I3585" s="18" t="s">
        <v>4079</v>
      </c>
      <c r="J3585" s="20">
        <v>1000</v>
      </c>
      <c r="K3585" s="20">
        <v>2115</v>
      </c>
      <c r="L3585" s="20">
        <v>44</v>
      </c>
      <c r="M3585" s="20">
        <v>265</v>
      </c>
      <c r="N3585" s="20">
        <v>6</v>
      </c>
      <c r="O3585" s="20">
        <v>30</v>
      </c>
      <c r="P3585" s="20">
        <v>112</v>
      </c>
      <c r="Q3585" s="3">
        <v>77231</v>
      </c>
      <c r="R3585" s="3">
        <v>25000000</v>
      </c>
      <c r="S3585" s="3">
        <f t="shared" si="550"/>
        <v>-24922769</v>
      </c>
      <c r="T3585" s="4">
        <f t="shared" si="551"/>
        <v>-0.99691076000000001</v>
      </c>
      <c r="U3585" s="5">
        <f t="shared" si="552"/>
        <v>23.627735695999998</v>
      </c>
      <c r="V3585" s="2">
        <f t="shared" si="553"/>
        <v>2005</v>
      </c>
      <c r="W3585" s="18" t="str">
        <f t="shared" si="554"/>
        <v>sentyabr</v>
      </c>
      <c r="X3585" s="18" t="str">
        <f t="shared" si="555"/>
        <v>Sergey Bodrov</v>
      </c>
      <c r="Y3585" s="18" t="str">
        <f t="shared" si="556"/>
        <v>NOMAD: THE WARRİOR</v>
      </c>
      <c r="Z3585" s="18" t="str">
        <f t="shared" si="557"/>
        <v>Normal</v>
      </c>
      <c r="AA3585" s="18" t="str">
        <f>VLOOKUP(D3585, lookups!$A$2:$B$18, 2, FALSE)</f>
        <v>Medium Budget</v>
      </c>
      <c r="AB3585" s="18" t="str">
        <f t="shared" si="558"/>
        <v>Not Recommended</v>
      </c>
      <c r="AC3585" s="18" t="str">
        <f t="shared" si="559"/>
        <v>Normal</v>
      </c>
    </row>
    <row r="3586" spans="1:29" x14ac:dyDescent="0.35">
      <c r="A3586" s="18" t="s">
        <v>5204</v>
      </c>
      <c r="B3586" s="19">
        <v>39967</v>
      </c>
      <c r="C3586" s="18" t="s">
        <v>50</v>
      </c>
      <c r="D3586" s="18" t="s">
        <v>3957</v>
      </c>
      <c r="E3586" s="18" t="s">
        <v>21</v>
      </c>
      <c r="F3586" s="18" t="s">
        <v>22</v>
      </c>
      <c r="H3586" s="18" t="s">
        <v>5205</v>
      </c>
      <c r="I3586" s="18" t="s">
        <v>5206</v>
      </c>
      <c r="J3586" s="20">
        <v>331</v>
      </c>
      <c r="K3586" s="20">
        <v>1546</v>
      </c>
      <c r="L3586" s="20">
        <v>38</v>
      </c>
      <c r="M3586" s="20">
        <v>324</v>
      </c>
      <c r="N3586" s="20">
        <v>6.2</v>
      </c>
      <c r="O3586" s="20">
        <v>22</v>
      </c>
      <c r="P3586" s="20">
        <v>88</v>
      </c>
      <c r="Q3586" s="3">
        <v>76382</v>
      </c>
      <c r="R3586" s="3">
        <v>15000</v>
      </c>
      <c r="S3586" s="3">
        <f t="shared" si="550"/>
        <v>61382</v>
      </c>
      <c r="T3586" s="4">
        <f t="shared" si="551"/>
        <v>4.092133333333333</v>
      </c>
      <c r="U3586" s="5">
        <f t="shared" si="552"/>
        <v>26.469253333333334</v>
      </c>
      <c r="V3586" s="2">
        <f t="shared" si="553"/>
        <v>2009</v>
      </c>
      <c r="W3586" s="18" t="str">
        <f t="shared" si="554"/>
        <v>iyun</v>
      </c>
      <c r="X3586" s="18" t="str">
        <f t="shared" si="555"/>
        <v>Daryl Wein</v>
      </c>
      <c r="Y3586" s="18" t="str">
        <f t="shared" si="556"/>
        <v>BREAKİNG UPWARDS</v>
      </c>
      <c r="Z3586" s="18" t="str">
        <f t="shared" si="557"/>
        <v>Normal</v>
      </c>
      <c r="AA3586" s="18" t="str">
        <f>VLOOKUP(D3586, lookups!$A$2:$B$18, 2, FALSE)</f>
        <v>Medium Budget</v>
      </c>
      <c r="AB3586" s="18" t="str">
        <f t="shared" si="558"/>
        <v>Not Recommended</v>
      </c>
      <c r="AC3586" s="18" t="str">
        <f t="shared" si="559"/>
        <v>Normal</v>
      </c>
    </row>
    <row r="3587" spans="1:29" x14ac:dyDescent="0.35">
      <c r="A3587" s="18" t="s">
        <v>5030</v>
      </c>
      <c r="B3587" s="19">
        <v>39608</v>
      </c>
      <c r="C3587" s="18" t="s">
        <v>50</v>
      </c>
      <c r="D3587" s="18" t="s">
        <v>27</v>
      </c>
      <c r="E3587" s="18" t="s">
        <v>918</v>
      </c>
      <c r="F3587" s="18" t="s">
        <v>22</v>
      </c>
      <c r="G3587" s="18" t="s">
        <v>150</v>
      </c>
      <c r="H3587" s="18" t="s">
        <v>5031</v>
      </c>
      <c r="I3587" s="18" t="s">
        <v>5032</v>
      </c>
      <c r="J3587" s="20">
        <v>426</v>
      </c>
      <c r="K3587" s="20">
        <v>862</v>
      </c>
      <c r="L3587" s="20">
        <v>8</v>
      </c>
      <c r="M3587" s="20">
        <v>0</v>
      </c>
      <c r="N3587" s="20">
        <v>5.9</v>
      </c>
      <c r="O3587" s="20">
        <v>47</v>
      </c>
      <c r="P3587" s="20">
        <v>90</v>
      </c>
      <c r="Q3587" s="3">
        <v>75727</v>
      </c>
      <c r="R3587" s="3">
        <v>2500000</v>
      </c>
      <c r="S3587" s="3">
        <f t="shared" ref="S3587:S3650" si="560">Q3587-R3587</f>
        <v>-2424273</v>
      </c>
      <c r="T3587" s="4">
        <f t="shared" ref="T3587:T3650" si="561">IF(R3587&gt;0, (Q3587-R3587)/R3587, 0)</f>
        <v>-0.96970920000000005</v>
      </c>
      <c r="U3587" s="5">
        <f t="shared" ref="U3587:U3650" si="562">(N3587*4) + (T3587*0.4) + (M3587/10000)</f>
        <v>23.21211632</v>
      </c>
      <c r="V3587" s="2">
        <f t="shared" ref="V3587:V3650" si="563">YEAR(B3587)</f>
        <v>2008</v>
      </c>
      <c r="W3587" s="18" t="str">
        <f t="shared" ref="W3587:W3650" si="564">TEXT(B3587, "mmmm")</f>
        <v>iyun</v>
      </c>
      <c r="X3587" s="18" t="str">
        <f t="shared" ref="X3587:X3650" si="565">TRIM(I3587)</f>
        <v>Alex Rivera</v>
      </c>
      <c r="Y3587" s="18" t="str">
        <f t="shared" ref="Y3587:Y3650" si="566">UPPER(A3587)</f>
        <v>SLEEP DEALER</v>
      </c>
      <c r="Z3587" s="18" t="str">
        <f t="shared" ref="Z3587:Z3650" si="567">IF(AND(R3587&gt;50000000, S3587&lt;0), "Underperformer", IF(AND(R3587&lt;10000000, S3587&gt;50000000), "Overperformer", "Normal"))</f>
        <v>Normal</v>
      </c>
      <c r="AA3587" s="18" t="str">
        <f>VLOOKUP(D3587, lookups!$A$2:$B$18, 2, FALSE)</f>
        <v>Medium Budget</v>
      </c>
      <c r="AB3587" s="18" t="str">
        <f t="shared" ref="AB3587:AB3650" si="568">IF(AND(N3587&gt;7, T3587&gt;1, U3587&gt;70), "Recommended", "Not Recommended")</f>
        <v>Not Recommended</v>
      </c>
      <c r="AC3587" s="18" t="str">
        <f t="shared" ref="AC3587:AC3650" si="569">IF(N3587&gt;=8, "High Buzz / High Score", IF(AND(N3587&lt;6, T3587&lt;1), "High Buzz Mismatch", "Normal"))</f>
        <v>High Buzz Mismatch</v>
      </c>
    </row>
    <row r="3588" spans="1:29" x14ac:dyDescent="0.35">
      <c r="A3588" s="18" t="s">
        <v>2298</v>
      </c>
      <c r="B3588" s="19">
        <v>36837</v>
      </c>
      <c r="C3588" s="18" t="s">
        <v>50</v>
      </c>
      <c r="D3588" s="18" t="s">
        <v>38</v>
      </c>
      <c r="E3588" s="18" t="s">
        <v>21</v>
      </c>
      <c r="F3588" s="18" t="s">
        <v>22</v>
      </c>
      <c r="G3588" s="18" t="s">
        <v>110</v>
      </c>
      <c r="H3588" s="18" t="s">
        <v>2299</v>
      </c>
      <c r="I3588" s="18" t="s">
        <v>388</v>
      </c>
      <c r="J3588" s="20">
        <v>736</v>
      </c>
      <c r="K3588" s="20">
        <v>1403</v>
      </c>
      <c r="L3588" s="20">
        <v>272</v>
      </c>
      <c r="M3588" s="20">
        <v>132</v>
      </c>
      <c r="N3588" s="20">
        <v>6.3</v>
      </c>
      <c r="O3588" s="20">
        <v>34</v>
      </c>
      <c r="P3588" s="20">
        <v>103</v>
      </c>
      <c r="Q3588" s="3">
        <v>75078</v>
      </c>
      <c r="R3588" s="3">
        <v>14000000</v>
      </c>
      <c r="S3588" s="3">
        <f t="shared" si="560"/>
        <v>-13924922</v>
      </c>
      <c r="T3588" s="4">
        <f t="shared" si="561"/>
        <v>-0.99463728571428567</v>
      </c>
      <c r="U3588" s="5">
        <f t="shared" si="562"/>
        <v>24.815345085714288</v>
      </c>
      <c r="V3588" s="2">
        <f t="shared" si="563"/>
        <v>2000</v>
      </c>
      <c r="W3588" s="18" t="str">
        <f t="shared" si="564"/>
        <v>noyabr</v>
      </c>
      <c r="X3588" s="18" t="str">
        <f t="shared" si="565"/>
        <v>Barry Levinson</v>
      </c>
      <c r="Y3588" s="18" t="str">
        <f t="shared" si="566"/>
        <v>AN EVERLASTİNG PİECE</v>
      </c>
      <c r="Z3588" s="18" t="str">
        <f t="shared" si="567"/>
        <v>Normal</v>
      </c>
      <c r="AA3588" s="18" t="str">
        <f>VLOOKUP(D3588, lookups!$A$2:$B$18, 2, FALSE)</f>
        <v>Medium Budget</v>
      </c>
      <c r="AB3588" s="18" t="str">
        <f t="shared" si="568"/>
        <v>Not Recommended</v>
      </c>
      <c r="AC3588" s="18" t="str">
        <f t="shared" si="569"/>
        <v>Normal</v>
      </c>
    </row>
    <row r="3589" spans="1:29" x14ac:dyDescent="0.35">
      <c r="A3589" s="18" t="s">
        <v>4050</v>
      </c>
      <c r="B3589" s="19">
        <v>38466</v>
      </c>
      <c r="C3589" s="18" t="s">
        <v>50</v>
      </c>
      <c r="D3589" s="18" t="s">
        <v>27</v>
      </c>
      <c r="E3589" s="18" t="s">
        <v>21</v>
      </c>
      <c r="F3589" s="18" t="s">
        <v>1641</v>
      </c>
      <c r="G3589" s="18" t="s">
        <v>23</v>
      </c>
      <c r="H3589" s="18" t="s">
        <v>3854</v>
      </c>
      <c r="I3589" s="18" t="s">
        <v>2349</v>
      </c>
      <c r="J3589" s="20">
        <v>3000</v>
      </c>
      <c r="K3589" s="20">
        <v>4211</v>
      </c>
      <c r="L3589" s="20">
        <v>3000</v>
      </c>
      <c r="M3589" s="20">
        <v>1000</v>
      </c>
      <c r="N3589" s="20">
        <v>7.4</v>
      </c>
      <c r="O3589" s="20">
        <v>140</v>
      </c>
      <c r="P3589" s="20">
        <v>139</v>
      </c>
      <c r="Q3589" s="3">
        <v>74205</v>
      </c>
      <c r="R3589" s="3">
        <v>14200000</v>
      </c>
      <c r="S3589" s="3">
        <f t="shared" si="560"/>
        <v>-14125795</v>
      </c>
      <c r="T3589" s="4">
        <f t="shared" si="561"/>
        <v>-0.99477429577464793</v>
      </c>
      <c r="U3589" s="5">
        <f t="shared" si="562"/>
        <v>29.302090281690145</v>
      </c>
      <c r="V3589" s="2">
        <f t="shared" si="563"/>
        <v>2005</v>
      </c>
      <c r="W3589" s="18" t="str">
        <f t="shared" si="564"/>
        <v>aprel</v>
      </c>
      <c r="X3589" s="18" t="str">
        <f t="shared" si="565"/>
        <v>Lars von Trier</v>
      </c>
      <c r="Y3589" s="18" t="str">
        <f t="shared" si="566"/>
        <v>MANDERLAY</v>
      </c>
      <c r="Z3589" s="18" t="str">
        <f t="shared" si="567"/>
        <v>Normal</v>
      </c>
      <c r="AA3589" s="18" t="str">
        <f>VLOOKUP(D3589, lookups!$A$2:$B$18, 2, FALSE)</f>
        <v>Medium Budget</v>
      </c>
      <c r="AB3589" s="18" t="str">
        <f t="shared" si="568"/>
        <v>Not Recommended</v>
      </c>
      <c r="AC3589" s="18" t="str">
        <f t="shared" si="569"/>
        <v>Normal</v>
      </c>
    </row>
    <row r="3590" spans="1:29" x14ac:dyDescent="0.35">
      <c r="A3590" s="18" t="s">
        <v>5830</v>
      </c>
      <c r="B3590" s="19">
        <v>40891</v>
      </c>
      <c r="C3590" s="18" t="s">
        <v>50</v>
      </c>
      <c r="D3590" s="18" t="s">
        <v>27</v>
      </c>
      <c r="E3590" s="18" t="s">
        <v>21</v>
      </c>
      <c r="F3590" s="18" t="s">
        <v>22</v>
      </c>
      <c r="G3590" s="18" t="s">
        <v>110</v>
      </c>
      <c r="H3590" s="18" t="s">
        <v>5831</v>
      </c>
      <c r="I3590" s="18" t="s">
        <v>5832</v>
      </c>
      <c r="J3590" s="20">
        <v>1000</v>
      </c>
      <c r="K3590" s="20">
        <v>4374</v>
      </c>
      <c r="L3590" s="20">
        <v>27</v>
      </c>
      <c r="M3590" s="20">
        <v>348</v>
      </c>
      <c r="N3590" s="20">
        <v>5.9</v>
      </c>
      <c r="O3590" s="20">
        <v>8</v>
      </c>
      <c r="P3590" s="20">
        <v>100</v>
      </c>
      <c r="Q3590" s="3">
        <v>73678</v>
      </c>
      <c r="R3590" s="3">
        <v>3000000</v>
      </c>
      <c r="S3590" s="3">
        <f t="shared" si="560"/>
        <v>-2926322</v>
      </c>
      <c r="T3590" s="4">
        <f t="shared" si="561"/>
        <v>-0.97544066666666662</v>
      </c>
      <c r="U3590" s="5">
        <f t="shared" si="562"/>
        <v>23.244623733333334</v>
      </c>
      <c r="V3590" s="2">
        <f t="shared" si="563"/>
        <v>2011</v>
      </c>
      <c r="W3590" s="18" t="str">
        <f t="shared" si="564"/>
        <v>dekabr</v>
      </c>
      <c r="X3590" s="18" t="str">
        <f t="shared" si="565"/>
        <v>Kate Connor</v>
      </c>
      <c r="Y3590" s="18" t="str">
        <f t="shared" si="566"/>
        <v>FORT MCCOY</v>
      </c>
      <c r="Z3590" s="18" t="str">
        <f t="shared" si="567"/>
        <v>Normal</v>
      </c>
      <c r="AA3590" s="18" t="str">
        <f>VLOOKUP(D3590, lookups!$A$2:$B$18, 2, FALSE)</f>
        <v>Medium Budget</v>
      </c>
      <c r="AB3590" s="18" t="str">
        <f t="shared" si="568"/>
        <v>Not Recommended</v>
      </c>
      <c r="AC3590" s="18" t="str">
        <f t="shared" si="569"/>
        <v>High Buzz Mismatch</v>
      </c>
    </row>
    <row r="3591" spans="1:29" x14ac:dyDescent="0.35">
      <c r="A3591" s="18" t="s">
        <v>5094</v>
      </c>
      <c r="B3591" s="19">
        <v>39621</v>
      </c>
      <c r="C3591" s="18" t="s">
        <v>50</v>
      </c>
      <c r="D3591" s="18" t="s">
        <v>333</v>
      </c>
      <c r="E3591" s="18" t="s">
        <v>21</v>
      </c>
      <c r="F3591" s="18" t="s">
        <v>22</v>
      </c>
      <c r="G3591" s="18" t="s">
        <v>110</v>
      </c>
      <c r="H3591" s="18" t="s">
        <v>4327</v>
      </c>
      <c r="I3591" s="18" t="s">
        <v>5095</v>
      </c>
      <c r="J3591" s="20">
        <v>14000</v>
      </c>
      <c r="K3591" s="20">
        <v>18639</v>
      </c>
      <c r="L3591" s="20">
        <v>129</v>
      </c>
      <c r="M3591" s="20">
        <v>0</v>
      </c>
      <c r="N3591" s="20">
        <v>6.1</v>
      </c>
      <c r="O3591" s="20">
        <v>177</v>
      </c>
      <c r="P3591" s="20">
        <v>103</v>
      </c>
      <c r="Q3591" s="3">
        <v>73548</v>
      </c>
      <c r="R3591" s="3">
        <v>15000000</v>
      </c>
      <c r="S3591" s="3">
        <f t="shared" si="560"/>
        <v>-14926452</v>
      </c>
      <c r="T3591" s="4">
        <f t="shared" si="561"/>
        <v>-0.9950968</v>
      </c>
      <c r="U3591" s="5">
        <f t="shared" si="562"/>
        <v>24.00196128</v>
      </c>
      <c r="V3591" s="2">
        <f t="shared" si="563"/>
        <v>2008</v>
      </c>
      <c r="W3591" s="18" t="str">
        <f t="shared" si="564"/>
        <v>iyun</v>
      </c>
      <c r="X3591" s="18" t="str">
        <f t="shared" si="565"/>
        <v>RyÃ»hei Kitamura</v>
      </c>
      <c r="Y3591" s="18" t="str">
        <f t="shared" si="566"/>
        <v>THE MİDNİGHT MEAT TRAİN</v>
      </c>
      <c r="Z3591" s="18" t="str">
        <f t="shared" si="567"/>
        <v>Normal</v>
      </c>
      <c r="AA3591" s="18" t="str">
        <f>VLOOKUP(D3591, lookups!$A$2:$B$18, 2, FALSE)</f>
        <v>Low Budget</v>
      </c>
      <c r="AB3591" s="18" t="str">
        <f t="shared" si="568"/>
        <v>Not Recommended</v>
      </c>
      <c r="AC3591" s="18" t="str">
        <f t="shared" si="569"/>
        <v>Normal</v>
      </c>
    </row>
    <row r="3592" spans="1:29" x14ac:dyDescent="0.35">
      <c r="A3592" s="18" t="s">
        <v>6876</v>
      </c>
      <c r="B3592" s="19">
        <v>42235</v>
      </c>
      <c r="C3592" s="18" t="s">
        <v>50</v>
      </c>
      <c r="D3592" s="18" t="s">
        <v>95</v>
      </c>
      <c r="E3592" s="18" t="s">
        <v>2345</v>
      </c>
      <c r="F3592" s="18" t="s">
        <v>641</v>
      </c>
      <c r="G3592" s="18" t="s">
        <v>110</v>
      </c>
      <c r="H3592" s="18" t="s">
        <v>6877</v>
      </c>
      <c r="I3592" s="18" t="s">
        <v>6878</v>
      </c>
      <c r="J3592" s="20">
        <v>21</v>
      </c>
      <c r="K3592" s="20">
        <v>58</v>
      </c>
      <c r="L3592" s="20">
        <v>10</v>
      </c>
      <c r="M3592" s="20">
        <v>0</v>
      </c>
      <c r="N3592" s="20">
        <v>6.1</v>
      </c>
      <c r="O3592" s="20">
        <v>68</v>
      </c>
      <c r="P3592" s="20">
        <v>103</v>
      </c>
      <c r="Q3592" s="3">
        <v>72413</v>
      </c>
      <c r="R3592" s="3">
        <v>65000000</v>
      </c>
      <c r="S3592" s="3">
        <f t="shared" si="560"/>
        <v>-64927587</v>
      </c>
      <c r="T3592" s="4">
        <f t="shared" si="561"/>
        <v>-0.99888595384615386</v>
      </c>
      <c r="U3592" s="5">
        <f t="shared" si="562"/>
        <v>24.000445618461537</v>
      </c>
      <c r="V3592" s="2">
        <f t="shared" si="563"/>
        <v>2015</v>
      </c>
      <c r="W3592" s="18" t="str">
        <f t="shared" si="564"/>
        <v>avgust</v>
      </c>
      <c r="X3592" s="18" t="str">
        <f t="shared" si="565"/>
        <v>Daniel Lee</v>
      </c>
      <c r="Y3592" s="18" t="str">
        <f t="shared" si="566"/>
        <v>DRAGON BLADE</v>
      </c>
      <c r="Z3592" s="18" t="str">
        <f t="shared" si="567"/>
        <v>Underperformer</v>
      </c>
      <c r="AA3592" s="18" t="str">
        <f>VLOOKUP(D3592, lookups!$A$2:$B$18, 2, FALSE)</f>
        <v>High Budget</v>
      </c>
      <c r="AB3592" s="18" t="str">
        <f t="shared" si="568"/>
        <v>Not Recommended</v>
      </c>
      <c r="AC3592" s="18" t="str">
        <f t="shared" si="569"/>
        <v>Normal</v>
      </c>
    </row>
    <row r="3593" spans="1:29" x14ac:dyDescent="0.35">
      <c r="A3593" s="18" t="s">
        <v>4320</v>
      </c>
      <c r="B3593" s="19">
        <v>38819</v>
      </c>
      <c r="C3593" s="18" t="s">
        <v>50</v>
      </c>
      <c r="D3593" s="18" t="s">
        <v>38</v>
      </c>
      <c r="E3593" s="18" t="s">
        <v>21</v>
      </c>
      <c r="F3593" s="18" t="s">
        <v>22</v>
      </c>
      <c r="G3593" s="18" t="s">
        <v>150</v>
      </c>
      <c r="H3593" s="18" t="s">
        <v>175</v>
      </c>
      <c r="I3593" s="18" t="s">
        <v>4321</v>
      </c>
      <c r="J3593" s="20">
        <v>640</v>
      </c>
      <c r="K3593" s="20">
        <v>1491</v>
      </c>
      <c r="L3593" s="20">
        <v>0</v>
      </c>
      <c r="M3593" s="20">
        <v>140</v>
      </c>
      <c r="N3593" s="20">
        <v>5.7</v>
      </c>
      <c r="O3593" s="20">
        <v>18</v>
      </c>
      <c r="P3593" s="20">
        <v>100</v>
      </c>
      <c r="Q3593" s="3">
        <v>71904</v>
      </c>
      <c r="R3593" s="3">
        <v>2500000</v>
      </c>
      <c r="S3593" s="3">
        <f t="shared" si="560"/>
        <v>-2428096</v>
      </c>
      <c r="T3593" s="4">
        <f t="shared" si="561"/>
        <v>-0.97123839999999995</v>
      </c>
      <c r="U3593" s="5">
        <f t="shared" si="562"/>
        <v>22.42550464</v>
      </c>
      <c r="V3593" s="2">
        <f t="shared" si="563"/>
        <v>2006</v>
      </c>
      <c r="W3593" s="18" t="str">
        <f t="shared" si="564"/>
        <v>aprel</v>
      </c>
      <c r="X3593" s="18" t="str">
        <f t="shared" si="565"/>
        <v>Michael D. Sellers</v>
      </c>
      <c r="Y3593" s="18" t="str">
        <f t="shared" si="566"/>
        <v>EYE OF THE DOLPHİN</v>
      </c>
      <c r="Z3593" s="18" t="str">
        <f t="shared" si="567"/>
        <v>Normal</v>
      </c>
      <c r="AA3593" s="18" t="str">
        <f>VLOOKUP(D3593, lookups!$A$2:$B$18, 2, FALSE)</f>
        <v>Medium Budget</v>
      </c>
      <c r="AB3593" s="18" t="str">
        <f t="shared" si="568"/>
        <v>Not Recommended</v>
      </c>
      <c r="AC3593" s="18" t="str">
        <f t="shared" si="569"/>
        <v>High Buzz Mismatch</v>
      </c>
    </row>
    <row r="3594" spans="1:29" x14ac:dyDescent="0.35">
      <c r="A3594" s="18" t="s">
        <v>6113</v>
      </c>
      <c r="B3594" s="19">
        <v>41204</v>
      </c>
      <c r="C3594" s="18" t="s">
        <v>50</v>
      </c>
      <c r="D3594" s="18" t="s">
        <v>51</v>
      </c>
      <c r="E3594" s="18" t="s">
        <v>178</v>
      </c>
      <c r="F3594" s="18" t="s">
        <v>179</v>
      </c>
      <c r="G3594" s="18" t="s">
        <v>102</v>
      </c>
      <c r="H3594" s="18" t="s">
        <v>6114</v>
      </c>
      <c r="I3594" s="18" t="s">
        <v>6115</v>
      </c>
      <c r="J3594" s="20">
        <v>6000</v>
      </c>
      <c r="K3594" s="20">
        <v>6829</v>
      </c>
      <c r="L3594" s="20">
        <v>2</v>
      </c>
      <c r="M3594" s="20">
        <v>0</v>
      </c>
      <c r="N3594" s="20">
        <v>7.9</v>
      </c>
      <c r="O3594" s="20">
        <v>99</v>
      </c>
      <c r="P3594" s="20">
        <v>80</v>
      </c>
      <c r="Q3594" s="3">
        <v>71442</v>
      </c>
      <c r="R3594" s="3">
        <v>9600000</v>
      </c>
      <c r="S3594" s="3">
        <f t="shared" si="560"/>
        <v>-9528558</v>
      </c>
      <c r="T3594" s="4">
        <f t="shared" si="561"/>
        <v>-0.99255812499999996</v>
      </c>
      <c r="U3594" s="5">
        <f t="shared" si="562"/>
        <v>31.202976750000001</v>
      </c>
      <c r="V3594" s="2">
        <f t="shared" si="563"/>
        <v>2012</v>
      </c>
      <c r="W3594" s="18" t="str">
        <f t="shared" si="564"/>
        <v>oktyabr</v>
      </c>
      <c r="X3594" s="18" t="str">
        <f t="shared" si="565"/>
        <v>StÃ©phane Aubier</v>
      </c>
      <c r="Y3594" s="18" t="str">
        <f t="shared" si="566"/>
        <v>ERNEST &amp; CELESTİNE</v>
      </c>
      <c r="Z3594" s="18" t="str">
        <f t="shared" si="567"/>
        <v>Normal</v>
      </c>
      <c r="AA3594" s="18" t="str">
        <f>VLOOKUP(D3594, lookups!$A$2:$B$18, 2, FALSE)</f>
        <v>High Budget</v>
      </c>
      <c r="AB3594" s="18" t="str">
        <f t="shared" si="568"/>
        <v>Not Recommended</v>
      </c>
      <c r="AC3594" s="18" t="str">
        <f t="shared" si="569"/>
        <v>Normal</v>
      </c>
    </row>
    <row r="3595" spans="1:29" x14ac:dyDescent="0.35">
      <c r="A3595" s="18" t="s">
        <v>3654</v>
      </c>
      <c r="B3595" s="19">
        <v>38244</v>
      </c>
      <c r="C3595" s="18" t="s">
        <v>50</v>
      </c>
      <c r="D3595" s="18" t="s">
        <v>38</v>
      </c>
      <c r="E3595" s="18" t="s">
        <v>21</v>
      </c>
      <c r="F3595" s="18" t="s">
        <v>22</v>
      </c>
      <c r="G3595" s="18" t="s">
        <v>110</v>
      </c>
      <c r="H3595" s="18" t="s">
        <v>2139</v>
      </c>
      <c r="I3595" s="18" t="s">
        <v>3655</v>
      </c>
      <c r="J3595" s="20">
        <v>11000</v>
      </c>
      <c r="K3595" s="20">
        <v>14656</v>
      </c>
      <c r="L3595" s="20">
        <v>0</v>
      </c>
      <c r="M3595" s="20">
        <v>376</v>
      </c>
      <c r="N3595" s="20">
        <v>6.7</v>
      </c>
      <c r="O3595" s="20">
        <v>27</v>
      </c>
      <c r="P3595" s="20">
        <v>85</v>
      </c>
      <c r="Q3595" s="3">
        <v>70527</v>
      </c>
      <c r="R3595" s="3">
        <v>6500000</v>
      </c>
      <c r="S3595" s="3">
        <f t="shared" si="560"/>
        <v>-6429473</v>
      </c>
      <c r="T3595" s="4">
        <f t="shared" si="561"/>
        <v>-0.98914969230769234</v>
      </c>
      <c r="U3595" s="5">
        <f t="shared" si="562"/>
        <v>26.441940123076925</v>
      </c>
      <c r="V3595" s="2">
        <f t="shared" si="563"/>
        <v>2004</v>
      </c>
      <c r="W3595" s="18" t="str">
        <f t="shared" si="564"/>
        <v>sentyabr</v>
      </c>
      <c r="X3595" s="18" t="str">
        <f t="shared" si="565"/>
        <v>Michael Clancy</v>
      </c>
      <c r="Y3595" s="18" t="str">
        <f t="shared" si="566"/>
        <v>EULOGY</v>
      </c>
      <c r="Z3595" s="18" t="str">
        <f t="shared" si="567"/>
        <v>Normal</v>
      </c>
      <c r="AA3595" s="18" t="str">
        <f>VLOOKUP(D3595, lookups!$A$2:$B$18, 2, FALSE)</f>
        <v>Medium Budget</v>
      </c>
      <c r="AB3595" s="18" t="str">
        <f t="shared" si="568"/>
        <v>Not Recommended</v>
      </c>
      <c r="AC3595" s="18" t="str">
        <f t="shared" si="569"/>
        <v>Normal</v>
      </c>
    </row>
    <row r="3596" spans="1:29" x14ac:dyDescent="0.35">
      <c r="A3596" s="18" t="s">
        <v>3921</v>
      </c>
      <c r="B3596" s="19">
        <v>38555</v>
      </c>
      <c r="C3596" s="18" t="s">
        <v>50</v>
      </c>
      <c r="D3596" s="18" t="s">
        <v>3922</v>
      </c>
      <c r="E3596" s="18" t="s">
        <v>21</v>
      </c>
      <c r="F3596" s="18" t="s">
        <v>3923</v>
      </c>
      <c r="G3596" s="18" t="s">
        <v>23</v>
      </c>
      <c r="H3596" s="18" t="s">
        <v>3924</v>
      </c>
      <c r="I3596" s="18" t="s">
        <v>3925</v>
      </c>
      <c r="J3596" s="20">
        <v>0</v>
      </c>
      <c r="K3596" s="20">
        <v>0</v>
      </c>
      <c r="L3596" s="20">
        <v>0</v>
      </c>
      <c r="M3596" s="20">
        <v>74</v>
      </c>
      <c r="N3596" s="20">
        <v>6.3</v>
      </c>
      <c r="O3596" s="20">
        <v>35</v>
      </c>
      <c r="P3596" s="20">
        <v>80</v>
      </c>
      <c r="Q3596" s="3">
        <v>70071</v>
      </c>
      <c r="R3596" s="3">
        <v>7000</v>
      </c>
      <c r="S3596" s="3">
        <f t="shared" si="560"/>
        <v>63071</v>
      </c>
      <c r="T3596" s="4">
        <f t="shared" si="561"/>
        <v>9.0101428571428563</v>
      </c>
      <c r="U3596" s="5">
        <f t="shared" si="562"/>
        <v>28.811457142857144</v>
      </c>
      <c r="V3596" s="2">
        <f t="shared" si="563"/>
        <v>2005</v>
      </c>
      <c r="W3596" s="18" t="str">
        <f t="shared" si="564"/>
        <v>iyul</v>
      </c>
      <c r="X3596" s="18" t="str">
        <f t="shared" si="565"/>
        <v>Neill Dela Llana</v>
      </c>
      <c r="Y3596" s="18" t="str">
        <f t="shared" si="566"/>
        <v>CAVİTE</v>
      </c>
      <c r="Z3596" s="18" t="str">
        <f t="shared" si="567"/>
        <v>Normal</v>
      </c>
      <c r="AA3596" s="18" t="str">
        <f>VLOOKUP(D3596, lookups!$A$2:$B$18, 2, FALSE)</f>
        <v>Low Budget</v>
      </c>
      <c r="AB3596" s="18" t="str">
        <f t="shared" si="568"/>
        <v>Not Recommended</v>
      </c>
      <c r="AC3596" s="18" t="str">
        <f t="shared" si="569"/>
        <v>Normal</v>
      </c>
    </row>
    <row r="3597" spans="1:29" x14ac:dyDescent="0.35">
      <c r="A3597" s="18" t="s">
        <v>5433</v>
      </c>
      <c r="B3597" s="19">
        <v>40162</v>
      </c>
      <c r="C3597" s="18" t="s">
        <v>50</v>
      </c>
      <c r="D3597" s="18" t="s">
        <v>27</v>
      </c>
      <c r="E3597" s="18" t="s">
        <v>21</v>
      </c>
      <c r="F3597" s="18" t="s">
        <v>22</v>
      </c>
      <c r="G3597" s="18" t="s">
        <v>110</v>
      </c>
      <c r="H3597" s="18" t="s">
        <v>1300</v>
      </c>
      <c r="I3597" s="18" t="s">
        <v>5434</v>
      </c>
      <c r="J3597" s="20">
        <v>12000</v>
      </c>
      <c r="K3597" s="20">
        <v>14462</v>
      </c>
      <c r="L3597" s="20">
        <v>38</v>
      </c>
      <c r="M3597" s="20">
        <v>0</v>
      </c>
      <c r="N3597" s="20">
        <v>7.2</v>
      </c>
      <c r="O3597" s="20">
        <v>217</v>
      </c>
      <c r="P3597" s="20">
        <v>105</v>
      </c>
      <c r="Q3597" s="3">
        <v>66637</v>
      </c>
      <c r="R3597" s="3">
        <v>6500000</v>
      </c>
      <c r="S3597" s="3">
        <f t="shared" si="560"/>
        <v>-6433363</v>
      </c>
      <c r="T3597" s="4">
        <f t="shared" si="561"/>
        <v>-0.98974815384615389</v>
      </c>
      <c r="U3597" s="5">
        <f t="shared" si="562"/>
        <v>28.40410073846154</v>
      </c>
      <c r="V3597" s="2">
        <f t="shared" si="563"/>
        <v>2009</v>
      </c>
      <c r="W3597" s="18" t="str">
        <f t="shared" si="564"/>
        <v>dekabr</v>
      </c>
      <c r="X3597" s="18" t="str">
        <f t="shared" si="565"/>
        <v>Oren Moverman</v>
      </c>
      <c r="Y3597" s="18" t="str">
        <f t="shared" si="566"/>
        <v>THE MESSENGER</v>
      </c>
      <c r="Z3597" s="18" t="str">
        <f t="shared" si="567"/>
        <v>Normal</v>
      </c>
      <c r="AA3597" s="18" t="str">
        <f>VLOOKUP(D3597, lookups!$A$2:$B$18, 2, FALSE)</f>
        <v>Medium Budget</v>
      </c>
      <c r="AB3597" s="18" t="str">
        <f t="shared" si="568"/>
        <v>Not Recommended</v>
      </c>
      <c r="AC3597" s="18" t="str">
        <f t="shared" si="569"/>
        <v>Normal</v>
      </c>
    </row>
    <row r="3598" spans="1:29" x14ac:dyDescent="0.35">
      <c r="A3598" s="18" t="s">
        <v>6100</v>
      </c>
      <c r="B3598" s="19">
        <v>41070</v>
      </c>
      <c r="C3598" s="18" t="s">
        <v>50</v>
      </c>
      <c r="D3598" s="18" t="s">
        <v>20</v>
      </c>
      <c r="E3598" s="18" t="s">
        <v>21</v>
      </c>
      <c r="F3598" s="18" t="s">
        <v>22</v>
      </c>
      <c r="G3598" s="18" t="s">
        <v>110</v>
      </c>
      <c r="H3598" s="18" t="s">
        <v>2955</v>
      </c>
      <c r="I3598" s="18" t="s">
        <v>2302</v>
      </c>
      <c r="J3598" s="20">
        <v>16000</v>
      </c>
      <c r="K3598" s="20">
        <v>27575</v>
      </c>
      <c r="L3598" s="20">
        <v>24</v>
      </c>
      <c r="M3598" s="20">
        <v>0</v>
      </c>
      <c r="N3598" s="20">
        <v>6.3</v>
      </c>
      <c r="O3598" s="20">
        <v>162</v>
      </c>
      <c r="P3598" s="20">
        <v>95</v>
      </c>
      <c r="Q3598" s="3">
        <v>65804</v>
      </c>
      <c r="R3598" s="3">
        <v>12000000</v>
      </c>
      <c r="S3598" s="3">
        <f t="shared" si="560"/>
        <v>-11934196</v>
      </c>
      <c r="T3598" s="4">
        <f t="shared" si="561"/>
        <v>-0.99451633333333334</v>
      </c>
      <c r="U3598" s="5">
        <f t="shared" si="562"/>
        <v>24.802193466666665</v>
      </c>
      <c r="V3598" s="2">
        <f t="shared" si="563"/>
        <v>2012</v>
      </c>
      <c r="W3598" s="18" t="str">
        <f t="shared" si="564"/>
        <v>iyun</v>
      </c>
      <c r="X3598" s="18" t="str">
        <f t="shared" si="565"/>
        <v>Stefan Ruzowitzky</v>
      </c>
      <c r="Y3598" s="18" t="str">
        <f t="shared" si="566"/>
        <v>DEADFALL</v>
      </c>
      <c r="Z3598" s="18" t="str">
        <f t="shared" si="567"/>
        <v>Normal</v>
      </c>
      <c r="AA3598" s="18" t="str">
        <f>VLOOKUP(D3598, lookups!$A$2:$B$18, 2, FALSE)</f>
        <v>Medium Budget</v>
      </c>
      <c r="AB3598" s="18" t="str">
        <f t="shared" si="568"/>
        <v>Not Recommended</v>
      </c>
      <c r="AC3598" s="18" t="str">
        <f t="shared" si="569"/>
        <v>Normal</v>
      </c>
    </row>
    <row r="3599" spans="1:29" x14ac:dyDescent="0.35">
      <c r="A3599" s="18" t="s">
        <v>4740</v>
      </c>
      <c r="B3599" s="19">
        <v>39377</v>
      </c>
      <c r="C3599" s="18" t="s">
        <v>50</v>
      </c>
      <c r="D3599" s="18" t="s">
        <v>20</v>
      </c>
      <c r="E3599" s="18" t="s">
        <v>21</v>
      </c>
      <c r="F3599" s="18" t="s">
        <v>22</v>
      </c>
      <c r="G3599" s="18" t="s">
        <v>110</v>
      </c>
      <c r="H3599" s="18" t="s">
        <v>4741</v>
      </c>
      <c r="I3599" s="18" t="s">
        <v>314</v>
      </c>
      <c r="J3599" s="20">
        <v>343</v>
      </c>
      <c r="K3599" s="20">
        <v>408</v>
      </c>
      <c r="L3599" s="20">
        <v>0</v>
      </c>
      <c r="M3599" s="20">
        <v>559</v>
      </c>
      <c r="N3599" s="20">
        <v>6.2</v>
      </c>
      <c r="O3599" s="20">
        <v>133</v>
      </c>
      <c r="P3599" s="20">
        <v>90</v>
      </c>
      <c r="Q3599" s="3">
        <v>65087</v>
      </c>
      <c r="R3599" s="3">
        <v>5000000</v>
      </c>
      <c r="S3599" s="3">
        <f t="shared" si="560"/>
        <v>-4934913</v>
      </c>
      <c r="T3599" s="4">
        <f t="shared" si="561"/>
        <v>-0.98698260000000004</v>
      </c>
      <c r="U3599" s="5">
        <f t="shared" si="562"/>
        <v>24.461106960000002</v>
      </c>
      <c r="V3599" s="2">
        <f t="shared" si="563"/>
        <v>2007</v>
      </c>
      <c r="W3599" s="18" t="str">
        <f t="shared" si="564"/>
        <v>oktyabr</v>
      </c>
      <c r="X3599" s="18" t="str">
        <f t="shared" si="565"/>
        <v>Brian De Palma</v>
      </c>
      <c r="Y3599" s="18" t="str">
        <f t="shared" si="566"/>
        <v>REDACTED</v>
      </c>
      <c r="Z3599" s="18" t="str">
        <f t="shared" si="567"/>
        <v>Normal</v>
      </c>
      <c r="AA3599" s="18" t="str">
        <f>VLOOKUP(D3599, lookups!$A$2:$B$18, 2, FALSE)</f>
        <v>Medium Budget</v>
      </c>
      <c r="AB3599" s="18" t="str">
        <f t="shared" si="568"/>
        <v>Not Recommended</v>
      </c>
      <c r="AC3599" s="18" t="str">
        <f t="shared" si="569"/>
        <v>Normal</v>
      </c>
    </row>
    <row r="3600" spans="1:29" x14ac:dyDescent="0.35">
      <c r="A3600" s="18" t="s">
        <v>1732</v>
      </c>
      <c r="B3600" s="19">
        <v>35958</v>
      </c>
      <c r="C3600" s="18" t="s">
        <v>50</v>
      </c>
      <c r="D3600" s="18" t="s">
        <v>38</v>
      </c>
      <c r="E3600" s="18" t="s">
        <v>21</v>
      </c>
      <c r="F3600" s="18" t="s">
        <v>101</v>
      </c>
      <c r="G3600" s="18" t="s">
        <v>110</v>
      </c>
      <c r="H3600" s="18" t="s">
        <v>1733</v>
      </c>
      <c r="I3600" s="18" t="s">
        <v>1734</v>
      </c>
      <c r="J3600" s="20">
        <v>578</v>
      </c>
      <c r="K3600" s="20">
        <v>643</v>
      </c>
      <c r="L3600" s="20">
        <v>12</v>
      </c>
      <c r="M3600" s="20">
        <v>108</v>
      </c>
      <c r="N3600" s="20">
        <v>5.9</v>
      </c>
      <c r="O3600" s="20">
        <v>31</v>
      </c>
      <c r="P3600" s="20">
        <v>93</v>
      </c>
      <c r="Q3600" s="3">
        <v>64359</v>
      </c>
      <c r="R3600" s="3">
        <v>2500000</v>
      </c>
      <c r="S3600" s="3">
        <f t="shared" si="560"/>
        <v>-2435641</v>
      </c>
      <c r="T3600" s="4">
        <f t="shared" si="561"/>
        <v>-0.97425640000000002</v>
      </c>
      <c r="U3600" s="5">
        <f t="shared" si="562"/>
        <v>23.221097440000001</v>
      </c>
      <c r="V3600" s="2">
        <f t="shared" si="563"/>
        <v>1998</v>
      </c>
      <c r="W3600" s="18" t="str">
        <f t="shared" si="564"/>
        <v>iyun</v>
      </c>
      <c r="X3600" s="18" t="str">
        <f t="shared" si="565"/>
        <v>Sam Miller</v>
      </c>
      <c r="Y3600" s="18" t="str">
        <f t="shared" si="566"/>
        <v>AMONG GİANTS</v>
      </c>
      <c r="Z3600" s="18" t="str">
        <f t="shared" si="567"/>
        <v>Normal</v>
      </c>
      <c r="AA3600" s="18" t="str">
        <f>VLOOKUP(D3600, lookups!$A$2:$B$18, 2, FALSE)</f>
        <v>Medium Budget</v>
      </c>
      <c r="AB3600" s="18" t="str">
        <f t="shared" si="568"/>
        <v>Not Recommended</v>
      </c>
      <c r="AC3600" s="18" t="str">
        <f t="shared" si="569"/>
        <v>High Buzz Mismatch</v>
      </c>
    </row>
    <row r="3601" spans="1:29" x14ac:dyDescent="0.35">
      <c r="A3601" s="18" t="s">
        <v>3838</v>
      </c>
      <c r="B3601" s="19">
        <v>38239</v>
      </c>
      <c r="C3601" s="18" t="s">
        <v>50</v>
      </c>
      <c r="D3601" s="18" t="s">
        <v>27</v>
      </c>
      <c r="E3601" s="18" t="s">
        <v>21</v>
      </c>
      <c r="F3601" s="18" t="s">
        <v>22</v>
      </c>
      <c r="G3601" s="18" t="s">
        <v>150</v>
      </c>
      <c r="H3601" s="18" t="s">
        <v>2470</v>
      </c>
      <c r="I3601" s="18" t="s">
        <v>3089</v>
      </c>
      <c r="J3601" s="20">
        <v>33000</v>
      </c>
      <c r="K3601" s="20">
        <v>34495</v>
      </c>
      <c r="L3601" s="20">
        <v>415</v>
      </c>
      <c r="M3601" s="20">
        <v>57000</v>
      </c>
      <c r="N3601" s="20">
        <v>7.9</v>
      </c>
      <c r="O3601" s="20">
        <v>177</v>
      </c>
      <c r="P3601" s="20">
        <v>123</v>
      </c>
      <c r="Q3601" s="3">
        <v>64286</v>
      </c>
      <c r="R3601" s="3">
        <v>29000000</v>
      </c>
      <c r="S3601" s="3">
        <f t="shared" si="560"/>
        <v>-28935714</v>
      </c>
      <c r="T3601" s="4">
        <f t="shared" si="561"/>
        <v>-0.99778324137931029</v>
      </c>
      <c r="U3601" s="5">
        <f t="shared" si="562"/>
        <v>36.900886703448279</v>
      </c>
      <c r="V3601" s="2">
        <f t="shared" si="563"/>
        <v>2004</v>
      </c>
      <c r="W3601" s="18" t="str">
        <f t="shared" si="564"/>
        <v>sentyabr</v>
      </c>
      <c r="X3601" s="18" t="str">
        <f t="shared" si="565"/>
        <v>Nick Cassavetes</v>
      </c>
      <c r="Y3601" s="18" t="str">
        <f t="shared" si="566"/>
        <v>THE NOTEBOOK</v>
      </c>
      <c r="Z3601" s="18" t="str">
        <f t="shared" si="567"/>
        <v>Normal</v>
      </c>
      <c r="AA3601" s="18" t="str">
        <f>VLOOKUP(D3601, lookups!$A$2:$B$18, 2, FALSE)</f>
        <v>Medium Budget</v>
      </c>
      <c r="AB3601" s="18" t="str">
        <f t="shared" si="568"/>
        <v>Not Recommended</v>
      </c>
      <c r="AC3601" s="18" t="str">
        <f t="shared" si="569"/>
        <v>Normal</v>
      </c>
    </row>
    <row r="3602" spans="1:29" x14ac:dyDescent="0.35">
      <c r="A3602" s="18" t="s">
        <v>2289</v>
      </c>
      <c r="B3602" s="19">
        <v>36567</v>
      </c>
      <c r="C3602" s="18" t="s">
        <v>50</v>
      </c>
      <c r="D3602" s="18" t="s">
        <v>27</v>
      </c>
      <c r="E3602" s="18" t="s">
        <v>21</v>
      </c>
      <c r="F3602" s="18" t="s">
        <v>101</v>
      </c>
      <c r="H3602" s="18" t="s">
        <v>411</v>
      </c>
      <c r="I3602" s="18" t="s">
        <v>2290</v>
      </c>
      <c r="J3602" s="20">
        <v>844</v>
      </c>
      <c r="K3602" s="20">
        <v>846</v>
      </c>
      <c r="L3602" s="20">
        <v>19</v>
      </c>
      <c r="M3602" s="20">
        <v>260</v>
      </c>
      <c r="N3602" s="20">
        <v>7.3</v>
      </c>
      <c r="O3602" s="20">
        <v>28</v>
      </c>
      <c r="P3602" s="20">
        <v>106</v>
      </c>
      <c r="Q3602" s="3">
        <v>64148</v>
      </c>
      <c r="R3602" s="3">
        <v>6500000</v>
      </c>
      <c r="S3602" s="3">
        <f t="shared" si="560"/>
        <v>-6435852</v>
      </c>
      <c r="T3602" s="4">
        <f t="shared" si="561"/>
        <v>-0.99013107692307689</v>
      </c>
      <c r="U3602" s="5">
        <f t="shared" si="562"/>
        <v>28.829947569230768</v>
      </c>
      <c r="V3602" s="2">
        <f t="shared" si="563"/>
        <v>2000</v>
      </c>
      <c r="W3602" s="18" t="str">
        <f t="shared" si="564"/>
        <v>fevral</v>
      </c>
      <c r="X3602" s="18" t="str">
        <f t="shared" si="565"/>
        <v>Hans Petter Moland</v>
      </c>
      <c r="Y3602" s="18" t="str">
        <f t="shared" si="566"/>
        <v>ABERDEEN</v>
      </c>
      <c r="Z3602" s="18" t="str">
        <f t="shared" si="567"/>
        <v>Normal</v>
      </c>
      <c r="AA3602" s="18" t="str">
        <f>VLOOKUP(D3602, lookups!$A$2:$B$18, 2, FALSE)</f>
        <v>Medium Budget</v>
      </c>
      <c r="AB3602" s="18" t="str">
        <f t="shared" si="568"/>
        <v>Not Recommended</v>
      </c>
      <c r="AC3602" s="18" t="str">
        <f t="shared" si="569"/>
        <v>Normal</v>
      </c>
    </row>
    <row r="3603" spans="1:29" x14ac:dyDescent="0.35">
      <c r="A3603" s="18" t="s">
        <v>4450</v>
      </c>
      <c r="B3603" s="19">
        <v>38779</v>
      </c>
      <c r="C3603" s="18" t="s">
        <v>50</v>
      </c>
      <c r="D3603" s="18" t="s">
        <v>95</v>
      </c>
      <c r="E3603" s="18" t="s">
        <v>21</v>
      </c>
      <c r="F3603" s="18" t="s">
        <v>179</v>
      </c>
      <c r="G3603" s="18" t="s">
        <v>110</v>
      </c>
      <c r="H3603" s="18" t="s">
        <v>3867</v>
      </c>
      <c r="I3603" s="18" t="s">
        <v>4451</v>
      </c>
      <c r="J3603" s="20">
        <v>805</v>
      </c>
      <c r="K3603" s="20">
        <v>1185</v>
      </c>
      <c r="L3603" s="20">
        <v>2</v>
      </c>
      <c r="M3603" s="20">
        <v>0</v>
      </c>
      <c r="N3603" s="20">
        <v>6.7</v>
      </c>
      <c r="O3603" s="20">
        <v>112</v>
      </c>
      <c r="P3603" s="20">
        <v>105</v>
      </c>
      <c r="Q3603" s="3">
        <v>63260</v>
      </c>
      <c r="R3603" s="3">
        <v>14000000</v>
      </c>
      <c r="S3603" s="3">
        <f t="shared" si="560"/>
        <v>-13936740</v>
      </c>
      <c r="T3603" s="4">
        <f t="shared" si="561"/>
        <v>-0.99548142857142852</v>
      </c>
      <c r="U3603" s="5">
        <f t="shared" si="562"/>
        <v>26.401807428571431</v>
      </c>
      <c r="V3603" s="2">
        <f t="shared" si="563"/>
        <v>2006</v>
      </c>
      <c r="W3603" s="18" t="str">
        <f t="shared" si="564"/>
        <v>mart</v>
      </c>
      <c r="X3603" s="18" t="str">
        <f t="shared" si="565"/>
        <v>Christian Volckman</v>
      </c>
      <c r="Y3603" s="18" t="str">
        <f t="shared" si="566"/>
        <v>RENAİSSANCE</v>
      </c>
      <c r="Z3603" s="18" t="str">
        <f t="shared" si="567"/>
        <v>Normal</v>
      </c>
      <c r="AA3603" s="18" t="str">
        <f>VLOOKUP(D3603, lookups!$A$2:$B$18, 2, FALSE)</f>
        <v>High Budget</v>
      </c>
      <c r="AB3603" s="18" t="str">
        <f t="shared" si="568"/>
        <v>Not Recommended</v>
      </c>
      <c r="AC3603" s="18" t="str">
        <f t="shared" si="569"/>
        <v>Normal</v>
      </c>
    </row>
    <row r="3604" spans="1:29" x14ac:dyDescent="0.35">
      <c r="A3604" s="18" t="s">
        <v>6866</v>
      </c>
      <c r="B3604" s="19">
        <v>42248</v>
      </c>
      <c r="C3604" s="18" t="s">
        <v>50</v>
      </c>
      <c r="D3604" s="18" t="s">
        <v>27</v>
      </c>
      <c r="E3604" s="18" t="s">
        <v>21</v>
      </c>
      <c r="F3604" s="18" t="s">
        <v>22</v>
      </c>
      <c r="G3604" s="18" t="s">
        <v>110</v>
      </c>
      <c r="H3604" s="18" t="s">
        <v>6867</v>
      </c>
      <c r="I3604" s="18" t="s">
        <v>6868</v>
      </c>
      <c r="J3604" s="20">
        <v>446</v>
      </c>
      <c r="K3604" s="20">
        <v>928</v>
      </c>
      <c r="L3604" s="20">
        <v>4</v>
      </c>
      <c r="M3604" s="20">
        <v>793</v>
      </c>
      <c r="N3604" s="20">
        <v>5.5</v>
      </c>
      <c r="O3604" s="20">
        <v>36</v>
      </c>
      <c r="P3604" s="20">
        <v>97</v>
      </c>
      <c r="Q3604" s="3">
        <v>62480</v>
      </c>
      <c r="R3604" s="3">
        <v>1000000</v>
      </c>
      <c r="S3604" s="3">
        <f t="shared" si="560"/>
        <v>-937520</v>
      </c>
      <c r="T3604" s="4">
        <f t="shared" si="561"/>
        <v>-0.93752000000000002</v>
      </c>
      <c r="U3604" s="5">
        <f t="shared" si="562"/>
        <v>21.704291999999999</v>
      </c>
      <c r="V3604" s="2">
        <f t="shared" si="563"/>
        <v>2015</v>
      </c>
      <c r="W3604" s="18" t="str">
        <f t="shared" si="564"/>
        <v>sentyabr</v>
      </c>
      <c r="X3604" s="18" t="str">
        <f t="shared" si="565"/>
        <v>Benjamin Dickinson</v>
      </c>
      <c r="Y3604" s="18" t="str">
        <f t="shared" si="566"/>
        <v>CREATİVE CONTROL</v>
      </c>
      <c r="Z3604" s="18" t="str">
        <f t="shared" si="567"/>
        <v>Normal</v>
      </c>
      <c r="AA3604" s="18" t="str">
        <f>VLOOKUP(D3604, lookups!$A$2:$B$18, 2, FALSE)</f>
        <v>Medium Budget</v>
      </c>
      <c r="AB3604" s="18" t="str">
        <f t="shared" si="568"/>
        <v>Not Recommended</v>
      </c>
      <c r="AC3604" s="18" t="str">
        <f t="shared" si="569"/>
        <v>High Buzz Mismatch</v>
      </c>
    </row>
    <row r="3605" spans="1:29" x14ac:dyDescent="0.35">
      <c r="A3605" s="18" t="s">
        <v>6383</v>
      </c>
      <c r="B3605" s="19">
        <v>41627</v>
      </c>
      <c r="C3605" s="18" t="s">
        <v>50</v>
      </c>
      <c r="D3605" s="18" t="s">
        <v>38</v>
      </c>
      <c r="E3605" s="18" t="s">
        <v>21</v>
      </c>
      <c r="F3605" s="18" t="s">
        <v>22</v>
      </c>
      <c r="G3605" s="18" t="s">
        <v>23</v>
      </c>
      <c r="H3605" s="18" t="s">
        <v>6384</v>
      </c>
      <c r="I3605" s="18" t="s">
        <v>6385</v>
      </c>
      <c r="J3605" s="20">
        <v>3000</v>
      </c>
      <c r="K3605" s="20">
        <v>4729</v>
      </c>
      <c r="L3605" s="20">
        <v>3</v>
      </c>
      <c r="M3605" s="20">
        <v>0</v>
      </c>
      <c r="N3605" s="20">
        <v>6.8</v>
      </c>
      <c r="O3605" s="20">
        <v>193</v>
      </c>
      <c r="P3605" s="20">
        <v>88</v>
      </c>
      <c r="Q3605" s="3">
        <v>59379</v>
      </c>
      <c r="R3605" s="3">
        <v>200000</v>
      </c>
      <c r="S3605" s="3">
        <f t="shared" si="560"/>
        <v>-140621</v>
      </c>
      <c r="T3605" s="4">
        <f t="shared" si="561"/>
        <v>-0.70310499999999998</v>
      </c>
      <c r="U3605" s="5">
        <f t="shared" si="562"/>
        <v>26.918758</v>
      </c>
      <c r="V3605" s="2">
        <f t="shared" si="563"/>
        <v>2013</v>
      </c>
      <c r="W3605" s="18" t="str">
        <f t="shared" si="564"/>
        <v>dekabr</v>
      </c>
      <c r="X3605" s="18" t="str">
        <f t="shared" si="565"/>
        <v>E.L. Katz</v>
      </c>
      <c r="Y3605" s="18" t="str">
        <f t="shared" si="566"/>
        <v>CHEAP THRİLLS</v>
      </c>
      <c r="Z3605" s="18" t="str">
        <f t="shared" si="567"/>
        <v>Normal</v>
      </c>
      <c r="AA3605" s="18" t="str">
        <f>VLOOKUP(D3605, lookups!$A$2:$B$18, 2, FALSE)</f>
        <v>Medium Budget</v>
      </c>
      <c r="AB3605" s="18" t="str">
        <f t="shared" si="568"/>
        <v>Not Recommended</v>
      </c>
      <c r="AC3605" s="18" t="str">
        <f t="shared" si="569"/>
        <v>Normal</v>
      </c>
    </row>
    <row r="3606" spans="1:29" x14ac:dyDescent="0.35">
      <c r="A3606" s="18" t="s">
        <v>2670</v>
      </c>
      <c r="B3606" s="19">
        <v>37213</v>
      </c>
      <c r="C3606" s="18" t="s">
        <v>50</v>
      </c>
      <c r="D3606" s="18" t="s">
        <v>38</v>
      </c>
      <c r="E3606" s="18" t="s">
        <v>21</v>
      </c>
      <c r="F3606" s="18" t="s">
        <v>22</v>
      </c>
      <c r="G3606" s="18" t="s">
        <v>110</v>
      </c>
      <c r="H3606" s="18" t="s">
        <v>2671</v>
      </c>
      <c r="I3606" s="18" t="s">
        <v>2672</v>
      </c>
      <c r="J3606" s="20">
        <v>268</v>
      </c>
      <c r="K3606" s="20">
        <v>318</v>
      </c>
      <c r="L3606" s="20">
        <v>0</v>
      </c>
      <c r="M3606" s="20">
        <v>27</v>
      </c>
      <c r="N3606" s="20">
        <v>6.1</v>
      </c>
      <c r="O3606" s="20">
        <v>12</v>
      </c>
      <c r="P3606" s="20">
        <v>88</v>
      </c>
      <c r="Q3606" s="3">
        <v>58936</v>
      </c>
      <c r="R3606" s="3">
        <v>1200000</v>
      </c>
      <c r="S3606" s="3">
        <f t="shared" si="560"/>
        <v>-1141064</v>
      </c>
      <c r="T3606" s="4">
        <f t="shared" si="561"/>
        <v>-0.95088666666666666</v>
      </c>
      <c r="U3606" s="5">
        <f t="shared" si="562"/>
        <v>24.022345333333334</v>
      </c>
      <c r="V3606" s="2">
        <f t="shared" si="563"/>
        <v>2001</v>
      </c>
      <c r="W3606" s="18" t="str">
        <f t="shared" si="564"/>
        <v>noyabr</v>
      </c>
      <c r="X3606" s="18" t="str">
        <f t="shared" si="565"/>
        <v>Kurt Voss</v>
      </c>
      <c r="Y3606" s="18" t="str">
        <f t="shared" si="566"/>
        <v>DOWN AND OUT WİTH THE DOLLS</v>
      </c>
      <c r="Z3606" s="18" t="str">
        <f t="shared" si="567"/>
        <v>Normal</v>
      </c>
      <c r="AA3606" s="18" t="str">
        <f>VLOOKUP(D3606, lookups!$A$2:$B$18, 2, FALSE)</f>
        <v>Medium Budget</v>
      </c>
      <c r="AB3606" s="18" t="str">
        <f t="shared" si="568"/>
        <v>Not Recommended</v>
      </c>
      <c r="AC3606" s="18" t="str">
        <f t="shared" si="569"/>
        <v>Normal</v>
      </c>
    </row>
    <row r="3607" spans="1:29" x14ac:dyDescent="0.35">
      <c r="A3607" s="18" t="s">
        <v>5750</v>
      </c>
      <c r="B3607" s="19">
        <v>40237</v>
      </c>
      <c r="C3607" s="18" t="s">
        <v>50</v>
      </c>
      <c r="D3607" s="18" t="s">
        <v>20</v>
      </c>
      <c r="E3607" s="18" t="s">
        <v>21</v>
      </c>
      <c r="F3607" s="18" t="s">
        <v>22</v>
      </c>
      <c r="G3607" s="18" t="s">
        <v>110</v>
      </c>
      <c r="H3607" s="18" t="s">
        <v>5751</v>
      </c>
      <c r="I3607" s="18" t="s">
        <v>5752</v>
      </c>
      <c r="J3607" s="20">
        <v>617</v>
      </c>
      <c r="K3607" s="20">
        <v>916</v>
      </c>
      <c r="L3607" s="20">
        <v>0</v>
      </c>
      <c r="M3607" s="20">
        <v>10000</v>
      </c>
      <c r="N3607" s="20">
        <v>7</v>
      </c>
      <c r="O3607" s="20">
        <v>109</v>
      </c>
      <c r="P3607" s="20">
        <v>106</v>
      </c>
      <c r="Q3607" s="3">
        <v>58214</v>
      </c>
      <c r="R3607" s="3">
        <v>9500000</v>
      </c>
      <c r="S3607" s="3">
        <f t="shared" si="560"/>
        <v>-9441786</v>
      </c>
      <c r="T3607" s="4">
        <f t="shared" si="561"/>
        <v>-0.9938722105263158</v>
      </c>
      <c r="U3607" s="5">
        <f t="shared" si="562"/>
        <v>28.602451115789474</v>
      </c>
      <c r="V3607" s="2">
        <f t="shared" si="563"/>
        <v>2010</v>
      </c>
      <c r="W3607" s="18" t="str">
        <f t="shared" si="564"/>
        <v>fevral</v>
      </c>
      <c r="X3607" s="18" t="str">
        <f t="shared" si="565"/>
        <v>David Schwimmer</v>
      </c>
      <c r="Y3607" s="18" t="str">
        <f t="shared" si="566"/>
        <v>TRUST</v>
      </c>
      <c r="Z3607" s="18" t="str">
        <f t="shared" si="567"/>
        <v>Normal</v>
      </c>
      <c r="AA3607" s="18" t="str">
        <f>VLOOKUP(D3607, lookups!$A$2:$B$18, 2, FALSE)</f>
        <v>Medium Budget</v>
      </c>
      <c r="AB3607" s="18" t="str">
        <f t="shared" si="568"/>
        <v>Not Recommended</v>
      </c>
      <c r="AC3607" s="18" t="str">
        <f t="shared" si="569"/>
        <v>Normal</v>
      </c>
    </row>
    <row r="3608" spans="1:29" x14ac:dyDescent="0.35">
      <c r="A3608" s="18" t="s">
        <v>5446</v>
      </c>
      <c r="B3608" s="19">
        <v>39916</v>
      </c>
      <c r="C3608" s="18" t="s">
        <v>50</v>
      </c>
      <c r="D3608" s="18" t="s">
        <v>58</v>
      </c>
      <c r="E3608" s="18" t="s">
        <v>21</v>
      </c>
      <c r="F3608" s="18" t="s">
        <v>22</v>
      </c>
      <c r="G3608" s="18" t="s">
        <v>110</v>
      </c>
      <c r="H3608" s="18" t="s">
        <v>626</v>
      </c>
      <c r="I3608" s="18" t="s">
        <v>4168</v>
      </c>
      <c r="J3608" s="20">
        <v>10000</v>
      </c>
      <c r="K3608" s="20">
        <v>23566</v>
      </c>
      <c r="L3608" s="20">
        <v>214</v>
      </c>
      <c r="M3608" s="20">
        <v>32000</v>
      </c>
      <c r="N3608" s="20">
        <v>7.3</v>
      </c>
      <c r="O3608" s="20">
        <v>355</v>
      </c>
      <c r="P3608" s="20">
        <v>111</v>
      </c>
      <c r="Q3608" s="3">
        <v>56692</v>
      </c>
      <c r="R3608" s="3">
        <v>25000000</v>
      </c>
      <c r="S3608" s="3">
        <f t="shared" si="560"/>
        <v>-24943308</v>
      </c>
      <c r="T3608" s="4">
        <f t="shared" si="561"/>
        <v>-0.99773232000000001</v>
      </c>
      <c r="U3608" s="5">
        <f t="shared" si="562"/>
        <v>32.000907071999997</v>
      </c>
      <c r="V3608" s="2">
        <f t="shared" si="563"/>
        <v>2009</v>
      </c>
      <c r="W3608" s="18" t="str">
        <f t="shared" si="564"/>
        <v>aprel</v>
      </c>
      <c r="X3608" s="18" t="str">
        <f t="shared" si="565"/>
        <v>John Hillcoat</v>
      </c>
      <c r="Y3608" s="18" t="str">
        <f t="shared" si="566"/>
        <v>THE ROAD</v>
      </c>
      <c r="Z3608" s="18" t="str">
        <f t="shared" si="567"/>
        <v>Normal</v>
      </c>
      <c r="AA3608" s="18" t="str">
        <f>VLOOKUP(D3608, lookups!$A$2:$B$18, 2, FALSE)</f>
        <v>High Budget</v>
      </c>
      <c r="AB3608" s="18" t="str">
        <f t="shared" si="568"/>
        <v>Not Recommended</v>
      </c>
      <c r="AC3608" s="18" t="str">
        <f t="shared" si="569"/>
        <v>Normal</v>
      </c>
    </row>
    <row r="3609" spans="1:29" x14ac:dyDescent="0.35">
      <c r="A3609" s="18" t="s">
        <v>5499</v>
      </c>
      <c r="B3609" s="19">
        <v>40281</v>
      </c>
      <c r="C3609" s="18" t="s">
        <v>50</v>
      </c>
      <c r="D3609" s="18" t="s">
        <v>383</v>
      </c>
      <c r="E3609" s="18" t="s">
        <v>21</v>
      </c>
      <c r="F3609" s="18" t="s">
        <v>356</v>
      </c>
      <c r="G3609" s="18" t="s">
        <v>110</v>
      </c>
      <c r="H3609" s="18" t="s">
        <v>5500</v>
      </c>
      <c r="I3609" s="18" t="s">
        <v>5501</v>
      </c>
      <c r="J3609" s="20">
        <v>434</v>
      </c>
      <c r="K3609" s="20">
        <v>645</v>
      </c>
      <c r="L3609" s="20">
        <v>22</v>
      </c>
      <c r="M3609" s="20">
        <v>0</v>
      </c>
      <c r="N3609" s="20">
        <v>6.1</v>
      </c>
      <c r="O3609" s="20">
        <v>97</v>
      </c>
      <c r="P3609" s="20">
        <v>110</v>
      </c>
      <c r="Q3609" s="3">
        <v>56129</v>
      </c>
      <c r="R3609" s="3">
        <v>1100000</v>
      </c>
      <c r="S3609" s="3">
        <f t="shared" si="560"/>
        <v>-1043871</v>
      </c>
      <c r="T3609" s="4">
        <f t="shared" si="561"/>
        <v>-0.94897363636363641</v>
      </c>
      <c r="U3609" s="5">
        <f t="shared" si="562"/>
        <v>24.020410545454546</v>
      </c>
      <c r="V3609" s="2">
        <f t="shared" si="563"/>
        <v>2010</v>
      </c>
      <c r="W3609" s="18" t="str">
        <f t="shared" si="564"/>
        <v>aprel</v>
      </c>
      <c r="X3609" s="18" t="str">
        <f t="shared" si="565"/>
        <v>Panos Cosmatos</v>
      </c>
      <c r="Y3609" s="18" t="str">
        <f t="shared" si="566"/>
        <v>BEYOND THE BLACK RAİNBOW</v>
      </c>
      <c r="Z3609" s="18" t="str">
        <f t="shared" si="567"/>
        <v>Normal</v>
      </c>
      <c r="AA3609" s="18" t="str">
        <f>VLOOKUP(D3609, lookups!$A$2:$B$18, 2, FALSE)</f>
        <v>Medium Budget</v>
      </c>
      <c r="AB3609" s="18" t="str">
        <f t="shared" si="568"/>
        <v>Not Recommended</v>
      </c>
      <c r="AC3609" s="18" t="str">
        <f t="shared" si="569"/>
        <v>Normal</v>
      </c>
    </row>
    <row r="3610" spans="1:29" x14ac:dyDescent="0.35">
      <c r="A3610" s="18" t="s">
        <v>2707</v>
      </c>
      <c r="B3610" s="19">
        <v>37143</v>
      </c>
      <c r="C3610" s="18" t="s">
        <v>50</v>
      </c>
      <c r="D3610" s="18" t="s">
        <v>38</v>
      </c>
      <c r="E3610" s="18" t="s">
        <v>21</v>
      </c>
      <c r="F3610" s="18" t="s">
        <v>22</v>
      </c>
      <c r="G3610" s="18" t="s">
        <v>110</v>
      </c>
      <c r="H3610" s="18" t="s">
        <v>2033</v>
      </c>
      <c r="I3610" s="18" t="s">
        <v>1711</v>
      </c>
      <c r="J3610" s="20">
        <v>4000</v>
      </c>
      <c r="K3610" s="20">
        <v>6776</v>
      </c>
      <c r="L3610" s="20">
        <v>56</v>
      </c>
      <c r="M3610" s="20">
        <v>113</v>
      </c>
      <c r="N3610" s="20">
        <v>4.9000000000000004</v>
      </c>
      <c r="O3610" s="20">
        <v>27</v>
      </c>
      <c r="P3610" s="20">
        <v>99</v>
      </c>
      <c r="Q3610" s="3">
        <v>56007</v>
      </c>
      <c r="R3610" s="3">
        <v>5500000</v>
      </c>
      <c r="S3610" s="3">
        <f t="shared" si="560"/>
        <v>-5443993</v>
      </c>
      <c r="T3610" s="4">
        <f t="shared" si="561"/>
        <v>-0.98981690909090914</v>
      </c>
      <c r="U3610" s="5">
        <f t="shared" si="562"/>
        <v>19.215373236363636</v>
      </c>
      <c r="V3610" s="2">
        <f t="shared" si="563"/>
        <v>2001</v>
      </c>
      <c r="W3610" s="18" t="str">
        <f t="shared" si="564"/>
        <v>sentyabr</v>
      </c>
      <c r="X3610" s="18" t="str">
        <f t="shared" si="565"/>
        <v>James Toback</v>
      </c>
      <c r="Y3610" s="18" t="str">
        <f t="shared" si="566"/>
        <v>HARVARD MAN</v>
      </c>
      <c r="Z3610" s="18" t="str">
        <f t="shared" si="567"/>
        <v>Normal</v>
      </c>
      <c r="AA3610" s="18" t="str">
        <f>VLOOKUP(D3610, lookups!$A$2:$B$18, 2, FALSE)</f>
        <v>Medium Budget</v>
      </c>
      <c r="AB3610" s="18" t="str">
        <f t="shared" si="568"/>
        <v>Not Recommended</v>
      </c>
      <c r="AC3610" s="18" t="str">
        <f t="shared" si="569"/>
        <v>High Buzz Mismatch</v>
      </c>
    </row>
    <row r="3611" spans="1:29" x14ac:dyDescent="0.35">
      <c r="A3611" s="18" t="s">
        <v>2766</v>
      </c>
      <c r="B3611" s="19">
        <v>37092</v>
      </c>
      <c r="C3611" s="18" t="s">
        <v>50</v>
      </c>
      <c r="D3611" s="18" t="s">
        <v>38</v>
      </c>
      <c r="E3611" s="18" t="s">
        <v>21</v>
      </c>
      <c r="F3611" s="18" t="s">
        <v>101</v>
      </c>
      <c r="G3611" s="18" t="s">
        <v>150</v>
      </c>
      <c r="H3611" s="18" t="s">
        <v>1952</v>
      </c>
      <c r="I3611" s="18" t="s">
        <v>1671</v>
      </c>
      <c r="J3611" s="20">
        <v>773</v>
      </c>
      <c r="K3611" s="20">
        <v>2440</v>
      </c>
      <c r="L3611" s="20">
        <v>11</v>
      </c>
      <c r="M3611" s="20">
        <v>30</v>
      </c>
      <c r="N3611" s="20">
        <v>6.2</v>
      </c>
      <c r="O3611" s="20">
        <v>47</v>
      </c>
      <c r="P3611" s="20">
        <v>107</v>
      </c>
      <c r="Q3611" s="3">
        <v>54606</v>
      </c>
      <c r="R3611" s="3">
        <v>6000000</v>
      </c>
      <c r="S3611" s="3">
        <f t="shared" si="560"/>
        <v>-5945394</v>
      </c>
      <c r="T3611" s="4">
        <f t="shared" si="561"/>
        <v>-0.99089899999999997</v>
      </c>
      <c r="U3611" s="5">
        <f t="shared" si="562"/>
        <v>24.406640400000001</v>
      </c>
      <c r="V3611" s="2">
        <f t="shared" si="563"/>
        <v>2001</v>
      </c>
      <c r="W3611" s="18" t="str">
        <f t="shared" si="564"/>
        <v>iyul</v>
      </c>
      <c r="X3611" s="18" t="str">
        <f t="shared" si="565"/>
        <v>Peter Cattaneo</v>
      </c>
      <c r="Y3611" s="18" t="str">
        <f t="shared" si="566"/>
        <v>LUCKY BREAK</v>
      </c>
      <c r="Z3611" s="18" t="str">
        <f t="shared" si="567"/>
        <v>Normal</v>
      </c>
      <c r="AA3611" s="18" t="str">
        <f>VLOOKUP(D3611, lookups!$A$2:$B$18, 2, FALSE)</f>
        <v>Medium Budget</v>
      </c>
      <c r="AB3611" s="18" t="str">
        <f t="shared" si="568"/>
        <v>Not Recommended</v>
      </c>
      <c r="AC3611" s="18" t="str">
        <f t="shared" si="569"/>
        <v>Normal</v>
      </c>
    </row>
    <row r="3612" spans="1:29" x14ac:dyDescent="0.35">
      <c r="A3612" s="18" t="s">
        <v>4236</v>
      </c>
      <c r="B3612" s="19">
        <v>38850</v>
      </c>
      <c r="C3612" s="18" t="s">
        <v>50</v>
      </c>
      <c r="D3612" s="18" t="s">
        <v>20</v>
      </c>
      <c r="E3612" s="18" t="s">
        <v>21</v>
      </c>
      <c r="F3612" s="18" t="s">
        <v>22</v>
      </c>
      <c r="G3612" s="18" t="s">
        <v>110</v>
      </c>
      <c r="H3612" s="18" t="s">
        <v>544</v>
      </c>
      <c r="I3612" s="18" t="s">
        <v>4237</v>
      </c>
      <c r="J3612" s="20">
        <v>954</v>
      </c>
      <c r="K3612" s="20">
        <v>2512</v>
      </c>
      <c r="L3612" s="20">
        <v>53</v>
      </c>
      <c r="M3612" s="20">
        <v>294</v>
      </c>
      <c r="N3612" s="20">
        <v>6.4</v>
      </c>
      <c r="O3612" s="20">
        <v>26</v>
      </c>
      <c r="P3612" s="20">
        <v>107</v>
      </c>
      <c r="Q3612" s="3">
        <v>53481</v>
      </c>
      <c r="R3612" s="3">
        <v>8000000</v>
      </c>
      <c r="S3612" s="3">
        <f t="shared" si="560"/>
        <v>-7946519</v>
      </c>
      <c r="T3612" s="4">
        <f t="shared" si="561"/>
        <v>-0.99331487500000004</v>
      </c>
      <c r="U3612" s="5">
        <f t="shared" si="562"/>
        <v>25.232074050000001</v>
      </c>
      <c r="V3612" s="2">
        <f t="shared" si="563"/>
        <v>2006</v>
      </c>
      <c r="W3612" s="18" t="str">
        <f t="shared" si="564"/>
        <v>may</v>
      </c>
      <c r="X3612" s="18" t="str">
        <f t="shared" si="565"/>
        <v>Robert Moresco</v>
      </c>
      <c r="Y3612" s="18" t="str">
        <f t="shared" si="566"/>
        <v>10TH &amp; WOLF</v>
      </c>
      <c r="Z3612" s="18" t="str">
        <f t="shared" si="567"/>
        <v>Normal</v>
      </c>
      <c r="AA3612" s="18" t="str">
        <f>VLOOKUP(D3612, lookups!$A$2:$B$18, 2, FALSE)</f>
        <v>Medium Budget</v>
      </c>
      <c r="AB3612" s="18" t="str">
        <f t="shared" si="568"/>
        <v>Not Recommended</v>
      </c>
      <c r="AC3612" s="18" t="str">
        <f t="shared" si="569"/>
        <v>Normal</v>
      </c>
    </row>
    <row r="3613" spans="1:29" x14ac:dyDescent="0.35">
      <c r="A3613" s="18" t="s">
        <v>6608</v>
      </c>
      <c r="B3613" s="19">
        <v>41986</v>
      </c>
      <c r="C3613" s="18" t="s">
        <v>50</v>
      </c>
      <c r="D3613" s="18" t="s">
        <v>27</v>
      </c>
      <c r="E3613" s="18" t="s">
        <v>21</v>
      </c>
      <c r="F3613" s="18" t="s">
        <v>1895</v>
      </c>
      <c r="G3613" s="18" t="s">
        <v>110</v>
      </c>
      <c r="H3613" s="18" t="s">
        <v>6609</v>
      </c>
      <c r="I3613" s="18" t="s">
        <v>6610</v>
      </c>
      <c r="J3613" s="20">
        <v>144</v>
      </c>
      <c r="K3613" s="20">
        <v>326</v>
      </c>
      <c r="L3613" s="20">
        <v>43</v>
      </c>
      <c r="M3613" s="20">
        <v>675</v>
      </c>
      <c r="N3613" s="20">
        <v>5.3</v>
      </c>
      <c r="O3613" s="20">
        <v>56</v>
      </c>
      <c r="P3613" s="20">
        <v>97</v>
      </c>
      <c r="Q3613" s="3">
        <v>52961</v>
      </c>
      <c r="R3613" s="3">
        <v>8000000</v>
      </c>
      <c r="S3613" s="3">
        <f t="shared" si="560"/>
        <v>-7947039</v>
      </c>
      <c r="T3613" s="4">
        <f t="shared" si="561"/>
        <v>-0.99337987500000002</v>
      </c>
      <c r="U3613" s="5">
        <f t="shared" si="562"/>
        <v>20.870148049999997</v>
      </c>
      <c r="V3613" s="2">
        <f t="shared" si="563"/>
        <v>2014</v>
      </c>
      <c r="W3613" s="18" t="str">
        <f t="shared" si="564"/>
        <v>dekabr</v>
      </c>
      <c r="X3613" s="18" t="str">
        <f t="shared" si="565"/>
        <v>Claudia Llosa</v>
      </c>
      <c r="Y3613" s="18" t="str">
        <f t="shared" si="566"/>
        <v>ALOFT</v>
      </c>
      <c r="Z3613" s="18" t="str">
        <f t="shared" si="567"/>
        <v>Normal</v>
      </c>
      <c r="AA3613" s="18" t="str">
        <f>VLOOKUP(D3613, lookups!$A$2:$B$18, 2, FALSE)</f>
        <v>Medium Budget</v>
      </c>
      <c r="AB3613" s="18" t="str">
        <f t="shared" si="568"/>
        <v>Not Recommended</v>
      </c>
      <c r="AC3613" s="18" t="str">
        <f t="shared" si="569"/>
        <v>High Buzz Mismatch</v>
      </c>
    </row>
    <row r="3614" spans="1:29" x14ac:dyDescent="0.35">
      <c r="A3614" s="18" t="s">
        <v>4657</v>
      </c>
      <c r="B3614" s="19">
        <v>39282</v>
      </c>
      <c r="C3614" s="18" t="s">
        <v>50</v>
      </c>
      <c r="D3614" s="18" t="s">
        <v>38</v>
      </c>
      <c r="E3614" s="18" t="s">
        <v>21</v>
      </c>
      <c r="F3614" s="18" t="s">
        <v>22</v>
      </c>
      <c r="G3614" s="18" t="s">
        <v>23</v>
      </c>
      <c r="H3614" s="18" t="s">
        <v>4658</v>
      </c>
      <c r="I3614" s="18" t="s">
        <v>2984</v>
      </c>
      <c r="J3614" s="20">
        <v>239</v>
      </c>
      <c r="K3614" s="20">
        <v>734</v>
      </c>
      <c r="L3614" s="20">
        <v>681</v>
      </c>
      <c r="M3614" s="20">
        <v>155</v>
      </c>
      <c r="N3614" s="20">
        <v>6.2</v>
      </c>
      <c r="O3614" s="20">
        <v>35</v>
      </c>
      <c r="P3614" s="20">
        <v>84</v>
      </c>
      <c r="Q3614" s="3">
        <v>52850</v>
      </c>
      <c r="R3614" s="3">
        <v>500000</v>
      </c>
      <c r="S3614" s="3">
        <f t="shared" si="560"/>
        <v>-447150</v>
      </c>
      <c r="T3614" s="4">
        <f t="shared" si="561"/>
        <v>-0.89429999999999998</v>
      </c>
      <c r="U3614" s="5">
        <f t="shared" si="562"/>
        <v>24.45778</v>
      </c>
      <c r="V3614" s="2">
        <f t="shared" si="563"/>
        <v>2007</v>
      </c>
      <c r="W3614" s="18" t="str">
        <f t="shared" si="564"/>
        <v>iyul</v>
      </c>
      <c r="X3614" s="18" t="str">
        <f t="shared" si="565"/>
        <v>Justin Lin</v>
      </c>
      <c r="Y3614" s="18" t="str">
        <f t="shared" si="566"/>
        <v>FİNİSHİNG THE GAME: THE SEARCH FOR A NEW BRUCE LEE</v>
      </c>
      <c r="Z3614" s="18" t="str">
        <f t="shared" si="567"/>
        <v>Normal</v>
      </c>
      <c r="AA3614" s="18" t="str">
        <f>VLOOKUP(D3614, lookups!$A$2:$B$18, 2, FALSE)</f>
        <v>Medium Budget</v>
      </c>
      <c r="AB3614" s="18" t="str">
        <f t="shared" si="568"/>
        <v>Not Recommended</v>
      </c>
      <c r="AC3614" s="18" t="str">
        <f t="shared" si="569"/>
        <v>Normal</v>
      </c>
    </row>
    <row r="3615" spans="1:29" x14ac:dyDescent="0.35">
      <c r="A3615" s="18" t="s">
        <v>5129</v>
      </c>
      <c r="B3615" s="19">
        <v>39619</v>
      </c>
      <c r="C3615" s="18" t="s">
        <v>50</v>
      </c>
      <c r="D3615" s="18" t="s">
        <v>27</v>
      </c>
      <c r="E3615" s="18" t="s">
        <v>21</v>
      </c>
      <c r="F3615" s="18" t="s">
        <v>22</v>
      </c>
      <c r="G3615" s="18" t="s">
        <v>110</v>
      </c>
      <c r="H3615" s="18" t="s">
        <v>4009</v>
      </c>
      <c r="I3615" s="18" t="s">
        <v>5130</v>
      </c>
      <c r="J3615" s="20">
        <v>87000</v>
      </c>
      <c r="K3615" s="20">
        <v>89263</v>
      </c>
      <c r="L3615" s="20">
        <v>7</v>
      </c>
      <c r="M3615" s="20">
        <v>371</v>
      </c>
      <c r="N3615" s="20">
        <v>6.7</v>
      </c>
      <c r="O3615" s="20">
        <v>46</v>
      </c>
      <c r="P3615" s="20">
        <v>90</v>
      </c>
      <c r="Q3615" s="3">
        <v>52166</v>
      </c>
      <c r="R3615" s="3">
        <v>2000000</v>
      </c>
      <c r="S3615" s="3">
        <f t="shared" si="560"/>
        <v>-1947834</v>
      </c>
      <c r="T3615" s="4">
        <f t="shared" si="561"/>
        <v>-0.97391700000000003</v>
      </c>
      <c r="U3615" s="5">
        <f t="shared" si="562"/>
        <v>26.447533199999999</v>
      </c>
      <c r="V3615" s="2">
        <f t="shared" si="563"/>
        <v>2008</v>
      </c>
      <c r="W3615" s="18" t="str">
        <f t="shared" si="564"/>
        <v>iyun</v>
      </c>
      <c r="X3615" s="18" t="str">
        <f t="shared" si="565"/>
        <v>James Mottern</v>
      </c>
      <c r="Y3615" s="18" t="str">
        <f t="shared" si="566"/>
        <v>TRUCKER</v>
      </c>
      <c r="Z3615" s="18" t="str">
        <f t="shared" si="567"/>
        <v>Normal</v>
      </c>
      <c r="AA3615" s="18" t="str">
        <f>VLOOKUP(D3615, lookups!$A$2:$B$18, 2, FALSE)</f>
        <v>Medium Budget</v>
      </c>
      <c r="AB3615" s="18" t="str">
        <f t="shared" si="568"/>
        <v>Not Recommended</v>
      </c>
      <c r="AC3615" s="18" t="str">
        <f t="shared" si="569"/>
        <v>Normal</v>
      </c>
    </row>
    <row r="3616" spans="1:29" x14ac:dyDescent="0.35">
      <c r="A3616" s="18" t="s">
        <v>4123</v>
      </c>
      <c r="B3616" s="19">
        <v>38543</v>
      </c>
      <c r="C3616" s="18" t="s">
        <v>50</v>
      </c>
      <c r="D3616" s="18" t="s">
        <v>38</v>
      </c>
      <c r="E3616" s="18" t="s">
        <v>21</v>
      </c>
      <c r="F3616" s="18" t="s">
        <v>22</v>
      </c>
      <c r="G3616" s="18" t="s">
        <v>110</v>
      </c>
      <c r="H3616" s="18" t="s">
        <v>3163</v>
      </c>
      <c r="I3616" s="18" t="s">
        <v>4124</v>
      </c>
      <c r="J3616" s="20">
        <v>710</v>
      </c>
      <c r="K3616" s="20">
        <v>2119</v>
      </c>
      <c r="L3616" s="20">
        <v>3</v>
      </c>
      <c r="M3616" s="20">
        <v>1000</v>
      </c>
      <c r="N3616" s="20">
        <v>7</v>
      </c>
      <c r="O3616" s="20">
        <v>74</v>
      </c>
      <c r="P3616" s="20">
        <v>108</v>
      </c>
      <c r="Q3616" s="3">
        <v>49526</v>
      </c>
      <c r="R3616" s="3">
        <v>6800000</v>
      </c>
      <c r="S3616" s="3">
        <f t="shared" si="560"/>
        <v>-6750474</v>
      </c>
      <c r="T3616" s="4">
        <f t="shared" si="561"/>
        <v>-0.99271676470588233</v>
      </c>
      <c r="U3616" s="5">
        <f t="shared" si="562"/>
        <v>27.70291329411765</v>
      </c>
      <c r="V3616" s="2">
        <f t="shared" si="563"/>
        <v>2005</v>
      </c>
      <c r="W3616" s="18" t="str">
        <f t="shared" si="564"/>
        <v>iyul</v>
      </c>
      <c r="X3616" s="18" t="str">
        <f t="shared" si="565"/>
        <v>Arie Posin</v>
      </c>
      <c r="Y3616" s="18" t="str">
        <f t="shared" si="566"/>
        <v>THE CHUMSCRUBBER</v>
      </c>
      <c r="Z3616" s="18" t="str">
        <f t="shared" si="567"/>
        <v>Normal</v>
      </c>
      <c r="AA3616" s="18" t="str">
        <f>VLOOKUP(D3616, lookups!$A$2:$B$18, 2, FALSE)</f>
        <v>Medium Budget</v>
      </c>
      <c r="AB3616" s="18" t="str">
        <f t="shared" si="568"/>
        <v>Not Recommended</v>
      </c>
      <c r="AC3616" s="18" t="str">
        <f t="shared" si="569"/>
        <v>Normal</v>
      </c>
    </row>
    <row r="3617" spans="1:29" x14ac:dyDescent="0.35">
      <c r="A3617" s="18" t="s">
        <v>6515</v>
      </c>
      <c r="B3617" s="19">
        <v>41590</v>
      </c>
      <c r="C3617" s="18" t="s">
        <v>50</v>
      </c>
      <c r="D3617" s="18" t="s">
        <v>27</v>
      </c>
      <c r="E3617" s="18" t="s">
        <v>21</v>
      </c>
      <c r="F3617" s="18" t="s">
        <v>22</v>
      </c>
      <c r="G3617" s="18" t="s">
        <v>110</v>
      </c>
      <c r="H3617" s="18" t="s">
        <v>6516</v>
      </c>
      <c r="I3617" s="18" t="s">
        <v>934</v>
      </c>
      <c r="J3617" s="20">
        <v>924</v>
      </c>
      <c r="K3617" s="20">
        <v>2862</v>
      </c>
      <c r="L3617" s="20">
        <v>261</v>
      </c>
      <c r="M3617" s="20">
        <v>0</v>
      </c>
      <c r="N3617" s="20">
        <v>3.9</v>
      </c>
      <c r="O3617" s="20">
        <v>162</v>
      </c>
      <c r="P3617" s="20">
        <v>99</v>
      </c>
      <c r="Q3617" s="3">
        <v>49494</v>
      </c>
      <c r="R3617" s="3">
        <v>250000</v>
      </c>
      <c r="S3617" s="3">
        <f t="shared" si="560"/>
        <v>-200506</v>
      </c>
      <c r="T3617" s="4">
        <f t="shared" si="561"/>
        <v>-0.80202399999999996</v>
      </c>
      <c r="U3617" s="5">
        <f t="shared" si="562"/>
        <v>15.279190399999999</v>
      </c>
      <c r="V3617" s="2">
        <f t="shared" si="563"/>
        <v>2013</v>
      </c>
      <c r="W3617" s="18" t="str">
        <f t="shared" si="564"/>
        <v>noyabr</v>
      </c>
      <c r="X3617" s="18" t="str">
        <f t="shared" si="565"/>
        <v>Paul Schrader</v>
      </c>
      <c r="Y3617" s="18" t="str">
        <f t="shared" si="566"/>
        <v>THE CANYONS</v>
      </c>
      <c r="Z3617" s="18" t="str">
        <f t="shared" si="567"/>
        <v>Normal</v>
      </c>
      <c r="AA3617" s="18" t="str">
        <f>VLOOKUP(D3617, lookups!$A$2:$B$18, 2, FALSE)</f>
        <v>Medium Budget</v>
      </c>
      <c r="AB3617" s="18" t="str">
        <f t="shared" si="568"/>
        <v>Not Recommended</v>
      </c>
      <c r="AC3617" s="18" t="str">
        <f t="shared" si="569"/>
        <v>High Buzz Mismatch</v>
      </c>
    </row>
    <row r="3618" spans="1:29" x14ac:dyDescent="0.35">
      <c r="A3618" s="18" t="s">
        <v>4317</v>
      </c>
      <c r="B3618" s="19">
        <v>39040</v>
      </c>
      <c r="C3618" s="18" t="s">
        <v>50</v>
      </c>
      <c r="D3618" s="18" t="s">
        <v>95</v>
      </c>
      <c r="E3618" s="18" t="s">
        <v>1147</v>
      </c>
      <c r="F3618" s="18" t="s">
        <v>1148</v>
      </c>
      <c r="G3618" s="18" t="s">
        <v>110</v>
      </c>
      <c r="H3618" s="18" t="s">
        <v>4318</v>
      </c>
      <c r="I3618" s="18" t="s">
        <v>4319</v>
      </c>
      <c r="J3618" s="20">
        <v>155</v>
      </c>
      <c r="K3618" s="20">
        <v>398</v>
      </c>
      <c r="L3618" s="20">
        <v>143</v>
      </c>
      <c r="M3618" s="20">
        <v>528</v>
      </c>
      <c r="N3618" s="20">
        <v>7.3</v>
      </c>
      <c r="O3618" s="20">
        <v>98</v>
      </c>
      <c r="P3618" s="20">
        <v>110</v>
      </c>
      <c r="Q3618" s="3">
        <v>49413</v>
      </c>
      <c r="R3618" s="3">
        <v>35000000</v>
      </c>
      <c r="S3618" s="3">
        <f t="shared" si="560"/>
        <v>-34950587</v>
      </c>
      <c r="T3618" s="4">
        <f t="shared" si="561"/>
        <v>-0.99858820000000004</v>
      </c>
      <c r="U3618" s="5">
        <f t="shared" si="562"/>
        <v>28.853364720000002</v>
      </c>
      <c r="V3618" s="2">
        <f t="shared" si="563"/>
        <v>2006</v>
      </c>
      <c r="W3618" s="18" t="str">
        <f t="shared" si="564"/>
        <v>noyabr</v>
      </c>
      <c r="X3618" s="18" t="str">
        <f t="shared" si="565"/>
        <v>Johnnie To</v>
      </c>
      <c r="Y3618" s="18" t="str">
        <f t="shared" si="566"/>
        <v>EXİLED</v>
      </c>
      <c r="Z3618" s="18" t="str">
        <f t="shared" si="567"/>
        <v>Normal</v>
      </c>
      <c r="AA3618" s="18" t="str">
        <f>VLOOKUP(D3618, lookups!$A$2:$B$18, 2, FALSE)</f>
        <v>High Budget</v>
      </c>
      <c r="AB3618" s="18" t="str">
        <f t="shared" si="568"/>
        <v>Not Recommended</v>
      </c>
      <c r="AC3618" s="18" t="str">
        <f t="shared" si="569"/>
        <v>Normal</v>
      </c>
    </row>
    <row r="3619" spans="1:29" x14ac:dyDescent="0.35">
      <c r="A3619" s="18" t="s">
        <v>3930</v>
      </c>
      <c r="B3619" s="19">
        <v>38425</v>
      </c>
      <c r="C3619" s="18" t="s">
        <v>50</v>
      </c>
      <c r="D3619" s="18" t="s">
        <v>3922</v>
      </c>
      <c r="E3619" s="18" t="s">
        <v>2374</v>
      </c>
      <c r="F3619" s="18" t="s">
        <v>2375</v>
      </c>
      <c r="H3619" s="18" t="s">
        <v>3931</v>
      </c>
      <c r="I3619" s="18" t="s">
        <v>3932</v>
      </c>
      <c r="J3619" s="20">
        <v>724</v>
      </c>
      <c r="K3619" s="20">
        <v>2024</v>
      </c>
      <c r="L3619" s="20">
        <v>5</v>
      </c>
      <c r="M3619" s="20">
        <v>31</v>
      </c>
      <c r="N3619" s="20">
        <v>4.8</v>
      </c>
      <c r="O3619" s="20">
        <v>4</v>
      </c>
      <c r="P3619" s="20">
        <v>160</v>
      </c>
      <c r="Q3619" s="3">
        <v>49000</v>
      </c>
      <c r="R3619" s="3">
        <v>1500000</v>
      </c>
      <c r="S3619" s="3">
        <f t="shared" si="560"/>
        <v>-1451000</v>
      </c>
      <c r="T3619" s="4">
        <f t="shared" si="561"/>
        <v>-0.96733333333333338</v>
      </c>
      <c r="U3619" s="5">
        <f t="shared" si="562"/>
        <v>18.816166666666664</v>
      </c>
      <c r="V3619" s="2">
        <f t="shared" si="563"/>
        <v>2005</v>
      </c>
      <c r="W3619" s="18" t="str">
        <f t="shared" si="564"/>
        <v>mart</v>
      </c>
      <c r="X3619" s="18" t="str">
        <f t="shared" si="565"/>
        <v>Vivek Agnihotri</v>
      </c>
      <c r="Y3619" s="18" t="str">
        <f t="shared" si="566"/>
        <v>CHOCOLATE: DEEP DARK SECRETS</v>
      </c>
      <c r="Z3619" s="18" t="str">
        <f t="shared" si="567"/>
        <v>Normal</v>
      </c>
      <c r="AA3619" s="18" t="str">
        <f>VLOOKUP(D3619, lookups!$A$2:$B$18, 2, FALSE)</f>
        <v>Low Budget</v>
      </c>
      <c r="AB3619" s="18" t="str">
        <f t="shared" si="568"/>
        <v>Not Recommended</v>
      </c>
      <c r="AC3619" s="18" t="str">
        <f t="shared" si="569"/>
        <v>High Buzz Mismatch</v>
      </c>
    </row>
    <row r="3620" spans="1:29" x14ac:dyDescent="0.35">
      <c r="A3620" s="18" t="s">
        <v>1007</v>
      </c>
      <c r="B3620" s="19">
        <v>34217</v>
      </c>
      <c r="C3620" s="18" t="s">
        <v>50</v>
      </c>
      <c r="D3620" s="18" t="s">
        <v>27</v>
      </c>
      <c r="E3620" s="18" t="s">
        <v>96</v>
      </c>
      <c r="F3620" s="18" t="s">
        <v>97</v>
      </c>
      <c r="H3620" s="18" t="s">
        <v>1008</v>
      </c>
      <c r="I3620" s="18" t="s">
        <v>99</v>
      </c>
      <c r="J3620" s="20">
        <v>15</v>
      </c>
      <c r="K3620" s="20">
        <v>30</v>
      </c>
      <c r="L3620" s="20">
        <v>0</v>
      </c>
      <c r="M3620" s="20">
        <v>355</v>
      </c>
      <c r="N3620" s="20">
        <v>7.5</v>
      </c>
      <c r="O3620" s="20">
        <v>25</v>
      </c>
      <c r="P3620" s="20">
        <v>134</v>
      </c>
      <c r="Q3620" s="3">
        <v>48856</v>
      </c>
      <c r="R3620" s="3">
        <v>11900000</v>
      </c>
      <c r="S3620" s="3">
        <f t="shared" si="560"/>
        <v>-11851144</v>
      </c>
      <c r="T3620" s="4">
        <f t="shared" si="561"/>
        <v>-0.99589445378151265</v>
      </c>
      <c r="U3620" s="5">
        <f t="shared" si="562"/>
        <v>29.637142218487394</v>
      </c>
      <c r="V3620" s="2">
        <f t="shared" si="563"/>
        <v>1993</v>
      </c>
      <c r="W3620" s="18" t="str">
        <f t="shared" si="564"/>
        <v>sentyabr</v>
      </c>
      <c r="X3620" s="18" t="str">
        <f t="shared" si="565"/>
        <v>Akira Kurosawa</v>
      </c>
      <c r="Y3620" s="18" t="str">
        <f t="shared" si="566"/>
        <v>MADADAYO</v>
      </c>
      <c r="Z3620" s="18" t="str">
        <f t="shared" si="567"/>
        <v>Normal</v>
      </c>
      <c r="AA3620" s="18" t="str">
        <f>VLOOKUP(D3620, lookups!$A$2:$B$18, 2, FALSE)</f>
        <v>Medium Budget</v>
      </c>
      <c r="AB3620" s="18" t="str">
        <f t="shared" si="568"/>
        <v>Not Recommended</v>
      </c>
      <c r="AC3620" s="18" t="str">
        <f t="shared" si="569"/>
        <v>Normal</v>
      </c>
    </row>
    <row r="3621" spans="1:29" x14ac:dyDescent="0.35">
      <c r="A3621" s="18" t="s">
        <v>5720</v>
      </c>
      <c r="B3621" s="19">
        <v>40274</v>
      </c>
      <c r="C3621" s="18" t="s">
        <v>50</v>
      </c>
      <c r="D3621" s="18" t="s">
        <v>38</v>
      </c>
      <c r="E3621" s="18" t="s">
        <v>21</v>
      </c>
      <c r="F3621" s="18" t="s">
        <v>22</v>
      </c>
      <c r="G3621" s="18" t="s">
        <v>110</v>
      </c>
      <c r="H3621" s="18" t="s">
        <v>1173</v>
      </c>
      <c r="I3621" s="18" t="s">
        <v>5721</v>
      </c>
      <c r="J3621" s="20">
        <v>443</v>
      </c>
      <c r="K3621" s="20">
        <v>1452</v>
      </c>
      <c r="L3621" s="20">
        <v>11</v>
      </c>
      <c r="M3621" s="20">
        <v>0</v>
      </c>
      <c r="N3621" s="20">
        <v>6.8</v>
      </c>
      <c r="O3621" s="20">
        <v>112</v>
      </c>
      <c r="P3621" s="20">
        <v>93</v>
      </c>
      <c r="Q3621" s="3">
        <v>48430</v>
      </c>
      <c r="R3621" s="3">
        <v>500000</v>
      </c>
      <c r="S3621" s="3">
        <f t="shared" si="560"/>
        <v>-451570</v>
      </c>
      <c r="T3621" s="4">
        <f t="shared" si="561"/>
        <v>-0.90314000000000005</v>
      </c>
      <c r="U3621" s="5">
        <f t="shared" si="562"/>
        <v>26.838743999999998</v>
      </c>
      <c r="V3621" s="2">
        <f t="shared" si="563"/>
        <v>2010</v>
      </c>
      <c r="W3621" s="18" t="str">
        <f t="shared" si="564"/>
        <v>aprel</v>
      </c>
      <c r="X3621" s="18" t="str">
        <f t="shared" si="565"/>
        <v>Nick Tomnay</v>
      </c>
      <c r="Y3621" s="18" t="str">
        <f t="shared" si="566"/>
        <v>THE PERFECT HOST</v>
      </c>
      <c r="Z3621" s="18" t="str">
        <f t="shared" si="567"/>
        <v>Normal</v>
      </c>
      <c r="AA3621" s="18" t="str">
        <f>VLOOKUP(D3621, lookups!$A$2:$B$18, 2, FALSE)</f>
        <v>Medium Budget</v>
      </c>
      <c r="AB3621" s="18" t="str">
        <f t="shared" si="568"/>
        <v>Not Recommended</v>
      </c>
      <c r="AC3621" s="18" t="str">
        <f t="shared" si="569"/>
        <v>Normal</v>
      </c>
    </row>
    <row r="3622" spans="1:29" x14ac:dyDescent="0.35">
      <c r="A3622" s="18" t="s">
        <v>3082</v>
      </c>
      <c r="B3622" s="19">
        <v>37281</v>
      </c>
      <c r="C3622" s="18" t="s">
        <v>50</v>
      </c>
      <c r="D3622" s="18" t="s">
        <v>27</v>
      </c>
      <c r="E3622" s="18" t="s">
        <v>21</v>
      </c>
      <c r="F3622" s="18" t="s">
        <v>22</v>
      </c>
      <c r="G3622" s="18" t="s">
        <v>110</v>
      </c>
      <c r="H3622" s="18" t="s">
        <v>3083</v>
      </c>
      <c r="I3622" s="18" t="s">
        <v>3084</v>
      </c>
      <c r="J3622" s="20">
        <v>108</v>
      </c>
      <c r="K3622" s="20">
        <v>243</v>
      </c>
      <c r="L3622" s="20">
        <v>168</v>
      </c>
      <c r="M3622" s="20">
        <v>163</v>
      </c>
      <c r="N3622" s="20">
        <v>6.6</v>
      </c>
      <c r="O3622" s="20">
        <v>31</v>
      </c>
      <c r="P3622" s="20">
        <v>88</v>
      </c>
      <c r="Q3622" s="3">
        <v>47329</v>
      </c>
      <c r="R3622" s="3">
        <v>750000</v>
      </c>
      <c r="S3622" s="3">
        <f t="shared" si="560"/>
        <v>-702671</v>
      </c>
      <c r="T3622" s="4">
        <f t="shared" si="561"/>
        <v>-0.93689466666666665</v>
      </c>
      <c r="U3622" s="5">
        <f t="shared" si="562"/>
        <v>26.041542133333333</v>
      </c>
      <c r="V3622" s="2">
        <f t="shared" si="563"/>
        <v>2002</v>
      </c>
      <c r="W3622" s="18" t="str">
        <f t="shared" si="564"/>
        <v>yanvar</v>
      </c>
      <c r="X3622" s="18" t="str">
        <f t="shared" si="565"/>
        <v>Neil Burger</v>
      </c>
      <c r="Y3622" s="18" t="str">
        <f t="shared" si="566"/>
        <v>INTERVİEW WİTH THE ASSASSİN</v>
      </c>
      <c r="Z3622" s="18" t="str">
        <f t="shared" si="567"/>
        <v>Normal</v>
      </c>
      <c r="AA3622" s="18" t="str">
        <f>VLOOKUP(D3622, lookups!$A$2:$B$18, 2, FALSE)</f>
        <v>Medium Budget</v>
      </c>
      <c r="AB3622" s="18" t="str">
        <f t="shared" si="568"/>
        <v>Not Recommended</v>
      </c>
      <c r="AC3622" s="18" t="str">
        <f t="shared" si="569"/>
        <v>Normal</v>
      </c>
    </row>
    <row r="3623" spans="1:29" x14ac:dyDescent="0.35">
      <c r="A3623" s="18" t="s">
        <v>5894</v>
      </c>
      <c r="B3623" s="19">
        <v>40775</v>
      </c>
      <c r="C3623" s="18" t="s">
        <v>50</v>
      </c>
      <c r="D3623" s="18" t="s">
        <v>27</v>
      </c>
      <c r="E3623" s="18" t="s">
        <v>21</v>
      </c>
      <c r="F3623" s="18" t="s">
        <v>22</v>
      </c>
      <c r="G3623" s="18" t="s">
        <v>110</v>
      </c>
      <c r="H3623" s="18" t="s">
        <v>1541</v>
      </c>
      <c r="I3623" s="18" t="s">
        <v>2601</v>
      </c>
      <c r="J3623" s="20">
        <v>13000</v>
      </c>
      <c r="K3623" s="20">
        <v>14638</v>
      </c>
      <c r="L3623" s="20">
        <v>50</v>
      </c>
      <c r="M3623" s="20">
        <v>0</v>
      </c>
      <c r="N3623" s="20">
        <v>6.5</v>
      </c>
      <c r="O3623" s="20">
        <v>116</v>
      </c>
      <c r="P3623" s="20">
        <v>186</v>
      </c>
      <c r="Q3623" s="3">
        <v>46495</v>
      </c>
      <c r="R3623" s="3">
        <v>14000000</v>
      </c>
      <c r="S3623" s="3">
        <f t="shared" si="560"/>
        <v>-13953505</v>
      </c>
      <c r="T3623" s="4">
        <f t="shared" si="561"/>
        <v>-0.99667892857142859</v>
      </c>
      <c r="U3623" s="5">
        <f t="shared" si="562"/>
        <v>25.601328428571428</v>
      </c>
      <c r="V3623" s="2">
        <f t="shared" si="563"/>
        <v>2011</v>
      </c>
      <c r="W3623" s="18" t="str">
        <f t="shared" si="564"/>
        <v>avgust</v>
      </c>
      <c r="X3623" s="18" t="str">
        <f t="shared" si="565"/>
        <v>Kenneth Lonergan</v>
      </c>
      <c r="Y3623" s="18" t="str">
        <f t="shared" si="566"/>
        <v>MARGARET</v>
      </c>
      <c r="Z3623" s="18" t="str">
        <f t="shared" si="567"/>
        <v>Normal</v>
      </c>
      <c r="AA3623" s="18" t="str">
        <f>VLOOKUP(D3623, lookups!$A$2:$B$18, 2, FALSE)</f>
        <v>Medium Budget</v>
      </c>
      <c r="AB3623" s="18" t="str">
        <f t="shared" si="568"/>
        <v>Not Recommended</v>
      </c>
      <c r="AC3623" s="18" t="str">
        <f t="shared" si="569"/>
        <v>Normal</v>
      </c>
    </row>
    <row r="3624" spans="1:29" x14ac:dyDescent="0.35">
      <c r="A3624" s="18" t="s">
        <v>5509</v>
      </c>
      <c r="B3624" s="19">
        <v>40242</v>
      </c>
      <c r="C3624" s="18" t="s">
        <v>50</v>
      </c>
      <c r="D3624" s="18" t="s">
        <v>38</v>
      </c>
      <c r="E3624" s="18" t="s">
        <v>21</v>
      </c>
      <c r="F3624" s="18" t="s">
        <v>22</v>
      </c>
      <c r="G3624" s="18" t="s">
        <v>110</v>
      </c>
      <c r="H3624" s="18" t="s">
        <v>5174</v>
      </c>
      <c r="I3624" s="18" t="s">
        <v>5510</v>
      </c>
      <c r="J3624" s="20">
        <v>26000</v>
      </c>
      <c r="K3624" s="20">
        <v>27756</v>
      </c>
      <c r="L3624" s="20">
        <v>0</v>
      </c>
      <c r="M3624" s="20">
        <v>694</v>
      </c>
      <c r="N3624" s="20">
        <v>6</v>
      </c>
      <c r="O3624" s="20">
        <v>27</v>
      </c>
      <c r="P3624" s="20">
        <v>118</v>
      </c>
      <c r="Q3624" s="3">
        <v>46451</v>
      </c>
      <c r="R3624" s="3">
        <v>7000000</v>
      </c>
      <c r="S3624" s="3">
        <f t="shared" si="560"/>
        <v>-6953549</v>
      </c>
      <c r="T3624" s="4">
        <f t="shared" si="561"/>
        <v>-0.99336414285714281</v>
      </c>
      <c r="U3624" s="5">
        <f t="shared" si="562"/>
        <v>23.672054342857145</v>
      </c>
      <c r="V3624" s="2">
        <f t="shared" si="563"/>
        <v>2010</v>
      </c>
      <c r="W3624" s="18" t="str">
        <f t="shared" si="564"/>
        <v>mart</v>
      </c>
      <c r="X3624" s="18" t="str">
        <f t="shared" si="565"/>
        <v>Stephen Milburn Anderson</v>
      </c>
      <c r="Y3624" s="18" t="str">
        <f t="shared" si="566"/>
        <v>CA$H</v>
      </c>
      <c r="Z3624" s="18" t="str">
        <f t="shared" si="567"/>
        <v>Normal</v>
      </c>
      <c r="AA3624" s="18" t="str">
        <f>VLOOKUP(D3624, lookups!$A$2:$B$18, 2, FALSE)</f>
        <v>Medium Budget</v>
      </c>
      <c r="AB3624" s="18" t="str">
        <f t="shared" si="568"/>
        <v>Not Recommended</v>
      </c>
      <c r="AC3624" s="18" t="str">
        <f t="shared" si="569"/>
        <v>Normal</v>
      </c>
    </row>
    <row r="3625" spans="1:29" x14ac:dyDescent="0.35">
      <c r="A3625" s="18" t="s">
        <v>323</v>
      </c>
      <c r="B3625" s="19">
        <v>29430</v>
      </c>
      <c r="C3625" s="18" t="s">
        <v>19</v>
      </c>
      <c r="D3625" s="18" t="s">
        <v>79</v>
      </c>
      <c r="E3625" s="18" t="s">
        <v>21</v>
      </c>
      <c r="F3625" s="18" t="s">
        <v>22</v>
      </c>
      <c r="G3625" s="18" t="s">
        <v>110</v>
      </c>
      <c r="H3625" s="18" t="s">
        <v>221</v>
      </c>
      <c r="I3625" s="18" t="s">
        <v>222</v>
      </c>
      <c r="J3625" s="20">
        <v>22000</v>
      </c>
      <c r="K3625" s="20">
        <v>23008</v>
      </c>
      <c r="L3625" s="20">
        <v>17000</v>
      </c>
      <c r="M3625" s="20">
        <v>0</v>
      </c>
      <c r="N3625" s="20">
        <v>8.3000000000000007</v>
      </c>
      <c r="O3625" s="20">
        <v>151</v>
      </c>
      <c r="P3625" s="20">
        <v>121</v>
      </c>
      <c r="Q3625" s="3">
        <v>45250</v>
      </c>
      <c r="R3625" s="3">
        <v>18000000</v>
      </c>
      <c r="S3625" s="3">
        <f t="shared" si="560"/>
        <v>-17954750</v>
      </c>
      <c r="T3625" s="4">
        <f t="shared" si="561"/>
        <v>-0.99748611111111107</v>
      </c>
      <c r="U3625" s="5">
        <f t="shared" si="562"/>
        <v>32.801005555555555</v>
      </c>
      <c r="V3625" s="2">
        <f t="shared" si="563"/>
        <v>1980</v>
      </c>
      <c r="W3625" s="18" t="str">
        <f t="shared" si="564"/>
        <v>iyul</v>
      </c>
      <c r="X3625" s="18" t="str">
        <f t="shared" si="565"/>
        <v>Martin Scorsese</v>
      </c>
      <c r="Y3625" s="18" t="str">
        <f t="shared" si="566"/>
        <v>RAGİNG BULL</v>
      </c>
      <c r="Z3625" s="18" t="str">
        <f t="shared" si="567"/>
        <v>Normal</v>
      </c>
      <c r="AA3625" s="18" t="str">
        <f>VLOOKUP(D3625, lookups!$A$2:$B$18, 2, FALSE)</f>
        <v>Medium Budget</v>
      </c>
      <c r="AB3625" s="18" t="str">
        <f t="shared" si="568"/>
        <v>Not Recommended</v>
      </c>
      <c r="AC3625" s="18" t="str">
        <f t="shared" si="569"/>
        <v>High Buzz / High Score</v>
      </c>
    </row>
    <row r="3626" spans="1:29" x14ac:dyDescent="0.35">
      <c r="A3626" s="18" t="s">
        <v>3814</v>
      </c>
      <c r="B3626" s="19">
        <v>38241</v>
      </c>
      <c r="C3626" s="18" t="s">
        <v>50</v>
      </c>
      <c r="D3626" s="18" t="s">
        <v>27</v>
      </c>
      <c r="E3626" s="18" t="s">
        <v>21</v>
      </c>
      <c r="F3626" s="18" t="s">
        <v>101</v>
      </c>
      <c r="G3626" s="18" t="s">
        <v>102</v>
      </c>
      <c r="H3626" s="18" t="s">
        <v>221</v>
      </c>
      <c r="I3626" s="18" t="s">
        <v>3815</v>
      </c>
      <c r="J3626" s="20">
        <v>22000</v>
      </c>
      <c r="K3626" s="20">
        <v>23769</v>
      </c>
      <c r="L3626" s="20">
        <v>6</v>
      </c>
      <c r="M3626" s="20">
        <v>181</v>
      </c>
      <c r="N3626" s="20">
        <v>5.0999999999999996</v>
      </c>
      <c r="O3626" s="20">
        <v>16</v>
      </c>
      <c r="P3626" s="20">
        <v>120</v>
      </c>
      <c r="Q3626" s="3">
        <v>42880</v>
      </c>
      <c r="R3626" s="3">
        <v>24000000</v>
      </c>
      <c r="S3626" s="3">
        <f t="shared" si="560"/>
        <v>-23957120</v>
      </c>
      <c r="T3626" s="4">
        <f t="shared" si="561"/>
        <v>-0.99821333333333329</v>
      </c>
      <c r="U3626" s="5">
        <f t="shared" si="562"/>
        <v>20.018814666666664</v>
      </c>
      <c r="V3626" s="2">
        <f t="shared" si="563"/>
        <v>2004</v>
      </c>
      <c r="W3626" s="18" t="str">
        <f t="shared" si="564"/>
        <v>sentyabr</v>
      </c>
      <c r="X3626" s="18" t="str">
        <f t="shared" si="565"/>
        <v>Mary McGuckian</v>
      </c>
      <c r="Y3626" s="18" t="str">
        <f t="shared" si="566"/>
        <v>THE BRİDGE OF SAN LUİS REY</v>
      </c>
      <c r="Z3626" s="18" t="str">
        <f t="shared" si="567"/>
        <v>Normal</v>
      </c>
      <c r="AA3626" s="18" t="str">
        <f>VLOOKUP(D3626, lookups!$A$2:$B$18, 2, FALSE)</f>
        <v>Medium Budget</v>
      </c>
      <c r="AB3626" s="18" t="str">
        <f t="shared" si="568"/>
        <v>Not Recommended</v>
      </c>
      <c r="AC3626" s="18" t="str">
        <f t="shared" si="569"/>
        <v>High Buzz Mismatch</v>
      </c>
    </row>
    <row r="3627" spans="1:29" x14ac:dyDescent="0.35">
      <c r="A3627" s="18" t="s">
        <v>5246</v>
      </c>
      <c r="B3627" s="19">
        <v>39860</v>
      </c>
      <c r="C3627" s="18" t="s">
        <v>50</v>
      </c>
      <c r="D3627" s="18" t="s">
        <v>38</v>
      </c>
      <c r="E3627" s="18" t="s">
        <v>2679</v>
      </c>
      <c r="F3627" s="18" t="s">
        <v>2680</v>
      </c>
      <c r="G3627" s="18" t="s">
        <v>23</v>
      </c>
      <c r="H3627" s="18" t="s">
        <v>5247</v>
      </c>
      <c r="I3627" s="18" t="s">
        <v>5248</v>
      </c>
      <c r="J3627" s="20">
        <v>35</v>
      </c>
      <c r="K3627" s="20">
        <v>116</v>
      </c>
      <c r="L3627" s="20">
        <v>75</v>
      </c>
      <c r="M3627" s="20">
        <v>23000</v>
      </c>
      <c r="N3627" s="20">
        <v>6.4</v>
      </c>
      <c r="O3627" s="20">
        <v>224</v>
      </c>
      <c r="P3627" s="20">
        <v>91</v>
      </c>
      <c r="Q3627" s="3">
        <v>41709</v>
      </c>
      <c r="R3627" s="3">
        <v>800000</v>
      </c>
      <c r="S3627" s="3">
        <f t="shared" si="560"/>
        <v>-758291</v>
      </c>
      <c r="T3627" s="4">
        <f t="shared" si="561"/>
        <v>-0.94786375</v>
      </c>
      <c r="U3627" s="5">
        <f t="shared" si="562"/>
        <v>27.520854500000002</v>
      </c>
      <c r="V3627" s="2">
        <f t="shared" si="563"/>
        <v>2009</v>
      </c>
      <c r="W3627" s="18" t="str">
        <f t="shared" si="564"/>
        <v>fevral</v>
      </c>
      <c r="X3627" s="18" t="str">
        <f t="shared" si="565"/>
        <v>Tommy Wirkola</v>
      </c>
      <c r="Y3627" s="18" t="str">
        <f t="shared" si="566"/>
        <v>DEAD SNOW</v>
      </c>
      <c r="Z3627" s="18" t="str">
        <f t="shared" si="567"/>
        <v>Normal</v>
      </c>
      <c r="AA3627" s="18" t="str">
        <f>VLOOKUP(D3627, lookups!$A$2:$B$18, 2, FALSE)</f>
        <v>Medium Budget</v>
      </c>
      <c r="AB3627" s="18" t="str">
        <f t="shared" si="568"/>
        <v>Not Recommended</v>
      </c>
      <c r="AC3627" s="18" t="str">
        <f t="shared" si="569"/>
        <v>Normal</v>
      </c>
    </row>
    <row r="3628" spans="1:29" x14ac:dyDescent="0.35">
      <c r="A3628" s="18" t="s">
        <v>6369</v>
      </c>
      <c r="B3628" s="19">
        <v>41291</v>
      </c>
      <c r="C3628" s="18" t="s">
        <v>50</v>
      </c>
      <c r="D3628" s="18" t="s">
        <v>20</v>
      </c>
      <c r="E3628" s="18" t="s">
        <v>21</v>
      </c>
      <c r="F3628" s="18" t="s">
        <v>179</v>
      </c>
      <c r="G3628" s="18" t="s">
        <v>110</v>
      </c>
      <c r="H3628" s="18" t="s">
        <v>2695</v>
      </c>
      <c r="I3628" s="18" t="s">
        <v>5602</v>
      </c>
      <c r="J3628" s="20">
        <v>15000</v>
      </c>
      <c r="K3628" s="20">
        <v>18442</v>
      </c>
      <c r="L3628" s="20">
        <v>0</v>
      </c>
      <c r="M3628" s="20">
        <v>0</v>
      </c>
      <c r="N3628" s="20">
        <v>6.5</v>
      </c>
      <c r="O3628" s="20">
        <v>91</v>
      </c>
      <c r="P3628" s="20">
        <v>144</v>
      </c>
      <c r="Q3628" s="3">
        <v>41229</v>
      </c>
      <c r="R3628" s="3">
        <v>25500000</v>
      </c>
      <c r="S3628" s="3">
        <f t="shared" si="560"/>
        <v>-25458771</v>
      </c>
      <c r="T3628" s="4">
        <f t="shared" si="561"/>
        <v>-0.99838317647058827</v>
      </c>
      <c r="U3628" s="5">
        <f t="shared" si="562"/>
        <v>25.600646729411764</v>
      </c>
      <c r="V3628" s="2">
        <f t="shared" si="563"/>
        <v>2013</v>
      </c>
      <c r="W3628" s="18" t="str">
        <f t="shared" si="564"/>
        <v>yanvar</v>
      </c>
      <c r="X3628" s="18" t="str">
        <f t="shared" si="565"/>
        <v>Guillaume Canet</v>
      </c>
      <c r="Y3628" s="18" t="str">
        <f t="shared" si="566"/>
        <v>BLOOD TİES</v>
      </c>
      <c r="Z3628" s="18" t="str">
        <f t="shared" si="567"/>
        <v>Normal</v>
      </c>
      <c r="AA3628" s="18" t="str">
        <f>VLOOKUP(D3628, lookups!$A$2:$B$18, 2, FALSE)</f>
        <v>Medium Budget</v>
      </c>
      <c r="AB3628" s="18" t="str">
        <f t="shared" si="568"/>
        <v>Not Recommended</v>
      </c>
      <c r="AC3628" s="18" t="str">
        <f t="shared" si="569"/>
        <v>Normal</v>
      </c>
    </row>
    <row r="3629" spans="1:29" x14ac:dyDescent="0.35">
      <c r="A3629" s="18" t="s">
        <v>5989</v>
      </c>
      <c r="B3629" s="19">
        <v>40612</v>
      </c>
      <c r="C3629" s="18" t="s">
        <v>50</v>
      </c>
      <c r="D3629" s="18" t="s">
        <v>38</v>
      </c>
      <c r="E3629" s="18" t="s">
        <v>21</v>
      </c>
      <c r="F3629" s="18" t="s">
        <v>22</v>
      </c>
      <c r="G3629" s="18" t="s">
        <v>110</v>
      </c>
      <c r="H3629" s="18" t="s">
        <v>2883</v>
      </c>
      <c r="I3629" s="18" t="s">
        <v>5990</v>
      </c>
      <c r="J3629" s="20">
        <v>968</v>
      </c>
      <c r="K3629" s="20">
        <v>2046</v>
      </c>
      <c r="L3629" s="20">
        <v>32</v>
      </c>
      <c r="M3629" s="20">
        <v>0</v>
      </c>
      <c r="N3629" s="20">
        <v>5.6</v>
      </c>
      <c r="O3629" s="20">
        <v>66</v>
      </c>
      <c r="P3629" s="20">
        <v>82</v>
      </c>
      <c r="Q3629" s="3">
        <v>40557</v>
      </c>
      <c r="R3629" s="3">
        <v>60000</v>
      </c>
      <c r="S3629" s="3">
        <f t="shared" si="560"/>
        <v>-19443</v>
      </c>
      <c r="T3629" s="4">
        <f t="shared" si="561"/>
        <v>-0.32405</v>
      </c>
      <c r="U3629" s="5">
        <f t="shared" si="562"/>
        <v>22.270379999999999</v>
      </c>
      <c r="V3629" s="2">
        <f t="shared" si="563"/>
        <v>2011</v>
      </c>
      <c r="W3629" s="18" t="str">
        <f t="shared" si="564"/>
        <v>mart</v>
      </c>
      <c r="X3629" s="18" t="str">
        <f t="shared" si="565"/>
        <v>Brandon Trost</v>
      </c>
      <c r="Y3629" s="18" t="str">
        <f t="shared" si="566"/>
        <v>THE FP</v>
      </c>
      <c r="Z3629" s="18" t="str">
        <f t="shared" si="567"/>
        <v>Normal</v>
      </c>
      <c r="AA3629" s="18" t="str">
        <f>VLOOKUP(D3629, lookups!$A$2:$B$18, 2, FALSE)</f>
        <v>Medium Budget</v>
      </c>
      <c r="AB3629" s="18" t="str">
        <f t="shared" si="568"/>
        <v>Not Recommended</v>
      </c>
      <c r="AC3629" s="18" t="str">
        <f t="shared" si="569"/>
        <v>High Buzz Mismatch</v>
      </c>
    </row>
    <row r="3630" spans="1:29" x14ac:dyDescent="0.35">
      <c r="A3630" s="18" t="s">
        <v>1569</v>
      </c>
      <c r="B3630" s="19">
        <v>35512</v>
      </c>
      <c r="C3630" s="18" t="s">
        <v>50</v>
      </c>
      <c r="D3630" s="18" t="s">
        <v>27</v>
      </c>
      <c r="E3630" s="18" t="s">
        <v>21</v>
      </c>
      <c r="F3630" s="18" t="s">
        <v>22</v>
      </c>
      <c r="G3630" s="18" t="s">
        <v>110</v>
      </c>
      <c r="H3630" s="18" t="s">
        <v>1570</v>
      </c>
      <c r="I3630" s="18" t="s">
        <v>1571</v>
      </c>
      <c r="J3630" s="20">
        <v>318</v>
      </c>
      <c r="K3630" s="20">
        <v>751</v>
      </c>
      <c r="L3630" s="20">
        <v>37</v>
      </c>
      <c r="M3630" s="20">
        <v>26</v>
      </c>
      <c r="N3630" s="20">
        <v>5.5</v>
      </c>
      <c r="O3630" s="20">
        <v>16</v>
      </c>
      <c r="P3630" s="20">
        <v>94</v>
      </c>
      <c r="Q3630" s="3">
        <v>40542</v>
      </c>
      <c r="R3630" s="3">
        <v>300000</v>
      </c>
      <c r="S3630" s="3">
        <f t="shared" si="560"/>
        <v>-259458</v>
      </c>
      <c r="T3630" s="4">
        <f t="shared" si="561"/>
        <v>-0.86485999999999996</v>
      </c>
      <c r="U3630" s="5">
        <f t="shared" si="562"/>
        <v>21.656656000000002</v>
      </c>
      <c r="V3630" s="2">
        <f t="shared" si="563"/>
        <v>1997</v>
      </c>
      <c r="W3630" s="18" t="str">
        <f t="shared" si="564"/>
        <v>mart</v>
      </c>
      <c r="X3630" s="18" t="str">
        <f t="shared" si="565"/>
        <v>Jesse Peretz</v>
      </c>
      <c r="Y3630" s="18" t="str">
        <f t="shared" si="566"/>
        <v>FİRST LOVE, LAST RİTES</v>
      </c>
      <c r="Z3630" s="18" t="str">
        <f t="shared" si="567"/>
        <v>Normal</v>
      </c>
      <c r="AA3630" s="18" t="str">
        <f>VLOOKUP(D3630, lookups!$A$2:$B$18, 2, FALSE)</f>
        <v>Medium Budget</v>
      </c>
      <c r="AB3630" s="18" t="str">
        <f t="shared" si="568"/>
        <v>Not Recommended</v>
      </c>
      <c r="AC3630" s="18" t="str">
        <f t="shared" si="569"/>
        <v>High Buzz Mismatch</v>
      </c>
    </row>
    <row r="3631" spans="1:29" x14ac:dyDescent="0.35">
      <c r="A3631" s="18" t="s">
        <v>2116</v>
      </c>
      <c r="B3631" s="19">
        <v>36206</v>
      </c>
      <c r="C3631" s="18" t="s">
        <v>50</v>
      </c>
      <c r="D3631" s="18" t="s">
        <v>38</v>
      </c>
      <c r="E3631" s="18" t="s">
        <v>21</v>
      </c>
      <c r="F3631" s="18" t="s">
        <v>22</v>
      </c>
      <c r="G3631" s="18" t="s">
        <v>110</v>
      </c>
      <c r="H3631" s="18" t="s">
        <v>2117</v>
      </c>
      <c r="I3631" s="18" t="s">
        <v>2118</v>
      </c>
      <c r="J3631" s="20">
        <v>599</v>
      </c>
      <c r="K3631" s="20">
        <v>1030</v>
      </c>
      <c r="L3631" s="20">
        <v>700</v>
      </c>
      <c r="M3631" s="20">
        <v>117</v>
      </c>
      <c r="N3631" s="20">
        <v>6.7</v>
      </c>
      <c r="O3631" s="20">
        <v>20</v>
      </c>
      <c r="P3631" s="20">
        <v>97</v>
      </c>
      <c r="Q3631" s="3">
        <v>39852</v>
      </c>
      <c r="R3631" s="3">
        <v>3000000</v>
      </c>
      <c r="S3631" s="3">
        <f t="shared" si="560"/>
        <v>-2960148</v>
      </c>
      <c r="T3631" s="4">
        <f t="shared" si="561"/>
        <v>-0.98671600000000004</v>
      </c>
      <c r="U3631" s="5">
        <f t="shared" si="562"/>
        <v>26.417013600000001</v>
      </c>
      <c r="V3631" s="2">
        <f t="shared" si="563"/>
        <v>1999</v>
      </c>
      <c r="W3631" s="18" t="str">
        <f t="shared" si="564"/>
        <v>fevral</v>
      </c>
      <c r="X3631" s="18" t="str">
        <f t="shared" si="565"/>
        <v>Jason Alexander</v>
      </c>
      <c r="Y3631" s="18" t="str">
        <f t="shared" si="566"/>
        <v>JUST LOOKİNG</v>
      </c>
      <c r="Z3631" s="18" t="str">
        <f t="shared" si="567"/>
        <v>Normal</v>
      </c>
      <c r="AA3631" s="18" t="str">
        <f>VLOOKUP(D3631, lookups!$A$2:$B$18, 2, FALSE)</f>
        <v>Medium Budget</v>
      </c>
      <c r="AB3631" s="18" t="str">
        <f t="shared" si="568"/>
        <v>Not Recommended</v>
      </c>
      <c r="AC3631" s="18" t="str">
        <f t="shared" si="569"/>
        <v>Normal</v>
      </c>
    </row>
    <row r="3632" spans="1:29" x14ac:dyDescent="0.35">
      <c r="A3632" s="18" t="s">
        <v>3035</v>
      </c>
      <c r="B3632" s="19">
        <v>37342</v>
      </c>
      <c r="C3632" s="18" t="s">
        <v>19</v>
      </c>
      <c r="D3632" s="18" t="s">
        <v>38</v>
      </c>
      <c r="E3632" s="18" t="s">
        <v>21</v>
      </c>
      <c r="F3632" s="18" t="s">
        <v>356</v>
      </c>
      <c r="H3632" s="18" t="s">
        <v>3036</v>
      </c>
      <c r="I3632" s="18" t="s">
        <v>3037</v>
      </c>
      <c r="J3632" s="20">
        <v>14</v>
      </c>
      <c r="K3632" s="20">
        <v>21</v>
      </c>
      <c r="L3632" s="20">
        <v>126</v>
      </c>
      <c r="M3632" s="20">
        <v>131</v>
      </c>
      <c r="N3632" s="20">
        <v>7</v>
      </c>
      <c r="O3632" s="20">
        <v>58</v>
      </c>
      <c r="P3632" s="20">
        <v>73</v>
      </c>
      <c r="Q3632" s="3">
        <v>39659</v>
      </c>
      <c r="R3632" s="3">
        <v>1600000</v>
      </c>
      <c r="S3632" s="3">
        <f t="shared" si="560"/>
        <v>-1560341</v>
      </c>
      <c r="T3632" s="4">
        <f t="shared" si="561"/>
        <v>-0.97521312500000001</v>
      </c>
      <c r="U3632" s="5">
        <f t="shared" si="562"/>
        <v>27.623014750000003</v>
      </c>
      <c r="V3632" s="2">
        <f t="shared" si="563"/>
        <v>2002</v>
      </c>
      <c r="W3632" s="18" t="str">
        <f t="shared" si="564"/>
        <v>mart</v>
      </c>
      <c r="X3632" s="18" t="str">
        <f t="shared" si="565"/>
        <v>Guy Maddin</v>
      </c>
      <c r="Y3632" s="18" t="str">
        <f t="shared" si="566"/>
        <v>DRACULA: PAGES FROM A VİRGİN'S DİARY</v>
      </c>
      <c r="Z3632" s="18" t="str">
        <f t="shared" si="567"/>
        <v>Normal</v>
      </c>
      <c r="AA3632" s="18" t="str">
        <f>VLOOKUP(D3632, lookups!$A$2:$B$18, 2, FALSE)</f>
        <v>Medium Budget</v>
      </c>
      <c r="AB3632" s="18" t="str">
        <f t="shared" si="568"/>
        <v>Not Recommended</v>
      </c>
      <c r="AC3632" s="18" t="str">
        <f t="shared" si="569"/>
        <v>Normal</v>
      </c>
    </row>
    <row r="3633" spans="1:29" x14ac:dyDescent="0.35">
      <c r="A3633" s="18" t="s">
        <v>4830</v>
      </c>
      <c r="B3633" s="19">
        <v>39253</v>
      </c>
      <c r="C3633" s="18" t="s">
        <v>50</v>
      </c>
      <c r="D3633" s="18" t="s">
        <v>109</v>
      </c>
      <c r="E3633" s="18" t="s">
        <v>918</v>
      </c>
      <c r="F3633" s="18" t="s">
        <v>1895</v>
      </c>
      <c r="G3633" s="18" t="s">
        <v>110</v>
      </c>
      <c r="H3633" s="18" t="s">
        <v>4831</v>
      </c>
      <c r="I3633" s="18" t="s">
        <v>4832</v>
      </c>
      <c r="J3633" s="20">
        <v>123</v>
      </c>
      <c r="K3633" s="20">
        <v>239</v>
      </c>
      <c r="L3633" s="20">
        <v>76</v>
      </c>
      <c r="M3633" s="20">
        <v>0</v>
      </c>
      <c r="N3633" s="20">
        <v>7.2</v>
      </c>
      <c r="O3633" s="20">
        <v>173</v>
      </c>
      <c r="P3633" s="20">
        <v>66</v>
      </c>
      <c r="Q3633" s="3">
        <v>38108</v>
      </c>
      <c r="R3633" s="3">
        <v>2600000</v>
      </c>
      <c r="S3633" s="3">
        <f t="shared" si="560"/>
        <v>-2561892</v>
      </c>
      <c r="T3633" s="4">
        <f t="shared" si="561"/>
        <v>-0.98534307692307688</v>
      </c>
      <c r="U3633" s="5">
        <f t="shared" si="562"/>
        <v>28.405862769230769</v>
      </c>
      <c r="V3633" s="2">
        <f t="shared" si="563"/>
        <v>2007</v>
      </c>
      <c r="W3633" s="18" t="str">
        <f t="shared" si="564"/>
        <v>iyun</v>
      </c>
      <c r="X3633" s="18" t="str">
        <f t="shared" si="565"/>
        <v>Nacho Vigalondo</v>
      </c>
      <c r="Y3633" s="18" t="str">
        <f t="shared" si="566"/>
        <v>TİMECRİMES</v>
      </c>
      <c r="Z3633" s="18" t="str">
        <f t="shared" si="567"/>
        <v>Normal</v>
      </c>
      <c r="AA3633" s="18" t="str">
        <f>VLOOKUP(D3633, lookups!$A$2:$B$18, 2, FALSE)</f>
        <v>Low Budget</v>
      </c>
      <c r="AB3633" s="18" t="str">
        <f t="shared" si="568"/>
        <v>Not Recommended</v>
      </c>
      <c r="AC3633" s="18" t="str">
        <f t="shared" si="569"/>
        <v>Normal</v>
      </c>
    </row>
    <row r="3634" spans="1:29" x14ac:dyDescent="0.35">
      <c r="A3634" s="18" t="s">
        <v>5249</v>
      </c>
      <c r="B3634" s="19">
        <v>40009</v>
      </c>
      <c r="C3634" s="18" t="s">
        <v>50</v>
      </c>
      <c r="D3634" s="18" t="s">
        <v>38</v>
      </c>
      <c r="E3634" s="18" t="s">
        <v>21</v>
      </c>
      <c r="F3634" s="18" t="s">
        <v>356</v>
      </c>
      <c r="G3634" s="18" t="s">
        <v>110</v>
      </c>
      <c r="H3634" s="18" t="s">
        <v>5250</v>
      </c>
      <c r="I3634" s="18" t="s">
        <v>5251</v>
      </c>
      <c r="J3634" s="20">
        <v>963</v>
      </c>
      <c r="K3634" s="20">
        <v>2658</v>
      </c>
      <c r="L3634" s="20">
        <v>89</v>
      </c>
      <c r="M3634" s="20">
        <v>0</v>
      </c>
      <c r="N3634" s="20">
        <v>6.8</v>
      </c>
      <c r="O3634" s="20">
        <v>78</v>
      </c>
      <c r="P3634" s="20">
        <v>95</v>
      </c>
      <c r="Q3634" s="3">
        <v>37606</v>
      </c>
      <c r="R3634" s="3">
        <v>3500000</v>
      </c>
      <c r="S3634" s="3">
        <f t="shared" si="560"/>
        <v>-3462394</v>
      </c>
      <c r="T3634" s="4">
        <f t="shared" si="561"/>
        <v>-0.98925542857142856</v>
      </c>
      <c r="U3634" s="5">
        <f t="shared" si="562"/>
        <v>26.804297828571428</v>
      </c>
      <c r="V3634" s="2">
        <f t="shared" si="563"/>
        <v>2009</v>
      </c>
      <c r="W3634" s="18" t="str">
        <f t="shared" si="564"/>
        <v>iyul</v>
      </c>
      <c r="X3634" s="18" t="str">
        <f t="shared" si="565"/>
        <v>Peter Stebbings</v>
      </c>
      <c r="Y3634" s="18" t="str">
        <f t="shared" si="566"/>
        <v>DEFENDOR</v>
      </c>
      <c r="Z3634" s="18" t="str">
        <f t="shared" si="567"/>
        <v>Normal</v>
      </c>
      <c r="AA3634" s="18" t="str">
        <f>VLOOKUP(D3634, lookups!$A$2:$B$18, 2, FALSE)</f>
        <v>Medium Budget</v>
      </c>
      <c r="AB3634" s="18" t="str">
        <f t="shared" si="568"/>
        <v>Not Recommended</v>
      </c>
      <c r="AC3634" s="18" t="str">
        <f t="shared" si="569"/>
        <v>Normal</v>
      </c>
    </row>
    <row r="3635" spans="1:29" x14ac:dyDescent="0.35">
      <c r="A3635" s="18" t="s">
        <v>6736</v>
      </c>
      <c r="B3635" s="19">
        <v>41894</v>
      </c>
      <c r="C3635" s="18" t="s">
        <v>50</v>
      </c>
      <c r="D3635" s="18" t="s">
        <v>38</v>
      </c>
      <c r="E3635" s="18" t="s">
        <v>21</v>
      </c>
      <c r="F3635" s="18" t="s">
        <v>22</v>
      </c>
      <c r="G3635" s="18" t="s">
        <v>110</v>
      </c>
      <c r="H3635" s="18" t="s">
        <v>2114</v>
      </c>
      <c r="I3635" s="18" t="s">
        <v>6737</v>
      </c>
      <c r="J3635" s="20">
        <v>745</v>
      </c>
      <c r="K3635" s="20">
        <v>1986</v>
      </c>
      <c r="L3635" s="20">
        <v>0</v>
      </c>
      <c r="M3635" s="20">
        <v>0</v>
      </c>
      <c r="N3635" s="20">
        <v>7.5</v>
      </c>
      <c r="O3635" s="20">
        <v>44</v>
      </c>
      <c r="P3635" s="20">
        <v>105</v>
      </c>
      <c r="Q3635" s="3">
        <v>37440</v>
      </c>
      <c r="R3635" s="3">
        <v>5000000</v>
      </c>
      <c r="S3635" s="3">
        <f t="shared" si="560"/>
        <v>-4962560</v>
      </c>
      <c r="T3635" s="4">
        <f t="shared" si="561"/>
        <v>-0.99251199999999995</v>
      </c>
      <c r="U3635" s="5">
        <f t="shared" si="562"/>
        <v>29.602995199999999</v>
      </c>
      <c r="V3635" s="2">
        <f t="shared" si="563"/>
        <v>2014</v>
      </c>
      <c r="W3635" s="18" t="str">
        <f t="shared" si="564"/>
        <v>sentyabr</v>
      </c>
      <c r="X3635" s="18" t="str">
        <f t="shared" si="565"/>
        <v>William H. Macy</v>
      </c>
      <c r="Y3635" s="18" t="str">
        <f t="shared" si="566"/>
        <v>RUDDERLESS</v>
      </c>
      <c r="Z3635" s="18" t="str">
        <f t="shared" si="567"/>
        <v>Normal</v>
      </c>
      <c r="AA3635" s="18" t="str">
        <f>VLOOKUP(D3635, lookups!$A$2:$B$18, 2, FALSE)</f>
        <v>Medium Budget</v>
      </c>
      <c r="AB3635" s="18" t="str">
        <f t="shared" si="568"/>
        <v>Not Recommended</v>
      </c>
      <c r="AC3635" s="18" t="str">
        <f t="shared" si="569"/>
        <v>Normal</v>
      </c>
    </row>
    <row r="3636" spans="1:29" x14ac:dyDescent="0.35">
      <c r="A3636" s="18" t="s">
        <v>3696</v>
      </c>
      <c r="B3636" s="19">
        <v>38208</v>
      </c>
      <c r="C3636" s="18" t="s">
        <v>50</v>
      </c>
      <c r="D3636" s="18" t="s">
        <v>58</v>
      </c>
      <c r="E3636" s="18" t="s">
        <v>21</v>
      </c>
      <c r="F3636" s="18" t="s">
        <v>101</v>
      </c>
      <c r="G3636" s="18" t="s">
        <v>150</v>
      </c>
      <c r="H3636" s="18" t="s">
        <v>3697</v>
      </c>
      <c r="I3636" s="18" t="s">
        <v>3697</v>
      </c>
      <c r="J3636" s="20">
        <v>87</v>
      </c>
      <c r="K3636" s="20">
        <v>256</v>
      </c>
      <c r="L3636" s="20">
        <v>87</v>
      </c>
      <c r="M3636" s="20">
        <v>400</v>
      </c>
      <c r="N3636" s="20">
        <v>6.6</v>
      </c>
      <c r="O3636" s="20">
        <v>60</v>
      </c>
      <c r="P3636" s="20">
        <v>94</v>
      </c>
      <c r="Q3636" s="3">
        <v>36830</v>
      </c>
      <c r="R3636" s="3">
        <v>1400000</v>
      </c>
      <c r="S3636" s="3">
        <f t="shared" si="560"/>
        <v>-1363170</v>
      </c>
      <c r="T3636" s="4">
        <f t="shared" si="561"/>
        <v>-0.97369285714285714</v>
      </c>
      <c r="U3636" s="5">
        <f t="shared" si="562"/>
        <v>26.050522857142855</v>
      </c>
      <c r="V3636" s="2">
        <f t="shared" si="563"/>
        <v>2004</v>
      </c>
      <c r="W3636" s="18" t="str">
        <f t="shared" si="564"/>
        <v>avgust</v>
      </c>
      <c r="X3636" s="18" t="str">
        <f t="shared" si="565"/>
        <v>Zak Penn</v>
      </c>
      <c r="Y3636" s="18" t="str">
        <f t="shared" si="566"/>
        <v>INCİDENT AT LOCH NESS</v>
      </c>
      <c r="Z3636" s="18" t="str">
        <f t="shared" si="567"/>
        <v>Normal</v>
      </c>
      <c r="AA3636" s="18" t="str">
        <f>VLOOKUP(D3636, lookups!$A$2:$B$18, 2, FALSE)</f>
        <v>High Budget</v>
      </c>
      <c r="AB3636" s="18" t="str">
        <f t="shared" si="568"/>
        <v>Not Recommended</v>
      </c>
      <c r="AC3636" s="18" t="str">
        <f t="shared" si="569"/>
        <v>Normal</v>
      </c>
    </row>
    <row r="3637" spans="1:29" x14ac:dyDescent="0.35">
      <c r="A3637" s="18" t="s">
        <v>5052</v>
      </c>
      <c r="B3637" s="19">
        <v>39586</v>
      </c>
      <c r="C3637" s="18" t="s">
        <v>50</v>
      </c>
      <c r="D3637" s="18" t="s">
        <v>38</v>
      </c>
      <c r="E3637" s="18" t="s">
        <v>21</v>
      </c>
      <c r="F3637" s="18" t="s">
        <v>22</v>
      </c>
      <c r="G3637" s="18" t="s">
        <v>110</v>
      </c>
      <c r="H3637" s="18" t="s">
        <v>1395</v>
      </c>
      <c r="I3637" s="18" t="s">
        <v>5053</v>
      </c>
      <c r="J3637" s="20">
        <v>11000</v>
      </c>
      <c r="K3637" s="20">
        <v>14599</v>
      </c>
      <c r="L3637" s="20">
        <v>0</v>
      </c>
      <c r="M3637" s="20">
        <v>850</v>
      </c>
      <c r="N3637" s="20">
        <v>4.7</v>
      </c>
      <c r="O3637" s="20">
        <v>26</v>
      </c>
      <c r="P3637" s="20">
        <v>85</v>
      </c>
      <c r="Q3637" s="3">
        <v>36497</v>
      </c>
      <c r="R3637" s="3">
        <v>6000000</v>
      </c>
      <c r="S3637" s="3">
        <f t="shared" si="560"/>
        <v>-5963503</v>
      </c>
      <c r="T3637" s="4">
        <f t="shared" si="561"/>
        <v>-0.99391716666666663</v>
      </c>
      <c r="U3637" s="5">
        <f t="shared" si="562"/>
        <v>18.487433133333337</v>
      </c>
      <c r="V3637" s="2">
        <f t="shared" si="563"/>
        <v>2008</v>
      </c>
      <c r="W3637" s="18" t="str">
        <f t="shared" si="564"/>
        <v>may</v>
      </c>
      <c r="X3637" s="18" t="str">
        <f t="shared" si="565"/>
        <v>S.R. Bindler</v>
      </c>
      <c r="Y3637" s="18" t="str">
        <f t="shared" si="566"/>
        <v>SURFER, DUDE</v>
      </c>
      <c r="Z3637" s="18" t="str">
        <f t="shared" si="567"/>
        <v>Normal</v>
      </c>
      <c r="AA3637" s="18" t="str">
        <f>VLOOKUP(D3637, lookups!$A$2:$B$18, 2, FALSE)</f>
        <v>Medium Budget</v>
      </c>
      <c r="AB3637" s="18" t="str">
        <f t="shared" si="568"/>
        <v>Not Recommended</v>
      </c>
      <c r="AC3637" s="18" t="str">
        <f t="shared" si="569"/>
        <v>High Buzz Mismatch</v>
      </c>
    </row>
    <row r="3638" spans="1:29" x14ac:dyDescent="0.35">
      <c r="A3638" s="18" t="s">
        <v>6718</v>
      </c>
      <c r="B3638" s="19">
        <v>41649</v>
      </c>
      <c r="C3638" s="18" t="s">
        <v>50</v>
      </c>
      <c r="D3638" s="18" t="s">
        <v>38</v>
      </c>
      <c r="E3638" s="18" t="s">
        <v>21</v>
      </c>
      <c r="F3638" s="18" t="s">
        <v>22</v>
      </c>
      <c r="G3638" s="18" t="s">
        <v>23</v>
      </c>
      <c r="H3638" s="18" t="s">
        <v>6719</v>
      </c>
      <c r="I3638" s="18" t="s">
        <v>6719</v>
      </c>
      <c r="J3638" s="20">
        <v>247</v>
      </c>
      <c r="K3638" s="20">
        <v>954</v>
      </c>
      <c r="L3638" s="20">
        <v>247</v>
      </c>
      <c r="M3638" s="20">
        <v>0</v>
      </c>
      <c r="N3638" s="20">
        <v>5.0999999999999996</v>
      </c>
      <c r="O3638" s="20">
        <v>6</v>
      </c>
      <c r="P3638" s="20">
        <v>93</v>
      </c>
      <c r="Q3638" s="3">
        <v>35688</v>
      </c>
      <c r="R3638" s="3">
        <v>600000</v>
      </c>
      <c r="S3638" s="3">
        <f t="shared" si="560"/>
        <v>-564312</v>
      </c>
      <c r="T3638" s="4">
        <f t="shared" si="561"/>
        <v>-0.94052000000000002</v>
      </c>
      <c r="U3638" s="5">
        <f t="shared" si="562"/>
        <v>20.023792</v>
      </c>
      <c r="V3638" s="2">
        <f t="shared" si="563"/>
        <v>2014</v>
      </c>
      <c r="W3638" s="18" t="str">
        <f t="shared" si="564"/>
        <v>yanvar</v>
      </c>
      <c r="X3638" s="18" t="str">
        <f t="shared" si="565"/>
        <v>Shane Dawson</v>
      </c>
      <c r="Y3638" s="18" t="str">
        <f t="shared" si="566"/>
        <v>NOT COOL</v>
      </c>
      <c r="Z3638" s="18" t="str">
        <f t="shared" si="567"/>
        <v>Normal</v>
      </c>
      <c r="AA3638" s="18" t="str">
        <f>VLOOKUP(D3638, lookups!$A$2:$B$18, 2, FALSE)</f>
        <v>Medium Budget</v>
      </c>
      <c r="AB3638" s="18" t="str">
        <f t="shared" si="568"/>
        <v>Not Recommended</v>
      </c>
      <c r="AC3638" s="18" t="str">
        <f t="shared" si="569"/>
        <v>High Buzz Mismatch</v>
      </c>
    </row>
    <row r="3639" spans="1:29" x14ac:dyDescent="0.35">
      <c r="A3639" s="18" t="s">
        <v>6855</v>
      </c>
      <c r="B3639" s="19">
        <v>42276</v>
      </c>
      <c r="C3639" s="18" t="s">
        <v>50</v>
      </c>
      <c r="D3639" s="18" t="s">
        <v>195</v>
      </c>
      <c r="E3639" s="18" t="s">
        <v>4499</v>
      </c>
      <c r="F3639" s="18" t="s">
        <v>4500</v>
      </c>
      <c r="H3639" s="18" t="s">
        <v>6856</v>
      </c>
      <c r="I3639" s="18" t="s">
        <v>6857</v>
      </c>
      <c r="J3639" s="20">
        <v>3</v>
      </c>
      <c r="K3639" s="20">
        <v>3</v>
      </c>
      <c r="L3639" s="20">
        <v>0</v>
      </c>
      <c r="M3639" s="20">
        <v>111</v>
      </c>
      <c r="N3639" s="20">
        <v>7.2</v>
      </c>
      <c r="O3639" s="20">
        <v>23</v>
      </c>
      <c r="P3639" s="20">
        <v>84</v>
      </c>
      <c r="Q3639" s="3">
        <v>34151</v>
      </c>
      <c r="R3639" s="3">
        <v>450000</v>
      </c>
      <c r="S3639" s="3">
        <f t="shared" si="560"/>
        <v>-415849</v>
      </c>
      <c r="T3639" s="4">
        <f t="shared" si="561"/>
        <v>-0.92410888888888887</v>
      </c>
      <c r="U3639" s="5">
        <f t="shared" si="562"/>
        <v>28.441456444444444</v>
      </c>
      <c r="V3639" s="2">
        <f t="shared" si="563"/>
        <v>2015</v>
      </c>
      <c r="W3639" s="18" t="str">
        <f t="shared" si="564"/>
        <v>sentyabr</v>
      </c>
      <c r="X3639" s="18" t="str">
        <f t="shared" si="565"/>
        <v>Mor Loushy</v>
      </c>
      <c r="Y3639" s="18" t="str">
        <f t="shared" si="566"/>
        <v>CENSORED VOİCES</v>
      </c>
      <c r="Z3639" s="18" t="str">
        <f t="shared" si="567"/>
        <v>Normal</v>
      </c>
      <c r="AA3639" s="18" t="str">
        <f>VLOOKUP(D3639, lookups!$A$2:$B$18, 2, FALSE)</f>
        <v>Low Budget</v>
      </c>
      <c r="AB3639" s="18" t="str">
        <f t="shared" si="568"/>
        <v>Not Recommended</v>
      </c>
      <c r="AC3639" s="18" t="str">
        <f t="shared" si="569"/>
        <v>Normal</v>
      </c>
    </row>
    <row r="3640" spans="1:29" x14ac:dyDescent="0.35">
      <c r="A3640" s="18" t="s">
        <v>220</v>
      </c>
      <c r="B3640" s="19">
        <v>26967</v>
      </c>
      <c r="C3640" s="18" t="s">
        <v>50</v>
      </c>
      <c r="D3640" s="18" t="s">
        <v>20</v>
      </c>
      <c r="E3640" s="18" t="s">
        <v>21</v>
      </c>
      <c r="F3640" s="18" t="s">
        <v>22</v>
      </c>
      <c r="G3640" s="18" t="s">
        <v>110</v>
      </c>
      <c r="H3640" s="18" t="s">
        <v>221</v>
      </c>
      <c r="I3640" s="18" t="s">
        <v>222</v>
      </c>
      <c r="J3640" s="20">
        <v>22000</v>
      </c>
      <c r="K3640" s="20">
        <v>23737</v>
      </c>
      <c r="L3640" s="20">
        <v>17000</v>
      </c>
      <c r="M3640" s="20">
        <v>0</v>
      </c>
      <c r="N3640" s="20">
        <v>7.4</v>
      </c>
      <c r="O3640" s="20">
        <v>112</v>
      </c>
      <c r="P3640" s="20">
        <v>112</v>
      </c>
      <c r="Q3640" s="3">
        <v>32645</v>
      </c>
      <c r="R3640" s="3">
        <v>500000</v>
      </c>
      <c r="S3640" s="3">
        <f t="shared" si="560"/>
        <v>-467355</v>
      </c>
      <c r="T3640" s="4">
        <f t="shared" si="561"/>
        <v>-0.93471000000000004</v>
      </c>
      <c r="U3640" s="5">
        <f t="shared" si="562"/>
        <v>29.226116000000001</v>
      </c>
      <c r="V3640" s="2">
        <f t="shared" si="563"/>
        <v>1973</v>
      </c>
      <c r="W3640" s="18" t="str">
        <f t="shared" si="564"/>
        <v>oktyabr</v>
      </c>
      <c r="X3640" s="18" t="str">
        <f t="shared" si="565"/>
        <v>Martin Scorsese</v>
      </c>
      <c r="Y3640" s="18" t="str">
        <f t="shared" si="566"/>
        <v>MEAN STREETS</v>
      </c>
      <c r="Z3640" s="18" t="str">
        <f t="shared" si="567"/>
        <v>Normal</v>
      </c>
      <c r="AA3640" s="18" t="str">
        <f>VLOOKUP(D3640, lookups!$A$2:$B$18, 2, FALSE)</f>
        <v>Medium Budget</v>
      </c>
      <c r="AB3640" s="18" t="str">
        <f t="shared" si="568"/>
        <v>Not Recommended</v>
      </c>
      <c r="AC3640" s="18" t="str">
        <f t="shared" si="569"/>
        <v>Normal</v>
      </c>
    </row>
    <row r="3641" spans="1:29" x14ac:dyDescent="0.35">
      <c r="A3641" s="18" t="s">
        <v>4690</v>
      </c>
      <c r="B3641" s="19">
        <v>39422</v>
      </c>
      <c r="C3641" s="18" t="s">
        <v>50</v>
      </c>
      <c r="D3641" s="18" t="s">
        <v>38</v>
      </c>
      <c r="E3641" s="18" t="s">
        <v>21</v>
      </c>
      <c r="F3641" s="18" t="s">
        <v>22</v>
      </c>
      <c r="G3641" s="18" t="s">
        <v>110</v>
      </c>
      <c r="H3641" s="18" t="s">
        <v>4691</v>
      </c>
      <c r="I3641" s="18" t="s">
        <v>3393</v>
      </c>
      <c r="J3641" s="20">
        <v>396</v>
      </c>
      <c r="K3641" s="20">
        <v>2310</v>
      </c>
      <c r="L3641" s="20">
        <v>6</v>
      </c>
      <c r="M3641" s="20">
        <v>60</v>
      </c>
      <c r="N3641" s="20">
        <v>5.7</v>
      </c>
      <c r="O3641" s="20">
        <v>9</v>
      </c>
      <c r="P3641" s="20">
        <v>100</v>
      </c>
      <c r="Q3641" s="3">
        <v>31937</v>
      </c>
      <c r="R3641" s="3">
        <v>500000</v>
      </c>
      <c r="S3641" s="3">
        <f t="shared" si="560"/>
        <v>-468063</v>
      </c>
      <c r="T3641" s="4">
        <f t="shared" si="561"/>
        <v>-0.93612600000000001</v>
      </c>
      <c r="U3641" s="5">
        <f t="shared" si="562"/>
        <v>22.4315496</v>
      </c>
      <c r="V3641" s="2">
        <f t="shared" si="563"/>
        <v>2007</v>
      </c>
      <c r="W3641" s="18" t="str">
        <f t="shared" si="564"/>
        <v>dekabr</v>
      </c>
      <c r="X3641" s="18" t="str">
        <f t="shared" si="565"/>
        <v>C. Jay Cox</v>
      </c>
      <c r="Y3641" s="18" t="str">
        <f t="shared" si="566"/>
        <v>KİSS THE BRİDE</v>
      </c>
      <c r="Z3641" s="18" t="str">
        <f t="shared" si="567"/>
        <v>Normal</v>
      </c>
      <c r="AA3641" s="18" t="str">
        <f>VLOOKUP(D3641, lookups!$A$2:$B$18, 2, FALSE)</f>
        <v>Medium Budget</v>
      </c>
      <c r="AB3641" s="18" t="str">
        <f t="shared" si="568"/>
        <v>Not Recommended</v>
      </c>
      <c r="AC3641" s="18" t="str">
        <f t="shared" si="569"/>
        <v>High Buzz Mismatch</v>
      </c>
    </row>
    <row r="3642" spans="1:29" x14ac:dyDescent="0.35">
      <c r="A3642" s="18" t="s">
        <v>6665</v>
      </c>
      <c r="B3642" s="19">
        <v>41852</v>
      </c>
      <c r="C3642" s="18" t="s">
        <v>50</v>
      </c>
      <c r="D3642" s="18" t="s">
        <v>38</v>
      </c>
      <c r="E3642" s="18" t="s">
        <v>21</v>
      </c>
      <c r="F3642" s="18" t="s">
        <v>22</v>
      </c>
      <c r="G3642" s="18" t="s">
        <v>110</v>
      </c>
      <c r="H3642" s="18" t="s">
        <v>5654</v>
      </c>
      <c r="I3642" s="18" t="s">
        <v>6666</v>
      </c>
      <c r="J3642" s="20">
        <v>10000</v>
      </c>
      <c r="K3642" s="20">
        <v>11642</v>
      </c>
      <c r="L3642" s="20">
        <v>217</v>
      </c>
      <c r="M3642" s="20">
        <v>812</v>
      </c>
      <c r="N3642" s="20">
        <v>5.6</v>
      </c>
      <c r="O3642" s="20">
        <v>65</v>
      </c>
      <c r="P3642" s="20">
        <v>82</v>
      </c>
      <c r="Q3642" s="3">
        <v>30084</v>
      </c>
      <c r="R3642" s="3">
        <v>70000</v>
      </c>
      <c r="S3642" s="3">
        <f t="shared" si="560"/>
        <v>-39916</v>
      </c>
      <c r="T3642" s="4">
        <f t="shared" si="561"/>
        <v>-0.57022857142857142</v>
      </c>
      <c r="U3642" s="5">
        <f t="shared" si="562"/>
        <v>22.253108571428569</v>
      </c>
      <c r="V3642" s="2">
        <f t="shared" si="563"/>
        <v>2014</v>
      </c>
      <c r="W3642" s="18" t="str">
        <f t="shared" si="564"/>
        <v>avgust</v>
      </c>
      <c r="X3642" s="18" t="str">
        <f t="shared" si="565"/>
        <v>Joe Swanberg</v>
      </c>
      <c r="Y3642" s="18" t="str">
        <f t="shared" si="566"/>
        <v>HAPPY CHRİSTMAS</v>
      </c>
      <c r="Z3642" s="18" t="str">
        <f t="shared" si="567"/>
        <v>Normal</v>
      </c>
      <c r="AA3642" s="18" t="str">
        <f>VLOOKUP(D3642, lookups!$A$2:$B$18, 2, FALSE)</f>
        <v>Medium Budget</v>
      </c>
      <c r="AB3642" s="18" t="str">
        <f t="shared" si="568"/>
        <v>Not Recommended</v>
      </c>
      <c r="AC3642" s="18" t="str">
        <f t="shared" si="569"/>
        <v>High Buzz Mismatch</v>
      </c>
    </row>
    <row r="3643" spans="1:29" x14ac:dyDescent="0.35">
      <c r="A3643" s="18" t="s">
        <v>7021</v>
      </c>
      <c r="B3643" s="19">
        <v>42121</v>
      </c>
      <c r="C3643" s="18" t="s">
        <v>50</v>
      </c>
      <c r="D3643" s="18" t="s">
        <v>195</v>
      </c>
      <c r="E3643" s="18" t="s">
        <v>21</v>
      </c>
      <c r="F3643" s="18" t="s">
        <v>22</v>
      </c>
      <c r="H3643" s="18" t="s">
        <v>7022</v>
      </c>
      <c r="I3643" s="18" t="s">
        <v>4723</v>
      </c>
      <c r="J3643" s="20">
        <v>21</v>
      </c>
      <c r="K3643" s="20">
        <v>24</v>
      </c>
      <c r="L3643" s="20">
        <v>117</v>
      </c>
      <c r="M3643" s="20">
        <v>121</v>
      </c>
      <c r="N3643" s="20">
        <v>7</v>
      </c>
      <c r="O3643" s="20">
        <v>6</v>
      </c>
      <c r="P3643" s="20">
        <v>100</v>
      </c>
      <c r="Q3643" s="3">
        <v>29233</v>
      </c>
      <c r="R3643" s="3">
        <v>3500000</v>
      </c>
      <c r="S3643" s="3">
        <f t="shared" si="560"/>
        <v>-3470767</v>
      </c>
      <c r="T3643" s="4">
        <f t="shared" si="561"/>
        <v>-0.9916477142857143</v>
      </c>
      <c r="U3643" s="5">
        <f t="shared" si="562"/>
        <v>27.615440914285713</v>
      </c>
      <c r="V3643" s="2">
        <f t="shared" si="563"/>
        <v>2015</v>
      </c>
      <c r="W3643" s="18" t="str">
        <f t="shared" si="564"/>
        <v>aprel</v>
      </c>
      <c r="X3643" s="18" t="str">
        <f t="shared" si="565"/>
        <v>Charles Ferguson</v>
      </c>
      <c r="Y3643" s="18" t="str">
        <f t="shared" si="566"/>
        <v>TİME TO CHOOSE</v>
      </c>
      <c r="Z3643" s="18" t="str">
        <f t="shared" si="567"/>
        <v>Normal</v>
      </c>
      <c r="AA3643" s="18" t="str">
        <f>VLOOKUP(D3643, lookups!$A$2:$B$18, 2, FALSE)</f>
        <v>Low Budget</v>
      </c>
      <c r="AB3643" s="18" t="str">
        <f t="shared" si="568"/>
        <v>Not Recommended</v>
      </c>
      <c r="AC3643" s="18" t="str">
        <f t="shared" si="569"/>
        <v>Normal</v>
      </c>
    </row>
    <row r="3644" spans="1:29" x14ac:dyDescent="0.35">
      <c r="A3644" s="18" t="s">
        <v>7021</v>
      </c>
      <c r="B3644" s="19">
        <v>42121</v>
      </c>
      <c r="C3644" s="18" t="s">
        <v>50</v>
      </c>
      <c r="D3644" s="18" t="s">
        <v>195</v>
      </c>
      <c r="E3644" s="18" t="s">
        <v>21</v>
      </c>
      <c r="F3644" s="18" t="s">
        <v>22</v>
      </c>
      <c r="H3644" s="18" t="s">
        <v>7022</v>
      </c>
      <c r="I3644" s="18" t="s">
        <v>4723</v>
      </c>
      <c r="J3644" s="20">
        <v>21</v>
      </c>
      <c r="K3644" s="20">
        <v>24</v>
      </c>
      <c r="L3644" s="20">
        <v>117</v>
      </c>
      <c r="M3644" s="20">
        <v>121</v>
      </c>
      <c r="N3644" s="20">
        <v>7</v>
      </c>
      <c r="O3644" s="20">
        <v>6</v>
      </c>
      <c r="P3644" s="20">
        <v>100</v>
      </c>
      <c r="Q3644" s="3">
        <v>29233</v>
      </c>
      <c r="R3644" s="3">
        <v>3500000</v>
      </c>
      <c r="S3644" s="3">
        <f t="shared" si="560"/>
        <v>-3470767</v>
      </c>
      <c r="T3644" s="4">
        <f t="shared" si="561"/>
        <v>-0.9916477142857143</v>
      </c>
      <c r="U3644" s="5">
        <f t="shared" si="562"/>
        <v>27.615440914285713</v>
      </c>
      <c r="V3644" s="2">
        <f t="shared" si="563"/>
        <v>2015</v>
      </c>
      <c r="W3644" s="18" t="str">
        <f t="shared" si="564"/>
        <v>aprel</v>
      </c>
      <c r="X3644" s="18" t="str">
        <f t="shared" si="565"/>
        <v>Charles Ferguson</v>
      </c>
      <c r="Y3644" s="18" t="str">
        <f t="shared" si="566"/>
        <v>TİME TO CHOOSE</v>
      </c>
      <c r="Z3644" s="18" t="str">
        <f t="shared" si="567"/>
        <v>Normal</v>
      </c>
      <c r="AA3644" s="18" t="str">
        <f>VLOOKUP(D3644, lookups!$A$2:$B$18, 2, FALSE)</f>
        <v>Low Budget</v>
      </c>
      <c r="AB3644" s="18" t="str">
        <f t="shared" si="568"/>
        <v>Not Recommended</v>
      </c>
      <c r="AC3644" s="18" t="str">
        <f t="shared" si="569"/>
        <v>Normal</v>
      </c>
    </row>
    <row r="3645" spans="1:29" x14ac:dyDescent="0.35">
      <c r="A3645" s="18" t="s">
        <v>6021</v>
      </c>
      <c r="B3645" s="19">
        <v>40652</v>
      </c>
      <c r="C3645" s="18" t="s">
        <v>50</v>
      </c>
      <c r="D3645" s="18" t="s">
        <v>20</v>
      </c>
      <c r="E3645" s="18" t="s">
        <v>21</v>
      </c>
      <c r="F3645" s="18" t="s">
        <v>22</v>
      </c>
      <c r="G3645" s="18" t="s">
        <v>110</v>
      </c>
      <c r="H3645" s="18" t="s">
        <v>3935</v>
      </c>
      <c r="I3645" s="18" t="s">
        <v>6022</v>
      </c>
      <c r="J3645" s="20">
        <v>17000</v>
      </c>
      <c r="K3645" s="20">
        <v>32814</v>
      </c>
      <c r="L3645" s="20">
        <v>68</v>
      </c>
      <c r="M3645" s="20">
        <v>0</v>
      </c>
      <c r="N3645" s="20">
        <v>5.0999999999999996</v>
      </c>
      <c r="O3645" s="20">
        <v>62</v>
      </c>
      <c r="P3645" s="20">
        <v>90</v>
      </c>
      <c r="Q3645" s="3">
        <v>28870</v>
      </c>
      <c r="R3645" s="3">
        <v>15000000</v>
      </c>
      <c r="S3645" s="3">
        <f t="shared" si="560"/>
        <v>-14971130</v>
      </c>
      <c r="T3645" s="4">
        <f t="shared" si="561"/>
        <v>-0.99807533333333331</v>
      </c>
      <c r="U3645" s="5">
        <f t="shared" si="562"/>
        <v>20.000769866666666</v>
      </c>
      <c r="V3645" s="2">
        <f t="shared" si="563"/>
        <v>2011</v>
      </c>
      <c r="W3645" s="18" t="str">
        <f t="shared" si="564"/>
        <v>aprel</v>
      </c>
      <c r="X3645" s="18" t="str">
        <f t="shared" si="565"/>
        <v>Dito Montiel</v>
      </c>
      <c r="Y3645" s="18" t="str">
        <f t="shared" si="566"/>
        <v>THE SON OF NO ONE</v>
      </c>
      <c r="Z3645" s="18" t="str">
        <f t="shared" si="567"/>
        <v>Normal</v>
      </c>
      <c r="AA3645" s="18" t="str">
        <f>VLOOKUP(D3645, lookups!$A$2:$B$18, 2, FALSE)</f>
        <v>Medium Budget</v>
      </c>
      <c r="AB3645" s="18" t="str">
        <f t="shared" si="568"/>
        <v>Not Recommended</v>
      </c>
      <c r="AC3645" s="18" t="str">
        <f t="shared" si="569"/>
        <v>High Buzz Mismatch</v>
      </c>
    </row>
    <row r="3646" spans="1:29" x14ac:dyDescent="0.35">
      <c r="A3646" s="18" t="s">
        <v>5934</v>
      </c>
      <c r="B3646" s="19">
        <v>40903</v>
      </c>
      <c r="C3646" s="18" t="s">
        <v>50</v>
      </c>
      <c r="D3646" s="18" t="s">
        <v>95</v>
      </c>
      <c r="E3646" s="18" t="s">
        <v>21</v>
      </c>
      <c r="F3646" s="18" t="s">
        <v>22</v>
      </c>
      <c r="G3646" s="18" t="s">
        <v>110</v>
      </c>
      <c r="H3646" s="18" t="s">
        <v>4811</v>
      </c>
      <c r="I3646" s="18" t="s">
        <v>5935</v>
      </c>
      <c r="J3646" s="20">
        <v>472</v>
      </c>
      <c r="K3646" s="20">
        <v>561</v>
      </c>
      <c r="L3646" s="20">
        <v>3</v>
      </c>
      <c r="M3646" s="20">
        <v>1000</v>
      </c>
      <c r="N3646" s="20">
        <v>5.3</v>
      </c>
      <c r="O3646" s="20">
        <v>48</v>
      </c>
      <c r="P3646" s="20">
        <v>96</v>
      </c>
      <c r="Q3646" s="3">
        <v>27445</v>
      </c>
      <c r="R3646" s="3">
        <v>9000000</v>
      </c>
      <c r="S3646" s="3">
        <f t="shared" si="560"/>
        <v>-8972555</v>
      </c>
      <c r="T3646" s="4">
        <f t="shared" si="561"/>
        <v>-0.99695055555555556</v>
      </c>
      <c r="U3646" s="5">
        <f t="shared" si="562"/>
        <v>20.901219777777779</v>
      </c>
      <c r="V3646" s="2">
        <f t="shared" si="563"/>
        <v>2011</v>
      </c>
      <c r="W3646" s="18" t="str">
        <f t="shared" si="564"/>
        <v>dekabr</v>
      </c>
      <c r="X3646" s="18" t="str">
        <f t="shared" si="565"/>
        <v>George Ratliff</v>
      </c>
      <c r="Y3646" s="18" t="str">
        <f t="shared" si="566"/>
        <v>SALVATİON BOULEVARD</v>
      </c>
      <c r="Z3646" s="18" t="str">
        <f t="shared" si="567"/>
        <v>Normal</v>
      </c>
      <c r="AA3646" s="18" t="str">
        <f>VLOOKUP(D3646, lookups!$A$2:$B$18, 2, FALSE)</f>
        <v>High Budget</v>
      </c>
      <c r="AB3646" s="18" t="str">
        <f t="shared" si="568"/>
        <v>Not Recommended</v>
      </c>
      <c r="AC3646" s="18" t="str">
        <f t="shared" si="569"/>
        <v>High Buzz Mismatch</v>
      </c>
    </row>
    <row r="3647" spans="1:29" x14ac:dyDescent="0.35">
      <c r="A3647" s="18" t="s">
        <v>5162</v>
      </c>
      <c r="B3647" s="19">
        <v>39921</v>
      </c>
      <c r="C3647" s="18" t="s">
        <v>50</v>
      </c>
      <c r="D3647" s="18" t="s">
        <v>109</v>
      </c>
      <c r="E3647" s="18" t="s">
        <v>918</v>
      </c>
      <c r="F3647" s="18" t="s">
        <v>1895</v>
      </c>
      <c r="G3647" s="18" t="s">
        <v>110</v>
      </c>
      <c r="H3647" s="18" t="s">
        <v>5163</v>
      </c>
      <c r="I3647" s="18" t="s">
        <v>3025</v>
      </c>
      <c r="J3647" s="20">
        <v>37</v>
      </c>
      <c r="K3647" s="20">
        <v>73</v>
      </c>
      <c r="L3647" s="20">
        <v>57</v>
      </c>
      <c r="M3647" s="20">
        <v>4000</v>
      </c>
      <c r="N3647" s="20">
        <v>6.6</v>
      </c>
      <c r="O3647" s="20">
        <v>222</v>
      </c>
      <c r="P3647" s="20">
        <v>85</v>
      </c>
      <c r="Q3647" s="3">
        <v>27024</v>
      </c>
      <c r="R3647" s="3">
        <v>5600000</v>
      </c>
      <c r="S3647" s="3">
        <f t="shared" si="560"/>
        <v>-5572976</v>
      </c>
      <c r="T3647" s="4">
        <f t="shared" si="561"/>
        <v>-0.99517428571428568</v>
      </c>
      <c r="U3647" s="5">
        <f t="shared" si="562"/>
        <v>26.401930285714283</v>
      </c>
      <c r="V3647" s="2">
        <f t="shared" si="563"/>
        <v>2009</v>
      </c>
      <c r="W3647" s="18" t="str">
        <f t="shared" si="564"/>
        <v>aprel</v>
      </c>
      <c r="X3647" s="18" t="str">
        <f t="shared" si="565"/>
        <v>Jaume BalaguerÃ³</v>
      </c>
      <c r="Y3647" s="18" t="str">
        <f t="shared" si="566"/>
        <v>[REC] 2</v>
      </c>
      <c r="Z3647" s="18" t="str">
        <f t="shared" si="567"/>
        <v>Normal</v>
      </c>
      <c r="AA3647" s="18" t="str">
        <f>VLOOKUP(D3647, lookups!$A$2:$B$18, 2, FALSE)</f>
        <v>Low Budget</v>
      </c>
      <c r="AB3647" s="18" t="str">
        <f t="shared" si="568"/>
        <v>Not Recommended</v>
      </c>
      <c r="AC3647" s="18" t="str">
        <f t="shared" si="569"/>
        <v>Normal</v>
      </c>
    </row>
    <row r="3648" spans="1:29" x14ac:dyDescent="0.35">
      <c r="A3648" s="18" t="s">
        <v>177</v>
      </c>
      <c r="B3648" s="19">
        <v>25489</v>
      </c>
      <c r="C3648" s="18" t="s">
        <v>50</v>
      </c>
      <c r="D3648" s="18" t="s">
        <v>20</v>
      </c>
      <c r="E3648" s="18" t="s">
        <v>178</v>
      </c>
      <c r="F3648" s="18" t="s">
        <v>179</v>
      </c>
      <c r="G3648" s="18" t="s">
        <v>110</v>
      </c>
      <c r="H3648" s="18" t="s">
        <v>180</v>
      </c>
      <c r="I3648" s="18" t="s">
        <v>181</v>
      </c>
      <c r="J3648" s="20">
        <v>963</v>
      </c>
      <c r="K3648" s="20">
        <v>1694</v>
      </c>
      <c r="L3648" s="20">
        <v>0</v>
      </c>
      <c r="M3648" s="20">
        <v>278</v>
      </c>
      <c r="N3648" s="20">
        <v>7.2</v>
      </c>
      <c r="O3648" s="20">
        <v>35</v>
      </c>
      <c r="P3648" s="20">
        <v>123</v>
      </c>
      <c r="Q3648" s="3">
        <v>26893</v>
      </c>
      <c r="R3648" s="3">
        <v>1600000</v>
      </c>
      <c r="S3648" s="3">
        <f t="shared" si="560"/>
        <v>-1573107</v>
      </c>
      <c r="T3648" s="4">
        <f t="shared" si="561"/>
        <v>-0.98319187500000005</v>
      </c>
      <c r="U3648" s="5">
        <f t="shared" si="562"/>
        <v>28.434523249999998</v>
      </c>
      <c r="V3648" s="2">
        <f t="shared" si="563"/>
        <v>1969</v>
      </c>
      <c r="W3648" s="18" t="str">
        <f t="shared" si="564"/>
        <v>oktyabr</v>
      </c>
      <c r="X3648" s="18" t="str">
        <f t="shared" si="565"/>
        <v>FranÃ§ois Truffaut</v>
      </c>
      <c r="Y3648" s="18" t="str">
        <f t="shared" si="566"/>
        <v>MİSSİSSİPPİ MERMAİD</v>
      </c>
      <c r="Z3648" s="18" t="str">
        <f t="shared" si="567"/>
        <v>Normal</v>
      </c>
      <c r="AA3648" s="18" t="str">
        <f>VLOOKUP(D3648, lookups!$A$2:$B$18, 2, FALSE)</f>
        <v>Medium Budget</v>
      </c>
      <c r="AB3648" s="18" t="str">
        <f t="shared" si="568"/>
        <v>Not Recommended</v>
      </c>
      <c r="AC3648" s="18" t="str">
        <f t="shared" si="569"/>
        <v>Normal</v>
      </c>
    </row>
    <row r="3649" spans="1:29" x14ac:dyDescent="0.35">
      <c r="A3649" s="18" t="s">
        <v>2854</v>
      </c>
      <c r="B3649" s="19">
        <v>37254</v>
      </c>
      <c r="C3649" s="18" t="s">
        <v>50</v>
      </c>
      <c r="D3649" s="18" t="s">
        <v>95</v>
      </c>
      <c r="E3649" s="18" t="s">
        <v>21</v>
      </c>
      <c r="F3649" s="18" t="s">
        <v>29</v>
      </c>
      <c r="G3649" s="18" t="s">
        <v>110</v>
      </c>
      <c r="H3649" s="18" t="s">
        <v>1063</v>
      </c>
      <c r="I3649" s="18" t="s">
        <v>574</v>
      </c>
      <c r="J3649" s="20">
        <v>11000</v>
      </c>
      <c r="K3649" s="20">
        <v>12499</v>
      </c>
      <c r="L3649" s="20">
        <v>12000</v>
      </c>
      <c r="M3649" s="20">
        <v>0</v>
      </c>
      <c r="N3649" s="20">
        <v>7</v>
      </c>
      <c r="O3649" s="20">
        <v>142</v>
      </c>
      <c r="P3649" s="20">
        <v>114</v>
      </c>
      <c r="Q3649" s="3">
        <v>26871</v>
      </c>
      <c r="R3649" s="3">
        <v>92000000</v>
      </c>
      <c r="S3649" s="3">
        <f t="shared" si="560"/>
        <v>-91973129</v>
      </c>
      <c r="T3649" s="4">
        <f t="shared" si="561"/>
        <v>-0.99970792391304353</v>
      </c>
      <c r="U3649" s="5">
        <f t="shared" si="562"/>
        <v>27.600116830434782</v>
      </c>
      <c r="V3649" s="2">
        <f t="shared" si="563"/>
        <v>2001</v>
      </c>
      <c r="W3649" s="18" t="str">
        <f t="shared" si="564"/>
        <v>dekabr</v>
      </c>
      <c r="X3649" s="18" t="str">
        <f t="shared" si="565"/>
        <v>Tony Scott</v>
      </c>
      <c r="Y3649" s="18" t="str">
        <f t="shared" si="566"/>
        <v>SPY GAME</v>
      </c>
      <c r="Z3649" s="18" t="str">
        <f t="shared" si="567"/>
        <v>Underperformer</v>
      </c>
      <c r="AA3649" s="18" t="str">
        <f>VLOOKUP(D3649, lookups!$A$2:$B$18, 2, FALSE)</f>
        <v>High Budget</v>
      </c>
      <c r="AB3649" s="18" t="str">
        <f t="shared" si="568"/>
        <v>Not Recommended</v>
      </c>
      <c r="AC3649" s="18" t="str">
        <f t="shared" si="569"/>
        <v>Normal</v>
      </c>
    </row>
    <row r="3650" spans="1:29" x14ac:dyDescent="0.35">
      <c r="A3650" s="18" t="s">
        <v>26</v>
      </c>
      <c r="B3650" s="19">
        <v>9888</v>
      </c>
      <c r="C3650" s="18" t="s">
        <v>19</v>
      </c>
      <c r="D3650" s="18" t="s">
        <v>27</v>
      </c>
      <c r="E3650" s="18" t="s">
        <v>28</v>
      </c>
      <c r="F3650" s="18" t="s">
        <v>29</v>
      </c>
      <c r="G3650" s="18" t="s">
        <v>23</v>
      </c>
      <c r="H3650" s="18" t="s">
        <v>30</v>
      </c>
      <c r="I3650" s="18" t="s">
        <v>31</v>
      </c>
      <c r="J3650" s="20">
        <v>136</v>
      </c>
      <c r="K3650" s="20">
        <v>203</v>
      </c>
      <c r="L3650" s="20">
        <v>756</v>
      </c>
      <c r="M3650" s="20">
        <v>12000</v>
      </c>
      <c r="N3650" s="20">
        <v>8.3000000000000007</v>
      </c>
      <c r="O3650" s="20">
        <v>260</v>
      </c>
      <c r="P3650" s="20">
        <v>145</v>
      </c>
      <c r="Q3650" s="3">
        <v>26435</v>
      </c>
      <c r="R3650" s="3">
        <v>6000000</v>
      </c>
      <c r="S3650" s="3">
        <f t="shared" si="560"/>
        <v>-5973565</v>
      </c>
      <c r="T3650" s="4">
        <f t="shared" si="561"/>
        <v>-0.99559416666666667</v>
      </c>
      <c r="U3650" s="5">
        <f t="shared" si="562"/>
        <v>34.001762333333339</v>
      </c>
      <c r="V3650" s="2">
        <f t="shared" si="563"/>
        <v>1927</v>
      </c>
      <c r="W3650" s="18" t="str">
        <f t="shared" si="564"/>
        <v>yanvar</v>
      </c>
      <c r="X3650" s="18" t="str">
        <f t="shared" si="565"/>
        <v>Fritz Lang</v>
      </c>
      <c r="Y3650" s="18" t="str">
        <f t="shared" si="566"/>
        <v>METROPOLİS</v>
      </c>
      <c r="Z3650" s="18" t="str">
        <f t="shared" si="567"/>
        <v>Normal</v>
      </c>
      <c r="AA3650" s="18" t="str">
        <f>VLOOKUP(D3650, lookups!$A$2:$B$18, 2, FALSE)</f>
        <v>Medium Budget</v>
      </c>
      <c r="AB3650" s="18" t="str">
        <f t="shared" si="568"/>
        <v>Not Recommended</v>
      </c>
      <c r="AC3650" s="18" t="str">
        <f t="shared" si="569"/>
        <v>High Buzz / High Score</v>
      </c>
    </row>
    <row r="3651" spans="1:29" x14ac:dyDescent="0.35">
      <c r="A3651" s="18" t="s">
        <v>6296</v>
      </c>
      <c r="B3651" s="19">
        <v>41101</v>
      </c>
      <c r="C3651" s="18" t="s">
        <v>50</v>
      </c>
      <c r="D3651" s="18" t="s">
        <v>95</v>
      </c>
      <c r="E3651" s="18" t="s">
        <v>21</v>
      </c>
      <c r="F3651" s="18" t="s">
        <v>101</v>
      </c>
      <c r="G3651" s="18" t="s">
        <v>110</v>
      </c>
      <c r="H3651" s="18" t="s">
        <v>6297</v>
      </c>
      <c r="I3651" s="18" t="s">
        <v>6298</v>
      </c>
      <c r="J3651" s="20">
        <v>2000</v>
      </c>
      <c r="K3651" s="20">
        <v>4810</v>
      </c>
      <c r="L3651" s="20">
        <v>63</v>
      </c>
      <c r="M3651" s="20">
        <v>0</v>
      </c>
      <c r="N3651" s="20">
        <v>6.1</v>
      </c>
      <c r="O3651" s="20">
        <v>111</v>
      </c>
      <c r="P3651" s="20">
        <v>112</v>
      </c>
      <c r="Q3651" s="3">
        <v>26345</v>
      </c>
      <c r="R3651" s="3">
        <v>3000000</v>
      </c>
      <c r="S3651" s="3">
        <f t="shared" ref="S3651:S3714" si="570">Q3651-R3651</f>
        <v>-2973655</v>
      </c>
      <c r="T3651" s="4">
        <f t="shared" ref="T3651:T3714" si="571">IF(R3651&gt;0, (Q3651-R3651)/R3651, 0)</f>
        <v>-0.99121833333333331</v>
      </c>
      <c r="U3651" s="5">
        <f t="shared" ref="U3651:U3714" si="572">(N3651*4) + (T3651*0.4) + (M3651/10000)</f>
        <v>24.003512666666666</v>
      </c>
      <c r="V3651" s="2">
        <f t="shared" ref="V3651:V3714" si="573">YEAR(B3651)</f>
        <v>2012</v>
      </c>
      <c r="W3651" s="18" t="str">
        <f t="shared" ref="W3651:W3714" si="574">TEXT(B3651, "mmmm")</f>
        <v>iyul</v>
      </c>
      <c r="X3651" s="18" t="str">
        <f t="shared" ref="X3651:X3714" si="575">TRIM(I3651)</f>
        <v>Nick Love</v>
      </c>
      <c r="Y3651" s="18" t="str">
        <f t="shared" ref="Y3651:Y3714" si="576">UPPER(A3651)</f>
        <v>THE SWEENEY</v>
      </c>
      <c r="Z3651" s="18" t="str">
        <f t="shared" ref="Z3651:Z3714" si="577">IF(AND(R3651&gt;50000000, S3651&lt;0), "Underperformer", IF(AND(R3651&lt;10000000, S3651&gt;50000000), "Overperformer", "Normal"))</f>
        <v>Normal</v>
      </c>
      <c r="AA3651" s="18" t="str">
        <f>VLOOKUP(D3651, lookups!$A$2:$B$18, 2, FALSE)</f>
        <v>High Budget</v>
      </c>
      <c r="AB3651" s="18" t="str">
        <f t="shared" ref="AB3651:AB3714" si="578">IF(AND(N3651&gt;7, T3651&gt;1, U3651&gt;70), "Recommended", "Not Recommended")</f>
        <v>Not Recommended</v>
      </c>
      <c r="AC3651" s="18" t="str">
        <f t="shared" ref="AC3651:AC3714" si="579">IF(N3651&gt;=8, "High Buzz / High Score", IF(AND(N3651&lt;6, T3651&lt;1), "High Buzz Mismatch", "Normal"))</f>
        <v>Normal</v>
      </c>
    </row>
    <row r="3652" spans="1:29" x14ac:dyDescent="0.35">
      <c r="A3652" s="18" t="s">
        <v>5876</v>
      </c>
      <c r="B3652" s="19">
        <v>40705</v>
      </c>
      <c r="C3652" s="18" t="s">
        <v>50</v>
      </c>
      <c r="D3652" s="18" t="s">
        <v>20</v>
      </c>
      <c r="E3652" s="18" t="s">
        <v>21</v>
      </c>
      <c r="F3652" s="18" t="s">
        <v>101</v>
      </c>
      <c r="G3652" s="18" t="s">
        <v>23</v>
      </c>
      <c r="H3652" s="18" t="s">
        <v>4129</v>
      </c>
      <c r="I3652" s="18" t="s">
        <v>5877</v>
      </c>
      <c r="J3652" s="20">
        <v>513</v>
      </c>
      <c r="K3652" s="20">
        <v>1269</v>
      </c>
      <c r="L3652" s="20">
        <v>214</v>
      </c>
      <c r="M3652" s="20">
        <v>0</v>
      </c>
      <c r="N3652" s="20">
        <v>6.3</v>
      </c>
      <c r="O3652" s="20">
        <v>255</v>
      </c>
      <c r="P3652" s="20">
        <v>95</v>
      </c>
      <c r="Q3652" s="3">
        <v>26297</v>
      </c>
      <c r="R3652" s="3">
        <v>500000</v>
      </c>
      <c r="S3652" s="3">
        <f t="shared" si="570"/>
        <v>-473703</v>
      </c>
      <c r="T3652" s="4">
        <f t="shared" si="571"/>
        <v>-0.94740599999999997</v>
      </c>
      <c r="U3652" s="5">
        <f t="shared" si="572"/>
        <v>24.8210376</v>
      </c>
      <c r="V3652" s="2">
        <f t="shared" si="573"/>
        <v>2011</v>
      </c>
      <c r="W3652" s="18" t="str">
        <f t="shared" si="574"/>
        <v>iyun</v>
      </c>
      <c r="X3652" s="18" t="str">
        <f t="shared" si="575"/>
        <v>Ben Wheatley</v>
      </c>
      <c r="Y3652" s="18" t="str">
        <f t="shared" si="576"/>
        <v>KİLL LİST</v>
      </c>
      <c r="Z3652" s="18" t="str">
        <f t="shared" si="577"/>
        <v>Normal</v>
      </c>
      <c r="AA3652" s="18" t="str">
        <f>VLOOKUP(D3652, lookups!$A$2:$B$18, 2, FALSE)</f>
        <v>Medium Budget</v>
      </c>
      <c r="AB3652" s="18" t="str">
        <f t="shared" si="578"/>
        <v>Not Recommended</v>
      </c>
      <c r="AC3652" s="18" t="str">
        <f t="shared" si="579"/>
        <v>Normal</v>
      </c>
    </row>
    <row r="3653" spans="1:29" x14ac:dyDescent="0.35">
      <c r="A3653" s="18" t="s">
        <v>5920</v>
      </c>
      <c r="B3653" s="19">
        <v>40828</v>
      </c>
      <c r="C3653" s="18" t="s">
        <v>50</v>
      </c>
      <c r="D3653" s="18" t="s">
        <v>195</v>
      </c>
      <c r="E3653" s="18" t="s">
        <v>21</v>
      </c>
      <c r="F3653" s="18" t="s">
        <v>356</v>
      </c>
      <c r="G3653" s="18" t="s">
        <v>23</v>
      </c>
      <c r="I3653" s="18" t="s">
        <v>5921</v>
      </c>
      <c r="K3653" s="20">
        <v>0</v>
      </c>
      <c r="L3653" s="20">
        <v>4</v>
      </c>
      <c r="M3653" s="20">
        <v>5000</v>
      </c>
      <c r="N3653" s="20">
        <v>7.4</v>
      </c>
      <c r="O3653" s="20">
        <v>23</v>
      </c>
      <c r="P3653" s="20">
        <v>97</v>
      </c>
      <c r="Q3653" s="3">
        <v>24784</v>
      </c>
      <c r="R3653" s="3">
        <v>1200000</v>
      </c>
      <c r="S3653" s="3">
        <f t="shared" si="570"/>
        <v>-1175216</v>
      </c>
      <c r="T3653" s="4">
        <f t="shared" si="571"/>
        <v>-0.9793466666666667</v>
      </c>
      <c r="U3653" s="5">
        <f t="shared" si="572"/>
        <v>29.708261333333336</v>
      </c>
      <c r="V3653" s="2">
        <f t="shared" si="573"/>
        <v>2011</v>
      </c>
      <c r="W3653" s="18" t="str">
        <f t="shared" si="574"/>
        <v>oktyabr</v>
      </c>
      <c r="X3653" s="18" t="str">
        <f t="shared" si="575"/>
        <v>LÃ©a Pool</v>
      </c>
      <c r="Y3653" s="18" t="str">
        <f t="shared" si="576"/>
        <v>PİNK RİBBONS, INC.</v>
      </c>
      <c r="Z3653" s="18" t="str">
        <f t="shared" si="577"/>
        <v>Normal</v>
      </c>
      <c r="AA3653" s="18" t="str">
        <f>VLOOKUP(D3653, lookups!$A$2:$B$18, 2, FALSE)</f>
        <v>Low Budget</v>
      </c>
      <c r="AB3653" s="18" t="str">
        <f t="shared" si="578"/>
        <v>Not Recommended</v>
      </c>
      <c r="AC3653" s="18" t="str">
        <f t="shared" si="579"/>
        <v>Normal</v>
      </c>
    </row>
    <row r="3654" spans="1:29" x14ac:dyDescent="0.35">
      <c r="A3654" s="18" t="s">
        <v>3816</v>
      </c>
      <c r="B3654" s="19">
        <v>38347</v>
      </c>
      <c r="C3654" s="18" t="s">
        <v>50</v>
      </c>
      <c r="D3654" s="18" t="s">
        <v>383</v>
      </c>
      <c r="E3654" s="18" t="s">
        <v>21</v>
      </c>
      <c r="F3654" s="18" t="s">
        <v>22</v>
      </c>
      <c r="G3654" s="18" t="s">
        <v>110</v>
      </c>
      <c r="H3654" s="18" t="s">
        <v>3817</v>
      </c>
      <c r="I3654" s="18" t="s">
        <v>3818</v>
      </c>
      <c r="J3654" s="20">
        <v>8000</v>
      </c>
      <c r="K3654" s="20">
        <v>12755</v>
      </c>
      <c r="L3654" s="20">
        <v>19</v>
      </c>
      <c r="M3654" s="20">
        <v>15000</v>
      </c>
      <c r="N3654" s="20">
        <v>7.7</v>
      </c>
      <c r="O3654" s="20">
        <v>185</v>
      </c>
      <c r="P3654" s="20">
        <v>120</v>
      </c>
      <c r="Q3654" s="3">
        <v>23947</v>
      </c>
      <c r="R3654" s="3">
        <v>13000000</v>
      </c>
      <c r="S3654" s="3">
        <f t="shared" si="570"/>
        <v>-12976053</v>
      </c>
      <c r="T3654" s="4">
        <f t="shared" si="571"/>
        <v>-0.99815792307692308</v>
      </c>
      <c r="U3654" s="5">
        <f t="shared" si="572"/>
        <v>31.900736830769233</v>
      </c>
      <c r="V3654" s="2">
        <f t="shared" si="573"/>
        <v>2004</v>
      </c>
      <c r="W3654" s="18" t="str">
        <f t="shared" si="574"/>
        <v>dekabr</v>
      </c>
      <c r="X3654" s="18" t="str">
        <f t="shared" si="575"/>
        <v>Eric Bress</v>
      </c>
      <c r="Y3654" s="18" t="str">
        <f t="shared" si="576"/>
        <v>THE BUTTERFLY EFFECT</v>
      </c>
      <c r="Z3654" s="18" t="str">
        <f t="shared" si="577"/>
        <v>Normal</v>
      </c>
      <c r="AA3654" s="18" t="str">
        <f>VLOOKUP(D3654, lookups!$A$2:$B$18, 2, FALSE)</f>
        <v>Medium Budget</v>
      </c>
      <c r="AB3654" s="18" t="str">
        <f t="shared" si="578"/>
        <v>Not Recommended</v>
      </c>
      <c r="AC3654" s="18" t="str">
        <f t="shared" si="579"/>
        <v>Normal</v>
      </c>
    </row>
    <row r="3655" spans="1:29" x14ac:dyDescent="0.35">
      <c r="A3655" s="18" t="s">
        <v>6540</v>
      </c>
      <c r="B3655" s="19">
        <v>41420</v>
      </c>
      <c r="C3655" s="18" t="s">
        <v>50</v>
      </c>
      <c r="D3655" s="18" t="s">
        <v>109</v>
      </c>
      <c r="E3655" s="18" t="s">
        <v>21</v>
      </c>
      <c r="F3655" s="18" t="s">
        <v>101</v>
      </c>
      <c r="G3655" s="18" t="s">
        <v>110</v>
      </c>
      <c r="H3655" s="18" t="s">
        <v>3867</v>
      </c>
      <c r="I3655" s="18" t="s">
        <v>6541</v>
      </c>
      <c r="J3655" s="20">
        <v>805</v>
      </c>
      <c r="K3655" s="20">
        <v>2271</v>
      </c>
      <c r="L3655" s="20">
        <v>7</v>
      </c>
      <c r="M3655" s="20">
        <v>0</v>
      </c>
      <c r="N3655" s="20">
        <v>5.5</v>
      </c>
      <c r="O3655" s="20">
        <v>120</v>
      </c>
      <c r="P3655" s="20">
        <v>98</v>
      </c>
      <c r="Q3655" s="3">
        <v>23838</v>
      </c>
      <c r="R3655" s="3">
        <v>7000000</v>
      </c>
      <c r="S3655" s="3">
        <f t="shared" si="570"/>
        <v>-6976162</v>
      </c>
      <c r="T3655" s="4">
        <f t="shared" si="571"/>
        <v>-0.99659457142857144</v>
      </c>
      <c r="U3655" s="5">
        <f t="shared" si="572"/>
        <v>21.601362171428573</v>
      </c>
      <c r="V3655" s="2">
        <f t="shared" si="573"/>
        <v>2013</v>
      </c>
      <c r="W3655" s="18" t="str">
        <f t="shared" si="574"/>
        <v>may</v>
      </c>
      <c r="X3655" s="18" t="str">
        <f t="shared" si="575"/>
        <v>Ruairi Robinson</v>
      </c>
      <c r="Y3655" s="18" t="str">
        <f t="shared" si="576"/>
        <v>THE LAST DAYS ON MARS</v>
      </c>
      <c r="Z3655" s="18" t="str">
        <f t="shared" si="577"/>
        <v>Normal</v>
      </c>
      <c r="AA3655" s="18" t="str">
        <f>VLOOKUP(D3655, lookups!$A$2:$B$18, 2, FALSE)</f>
        <v>Low Budget</v>
      </c>
      <c r="AB3655" s="18" t="str">
        <f t="shared" si="578"/>
        <v>Not Recommended</v>
      </c>
      <c r="AC3655" s="18" t="str">
        <f t="shared" si="579"/>
        <v>High Buzz Mismatch</v>
      </c>
    </row>
    <row r="3656" spans="1:29" x14ac:dyDescent="0.35">
      <c r="A3656" s="18" t="s">
        <v>4598</v>
      </c>
      <c r="B3656" s="19">
        <v>39322</v>
      </c>
      <c r="C3656" s="18" t="s">
        <v>50</v>
      </c>
      <c r="D3656" s="18" t="s">
        <v>312</v>
      </c>
      <c r="E3656" s="18" t="s">
        <v>21</v>
      </c>
      <c r="F3656" s="18" t="s">
        <v>22</v>
      </c>
      <c r="G3656" s="18" t="s">
        <v>150</v>
      </c>
      <c r="H3656" s="18" t="s">
        <v>4599</v>
      </c>
      <c r="I3656" s="18" t="s">
        <v>4600</v>
      </c>
      <c r="J3656" s="20">
        <v>23</v>
      </c>
      <c r="K3656" s="20">
        <v>85</v>
      </c>
      <c r="L3656" s="20">
        <v>0</v>
      </c>
      <c r="M3656" s="20">
        <v>11</v>
      </c>
      <c r="N3656" s="20">
        <v>5.6</v>
      </c>
      <c r="P3656" s="20">
        <v>103</v>
      </c>
      <c r="Q3656" s="3">
        <v>23616</v>
      </c>
      <c r="R3656" s="3">
        <v>600000</v>
      </c>
      <c r="S3656" s="3">
        <f t="shared" si="570"/>
        <v>-576384</v>
      </c>
      <c r="T3656" s="4">
        <f t="shared" si="571"/>
        <v>-0.96064000000000005</v>
      </c>
      <c r="U3656" s="5">
        <f t="shared" si="572"/>
        <v>22.016843999999999</v>
      </c>
      <c r="V3656" s="2">
        <f t="shared" si="573"/>
        <v>2007</v>
      </c>
      <c r="W3656" s="18" t="str">
        <f t="shared" si="574"/>
        <v>avgust</v>
      </c>
      <c r="X3656" s="18" t="str">
        <f t="shared" si="575"/>
        <v>Gene Teigland</v>
      </c>
      <c r="Y3656" s="18" t="str">
        <f t="shared" si="576"/>
        <v>ARNOLDS PARK</v>
      </c>
      <c r="Z3656" s="18" t="str">
        <f t="shared" si="577"/>
        <v>Normal</v>
      </c>
      <c r="AA3656" s="18" t="str">
        <f>VLOOKUP(D3656, lookups!$A$2:$B$18, 2, FALSE)</f>
        <v>Medium Budget</v>
      </c>
      <c r="AB3656" s="18" t="str">
        <f t="shared" si="578"/>
        <v>Not Recommended</v>
      </c>
      <c r="AC3656" s="18" t="str">
        <f t="shared" si="579"/>
        <v>High Buzz Mismatch</v>
      </c>
    </row>
    <row r="3657" spans="1:29" x14ac:dyDescent="0.35">
      <c r="A3657" s="18" t="s">
        <v>3639</v>
      </c>
      <c r="B3657" s="19">
        <v>38012</v>
      </c>
      <c r="C3657" s="18" t="s">
        <v>50</v>
      </c>
      <c r="D3657" s="18" t="s">
        <v>38</v>
      </c>
      <c r="E3657" s="18" t="s">
        <v>21</v>
      </c>
      <c r="F3657" s="18" t="s">
        <v>131</v>
      </c>
      <c r="G3657" s="18" t="s">
        <v>39</v>
      </c>
      <c r="H3657" s="18" t="s">
        <v>3640</v>
      </c>
      <c r="I3657" s="18" t="s">
        <v>1905</v>
      </c>
      <c r="J3657" s="20">
        <v>947</v>
      </c>
      <c r="K3657" s="20">
        <v>2572</v>
      </c>
      <c r="L3657" s="20">
        <v>346</v>
      </c>
      <c r="M3657" s="20">
        <v>532</v>
      </c>
      <c r="N3657" s="20">
        <v>6.6</v>
      </c>
      <c r="O3657" s="20">
        <v>100</v>
      </c>
      <c r="P3657" s="20">
        <v>102</v>
      </c>
      <c r="Q3657" s="3">
        <v>23106</v>
      </c>
      <c r="R3657" s="3">
        <v>50000000</v>
      </c>
      <c r="S3657" s="3">
        <f t="shared" si="570"/>
        <v>-49976894</v>
      </c>
      <c r="T3657" s="4">
        <f t="shared" si="571"/>
        <v>-0.99953787999999999</v>
      </c>
      <c r="U3657" s="5">
        <f t="shared" si="572"/>
        <v>26.053384848</v>
      </c>
      <c r="V3657" s="2">
        <f t="shared" si="573"/>
        <v>2004</v>
      </c>
      <c r="W3657" s="18" t="str">
        <f t="shared" si="574"/>
        <v>yanvar</v>
      </c>
      <c r="X3657" s="18" t="str">
        <f t="shared" si="575"/>
        <v>Thomas Vinterberg</v>
      </c>
      <c r="Y3657" s="18" t="str">
        <f t="shared" si="576"/>
        <v>DEAR WENDY</v>
      </c>
      <c r="Z3657" s="18" t="str">
        <f t="shared" si="577"/>
        <v>Normal</v>
      </c>
      <c r="AA3657" s="18" t="str">
        <f>VLOOKUP(D3657, lookups!$A$2:$B$18, 2, FALSE)</f>
        <v>Medium Budget</v>
      </c>
      <c r="AB3657" s="18" t="str">
        <f t="shared" si="578"/>
        <v>Not Recommended</v>
      </c>
      <c r="AC3657" s="18" t="str">
        <f t="shared" si="579"/>
        <v>Normal</v>
      </c>
    </row>
    <row r="3658" spans="1:29" x14ac:dyDescent="0.35">
      <c r="A3658" s="18" t="s">
        <v>4926</v>
      </c>
      <c r="B3658" s="19">
        <v>39501</v>
      </c>
      <c r="C3658" s="18" t="s">
        <v>50</v>
      </c>
      <c r="D3658" s="18" t="s">
        <v>27</v>
      </c>
      <c r="E3658" s="18" t="s">
        <v>21</v>
      </c>
      <c r="F3658" s="18" t="s">
        <v>101</v>
      </c>
      <c r="G3658" s="18" t="s">
        <v>110</v>
      </c>
      <c r="H3658" s="18" t="s">
        <v>626</v>
      </c>
      <c r="I3658" s="18" t="s">
        <v>4927</v>
      </c>
      <c r="J3658" s="20">
        <v>10000</v>
      </c>
      <c r="K3658" s="20">
        <v>11091</v>
      </c>
      <c r="L3658" s="20">
        <v>6</v>
      </c>
      <c r="M3658" s="20">
        <v>921</v>
      </c>
      <c r="N3658" s="20">
        <v>6.2</v>
      </c>
      <c r="O3658" s="20">
        <v>67</v>
      </c>
      <c r="P3658" s="20">
        <v>92</v>
      </c>
      <c r="Q3658" s="3">
        <v>23091</v>
      </c>
      <c r="R3658" s="3">
        <v>15000000</v>
      </c>
      <c r="S3658" s="3">
        <f t="shared" si="570"/>
        <v>-14976909</v>
      </c>
      <c r="T3658" s="4">
        <f t="shared" si="571"/>
        <v>-0.99846060000000003</v>
      </c>
      <c r="U3658" s="5">
        <f t="shared" si="572"/>
        <v>24.492715759999999</v>
      </c>
      <c r="V3658" s="2">
        <f t="shared" si="573"/>
        <v>2008</v>
      </c>
      <c r="W3658" s="18" t="str">
        <f t="shared" si="574"/>
        <v>fevral</v>
      </c>
      <c r="X3658" s="18" t="str">
        <f t="shared" si="575"/>
        <v>Vicente Amorim</v>
      </c>
      <c r="Y3658" s="18" t="str">
        <f t="shared" si="576"/>
        <v>GOOD</v>
      </c>
      <c r="Z3658" s="18" t="str">
        <f t="shared" si="577"/>
        <v>Normal</v>
      </c>
      <c r="AA3658" s="18" t="str">
        <f>VLOOKUP(D3658, lookups!$A$2:$B$18, 2, FALSE)</f>
        <v>Medium Budget</v>
      </c>
      <c r="AB3658" s="18" t="str">
        <f t="shared" si="578"/>
        <v>Not Recommended</v>
      </c>
      <c r="AC3658" s="18" t="str">
        <f t="shared" si="579"/>
        <v>Normal</v>
      </c>
    </row>
    <row r="3659" spans="1:29" x14ac:dyDescent="0.35">
      <c r="A3659" s="18" t="s">
        <v>4442</v>
      </c>
      <c r="B3659" s="19">
        <v>38839</v>
      </c>
      <c r="C3659" s="18" t="s">
        <v>50</v>
      </c>
      <c r="D3659" s="18" t="s">
        <v>38</v>
      </c>
      <c r="E3659" s="18" t="s">
        <v>21</v>
      </c>
      <c r="F3659" s="18" t="s">
        <v>22</v>
      </c>
      <c r="G3659" s="18" t="s">
        <v>39</v>
      </c>
      <c r="H3659" s="18" t="s">
        <v>4443</v>
      </c>
      <c r="I3659" s="18" t="s">
        <v>4444</v>
      </c>
      <c r="J3659" s="20">
        <v>907</v>
      </c>
      <c r="K3659" s="20">
        <v>1411</v>
      </c>
      <c r="L3659" s="20">
        <v>365</v>
      </c>
      <c r="M3659" s="20">
        <v>0</v>
      </c>
      <c r="N3659" s="20">
        <v>6.2</v>
      </c>
      <c r="O3659" s="20">
        <v>88</v>
      </c>
      <c r="P3659" s="20">
        <v>103</v>
      </c>
      <c r="Q3659" s="3">
        <v>23000</v>
      </c>
      <c r="R3659" s="3">
        <v>500000</v>
      </c>
      <c r="S3659" s="3">
        <f t="shared" si="570"/>
        <v>-477000</v>
      </c>
      <c r="T3659" s="4">
        <f t="shared" si="571"/>
        <v>-0.95399999999999996</v>
      </c>
      <c r="U3659" s="5">
        <f t="shared" si="572"/>
        <v>24.418400000000002</v>
      </c>
      <c r="V3659" s="2">
        <f t="shared" si="573"/>
        <v>2006</v>
      </c>
      <c r="W3659" s="18" t="str">
        <f t="shared" si="574"/>
        <v>may</v>
      </c>
      <c r="X3659" s="18" t="str">
        <f t="shared" si="575"/>
        <v>Lloyd Kaufman</v>
      </c>
      <c r="Y3659" s="18" t="str">
        <f t="shared" si="576"/>
        <v>POULTRYGEİST: NİGHT OF THE CHİCKEN DEAD</v>
      </c>
      <c r="Z3659" s="18" t="str">
        <f t="shared" si="577"/>
        <v>Normal</v>
      </c>
      <c r="AA3659" s="18" t="str">
        <f>VLOOKUP(D3659, lookups!$A$2:$B$18, 2, FALSE)</f>
        <v>Medium Budget</v>
      </c>
      <c r="AB3659" s="18" t="str">
        <f t="shared" si="578"/>
        <v>Not Recommended</v>
      </c>
      <c r="AC3659" s="18" t="str">
        <f t="shared" si="579"/>
        <v>Normal</v>
      </c>
    </row>
    <row r="3660" spans="1:29" x14ac:dyDescent="0.35">
      <c r="A3660" s="18" t="s">
        <v>6483</v>
      </c>
      <c r="B3660" s="19">
        <v>41629</v>
      </c>
      <c r="C3660" s="18" t="s">
        <v>50</v>
      </c>
      <c r="D3660" s="18" t="s">
        <v>38</v>
      </c>
      <c r="E3660" s="18" t="s">
        <v>96</v>
      </c>
      <c r="F3660" s="18" t="s">
        <v>97</v>
      </c>
      <c r="G3660" s="18" t="s">
        <v>39</v>
      </c>
      <c r="H3660" s="18" t="s">
        <v>6484</v>
      </c>
      <c r="I3660" s="18" t="s">
        <v>6485</v>
      </c>
      <c r="J3660" s="20">
        <v>31</v>
      </c>
      <c r="K3660" s="20">
        <v>81</v>
      </c>
      <c r="L3660" s="20">
        <v>17</v>
      </c>
      <c r="M3660" s="20">
        <v>543</v>
      </c>
      <c r="N3660" s="20">
        <v>6.1</v>
      </c>
      <c r="O3660" s="20">
        <v>72</v>
      </c>
      <c r="P3660" s="20">
        <v>99</v>
      </c>
      <c r="Q3660" s="3">
        <v>22770</v>
      </c>
      <c r="R3660" s="3">
        <v>5500000</v>
      </c>
      <c r="S3660" s="3">
        <f t="shared" si="570"/>
        <v>-5477230</v>
      </c>
      <c r="T3660" s="4">
        <f t="shared" si="571"/>
        <v>-0.99585999999999997</v>
      </c>
      <c r="U3660" s="5">
        <f t="shared" si="572"/>
        <v>24.055955999999998</v>
      </c>
      <c r="V3660" s="2">
        <f t="shared" si="573"/>
        <v>2013</v>
      </c>
      <c r="W3660" s="18" t="str">
        <f t="shared" si="574"/>
        <v>dekabr</v>
      </c>
      <c r="X3660" s="18" t="str">
        <f t="shared" si="575"/>
        <v>Hitoshi Matsumoto</v>
      </c>
      <c r="Y3660" s="18" t="str">
        <f t="shared" si="576"/>
        <v>R100</v>
      </c>
      <c r="Z3660" s="18" t="str">
        <f t="shared" si="577"/>
        <v>Normal</v>
      </c>
      <c r="AA3660" s="18" t="str">
        <f>VLOOKUP(D3660, lookups!$A$2:$B$18, 2, FALSE)</f>
        <v>Medium Budget</v>
      </c>
      <c r="AB3660" s="18" t="str">
        <f t="shared" si="578"/>
        <v>Not Recommended</v>
      </c>
      <c r="AC3660" s="18" t="str">
        <f t="shared" si="579"/>
        <v>Normal</v>
      </c>
    </row>
    <row r="3661" spans="1:29" x14ac:dyDescent="0.35">
      <c r="A3661" s="18" t="s">
        <v>2613</v>
      </c>
      <c r="B3661" s="19">
        <v>37243</v>
      </c>
      <c r="C3661" s="18" t="s">
        <v>50</v>
      </c>
      <c r="D3661" s="18" t="s">
        <v>95</v>
      </c>
      <c r="E3661" s="18" t="s">
        <v>21</v>
      </c>
      <c r="F3661" s="18" t="s">
        <v>29</v>
      </c>
      <c r="G3661" s="18" t="s">
        <v>150</v>
      </c>
      <c r="H3661" s="18" t="s">
        <v>2486</v>
      </c>
      <c r="I3661" s="18" t="s">
        <v>2302</v>
      </c>
      <c r="J3661" s="20">
        <v>776</v>
      </c>
      <c r="K3661" s="20">
        <v>1732</v>
      </c>
      <c r="L3661" s="20">
        <v>24</v>
      </c>
      <c r="M3661" s="20">
        <v>193</v>
      </c>
      <c r="N3661" s="20">
        <v>4.5</v>
      </c>
      <c r="O3661" s="20">
        <v>19</v>
      </c>
      <c r="P3661" s="20">
        <v>105</v>
      </c>
      <c r="Q3661" s="3">
        <v>22723</v>
      </c>
      <c r="R3661" s="3">
        <v>25000000</v>
      </c>
      <c r="S3661" s="3">
        <f t="shared" si="570"/>
        <v>-24977277</v>
      </c>
      <c r="T3661" s="4">
        <f t="shared" si="571"/>
        <v>-0.99909108000000002</v>
      </c>
      <c r="U3661" s="5">
        <f t="shared" si="572"/>
        <v>17.619663568</v>
      </c>
      <c r="V3661" s="2">
        <f t="shared" si="573"/>
        <v>2001</v>
      </c>
      <c r="W3661" s="18" t="str">
        <f t="shared" si="574"/>
        <v>dekabr</v>
      </c>
      <c r="X3661" s="18" t="str">
        <f t="shared" si="575"/>
        <v>Stefan Ruzowitzky</v>
      </c>
      <c r="Y3661" s="18" t="str">
        <f t="shared" si="576"/>
        <v>ALL THE QUEEN'S MEN</v>
      </c>
      <c r="Z3661" s="18" t="str">
        <f t="shared" si="577"/>
        <v>Normal</v>
      </c>
      <c r="AA3661" s="18" t="str">
        <f>VLOOKUP(D3661, lookups!$A$2:$B$18, 2, FALSE)</f>
        <v>High Budget</v>
      </c>
      <c r="AB3661" s="18" t="str">
        <f t="shared" si="578"/>
        <v>Not Recommended</v>
      </c>
      <c r="AC3661" s="18" t="str">
        <f t="shared" si="579"/>
        <v>High Buzz Mismatch</v>
      </c>
    </row>
    <row r="3662" spans="1:29" x14ac:dyDescent="0.35">
      <c r="A3662" s="18" t="s">
        <v>6823</v>
      </c>
      <c r="B3662" s="19">
        <v>41733</v>
      </c>
      <c r="C3662" s="18" t="s">
        <v>50</v>
      </c>
      <c r="D3662" s="18" t="s">
        <v>27</v>
      </c>
      <c r="E3662" s="18" t="s">
        <v>21</v>
      </c>
      <c r="F3662" s="18" t="s">
        <v>22</v>
      </c>
      <c r="G3662" s="18" t="s">
        <v>150</v>
      </c>
      <c r="H3662" s="18" t="s">
        <v>4545</v>
      </c>
      <c r="I3662" s="18" t="s">
        <v>6824</v>
      </c>
      <c r="J3662" s="20">
        <v>20000</v>
      </c>
      <c r="K3662" s="20">
        <v>22447</v>
      </c>
      <c r="L3662" s="20">
        <v>167</v>
      </c>
      <c r="M3662" s="20">
        <v>17000</v>
      </c>
      <c r="N3662" s="20">
        <v>6.2</v>
      </c>
      <c r="O3662" s="20">
        <v>189</v>
      </c>
      <c r="P3662" s="20">
        <v>118</v>
      </c>
      <c r="Q3662" s="3">
        <v>22451</v>
      </c>
      <c r="R3662" s="3">
        <v>60000000</v>
      </c>
      <c r="S3662" s="3">
        <f t="shared" si="570"/>
        <v>-59977549</v>
      </c>
      <c r="T3662" s="4">
        <f t="shared" si="571"/>
        <v>-0.99962581666666672</v>
      </c>
      <c r="U3662" s="5">
        <f t="shared" si="572"/>
        <v>26.100149673333334</v>
      </c>
      <c r="V3662" s="2">
        <f t="shared" si="573"/>
        <v>2014</v>
      </c>
      <c r="W3662" s="18" t="str">
        <f t="shared" si="574"/>
        <v>aprel</v>
      </c>
      <c r="X3662" s="18" t="str">
        <f t="shared" si="575"/>
        <v>Akiva Goldsman</v>
      </c>
      <c r="Y3662" s="18" t="str">
        <f t="shared" si="576"/>
        <v>WİNTER'S TALE</v>
      </c>
      <c r="Z3662" s="18" t="str">
        <f t="shared" si="577"/>
        <v>Underperformer</v>
      </c>
      <c r="AA3662" s="18" t="str">
        <f>VLOOKUP(D3662, lookups!$A$2:$B$18, 2, FALSE)</f>
        <v>Medium Budget</v>
      </c>
      <c r="AB3662" s="18" t="str">
        <f t="shared" si="578"/>
        <v>Not Recommended</v>
      </c>
      <c r="AC3662" s="18" t="str">
        <f t="shared" si="579"/>
        <v>Normal</v>
      </c>
    </row>
    <row r="3663" spans="1:29" x14ac:dyDescent="0.35">
      <c r="A3663" s="18" t="s">
        <v>5987</v>
      </c>
      <c r="B3663" s="19">
        <v>40739</v>
      </c>
      <c r="C3663" s="18" t="s">
        <v>50</v>
      </c>
      <c r="D3663" s="18" t="s">
        <v>27</v>
      </c>
      <c r="E3663" s="18" t="s">
        <v>21</v>
      </c>
      <c r="F3663" s="18" t="s">
        <v>29</v>
      </c>
      <c r="G3663" s="18" t="s">
        <v>110</v>
      </c>
      <c r="H3663" s="18" t="s">
        <v>487</v>
      </c>
      <c r="I3663" s="18" t="s">
        <v>4675</v>
      </c>
      <c r="J3663" s="20">
        <v>2000</v>
      </c>
      <c r="K3663" s="20">
        <v>4920</v>
      </c>
      <c r="L3663" s="20">
        <v>87</v>
      </c>
      <c r="M3663" s="20">
        <v>0</v>
      </c>
      <c r="N3663" s="20">
        <v>5.8</v>
      </c>
      <c r="O3663" s="20">
        <v>174</v>
      </c>
      <c r="P3663" s="20">
        <v>122</v>
      </c>
      <c r="Q3663" s="3">
        <v>22000</v>
      </c>
      <c r="R3663" s="3">
        <v>3000000</v>
      </c>
      <c r="S3663" s="3">
        <f t="shared" si="570"/>
        <v>-2978000</v>
      </c>
      <c r="T3663" s="4">
        <f t="shared" si="571"/>
        <v>-0.9926666666666667</v>
      </c>
      <c r="U3663" s="5">
        <f t="shared" si="572"/>
        <v>22.802933333333332</v>
      </c>
      <c r="V3663" s="2">
        <f t="shared" si="573"/>
        <v>2011</v>
      </c>
      <c r="W3663" s="18" t="str">
        <f t="shared" si="574"/>
        <v>iyul</v>
      </c>
      <c r="X3663" s="18" t="str">
        <f t="shared" si="575"/>
        <v>Xavier Gens</v>
      </c>
      <c r="Y3663" s="18" t="str">
        <f t="shared" si="576"/>
        <v>THE DİVİDE</v>
      </c>
      <c r="Z3663" s="18" t="str">
        <f t="shared" si="577"/>
        <v>Normal</v>
      </c>
      <c r="AA3663" s="18" t="str">
        <f>VLOOKUP(D3663, lookups!$A$2:$B$18, 2, FALSE)</f>
        <v>Medium Budget</v>
      </c>
      <c r="AB3663" s="18" t="str">
        <f t="shared" si="578"/>
        <v>Not Recommended</v>
      </c>
      <c r="AC3663" s="18" t="str">
        <f t="shared" si="579"/>
        <v>High Buzz Mismatch</v>
      </c>
    </row>
    <row r="3664" spans="1:29" x14ac:dyDescent="0.35">
      <c r="A3664" s="18" t="s">
        <v>1864</v>
      </c>
      <c r="B3664" s="19">
        <v>36015</v>
      </c>
      <c r="C3664" s="18" t="s">
        <v>50</v>
      </c>
      <c r="D3664" s="18" t="s">
        <v>38</v>
      </c>
      <c r="E3664" s="18" t="s">
        <v>21</v>
      </c>
      <c r="F3664" s="18" t="s">
        <v>22</v>
      </c>
      <c r="G3664" s="18" t="s">
        <v>110</v>
      </c>
      <c r="H3664" s="18" t="s">
        <v>1865</v>
      </c>
      <c r="I3664" s="18" t="s">
        <v>1866</v>
      </c>
      <c r="J3664" s="20">
        <v>499</v>
      </c>
      <c r="K3664" s="20">
        <v>1141</v>
      </c>
      <c r="L3664" s="20">
        <v>29</v>
      </c>
      <c r="M3664" s="20">
        <v>157</v>
      </c>
      <c r="N3664" s="20">
        <v>6.1</v>
      </c>
      <c r="O3664" s="20">
        <v>33</v>
      </c>
      <c r="P3664" s="20">
        <v>88</v>
      </c>
      <c r="Q3664" s="3">
        <v>21210</v>
      </c>
      <c r="R3664" s="3">
        <v>1000000</v>
      </c>
      <c r="S3664" s="3">
        <f t="shared" si="570"/>
        <v>-978790</v>
      </c>
      <c r="T3664" s="4">
        <f t="shared" si="571"/>
        <v>-0.97879000000000005</v>
      </c>
      <c r="U3664" s="5">
        <f t="shared" si="572"/>
        <v>24.024183999999998</v>
      </c>
      <c r="V3664" s="2">
        <f t="shared" si="573"/>
        <v>1998</v>
      </c>
      <c r="W3664" s="18" t="str">
        <f t="shared" si="574"/>
        <v>avgust</v>
      </c>
      <c r="X3664" s="18" t="str">
        <f t="shared" si="575"/>
        <v>John Hamburg</v>
      </c>
      <c r="Y3664" s="18" t="str">
        <f t="shared" si="576"/>
        <v>SAFE MEN</v>
      </c>
      <c r="Z3664" s="18" t="str">
        <f t="shared" si="577"/>
        <v>Normal</v>
      </c>
      <c r="AA3664" s="18" t="str">
        <f>VLOOKUP(D3664, lookups!$A$2:$B$18, 2, FALSE)</f>
        <v>Medium Budget</v>
      </c>
      <c r="AB3664" s="18" t="str">
        <f t="shared" si="578"/>
        <v>Not Recommended</v>
      </c>
      <c r="AC3664" s="18" t="str">
        <f t="shared" si="579"/>
        <v>Normal</v>
      </c>
    </row>
    <row r="3665" spans="1:29" x14ac:dyDescent="0.35">
      <c r="A3665" s="18" t="s">
        <v>6628</v>
      </c>
      <c r="B3665" s="19">
        <v>41854</v>
      </c>
      <c r="C3665" s="18" t="s">
        <v>50</v>
      </c>
      <c r="D3665" s="18" t="s">
        <v>95</v>
      </c>
      <c r="E3665" s="18" t="s">
        <v>21</v>
      </c>
      <c r="F3665" s="18" t="s">
        <v>22</v>
      </c>
      <c r="H3665" s="18" t="s">
        <v>6629</v>
      </c>
      <c r="I3665" s="18" t="s">
        <v>6630</v>
      </c>
      <c r="J3665" s="20">
        <v>0</v>
      </c>
      <c r="K3665" s="20">
        <v>0</v>
      </c>
      <c r="L3665" s="20">
        <v>0</v>
      </c>
      <c r="M3665" s="20">
        <v>44</v>
      </c>
      <c r="N3665" s="20">
        <v>6.8</v>
      </c>
      <c r="O3665" s="20">
        <v>10</v>
      </c>
      <c r="P3665" s="20">
        <v>82</v>
      </c>
      <c r="Q3665" s="3">
        <v>21199</v>
      </c>
      <c r="R3665" s="3">
        <v>500000</v>
      </c>
      <c r="S3665" s="3">
        <f t="shared" si="570"/>
        <v>-478801</v>
      </c>
      <c r="T3665" s="4">
        <f t="shared" si="571"/>
        <v>-0.95760199999999995</v>
      </c>
      <c r="U3665" s="5">
        <f t="shared" si="572"/>
        <v>26.8213592</v>
      </c>
      <c r="V3665" s="2">
        <f t="shared" si="573"/>
        <v>2014</v>
      </c>
      <c r="W3665" s="18" t="str">
        <f t="shared" si="574"/>
        <v>avgust</v>
      </c>
      <c r="X3665" s="18" t="str">
        <f t="shared" si="575"/>
        <v>Catherine Gund</v>
      </c>
      <c r="Y3665" s="18" t="str">
        <f t="shared" si="576"/>
        <v>BORN TO FLY: ELİZABETH STREB VS. GRAVİTY</v>
      </c>
      <c r="Z3665" s="18" t="str">
        <f t="shared" si="577"/>
        <v>Normal</v>
      </c>
      <c r="AA3665" s="18" t="str">
        <f>VLOOKUP(D3665, lookups!$A$2:$B$18, 2, FALSE)</f>
        <v>High Budget</v>
      </c>
      <c r="AB3665" s="18" t="str">
        <f t="shared" si="578"/>
        <v>Not Recommended</v>
      </c>
      <c r="AC3665" s="18" t="str">
        <f t="shared" si="579"/>
        <v>Normal</v>
      </c>
    </row>
    <row r="3666" spans="1:29" x14ac:dyDescent="0.35">
      <c r="A3666" s="18" t="s">
        <v>4788</v>
      </c>
      <c r="B3666" s="19">
        <v>39165</v>
      </c>
      <c r="C3666" s="18" t="s">
        <v>50</v>
      </c>
      <c r="D3666" s="18" t="s">
        <v>38</v>
      </c>
      <c r="E3666" s="18" t="s">
        <v>21</v>
      </c>
      <c r="F3666" s="18" t="s">
        <v>22</v>
      </c>
      <c r="G3666" s="18" t="s">
        <v>110</v>
      </c>
      <c r="H3666" s="18" t="s">
        <v>4550</v>
      </c>
      <c r="I3666" s="18" t="s">
        <v>4789</v>
      </c>
      <c r="J3666" s="20">
        <v>1000</v>
      </c>
      <c r="K3666" s="20">
        <v>1245</v>
      </c>
      <c r="L3666" s="20">
        <v>17</v>
      </c>
      <c r="M3666" s="20">
        <v>445</v>
      </c>
      <c r="N3666" s="20">
        <v>5.9</v>
      </c>
      <c r="O3666" s="20">
        <v>50</v>
      </c>
      <c r="P3666" s="20">
        <v>93</v>
      </c>
      <c r="Q3666" s="3">
        <v>20380</v>
      </c>
      <c r="R3666" s="3">
        <v>15000000</v>
      </c>
      <c r="S3666" s="3">
        <f t="shared" si="570"/>
        <v>-14979620</v>
      </c>
      <c r="T3666" s="4">
        <f t="shared" si="571"/>
        <v>-0.99864133333333338</v>
      </c>
      <c r="U3666" s="5">
        <f t="shared" si="572"/>
        <v>23.245043466666669</v>
      </c>
      <c r="V3666" s="2">
        <f t="shared" si="573"/>
        <v>2007</v>
      </c>
      <c r="W3666" s="18" t="str">
        <f t="shared" si="574"/>
        <v>mart</v>
      </c>
      <c r="X3666" s="18" t="str">
        <f t="shared" si="575"/>
        <v>Jake Paltrow</v>
      </c>
      <c r="Y3666" s="18" t="str">
        <f t="shared" si="576"/>
        <v>THE GOOD NİGHT</v>
      </c>
      <c r="Z3666" s="18" t="str">
        <f t="shared" si="577"/>
        <v>Normal</v>
      </c>
      <c r="AA3666" s="18" t="str">
        <f>VLOOKUP(D3666, lookups!$A$2:$B$18, 2, FALSE)</f>
        <v>Medium Budget</v>
      </c>
      <c r="AB3666" s="18" t="str">
        <f t="shared" si="578"/>
        <v>Not Recommended</v>
      </c>
      <c r="AC3666" s="18" t="str">
        <f t="shared" si="579"/>
        <v>High Buzz Mismatch</v>
      </c>
    </row>
    <row r="3667" spans="1:29" x14ac:dyDescent="0.35">
      <c r="A3667" s="18" t="s">
        <v>6659</v>
      </c>
      <c r="B3667" s="19">
        <v>41969</v>
      </c>
      <c r="C3667" s="18" t="s">
        <v>50</v>
      </c>
      <c r="D3667" s="18" t="s">
        <v>27</v>
      </c>
      <c r="E3667" s="18" t="s">
        <v>1760</v>
      </c>
      <c r="F3667" s="18" t="s">
        <v>499</v>
      </c>
      <c r="G3667" s="18" t="s">
        <v>39</v>
      </c>
      <c r="H3667" s="18" t="s">
        <v>4647</v>
      </c>
      <c r="I3667" s="18" t="s">
        <v>6660</v>
      </c>
      <c r="J3667" s="20">
        <v>585</v>
      </c>
      <c r="K3667" s="20">
        <v>629</v>
      </c>
      <c r="L3667" s="20">
        <v>19</v>
      </c>
      <c r="M3667" s="20">
        <v>278</v>
      </c>
      <c r="N3667" s="20">
        <v>6.1</v>
      </c>
      <c r="O3667" s="20">
        <v>70</v>
      </c>
      <c r="P3667" s="20">
        <v>106</v>
      </c>
      <c r="Q3667" s="3">
        <v>20262</v>
      </c>
      <c r="R3667" s="3">
        <v>4000000</v>
      </c>
      <c r="S3667" s="3">
        <f t="shared" si="570"/>
        <v>-3979738</v>
      </c>
      <c r="T3667" s="4">
        <f t="shared" si="571"/>
        <v>-0.99493450000000005</v>
      </c>
      <c r="U3667" s="5">
        <f t="shared" si="572"/>
        <v>24.029826199999999</v>
      </c>
      <c r="V3667" s="2">
        <f t="shared" si="573"/>
        <v>2014</v>
      </c>
      <c r="W3667" s="18" t="str">
        <f t="shared" si="574"/>
        <v>noyabr</v>
      </c>
      <c r="X3667" s="18" t="str">
        <f t="shared" si="575"/>
        <v>Karim AÃ¯nouz</v>
      </c>
      <c r="Y3667" s="18" t="str">
        <f t="shared" si="576"/>
        <v>FUTURO BEACH</v>
      </c>
      <c r="Z3667" s="18" t="str">
        <f t="shared" si="577"/>
        <v>Normal</v>
      </c>
      <c r="AA3667" s="18" t="str">
        <f>VLOOKUP(D3667, lookups!$A$2:$B$18, 2, FALSE)</f>
        <v>Medium Budget</v>
      </c>
      <c r="AB3667" s="18" t="str">
        <f t="shared" si="578"/>
        <v>Not Recommended</v>
      </c>
      <c r="AC3667" s="18" t="str">
        <f t="shared" si="579"/>
        <v>Normal</v>
      </c>
    </row>
    <row r="3668" spans="1:29" x14ac:dyDescent="0.35">
      <c r="A3668" s="18" t="s">
        <v>2668</v>
      </c>
      <c r="B3668" s="19">
        <v>37051</v>
      </c>
      <c r="C3668" s="18" t="s">
        <v>50</v>
      </c>
      <c r="D3668" s="18" t="s">
        <v>95</v>
      </c>
      <c r="E3668" s="18" t="s">
        <v>21</v>
      </c>
      <c r="F3668" s="18" t="s">
        <v>22</v>
      </c>
      <c r="G3668" s="18" t="s">
        <v>150</v>
      </c>
      <c r="H3668" s="18" t="s">
        <v>2370</v>
      </c>
      <c r="I3668" s="18" t="s">
        <v>2669</v>
      </c>
      <c r="J3668" s="20">
        <v>1000</v>
      </c>
      <c r="K3668" s="20">
        <v>2557</v>
      </c>
      <c r="L3668" s="20">
        <v>269</v>
      </c>
      <c r="M3668" s="20">
        <v>204</v>
      </c>
      <c r="N3668" s="20">
        <v>5.3</v>
      </c>
      <c r="O3668" s="20">
        <v>45</v>
      </c>
      <c r="P3668" s="20">
        <v>88</v>
      </c>
      <c r="Q3668" s="3">
        <v>20218</v>
      </c>
      <c r="R3668" s="3">
        <v>24000000</v>
      </c>
      <c r="S3668" s="3">
        <f t="shared" si="570"/>
        <v>-23979782</v>
      </c>
      <c r="T3668" s="4">
        <f t="shared" si="571"/>
        <v>-0.99915758333333338</v>
      </c>
      <c r="U3668" s="5">
        <f t="shared" si="572"/>
        <v>20.820736966666665</v>
      </c>
      <c r="V3668" s="2">
        <f t="shared" si="573"/>
        <v>2001</v>
      </c>
      <c r="W3668" s="18" t="str">
        <f t="shared" si="574"/>
        <v>iyun</v>
      </c>
      <c r="X3668" s="18" t="str">
        <f t="shared" si="575"/>
        <v>George Gallo</v>
      </c>
      <c r="Y3668" s="18" t="str">
        <f t="shared" si="576"/>
        <v>DOUBLE TAKE</v>
      </c>
      <c r="Z3668" s="18" t="str">
        <f t="shared" si="577"/>
        <v>Normal</v>
      </c>
      <c r="AA3668" s="18" t="str">
        <f>VLOOKUP(D3668, lookups!$A$2:$B$18, 2, FALSE)</f>
        <v>High Budget</v>
      </c>
      <c r="AB3668" s="18" t="str">
        <f t="shared" si="578"/>
        <v>Not Recommended</v>
      </c>
      <c r="AC3668" s="18" t="str">
        <f t="shared" si="579"/>
        <v>High Buzz Mismatch</v>
      </c>
    </row>
    <row r="3669" spans="1:29" x14ac:dyDescent="0.35">
      <c r="A3669" s="18" t="s">
        <v>6750</v>
      </c>
      <c r="B3669" s="19">
        <v>41823</v>
      </c>
      <c r="C3669" s="18" t="s">
        <v>50</v>
      </c>
      <c r="D3669" s="18" t="s">
        <v>27</v>
      </c>
      <c r="E3669" s="18" t="s">
        <v>21</v>
      </c>
      <c r="F3669" s="18" t="s">
        <v>22</v>
      </c>
      <c r="G3669" s="18" t="s">
        <v>150</v>
      </c>
      <c r="H3669" s="18" t="s">
        <v>2901</v>
      </c>
      <c r="I3669" s="18" t="s">
        <v>6751</v>
      </c>
      <c r="J3669" s="20">
        <v>11000</v>
      </c>
      <c r="K3669" s="20">
        <v>12772</v>
      </c>
      <c r="L3669" s="20">
        <v>4</v>
      </c>
      <c r="M3669" s="20">
        <v>0</v>
      </c>
      <c r="N3669" s="20">
        <v>5.8</v>
      </c>
      <c r="O3669" s="20">
        <v>43</v>
      </c>
      <c r="P3669" s="20">
        <v>86</v>
      </c>
      <c r="Q3669" s="3">
        <v>20200</v>
      </c>
      <c r="R3669" s="3">
        <v>6000000</v>
      </c>
      <c r="S3669" s="3">
        <f t="shared" si="570"/>
        <v>-5979800</v>
      </c>
      <c r="T3669" s="4">
        <f t="shared" si="571"/>
        <v>-0.99663333333333337</v>
      </c>
      <c r="U3669" s="5">
        <f t="shared" si="572"/>
        <v>22.801346666666667</v>
      </c>
      <c r="V3669" s="2">
        <f t="shared" si="573"/>
        <v>2014</v>
      </c>
      <c r="W3669" s="18" t="str">
        <f t="shared" si="574"/>
        <v>iyul</v>
      </c>
      <c r="X3669" s="18" t="str">
        <f t="shared" si="575"/>
        <v>Kate Barker-Froyland</v>
      </c>
      <c r="Y3669" s="18" t="str">
        <f t="shared" si="576"/>
        <v>SONG ONE</v>
      </c>
      <c r="Z3669" s="18" t="str">
        <f t="shared" si="577"/>
        <v>Normal</v>
      </c>
      <c r="AA3669" s="18" t="str">
        <f>VLOOKUP(D3669, lookups!$A$2:$B$18, 2, FALSE)</f>
        <v>Medium Budget</v>
      </c>
      <c r="AB3669" s="18" t="str">
        <f t="shared" si="578"/>
        <v>Not Recommended</v>
      </c>
      <c r="AC3669" s="18" t="str">
        <f t="shared" si="579"/>
        <v>High Buzz Mismatch</v>
      </c>
    </row>
    <row r="3670" spans="1:29" x14ac:dyDescent="0.35">
      <c r="A3670" s="18" t="s">
        <v>5883</v>
      </c>
      <c r="B3670" s="19">
        <v>40825</v>
      </c>
      <c r="C3670" s="18" t="s">
        <v>50</v>
      </c>
      <c r="D3670" s="18" t="s">
        <v>38</v>
      </c>
      <c r="E3670" s="18" t="s">
        <v>21</v>
      </c>
      <c r="F3670" s="18" t="s">
        <v>22</v>
      </c>
      <c r="G3670" s="18" t="s">
        <v>110</v>
      </c>
      <c r="H3670" s="18" t="s">
        <v>5884</v>
      </c>
      <c r="I3670" s="18" t="s">
        <v>5885</v>
      </c>
      <c r="J3670" s="20">
        <v>945</v>
      </c>
      <c r="K3670" s="20">
        <v>2924</v>
      </c>
      <c r="L3670" s="20">
        <v>28</v>
      </c>
      <c r="M3670" s="20">
        <v>995</v>
      </c>
      <c r="N3670" s="20">
        <v>5.7</v>
      </c>
      <c r="O3670" s="20">
        <v>18</v>
      </c>
      <c r="P3670" s="20">
        <v>100</v>
      </c>
      <c r="Q3670" s="3">
        <v>20186</v>
      </c>
      <c r="R3670" s="3">
        <v>930000</v>
      </c>
      <c r="S3670" s="3">
        <f t="shared" si="570"/>
        <v>-909814</v>
      </c>
      <c r="T3670" s="4">
        <f t="shared" si="571"/>
        <v>-0.97829462365591402</v>
      </c>
      <c r="U3670" s="5">
        <f t="shared" si="572"/>
        <v>22.508182150537635</v>
      </c>
      <c r="V3670" s="2">
        <f t="shared" si="573"/>
        <v>2011</v>
      </c>
      <c r="W3670" s="18" t="str">
        <f t="shared" si="574"/>
        <v>oktyabr</v>
      </c>
      <c r="X3670" s="18" t="str">
        <f t="shared" si="575"/>
        <v>Kat Coiro</v>
      </c>
      <c r="Y3670" s="18" t="str">
        <f t="shared" si="576"/>
        <v>L!FE HAPPENS</v>
      </c>
      <c r="Z3670" s="18" t="str">
        <f t="shared" si="577"/>
        <v>Normal</v>
      </c>
      <c r="AA3670" s="18" t="str">
        <f>VLOOKUP(D3670, lookups!$A$2:$B$18, 2, FALSE)</f>
        <v>Medium Budget</v>
      </c>
      <c r="AB3670" s="18" t="str">
        <f t="shared" si="578"/>
        <v>Not Recommended</v>
      </c>
      <c r="AC3670" s="18" t="str">
        <f t="shared" si="579"/>
        <v>High Buzz Mismatch</v>
      </c>
    </row>
    <row r="3671" spans="1:29" x14ac:dyDescent="0.35">
      <c r="A3671" s="18" t="s">
        <v>5405</v>
      </c>
      <c r="B3671" s="19">
        <v>40083</v>
      </c>
      <c r="C3671" s="18" t="s">
        <v>50</v>
      </c>
      <c r="D3671" s="18" t="s">
        <v>27</v>
      </c>
      <c r="E3671" s="18" t="s">
        <v>21</v>
      </c>
      <c r="F3671" s="18" t="s">
        <v>5406</v>
      </c>
      <c r="G3671" s="18" t="s">
        <v>110</v>
      </c>
      <c r="H3671" s="18" t="s">
        <v>5407</v>
      </c>
      <c r="I3671" s="18" t="s">
        <v>5408</v>
      </c>
      <c r="J3671" s="20">
        <v>117</v>
      </c>
      <c r="K3671" s="20">
        <v>298</v>
      </c>
      <c r="L3671" s="20">
        <v>29</v>
      </c>
      <c r="M3671" s="20">
        <v>0</v>
      </c>
      <c r="N3671" s="20">
        <v>6.9</v>
      </c>
      <c r="O3671" s="20">
        <v>61</v>
      </c>
      <c r="P3671" s="20">
        <v>99</v>
      </c>
      <c r="Q3671" s="3">
        <v>19959</v>
      </c>
      <c r="R3671" s="3">
        <v>3800000</v>
      </c>
      <c r="S3671" s="3">
        <f t="shared" si="570"/>
        <v>-3780041</v>
      </c>
      <c r="T3671" s="4">
        <f t="shared" si="571"/>
        <v>-0.99474763157894741</v>
      </c>
      <c r="U3671" s="5">
        <f t="shared" si="572"/>
        <v>27.202100947368422</v>
      </c>
      <c r="V3671" s="2">
        <f t="shared" si="573"/>
        <v>2009</v>
      </c>
      <c r="W3671" s="18" t="str">
        <f t="shared" si="574"/>
        <v>sentyabr</v>
      </c>
      <c r="X3671" s="18" t="str">
        <f t="shared" si="575"/>
        <v>Dagur KÃ¡ri</v>
      </c>
      <c r="Y3671" s="18" t="str">
        <f t="shared" si="576"/>
        <v>THE GOOD HEART</v>
      </c>
      <c r="Z3671" s="18" t="str">
        <f t="shared" si="577"/>
        <v>Normal</v>
      </c>
      <c r="AA3671" s="18" t="str">
        <f>VLOOKUP(D3671, lookups!$A$2:$B$18, 2, FALSE)</f>
        <v>Medium Budget</v>
      </c>
      <c r="AB3671" s="18" t="str">
        <f t="shared" si="578"/>
        <v>Not Recommended</v>
      </c>
      <c r="AC3671" s="18" t="str">
        <f t="shared" si="579"/>
        <v>Normal</v>
      </c>
    </row>
    <row r="3672" spans="1:29" x14ac:dyDescent="0.35">
      <c r="A3672" s="18" t="s">
        <v>3499</v>
      </c>
      <c r="B3672" s="19">
        <v>37934</v>
      </c>
      <c r="C3672" s="18" t="s">
        <v>19</v>
      </c>
      <c r="D3672" s="18" t="s">
        <v>38</v>
      </c>
      <c r="E3672" s="18" t="s">
        <v>21</v>
      </c>
      <c r="F3672" s="18" t="s">
        <v>22</v>
      </c>
      <c r="G3672" s="18" t="s">
        <v>110</v>
      </c>
      <c r="H3672" s="18" t="s">
        <v>2261</v>
      </c>
      <c r="I3672" s="18" t="s">
        <v>3500</v>
      </c>
      <c r="J3672" s="20">
        <v>2000</v>
      </c>
      <c r="K3672" s="20">
        <v>6227</v>
      </c>
      <c r="L3672" s="20">
        <v>4</v>
      </c>
      <c r="M3672" s="20">
        <v>3000</v>
      </c>
      <c r="N3672" s="20">
        <v>6.2</v>
      </c>
      <c r="O3672" s="20">
        <v>35</v>
      </c>
      <c r="P3672" s="20">
        <v>87</v>
      </c>
      <c r="Q3672" s="3">
        <v>19539</v>
      </c>
      <c r="R3672" s="3">
        <v>1000000</v>
      </c>
      <c r="S3672" s="3">
        <f t="shared" si="570"/>
        <v>-980461</v>
      </c>
      <c r="T3672" s="4">
        <f t="shared" si="571"/>
        <v>-0.98046100000000003</v>
      </c>
      <c r="U3672" s="5">
        <f t="shared" si="572"/>
        <v>24.7078156</v>
      </c>
      <c r="V3672" s="2">
        <f t="shared" si="573"/>
        <v>2003</v>
      </c>
      <c r="W3672" s="18" t="str">
        <f t="shared" si="574"/>
        <v>noyabr</v>
      </c>
      <c r="X3672" s="18" t="str">
        <f t="shared" si="575"/>
        <v>Jonathan Kesselman</v>
      </c>
      <c r="Y3672" s="18" t="str">
        <f t="shared" si="576"/>
        <v>THE HEBREW HAMMER</v>
      </c>
      <c r="Z3672" s="18" t="str">
        <f t="shared" si="577"/>
        <v>Normal</v>
      </c>
      <c r="AA3672" s="18" t="str">
        <f>VLOOKUP(D3672, lookups!$A$2:$B$18, 2, FALSE)</f>
        <v>Medium Budget</v>
      </c>
      <c r="AB3672" s="18" t="str">
        <f t="shared" si="578"/>
        <v>Not Recommended</v>
      </c>
      <c r="AC3672" s="18" t="str">
        <f t="shared" si="579"/>
        <v>Normal</v>
      </c>
    </row>
    <row r="3673" spans="1:29" x14ac:dyDescent="0.35">
      <c r="A3673" s="18" t="s">
        <v>5440</v>
      </c>
      <c r="B3673" s="19">
        <v>40004</v>
      </c>
      <c r="C3673" s="18" t="s">
        <v>50</v>
      </c>
      <c r="D3673" s="18" t="s">
        <v>38</v>
      </c>
      <c r="E3673" s="18" t="s">
        <v>21</v>
      </c>
      <c r="F3673" s="18" t="s">
        <v>22</v>
      </c>
      <c r="G3673" s="18" t="s">
        <v>150</v>
      </c>
      <c r="H3673" s="18" t="s">
        <v>316</v>
      </c>
      <c r="I3673" s="18" t="s">
        <v>5441</v>
      </c>
      <c r="J3673" s="20">
        <v>12000</v>
      </c>
      <c r="K3673" s="20">
        <v>16118</v>
      </c>
      <c r="L3673" s="20">
        <v>7</v>
      </c>
      <c r="M3673" s="20">
        <v>370</v>
      </c>
      <c r="N3673" s="20">
        <v>5.5</v>
      </c>
      <c r="O3673" s="20">
        <v>23</v>
      </c>
      <c r="P3673" s="20">
        <v>91</v>
      </c>
      <c r="Q3673" s="3">
        <v>19348</v>
      </c>
      <c r="R3673" s="3">
        <v>10000000</v>
      </c>
      <c r="S3673" s="3">
        <f t="shared" si="570"/>
        <v>-9980652</v>
      </c>
      <c r="T3673" s="4">
        <f t="shared" si="571"/>
        <v>-0.99806519999999999</v>
      </c>
      <c r="U3673" s="5">
        <f t="shared" si="572"/>
        <v>21.637773920000001</v>
      </c>
      <c r="V3673" s="2">
        <f t="shared" si="573"/>
        <v>2009</v>
      </c>
      <c r="W3673" s="18" t="str">
        <f t="shared" si="574"/>
        <v>iyul</v>
      </c>
      <c r="X3673" s="18" t="str">
        <f t="shared" si="575"/>
        <v>Michael Meredith</v>
      </c>
      <c r="Y3673" s="18" t="str">
        <f t="shared" si="576"/>
        <v>THE OPEN ROAD</v>
      </c>
      <c r="Z3673" s="18" t="str">
        <f t="shared" si="577"/>
        <v>Normal</v>
      </c>
      <c r="AA3673" s="18" t="str">
        <f>VLOOKUP(D3673, lookups!$A$2:$B$18, 2, FALSE)</f>
        <v>Medium Budget</v>
      </c>
      <c r="AB3673" s="18" t="str">
        <f t="shared" si="578"/>
        <v>Not Recommended</v>
      </c>
      <c r="AC3673" s="18" t="str">
        <f t="shared" si="579"/>
        <v>High Buzz Mismatch</v>
      </c>
    </row>
    <row r="3674" spans="1:29" x14ac:dyDescent="0.35">
      <c r="A3674" s="18" t="s">
        <v>5669</v>
      </c>
      <c r="B3674" s="19">
        <v>40303</v>
      </c>
      <c r="C3674" s="18" t="s">
        <v>50</v>
      </c>
      <c r="D3674" s="18" t="s">
        <v>27</v>
      </c>
      <c r="E3674" s="18" t="s">
        <v>21</v>
      </c>
      <c r="F3674" s="18" t="s">
        <v>22</v>
      </c>
      <c r="G3674" s="18" t="s">
        <v>110</v>
      </c>
      <c r="H3674" s="18" t="s">
        <v>5670</v>
      </c>
      <c r="I3674" s="18" t="s">
        <v>5671</v>
      </c>
      <c r="J3674" s="20">
        <v>530</v>
      </c>
      <c r="K3674" s="20">
        <v>1038</v>
      </c>
      <c r="L3674" s="20">
        <v>53</v>
      </c>
      <c r="M3674" s="20">
        <v>0</v>
      </c>
      <c r="N3674" s="20">
        <v>6.5</v>
      </c>
      <c r="O3674" s="20">
        <v>215</v>
      </c>
      <c r="P3674" s="20">
        <v>98</v>
      </c>
      <c r="Q3674" s="3">
        <v>18469</v>
      </c>
      <c r="R3674" s="3">
        <v>650000</v>
      </c>
      <c r="S3674" s="3">
        <f t="shared" si="570"/>
        <v>-631531</v>
      </c>
      <c r="T3674" s="4">
        <f t="shared" si="571"/>
        <v>-0.97158615384615388</v>
      </c>
      <c r="U3674" s="5">
        <f t="shared" si="572"/>
        <v>25.611365538461538</v>
      </c>
      <c r="V3674" s="2">
        <f t="shared" si="573"/>
        <v>2010</v>
      </c>
      <c r="W3674" s="18" t="str">
        <f t="shared" si="574"/>
        <v>may</v>
      </c>
      <c r="X3674" s="18" t="str">
        <f t="shared" si="575"/>
        <v>Jim Mickle</v>
      </c>
      <c r="Y3674" s="18" t="str">
        <f t="shared" si="576"/>
        <v>STAKE LAND</v>
      </c>
      <c r="Z3674" s="18" t="str">
        <f t="shared" si="577"/>
        <v>Normal</v>
      </c>
      <c r="AA3674" s="18" t="str">
        <f>VLOOKUP(D3674, lookups!$A$2:$B$18, 2, FALSE)</f>
        <v>Medium Budget</v>
      </c>
      <c r="AB3674" s="18" t="str">
        <f t="shared" si="578"/>
        <v>Not Recommended</v>
      </c>
      <c r="AC3674" s="18" t="str">
        <f t="shared" si="579"/>
        <v>Normal</v>
      </c>
    </row>
    <row r="3675" spans="1:29" x14ac:dyDescent="0.35">
      <c r="A3675" s="18" t="s">
        <v>4423</v>
      </c>
      <c r="B3675" s="19">
        <v>38776</v>
      </c>
      <c r="C3675" s="18" t="s">
        <v>50</v>
      </c>
      <c r="D3675" s="18" t="s">
        <v>27</v>
      </c>
      <c r="E3675" s="18" t="s">
        <v>178</v>
      </c>
      <c r="F3675" s="18" t="s">
        <v>179</v>
      </c>
      <c r="G3675" s="18" t="s">
        <v>39</v>
      </c>
      <c r="H3675" s="18" t="s">
        <v>4424</v>
      </c>
      <c r="I3675" s="18" t="s">
        <v>4425</v>
      </c>
      <c r="J3675" s="20">
        <v>533</v>
      </c>
      <c r="K3675" s="20">
        <v>1082</v>
      </c>
      <c r="L3675" s="20">
        <v>0</v>
      </c>
      <c r="M3675" s="20">
        <v>104</v>
      </c>
      <c r="N3675" s="20">
        <v>5.8</v>
      </c>
      <c r="O3675" s="20">
        <v>14</v>
      </c>
      <c r="P3675" s="20">
        <v>95</v>
      </c>
      <c r="Q3675" s="3">
        <v>18435</v>
      </c>
      <c r="R3675" s="3">
        <v>1400000</v>
      </c>
      <c r="S3675" s="3">
        <f t="shared" si="570"/>
        <v>-1381565</v>
      </c>
      <c r="T3675" s="4">
        <f t="shared" si="571"/>
        <v>-0.98683214285714282</v>
      </c>
      <c r="U3675" s="5">
        <f t="shared" si="572"/>
        <v>22.815667142857144</v>
      </c>
      <c r="V3675" s="2">
        <f t="shared" si="573"/>
        <v>2006</v>
      </c>
      <c r="W3675" s="18" t="str">
        <f t="shared" si="574"/>
        <v>fevral</v>
      </c>
      <c r="X3675" s="18" t="str">
        <f t="shared" si="575"/>
        <v>Pascal Arnold</v>
      </c>
      <c r="Y3675" s="18" t="str">
        <f t="shared" si="576"/>
        <v>ONE TO ANOTHER</v>
      </c>
      <c r="Z3675" s="18" t="str">
        <f t="shared" si="577"/>
        <v>Normal</v>
      </c>
      <c r="AA3675" s="18" t="str">
        <f>VLOOKUP(D3675, lookups!$A$2:$B$18, 2, FALSE)</f>
        <v>Medium Budget</v>
      </c>
      <c r="AB3675" s="18" t="str">
        <f t="shared" si="578"/>
        <v>Not Recommended</v>
      </c>
      <c r="AC3675" s="18" t="str">
        <f t="shared" si="579"/>
        <v>High Buzz Mismatch</v>
      </c>
    </row>
    <row r="3676" spans="1:29" x14ac:dyDescent="0.35">
      <c r="A3676" s="18" t="s">
        <v>4891</v>
      </c>
      <c r="B3676" s="19">
        <v>39750</v>
      </c>
      <c r="C3676" s="18" t="s">
        <v>50</v>
      </c>
      <c r="D3676" s="18" t="s">
        <v>20</v>
      </c>
      <c r="E3676" s="18" t="s">
        <v>21</v>
      </c>
      <c r="F3676" s="18" t="s">
        <v>101</v>
      </c>
      <c r="G3676" s="18" t="s">
        <v>110</v>
      </c>
      <c r="H3676" s="18" t="s">
        <v>3941</v>
      </c>
      <c r="I3676" s="18" t="s">
        <v>4892</v>
      </c>
      <c r="J3676" s="20">
        <v>1000</v>
      </c>
      <c r="K3676" s="20">
        <v>1558</v>
      </c>
      <c r="L3676" s="20">
        <v>4</v>
      </c>
      <c r="M3676" s="20">
        <v>0</v>
      </c>
      <c r="N3676" s="20">
        <v>5.2</v>
      </c>
      <c r="O3676" s="20">
        <v>114</v>
      </c>
      <c r="P3676" s="20">
        <v>99</v>
      </c>
      <c r="Q3676" s="3">
        <v>18378</v>
      </c>
      <c r="R3676" s="3">
        <v>900000</v>
      </c>
      <c r="S3676" s="3">
        <f t="shared" si="570"/>
        <v>-881622</v>
      </c>
      <c r="T3676" s="4">
        <f t="shared" si="571"/>
        <v>-0.97958000000000001</v>
      </c>
      <c r="U3676" s="5">
        <f t="shared" si="572"/>
        <v>20.408168</v>
      </c>
      <c r="V3676" s="2">
        <f t="shared" si="573"/>
        <v>2008</v>
      </c>
      <c r="W3676" s="18" t="str">
        <f t="shared" si="574"/>
        <v>oktyabr</v>
      </c>
      <c r="X3676" s="18" t="str">
        <f t="shared" si="575"/>
        <v>Oliver Blackburn</v>
      </c>
      <c r="Y3676" s="18" t="str">
        <f t="shared" si="576"/>
        <v>DONKEY PUNCH</v>
      </c>
      <c r="Z3676" s="18" t="str">
        <f t="shared" si="577"/>
        <v>Normal</v>
      </c>
      <c r="AA3676" s="18" t="str">
        <f>VLOOKUP(D3676, lookups!$A$2:$B$18, 2, FALSE)</f>
        <v>Medium Budget</v>
      </c>
      <c r="AB3676" s="18" t="str">
        <f t="shared" si="578"/>
        <v>Not Recommended</v>
      </c>
      <c r="AC3676" s="18" t="str">
        <f t="shared" si="579"/>
        <v>High Buzz Mismatch</v>
      </c>
    </row>
    <row r="3677" spans="1:29" x14ac:dyDescent="0.35">
      <c r="A3677" s="18" t="s">
        <v>1693</v>
      </c>
      <c r="B3677" s="19">
        <v>35781</v>
      </c>
      <c r="C3677" s="18" t="s">
        <v>19</v>
      </c>
      <c r="D3677" s="18" t="s">
        <v>383</v>
      </c>
      <c r="E3677" s="18" t="s">
        <v>21</v>
      </c>
      <c r="F3677" s="18" t="s">
        <v>22</v>
      </c>
      <c r="H3677" s="18" t="s">
        <v>1694</v>
      </c>
      <c r="I3677" s="18" t="s">
        <v>1695</v>
      </c>
      <c r="J3677" s="20">
        <v>119</v>
      </c>
      <c r="K3677" s="20">
        <v>154</v>
      </c>
      <c r="L3677" s="20">
        <v>0</v>
      </c>
      <c r="M3677" s="20">
        <v>67</v>
      </c>
      <c r="N3677" s="20">
        <v>6.3</v>
      </c>
      <c r="O3677" s="20">
        <v>8</v>
      </c>
      <c r="P3677" s="20">
        <v>81</v>
      </c>
      <c r="Q3677" s="3">
        <v>18195</v>
      </c>
      <c r="R3677" s="3">
        <v>250000</v>
      </c>
      <c r="S3677" s="3">
        <f t="shared" si="570"/>
        <v>-231805</v>
      </c>
      <c r="T3677" s="4">
        <f t="shared" si="571"/>
        <v>-0.92722000000000004</v>
      </c>
      <c r="U3677" s="5">
        <f t="shared" si="572"/>
        <v>24.835811999999997</v>
      </c>
      <c r="V3677" s="2">
        <f t="shared" si="573"/>
        <v>1997</v>
      </c>
      <c r="W3677" s="18" t="str">
        <f t="shared" si="574"/>
        <v>dekabr</v>
      </c>
      <c r="X3677" s="18" t="str">
        <f t="shared" si="575"/>
        <v>Hilary Brougher</v>
      </c>
      <c r="Y3677" s="18" t="str">
        <f t="shared" si="576"/>
        <v>THE STİCKY FİNGERS OF TİME</v>
      </c>
      <c r="Z3677" s="18" t="str">
        <f t="shared" si="577"/>
        <v>Normal</v>
      </c>
      <c r="AA3677" s="18" t="str">
        <f>VLOOKUP(D3677, lookups!$A$2:$B$18, 2, FALSE)</f>
        <v>Medium Budget</v>
      </c>
      <c r="AB3677" s="18" t="str">
        <f t="shared" si="578"/>
        <v>Not Recommended</v>
      </c>
      <c r="AC3677" s="18" t="str">
        <f t="shared" si="579"/>
        <v>Normal</v>
      </c>
    </row>
    <row r="3678" spans="1:29" x14ac:dyDescent="0.35">
      <c r="A3678" s="18" t="s">
        <v>5437</v>
      </c>
      <c r="B3678" s="19">
        <v>40165</v>
      </c>
      <c r="C3678" s="18" t="s">
        <v>50</v>
      </c>
      <c r="D3678" s="18" t="s">
        <v>27</v>
      </c>
      <c r="E3678" s="18" t="s">
        <v>21</v>
      </c>
      <c r="F3678" s="18" t="s">
        <v>22</v>
      </c>
      <c r="H3678" s="18" t="s">
        <v>5438</v>
      </c>
      <c r="I3678" s="18" t="s">
        <v>5439</v>
      </c>
      <c r="J3678" s="20">
        <v>529</v>
      </c>
      <c r="K3678" s="20">
        <v>2749</v>
      </c>
      <c r="L3678" s="20">
        <v>8</v>
      </c>
      <c r="M3678" s="20">
        <v>195</v>
      </c>
      <c r="N3678" s="20">
        <v>6.2</v>
      </c>
      <c r="O3678" s="20">
        <v>66</v>
      </c>
      <c r="P3678" s="20">
        <v>95</v>
      </c>
      <c r="Q3678" s="3">
        <v>17580</v>
      </c>
      <c r="R3678" s="3">
        <v>1500000</v>
      </c>
      <c r="S3678" s="3">
        <f t="shared" si="570"/>
        <v>-1482420</v>
      </c>
      <c r="T3678" s="4">
        <f t="shared" si="571"/>
        <v>-0.98828000000000005</v>
      </c>
      <c r="U3678" s="5">
        <f t="shared" si="572"/>
        <v>24.424188000000001</v>
      </c>
      <c r="V3678" s="2">
        <f t="shared" si="573"/>
        <v>2009</v>
      </c>
      <c r="W3678" s="18" t="str">
        <f t="shared" si="574"/>
        <v>dekabr</v>
      </c>
      <c r="X3678" s="18" t="str">
        <f t="shared" si="575"/>
        <v>Noah Buschel</v>
      </c>
      <c r="Y3678" s="18" t="str">
        <f t="shared" si="576"/>
        <v>THE MİSSİNG PERSON</v>
      </c>
      <c r="Z3678" s="18" t="str">
        <f t="shared" si="577"/>
        <v>Normal</v>
      </c>
      <c r="AA3678" s="18" t="str">
        <f>VLOOKUP(D3678, lookups!$A$2:$B$18, 2, FALSE)</f>
        <v>Medium Budget</v>
      </c>
      <c r="AB3678" s="18" t="str">
        <f t="shared" si="578"/>
        <v>Not Recommended</v>
      </c>
      <c r="AC3678" s="18" t="str">
        <f t="shared" si="579"/>
        <v>Normal</v>
      </c>
    </row>
    <row r="3679" spans="1:29" x14ac:dyDescent="0.35">
      <c r="A3679" s="18" t="s">
        <v>5771</v>
      </c>
      <c r="B3679" s="19">
        <v>40871</v>
      </c>
      <c r="C3679" s="18" t="s">
        <v>50</v>
      </c>
      <c r="D3679" s="18" t="s">
        <v>95</v>
      </c>
      <c r="E3679" s="18" t="s">
        <v>21</v>
      </c>
      <c r="F3679" s="18" t="s">
        <v>5772</v>
      </c>
      <c r="G3679" s="18" t="s">
        <v>110</v>
      </c>
      <c r="H3679" s="18" t="s">
        <v>5773</v>
      </c>
      <c r="I3679" s="18" t="s">
        <v>627</v>
      </c>
      <c r="J3679" s="20">
        <v>567</v>
      </c>
      <c r="K3679" s="20">
        <v>708</v>
      </c>
      <c r="L3679" s="20">
        <v>212</v>
      </c>
      <c r="M3679" s="20">
        <v>0</v>
      </c>
      <c r="N3679" s="20">
        <v>5.6</v>
      </c>
      <c r="O3679" s="20">
        <v>74</v>
      </c>
      <c r="P3679" s="20">
        <v>113</v>
      </c>
      <c r="Q3679" s="3">
        <v>17149</v>
      </c>
      <c r="R3679" s="3">
        <v>20000000</v>
      </c>
      <c r="S3679" s="3">
        <f t="shared" si="570"/>
        <v>-19982851</v>
      </c>
      <c r="T3679" s="4">
        <f t="shared" si="571"/>
        <v>-0.99914254999999996</v>
      </c>
      <c r="U3679" s="5">
        <f t="shared" si="572"/>
        <v>22.000342979999999</v>
      </c>
      <c r="V3679" s="2">
        <f t="shared" si="573"/>
        <v>2011</v>
      </c>
      <c r="W3679" s="18" t="str">
        <f t="shared" si="574"/>
        <v>noyabr</v>
      </c>
      <c r="X3679" s="18" t="str">
        <f t="shared" si="575"/>
        <v>Renny Harlin</v>
      </c>
      <c r="Y3679" s="18" t="str">
        <f t="shared" si="576"/>
        <v>5 DAYS OF WAR</v>
      </c>
      <c r="Z3679" s="18" t="str">
        <f t="shared" si="577"/>
        <v>Normal</v>
      </c>
      <c r="AA3679" s="18" t="str">
        <f>VLOOKUP(D3679, lookups!$A$2:$B$18, 2, FALSE)</f>
        <v>High Budget</v>
      </c>
      <c r="AB3679" s="18" t="str">
        <f t="shared" si="578"/>
        <v>Not Recommended</v>
      </c>
      <c r="AC3679" s="18" t="str">
        <f t="shared" si="579"/>
        <v>High Buzz Mismatch</v>
      </c>
    </row>
    <row r="3680" spans="1:29" x14ac:dyDescent="0.35">
      <c r="A3680" s="18" t="s">
        <v>2631</v>
      </c>
      <c r="B3680" s="19">
        <v>37138</v>
      </c>
      <c r="C3680" s="18" t="s">
        <v>50</v>
      </c>
      <c r="D3680" s="18" t="s">
        <v>195</v>
      </c>
      <c r="E3680" s="18" t="s">
        <v>21</v>
      </c>
      <c r="F3680" s="18" t="s">
        <v>2375</v>
      </c>
      <c r="I3680" s="18" t="s">
        <v>2632</v>
      </c>
      <c r="K3680" s="20">
        <v>0</v>
      </c>
      <c r="L3680" s="20">
        <v>95</v>
      </c>
      <c r="M3680" s="20">
        <v>379</v>
      </c>
      <c r="N3680" s="20">
        <v>7.6</v>
      </c>
      <c r="O3680" s="20">
        <v>15</v>
      </c>
      <c r="P3680" s="20">
        <v>102</v>
      </c>
      <c r="Q3680" s="3">
        <v>16892</v>
      </c>
      <c r="R3680" s="3">
        <v>300000</v>
      </c>
      <c r="S3680" s="3">
        <f t="shared" si="570"/>
        <v>-283108</v>
      </c>
      <c r="T3680" s="4">
        <f t="shared" si="571"/>
        <v>-0.94369333333333338</v>
      </c>
      <c r="U3680" s="5">
        <f t="shared" si="572"/>
        <v>30.060422666666664</v>
      </c>
      <c r="V3680" s="2">
        <f t="shared" si="573"/>
        <v>2001</v>
      </c>
      <c r="W3680" s="18" t="str">
        <f t="shared" si="574"/>
        <v>sentyabr</v>
      </c>
      <c r="X3680" s="18" t="str">
        <f t="shared" si="575"/>
        <v>Pan Nalin</v>
      </c>
      <c r="Y3680" s="18" t="str">
        <f t="shared" si="576"/>
        <v>AYURVEDA: ART OF BEİNG</v>
      </c>
      <c r="Z3680" s="18" t="str">
        <f t="shared" si="577"/>
        <v>Normal</v>
      </c>
      <c r="AA3680" s="18" t="str">
        <f>VLOOKUP(D3680, lookups!$A$2:$B$18, 2, FALSE)</f>
        <v>Low Budget</v>
      </c>
      <c r="AB3680" s="18" t="str">
        <f t="shared" si="578"/>
        <v>Not Recommended</v>
      </c>
      <c r="AC3680" s="18" t="str">
        <f t="shared" si="579"/>
        <v>Normal</v>
      </c>
    </row>
    <row r="3681" spans="1:29" x14ac:dyDescent="0.35">
      <c r="A3681" s="18" t="s">
        <v>3661</v>
      </c>
      <c r="B3681" s="19">
        <v>38050</v>
      </c>
      <c r="C3681" s="18" t="s">
        <v>50</v>
      </c>
      <c r="D3681" s="18" t="s">
        <v>312</v>
      </c>
      <c r="E3681" s="18" t="s">
        <v>21</v>
      </c>
      <c r="F3681" s="18" t="s">
        <v>29</v>
      </c>
      <c r="G3681" s="18" t="s">
        <v>110</v>
      </c>
      <c r="H3681" s="18" t="s">
        <v>2342</v>
      </c>
      <c r="I3681" s="18" t="s">
        <v>3662</v>
      </c>
      <c r="J3681" s="20">
        <v>811</v>
      </c>
      <c r="K3681" s="20">
        <v>1789</v>
      </c>
      <c r="L3681" s="20">
        <v>34</v>
      </c>
      <c r="M3681" s="20">
        <v>40</v>
      </c>
      <c r="N3681" s="20">
        <v>3.3</v>
      </c>
      <c r="O3681" s="20">
        <v>13</v>
      </c>
      <c r="P3681" s="20">
        <v>103</v>
      </c>
      <c r="Q3681" s="3">
        <v>16066</v>
      </c>
      <c r="R3681" s="3">
        <v>5000000</v>
      </c>
      <c r="S3681" s="3">
        <f t="shared" si="570"/>
        <v>-4983934</v>
      </c>
      <c r="T3681" s="4">
        <f t="shared" si="571"/>
        <v>-0.99678679999999997</v>
      </c>
      <c r="U3681" s="5">
        <f t="shared" si="572"/>
        <v>12.80528528</v>
      </c>
      <c r="V3681" s="2">
        <f t="shared" si="573"/>
        <v>2004</v>
      </c>
      <c r="W3681" s="18" t="str">
        <f t="shared" si="574"/>
        <v>mart</v>
      </c>
      <c r="X3681" s="18" t="str">
        <f t="shared" si="575"/>
        <v>Klaus Menzel</v>
      </c>
      <c r="Y3681" s="18" t="str">
        <f t="shared" si="576"/>
        <v>FASCİNATİON</v>
      </c>
      <c r="Z3681" s="18" t="str">
        <f t="shared" si="577"/>
        <v>Normal</v>
      </c>
      <c r="AA3681" s="18" t="str">
        <f>VLOOKUP(D3681, lookups!$A$2:$B$18, 2, FALSE)</f>
        <v>Medium Budget</v>
      </c>
      <c r="AB3681" s="18" t="str">
        <f t="shared" si="578"/>
        <v>Not Recommended</v>
      </c>
      <c r="AC3681" s="18" t="str">
        <f t="shared" si="579"/>
        <v>High Buzz Mismatch</v>
      </c>
    </row>
    <row r="3682" spans="1:29" x14ac:dyDescent="0.35">
      <c r="A3682" s="18" t="s">
        <v>2135</v>
      </c>
      <c r="B3682" s="19">
        <v>36394</v>
      </c>
      <c r="C3682" s="18" t="s">
        <v>50</v>
      </c>
      <c r="D3682" s="18" t="s">
        <v>38</v>
      </c>
      <c r="E3682" s="18" t="s">
        <v>21</v>
      </c>
      <c r="F3682" s="18" t="s">
        <v>22</v>
      </c>
      <c r="G3682" s="18" t="s">
        <v>150</v>
      </c>
      <c r="H3682" s="18" t="s">
        <v>2136</v>
      </c>
      <c r="I3682" s="18" t="s">
        <v>2137</v>
      </c>
      <c r="J3682" s="20">
        <v>670</v>
      </c>
      <c r="K3682" s="20">
        <v>1562</v>
      </c>
      <c r="L3682" s="20">
        <v>18</v>
      </c>
      <c r="M3682" s="20">
        <v>284</v>
      </c>
      <c r="N3682" s="20">
        <v>5.8</v>
      </c>
      <c r="O3682" s="20">
        <v>16</v>
      </c>
      <c r="P3682" s="20">
        <v>102</v>
      </c>
      <c r="Q3682" s="3">
        <v>15593</v>
      </c>
      <c r="R3682" s="3">
        <v>21000000</v>
      </c>
      <c r="S3682" s="3">
        <f t="shared" si="570"/>
        <v>-20984407</v>
      </c>
      <c r="T3682" s="4">
        <f t="shared" si="571"/>
        <v>-0.99925747619047622</v>
      </c>
      <c r="U3682" s="5">
        <f t="shared" si="572"/>
        <v>22.828697009523811</v>
      </c>
      <c r="V3682" s="2">
        <f t="shared" si="573"/>
        <v>1999</v>
      </c>
      <c r="W3682" s="18" t="str">
        <f t="shared" si="574"/>
        <v>avgust</v>
      </c>
      <c r="X3682" s="18" t="str">
        <f t="shared" si="575"/>
        <v>John Duigan</v>
      </c>
      <c r="Y3682" s="18" t="str">
        <f t="shared" si="576"/>
        <v>MOLLY</v>
      </c>
      <c r="Z3682" s="18" t="str">
        <f t="shared" si="577"/>
        <v>Normal</v>
      </c>
      <c r="AA3682" s="18" t="str">
        <f>VLOOKUP(D3682, lookups!$A$2:$B$18, 2, FALSE)</f>
        <v>Medium Budget</v>
      </c>
      <c r="AB3682" s="18" t="str">
        <f t="shared" si="578"/>
        <v>Not Recommended</v>
      </c>
      <c r="AC3682" s="18" t="str">
        <f t="shared" si="579"/>
        <v>High Buzz Mismatch</v>
      </c>
    </row>
    <row r="3683" spans="1:29" x14ac:dyDescent="0.35">
      <c r="A3683" s="18" t="s">
        <v>1514</v>
      </c>
      <c r="B3683" s="19">
        <v>35558</v>
      </c>
      <c r="C3683" s="18" t="s">
        <v>50</v>
      </c>
      <c r="D3683" s="18" t="s">
        <v>38</v>
      </c>
      <c r="E3683" s="18" t="s">
        <v>21</v>
      </c>
      <c r="F3683" s="18" t="s">
        <v>22</v>
      </c>
      <c r="G3683" s="18" t="s">
        <v>110</v>
      </c>
      <c r="H3683" s="18" t="s">
        <v>245</v>
      </c>
      <c r="I3683" s="18" t="s">
        <v>1515</v>
      </c>
      <c r="J3683" s="20">
        <v>795</v>
      </c>
      <c r="K3683" s="20">
        <v>2655</v>
      </c>
      <c r="L3683" s="20">
        <v>71</v>
      </c>
      <c r="M3683" s="20">
        <v>89</v>
      </c>
      <c r="N3683" s="20">
        <v>3.5</v>
      </c>
      <c r="O3683" s="20">
        <v>29</v>
      </c>
      <c r="P3683" s="20">
        <v>86</v>
      </c>
      <c r="Q3683" s="3">
        <v>15447</v>
      </c>
      <c r="R3683" s="3">
        <v>10000000</v>
      </c>
      <c r="S3683" s="3">
        <f t="shared" si="570"/>
        <v>-9984553</v>
      </c>
      <c r="T3683" s="4">
        <f t="shared" si="571"/>
        <v>-0.99845530000000005</v>
      </c>
      <c r="U3683" s="5">
        <f t="shared" si="572"/>
        <v>13.60951788</v>
      </c>
      <c r="V3683" s="2">
        <f t="shared" si="573"/>
        <v>1997</v>
      </c>
      <c r="W3683" s="18" t="str">
        <f t="shared" si="574"/>
        <v>may</v>
      </c>
      <c r="X3683" s="18" t="str">
        <f t="shared" si="575"/>
        <v>Arthur Hiller</v>
      </c>
      <c r="Y3683" s="18" t="str">
        <f t="shared" si="576"/>
        <v>AN ALAN SMİTHEE FİLM: BURN HOLLYWOOD BURN</v>
      </c>
      <c r="Z3683" s="18" t="str">
        <f t="shared" si="577"/>
        <v>Normal</v>
      </c>
      <c r="AA3683" s="18" t="str">
        <f>VLOOKUP(D3683, lookups!$A$2:$B$18, 2, FALSE)</f>
        <v>Medium Budget</v>
      </c>
      <c r="AB3683" s="18" t="str">
        <f t="shared" si="578"/>
        <v>Not Recommended</v>
      </c>
      <c r="AC3683" s="18" t="str">
        <f t="shared" si="579"/>
        <v>High Buzz Mismatch</v>
      </c>
    </row>
    <row r="3684" spans="1:29" x14ac:dyDescent="0.35">
      <c r="A3684" s="18" t="s">
        <v>3263</v>
      </c>
      <c r="B3684" s="19">
        <v>37542</v>
      </c>
      <c r="C3684" s="18" t="s">
        <v>50</v>
      </c>
      <c r="D3684" s="18" t="s">
        <v>27</v>
      </c>
      <c r="E3684" s="18" t="s">
        <v>21</v>
      </c>
      <c r="F3684" s="18" t="s">
        <v>22</v>
      </c>
      <c r="G3684" s="18" t="s">
        <v>102</v>
      </c>
      <c r="H3684" s="18" t="s">
        <v>3264</v>
      </c>
      <c r="I3684" s="18" t="s">
        <v>3265</v>
      </c>
      <c r="J3684" s="20">
        <v>284</v>
      </c>
      <c r="K3684" s="20">
        <v>1185</v>
      </c>
      <c r="L3684" s="20">
        <v>14</v>
      </c>
      <c r="M3684" s="20">
        <v>409</v>
      </c>
      <c r="N3684" s="20">
        <v>5.6</v>
      </c>
      <c r="O3684" s="20">
        <v>16</v>
      </c>
      <c r="P3684" s="20">
        <v>95</v>
      </c>
      <c r="Q3684" s="3">
        <v>15278</v>
      </c>
      <c r="R3684" s="3">
        <v>825000</v>
      </c>
      <c r="S3684" s="3">
        <f t="shared" si="570"/>
        <v>-809722</v>
      </c>
      <c r="T3684" s="4">
        <f t="shared" si="571"/>
        <v>-0.98148121212121209</v>
      </c>
      <c r="U3684" s="5">
        <f t="shared" si="572"/>
        <v>22.048307515151514</v>
      </c>
      <c r="V3684" s="2">
        <f t="shared" si="573"/>
        <v>2002</v>
      </c>
      <c r="W3684" s="18" t="str">
        <f t="shared" si="574"/>
        <v>oktyabr</v>
      </c>
      <c r="X3684" s="18" t="str">
        <f t="shared" si="575"/>
        <v>Rich Christiano</v>
      </c>
      <c r="Y3684" s="18" t="str">
        <f t="shared" si="576"/>
        <v>TİME CHANGER</v>
      </c>
      <c r="Z3684" s="18" t="str">
        <f t="shared" si="577"/>
        <v>Normal</v>
      </c>
      <c r="AA3684" s="18" t="str">
        <f>VLOOKUP(D3684, lookups!$A$2:$B$18, 2, FALSE)</f>
        <v>Medium Budget</v>
      </c>
      <c r="AB3684" s="18" t="str">
        <f t="shared" si="578"/>
        <v>Not Recommended</v>
      </c>
      <c r="AC3684" s="18" t="str">
        <f t="shared" si="579"/>
        <v>High Buzz Mismatch</v>
      </c>
    </row>
    <row r="3685" spans="1:29" x14ac:dyDescent="0.35">
      <c r="A3685" s="18" t="s">
        <v>152</v>
      </c>
      <c r="B3685" s="19">
        <v>24071</v>
      </c>
      <c r="C3685" s="18" t="s">
        <v>50</v>
      </c>
      <c r="D3685" s="18" t="s">
        <v>58</v>
      </c>
      <c r="E3685" s="18" t="s">
        <v>21</v>
      </c>
      <c r="F3685" s="18" t="s">
        <v>22</v>
      </c>
      <c r="G3685" s="18" t="s">
        <v>43</v>
      </c>
      <c r="H3685" s="18" t="s">
        <v>153</v>
      </c>
      <c r="I3685" s="18" t="s">
        <v>154</v>
      </c>
      <c r="J3685" s="20">
        <v>773</v>
      </c>
      <c r="K3685" s="20">
        <v>2888</v>
      </c>
      <c r="L3685" s="20">
        <v>541</v>
      </c>
      <c r="M3685" s="20">
        <v>251</v>
      </c>
      <c r="N3685" s="20">
        <v>6.8</v>
      </c>
      <c r="O3685" s="20">
        <v>53</v>
      </c>
      <c r="P3685" s="20">
        <v>152</v>
      </c>
      <c r="Q3685" s="3">
        <v>14873</v>
      </c>
      <c r="R3685" s="3">
        <v>3800000</v>
      </c>
      <c r="S3685" s="3">
        <f t="shared" si="570"/>
        <v>-3785127</v>
      </c>
      <c r="T3685" s="4">
        <f t="shared" si="571"/>
        <v>-0.9960860526315789</v>
      </c>
      <c r="U3685" s="5">
        <f t="shared" si="572"/>
        <v>26.826665578947367</v>
      </c>
      <c r="V3685" s="2">
        <f t="shared" si="573"/>
        <v>1965</v>
      </c>
      <c r="W3685" s="18" t="str">
        <f t="shared" si="574"/>
        <v>noyabr</v>
      </c>
      <c r="X3685" s="18" t="str">
        <f t="shared" si="575"/>
        <v>Sam Peckinpah</v>
      </c>
      <c r="Y3685" s="18" t="str">
        <f t="shared" si="576"/>
        <v>MAJOR DUNDEE</v>
      </c>
      <c r="Z3685" s="18" t="str">
        <f t="shared" si="577"/>
        <v>Normal</v>
      </c>
      <c r="AA3685" s="18" t="str">
        <f>VLOOKUP(D3685, lookups!$A$2:$B$18, 2, FALSE)</f>
        <v>High Budget</v>
      </c>
      <c r="AB3685" s="18" t="str">
        <f t="shared" si="578"/>
        <v>Not Recommended</v>
      </c>
      <c r="AC3685" s="18" t="str">
        <f t="shared" si="579"/>
        <v>Normal</v>
      </c>
    </row>
    <row r="3686" spans="1:29" x14ac:dyDescent="0.35">
      <c r="A3686" s="18" t="s">
        <v>6828</v>
      </c>
      <c r="B3686" s="19">
        <v>42130</v>
      </c>
      <c r="C3686" s="18" t="s">
        <v>50</v>
      </c>
      <c r="D3686" s="18" t="s">
        <v>27</v>
      </c>
      <c r="E3686" s="18" t="s">
        <v>21</v>
      </c>
      <c r="F3686" s="18" t="s">
        <v>22</v>
      </c>
      <c r="G3686" s="18" t="s">
        <v>110</v>
      </c>
      <c r="H3686" s="18" t="s">
        <v>534</v>
      </c>
      <c r="I3686" s="18" t="s">
        <v>6829</v>
      </c>
      <c r="J3686" s="20">
        <v>1000</v>
      </c>
      <c r="K3686" s="20">
        <v>2059</v>
      </c>
      <c r="L3686" s="20">
        <v>0</v>
      </c>
      <c r="M3686" s="20">
        <v>26000</v>
      </c>
      <c r="N3686" s="20">
        <v>7.5</v>
      </c>
      <c r="O3686" s="20">
        <v>1</v>
      </c>
      <c r="P3686" s="20">
        <v>111</v>
      </c>
      <c r="Q3686" s="3">
        <v>14616</v>
      </c>
      <c r="R3686" s="3">
        <v>12000000</v>
      </c>
      <c r="S3686" s="3">
        <f t="shared" si="570"/>
        <v>-11985384</v>
      </c>
      <c r="T3686" s="4">
        <f t="shared" si="571"/>
        <v>-0.99878199999999995</v>
      </c>
      <c r="U3686" s="5">
        <f t="shared" si="572"/>
        <v>32.200487199999998</v>
      </c>
      <c r="V3686" s="2">
        <f t="shared" si="573"/>
        <v>2015</v>
      </c>
      <c r="W3686" s="18" t="str">
        <f t="shared" si="574"/>
        <v>may</v>
      </c>
      <c r="X3686" s="18" t="str">
        <f t="shared" si="575"/>
        <v>Timothy Hines</v>
      </c>
      <c r="Y3686" s="18" t="str">
        <f t="shared" si="576"/>
        <v>10 DAYS İN A MADHOUSE</v>
      </c>
      <c r="Z3686" s="18" t="str">
        <f t="shared" si="577"/>
        <v>Normal</v>
      </c>
      <c r="AA3686" s="18" t="str">
        <f>VLOOKUP(D3686, lookups!$A$2:$B$18, 2, FALSE)</f>
        <v>Medium Budget</v>
      </c>
      <c r="AB3686" s="18" t="str">
        <f t="shared" si="578"/>
        <v>Not Recommended</v>
      </c>
      <c r="AC3686" s="18" t="str">
        <f t="shared" si="579"/>
        <v>Normal</v>
      </c>
    </row>
    <row r="3687" spans="1:29" x14ac:dyDescent="0.35">
      <c r="A3687" s="18" t="s">
        <v>4426</v>
      </c>
      <c r="B3687" s="19">
        <v>38829</v>
      </c>
      <c r="C3687" s="18" t="s">
        <v>50</v>
      </c>
      <c r="D3687" s="18" t="s">
        <v>27</v>
      </c>
      <c r="E3687" s="18" t="s">
        <v>21</v>
      </c>
      <c r="F3687" s="18" t="s">
        <v>352</v>
      </c>
      <c r="G3687" s="18" t="s">
        <v>102</v>
      </c>
      <c r="H3687" s="18" t="s">
        <v>4427</v>
      </c>
      <c r="I3687" s="18" t="s">
        <v>1671</v>
      </c>
      <c r="J3687" s="20">
        <v>185</v>
      </c>
      <c r="K3687" s="20">
        <v>299</v>
      </c>
      <c r="L3687" s="20">
        <v>11</v>
      </c>
      <c r="M3687" s="20">
        <v>135</v>
      </c>
      <c r="N3687" s="20">
        <v>6.6</v>
      </c>
      <c r="O3687" s="20">
        <v>24</v>
      </c>
      <c r="P3687" s="20">
        <v>86</v>
      </c>
      <c r="Q3687" s="3">
        <v>13751</v>
      </c>
      <c r="R3687" s="3">
        <v>11400000</v>
      </c>
      <c r="S3687" s="3">
        <f t="shared" si="570"/>
        <v>-11386249</v>
      </c>
      <c r="T3687" s="4">
        <f t="shared" si="571"/>
        <v>-0.99879377192982455</v>
      </c>
      <c r="U3687" s="5">
        <f t="shared" si="572"/>
        <v>26.01398249122807</v>
      </c>
      <c r="V3687" s="2">
        <f t="shared" si="573"/>
        <v>2006</v>
      </c>
      <c r="W3687" s="18" t="str">
        <f t="shared" si="574"/>
        <v>aprel</v>
      </c>
      <c r="X3687" s="18" t="str">
        <f t="shared" si="575"/>
        <v>Peter Cattaneo</v>
      </c>
      <c r="Y3687" s="18" t="str">
        <f t="shared" si="576"/>
        <v>OPAL DREAM</v>
      </c>
      <c r="Z3687" s="18" t="str">
        <f t="shared" si="577"/>
        <v>Normal</v>
      </c>
      <c r="AA3687" s="18" t="str">
        <f>VLOOKUP(D3687, lookups!$A$2:$B$18, 2, FALSE)</f>
        <v>Medium Budget</v>
      </c>
      <c r="AB3687" s="18" t="str">
        <f t="shared" si="578"/>
        <v>Not Recommended</v>
      </c>
      <c r="AC3687" s="18" t="str">
        <f t="shared" si="579"/>
        <v>Normal</v>
      </c>
    </row>
    <row r="3688" spans="1:29" x14ac:dyDescent="0.35">
      <c r="A3688" s="18" t="s">
        <v>1749</v>
      </c>
      <c r="B3688" s="19">
        <v>35804</v>
      </c>
      <c r="C3688" s="18" t="s">
        <v>50</v>
      </c>
      <c r="D3688" s="18" t="s">
        <v>27</v>
      </c>
      <c r="E3688" s="18" t="s">
        <v>21</v>
      </c>
      <c r="F3688" s="18" t="s">
        <v>22</v>
      </c>
      <c r="G3688" s="18" t="s">
        <v>110</v>
      </c>
      <c r="H3688" s="18" t="s">
        <v>385</v>
      </c>
      <c r="I3688" s="18" t="s">
        <v>1750</v>
      </c>
      <c r="J3688" s="20">
        <v>919</v>
      </c>
      <c r="K3688" s="20">
        <v>2288</v>
      </c>
      <c r="L3688" s="20">
        <v>4</v>
      </c>
      <c r="M3688" s="20">
        <v>51</v>
      </c>
      <c r="N3688" s="20">
        <v>6.6</v>
      </c>
      <c r="O3688" s="20">
        <v>18</v>
      </c>
      <c r="P3688" s="20">
        <v>90</v>
      </c>
      <c r="Q3688" s="3">
        <v>13493</v>
      </c>
      <c r="R3688" s="3">
        <v>600000</v>
      </c>
      <c r="S3688" s="3">
        <f t="shared" si="570"/>
        <v>-586507</v>
      </c>
      <c r="T3688" s="4">
        <f t="shared" si="571"/>
        <v>-0.97751166666666667</v>
      </c>
      <c r="U3688" s="5">
        <f t="shared" si="572"/>
        <v>26.01409533333333</v>
      </c>
      <c r="V3688" s="2">
        <f t="shared" si="573"/>
        <v>1998</v>
      </c>
      <c r="W3688" s="18" t="str">
        <f t="shared" si="574"/>
        <v>yanvar</v>
      </c>
      <c r="X3688" s="18" t="str">
        <f t="shared" si="575"/>
        <v>Scott Ziehl</v>
      </c>
      <c r="Y3688" s="18" t="str">
        <f t="shared" si="576"/>
        <v>BROKEN VESSELS</v>
      </c>
      <c r="Z3688" s="18" t="str">
        <f t="shared" si="577"/>
        <v>Normal</v>
      </c>
      <c r="AA3688" s="18" t="str">
        <f>VLOOKUP(D3688, lookups!$A$2:$B$18, 2, FALSE)</f>
        <v>Medium Budget</v>
      </c>
      <c r="AB3688" s="18" t="str">
        <f t="shared" si="578"/>
        <v>Not Recommended</v>
      </c>
      <c r="AC3688" s="18" t="str">
        <f t="shared" si="579"/>
        <v>Normal</v>
      </c>
    </row>
    <row r="3689" spans="1:29" x14ac:dyDescent="0.35">
      <c r="A3689" s="18" t="s">
        <v>3245</v>
      </c>
      <c r="B3689" s="19">
        <v>37483</v>
      </c>
      <c r="C3689" s="18" t="s">
        <v>50</v>
      </c>
      <c r="D3689" s="18" t="s">
        <v>27</v>
      </c>
      <c r="E3689" s="18" t="s">
        <v>21</v>
      </c>
      <c r="F3689" s="18" t="s">
        <v>22</v>
      </c>
      <c r="G3689" s="18" t="s">
        <v>110</v>
      </c>
      <c r="H3689" s="18" t="s">
        <v>2470</v>
      </c>
      <c r="I3689" s="18" t="s">
        <v>3246</v>
      </c>
      <c r="J3689" s="20">
        <v>33000</v>
      </c>
      <c r="K3689" s="20">
        <v>35294</v>
      </c>
      <c r="L3689" s="20">
        <v>12</v>
      </c>
      <c r="M3689" s="20">
        <v>183</v>
      </c>
      <c r="N3689" s="20">
        <v>6.1</v>
      </c>
      <c r="O3689" s="20">
        <v>17</v>
      </c>
      <c r="P3689" s="20">
        <v>112</v>
      </c>
      <c r="Q3689" s="3">
        <v>13134</v>
      </c>
      <c r="R3689" s="3">
        <v>500000</v>
      </c>
      <c r="S3689" s="3">
        <f t="shared" si="570"/>
        <v>-486866</v>
      </c>
      <c r="T3689" s="4">
        <f t="shared" si="571"/>
        <v>-0.97373200000000004</v>
      </c>
      <c r="U3689" s="5">
        <f t="shared" si="572"/>
        <v>24.028807199999999</v>
      </c>
      <c r="V3689" s="2">
        <f t="shared" si="573"/>
        <v>2002</v>
      </c>
      <c r="W3689" s="18" t="str">
        <f t="shared" si="574"/>
        <v>avgust</v>
      </c>
      <c r="X3689" s="18" t="str">
        <f t="shared" si="575"/>
        <v>Alex Smith</v>
      </c>
      <c r="Y3689" s="18" t="str">
        <f t="shared" si="576"/>
        <v>THE SLAUGHTER RULE</v>
      </c>
      <c r="Z3689" s="18" t="str">
        <f t="shared" si="577"/>
        <v>Normal</v>
      </c>
      <c r="AA3689" s="18" t="str">
        <f>VLOOKUP(D3689, lookups!$A$2:$B$18, 2, FALSE)</f>
        <v>Medium Budget</v>
      </c>
      <c r="AB3689" s="18" t="str">
        <f t="shared" si="578"/>
        <v>Not Recommended</v>
      </c>
      <c r="AC3689" s="18" t="str">
        <f t="shared" si="579"/>
        <v>Normal</v>
      </c>
    </row>
    <row r="3690" spans="1:29" x14ac:dyDescent="0.35">
      <c r="A3690" s="18" t="s">
        <v>2551</v>
      </c>
      <c r="B3690" s="19">
        <v>36705</v>
      </c>
      <c r="C3690" s="18" t="s">
        <v>50</v>
      </c>
      <c r="D3690" s="18" t="s">
        <v>95</v>
      </c>
      <c r="E3690" s="18" t="s">
        <v>21</v>
      </c>
      <c r="F3690" s="18" t="s">
        <v>22</v>
      </c>
      <c r="G3690" s="18" t="s">
        <v>110</v>
      </c>
      <c r="H3690" s="18" t="s">
        <v>2261</v>
      </c>
      <c r="I3690" s="18" t="s">
        <v>2552</v>
      </c>
      <c r="J3690" s="20">
        <v>2000</v>
      </c>
      <c r="K3690" s="20">
        <v>3905</v>
      </c>
      <c r="L3690" s="20">
        <v>82</v>
      </c>
      <c r="M3690" s="20">
        <v>210</v>
      </c>
      <c r="N3690" s="20">
        <v>6</v>
      </c>
      <c r="O3690" s="20">
        <v>29</v>
      </c>
      <c r="P3690" s="20">
        <v>82</v>
      </c>
      <c r="Q3690" s="3">
        <v>12996</v>
      </c>
      <c r="R3690" s="3">
        <v>1000000</v>
      </c>
      <c r="S3690" s="3">
        <f t="shared" si="570"/>
        <v>-987004</v>
      </c>
      <c r="T3690" s="4">
        <f t="shared" si="571"/>
        <v>-0.98700399999999999</v>
      </c>
      <c r="U3690" s="5">
        <f t="shared" si="572"/>
        <v>23.6261984</v>
      </c>
      <c r="V3690" s="2">
        <f t="shared" si="573"/>
        <v>2000</v>
      </c>
      <c r="W3690" s="18" t="str">
        <f t="shared" si="574"/>
        <v>iyun</v>
      </c>
      <c r="X3690" s="18" t="str">
        <f t="shared" si="575"/>
        <v>Craig Mazin</v>
      </c>
      <c r="Y3690" s="18" t="str">
        <f t="shared" si="576"/>
        <v>THE SPECİALS</v>
      </c>
      <c r="Z3690" s="18" t="str">
        <f t="shared" si="577"/>
        <v>Normal</v>
      </c>
      <c r="AA3690" s="18" t="str">
        <f>VLOOKUP(D3690, lookups!$A$2:$B$18, 2, FALSE)</f>
        <v>High Budget</v>
      </c>
      <c r="AB3690" s="18" t="str">
        <f t="shared" si="578"/>
        <v>Not Recommended</v>
      </c>
      <c r="AC3690" s="18" t="str">
        <f t="shared" si="579"/>
        <v>Normal</v>
      </c>
    </row>
    <row r="3691" spans="1:29" x14ac:dyDescent="0.35">
      <c r="A3691" s="18" t="s">
        <v>6169</v>
      </c>
      <c r="B3691" s="19">
        <v>40931</v>
      </c>
      <c r="C3691" s="18" t="s">
        <v>50</v>
      </c>
      <c r="D3691" s="18" t="s">
        <v>109</v>
      </c>
      <c r="E3691" s="18" t="s">
        <v>21</v>
      </c>
      <c r="F3691" s="18" t="s">
        <v>179</v>
      </c>
      <c r="G3691" s="18" t="s">
        <v>23</v>
      </c>
      <c r="H3691" s="18" t="s">
        <v>6170</v>
      </c>
      <c r="I3691" s="18" t="s">
        <v>6171</v>
      </c>
      <c r="J3691" s="20">
        <v>470</v>
      </c>
      <c r="K3691" s="20">
        <v>1233</v>
      </c>
      <c r="L3691" s="20">
        <v>33</v>
      </c>
      <c r="M3691" s="20">
        <v>0</v>
      </c>
      <c r="N3691" s="20">
        <v>6.1</v>
      </c>
      <c r="O3691" s="20">
        <v>279</v>
      </c>
      <c r="P3691" s="20">
        <v>89</v>
      </c>
      <c r="Q3691" s="3">
        <v>12843</v>
      </c>
      <c r="R3691" s="3">
        <v>6000000</v>
      </c>
      <c r="S3691" s="3">
        <f t="shared" si="570"/>
        <v>-5987157</v>
      </c>
      <c r="T3691" s="4">
        <f t="shared" si="571"/>
        <v>-0.99785950000000001</v>
      </c>
      <c r="U3691" s="5">
        <f t="shared" si="572"/>
        <v>24.000856199999998</v>
      </c>
      <c r="V3691" s="2">
        <f t="shared" si="573"/>
        <v>2012</v>
      </c>
      <c r="W3691" s="18" t="str">
        <f t="shared" si="574"/>
        <v>yanvar</v>
      </c>
      <c r="X3691" s="18" t="str">
        <f t="shared" si="575"/>
        <v>Franck Khalfoun</v>
      </c>
      <c r="Y3691" s="18" t="str">
        <f t="shared" si="576"/>
        <v>MANİAC</v>
      </c>
      <c r="Z3691" s="18" t="str">
        <f t="shared" si="577"/>
        <v>Normal</v>
      </c>
      <c r="AA3691" s="18" t="str">
        <f>VLOOKUP(D3691, lookups!$A$2:$B$18, 2, FALSE)</f>
        <v>Low Budget</v>
      </c>
      <c r="AB3691" s="18" t="str">
        <f t="shared" si="578"/>
        <v>Not Recommended</v>
      </c>
      <c r="AC3691" s="18" t="str">
        <f t="shared" si="579"/>
        <v>Normal</v>
      </c>
    </row>
    <row r="3692" spans="1:29" x14ac:dyDescent="0.35">
      <c r="A3692" s="18" t="s">
        <v>1677</v>
      </c>
      <c r="B3692" s="19">
        <v>35677</v>
      </c>
      <c r="C3692" s="18" t="s">
        <v>50</v>
      </c>
      <c r="D3692" s="18" t="s">
        <v>79</v>
      </c>
      <c r="E3692" s="18" t="s">
        <v>21</v>
      </c>
      <c r="F3692" s="18" t="s">
        <v>22</v>
      </c>
      <c r="G3692" s="18" t="s">
        <v>110</v>
      </c>
      <c r="H3692" s="18" t="s">
        <v>551</v>
      </c>
      <c r="I3692" s="18" t="s">
        <v>1678</v>
      </c>
      <c r="J3692" s="20">
        <v>18000</v>
      </c>
      <c r="K3692" s="20">
        <v>20135</v>
      </c>
      <c r="L3692" s="20">
        <v>19</v>
      </c>
      <c r="M3692" s="20">
        <v>161</v>
      </c>
      <c r="N3692" s="20">
        <v>5.8</v>
      </c>
      <c r="O3692" s="20">
        <v>12</v>
      </c>
      <c r="P3692" s="20">
        <v>92</v>
      </c>
      <c r="Q3692" s="3">
        <v>12836</v>
      </c>
      <c r="R3692" s="3">
        <v>4000000</v>
      </c>
      <c r="S3692" s="3">
        <f t="shared" si="570"/>
        <v>-3987164</v>
      </c>
      <c r="T3692" s="4">
        <f t="shared" si="571"/>
        <v>-0.99679099999999998</v>
      </c>
      <c r="U3692" s="5">
        <f t="shared" si="572"/>
        <v>22.817383599999999</v>
      </c>
      <c r="V3692" s="2">
        <f t="shared" si="573"/>
        <v>1997</v>
      </c>
      <c r="W3692" s="18" t="str">
        <f t="shared" si="574"/>
        <v>sentyabr</v>
      </c>
      <c r="X3692" s="18" t="str">
        <f t="shared" si="575"/>
        <v>Stephen Kay</v>
      </c>
      <c r="Y3692" s="18" t="str">
        <f t="shared" si="576"/>
        <v>THE LAST TİME I COMMİTTED SUİCİDE</v>
      </c>
      <c r="Z3692" s="18" t="str">
        <f t="shared" si="577"/>
        <v>Normal</v>
      </c>
      <c r="AA3692" s="18" t="str">
        <f>VLOOKUP(D3692, lookups!$A$2:$B$18, 2, FALSE)</f>
        <v>Medium Budget</v>
      </c>
      <c r="AB3692" s="18" t="str">
        <f t="shared" si="578"/>
        <v>Not Recommended</v>
      </c>
      <c r="AC3692" s="18" t="str">
        <f t="shared" si="579"/>
        <v>High Buzz Mismatch</v>
      </c>
    </row>
    <row r="3693" spans="1:29" x14ac:dyDescent="0.35">
      <c r="A3693" s="18" t="s">
        <v>4042</v>
      </c>
      <c r="B3693" s="19">
        <v>38639</v>
      </c>
      <c r="C3693" s="18" t="s">
        <v>50</v>
      </c>
      <c r="D3693" s="18" t="s">
        <v>27</v>
      </c>
      <c r="E3693" s="18" t="s">
        <v>21</v>
      </c>
      <c r="F3693" s="18" t="s">
        <v>101</v>
      </c>
      <c r="G3693" s="18" t="s">
        <v>110</v>
      </c>
      <c r="H3693" s="18" t="s">
        <v>1829</v>
      </c>
      <c r="I3693" s="18" t="s">
        <v>4043</v>
      </c>
      <c r="J3693" s="20">
        <v>26000</v>
      </c>
      <c r="K3693" s="20">
        <v>39518</v>
      </c>
      <c r="L3693" s="20">
        <v>11</v>
      </c>
      <c r="M3693" s="20">
        <v>0</v>
      </c>
      <c r="N3693" s="20">
        <v>6.6</v>
      </c>
      <c r="O3693" s="20">
        <v>34</v>
      </c>
      <c r="P3693" s="20">
        <v>92</v>
      </c>
      <c r="Q3693" s="3">
        <v>12667</v>
      </c>
      <c r="R3693" s="3">
        <v>14000</v>
      </c>
      <c r="S3693" s="3">
        <f t="shared" si="570"/>
        <v>-1333</v>
      </c>
      <c r="T3693" s="4">
        <f t="shared" si="571"/>
        <v>-9.521428571428571E-2</v>
      </c>
      <c r="U3693" s="5">
        <f t="shared" si="572"/>
        <v>26.361914285714285</v>
      </c>
      <c r="V3693" s="2">
        <f t="shared" si="573"/>
        <v>2005</v>
      </c>
      <c r="W3693" s="18" t="str">
        <f t="shared" si="574"/>
        <v>oktyabr</v>
      </c>
      <c r="X3693" s="18" t="str">
        <f t="shared" si="575"/>
        <v>Hunter Richards</v>
      </c>
      <c r="Y3693" s="18" t="str">
        <f t="shared" si="576"/>
        <v>LONDON</v>
      </c>
      <c r="Z3693" s="18" t="str">
        <f t="shared" si="577"/>
        <v>Normal</v>
      </c>
      <c r="AA3693" s="18" t="str">
        <f>VLOOKUP(D3693, lookups!$A$2:$B$18, 2, FALSE)</f>
        <v>Medium Budget</v>
      </c>
      <c r="AB3693" s="18" t="str">
        <f t="shared" si="578"/>
        <v>Not Recommended</v>
      </c>
      <c r="AC3693" s="18" t="str">
        <f t="shared" si="579"/>
        <v>Normal</v>
      </c>
    </row>
    <row r="3694" spans="1:29" x14ac:dyDescent="0.35">
      <c r="A3694" s="18" t="s">
        <v>5590</v>
      </c>
      <c r="B3694" s="19">
        <v>40234</v>
      </c>
      <c r="C3694" s="18" t="s">
        <v>50</v>
      </c>
      <c r="D3694" s="18" t="s">
        <v>38</v>
      </c>
      <c r="E3694" s="18" t="s">
        <v>21</v>
      </c>
      <c r="F3694" s="18" t="s">
        <v>22</v>
      </c>
      <c r="G3694" s="18" t="s">
        <v>102</v>
      </c>
      <c r="H3694" s="18" t="s">
        <v>4063</v>
      </c>
      <c r="I3694" s="18" t="s">
        <v>4847</v>
      </c>
      <c r="J3694" s="20">
        <v>3000</v>
      </c>
      <c r="K3694" s="20">
        <v>4094</v>
      </c>
      <c r="L3694" s="20">
        <v>14</v>
      </c>
      <c r="M3694" s="20">
        <v>13000</v>
      </c>
      <c r="N3694" s="20">
        <v>6.4</v>
      </c>
      <c r="O3694" s="20">
        <v>134</v>
      </c>
      <c r="P3694" s="20">
        <v>100</v>
      </c>
      <c r="Q3694" s="3">
        <v>12561</v>
      </c>
      <c r="R3694" s="3">
        <v>19000000</v>
      </c>
      <c r="S3694" s="3">
        <f t="shared" si="570"/>
        <v>-18987439</v>
      </c>
      <c r="T3694" s="4">
        <f t="shared" si="571"/>
        <v>-0.99933889473684212</v>
      </c>
      <c r="U3694" s="5">
        <f t="shared" si="572"/>
        <v>26.500264442105266</v>
      </c>
      <c r="V3694" s="2">
        <f t="shared" si="573"/>
        <v>2010</v>
      </c>
      <c r="W3694" s="18" t="str">
        <f t="shared" si="574"/>
        <v>fevral</v>
      </c>
      <c r="X3694" s="18" t="str">
        <f t="shared" si="575"/>
        <v>Anand Tucker</v>
      </c>
      <c r="Y3694" s="18" t="str">
        <f t="shared" si="576"/>
        <v>LEAP YEAR</v>
      </c>
      <c r="Z3694" s="18" t="str">
        <f t="shared" si="577"/>
        <v>Normal</v>
      </c>
      <c r="AA3694" s="18" t="str">
        <f>VLOOKUP(D3694, lookups!$A$2:$B$18, 2, FALSE)</f>
        <v>Medium Budget</v>
      </c>
      <c r="AB3694" s="18" t="str">
        <f t="shared" si="578"/>
        <v>Not Recommended</v>
      </c>
      <c r="AC3694" s="18" t="str">
        <f t="shared" si="579"/>
        <v>Normal</v>
      </c>
    </row>
    <row r="3695" spans="1:29" x14ac:dyDescent="0.35">
      <c r="A3695" s="18" t="s">
        <v>146</v>
      </c>
      <c r="B3695" s="19">
        <v>23476</v>
      </c>
      <c r="C3695" s="18" t="s">
        <v>19</v>
      </c>
      <c r="D3695" s="18" t="s">
        <v>27</v>
      </c>
      <c r="E3695" s="18" t="s">
        <v>21</v>
      </c>
      <c r="F3695" s="18" t="s">
        <v>22</v>
      </c>
      <c r="G3695" s="18" t="s">
        <v>23</v>
      </c>
      <c r="H3695" s="18" t="s">
        <v>147</v>
      </c>
      <c r="I3695" s="18" t="s">
        <v>148</v>
      </c>
      <c r="J3695" s="20">
        <v>581</v>
      </c>
      <c r="K3695" s="20">
        <v>835</v>
      </c>
      <c r="L3695" s="20">
        <v>0</v>
      </c>
      <c r="M3695" s="20">
        <v>363</v>
      </c>
      <c r="N3695" s="20">
        <v>8.1</v>
      </c>
      <c r="O3695" s="20">
        <v>24</v>
      </c>
      <c r="P3695" s="20">
        <v>95</v>
      </c>
      <c r="Q3695" s="3">
        <v>12438</v>
      </c>
      <c r="R3695" s="3">
        <v>160000</v>
      </c>
      <c r="S3695" s="3">
        <f t="shared" si="570"/>
        <v>-147562</v>
      </c>
      <c r="T3695" s="4">
        <f t="shared" si="571"/>
        <v>-0.92226249999999999</v>
      </c>
      <c r="U3695" s="5">
        <f t="shared" si="572"/>
        <v>32.067394999999998</v>
      </c>
      <c r="V3695" s="2">
        <f t="shared" si="573"/>
        <v>1964</v>
      </c>
      <c r="W3695" s="18" t="str">
        <f t="shared" si="574"/>
        <v>aprel</v>
      </c>
      <c r="X3695" s="18" t="str">
        <f t="shared" si="575"/>
        <v>Michael Roemer</v>
      </c>
      <c r="Y3695" s="18" t="str">
        <f t="shared" si="576"/>
        <v>NOTHİNG BUT A MAN</v>
      </c>
      <c r="Z3695" s="18" t="str">
        <f t="shared" si="577"/>
        <v>Normal</v>
      </c>
      <c r="AA3695" s="18" t="str">
        <f>VLOOKUP(D3695, lookups!$A$2:$B$18, 2, FALSE)</f>
        <v>Medium Budget</v>
      </c>
      <c r="AB3695" s="18" t="str">
        <f t="shared" si="578"/>
        <v>Not Recommended</v>
      </c>
      <c r="AC3695" s="18" t="str">
        <f t="shared" si="579"/>
        <v>High Buzz / High Score</v>
      </c>
    </row>
    <row r="3696" spans="1:29" x14ac:dyDescent="0.35">
      <c r="A3696" s="18" t="s">
        <v>4810</v>
      </c>
      <c r="B3696" s="19">
        <v>39316</v>
      </c>
      <c r="C3696" s="18" t="s">
        <v>50</v>
      </c>
      <c r="D3696" s="18" t="s">
        <v>38</v>
      </c>
      <c r="E3696" s="18" t="s">
        <v>21</v>
      </c>
      <c r="F3696" s="18" t="s">
        <v>22</v>
      </c>
      <c r="G3696" s="18" t="s">
        <v>150</v>
      </c>
      <c r="H3696" s="18" t="s">
        <v>4811</v>
      </c>
      <c r="I3696" s="18" t="s">
        <v>4812</v>
      </c>
      <c r="J3696" s="20">
        <v>472</v>
      </c>
      <c r="K3696" s="20">
        <v>1047</v>
      </c>
      <c r="L3696" s="20">
        <v>0</v>
      </c>
      <c r="M3696" s="20">
        <v>339</v>
      </c>
      <c r="N3696" s="20">
        <v>6.5</v>
      </c>
      <c r="O3696" s="20">
        <v>28</v>
      </c>
      <c r="P3696" s="20">
        <v>91</v>
      </c>
      <c r="Q3696" s="3">
        <v>12055</v>
      </c>
      <c r="R3696" s="3">
        <v>500000</v>
      </c>
      <c r="S3696" s="3">
        <f t="shared" si="570"/>
        <v>-487945</v>
      </c>
      <c r="T3696" s="4">
        <f t="shared" si="571"/>
        <v>-0.97589000000000004</v>
      </c>
      <c r="U3696" s="5">
        <f t="shared" si="572"/>
        <v>25.643543999999999</v>
      </c>
      <c r="V3696" s="2">
        <f t="shared" si="573"/>
        <v>2007</v>
      </c>
      <c r="W3696" s="18" t="str">
        <f t="shared" si="574"/>
        <v>avgust</v>
      </c>
      <c r="X3696" s="18" t="str">
        <f t="shared" si="575"/>
        <v>Sol Tryon</v>
      </c>
      <c r="Y3696" s="18" t="str">
        <f t="shared" si="576"/>
        <v>THE LİVİNG WAKE</v>
      </c>
      <c r="Z3696" s="18" t="str">
        <f t="shared" si="577"/>
        <v>Normal</v>
      </c>
      <c r="AA3696" s="18" t="str">
        <f>VLOOKUP(D3696, lookups!$A$2:$B$18, 2, FALSE)</f>
        <v>Medium Budget</v>
      </c>
      <c r="AB3696" s="18" t="str">
        <f t="shared" si="578"/>
        <v>Not Recommended</v>
      </c>
      <c r="AC3696" s="18" t="str">
        <f t="shared" si="579"/>
        <v>Normal</v>
      </c>
    </row>
    <row r="3697" spans="1:29" x14ac:dyDescent="0.35">
      <c r="A3697" s="18" t="s">
        <v>6463</v>
      </c>
      <c r="B3697" s="19">
        <v>41437</v>
      </c>
      <c r="C3697" s="18" t="s">
        <v>50</v>
      </c>
      <c r="D3697" s="18" t="s">
        <v>38</v>
      </c>
      <c r="E3697" s="18" t="s">
        <v>6464</v>
      </c>
      <c r="F3697" s="18" t="s">
        <v>5406</v>
      </c>
      <c r="H3697" s="18" t="s">
        <v>6465</v>
      </c>
      <c r="I3697" s="18" t="s">
        <v>6466</v>
      </c>
      <c r="J3697" s="20">
        <v>63</v>
      </c>
      <c r="K3697" s="20">
        <v>81</v>
      </c>
      <c r="L3697" s="20">
        <v>4</v>
      </c>
      <c r="M3697" s="20">
        <v>1000</v>
      </c>
      <c r="N3697" s="20">
        <v>6.9</v>
      </c>
      <c r="O3697" s="20">
        <v>66</v>
      </c>
      <c r="P3697" s="20">
        <v>81</v>
      </c>
      <c r="Q3697" s="3">
        <v>11835</v>
      </c>
      <c r="R3697" s="3">
        <v>10000000</v>
      </c>
      <c r="S3697" s="3">
        <f t="shared" si="570"/>
        <v>-9988165</v>
      </c>
      <c r="T3697" s="4">
        <f t="shared" si="571"/>
        <v>-0.9988165</v>
      </c>
      <c r="U3697" s="5">
        <f t="shared" si="572"/>
        <v>27.300473400000001</v>
      </c>
      <c r="V3697" s="2">
        <f t="shared" si="573"/>
        <v>2013</v>
      </c>
      <c r="W3697" s="18" t="str">
        <f t="shared" si="574"/>
        <v>iyun</v>
      </c>
      <c r="X3697" s="18" t="str">
        <f t="shared" si="575"/>
        <v>Benedikt Erlingsson</v>
      </c>
      <c r="Y3697" s="18" t="str">
        <f t="shared" si="576"/>
        <v>OF HORSES AND MEN</v>
      </c>
      <c r="Z3697" s="18" t="str">
        <f t="shared" si="577"/>
        <v>Normal</v>
      </c>
      <c r="AA3697" s="18" t="str">
        <f>VLOOKUP(D3697, lookups!$A$2:$B$18, 2, FALSE)</f>
        <v>Medium Budget</v>
      </c>
      <c r="AB3697" s="18" t="str">
        <f t="shared" si="578"/>
        <v>Not Recommended</v>
      </c>
      <c r="AC3697" s="18" t="str">
        <f t="shared" si="579"/>
        <v>Normal</v>
      </c>
    </row>
    <row r="3698" spans="1:29" x14ac:dyDescent="0.35">
      <c r="A3698" s="18" t="s">
        <v>3352</v>
      </c>
      <c r="B3698" s="19">
        <v>37952</v>
      </c>
      <c r="C3698" s="18" t="s">
        <v>50</v>
      </c>
      <c r="D3698" s="18" t="s">
        <v>38</v>
      </c>
      <c r="E3698" s="18" t="s">
        <v>21</v>
      </c>
      <c r="F3698" s="18" t="s">
        <v>22</v>
      </c>
      <c r="H3698" s="18" t="s">
        <v>3353</v>
      </c>
      <c r="I3698" s="18" t="s">
        <v>3354</v>
      </c>
      <c r="J3698" s="20">
        <v>361</v>
      </c>
      <c r="K3698" s="20">
        <v>387</v>
      </c>
      <c r="L3698" s="20">
        <v>14</v>
      </c>
      <c r="M3698" s="20">
        <v>39</v>
      </c>
      <c r="N3698" s="20">
        <v>4.7</v>
      </c>
      <c r="O3698" s="20">
        <v>8</v>
      </c>
      <c r="P3698" s="20">
        <v>96</v>
      </c>
      <c r="Q3698" s="3">
        <v>11798</v>
      </c>
      <c r="R3698" s="3">
        <v>100000</v>
      </c>
      <c r="S3698" s="3">
        <f t="shared" si="570"/>
        <v>-88202</v>
      </c>
      <c r="T3698" s="4">
        <f t="shared" si="571"/>
        <v>-0.88202000000000003</v>
      </c>
      <c r="U3698" s="5">
        <f t="shared" si="572"/>
        <v>18.451092000000003</v>
      </c>
      <c r="V3698" s="2">
        <f t="shared" si="573"/>
        <v>2003</v>
      </c>
      <c r="W3698" s="18" t="str">
        <f t="shared" si="574"/>
        <v>noyabr</v>
      </c>
      <c r="X3698" s="18" t="str">
        <f t="shared" si="575"/>
        <v>Sue Corcoran</v>
      </c>
      <c r="Y3698" s="18" t="str">
        <f t="shared" si="576"/>
        <v>GORY GORY HALLELUJAH</v>
      </c>
      <c r="Z3698" s="18" t="str">
        <f t="shared" si="577"/>
        <v>Normal</v>
      </c>
      <c r="AA3698" s="18" t="str">
        <f>VLOOKUP(D3698, lookups!$A$2:$B$18, 2, FALSE)</f>
        <v>Medium Budget</v>
      </c>
      <c r="AB3698" s="18" t="str">
        <f t="shared" si="578"/>
        <v>Not Recommended</v>
      </c>
      <c r="AC3698" s="18" t="str">
        <f t="shared" si="579"/>
        <v>High Buzz Mismatch</v>
      </c>
    </row>
    <row r="3699" spans="1:29" x14ac:dyDescent="0.35">
      <c r="A3699" s="18" t="s">
        <v>6504</v>
      </c>
      <c r="B3699" s="19">
        <v>41601</v>
      </c>
      <c r="C3699" s="18" t="s">
        <v>50</v>
      </c>
      <c r="D3699" s="18" t="s">
        <v>38</v>
      </c>
      <c r="E3699" s="18" t="s">
        <v>918</v>
      </c>
      <c r="F3699" s="18" t="s">
        <v>1820</v>
      </c>
      <c r="H3699" s="18" t="s">
        <v>6505</v>
      </c>
      <c r="I3699" s="18" t="s">
        <v>6506</v>
      </c>
      <c r="J3699" s="20">
        <v>31</v>
      </c>
      <c r="K3699" s="20">
        <v>58</v>
      </c>
      <c r="L3699" s="20">
        <v>0</v>
      </c>
      <c r="M3699" s="20">
        <v>407</v>
      </c>
      <c r="N3699" s="20">
        <v>7</v>
      </c>
      <c r="O3699" s="20">
        <v>50</v>
      </c>
      <c r="P3699" s="20">
        <v>89</v>
      </c>
      <c r="Q3699" s="3">
        <v>11278</v>
      </c>
      <c r="R3699" s="3">
        <v>1300000</v>
      </c>
      <c r="S3699" s="3">
        <f t="shared" si="570"/>
        <v>-1288722</v>
      </c>
      <c r="T3699" s="4">
        <f t="shared" si="571"/>
        <v>-0.99132461538461536</v>
      </c>
      <c r="U3699" s="5">
        <f t="shared" si="572"/>
        <v>27.644170153846154</v>
      </c>
      <c r="V3699" s="2">
        <f t="shared" si="573"/>
        <v>2013</v>
      </c>
      <c r="W3699" s="18" t="str">
        <f t="shared" si="574"/>
        <v>noyabr</v>
      </c>
      <c r="X3699" s="18" t="str">
        <f t="shared" si="575"/>
        <v>Claudia Sainte-Luce</v>
      </c>
      <c r="Y3699" s="18" t="str">
        <f t="shared" si="576"/>
        <v>THE AMAZİNG CATFİSH</v>
      </c>
      <c r="Z3699" s="18" t="str">
        <f t="shared" si="577"/>
        <v>Normal</v>
      </c>
      <c r="AA3699" s="18" t="str">
        <f>VLOOKUP(D3699, lookups!$A$2:$B$18, 2, FALSE)</f>
        <v>Medium Budget</v>
      </c>
      <c r="AB3699" s="18" t="str">
        <f t="shared" si="578"/>
        <v>Not Recommended</v>
      </c>
      <c r="AC3699" s="18" t="str">
        <f t="shared" si="579"/>
        <v>Normal</v>
      </c>
    </row>
    <row r="3700" spans="1:29" x14ac:dyDescent="0.35">
      <c r="A3700" s="18" t="s">
        <v>3462</v>
      </c>
      <c r="B3700" s="19">
        <v>37791</v>
      </c>
      <c r="C3700" s="18" t="s">
        <v>50</v>
      </c>
      <c r="D3700" s="18" t="s">
        <v>20</v>
      </c>
      <c r="E3700" s="18" t="s">
        <v>21</v>
      </c>
      <c r="F3700" s="18" t="s">
        <v>22</v>
      </c>
      <c r="G3700" s="18" t="s">
        <v>110</v>
      </c>
      <c r="H3700" s="18" t="s">
        <v>3463</v>
      </c>
      <c r="I3700" s="18" t="s">
        <v>3464</v>
      </c>
      <c r="J3700" s="20">
        <v>240</v>
      </c>
      <c r="K3700" s="20">
        <v>490</v>
      </c>
      <c r="L3700" s="20">
        <v>0</v>
      </c>
      <c r="M3700" s="20">
        <v>413</v>
      </c>
      <c r="N3700" s="20">
        <v>6.4</v>
      </c>
      <c r="O3700" s="20">
        <v>25</v>
      </c>
      <c r="P3700" s="20">
        <v>101</v>
      </c>
      <c r="Q3700" s="3">
        <v>10696</v>
      </c>
      <c r="R3700" s="3">
        <v>6800000</v>
      </c>
      <c r="S3700" s="3">
        <f t="shared" si="570"/>
        <v>-6789304</v>
      </c>
      <c r="T3700" s="4">
        <f t="shared" si="571"/>
        <v>-0.99842705882352945</v>
      </c>
      <c r="U3700" s="5">
        <f t="shared" si="572"/>
        <v>25.241929176470588</v>
      </c>
      <c r="V3700" s="2">
        <f t="shared" si="573"/>
        <v>2003</v>
      </c>
      <c r="W3700" s="18" t="str">
        <f t="shared" si="574"/>
        <v>iyun</v>
      </c>
      <c r="X3700" s="18" t="str">
        <f t="shared" si="575"/>
        <v>Damian Nieman</v>
      </c>
      <c r="Y3700" s="18" t="str">
        <f t="shared" si="576"/>
        <v>SHADE</v>
      </c>
      <c r="Z3700" s="18" t="str">
        <f t="shared" si="577"/>
        <v>Normal</v>
      </c>
      <c r="AA3700" s="18" t="str">
        <f>VLOOKUP(D3700, lookups!$A$2:$B$18, 2, FALSE)</f>
        <v>Medium Budget</v>
      </c>
      <c r="AB3700" s="18" t="str">
        <f t="shared" si="578"/>
        <v>Not Recommended</v>
      </c>
      <c r="AC3700" s="18" t="str">
        <f t="shared" si="579"/>
        <v>Normal</v>
      </c>
    </row>
    <row r="3701" spans="1:29" x14ac:dyDescent="0.35">
      <c r="A3701" s="18" t="s">
        <v>1841</v>
      </c>
      <c r="B3701" s="19">
        <v>35850</v>
      </c>
      <c r="C3701" s="18" t="s">
        <v>50</v>
      </c>
      <c r="D3701" s="18" t="s">
        <v>27</v>
      </c>
      <c r="E3701" s="18" t="s">
        <v>21</v>
      </c>
      <c r="F3701" s="18" t="s">
        <v>22</v>
      </c>
      <c r="G3701" s="18" t="s">
        <v>150</v>
      </c>
      <c r="H3701" s="18" t="s">
        <v>1842</v>
      </c>
      <c r="I3701" s="18" t="s">
        <v>1843</v>
      </c>
      <c r="J3701" s="20">
        <v>752</v>
      </c>
      <c r="K3701" s="20">
        <v>1763</v>
      </c>
      <c r="L3701" s="20">
        <v>0</v>
      </c>
      <c r="M3701" s="20">
        <v>102</v>
      </c>
      <c r="N3701" s="20">
        <v>6.5</v>
      </c>
      <c r="O3701" s="20">
        <v>2</v>
      </c>
      <c r="P3701" s="20">
        <v>107</v>
      </c>
      <c r="Q3701" s="3">
        <v>10508</v>
      </c>
      <c r="R3701" s="3">
        <v>700000</v>
      </c>
      <c r="S3701" s="3">
        <f t="shared" si="570"/>
        <v>-689492</v>
      </c>
      <c r="T3701" s="4">
        <f t="shared" si="571"/>
        <v>-0.98498857142857144</v>
      </c>
      <c r="U3701" s="5">
        <f t="shared" si="572"/>
        <v>25.616204571428572</v>
      </c>
      <c r="V3701" s="2">
        <f t="shared" si="573"/>
        <v>1998</v>
      </c>
      <c r="W3701" s="18" t="str">
        <f t="shared" si="574"/>
        <v>fevral</v>
      </c>
      <c r="X3701" s="18" t="str">
        <f t="shared" si="575"/>
        <v>Jennifer Wynne Farmer</v>
      </c>
      <c r="Y3701" s="18" t="str">
        <f t="shared" si="576"/>
        <v>NATURALLY NATİVE</v>
      </c>
      <c r="Z3701" s="18" t="str">
        <f t="shared" si="577"/>
        <v>Normal</v>
      </c>
      <c r="AA3701" s="18" t="str">
        <f>VLOOKUP(D3701, lookups!$A$2:$B$18, 2, FALSE)</f>
        <v>Medium Budget</v>
      </c>
      <c r="AB3701" s="18" t="str">
        <f t="shared" si="578"/>
        <v>Not Recommended</v>
      </c>
      <c r="AC3701" s="18" t="str">
        <f t="shared" si="579"/>
        <v>Normal</v>
      </c>
    </row>
    <row r="3702" spans="1:29" x14ac:dyDescent="0.35">
      <c r="A3702" s="18" t="s">
        <v>4246</v>
      </c>
      <c r="B3702" s="19">
        <v>39065</v>
      </c>
      <c r="C3702" s="18" t="s">
        <v>19</v>
      </c>
      <c r="D3702" s="18" t="s">
        <v>20</v>
      </c>
      <c r="E3702" s="18" t="s">
        <v>21</v>
      </c>
      <c r="F3702" s="18" t="s">
        <v>22</v>
      </c>
      <c r="G3702" s="18" t="s">
        <v>23</v>
      </c>
      <c r="H3702" s="18" t="s">
        <v>4247</v>
      </c>
      <c r="I3702" s="18" t="s">
        <v>4248</v>
      </c>
      <c r="J3702" s="20">
        <v>262</v>
      </c>
      <c r="K3702" s="20">
        <v>509</v>
      </c>
      <c r="L3702" s="20">
        <v>0</v>
      </c>
      <c r="M3702" s="20">
        <v>244</v>
      </c>
      <c r="N3702" s="20">
        <v>6.1</v>
      </c>
      <c r="O3702" s="20">
        <v>71</v>
      </c>
      <c r="P3702" s="20">
        <v>78</v>
      </c>
      <c r="Q3702" s="3">
        <v>10018</v>
      </c>
      <c r="R3702" s="3">
        <v>1000000</v>
      </c>
      <c r="S3702" s="3">
        <f t="shared" si="570"/>
        <v>-989982</v>
      </c>
      <c r="T3702" s="4">
        <f t="shared" si="571"/>
        <v>-0.98998200000000003</v>
      </c>
      <c r="U3702" s="5">
        <f t="shared" si="572"/>
        <v>24.0284072</v>
      </c>
      <c r="V3702" s="2">
        <f t="shared" si="573"/>
        <v>2006</v>
      </c>
      <c r="W3702" s="18" t="str">
        <f t="shared" si="574"/>
        <v>dekabr</v>
      </c>
      <c r="X3702" s="18" t="str">
        <f t="shared" si="575"/>
        <v>Eric Nicholas</v>
      </c>
      <c r="Y3702" s="18" t="str">
        <f t="shared" si="576"/>
        <v>ALONE WİTH HER</v>
      </c>
      <c r="Z3702" s="18" t="str">
        <f t="shared" si="577"/>
        <v>Normal</v>
      </c>
      <c r="AA3702" s="18" t="str">
        <f>VLOOKUP(D3702, lookups!$A$2:$B$18, 2, FALSE)</f>
        <v>Medium Budget</v>
      </c>
      <c r="AB3702" s="18" t="str">
        <f t="shared" si="578"/>
        <v>Not Recommended</v>
      </c>
      <c r="AC3702" s="18" t="str">
        <f t="shared" si="579"/>
        <v>Normal</v>
      </c>
    </row>
    <row r="3703" spans="1:29" x14ac:dyDescent="0.35">
      <c r="A3703" s="18" t="s">
        <v>3587</v>
      </c>
      <c r="B3703" s="19">
        <v>38117</v>
      </c>
      <c r="C3703" s="18" t="s">
        <v>50</v>
      </c>
      <c r="D3703" s="18" t="s">
        <v>38</v>
      </c>
      <c r="E3703" s="18" t="s">
        <v>3588</v>
      </c>
      <c r="F3703" s="18" t="s">
        <v>3589</v>
      </c>
      <c r="H3703" s="18" t="s">
        <v>3590</v>
      </c>
      <c r="I3703" s="18" t="s">
        <v>3591</v>
      </c>
      <c r="J3703" s="20">
        <v>690</v>
      </c>
      <c r="K3703" s="20">
        <v>774</v>
      </c>
      <c r="L3703" s="20">
        <v>10</v>
      </c>
      <c r="M3703" s="20">
        <v>0</v>
      </c>
      <c r="N3703" s="20">
        <v>7.6</v>
      </c>
      <c r="O3703" s="20">
        <v>34</v>
      </c>
      <c r="P3703" s="20">
        <v>133</v>
      </c>
      <c r="Q3703" s="3">
        <v>9910</v>
      </c>
      <c r="R3703" s="3">
        <v>25000000</v>
      </c>
      <c r="S3703" s="3">
        <f t="shared" si="570"/>
        <v>-24990090</v>
      </c>
      <c r="T3703" s="4">
        <f t="shared" si="571"/>
        <v>-0.99960360000000004</v>
      </c>
      <c r="U3703" s="5">
        <f t="shared" si="572"/>
        <v>30.000158559999999</v>
      </c>
      <c r="V3703" s="2">
        <f t="shared" si="573"/>
        <v>2004</v>
      </c>
      <c r="W3703" s="18" t="str">
        <f t="shared" si="574"/>
        <v>may</v>
      </c>
      <c r="X3703" s="18" t="str">
        <f t="shared" si="575"/>
        <v>Kay Pollak</v>
      </c>
      <c r="Y3703" s="18" t="str">
        <f t="shared" si="576"/>
        <v>AS IT IS İN HEAVEN</v>
      </c>
      <c r="Z3703" s="18" t="str">
        <f t="shared" si="577"/>
        <v>Normal</v>
      </c>
      <c r="AA3703" s="18" t="str">
        <f>VLOOKUP(D3703, lookups!$A$2:$B$18, 2, FALSE)</f>
        <v>Medium Budget</v>
      </c>
      <c r="AB3703" s="18" t="str">
        <f t="shared" si="578"/>
        <v>Not Recommended</v>
      </c>
      <c r="AC3703" s="18" t="str">
        <f t="shared" si="579"/>
        <v>Normal</v>
      </c>
    </row>
    <row r="3704" spans="1:29" x14ac:dyDescent="0.35">
      <c r="A3704" s="18" t="s">
        <v>5988</v>
      </c>
      <c r="B3704" s="19">
        <v>40881</v>
      </c>
      <c r="C3704" s="18" t="s">
        <v>50</v>
      </c>
      <c r="D3704" s="18" t="s">
        <v>27</v>
      </c>
      <c r="E3704" s="18" t="s">
        <v>2345</v>
      </c>
      <c r="F3704" s="18" t="s">
        <v>641</v>
      </c>
      <c r="G3704" s="18" t="s">
        <v>110</v>
      </c>
      <c r="H3704" s="18" t="s">
        <v>1110</v>
      </c>
      <c r="I3704" s="18" t="s">
        <v>3071</v>
      </c>
      <c r="J3704" s="20">
        <v>23000</v>
      </c>
      <c r="K3704" s="20">
        <v>23240</v>
      </c>
      <c r="L3704" s="20">
        <v>611</v>
      </c>
      <c r="M3704" s="20">
        <v>13000</v>
      </c>
      <c r="N3704" s="20">
        <v>7.6</v>
      </c>
      <c r="O3704" s="20">
        <v>136</v>
      </c>
      <c r="P3704" s="20">
        <v>146</v>
      </c>
      <c r="Q3704" s="3">
        <v>9213</v>
      </c>
      <c r="R3704" s="3">
        <v>94000000</v>
      </c>
      <c r="S3704" s="3">
        <f t="shared" si="570"/>
        <v>-93990787</v>
      </c>
      <c r="T3704" s="4">
        <f t="shared" si="571"/>
        <v>-0.99990198936170216</v>
      </c>
      <c r="U3704" s="5">
        <f t="shared" si="572"/>
        <v>31.300039204255317</v>
      </c>
      <c r="V3704" s="2">
        <f t="shared" si="573"/>
        <v>2011</v>
      </c>
      <c r="W3704" s="18" t="str">
        <f t="shared" si="574"/>
        <v>dekabr</v>
      </c>
      <c r="X3704" s="18" t="str">
        <f t="shared" si="575"/>
        <v>Yimou Zhang</v>
      </c>
      <c r="Y3704" s="18" t="str">
        <f t="shared" si="576"/>
        <v>THE FLOWERS OF WAR</v>
      </c>
      <c r="Z3704" s="18" t="str">
        <f t="shared" si="577"/>
        <v>Underperformer</v>
      </c>
      <c r="AA3704" s="18" t="str">
        <f>VLOOKUP(D3704, lookups!$A$2:$B$18, 2, FALSE)</f>
        <v>Medium Budget</v>
      </c>
      <c r="AB3704" s="18" t="str">
        <f t="shared" si="578"/>
        <v>Not Recommended</v>
      </c>
      <c r="AC3704" s="18" t="str">
        <f t="shared" si="579"/>
        <v>Normal</v>
      </c>
    </row>
    <row r="3705" spans="1:29" x14ac:dyDescent="0.35">
      <c r="A3705" s="18" t="s">
        <v>6656</v>
      </c>
      <c r="B3705" s="19">
        <v>41723</v>
      </c>
      <c r="C3705" s="18" t="s">
        <v>50</v>
      </c>
      <c r="D3705" s="18" t="s">
        <v>95</v>
      </c>
      <c r="E3705" s="18" t="s">
        <v>21</v>
      </c>
      <c r="F3705" s="18" t="s">
        <v>22</v>
      </c>
      <c r="G3705" s="18" t="s">
        <v>110</v>
      </c>
      <c r="H3705" s="18" t="s">
        <v>1646</v>
      </c>
      <c r="I3705" s="18" t="s">
        <v>6657</v>
      </c>
      <c r="J3705" s="20">
        <v>2000</v>
      </c>
      <c r="K3705" s="20">
        <v>3089</v>
      </c>
      <c r="L3705" s="20">
        <v>249</v>
      </c>
      <c r="M3705" s="20">
        <v>0</v>
      </c>
      <c r="N3705" s="20">
        <v>5.8</v>
      </c>
      <c r="O3705" s="20">
        <v>29</v>
      </c>
      <c r="P3705" s="20">
        <v>103</v>
      </c>
      <c r="Q3705" s="3">
        <v>8691</v>
      </c>
      <c r="R3705" s="3">
        <v>4500000</v>
      </c>
      <c r="S3705" s="3">
        <f t="shared" si="570"/>
        <v>-4491309</v>
      </c>
      <c r="T3705" s="4">
        <f t="shared" si="571"/>
        <v>-0.99806866666666672</v>
      </c>
      <c r="U3705" s="5">
        <f t="shared" si="572"/>
        <v>22.800772533333333</v>
      </c>
      <c r="V3705" s="2">
        <f t="shared" si="573"/>
        <v>2014</v>
      </c>
      <c r="W3705" s="18" t="str">
        <f t="shared" si="574"/>
        <v>mart</v>
      </c>
      <c r="X3705" s="18" t="str">
        <f t="shared" si="575"/>
        <v>Ernie Barbarash</v>
      </c>
      <c r="Y3705" s="18" t="str">
        <f t="shared" si="576"/>
        <v>FALCON RİSİNG</v>
      </c>
      <c r="Z3705" s="18" t="str">
        <f t="shared" si="577"/>
        <v>Normal</v>
      </c>
      <c r="AA3705" s="18" t="str">
        <f>VLOOKUP(D3705, lookups!$A$2:$B$18, 2, FALSE)</f>
        <v>High Budget</v>
      </c>
      <c r="AB3705" s="18" t="str">
        <f t="shared" si="578"/>
        <v>Not Recommended</v>
      </c>
      <c r="AC3705" s="18" t="str">
        <f t="shared" si="579"/>
        <v>High Buzz Mismatch</v>
      </c>
    </row>
    <row r="3706" spans="1:29" x14ac:dyDescent="0.35">
      <c r="A3706" s="18" t="s">
        <v>203</v>
      </c>
      <c r="B3706" s="19">
        <v>26083</v>
      </c>
      <c r="C3706" s="18" t="s">
        <v>50</v>
      </c>
      <c r="D3706" s="18" t="s">
        <v>27</v>
      </c>
      <c r="E3706" s="18" t="s">
        <v>21</v>
      </c>
      <c r="F3706" s="18" t="s">
        <v>22</v>
      </c>
      <c r="G3706" s="18" t="s">
        <v>23</v>
      </c>
      <c r="H3706" s="18" t="s">
        <v>204</v>
      </c>
      <c r="I3706" s="18" t="s">
        <v>205</v>
      </c>
      <c r="J3706" s="20">
        <v>0</v>
      </c>
      <c r="K3706" s="20">
        <v>0</v>
      </c>
      <c r="L3706" s="20">
        <v>0</v>
      </c>
      <c r="M3706" s="20">
        <v>85</v>
      </c>
      <c r="N3706" s="20">
        <v>6.7</v>
      </c>
      <c r="O3706" s="20">
        <v>8</v>
      </c>
      <c r="P3706" s="20">
        <v>65</v>
      </c>
      <c r="Q3706" s="3">
        <v>8231</v>
      </c>
      <c r="R3706" s="3">
        <v>27000</v>
      </c>
      <c r="S3706" s="3">
        <f t="shared" si="570"/>
        <v>-18769</v>
      </c>
      <c r="T3706" s="4">
        <f t="shared" si="571"/>
        <v>-0.69514814814814818</v>
      </c>
      <c r="U3706" s="5">
        <f t="shared" si="572"/>
        <v>26.530440740740744</v>
      </c>
      <c r="V3706" s="2">
        <f t="shared" si="573"/>
        <v>1971</v>
      </c>
      <c r="W3706" s="18" t="str">
        <f t="shared" si="574"/>
        <v>may</v>
      </c>
      <c r="X3706" s="18" t="str">
        <f t="shared" si="575"/>
        <v>James Bidgood</v>
      </c>
      <c r="Y3706" s="18" t="str">
        <f t="shared" si="576"/>
        <v>PİNK NARCİSSUS</v>
      </c>
      <c r="Z3706" s="18" t="str">
        <f t="shared" si="577"/>
        <v>Normal</v>
      </c>
      <c r="AA3706" s="18" t="str">
        <f>VLOOKUP(D3706, lookups!$A$2:$B$18, 2, FALSE)</f>
        <v>Medium Budget</v>
      </c>
      <c r="AB3706" s="18" t="str">
        <f t="shared" si="578"/>
        <v>Not Recommended</v>
      </c>
      <c r="AC3706" s="18" t="str">
        <f t="shared" si="579"/>
        <v>Normal</v>
      </c>
    </row>
    <row r="3707" spans="1:29" x14ac:dyDescent="0.35">
      <c r="A3707" s="18" t="s">
        <v>4646</v>
      </c>
      <c r="B3707" s="19">
        <v>39150</v>
      </c>
      <c r="C3707" s="18" t="s">
        <v>50</v>
      </c>
      <c r="D3707" s="18" t="s">
        <v>95</v>
      </c>
      <c r="E3707" s="18" t="s">
        <v>1760</v>
      </c>
      <c r="F3707" s="18" t="s">
        <v>499</v>
      </c>
      <c r="G3707" s="18" t="s">
        <v>110</v>
      </c>
      <c r="H3707" s="18" t="s">
        <v>4647</v>
      </c>
      <c r="I3707" s="18" t="s">
        <v>4648</v>
      </c>
      <c r="J3707" s="20">
        <v>585</v>
      </c>
      <c r="K3707" s="20">
        <v>666</v>
      </c>
      <c r="L3707" s="20">
        <v>294</v>
      </c>
      <c r="M3707" s="20">
        <v>11000</v>
      </c>
      <c r="N3707" s="20">
        <v>8.1</v>
      </c>
      <c r="O3707" s="20">
        <v>142</v>
      </c>
      <c r="P3707" s="20">
        <v>115</v>
      </c>
      <c r="Q3707" s="3">
        <v>8060</v>
      </c>
      <c r="R3707" s="3">
        <v>4000000</v>
      </c>
      <c r="S3707" s="3">
        <f t="shared" si="570"/>
        <v>-3991940</v>
      </c>
      <c r="T3707" s="4">
        <f t="shared" si="571"/>
        <v>-0.99798500000000001</v>
      </c>
      <c r="U3707" s="5">
        <f t="shared" si="572"/>
        <v>33.100805999999999</v>
      </c>
      <c r="V3707" s="2">
        <f t="shared" si="573"/>
        <v>2007</v>
      </c>
      <c r="W3707" s="18" t="str">
        <f t="shared" si="574"/>
        <v>mart</v>
      </c>
      <c r="X3707" s="18" t="str">
        <f t="shared" si="575"/>
        <v>JosÃ© Padilha</v>
      </c>
      <c r="Y3707" s="18" t="str">
        <f t="shared" si="576"/>
        <v>ELİTE SQUAD</v>
      </c>
      <c r="Z3707" s="18" t="str">
        <f t="shared" si="577"/>
        <v>Normal</v>
      </c>
      <c r="AA3707" s="18" t="str">
        <f>VLOOKUP(D3707, lookups!$A$2:$B$18, 2, FALSE)</f>
        <v>High Budget</v>
      </c>
      <c r="AB3707" s="18" t="str">
        <f t="shared" si="578"/>
        <v>Not Recommended</v>
      </c>
      <c r="AC3707" s="18" t="str">
        <f t="shared" si="579"/>
        <v>High Buzz / High Score</v>
      </c>
    </row>
    <row r="3708" spans="1:29" x14ac:dyDescent="0.35">
      <c r="A3708" s="18" t="s">
        <v>72</v>
      </c>
      <c r="B3708" s="19">
        <v>17508</v>
      </c>
      <c r="C3708" s="18" t="s">
        <v>19</v>
      </c>
      <c r="D3708" s="18" t="s">
        <v>20</v>
      </c>
      <c r="E3708" s="18" t="s">
        <v>21</v>
      </c>
      <c r="F3708" s="18" t="s">
        <v>22</v>
      </c>
      <c r="G3708" s="18" t="s">
        <v>23</v>
      </c>
      <c r="H3708" s="18" t="s">
        <v>73</v>
      </c>
      <c r="I3708" s="18" t="s">
        <v>74</v>
      </c>
      <c r="J3708" s="20">
        <v>1000</v>
      </c>
      <c r="K3708" s="20">
        <v>1055</v>
      </c>
      <c r="L3708" s="20">
        <v>0</v>
      </c>
      <c r="M3708" s="20">
        <v>0</v>
      </c>
      <c r="N3708" s="20">
        <v>7.7</v>
      </c>
      <c r="O3708" s="20">
        <v>90</v>
      </c>
      <c r="P3708" s="20">
        <v>92</v>
      </c>
      <c r="Q3708" s="3">
        <v>7927</v>
      </c>
      <c r="R3708" s="3">
        <v>2300000</v>
      </c>
      <c r="S3708" s="3">
        <f t="shared" si="570"/>
        <v>-2292073</v>
      </c>
      <c r="T3708" s="4">
        <f t="shared" si="571"/>
        <v>-0.9965534782608696</v>
      </c>
      <c r="U3708" s="5">
        <f t="shared" si="572"/>
        <v>30.401378608695651</v>
      </c>
      <c r="V3708" s="2">
        <f t="shared" si="573"/>
        <v>1947</v>
      </c>
      <c r="W3708" s="18" t="str">
        <f t="shared" si="574"/>
        <v>dekabr</v>
      </c>
      <c r="X3708" s="18" t="str">
        <f t="shared" si="575"/>
        <v>Orson Welles</v>
      </c>
      <c r="Y3708" s="18" t="str">
        <f t="shared" si="576"/>
        <v>THE LADY FROM SHANGHAİ</v>
      </c>
      <c r="Z3708" s="18" t="str">
        <f t="shared" si="577"/>
        <v>Normal</v>
      </c>
      <c r="AA3708" s="18" t="str">
        <f>VLOOKUP(D3708, lookups!$A$2:$B$18, 2, FALSE)</f>
        <v>Medium Budget</v>
      </c>
      <c r="AB3708" s="18" t="str">
        <f t="shared" si="578"/>
        <v>Not Recommended</v>
      </c>
      <c r="AC3708" s="18" t="str">
        <f t="shared" si="579"/>
        <v>Normal</v>
      </c>
    </row>
    <row r="3709" spans="1:29" x14ac:dyDescent="0.35">
      <c r="A3709" s="18" t="s">
        <v>4625</v>
      </c>
      <c r="B3709" s="19">
        <v>39324</v>
      </c>
      <c r="C3709" s="18" t="s">
        <v>50</v>
      </c>
      <c r="D3709" s="18" t="s">
        <v>38</v>
      </c>
      <c r="E3709" s="18" t="s">
        <v>21</v>
      </c>
      <c r="F3709" s="18" t="s">
        <v>22</v>
      </c>
      <c r="H3709" s="18" t="s">
        <v>602</v>
      </c>
      <c r="I3709" s="18" t="s">
        <v>4626</v>
      </c>
      <c r="J3709" s="20">
        <v>49000</v>
      </c>
      <c r="K3709" s="20">
        <v>54484</v>
      </c>
      <c r="L3709" s="20">
        <v>0</v>
      </c>
      <c r="M3709" s="20">
        <v>87</v>
      </c>
      <c r="N3709" s="20">
        <v>6.2</v>
      </c>
      <c r="O3709" s="20">
        <v>17</v>
      </c>
      <c r="P3709" s="20">
        <v>85</v>
      </c>
      <c r="Q3709" s="3">
        <v>7826</v>
      </c>
      <c r="R3709" s="3">
        <v>1200000</v>
      </c>
      <c r="S3709" s="3">
        <f t="shared" si="570"/>
        <v>-1192174</v>
      </c>
      <c r="T3709" s="4">
        <f t="shared" si="571"/>
        <v>-0.99347833333333335</v>
      </c>
      <c r="U3709" s="5">
        <f t="shared" si="572"/>
        <v>24.411308666666667</v>
      </c>
      <c r="V3709" s="2">
        <f t="shared" si="573"/>
        <v>2007</v>
      </c>
      <c r="W3709" s="18" t="str">
        <f t="shared" si="574"/>
        <v>avgust</v>
      </c>
      <c r="X3709" s="18" t="str">
        <f t="shared" si="575"/>
        <v>James David Pasternak</v>
      </c>
      <c r="Y3709" s="18" t="str">
        <f t="shared" si="576"/>
        <v>CERTİFİABLY JONATHAN</v>
      </c>
      <c r="Z3709" s="18" t="str">
        <f t="shared" si="577"/>
        <v>Normal</v>
      </c>
      <c r="AA3709" s="18" t="str">
        <f>VLOOKUP(D3709, lookups!$A$2:$B$18, 2, FALSE)</f>
        <v>Medium Budget</v>
      </c>
      <c r="AB3709" s="18" t="str">
        <f t="shared" si="578"/>
        <v>Not Recommended</v>
      </c>
      <c r="AC3709" s="18" t="str">
        <f t="shared" si="579"/>
        <v>Normal</v>
      </c>
    </row>
    <row r="3710" spans="1:29" x14ac:dyDescent="0.35">
      <c r="A3710" s="18" t="s">
        <v>2050</v>
      </c>
      <c r="B3710" s="19">
        <v>36237</v>
      </c>
      <c r="C3710" s="18" t="s">
        <v>50</v>
      </c>
      <c r="D3710" s="18" t="s">
        <v>27</v>
      </c>
      <c r="E3710" s="18" t="s">
        <v>21</v>
      </c>
      <c r="F3710" s="18" t="s">
        <v>22</v>
      </c>
      <c r="G3710" s="18" t="s">
        <v>110</v>
      </c>
      <c r="H3710" s="18" t="s">
        <v>2051</v>
      </c>
      <c r="I3710" s="18" t="s">
        <v>2052</v>
      </c>
      <c r="J3710" s="20">
        <v>631</v>
      </c>
      <c r="K3710" s="20">
        <v>2020</v>
      </c>
      <c r="L3710" s="20">
        <v>4</v>
      </c>
      <c r="M3710" s="20">
        <v>100</v>
      </c>
      <c r="N3710" s="20">
        <v>6.4</v>
      </c>
      <c r="O3710" s="20">
        <v>16</v>
      </c>
      <c r="P3710" s="20">
        <v>92</v>
      </c>
      <c r="Q3710" s="3">
        <v>7680</v>
      </c>
      <c r="R3710" s="3">
        <v>2000000</v>
      </c>
      <c r="S3710" s="3">
        <f t="shared" si="570"/>
        <v>-1992320</v>
      </c>
      <c r="T3710" s="4">
        <f t="shared" si="571"/>
        <v>-0.99616000000000005</v>
      </c>
      <c r="U3710" s="5">
        <f t="shared" si="572"/>
        <v>25.211536000000002</v>
      </c>
      <c r="V3710" s="2">
        <f t="shared" si="573"/>
        <v>1999</v>
      </c>
      <c r="W3710" s="18" t="str">
        <f t="shared" si="574"/>
        <v>mart</v>
      </c>
      <c r="X3710" s="18" t="str">
        <f t="shared" si="575"/>
        <v>Eric Styles</v>
      </c>
      <c r="Y3710" s="18" t="str">
        <f t="shared" si="576"/>
        <v>DREAMİNG OF JOSEPH LEES</v>
      </c>
      <c r="Z3710" s="18" t="str">
        <f t="shared" si="577"/>
        <v>Normal</v>
      </c>
      <c r="AA3710" s="18" t="str">
        <f>VLOOKUP(D3710, lookups!$A$2:$B$18, 2, FALSE)</f>
        <v>Medium Budget</v>
      </c>
      <c r="AB3710" s="18" t="str">
        <f t="shared" si="578"/>
        <v>Not Recommended</v>
      </c>
      <c r="AC3710" s="18" t="str">
        <f t="shared" si="579"/>
        <v>Normal</v>
      </c>
    </row>
    <row r="3711" spans="1:29" x14ac:dyDescent="0.35">
      <c r="A3711" s="18" t="s">
        <v>6243</v>
      </c>
      <c r="B3711" s="19">
        <v>40963</v>
      </c>
      <c r="C3711" s="18" t="s">
        <v>50</v>
      </c>
      <c r="D3711" s="18" t="s">
        <v>38</v>
      </c>
      <c r="E3711" s="18" t="s">
        <v>21</v>
      </c>
      <c r="F3711" s="18" t="s">
        <v>22</v>
      </c>
      <c r="G3711" s="18" t="s">
        <v>110</v>
      </c>
      <c r="H3711" s="18" t="s">
        <v>5513</v>
      </c>
      <c r="I3711" s="18" t="s">
        <v>6244</v>
      </c>
      <c r="J3711" s="20">
        <v>975</v>
      </c>
      <c r="K3711" s="20">
        <v>4184</v>
      </c>
      <c r="L3711" s="20">
        <v>6</v>
      </c>
      <c r="M3711" s="20">
        <v>0</v>
      </c>
      <c r="N3711" s="20">
        <v>6.4</v>
      </c>
      <c r="O3711" s="20">
        <v>62</v>
      </c>
      <c r="P3711" s="20">
        <v>101</v>
      </c>
      <c r="Q3711" s="3">
        <v>6643</v>
      </c>
      <c r="R3711" s="3">
        <v>900000</v>
      </c>
      <c r="S3711" s="3">
        <f t="shared" si="570"/>
        <v>-893357</v>
      </c>
      <c r="T3711" s="4">
        <f t="shared" si="571"/>
        <v>-0.99261888888888894</v>
      </c>
      <c r="U3711" s="5">
        <f t="shared" si="572"/>
        <v>25.202952444444445</v>
      </c>
      <c r="V3711" s="2">
        <f t="shared" si="573"/>
        <v>2012</v>
      </c>
      <c r="W3711" s="18" t="str">
        <f t="shared" si="574"/>
        <v>fevral</v>
      </c>
      <c r="X3711" s="18" t="str">
        <f t="shared" si="575"/>
        <v>Ramaa Mosley</v>
      </c>
      <c r="Y3711" s="18" t="str">
        <f t="shared" si="576"/>
        <v>THE BRASS TEAPOT</v>
      </c>
      <c r="Z3711" s="18" t="str">
        <f t="shared" si="577"/>
        <v>Normal</v>
      </c>
      <c r="AA3711" s="18" t="str">
        <f>VLOOKUP(D3711, lookups!$A$2:$B$18, 2, FALSE)</f>
        <v>Medium Budget</v>
      </c>
      <c r="AB3711" s="18" t="str">
        <f t="shared" si="578"/>
        <v>Not Recommended</v>
      </c>
      <c r="AC3711" s="18" t="str">
        <f t="shared" si="579"/>
        <v>Normal</v>
      </c>
    </row>
    <row r="3712" spans="1:29" x14ac:dyDescent="0.35">
      <c r="A3712" s="18" t="s">
        <v>4482</v>
      </c>
      <c r="B3712" s="19">
        <v>38828</v>
      </c>
      <c r="C3712" s="18" t="s">
        <v>50</v>
      </c>
      <c r="D3712" s="18" t="s">
        <v>38</v>
      </c>
      <c r="E3712" s="18" t="s">
        <v>21</v>
      </c>
      <c r="F3712" s="18" t="s">
        <v>22</v>
      </c>
      <c r="G3712" s="18" t="s">
        <v>110</v>
      </c>
      <c r="H3712" s="18" t="s">
        <v>2422</v>
      </c>
      <c r="I3712" s="18" t="s">
        <v>4483</v>
      </c>
      <c r="J3712" s="20">
        <v>975</v>
      </c>
      <c r="K3712" s="20">
        <v>2694</v>
      </c>
      <c r="L3712" s="20">
        <v>0</v>
      </c>
      <c r="M3712" s="20">
        <v>0</v>
      </c>
      <c r="N3712" s="20">
        <v>6.9</v>
      </c>
      <c r="O3712" s="20">
        <v>56</v>
      </c>
      <c r="P3712" s="20">
        <v>81</v>
      </c>
      <c r="Q3712" s="3">
        <v>6387</v>
      </c>
      <c r="R3712" s="3">
        <v>1000000</v>
      </c>
      <c r="S3712" s="3">
        <f t="shared" si="570"/>
        <v>-993613</v>
      </c>
      <c r="T3712" s="4">
        <f t="shared" si="571"/>
        <v>-0.99361299999999997</v>
      </c>
      <c r="U3712" s="5">
        <f t="shared" si="572"/>
        <v>27.202554800000001</v>
      </c>
      <c r="V3712" s="2">
        <f t="shared" si="573"/>
        <v>2006</v>
      </c>
      <c r="W3712" s="18" t="str">
        <f t="shared" si="574"/>
        <v>aprel</v>
      </c>
      <c r="X3712" s="18" t="str">
        <f t="shared" si="575"/>
        <v>Hal Haberman</v>
      </c>
      <c r="Y3712" s="18" t="str">
        <f t="shared" si="576"/>
        <v>SPECİAL</v>
      </c>
      <c r="Z3712" s="18" t="str">
        <f t="shared" si="577"/>
        <v>Normal</v>
      </c>
      <c r="AA3712" s="18" t="str">
        <f>VLOOKUP(D3712, lookups!$A$2:$B$18, 2, FALSE)</f>
        <v>Medium Budget</v>
      </c>
      <c r="AB3712" s="18" t="str">
        <f t="shared" si="578"/>
        <v>Not Recommended</v>
      </c>
      <c r="AC3712" s="18" t="str">
        <f t="shared" si="579"/>
        <v>Normal</v>
      </c>
    </row>
    <row r="3713" spans="1:29" x14ac:dyDescent="0.35">
      <c r="A3713" s="18" t="s">
        <v>3636</v>
      </c>
      <c r="B3713" s="19">
        <v>38222</v>
      </c>
      <c r="C3713" s="18" t="s">
        <v>19</v>
      </c>
      <c r="D3713" s="18" t="s">
        <v>20</v>
      </c>
      <c r="E3713" s="18" t="s">
        <v>21</v>
      </c>
      <c r="F3713" s="18" t="s">
        <v>101</v>
      </c>
      <c r="H3713" s="18" t="s">
        <v>3637</v>
      </c>
      <c r="I3713" s="18" t="s">
        <v>3638</v>
      </c>
      <c r="J3713" s="20">
        <v>680</v>
      </c>
      <c r="K3713" s="20">
        <v>1311</v>
      </c>
      <c r="L3713" s="20">
        <v>222</v>
      </c>
      <c r="M3713" s="20">
        <v>0</v>
      </c>
      <c r="N3713" s="20">
        <v>7.7</v>
      </c>
      <c r="O3713" s="20">
        <v>99</v>
      </c>
      <c r="P3713" s="20">
        <v>90</v>
      </c>
      <c r="Q3713" s="3">
        <v>6013</v>
      </c>
      <c r="R3713" s="3">
        <v>695393</v>
      </c>
      <c r="S3713" s="3">
        <f t="shared" si="570"/>
        <v>-689380</v>
      </c>
      <c r="T3713" s="4">
        <f t="shared" si="571"/>
        <v>-0.99135309098596047</v>
      </c>
      <c r="U3713" s="5">
        <f t="shared" si="572"/>
        <v>30.403458763605617</v>
      </c>
      <c r="V3713" s="2">
        <f t="shared" si="573"/>
        <v>2004</v>
      </c>
      <c r="W3713" s="18" t="str">
        <f t="shared" si="574"/>
        <v>avgust</v>
      </c>
      <c r="X3713" s="18" t="str">
        <f t="shared" si="575"/>
        <v>Shane Meadows</v>
      </c>
      <c r="Y3713" s="18" t="str">
        <f t="shared" si="576"/>
        <v>DEAD MAN'S SHOES</v>
      </c>
      <c r="Z3713" s="18" t="str">
        <f t="shared" si="577"/>
        <v>Normal</v>
      </c>
      <c r="AA3713" s="18" t="str">
        <f>VLOOKUP(D3713, lookups!$A$2:$B$18, 2, FALSE)</f>
        <v>Medium Budget</v>
      </c>
      <c r="AB3713" s="18" t="str">
        <f t="shared" si="578"/>
        <v>Not Recommended</v>
      </c>
      <c r="AC3713" s="18" t="str">
        <f t="shared" si="579"/>
        <v>Normal</v>
      </c>
    </row>
    <row r="3714" spans="1:29" x14ac:dyDescent="0.35">
      <c r="A3714" s="18" t="s">
        <v>6805</v>
      </c>
      <c r="B3714" s="19">
        <v>41713</v>
      </c>
      <c r="C3714" s="18" t="s">
        <v>50</v>
      </c>
      <c r="D3714" s="18" t="s">
        <v>195</v>
      </c>
      <c r="E3714" s="18" t="s">
        <v>21</v>
      </c>
      <c r="F3714" s="18" t="s">
        <v>22</v>
      </c>
      <c r="H3714" s="18" t="s">
        <v>6806</v>
      </c>
      <c r="I3714" s="18" t="s">
        <v>6807</v>
      </c>
      <c r="J3714" s="20">
        <v>0</v>
      </c>
      <c r="K3714" s="20">
        <v>0</v>
      </c>
      <c r="L3714" s="20">
        <v>0</v>
      </c>
      <c r="M3714" s="20">
        <v>116</v>
      </c>
      <c r="N3714" s="20">
        <v>7.1</v>
      </c>
      <c r="O3714" s="20">
        <v>18</v>
      </c>
      <c r="P3714" s="20">
        <v>80</v>
      </c>
      <c r="Q3714" s="3">
        <v>5858</v>
      </c>
      <c r="R3714" s="3">
        <v>150000</v>
      </c>
      <c r="S3714" s="3">
        <f t="shared" si="570"/>
        <v>-144142</v>
      </c>
      <c r="T3714" s="4">
        <f t="shared" si="571"/>
        <v>-0.96094666666666662</v>
      </c>
      <c r="U3714" s="5">
        <f t="shared" si="572"/>
        <v>28.027221333333333</v>
      </c>
      <c r="V3714" s="2">
        <f t="shared" si="573"/>
        <v>2014</v>
      </c>
      <c r="W3714" s="18" t="str">
        <f t="shared" si="574"/>
        <v>mart</v>
      </c>
      <c r="X3714" s="18" t="str">
        <f t="shared" si="575"/>
        <v>Sara Newens</v>
      </c>
      <c r="Y3714" s="18" t="str">
        <f t="shared" si="576"/>
        <v>TOP SPİN</v>
      </c>
      <c r="Z3714" s="18" t="str">
        <f t="shared" si="577"/>
        <v>Normal</v>
      </c>
      <c r="AA3714" s="18" t="str">
        <f>VLOOKUP(D3714, lookups!$A$2:$B$18, 2, FALSE)</f>
        <v>Low Budget</v>
      </c>
      <c r="AB3714" s="18" t="str">
        <f t="shared" si="578"/>
        <v>Not Recommended</v>
      </c>
      <c r="AC3714" s="18" t="str">
        <f t="shared" si="579"/>
        <v>Normal</v>
      </c>
    </row>
    <row r="3715" spans="1:29" x14ac:dyDescent="0.35">
      <c r="A3715" s="18" t="s">
        <v>2300</v>
      </c>
      <c r="B3715" s="19">
        <v>36709</v>
      </c>
      <c r="C3715" s="18" t="s">
        <v>50</v>
      </c>
      <c r="D3715" s="18" t="s">
        <v>109</v>
      </c>
      <c r="E3715" s="18" t="s">
        <v>28</v>
      </c>
      <c r="F3715" s="18" t="s">
        <v>29</v>
      </c>
      <c r="G3715" s="18" t="s">
        <v>110</v>
      </c>
      <c r="H3715" s="18" t="s">
        <v>2301</v>
      </c>
      <c r="I3715" s="18" t="s">
        <v>2302</v>
      </c>
      <c r="J3715" s="20">
        <v>127</v>
      </c>
      <c r="K3715" s="20">
        <v>163</v>
      </c>
      <c r="L3715" s="20">
        <v>24</v>
      </c>
      <c r="M3715" s="20">
        <v>560</v>
      </c>
      <c r="N3715" s="20">
        <v>6.1</v>
      </c>
      <c r="O3715" s="20">
        <v>62</v>
      </c>
      <c r="P3715" s="20">
        <v>103</v>
      </c>
      <c r="Q3715" s="3">
        <v>5725</v>
      </c>
      <c r="R3715" s="3">
        <v>8400000</v>
      </c>
      <c r="S3715" s="3">
        <f t="shared" ref="S3715:S3739" si="580">Q3715-R3715</f>
        <v>-8394275</v>
      </c>
      <c r="T3715" s="4">
        <f t="shared" ref="T3715:T3739" si="581">IF(R3715&gt;0, (Q3715-R3715)/R3715, 0)</f>
        <v>-0.9993184523809524</v>
      </c>
      <c r="U3715" s="5">
        <f t="shared" ref="U3715:U3739" si="582">(N3715*4) + (T3715*0.4) + (M3715/10000)</f>
        <v>24.056272619047618</v>
      </c>
      <c r="V3715" s="2">
        <f t="shared" ref="V3715:V3739" si="583">YEAR(B3715)</f>
        <v>2000</v>
      </c>
      <c r="W3715" s="18" t="str">
        <f t="shared" ref="W3715:W3739" si="584">TEXT(B3715, "mmmm")</f>
        <v>iyul</v>
      </c>
      <c r="X3715" s="18" t="str">
        <f t="shared" ref="X3715:X3739" si="585">TRIM(I3715)</f>
        <v>Stefan Ruzowitzky</v>
      </c>
      <c r="Y3715" s="18" t="str">
        <f t="shared" ref="Y3715:Y3739" si="586">UPPER(A3715)</f>
        <v>ANATOMY</v>
      </c>
      <c r="Z3715" s="18" t="str">
        <f t="shared" ref="Z3715:Z3739" si="587">IF(AND(R3715&gt;50000000, S3715&lt;0), "Underperformer", IF(AND(R3715&lt;10000000, S3715&gt;50000000), "Overperformer", "Normal"))</f>
        <v>Normal</v>
      </c>
      <c r="AA3715" s="18" t="str">
        <f>VLOOKUP(D3715, lookups!$A$2:$B$18, 2, FALSE)</f>
        <v>Low Budget</v>
      </c>
      <c r="AB3715" s="18" t="str">
        <f t="shared" ref="AB3715:AB3739" si="588">IF(AND(N3715&gt;7, T3715&gt;1, U3715&gt;70), "Recommended", "Not Recommended")</f>
        <v>Not Recommended</v>
      </c>
      <c r="AC3715" s="18" t="str">
        <f t="shared" ref="AC3715:AC3739" si="589">IF(N3715&gt;=8, "High Buzz / High Score", IF(AND(N3715&lt;6, T3715&lt;1), "High Buzz Mismatch", "Normal"))</f>
        <v>Normal</v>
      </c>
    </row>
    <row r="3716" spans="1:29" x14ac:dyDescent="0.35">
      <c r="A3716" s="18" t="s">
        <v>4614</v>
      </c>
      <c r="B3716" s="19">
        <v>39190</v>
      </c>
      <c r="C3716" s="18" t="s">
        <v>50</v>
      </c>
      <c r="D3716" s="18" t="s">
        <v>38</v>
      </c>
      <c r="E3716" s="18" t="s">
        <v>21</v>
      </c>
      <c r="F3716" s="18" t="s">
        <v>22</v>
      </c>
      <c r="G3716" s="18" t="s">
        <v>150</v>
      </c>
      <c r="H3716" s="18" t="s">
        <v>4615</v>
      </c>
      <c r="I3716" s="18" t="s">
        <v>4616</v>
      </c>
      <c r="J3716" s="20">
        <v>906</v>
      </c>
      <c r="K3716" s="20">
        <v>4725</v>
      </c>
      <c r="L3716" s="20">
        <v>7</v>
      </c>
      <c r="M3716" s="20">
        <v>160</v>
      </c>
      <c r="N3716" s="20">
        <v>3.9</v>
      </c>
      <c r="O3716" s="20">
        <v>20</v>
      </c>
      <c r="P3716" s="20">
        <v>93</v>
      </c>
      <c r="Q3716" s="3">
        <v>5561</v>
      </c>
      <c r="R3716" s="3">
        <v>10000000</v>
      </c>
      <c r="S3716" s="3">
        <f t="shared" si="580"/>
        <v>-9994439</v>
      </c>
      <c r="T3716" s="4">
        <f t="shared" si="581"/>
        <v>-0.99944390000000005</v>
      </c>
      <c r="U3716" s="5">
        <f t="shared" si="582"/>
        <v>15.216222439999999</v>
      </c>
      <c r="V3716" s="2">
        <f t="shared" si="583"/>
        <v>2007</v>
      </c>
      <c r="W3716" s="18" t="str">
        <f t="shared" si="584"/>
        <v>aprel</v>
      </c>
      <c r="X3716" s="18" t="str">
        <f t="shared" si="585"/>
        <v>Scott Marshall</v>
      </c>
      <c r="Y3716" s="18" t="str">
        <f t="shared" si="586"/>
        <v>BLONDE AMBİTİON</v>
      </c>
      <c r="Z3716" s="18" t="str">
        <f t="shared" si="587"/>
        <v>Normal</v>
      </c>
      <c r="AA3716" s="18" t="str">
        <f>VLOOKUP(D3716, lookups!$A$2:$B$18, 2, FALSE)</f>
        <v>Medium Budget</v>
      </c>
      <c r="AB3716" s="18" t="str">
        <f t="shared" si="588"/>
        <v>Not Recommended</v>
      </c>
      <c r="AC3716" s="18" t="str">
        <f t="shared" si="589"/>
        <v>High Buzz Mismatch</v>
      </c>
    </row>
    <row r="3717" spans="1:29" x14ac:dyDescent="0.35">
      <c r="A3717" s="18" t="s">
        <v>3665</v>
      </c>
      <c r="B3717" s="19">
        <v>38148</v>
      </c>
      <c r="C3717" s="18" t="s">
        <v>50</v>
      </c>
      <c r="D3717" s="18" t="s">
        <v>27</v>
      </c>
      <c r="E3717" s="18" t="s">
        <v>21</v>
      </c>
      <c r="F3717" s="18" t="s">
        <v>22</v>
      </c>
      <c r="G3717" s="18" t="s">
        <v>110</v>
      </c>
      <c r="H3717" s="18" t="s">
        <v>3666</v>
      </c>
      <c r="I3717" s="18" t="s">
        <v>3667</v>
      </c>
      <c r="J3717" s="20">
        <v>54</v>
      </c>
      <c r="K3717" s="20">
        <v>185</v>
      </c>
      <c r="L3717" s="20">
        <v>3</v>
      </c>
      <c r="M3717" s="20">
        <v>30</v>
      </c>
      <c r="N3717" s="20">
        <v>6.6</v>
      </c>
      <c r="O3717" s="20">
        <v>13</v>
      </c>
      <c r="P3717" s="20">
        <v>109</v>
      </c>
      <c r="Q3717" s="3">
        <v>5199</v>
      </c>
      <c r="R3717" s="3">
        <v>200000</v>
      </c>
      <c r="S3717" s="3">
        <f t="shared" si="580"/>
        <v>-194801</v>
      </c>
      <c r="T3717" s="4">
        <f t="shared" si="581"/>
        <v>-0.97400500000000001</v>
      </c>
      <c r="U3717" s="5">
        <f t="shared" si="582"/>
        <v>26.013397999999999</v>
      </c>
      <c r="V3717" s="2">
        <f t="shared" si="583"/>
        <v>2004</v>
      </c>
      <c r="W3717" s="18" t="str">
        <f t="shared" si="584"/>
        <v>iyun</v>
      </c>
      <c r="X3717" s="18" t="str">
        <f t="shared" si="585"/>
        <v>Eddie O'Flaherty</v>
      </c>
      <c r="Y3717" s="18" t="str">
        <f t="shared" si="586"/>
        <v>FİGHTİNG TOMMY RİLEY</v>
      </c>
      <c r="Z3717" s="18" t="str">
        <f t="shared" si="587"/>
        <v>Normal</v>
      </c>
      <c r="AA3717" s="18" t="str">
        <f>VLOOKUP(D3717, lookups!$A$2:$B$18, 2, FALSE)</f>
        <v>Medium Budget</v>
      </c>
      <c r="AB3717" s="18" t="str">
        <f t="shared" si="588"/>
        <v>Not Recommended</v>
      </c>
      <c r="AC3717" s="18" t="str">
        <f t="shared" si="589"/>
        <v>Normal</v>
      </c>
    </row>
    <row r="3718" spans="1:29" x14ac:dyDescent="0.35">
      <c r="A3718" s="18" t="s">
        <v>5387</v>
      </c>
      <c r="B3718" s="19">
        <v>39828</v>
      </c>
      <c r="C3718" s="18" t="s">
        <v>50</v>
      </c>
      <c r="D3718" s="18" t="s">
        <v>27</v>
      </c>
      <c r="E3718" s="18" t="s">
        <v>21</v>
      </c>
      <c r="F3718" s="18" t="s">
        <v>22</v>
      </c>
      <c r="G3718" s="18" t="s">
        <v>110</v>
      </c>
      <c r="H3718" s="18" t="s">
        <v>5388</v>
      </c>
      <c r="I3718" s="18" t="s">
        <v>5389</v>
      </c>
      <c r="J3718" s="20">
        <v>433</v>
      </c>
      <c r="K3718" s="20">
        <v>1929</v>
      </c>
      <c r="L3718" s="20">
        <v>15</v>
      </c>
      <c r="M3718" s="20">
        <v>448</v>
      </c>
      <c r="N3718" s="20">
        <v>5.9</v>
      </c>
      <c r="O3718" s="20">
        <v>21</v>
      </c>
      <c r="P3718" s="20">
        <v>96</v>
      </c>
      <c r="Q3718" s="3">
        <v>5005</v>
      </c>
      <c r="R3718" s="3">
        <v>3000000</v>
      </c>
      <c r="S3718" s="3">
        <f t="shared" si="580"/>
        <v>-2994995</v>
      </c>
      <c r="T3718" s="4">
        <f t="shared" si="581"/>
        <v>-0.99833166666666662</v>
      </c>
      <c r="U3718" s="5">
        <f t="shared" si="582"/>
        <v>23.245467333333334</v>
      </c>
      <c r="V3718" s="2">
        <f t="shared" si="583"/>
        <v>2009</v>
      </c>
      <c r="W3718" s="18" t="str">
        <f t="shared" si="584"/>
        <v>yanvar</v>
      </c>
      <c r="X3718" s="18" t="str">
        <f t="shared" si="585"/>
        <v>Francesca Gregorini</v>
      </c>
      <c r="Y3718" s="18" t="str">
        <f t="shared" si="586"/>
        <v>TANNER HALL</v>
      </c>
      <c r="Z3718" s="18" t="str">
        <f t="shared" si="587"/>
        <v>Normal</v>
      </c>
      <c r="AA3718" s="18" t="str">
        <f>VLOOKUP(D3718, lookups!$A$2:$B$18, 2, FALSE)</f>
        <v>Medium Budget</v>
      </c>
      <c r="AB3718" s="18" t="str">
        <f t="shared" si="588"/>
        <v>Not Recommended</v>
      </c>
      <c r="AC3718" s="18" t="str">
        <f t="shared" si="589"/>
        <v>High Buzz Mismatch</v>
      </c>
    </row>
    <row r="3719" spans="1:29" x14ac:dyDescent="0.35">
      <c r="A3719" s="18" t="s">
        <v>4919</v>
      </c>
      <c r="B3719" s="19">
        <v>39598</v>
      </c>
      <c r="C3719" s="18" t="s">
        <v>50</v>
      </c>
      <c r="D3719" s="18" t="s">
        <v>95</v>
      </c>
      <c r="E3719" s="18" t="s">
        <v>21</v>
      </c>
      <c r="F3719" s="18" t="s">
        <v>4920</v>
      </c>
      <c r="G3719" s="18" t="s">
        <v>110</v>
      </c>
      <c r="H3719" s="18" t="s">
        <v>4921</v>
      </c>
      <c r="I3719" s="18" t="s">
        <v>4922</v>
      </c>
      <c r="J3719" s="20">
        <v>29</v>
      </c>
      <c r="K3719" s="20">
        <v>86</v>
      </c>
      <c r="L3719" s="20">
        <v>5</v>
      </c>
      <c r="M3719" s="20">
        <v>1000</v>
      </c>
      <c r="N3719" s="20">
        <v>7.8</v>
      </c>
      <c r="O3719" s="20">
        <v>30</v>
      </c>
      <c r="P3719" s="20">
        <v>119</v>
      </c>
      <c r="Q3719" s="3">
        <v>4958</v>
      </c>
      <c r="R3719" s="3">
        <v>2000000</v>
      </c>
      <c r="S3719" s="3">
        <f t="shared" si="580"/>
        <v>-1995042</v>
      </c>
      <c r="T3719" s="4">
        <f t="shared" si="581"/>
        <v>-0.99752099999999999</v>
      </c>
      <c r="U3719" s="5">
        <f t="shared" si="582"/>
        <v>30.900991600000001</v>
      </c>
      <c r="V3719" s="2">
        <f t="shared" si="583"/>
        <v>2008</v>
      </c>
      <c r="W3719" s="18" t="str">
        <f t="shared" si="584"/>
        <v>may</v>
      </c>
      <c r="X3719" s="18" t="str">
        <f t="shared" si="585"/>
        <v>Ralph Ziman</v>
      </c>
      <c r="Y3719" s="18" t="str">
        <f t="shared" si="586"/>
        <v>GANGSTER'S PARADİSE: JERUSALEMA</v>
      </c>
      <c r="Z3719" s="18" t="str">
        <f t="shared" si="587"/>
        <v>Normal</v>
      </c>
      <c r="AA3719" s="18" t="str">
        <f>VLOOKUP(D3719, lookups!$A$2:$B$18, 2, FALSE)</f>
        <v>High Budget</v>
      </c>
      <c r="AB3719" s="18" t="str">
        <f t="shared" si="588"/>
        <v>Not Recommended</v>
      </c>
      <c r="AC3719" s="18" t="str">
        <f t="shared" si="589"/>
        <v>Normal</v>
      </c>
    </row>
    <row r="3720" spans="1:29" x14ac:dyDescent="0.35">
      <c r="A3720" s="18" t="s">
        <v>6835</v>
      </c>
      <c r="B3720" s="19">
        <v>42057</v>
      </c>
      <c r="C3720" s="18" t="s">
        <v>50</v>
      </c>
      <c r="D3720" s="18" t="s">
        <v>58</v>
      </c>
      <c r="E3720" s="18" t="s">
        <v>21</v>
      </c>
      <c r="F3720" s="18" t="s">
        <v>22</v>
      </c>
      <c r="H3720" s="18" t="s">
        <v>6836</v>
      </c>
      <c r="I3720" s="18" t="s">
        <v>6837</v>
      </c>
      <c r="J3720" s="20">
        <v>0</v>
      </c>
      <c r="K3720" s="20">
        <v>0</v>
      </c>
      <c r="L3720" s="20">
        <v>0</v>
      </c>
      <c r="M3720" s="20">
        <v>215</v>
      </c>
      <c r="N3720" s="20">
        <v>7</v>
      </c>
      <c r="O3720" s="20">
        <v>5</v>
      </c>
      <c r="P3720" s="20">
        <v>72</v>
      </c>
      <c r="Q3720" s="3">
        <v>4914</v>
      </c>
      <c r="R3720" s="3">
        <v>150000</v>
      </c>
      <c r="S3720" s="3">
        <f t="shared" si="580"/>
        <v>-145086</v>
      </c>
      <c r="T3720" s="4">
        <f t="shared" si="581"/>
        <v>-0.96723999999999999</v>
      </c>
      <c r="U3720" s="5">
        <f t="shared" si="582"/>
        <v>27.634604</v>
      </c>
      <c r="V3720" s="2">
        <f t="shared" si="583"/>
        <v>2015</v>
      </c>
      <c r="W3720" s="18" t="str">
        <f t="shared" si="584"/>
        <v>fevral</v>
      </c>
      <c r="X3720" s="18" t="str">
        <f t="shared" si="585"/>
        <v>Dena Seidel</v>
      </c>
      <c r="Y3720" s="18" t="str">
        <f t="shared" si="586"/>
        <v>ANTARCTİC EDGE: 70Â° SOUTH</v>
      </c>
      <c r="Z3720" s="18" t="str">
        <f t="shared" si="587"/>
        <v>Normal</v>
      </c>
      <c r="AA3720" s="18" t="str">
        <f>VLOOKUP(D3720, lookups!$A$2:$B$18, 2, FALSE)</f>
        <v>High Budget</v>
      </c>
      <c r="AB3720" s="18" t="str">
        <f t="shared" si="588"/>
        <v>Not Recommended</v>
      </c>
      <c r="AC3720" s="18" t="str">
        <f t="shared" si="589"/>
        <v>Normal</v>
      </c>
    </row>
    <row r="3721" spans="1:29" x14ac:dyDescent="0.35">
      <c r="A3721" s="18" t="s">
        <v>6502</v>
      </c>
      <c r="B3721" s="19">
        <v>41358</v>
      </c>
      <c r="C3721" s="18" t="s">
        <v>50</v>
      </c>
      <c r="D3721" s="18" t="s">
        <v>58</v>
      </c>
      <c r="E3721" s="18" t="s">
        <v>21</v>
      </c>
      <c r="F3721" s="18" t="s">
        <v>101</v>
      </c>
      <c r="G3721" s="18" t="s">
        <v>102</v>
      </c>
      <c r="H3721" s="18" t="s">
        <v>2283</v>
      </c>
      <c r="I3721" s="18" t="s">
        <v>6503</v>
      </c>
      <c r="J3721" s="20">
        <v>2000</v>
      </c>
      <c r="K3721" s="20">
        <v>2450</v>
      </c>
      <c r="L3721" s="20">
        <v>3</v>
      </c>
      <c r="M3721" s="20">
        <v>0</v>
      </c>
      <c r="N3721" s="20">
        <v>5.4</v>
      </c>
      <c r="O3721" s="20">
        <v>28</v>
      </c>
      <c r="P3721" s="20">
        <v>100</v>
      </c>
      <c r="Q3721" s="3">
        <v>4756</v>
      </c>
      <c r="R3721" s="3">
        <v>25000000</v>
      </c>
      <c r="S3721" s="3">
        <f t="shared" si="580"/>
        <v>-24995244</v>
      </c>
      <c r="T3721" s="4">
        <f t="shared" si="581"/>
        <v>-0.99980975999999999</v>
      </c>
      <c r="U3721" s="5">
        <f t="shared" si="582"/>
        <v>21.200076096</v>
      </c>
      <c r="V3721" s="2">
        <f t="shared" si="583"/>
        <v>2013</v>
      </c>
      <c r="W3721" s="18" t="str">
        <f t="shared" si="584"/>
        <v>mart</v>
      </c>
      <c r="X3721" s="18" t="str">
        <f t="shared" si="585"/>
        <v>Jonathan Newman</v>
      </c>
      <c r="Y3721" s="18" t="str">
        <f t="shared" si="586"/>
        <v>THE ADVENTURER: THE CURSE OF THE MİDAS BOX</v>
      </c>
      <c r="Z3721" s="18" t="str">
        <f t="shared" si="587"/>
        <v>Normal</v>
      </c>
      <c r="AA3721" s="18" t="str">
        <f>VLOOKUP(D3721, lookups!$A$2:$B$18, 2, FALSE)</f>
        <v>High Budget</v>
      </c>
      <c r="AB3721" s="18" t="str">
        <f t="shared" si="588"/>
        <v>Not Recommended</v>
      </c>
      <c r="AC3721" s="18" t="str">
        <f t="shared" si="589"/>
        <v>High Buzz Mismatch</v>
      </c>
    </row>
    <row r="3722" spans="1:29" x14ac:dyDescent="0.35">
      <c r="A3722" s="18" t="s">
        <v>5910</v>
      </c>
      <c r="B3722" s="19">
        <v>40842</v>
      </c>
      <c r="C3722" s="18" t="s">
        <v>50</v>
      </c>
      <c r="D3722" s="18" t="s">
        <v>38</v>
      </c>
      <c r="E3722" s="18" t="s">
        <v>21</v>
      </c>
      <c r="F3722" s="18" t="s">
        <v>22</v>
      </c>
      <c r="G3722" s="18" t="s">
        <v>23</v>
      </c>
      <c r="H3722" s="18" t="s">
        <v>5911</v>
      </c>
      <c r="I3722" s="18" t="s">
        <v>1280</v>
      </c>
      <c r="J3722" s="20">
        <v>296</v>
      </c>
      <c r="K3722" s="20">
        <v>690</v>
      </c>
      <c r="L3722" s="20">
        <v>0</v>
      </c>
      <c r="M3722" s="20">
        <v>413</v>
      </c>
      <c r="N3722" s="20">
        <v>6.4</v>
      </c>
      <c r="O3722" s="20">
        <v>14</v>
      </c>
      <c r="P3722" s="20">
        <v>95</v>
      </c>
      <c r="Q3722" s="3">
        <v>4584</v>
      </c>
      <c r="R3722" s="3">
        <v>9000</v>
      </c>
      <c r="S3722" s="3">
        <f t="shared" si="580"/>
        <v>-4416</v>
      </c>
      <c r="T3722" s="4">
        <f t="shared" si="581"/>
        <v>-0.49066666666666664</v>
      </c>
      <c r="U3722" s="5">
        <f t="shared" si="582"/>
        <v>25.445033333333335</v>
      </c>
      <c r="V3722" s="2">
        <f t="shared" si="583"/>
        <v>2011</v>
      </c>
      <c r="W3722" s="18" t="str">
        <f t="shared" si="584"/>
        <v>oktyabr</v>
      </c>
      <c r="X3722" s="18" t="str">
        <f t="shared" si="585"/>
        <v>Edward Burns</v>
      </c>
      <c r="Y3722" s="18" t="str">
        <f t="shared" si="586"/>
        <v>NEWLYWEDS</v>
      </c>
      <c r="Z3722" s="18" t="str">
        <f t="shared" si="587"/>
        <v>Normal</v>
      </c>
      <c r="AA3722" s="18" t="str">
        <f>VLOOKUP(D3722, lookups!$A$2:$B$18, 2, FALSE)</f>
        <v>Medium Budget</v>
      </c>
      <c r="AB3722" s="18" t="str">
        <f t="shared" si="588"/>
        <v>Not Recommended</v>
      </c>
      <c r="AC3722" s="18" t="str">
        <f t="shared" si="589"/>
        <v>Normal</v>
      </c>
    </row>
    <row r="3723" spans="1:29" x14ac:dyDescent="0.35">
      <c r="A3723" s="18" t="s">
        <v>6574</v>
      </c>
      <c r="B3723" s="19">
        <v>41449</v>
      </c>
      <c r="C3723" s="18" t="s">
        <v>50</v>
      </c>
      <c r="D3723" s="18" t="s">
        <v>58</v>
      </c>
      <c r="E3723" s="18" t="s">
        <v>21</v>
      </c>
      <c r="F3723" s="18" t="s">
        <v>5984</v>
      </c>
      <c r="H3723" s="18" t="s">
        <v>6575</v>
      </c>
      <c r="I3723" s="18" t="s">
        <v>6576</v>
      </c>
      <c r="J3723" s="20">
        <v>324</v>
      </c>
      <c r="K3723" s="20">
        <v>369</v>
      </c>
      <c r="L3723" s="20">
        <v>0</v>
      </c>
      <c r="M3723" s="20">
        <v>0</v>
      </c>
      <c r="N3723" s="20">
        <v>6.3</v>
      </c>
      <c r="O3723" s="20">
        <v>60</v>
      </c>
      <c r="P3723" s="20">
        <v>85</v>
      </c>
      <c r="Q3723" s="3">
        <v>4091</v>
      </c>
      <c r="R3723" s="3">
        <v>34000000</v>
      </c>
      <c r="S3723" s="3">
        <f t="shared" si="580"/>
        <v>-33995909</v>
      </c>
      <c r="T3723" s="4">
        <f t="shared" si="581"/>
        <v>-0.99987967647058829</v>
      </c>
      <c r="U3723" s="5">
        <f t="shared" si="582"/>
        <v>24.800048129411763</v>
      </c>
      <c r="V3723" s="2">
        <f t="shared" si="583"/>
        <v>2013</v>
      </c>
      <c r="W3723" s="18" t="str">
        <f t="shared" si="584"/>
        <v>iyun</v>
      </c>
      <c r="X3723" s="18" t="str">
        <f t="shared" si="585"/>
        <v>Jeremy Degruson</v>
      </c>
      <c r="Y3723" s="18" t="str">
        <f t="shared" si="586"/>
        <v>THUNDER AND THE HOUSE OF MAGİC</v>
      </c>
      <c r="Z3723" s="18" t="str">
        <f t="shared" si="587"/>
        <v>Normal</v>
      </c>
      <c r="AA3723" s="18" t="str">
        <f>VLOOKUP(D3723, lookups!$A$2:$B$18, 2, FALSE)</f>
        <v>High Budget</v>
      </c>
      <c r="AB3723" s="18" t="str">
        <f t="shared" si="588"/>
        <v>Not Recommended</v>
      </c>
      <c r="AC3723" s="18" t="str">
        <f t="shared" si="589"/>
        <v>Normal</v>
      </c>
    </row>
    <row r="3724" spans="1:29" x14ac:dyDescent="0.35">
      <c r="A3724" s="18" t="s">
        <v>6143</v>
      </c>
      <c r="B3724" s="19">
        <v>41264</v>
      </c>
      <c r="C3724" s="18" t="s">
        <v>50</v>
      </c>
      <c r="D3724" s="18" t="s">
        <v>27</v>
      </c>
      <c r="E3724" s="18" t="s">
        <v>21</v>
      </c>
      <c r="F3724" s="18" t="s">
        <v>356</v>
      </c>
      <c r="G3724" s="18" t="s">
        <v>110</v>
      </c>
      <c r="H3724" s="18" t="s">
        <v>6144</v>
      </c>
      <c r="I3724" s="18" t="s">
        <v>6145</v>
      </c>
      <c r="J3724" s="20">
        <v>223</v>
      </c>
      <c r="K3724" s="20">
        <v>242</v>
      </c>
      <c r="L3724" s="20">
        <v>55</v>
      </c>
      <c r="M3724" s="20">
        <v>657</v>
      </c>
      <c r="N3724" s="20">
        <v>5.2</v>
      </c>
      <c r="O3724" s="20">
        <v>36</v>
      </c>
      <c r="P3724" s="20">
        <v>93</v>
      </c>
      <c r="Q3724" s="3">
        <v>4063</v>
      </c>
      <c r="R3724" s="3">
        <v>4000000</v>
      </c>
      <c r="S3724" s="3">
        <f t="shared" si="580"/>
        <v>-3995937</v>
      </c>
      <c r="T3724" s="4">
        <f t="shared" si="581"/>
        <v>-0.99898425000000002</v>
      </c>
      <c r="U3724" s="5">
        <f t="shared" si="582"/>
        <v>20.4661063</v>
      </c>
      <c r="V3724" s="2">
        <f t="shared" si="583"/>
        <v>2012</v>
      </c>
      <c r="W3724" s="18" t="str">
        <f t="shared" si="584"/>
        <v>dekabr</v>
      </c>
      <c r="X3724" s="18" t="str">
        <f t="shared" si="585"/>
        <v>Ruba Nadda</v>
      </c>
      <c r="Y3724" s="18" t="str">
        <f t="shared" si="586"/>
        <v>INESCAPABLE</v>
      </c>
      <c r="Z3724" s="18" t="str">
        <f t="shared" si="587"/>
        <v>Normal</v>
      </c>
      <c r="AA3724" s="18" t="str">
        <f>VLOOKUP(D3724, lookups!$A$2:$B$18, 2, FALSE)</f>
        <v>Medium Budget</v>
      </c>
      <c r="AB3724" s="18" t="str">
        <f t="shared" si="588"/>
        <v>Not Recommended</v>
      </c>
      <c r="AC3724" s="18" t="str">
        <f t="shared" si="589"/>
        <v>High Buzz Mismatch</v>
      </c>
    </row>
    <row r="3725" spans="1:29" x14ac:dyDescent="0.35">
      <c r="A3725" s="18" t="s">
        <v>6537</v>
      </c>
      <c r="B3725" s="19">
        <v>41388</v>
      </c>
      <c r="C3725" s="18" t="s">
        <v>50</v>
      </c>
      <c r="D3725" s="18" t="s">
        <v>38</v>
      </c>
      <c r="E3725" s="18" t="s">
        <v>918</v>
      </c>
      <c r="F3725" s="18" t="s">
        <v>22</v>
      </c>
      <c r="H3725" s="18" t="s">
        <v>6538</v>
      </c>
      <c r="I3725" s="18" t="s">
        <v>6539</v>
      </c>
      <c r="J3725" s="20">
        <v>3</v>
      </c>
      <c r="K3725" s="20">
        <v>5</v>
      </c>
      <c r="L3725" s="20">
        <v>0</v>
      </c>
      <c r="M3725" s="20">
        <v>75</v>
      </c>
      <c r="N3725" s="20">
        <v>7.2</v>
      </c>
      <c r="O3725" s="20">
        <v>1</v>
      </c>
      <c r="P3725" s="20">
        <v>110</v>
      </c>
      <c r="Q3725" s="3">
        <v>3830</v>
      </c>
      <c r="R3725" s="3">
        <v>1200000</v>
      </c>
      <c r="S3725" s="3">
        <f t="shared" si="580"/>
        <v>-1196170</v>
      </c>
      <c r="T3725" s="4">
        <f t="shared" si="581"/>
        <v>-0.9968083333333333</v>
      </c>
      <c r="U3725" s="5">
        <f t="shared" si="582"/>
        <v>28.408776666666668</v>
      </c>
      <c r="V3725" s="2">
        <f t="shared" si="583"/>
        <v>2013</v>
      </c>
      <c r="W3725" s="18" t="str">
        <f t="shared" si="584"/>
        <v>aprel</v>
      </c>
      <c r="X3725" s="18" t="str">
        <f t="shared" si="585"/>
        <v>Tom Sanchez</v>
      </c>
      <c r="Y3725" s="18" t="str">
        <f t="shared" si="586"/>
        <v>THE KNİFE OF DON JUAN</v>
      </c>
      <c r="Z3725" s="18" t="str">
        <f t="shared" si="587"/>
        <v>Normal</v>
      </c>
      <c r="AA3725" s="18" t="str">
        <f>VLOOKUP(D3725, lookups!$A$2:$B$18, 2, FALSE)</f>
        <v>Medium Budget</v>
      </c>
      <c r="AB3725" s="18" t="str">
        <f t="shared" si="588"/>
        <v>Not Recommended</v>
      </c>
      <c r="AC3725" s="18" t="str">
        <f t="shared" si="589"/>
        <v>Normal</v>
      </c>
    </row>
    <row r="3726" spans="1:29" x14ac:dyDescent="0.35">
      <c r="A3726" s="18" t="s">
        <v>5101</v>
      </c>
      <c r="B3726" s="19">
        <v>39806</v>
      </c>
      <c r="C3726" s="18" t="s">
        <v>50</v>
      </c>
      <c r="D3726" s="18" t="s">
        <v>20</v>
      </c>
      <c r="E3726" s="18" t="s">
        <v>21</v>
      </c>
      <c r="F3726" s="18" t="s">
        <v>1895</v>
      </c>
      <c r="G3726" s="18" t="s">
        <v>110</v>
      </c>
      <c r="H3726" s="18" t="s">
        <v>5102</v>
      </c>
      <c r="I3726" s="18" t="s">
        <v>5103</v>
      </c>
      <c r="J3726" s="20">
        <v>439</v>
      </c>
      <c r="K3726" s="20">
        <v>940</v>
      </c>
      <c r="L3726" s="20">
        <v>275</v>
      </c>
      <c r="M3726" s="20">
        <v>0</v>
      </c>
      <c r="N3726" s="20">
        <v>6.1</v>
      </c>
      <c r="O3726" s="20">
        <v>71</v>
      </c>
      <c r="P3726" s="20">
        <v>104</v>
      </c>
      <c r="Q3726" s="3">
        <v>3607</v>
      </c>
      <c r="R3726" s="3">
        <v>10000000</v>
      </c>
      <c r="S3726" s="3">
        <f t="shared" si="580"/>
        <v>-9996393</v>
      </c>
      <c r="T3726" s="4">
        <f t="shared" si="581"/>
        <v>-0.99963930000000001</v>
      </c>
      <c r="U3726" s="5">
        <f t="shared" si="582"/>
        <v>24.000144279999997</v>
      </c>
      <c r="V3726" s="2">
        <f t="shared" si="583"/>
        <v>2008</v>
      </c>
      <c r="W3726" s="18" t="str">
        <f t="shared" si="584"/>
        <v>dekabr</v>
      </c>
      <c r="X3726" s="18" t="str">
        <f t="shared" si="585"/>
        <v>Ãlex de la Iglesia</v>
      </c>
      <c r="Y3726" s="18" t="str">
        <f t="shared" si="586"/>
        <v>THE OXFORD MURDERS</v>
      </c>
      <c r="Z3726" s="18" t="str">
        <f t="shared" si="587"/>
        <v>Normal</v>
      </c>
      <c r="AA3726" s="18" t="str">
        <f>VLOOKUP(D3726, lookups!$A$2:$B$18, 2, FALSE)</f>
        <v>Medium Budget</v>
      </c>
      <c r="AB3726" s="18" t="str">
        <f t="shared" si="588"/>
        <v>Not Recommended</v>
      </c>
      <c r="AC3726" s="18" t="str">
        <f t="shared" si="589"/>
        <v>Normal</v>
      </c>
    </row>
    <row r="3727" spans="1:29" x14ac:dyDescent="0.35">
      <c r="A3727" s="18" t="s">
        <v>4994</v>
      </c>
      <c r="B3727" s="19">
        <v>39456</v>
      </c>
      <c r="C3727" s="18" t="s">
        <v>50</v>
      </c>
      <c r="D3727" s="18" t="s">
        <v>333</v>
      </c>
      <c r="E3727" s="18" t="s">
        <v>21</v>
      </c>
      <c r="F3727" s="18" t="s">
        <v>356</v>
      </c>
      <c r="G3727" s="18" t="s">
        <v>23</v>
      </c>
      <c r="H3727" s="18" t="s">
        <v>4995</v>
      </c>
      <c r="I3727" s="18" t="s">
        <v>4996</v>
      </c>
      <c r="J3727" s="20">
        <v>413</v>
      </c>
      <c r="K3727" s="20">
        <v>721</v>
      </c>
      <c r="L3727" s="20">
        <v>49</v>
      </c>
      <c r="M3727" s="20">
        <v>0</v>
      </c>
      <c r="N3727" s="20">
        <v>6.7</v>
      </c>
      <c r="O3727" s="20">
        <v>178</v>
      </c>
      <c r="P3727" s="20">
        <v>95</v>
      </c>
      <c r="Q3727" s="3">
        <v>3478</v>
      </c>
      <c r="R3727" s="3">
        <v>1500000</v>
      </c>
      <c r="S3727" s="3">
        <f t="shared" si="580"/>
        <v>-1496522</v>
      </c>
      <c r="T3727" s="4">
        <f t="shared" si="581"/>
        <v>-0.99768133333333331</v>
      </c>
      <c r="U3727" s="5">
        <f t="shared" si="582"/>
        <v>26.400927466666666</v>
      </c>
      <c r="V3727" s="2">
        <f t="shared" si="583"/>
        <v>2008</v>
      </c>
      <c r="W3727" s="18" t="str">
        <f t="shared" si="584"/>
        <v>yanvar</v>
      </c>
      <c r="X3727" s="18" t="str">
        <f t="shared" si="585"/>
        <v>Bruce McDonald</v>
      </c>
      <c r="Y3727" s="18" t="str">
        <f t="shared" si="586"/>
        <v>PONTYPOOL</v>
      </c>
      <c r="Z3727" s="18" t="str">
        <f t="shared" si="587"/>
        <v>Normal</v>
      </c>
      <c r="AA3727" s="18" t="str">
        <f>VLOOKUP(D3727, lookups!$A$2:$B$18, 2, FALSE)</f>
        <v>Low Budget</v>
      </c>
      <c r="AB3727" s="18" t="str">
        <f t="shared" si="588"/>
        <v>Not Recommended</v>
      </c>
      <c r="AC3727" s="18" t="str">
        <f t="shared" si="589"/>
        <v>Normal</v>
      </c>
    </row>
    <row r="3728" spans="1:29" x14ac:dyDescent="0.35">
      <c r="A3728" s="18" t="s">
        <v>6923</v>
      </c>
      <c r="B3728" s="19">
        <v>42224</v>
      </c>
      <c r="C3728" s="18" t="s">
        <v>50</v>
      </c>
      <c r="D3728" s="18" t="s">
        <v>20</v>
      </c>
      <c r="E3728" s="18" t="s">
        <v>21</v>
      </c>
      <c r="F3728" s="18" t="s">
        <v>22</v>
      </c>
      <c r="G3728" s="18" t="s">
        <v>110</v>
      </c>
      <c r="H3728" s="18" t="s">
        <v>6924</v>
      </c>
      <c r="I3728" s="18" t="s">
        <v>6925</v>
      </c>
      <c r="J3728" s="20">
        <v>128</v>
      </c>
      <c r="K3728" s="20">
        <v>214</v>
      </c>
      <c r="L3728" s="20">
        <v>7</v>
      </c>
      <c r="M3728" s="20">
        <v>305</v>
      </c>
      <c r="N3728" s="20">
        <v>7.2</v>
      </c>
      <c r="O3728" s="20">
        <v>4</v>
      </c>
      <c r="P3728" s="20">
        <v>125</v>
      </c>
      <c r="Q3728" s="3">
        <v>3330</v>
      </c>
      <c r="R3728" s="3">
        <v>2100000</v>
      </c>
      <c r="S3728" s="3">
        <f t="shared" si="580"/>
        <v>-2096670</v>
      </c>
      <c r="T3728" s="4">
        <f t="shared" si="581"/>
        <v>-0.9984142857142857</v>
      </c>
      <c r="U3728" s="5">
        <f t="shared" si="582"/>
        <v>28.431134285714286</v>
      </c>
      <c r="V3728" s="2">
        <f t="shared" si="583"/>
        <v>2015</v>
      </c>
      <c r="W3728" s="18" t="str">
        <f t="shared" si="584"/>
        <v>avgust</v>
      </c>
      <c r="X3728" s="18" t="str">
        <f t="shared" si="585"/>
        <v>Robert Fontaine</v>
      </c>
      <c r="Y3728" s="18" t="str">
        <f t="shared" si="586"/>
        <v>Mİ AMERİCA</v>
      </c>
      <c r="Z3728" s="18" t="str">
        <f t="shared" si="587"/>
        <v>Normal</v>
      </c>
      <c r="AA3728" s="18" t="str">
        <f>VLOOKUP(D3728, lookups!$A$2:$B$18, 2, FALSE)</f>
        <v>Medium Budget</v>
      </c>
      <c r="AB3728" s="18" t="str">
        <f t="shared" si="588"/>
        <v>Not Recommended</v>
      </c>
      <c r="AC3728" s="18" t="str">
        <f t="shared" si="589"/>
        <v>Normal</v>
      </c>
    </row>
    <row r="3729" spans="1:29" x14ac:dyDescent="0.35">
      <c r="A3729" s="18" t="s">
        <v>6320</v>
      </c>
      <c r="B3729" s="19">
        <v>41072</v>
      </c>
      <c r="C3729" s="18" t="s">
        <v>50</v>
      </c>
      <c r="D3729" s="18" t="s">
        <v>38</v>
      </c>
      <c r="E3729" s="18" t="s">
        <v>21</v>
      </c>
      <c r="F3729" s="18" t="s">
        <v>22</v>
      </c>
      <c r="G3729" s="18" t="s">
        <v>150</v>
      </c>
      <c r="H3729" s="18" t="s">
        <v>1764</v>
      </c>
      <c r="I3729" s="18" t="s">
        <v>1198</v>
      </c>
      <c r="J3729" s="20">
        <v>1000</v>
      </c>
      <c r="K3729" s="20">
        <v>3086</v>
      </c>
      <c r="L3729" s="20">
        <v>143</v>
      </c>
      <c r="M3729" s="20">
        <v>0</v>
      </c>
      <c r="N3729" s="20">
        <v>5.0999999999999996</v>
      </c>
      <c r="O3729" s="20">
        <v>54</v>
      </c>
      <c r="P3729" s="20">
        <v>92</v>
      </c>
      <c r="Q3729" s="3">
        <v>2964</v>
      </c>
      <c r="R3729" s="3">
        <v>16000000</v>
      </c>
      <c r="S3729" s="3">
        <f t="shared" si="580"/>
        <v>-15997036</v>
      </c>
      <c r="T3729" s="4">
        <f t="shared" si="581"/>
        <v>-0.99981474999999997</v>
      </c>
      <c r="U3729" s="5">
        <f t="shared" si="582"/>
        <v>20.000074099999999</v>
      </c>
      <c r="V3729" s="2">
        <f t="shared" si="583"/>
        <v>2012</v>
      </c>
      <c r="W3729" s="18" t="str">
        <f t="shared" si="584"/>
        <v>iyun</v>
      </c>
      <c r="X3729" s="18" t="str">
        <f t="shared" si="585"/>
        <v>Amy Heckerling</v>
      </c>
      <c r="Y3729" s="18" t="str">
        <f t="shared" si="586"/>
        <v>VAMPS</v>
      </c>
      <c r="Z3729" s="18" t="str">
        <f t="shared" si="587"/>
        <v>Normal</v>
      </c>
      <c r="AA3729" s="18" t="str">
        <f>VLOOKUP(D3729, lookups!$A$2:$B$18, 2, FALSE)</f>
        <v>Medium Budget</v>
      </c>
      <c r="AB3729" s="18" t="str">
        <f t="shared" si="588"/>
        <v>Not Recommended</v>
      </c>
      <c r="AC3729" s="18" t="str">
        <f t="shared" si="589"/>
        <v>High Buzz Mismatch</v>
      </c>
    </row>
    <row r="3730" spans="1:29" x14ac:dyDescent="0.35">
      <c r="A3730" s="18" t="s">
        <v>3376</v>
      </c>
      <c r="B3730" s="19">
        <v>37875</v>
      </c>
      <c r="C3730" s="18" t="s">
        <v>50</v>
      </c>
      <c r="D3730" s="18" t="s">
        <v>27</v>
      </c>
      <c r="E3730" s="18" t="s">
        <v>21</v>
      </c>
      <c r="F3730" s="18" t="s">
        <v>22</v>
      </c>
      <c r="G3730" s="18" t="s">
        <v>110</v>
      </c>
      <c r="H3730" s="18" t="s">
        <v>2261</v>
      </c>
      <c r="I3730" s="18" t="s">
        <v>1739</v>
      </c>
      <c r="J3730" s="20">
        <v>2000</v>
      </c>
      <c r="K3730" s="20">
        <v>2564</v>
      </c>
      <c r="L3730" s="20">
        <v>1000</v>
      </c>
      <c r="M3730" s="20">
        <v>63</v>
      </c>
      <c r="N3730" s="20">
        <v>5.4</v>
      </c>
      <c r="O3730" s="20">
        <v>22</v>
      </c>
      <c r="P3730" s="20">
        <v>111</v>
      </c>
      <c r="Q3730" s="3">
        <v>2580</v>
      </c>
      <c r="R3730" s="3">
        <v>1650000</v>
      </c>
      <c r="S3730" s="3">
        <f t="shared" si="580"/>
        <v>-1647420</v>
      </c>
      <c r="T3730" s="4">
        <f t="shared" si="581"/>
        <v>-0.99843636363636368</v>
      </c>
      <c r="U3730" s="5">
        <f t="shared" si="582"/>
        <v>21.206925454545456</v>
      </c>
      <c r="V3730" s="2">
        <f t="shared" si="583"/>
        <v>2003</v>
      </c>
      <c r="W3730" s="18" t="str">
        <f t="shared" si="584"/>
        <v>sentyabr</v>
      </c>
      <c r="X3730" s="18" t="str">
        <f t="shared" si="585"/>
        <v>Adam Goldberg</v>
      </c>
      <c r="Y3730" s="18" t="str">
        <f t="shared" si="586"/>
        <v>I LOVE YOUR WORK</v>
      </c>
      <c r="Z3730" s="18" t="str">
        <f t="shared" si="587"/>
        <v>Normal</v>
      </c>
      <c r="AA3730" s="18" t="str">
        <f>VLOOKUP(D3730, lookups!$A$2:$B$18, 2, FALSE)</f>
        <v>Medium Budget</v>
      </c>
      <c r="AB3730" s="18" t="str">
        <f t="shared" si="588"/>
        <v>Not Recommended</v>
      </c>
      <c r="AC3730" s="18" t="str">
        <f t="shared" si="589"/>
        <v>High Buzz Mismatch</v>
      </c>
    </row>
    <row r="3731" spans="1:29" x14ac:dyDescent="0.35">
      <c r="A3731" s="18" t="s">
        <v>6695</v>
      </c>
      <c r="B3731" s="19">
        <v>41971</v>
      </c>
      <c r="C3731" s="18" t="s">
        <v>50</v>
      </c>
      <c r="D3731" s="18" t="s">
        <v>3922</v>
      </c>
      <c r="E3731" s="18" t="s">
        <v>21</v>
      </c>
      <c r="F3731" s="18" t="s">
        <v>22</v>
      </c>
      <c r="G3731" s="18" t="s">
        <v>110</v>
      </c>
      <c r="H3731" s="18" t="s">
        <v>6696</v>
      </c>
      <c r="I3731" s="18" t="s">
        <v>6697</v>
      </c>
      <c r="J3731" s="20">
        <v>685</v>
      </c>
      <c r="K3731" s="20">
        <v>2048</v>
      </c>
      <c r="L3731" s="20">
        <v>0</v>
      </c>
      <c r="M3731" s="20">
        <v>261</v>
      </c>
      <c r="N3731" s="20">
        <v>4.8</v>
      </c>
      <c r="O3731" s="20">
        <v>10</v>
      </c>
      <c r="P3731" s="20">
        <v>95</v>
      </c>
      <c r="Q3731" s="3">
        <v>2468</v>
      </c>
      <c r="R3731" s="3">
        <v>300000</v>
      </c>
      <c r="S3731" s="3">
        <f t="shared" si="580"/>
        <v>-297532</v>
      </c>
      <c r="T3731" s="4">
        <f t="shared" si="581"/>
        <v>-0.99177333333333328</v>
      </c>
      <c r="U3731" s="5">
        <f t="shared" si="582"/>
        <v>18.829390666666665</v>
      </c>
      <c r="V3731" s="2">
        <f t="shared" si="583"/>
        <v>2014</v>
      </c>
      <c r="W3731" s="18" t="str">
        <f t="shared" si="584"/>
        <v>noyabr</v>
      </c>
      <c r="X3731" s="18" t="str">
        <f t="shared" si="585"/>
        <v>Bruce Dellis</v>
      </c>
      <c r="Y3731" s="18" t="str">
        <f t="shared" si="586"/>
        <v>LOCKER 13</v>
      </c>
      <c r="Z3731" s="18" t="str">
        <f t="shared" si="587"/>
        <v>Normal</v>
      </c>
      <c r="AA3731" s="18" t="str">
        <f>VLOOKUP(D3731, lookups!$A$2:$B$18, 2, FALSE)</f>
        <v>Low Budget</v>
      </c>
      <c r="AB3731" s="18" t="str">
        <f t="shared" si="588"/>
        <v>Not Recommended</v>
      </c>
      <c r="AC3731" s="18" t="str">
        <f t="shared" si="589"/>
        <v>High Buzz Mismatch</v>
      </c>
    </row>
    <row r="3732" spans="1:29" x14ac:dyDescent="0.35">
      <c r="A3732" s="18" t="s">
        <v>6260</v>
      </c>
      <c r="B3732" s="19">
        <v>41111</v>
      </c>
      <c r="C3732" s="18" t="s">
        <v>19</v>
      </c>
      <c r="D3732" s="18" t="s">
        <v>38</v>
      </c>
      <c r="E3732" s="18" t="s">
        <v>21</v>
      </c>
      <c r="F3732" s="18" t="s">
        <v>22</v>
      </c>
      <c r="G3732" s="18" t="s">
        <v>23</v>
      </c>
      <c r="H3732" s="18" t="s">
        <v>6261</v>
      </c>
      <c r="I3732" s="18" t="s">
        <v>6262</v>
      </c>
      <c r="J3732" s="20">
        <v>416</v>
      </c>
      <c r="K3732" s="20">
        <v>1611</v>
      </c>
      <c r="L3732" s="20">
        <v>5</v>
      </c>
      <c r="M3732" s="20">
        <v>655</v>
      </c>
      <c r="N3732" s="20">
        <v>5.7</v>
      </c>
      <c r="O3732" s="20">
        <v>94</v>
      </c>
      <c r="P3732" s="20">
        <v>106</v>
      </c>
      <c r="Q3732" s="3">
        <v>2436</v>
      </c>
      <c r="R3732" s="3">
        <v>2000000</v>
      </c>
      <c r="S3732" s="3">
        <f t="shared" si="580"/>
        <v>-1997564</v>
      </c>
      <c r="T3732" s="4">
        <f t="shared" si="581"/>
        <v>-0.99878199999999995</v>
      </c>
      <c r="U3732" s="5">
        <f t="shared" si="582"/>
        <v>22.465987200000001</v>
      </c>
      <c r="V3732" s="2">
        <f t="shared" si="583"/>
        <v>2012</v>
      </c>
      <c r="W3732" s="18" t="str">
        <f t="shared" si="584"/>
        <v>iyul</v>
      </c>
      <c r="X3732" s="18" t="str">
        <f t="shared" si="585"/>
        <v>Paul Bunnell</v>
      </c>
      <c r="Y3732" s="18" t="str">
        <f t="shared" si="586"/>
        <v>THE GHASTLY LOVE OF JOHNNY X</v>
      </c>
      <c r="Z3732" s="18" t="str">
        <f t="shared" si="587"/>
        <v>Normal</v>
      </c>
      <c r="AA3732" s="18" t="str">
        <f>VLOOKUP(D3732, lookups!$A$2:$B$18, 2, FALSE)</f>
        <v>Medium Budget</v>
      </c>
      <c r="AB3732" s="18" t="str">
        <f t="shared" si="588"/>
        <v>Not Recommended</v>
      </c>
      <c r="AC3732" s="18" t="str">
        <f t="shared" si="589"/>
        <v>High Buzz Mismatch</v>
      </c>
    </row>
    <row r="3733" spans="1:29" x14ac:dyDescent="0.35">
      <c r="A3733" s="18" t="s">
        <v>5999</v>
      </c>
      <c r="B3733" s="19">
        <v>40624</v>
      </c>
      <c r="C3733" s="18" t="s">
        <v>50</v>
      </c>
      <c r="D3733" s="18" t="s">
        <v>195</v>
      </c>
      <c r="E3733" s="18" t="s">
        <v>21</v>
      </c>
      <c r="F3733" s="18" t="s">
        <v>22</v>
      </c>
      <c r="I3733" s="18" t="s">
        <v>6000</v>
      </c>
      <c r="K3733" s="20">
        <v>0</v>
      </c>
      <c r="L3733" s="20">
        <v>6</v>
      </c>
      <c r="M3733" s="20">
        <v>88</v>
      </c>
      <c r="N3733" s="20">
        <v>7.2</v>
      </c>
      <c r="O3733" s="20">
        <v>3</v>
      </c>
      <c r="P3733" s="20">
        <v>80</v>
      </c>
      <c r="Q3733" s="3">
        <v>2245</v>
      </c>
      <c r="R3733" s="3">
        <v>560000</v>
      </c>
      <c r="S3733" s="3">
        <f t="shared" si="580"/>
        <v>-557755</v>
      </c>
      <c r="T3733" s="4">
        <f t="shared" si="581"/>
        <v>-0.99599107142857146</v>
      </c>
      <c r="U3733" s="5">
        <f t="shared" si="582"/>
        <v>28.410403571428574</v>
      </c>
      <c r="V3733" s="2">
        <f t="shared" si="583"/>
        <v>2011</v>
      </c>
      <c r="W3733" s="18" t="str">
        <f t="shared" si="584"/>
        <v>mart</v>
      </c>
      <c r="X3733" s="18" t="str">
        <f t="shared" si="585"/>
        <v>U. Roberto Romano</v>
      </c>
      <c r="Y3733" s="18" t="str">
        <f t="shared" si="586"/>
        <v>THE HARVEST/LA COSECHA</v>
      </c>
      <c r="Z3733" s="18" t="str">
        <f t="shared" si="587"/>
        <v>Normal</v>
      </c>
      <c r="AA3733" s="18" t="str">
        <f>VLOOKUP(D3733, lookups!$A$2:$B$18, 2, FALSE)</f>
        <v>Low Budget</v>
      </c>
      <c r="AB3733" s="18" t="str">
        <f t="shared" si="588"/>
        <v>Not Recommended</v>
      </c>
      <c r="AC3733" s="18" t="str">
        <f t="shared" si="589"/>
        <v>Normal</v>
      </c>
    </row>
    <row r="3734" spans="1:29" x14ac:dyDescent="0.35">
      <c r="A3734" s="18" t="s">
        <v>6110</v>
      </c>
      <c r="B3734" s="19">
        <v>41119</v>
      </c>
      <c r="C3734" s="18" t="s">
        <v>50</v>
      </c>
      <c r="D3734" s="18" t="s">
        <v>38</v>
      </c>
      <c r="E3734" s="18" t="s">
        <v>21</v>
      </c>
      <c r="F3734" s="18" t="s">
        <v>356</v>
      </c>
      <c r="G3734" s="18" t="s">
        <v>23</v>
      </c>
      <c r="H3734" s="18" t="s">
        <v>4995</v>
      </c>
      <c r="I3734" s="18" t="s">
        <v>6111</v>
      </c>
      <c r="J3734" s="20">
        <v>413</v>
      </c>
      <c r="K3734" s="20">
        <v>843</v>
      </c>
      <c r="L3734" s="20">
        <v>5</v>
      </c>
      <c r="M3734" s="20">
        <v>932</v>
      </c>
      <c r="N3734" s="20">
        <v>5.7</v>
      </c>
      <c r="O3734" s="20">
        <v>56</v>
      </c>
      <c r="P3734" s="20">
        <v>83</v>
      </c>
      <c r="Q3734" s="3">
        <v>1521</v>
      </c>
      <c r="R3734" s="3">
        <v>1500000</v>
      </c>
      <c r="S3734" s="3">
        <f t="shared" si="580"/>
        <v>-1498479</v>
      </c>
      <c r="T3734" s="4">
        <f t="shared" si="581"/>
        <v>-0.99898600000000004</v>
      </c>
      <c r="U3734" s="5">
        <f t="shared" si="582"/>
        <v>22.493605599999999</v>
      </c>
      <c r="V3734" s="2">
        <f t="shared" si="583"/>
        <v>2012</v>
      </c>
      <c r="W3734" s="18" t="str">
        <f t="shared" si="584"/>
        <v>iyul</v>
      </c>
      <c r="X3734" s="18" t="str">
        <f t="shared" si="585"/>
        <v>Boris Rodriguez</v>
      </c>
      <c r="Y3734" s="18" t="str">
        <f t="shared" si="586"/>
        <v>EDDİE: THE SLEEPWALKİNG CANNİBAL</v>
      </c>
      <c r="Z3734" s="18" t="str">
        <f t="shared" si="587"/>
        <v>Normal</v>
      </c>
      <c r="AA3734" s="18" t="str">
        <f>VLOOKUP(D3734, lookups!$A$2:$B$18, 2, FALSE)</f>
        <v>Medium Budget</v>
      </c>
      <c r="AB3734" s="18" t="str">
        <f t="shared" si="588"/>
        <v>Not Recommended</v>
      </c>
      <c r="AC3734" s="18" t="str">
        <f t="shared" si="589"/>
        <v>High Buzz Mismatch</v>
      </c>
    </row>
    <row r="3735" spans="1:29" x14ac:dyDescent="0.35">
      <c r="A3735" s="18" t="s">
        <v>6103</v>
      </c>
      <c r="B3735" s="19">
        <v>41153</v>
      </c>
      <c r="C3735" s="18" t="s">
        <v>50</v>
      </c>
      <c r="D3735" s="18" t="s">
        <v>38</v>
      </c>
      <c r="E3735" s="18" t="s">
        <v>21</v>
      </c>
      <c r="F3735" s="18" t="s">
        <v>22</v>
      </c>
      <c r="G3735" s="18" t="s">
        <v>23</v>
      </c>
      <c r="H3735" s="18" t="s">
        <v>6104</v>
      </c>
      <c r="I3735" s="18" t="s">
        <v>6105</v>
      </c>
      <c r="J3735" s="20">
        <v>552</v>
      </c>
      <c r="K3735" s="20">
        <v>2251</v>
      </c>
      <c r="L3735" s="20">
        <v>38</v>
      </c>
      <c r="M3735" s="20">
        <v>898</v>
      </c>
      <c r="N3735" s="20">
        <v>4.5999999999999996</v>
      </c>
      <c r="O3735" s="20">
        <v>29</v>
      </c>
      <c r="P3735" s="20">
        <v>87</v>
      </c>
      <c r="Q3735" s="3">
        <v>1332</v>
      </c>
      <c r="R3735" s="3">
        <v>500000</v>
      </c>
      <c r="S3735" s="3">
        <f t="shared" si="580"/>
        <v>-498668</v>
      </c>
      <c r="T3735" s="4">
        <f t="shared" si="581"/>
        <v>-0.997336</v>
      </c>
      <c r="U3735" s="5">
        <f t="shared" si="582"/>
        <v>18.090865599999997</v>
      </c>
      <c r="V3735" s="2">
        <f t="shared" si="583"/>
        <v>2012</v>
      </c>
      <c r="W3735" s="18" t="str">
        <f t="shared" si="584"/>
        <v>sentyabr</v>
      </c>
      <c r="X3735" s="18" t="str">
        <f t="shared" si="585"/>
        <v>Alex Craig Mann</v>
      </c>
      <c r="Y3735" s="18" t="str">
        <f t="shared" si="586"/>
        <v>DETENTİON OF THE DEAD</v>
      </c>
      <c r="Z3735" s="18" t="str">
        <f t="shared" si="587"/>
        <v>Normal</v>
      </c>
      <c r="AA3735" s="18" t="str">
        <f>VLOOKUP(D3735, lookups!$A$2:$B$18, 2, FALSE)</f>
        <v>Medium Budget</v>
      </c>
      <c r="AB3735" s="18" t="str">
        <f t="shared" si="588"/>
        <v>Not Recommended</v>
      </c>
      <c r="AC3735" s="18" t="str">
        <f t="shared" si="589"/>
        <v>High Buzz Mismatch</v>
      </c>
    </row>
    <row r="3736" spans="1:29" x14ac:dyDescent="0.35">
      <c r="A3736" s="18" t="s">
        <v>4546</v>
      </c>
      <c r="B3736" s="19">
        <v>38774</v>
      </c>
      <c r="C3736" s="18" t="s">
        <v>50</v>
      </c>
      <c r="D3736" s="18" t="s">
        <v>20</v>
      </c>
      <c r="E3736" s="18" t="s">
        <v>21</v>
      </c>
      <c r="F3736" s="18" t="s">
        <v>22</v>
      </c>
      <c r="G3736" s="18" t="s">
        <v>150</v>
      </c>
      <c r="H3736" s="18" t="s">
        <v>4547</v>
      </c>
      <c r="I3736" s="18" t="s">
        <v>4548</v>
      </c>
      <c r="J3736" s="20">
        <v>2</v>
      </c>
      <c r="K3736" s="20">
        <v>2</v>
      </c>
      <c r="L3736" s="20">
        <v>15</v>
      </c>
      <c r="M3736" s="20">
        <v>246</v>
      </c>
      <c r="N3736" s="20">
        <v>7.7</v>
      </c>
      <c r="O3736" s="20">
        <v>11</v>
      </c>
      <c r="P3736" s="20">
        <v>106</v>
      </c>
      <c r="Q3736" s="3">
        <v>1111</v>
      </c>
      <c r="R3736" s="3">
        <v>200000</v>
      </c>
      <c r="S3736" s="3">
        <f t="shared" si="580"/>
        <v>-198889</v>
      </c>
      <c r="T3736" s="4">
        <f t="shared" si="581"/>
        <v>-0.99444500000000002</v>
      </c>
      <c r="U3736" s="5">
        <f t="shared" si="582"/>
        <v>30.426822000000001</v>
      </c>
      <c r="V3736" s="2">
        <f t="shared" si="583"/>
        <v>2006</v>
      </c>
      <c r="W3736" s="18" t="str">
        <f t="shared" si="584"/>
        <v>fevral</v>
      </c>
      <c r="X3736" s="18" t="str">
        <f t="shared" si="585"/>
        <v>Ricki Stern</v>
      </c>
      <c r="Y3736" s="18" t="str">
        <f t="shared" si="586"/>
        <v>THE TRİALS OF DARRYL HUNT</v>
      </c>
      <c r="Z3736" s="18" t="str">
        <f t="shared" si="587"/>
        <v>Normal</v>
      </c>
      <c r="AA3736" s="18" t="str">
        <f>VLOOKUP(D3736, lookups!$A$2:$B$18, 2, FALSE)</f>
        <v>Medium Budget</v>
      </c>
      <c r="AB3736" s="18" t="str">
        <f t="shared" si="588"/>
        <v>Not Recommended</v>
      </c>
      <c r="AC3736" s="18" t="str">
        <f t="shared" si="589"/>
        <v>Normal</v>
      </c>
    </row>
    <row r="3737" spans="1:29" x14ac:dyDescent="0.35">
      <c r="A3737" s="18" t="s">
        <v>4367</v>
      </c>
      <c r="B3737" s="19">
        <v>38985</v>
      </c>
      <c r="C3737" s="18" t="s">
        <v>50</v>
      </c>
      <c r="D3737" s="18" t="s">
        <v>95</v>
      </c>
      <c r="E3737" s="18" t="s">
        <v>21</v>
      </c>
      <c r="F3737" s="18" t="s">
        <v>29</v>
      </c>
      <c r="G3737" s="18" t="s">
        <v>110</v>
      </c>
      <c r="H3737" s="18" t="s">
        <v>300</v>
      </c>
      <c r="I3737" s="18" t="s">
        <v>2773</v>
      </c>
      <c r="J3737" s="20">
        <v>563</v>
      </c>
      <c r="K3737" s="20">
        <v>1284</v>
      </c>
      <c r="L3737" s="20">
        <v>53</v>
      </c>
      <c r="M3737" s="20">
        <v>42</v>
      </c>
      <c r="N3737" s="20">
        <v>4.0999999999999996</v>
      </c>
      <c r="O3737" s="20">
        <v>8</v>
      </c>
      <c r="P3737" s="20">
        <v>88</v>
      </c>
      <c r="Q3737" s="3">
        <v>721</v>
      </c>
      <c r="R3737" s="3">
        <v>1000000</v>
      </c>
      <c r="S3737" s="3">
        <f t="shared" si="580"/>
        <v>-999279</v>
      </c>
      <c r="T3737" s="4">
        <f t="shared" si="581"/>
        <v>-0.99927900000000003</v>
      </c>
      <c r="U3737" s="5">
        <f t="shared" si="582"/>
        <v>16.0044884</v>
      </c>
      <c r="V3737" s="2">
        <f t="shared" si="583"/>
        <v>2006</v>
      </c>
      <c r="W3737" s="18" t="str">
        <f t="shared" si="584"/>
        <v>sentyabr</v>
      </c>
      <c r="X3737" s="18" t="str">
        <f t="shared" si="585"/>
        <v>Brian Trenchard-Smith</v>
      </c>
      <c r="Y3737" s="18" t="str">
        <f t="shared" si="586"/>
        <v>IN HER LİNE OF FİRE</v>
      </c>
      <c r="Z3737" s="18" t="str">
        <f t="shared" si="587"/>
        <v>Normal</v>
      </c>
      <c r="AA3737" s="18" t="str">
        <f>VLOOKUP(D3737, lookups!$A$2:$B$18, 2, FALSE)</f>
        <v>High Budget</v>
      </c>
      <c r="AB3737" s="18" t="str">
        <f t="shared" si="588"/>
        <v>Not Recommended</v>
      </c>
      <c r="AC3737" s="18" t="str">
        <f t="shared" si="589"/>
        <v>High Buzz Mismatch</v>
      </c>
    </row>
    <row r="3738" spans="1:29" x14ac:dyDescent="0.35">
      <c r="A3738" s="18" t="s">
        <v>2880</v>
      </c>
      <c r="B3738" s="19">
        <v>37076</v>
      </c>
      <c r="C3738" s="18" t="s">
        <v>50</v>
      </c>
      <c r="D3738" s="18" t="s">
        <v>38</v>
      </c>
      <c r="E3738" s="18" t="s">
        <v>21</v>
      </c>
      <c r="F3738" s="18" t="s">
        <v>22</v>
      </c>
      <c r="G3738" s="18" t="s">
        <v>110</v>
      </c>
      <c r="H3738" s="18" t="s">
        <v>2881</v>
      </c>
      <c r="I3738" s="18" t="s">
        <v>927</v>
      </c>
      <c r="J3738" s="20">
        <v>474</v>
      </c>
      <c r="K3738" s="20">
        <v>920</v>
      </c>
      <c r="L3738" s="20">
        <v>436</v>
      </c>
      <c r="M3738" s="20">
        <v>47</v>
      </c>
      <c r="N3738" s="20">
        <v>5.4</v>
      </c>
      <c r="O3738" s="20">
        <v>9</v>
      </c>
      <c r="P3738" s="20">
        <v>96</v>
      </c>
      <c r="Q3738" s="3">
        <v>703</v>
      </c>
      <c r="R3738" s="3">
        <v>1500000</v>
      </c>
      <c r="S3738" s="3">
        <f t="shared" si="580"/>
        <v>-1499297</v>
      </c>
      <c r="T3738" s="4">
        <f t="shared" si="581"/>
        <v>-0.99953133333333333</v>
      </c>
      <c r="U3738" s="5">
        <f t="shared" si="582"/>
        <v>21.204887466666669</v>
      </c>
      <c r="V3738" s="2">
        <f t="shared" si="583"/>
        <v>2001</v>
      </c>
      <c r="W3738" s="18" t="str">
        <f t="shared" si="584"/>
        <v>iyul</v>
      </c>
      <c r="X3738" s="18" t="str">
        <f t="shared" si="585"/>
        <v>Frank Whaley</v>
      </c>
      <c r="Y3738" s="18" t="str">
        <f t="shared" si="586"/>
        <v>THE JİMMY SHOW</v>
      </c>
      <c r="Z3738" s="18" t="str">
        <f t="shared" si="587"/>
        <v>Normal</v>
      </c>
      <c r="AA3738" s="18" t="str">
        <f>VLOOKUP(D3738, lookups!$A$2:$B$18, 2, FALSE)</f>
        <v>Medium Budget</v>
      </c>
      <c r="AB3738" s="18" t="str">
        <f t="shared" si="588"/>
        <v>Not Recommended</v>
      </c>
      <c r="AC3738" s="18" t="str">
        <f t="shared" si="589"/>
        <v>High Buzz Mismatch</v>
      </c>
    </row>
    <row r="3739" spans="1:29" x14ac:dyDescent="0.35">
      <c r="A3739" s="18" t="s">
        <v>6745</v>
      </c>
      <c r="B3739" s="19">
        <v>41884</v>
      </c>
      <c r="C3739" s="18" t="s">
        <v>50</v>
      </c>
      <c r="D3739" s="18" t="s">
        <v>95</v>
      </c>
      <c r="E3739" s="18" t="s">
        <v>21</v>
      </c>
      <c r="F3739" s="18" t="s">
        <v>2886</v>
      </c>
      <c r="G3739" s="18" t="s">
        <v>110</v>
      </c>
      <c r="H3739" s="18" t="s">
        <v>1646</v>
      </c>
      <c r="I3739" s="18" t="s">
        <v>6746</v>
      </c>
      <c r="J3739" s="20">
        <v>2000</v>
      </c>
      <c r="K3739" s="20">
        <v>2802</v>
      </c>
      <c r="L3739" s="20">
        <v>3</v>
      </c>
      <c r="M3739" s="20">
        <v>0</v>
      </c>
      <c r="N3739" s="20">
        <v>5.7</v>
      </c>
      <c r="O3739" s="20">
        <v>66</v>
      </c>
      <c r="P3739" s="20">
        <v>96</v>
      </c>
      <c r="Q3739" s="3">
        <v>162</v>
      </c>
      <c r="R3739" s="3">
        <v>9000000</v>
      </c>
      <c r="S3739" s="3">
        <f t="shared" si="580"/>
        <v>-8999838</v>
      </c>
      <c r="T3739" s="4">
        <f t="shared" si="581"/>
        <v>-0.99998200000000004</v>
      </c>
      <c r="U3739" s="5">
        <f t="shared" si="582"/>
        <v>22.400007200000001</v>
      </c>
      <c r="V3739" s="2">
        <f t="shared" si="583"/>
        <v>2014</v>
      </c>
      <c r="W3739" s="18" t="str">
        <f t="shared" si="584"/>
        <v>sentyabr</v>
      </c>
      <c r="X3739" s="18" t="str">
        <f t="shared" si="585"/>
        <v>Ekachai Uekrongtham</v>
      </c>
      <c r="Y3739" s="18" t="str">
        <f t="shared" si="586"/>
        <v>SKİN TRADE</v>
      </c>
      <c r="Z3739" s="18" t="str">
        <f t="shared" si="587"/>
        <v>Normal</v>
      </c>
      <c r="AA3739" s="18" t="str">
        <f>VLOOKUP(D3739, lookups!$A$2:$B$18, 2, FALSE)</f>
        <v>High Budget</v>
      </c>
      <c r="AB3739" s="18" t="str">
        <f t="shared" si="588"/>
        <v>Not Recommended</v>
      </c>
      <c r="AC3739" s="18" t="str">
        <f t="shared" si="589"/>
        <v>High Buzz Mismatch</v>
      </c>
    </row>
  </sheetData>
  <autoFilter ref="A1:AC3739" xr:uid="{00000000-0001-0000-0000-000000000000}"/>
  <conditionalFormatting sqref="N1:N1048576">
    <cfRule type="colorScale" priority="1">
      <colorScale>
        <cfvo type="num" val="1"/>
        <cfvo type="percentile" val="50"/>
        <cfvo type="num" val="10"/>
        <color rgb="FFF8696B"/>
        <color rgb="FFFFEB84"/>
        <color rgb="FF63BE7B"/>
      </colorScale>
    </cfRule>
    <cfRule type="dataBar" priority="4">
      <dataBar>
        <cfvo type="min"/>
        <cfvo type="max"/>
        <color rgb="FF638EC6"/>
      </dataBar>
      <extLst>
        <ext xmlns:x14="http://schemas.microsoft.com/office/spreadsheetml/2009/9/main" uri="{B025F937-C7B1-47D3-B67F-A62EFF666E3E}">
          <x14:id>{5F29EA85-EAA7-413C-8916-7EACE48E22E1}</x14:id>
        </ext>
      </extLst>
    </cfRule>
  </conditionalFormatting>
  <conditionalFormatting sqref="S1:T1048576">
    <cfRule type="cellIs" dxfId="1" priority="12" operator="lessThan">
      <formula>0</formula>
    </cfRule>
    <cfRule type="cellIs" dxfId="0" priority="13"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F29EA85-EAA7-413C-8916-7EACE48E22E1}">
            <x14:dataBar minLength="0" maxLength="100" gradient="0">
              <x14:cfvo type="autoMin"/>
              <x14:cfvo type="autoMax"/>
              <x14:negativeFillColor rgb="FFFF0000"/>
              <x14:axisColor rgb="FF000000"/>
            </x14:dataBar>
          </x14:cfRule>
          <xm:sqref>N1:N1048576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BE67A-F098-424C-B2FC-3D7FC0A74885}">
  <dimension ref="A1:B18"/>
  <sheetViews>
    <sheetView showGridLines="0" workbookViewId="0">
      <selection activeCell="A2" sqref="A2"/>
    </sheetView>
  </sheetViews>
  <sheetFormatPr defaultRowHeight="14.5" x14ac:dyDescent="0.35"/>
  <cols>
    <col min="1" max="1" width="12.1796875" style="24" bestFit="1" customWidth="1"/>
    <col min="2" max="2" width="22.81640625" style="24" bestFit="1" customWidth="1"/>
    <col min="3" max="16384" width="8.7265625" style="1"/>
  </cols>
  <sheetData>
    <row r="1" spans="1:2" x14ac:dyDescent="0.35">
      <c r="A1" s="22" t="s">
        <v>3</v>
      </c>
      <c r="B1" s="22" t="s">
        <v>7041</v>
      </c>
    </row>
    <row r="2" spans="1:2" x14ac:dyDescent="0.35">
      <c r="A2" s="23" t="s">
        <v>95</v>
      </c>
      <c r="B2" s="23" t="s">
        <v>7042</v>
      </c>
    </row>
    <row r="3" spans="1:2" x14ac:dyDescent="0.35">
      <c r="A3" s="23" t="s">
        <v>58</v>
      </c>
      <c r="B3" s="23" t="s">
        <v>7042</v>
      </c>
    </row>
    <row r="4" spans="1:2" x14ac:dyDescent="0.35">
      <c r="A4" s="23" t="s">
        <v>51</v>
      </c>
      <c r="B4" s="23" t="s">
        <v>7042</v>
      </c>
    </row>
    <row r="5" spans="1:2" x14ac:dyDescent="0.35">
      <c r="A5" s="23" t="s">
        <v>79</v>
      </c>
      <c r="B5" s="23" t="s">
        <v>7044</v>
      </c>
    </row>
    <row r="6" spans="1:2" x14ac:dyDescent="0.35">
      <c r="A6" s="23" t="s">
        <v>38</v>
      </c>
      <c r="B6" s="23" t="s">
        <v>7044</v>
      </c>
    </row>
    <row r="7" spans="1:2" x14ac:dyDescent="0.35">
      <c r="A7" s="23" t="s">
        <v>20</v>
      </c>
      <c r="B7" s="23" t="s">
        <v>7044</v>
      </c>
    </row>
    <row r="8" spans="1:2" x14ac:dyDescent="0.35">
      <c r="A8" s="23" t="s">
        <v>195</v>
      </c>
      <c r="B8" s="23" t="s">
        <v>7043</v>
      </c>
    </row>
    <row r="9" spans="1:2" x14ac:dyDescent="0.35">
      <c r="A9" s="23" t="s">
        <v>27</v>
      </c>
      <c r="B9" s="23" t="s">
        <v>7044</v>
      </c>
    </row>
    <row r="10" spans="1:2" x14ac:dyDescent="0.35">
      <c r="A10" s="23" t="s">
        <v>390</v>
      </c>
      <c r="B10" s="23" t="s">
        <v>7043</v>
      </c>
    </row>
    <row r="11" spans="1:2" x14ac:dyDescent="0.35">
      <c r="A11" s="23" t="s">
        <v>333</v>
      </c>
      <c r="B11" s="23" t="s">
        <v>7043</v>
      </c>
    </row>
    <row r="12" spans="1:2" x14ac:dyDescent="0.35">
      <c r="A12" s="23" t="s">
        <v>109</v>
      </c>
      <c r="B12" s="23" t="s">
        <v>7043</v>
      </c>
    </row>
    <row r="13" spans="1:2" x14ac:dyDescent="0.35">
      <c r="A13" s="23" t="s">
        <v>33</v>
      </c>
      <c r="B13" s="23" t="s">
        <v>7043</v>
      </c>
    </row>
    <row r="14" spans="1:2" x14ac:dyDescent="0.35">
      <c r="A14" s="23" t="s">
        <v>312</v>
      </c>
      <c r="B14" s="23" t="s">
        <v>7044</v>
      </c>
    </row>
    <row r="15" spans="1:2" x14ac:dyDescent="0.35">
      <c r="A15" s="23" t="s">
        <v>3957</v>
      </c>
      <c r="B15" s="23" t="s">
        <v>7044</v>
      </c>
    </row>
    <row r="16" spans="1:2" x14ac:dyDescent="0.35">
      <c r="A16" s="23" t="s">
        <v>383</v>
      </c>
      <c r="B16" s="23" t="s">
        <v>7044</v>
      </c>
    </row>
    <row r="17" spans="1:2" x14ac:dyDescent="0.35">
      <c r="A17" s="23" t="s">
        <v>3922</v>
      </c>
      <c r="B17" s="23" t="s">
        <v>7043</v>
      </c>
    </row>
    <row r="18" spans="1:2" x14ac:dyDescent="0.35">
      <c r="A18" s="7" t="s">
        <v>163</v>
      </c>
      <c r="B18" s="7" t="s">
        <v>7043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3FBB4-50A2-4210-B147-53A600393A31}">
  <dimension ref="A1:U55"/>
  <sheetViews>
    <sheetView showGridLines="0" topLeftCell="O1" zoomScale="104" zoomScaleNormal="104" workbookViewId="0">
      <selection activeCell="T2" sqref="T2"/>
    </sheetView>
  </sheetViews>
  <sheetFormatPr defaultRowHeight="14.5" x14ac:dyDescent="0.35"/>
  <cols>
    <col min="1" max="1" width="14.26953125" style="2" bestFit="1" customWidth="1"/>
    <col min="2" max="2" width="26.08984375" style="2" bestFit="1" customWidth="1"/>
    <col min="3" max="3" width="25.90625" style="5" customWidth="1"/>
    <col min="4" max="4" width="8.7265625" style="2"/>
    <col min="5" max="5" width="37.1796875" style="2" bestFit="1" customWidth="1"/>
    <col min="6" max="6" width="23.54296875" style="2" bestFit="1" customWidth="1"/>
    <col min="7" max="7" width="26.08984375" style="2" bestFit="1" customWidth="1"/>
    <col min="8" max="8" width="20.08984375" style="2" bestFit="1" customWidth="1"/>
    <col min="9" max="9" width="14.26953125" style="2" bestFit="1" customWidth="1"/>
    <col min="10" max="11" width="20.26953125" style="2" bestFit="1" customWidth="1"/>
    <col min="12" max="12" width="17.81640625" style="2" bestFit="1" customWidth="1"/>
    <col min="13" max="13" width="15" style="2" bestFit="1" customWidth="1"/>
    <col min="14" max="14" width="26.08984375" style="2" bestFit="1" customWidth="1"/>
    <col min="15" max="15" width="23.54296875" style="2" bestFit="1" customWidth="1"/>
    <col min="16" max="16" width="23.36328125" style="2" bestFit="1" customWidth="1"/>
    <col min="17" max="17" width="8.7265625" style="2"/>
    <col min="18" max="18" width="27.90625" style="2" bestFit="1" customWidth="1"/>
    <col min="19" max="19" width="19" style="2" bestFit="1" customWidth="1"/>
    <col min="20" max="20" width="26.08984375" style="2" bestFit="1" customWidth="1"/>
    <col min="21" max="21" width="25.1796875" style="2" bestFit="1" customWidth="1"/>
    <col min="22" max="16384" width="8.7265625" style="2"/>
  </cols>
  <sheetData>
    <row r="1" spans="1:21" x14ac:dyDescent="0.35">
      <c r="A1" s="26" t="s">
        <v>7045</v>
      </c>
      <c r="B1" s="6" t="s">
        <v>7047</v>
      </c>
      <c r="C1" s="8" t="s">
        <v>7048</v>
      </c>
      <c r="E1" s="27" t="s">
        <v>7045</v>
      </c>
      <c r="F1" s="2" t="s">
        <v>7049</v>
      </c>
      <c r="M1" s="27" t="s">
        <v>7045</v>
      </c>
      <c r="N1" s="2" t="s">
        <v>7047</v>
      </c>
      <c r="O1" s="2" t="s">
        <v>7052</v>
      </c>
      <c r="P1" s="2" t="s">
        <v>7053</v>
      </c>
      <c r="R1" s="2" t="s">
        <v>7051</v>
      </c>
      <c r="S1" s="2" t="s">
        <v>7058</v>
      </c>
      <c r="T1" s="2" t="s">
        <v>7047</v>
      </c>
      <c r="U1" s="2" t="s">
        <v>7059</v>
      </c>
    </row>
    <row r="2" spans="1:21" x14ac:dyDescent="0.35">
      <c r="A2" s="6" t="s">
        <v>109</v>
      </c>
      <c r="B2" s="28">
        <v>5.7915584415584425</v>
      </c>
      <c r="C2" s="8">
        <v>52.24088208232186</v>
      </c>
      <c r="E2" s="2" t="s">
        <v>2431</v>
      </c>
      <c r="F2" s="2">
        <v>8</v>
      </c>
      <c r="M2" s="2" t="s">
        <v>19</v>
      </c>
      <c r="N2" s="29">
        <v>7.1085937500000025</v>
      </c>
      <c r="O2" s="3">
        <v>32888710.125</v>
      </c>
      <c r="P2" s="2">
        <v>115.5546875</v>
      </c>
      <c r="R2" s="3">
        <v>185670019307</v>
      </c>
      <c r="S2" s="3">
        <v>19978735058</v>
      </c>
      <c r="T2" s="30">
        <v>6.4628143392188315</v>
      </c>
      <c r="U2" s="2">
        <v>3738</v>
      </c>
    </row>
    <row r="3" spans="1:21" x14ac:dyDescent="0.35">
      <c r="A3" s="6" t="s">
        <v>79</v>
      </c>
      <c r="B3" s="28">
        <v>7.1502439024390245</v>
      </c>
      <c r="C3" s="8">
        <v>35.476620979008828</v>
      </c>
      <c r="E3" s="2" t="s">
        <v>948</v>
      </c>
      <c r="F3" s="2">
        <v>8</v>
      </c>
      <c r="M3" s="2" t="s">
        <v>50</v>
      </c>
      <c r="N3" s="29">
        <v>6.4399168975069259</v>
      </c>
      <c r="O3" s="3">
        <v>50266001.221883655</v>
      </c>
      <c r="P3" s="2">
        <v>109.55112219451371</v>
      </c>
    </row>
    <row r="4" spans="1:21" x14ac:dyDescent="0.35">
      <c r="A4" s="6" t="s">
        <v>33</v>
      </c>
      <c r="B4" s="28">
        <v>6.75</v>
      </c>
      <c r="C4" s="8">
        <v>34.785477528583996</v>
      </c>
      <c r="E4" s="2" t="s">
        <v>1627</v>
      </c>
      <c r="F4" s="2">
        <v>4</v>
      </c>
      <c r="M4" s="2" t="s">
        <v>7046</v>
      </c>
      <c r="N4" s="29">
        <v>6.4628143392188262</v>
      </c>
      <c r="O4" s="3">
        <v>49670952.195559122</v>
      </c>
      <c r="P4" s="2">
        <v>109.75675675675676</v>
      </c>
    </row>
    <row r="5" spans="1:21" x14ac:dyDescent="0.35">
      <c r="A5" s="6" t="s">
        <v>390</v>
      </c>
      <c r="B5" s="28">
        <v>6.5</v>
      </c>
      <c r="C5" s="8">
        <v>32.405195817543863</v>
      </c>
      <c r="E5" s="2" t="s">
        <v>7046</v>
      </c>
      <c r="F5" s="2">
        <v>20</v>
      </c>
    </row>
    <row r="6" spans="1:21" x14ac:dyDescent="0.35">
      <c r="A6" s="6" t="s">
        <v>163</v>
      </c>
      <c r="B6" s="28">
        <v>6.7666666666666657</v>
      </c>
      <c r="C6" s="8">
        <v>29.89495777777778</v>
      </c>
      <c r="I6" s="27" t="s">
        <v>7045</v>
      </c>
      <c r="J6" s="2" t="s">
        <v>7050</v>
      </c>
      <c r="K6" s="2" t="s">
        <v>7051</v>
      </c>
      <c r="L6" s="2" t="s">
        <v>7076</v>
      </c>
      <c r="R6" s="27" t="s">
        <v>7045</v>
      </c>
      <c r="S6" s="2" t="s">
        <v>7063</v>
      </c>
    </row>
    <row r="7" spans="1:21" x14ac:dyDescent="0.35">
      <c r="A7" s="6" t="s">
        <v>195</v>
      </c>
      <c r="B7" s="28">
        <v>6.952272727272728</v>
      </c>
      <c r="C7" s="8">
        <v>29.786200311828193</v>
      </c>
      <c r="E7" s="27" t="s">
        <v>7045</v>
      </c>
      <c r="F7" s="2" t="s">
        <v>7049</v>
      </c>
      <c r="G7" s="2" t="s">
        <v>7047</v>
      </c>
      <c r="I7" s="2" t="s">
        <v>352</v>
      </c>
      <c r="J7" s="3">
        <v>1343505523</v>
      </c>
      <c r="K7" s="3">
        <v>1506979847</v>
      </c>
      <c r="L7" s="3">
        <v>34448859.564102568</v>
      </c>
      <c r="R7" s="2" t="s">
        <v>4731</v>
      </c>
      <c r="S7" s="4">
        <v>7193.4855333333335</v>
      </c>
    </row>
    <row r="8" spans="1:21" x14ac:dyDescent="0.35">
      <c r="A8" s="6" t="s">
        <v>51</v>
      </c>
      <c r="B8" s="28">
        <v>6.7622222222222241</v>
      </c>
      <c r="C8" s="8">
        <v>29.137408737477791</v>
      </c>
      <c r="E8" s="2" t="s">
        <v>2431</v>
      </c>
      <c r="F8" s="2">
        <v>8</v>
      </c>
      <c r="G8" s="5">
        <v>8.4124999999999996</v>
      </c>
      <c r="I8" s="2" t="s">
        <v>356</v>
      </c>
      <c r="J8" s="3">
        <v>1364990000</v>
      </c>
      <c r="K8" s="3">
        <v>1575353290</v>
      </c>
      <c r="L8" s="3">
        <v>21666507.936507937</v>
      </c>
      <c r="R8" s="2" t="s">
        <v>3475</v>
      </c>
      <c r="S8" s="4">
        <v>2714.6605504587155</v>
      </c>
    </row>
    <row r="9" spans="1:21" x14ac:dyDescent="0.35">
      <c r="A9" s="6" t="s">
        <v>20</v>
      </c>
      <c r="B9" s="28">
        <v>6.937698412698416</v>
      </c>
      <c r="C9" s="8">
        <v>28.989950238057929</v>
      </c>
      <c r="E9" s="2" t="s">
        <v>1627</v>
      </c>
      <c r="F9" s="2">
        <v>4</v>
      </c>
      <c r="G9" s="5">
        <v>8.2250000000000014</v>
      </c>
      <c r="I9" s="2" t="s">
        <v>179</v>
      </c>
      <c r="J9" s="3">
        <v>3613494500</v>
      </c>
      <c r="K9" s="3">
        <v>1885953657</v>
      </c>
      <c r="L9" s="3">
        <v>34414233.333333336</v>
      </c>
      <c r="R9" s="2" t="s">
        <v>2207</v>
      </c>
      <c r="S9" s="4">
        <v>2341.1685666666667</v>
      </c>
    </row>
    <row r="10" spans="1:21" x14ac:dyDescent="0.35">
      <c r="A10" s="6" t="s">
        <v>27</v>
      </c>
      <c r="B10" s="28">
        <v>6.8238872403560782</v>
      </c>
      <c r="C10" s="8">
        <v>28.944131866924923</v>
      </c>
      <c r="E10" s="2" t="s">
        <v>948</v>
      </c>
      <c r="F10" s="2">
        <v>8</v>
      </c>
      <c r="G10" s="5">
        <v>8.1999999999999993</v>
      </c>
      <c r="I10" s="2" t="s">
        <v>29</v>
      </c>
      <c r="J10" s="3">
        <v>2853400000</v>
      </c>
      <c r="K10" s="3">
        <v>2291916683</v>
      </c>
      <c r="L10" s="3">
        <v>36118987.341772154</v>
      </c>
      <c r="R10" s="2" t="s">
        <v>1278</v>
      </c>
      <c r="S10" s="4">
        <v>408.86399999999998</v>
      </c>
    </row>
    <row r="11" spans="1:21" x14ac:dyDescent="0.35">
      <c r="A11" s="6" t="s">
        <v>58</v>
      </c>
      <c r="B11" s="28">
        <v>6.5568681318681339</v>
      </c>
      <c r="C11" s="8">
        <v>28.068888503799585</v>
      </c>
      <c r="E11" s="2" t="s">
        <v>249</v>
      </c>
      <c r="F11" s="2">
        <v>3</v>
      </c>
      <c r="G11" s="5">
        <v>8.1333333333333329</v>
      </c>
      <c r="I11" s="2" t="s">
        <v>3979</v>
      </c>
      <c r="J11" s="3">
        <v>2520000000</v>
      </c>
      <c r="K11" s="3">
        <v>23375191</v>
      </c>
      <c r="L11" s="3">
        <v>1260000000</v>
      </c>
      <c r="R11" s="2" t="s">
        <v>237</v>
      </c>
      <c r="S11" s="4">
        <v>368.42728535172148</v>
      </c>
    </row>
    <row r="12" spans="1:21" x14ac:dyDescent="0.35">
      <c r="A12" s="6" t="s">
        <v>312</v>
      </c>
      <c r="B12" s="28">
        <v>6.5869565217391317</v>
      </c>
      <c r="C12" s="8">
        <v>27.964705276629147</v>
      </c>
      <c r="E12" s="2" t="s">
        <v>2781</v>
      </c>
      <c r="F12" s="2">
        <v>3</v>
      </c>
      <c r="G12" s="5">
        <v>8.2333333333333325</v>
      </c>
      <c r="I12" s="2" t="s">
        <v>2375</v>
      </c>
      <c r="J12" s="3">
        <v>1576543748</v>
      </c>
      <c r="K12" s="3">
        <v>40578143</v>
      </c>
      <c r="L12" s="3">
        <v>112610267.71428572</v>
      </c>
      <c r="R12" s="2" t="s">
        <v>917</v>
      </c>
      <c r="S12" s="4">
        <v>290.56</v>
      </c>
    </row>
    <row r="13" spans="1:21" x14ac:dyDescent="0.35">
      <c r="A13" s="6" t="s">
        <v>333</v>
      </c>
      <c r="B13" s="28">
        <v>6.234285714285714</v>
      </c>
      <c r="C13" s="8">
        <v>27.949145367986631</v>
      </c>
      <c r="E13" s="2" t="s">
        <v>133</v>
      </c>
      <c r="F13" s="2">
        <v>3</v>
      </c>
      <c r="G13" s="5">
        <v>8.4333333333333318</v>
      </c>
      <c r="I13" s="2" t="s">
        <v>97</v>
      </c>
      <c r="J13" s="3">
        <v>6913919898</v>
      </c>
      <c r="K13" s="3">
        <v>356915645</v>
      </c>
      <c r="L13" s="3">
        <v>406701170.47058821</v>
      </c>
      <c r="R13" s="2" t="s">
        <v>6983</v>
      </c>
      <c r="S13" s="4">
        <v>226.57819000000001</v>
      </c>
    </row>
    <row r="14" spans="1:21" x14ac:dyDescent="0.35">
      <c r="A14" s="6" t="s">
        <v>383</v>
      </c>
      <c r="B14" s="28">
        <v>6.5874999999999995</v>
      </c>
      <c r="C14" s="8">
        <v>27.194026845658929</v>
      </c>
      <c r="E14" s="2" t="s">
        <v>7046</v>
      </c>
      <c r="F14" s="2">
        <v>29</v>
      </c>
      <c r="G14" s="5">
        <v>8.2827586206896573</v>
      </c>
      <c r="I14" s="2" t="s">
        <v>3420</v>
      </c>
      <c r="J14" s="3">
        <v>16528900000</v>
      </c>
      <c r="K14" s="3">
        <v>21516040</v>
      </c>
      <c r="L14" s="3">
        <v>2066112500</v>
      </c>
      <c r="R14" s="2" t="s">
        <v>3798</v>
      </c>
      <c r="S14" s="4">
        <v>176.37489230769231</v>
      </c>
    </row>
    <row r="15" spans="1:21" x14ac:dyDescent="0.35">
      <c r="A15" s="6" t="s">
        <v>95</v>
      </c>
      <c r="B15" s="28">
        <v>6.2802660753880346</v>
      </c>
      <c r="C15" s="8">
        <v>26.52760711611932</v>
      </c>
      <c r="I15" s="2" t="s">
        <v>101</v>
      </c>
      <c r="J15" s="3">
        <v>8616094127</v>
      </c>
      <c r="K15" s="3">
        <v>9842363547</v>
      </c>
      <c r="L15" s="3">
        <v>28157170.349673204</v>
      </c>
      <c r="R15" s="2" t="s">
        <v>280</v>
      </c>
      <c r="S15" s="4">
        <v>155.66666666666666</v>
      </c>
    </row>
    <row r="16" spans="1:21" x14ac:dyDescent="0.35">
      <c r="A16" s="6" t="s">
        <v>3957</v>
      </c>
      <c r="B16" s="28">
        <v>6.1333333333333329</v>
      </c>
      <c r="C16" s="8">
        <v>26.189509425047746</v>
      </c>
      <c r="E16" s="27" t="s">
        <v>7045</v>
      </c>
      <c r="F16" s="2" t="s">
        <v>7052</v>
      </c>
      <c r="G16" s="2" t="s">
        <v>7064</v>
      </c>
      <c r="I16" s="2" t="s">
        <v>22</v>
      </c>
      <c r="J16" s="3">
        <v>114973672678</v>
      </c>
      <c r="K16" s="3">
        <v>165884530622</v>
      </c>
      <c r="L16" s="3">
        <v>38934531.892312899</v>
      </c>
      <c r="R16" s="2" t="s">
        <v>216</v>
      </c>
      <c r="S16" s="4">
        <v>147.00514800514802</v>
      </c>
    </row>
    <row r="17" spans="1:19" x14ac:dyDescent="0.35">
      <c r="A17" s="6" t="s">
        <v>38</v>
      </c>
      <c r="B17" s="28">
        <v>6.1699410609037368</v>
      </c>
      <c r="C17" s="8">
        <v>26.089400332578762</v>
      </c>
      <c r="E17" s="2" t="s">
        <v>3583</v>
      </c>
      <c r="F17" s="3">
        <v>84136909</v>
      </c>
      <c r="G17" s="29">
        <v>656730</v>
      </c>
      <c r="I17" s="2" t="s">
        <v>7046</v>
      </c>
      <c r="J17" s="3">
        <v>160304520474</v>
      </c>
      <c r="K17" s="3">
        <v>183429482665</v>
      </c>
      <c r="L17" s="3">
        <v>44702877.990518682</v>
      </c>
      <c r="R17" s="2" t="s">
        <v>7046</v>
      </c>
      <c r="S17" s="4">
        <v>7193.4855333333335</v>
      </c>
    </row>
    <row r="18" spans="1:19" x14ac:dyDescent="0.35">
      <c r="A18" s="6" t="s">
        <v>3922</v>
      </c>
      <c r="B18" s="28">
        <v>5.3</v>
      </c>
      <c r="C18" s="8">
        <v>22.15233815873016</v>
      </c>
      <c r="E18" s="2" t="s">
        <v>5191</v>
      </c>
      <c r="F18" s="3">
        <v>15988876</v>
      </c>
      <c r="G18" s="29">
        <v>137712</v>
      </c>
    </row>
    <row r="19" spans="1:19" x14ac:dyDescent="0.35">
      <c r="A19" s="6" t="s">
        <v>7046</v>
      </c>
      <c r="B19" s="28">
        <v>6.4628143392188262</v>
      </c>
      <c r="C19" s="8">
        <v>28.811620048654067</v>
      </c>
      <c r="E19" s="2" t="s">
        <v>4655</v>
      </c>
      <c r="F19" s="3">
        <v>100289690</v>
      </c>
      <c r="G19" s="29">
        <v>108016</v>
      </c>
    </row>
    <row r="20" spans="1:19" x14ac:dyDescent="0.35">
      <c r="E20" s="2" t="s">
        <v>4334</v>
      </c>
      <c r="F20" s="3">
        <v>48745150</v>
      </c>
      <c r="G20" s="29">
        <v>101383</v>
      </c>
    </row>
    <row r="21" spans="1:19" x14ac:dyDescent="0.35">
      <c r="A21" s="36" t="s">
        <v>7077</v>
      </c>
      <c r="B21" s="36"/>
      <c r="C21" s="36"/>
      <c r="E21" s="2" t="s">
        <v>6130</v>
      </c>
      <c r="F21" s="3">
        <v>96734</v>
      </c>
      <c r="G21" s="29">
        <v>263584</v>
      </c>
    </row>
    <row r="22" spans="1:19" x14ac:dyDescent="0.35">
      <c r="E22" s="2" t="s">
        <v>4008</v>
      </c>
      <c r="F22" s="3">
        <v>34636443</v>
      </c>
      <c r="G22" s="29">
        <v>103354</v>
      </c>
    </row>
    <row r="23" spans="1:19" x14ac:dyDescent="0.35">
      <c r="E23" s="2" t="s">
        <v>5007</v>
      </c>
      <c r="F23" s="3">
        <v>31691811</v>
      </c>
      <c r="G23" s="29">
        <v>140268</v>
      </c>
    </row>
    <row r="24" spans="1:19" x14ac:dyDescent="0.35">
      <c r="E24" s="2" t="s">
        <v>4114</v>
      </c>
      <c r="F24" s="3">
        <v>64255243</v>
      </c>
      <c r="G24" s="29">
        <v>120797</v>
      </c>
    </row>
    <row r="25" spans="1:19" x14ac:dyDescent="0.35">
      <c r="E25" s="2" t="s">
        <v>6253</v>
      </c>
      <c r="F25" s="3">
        <v>448130642</v>
      </c>
      <c r="G25" s="29">
        <v>106759</v>
      </c>
    </row>
    <row r="26" spans="1:19" x14ac:dyDescent="0.35">
      <c r="E26" s="2" t="s">
        <v>5398</v>
      </c>
      <c r="F26" s="3">
        <v>66466372</v>
      </c>
      <c r="G26" s="29">
        <v>303717</v>
      </c>
    </row>
    <row r="27" spans="1:19" x14ac:dyDescent="0.35">
      <c r="E27" s="2" t="s">
        <v>7046</v>
      </c>
      <c r="F27" s="3">
        <v>89443787</v>
      </c>
      <c r="G27" s="29">
        <v>2042320</v>
      </c>
    </row>
    <row r="44" spans="5:8" x14ac:dyDescent="0.35">
      <c r="E44" s="27" t="s">
        <v>7045</v>
      </c>
      <c r="F44" s="2" t="s">
        <v>7075</v>
      </c>
      <c r="G44" s="2" t="s">
        <v>7047</v>
      </c>
      <c r="H44" s="2" t="s">
        <v>7051</v>
      </c>
    </row>
    <row r="45" spans="5:8" x14ac:dyDescent="0.35">
      <c r="E45" s="2" t="s">
        <v>7074</v>
      </c>
      <c r="F45" s="29">
        <v>190000</v>
      </c>
      <c r="G45" s="29">
        <v>8.1</v>
      </c>
      <c r="H45" s="3">
        <v>183635922</v>
      </c>
    </row>
    <row r="46" spans="5:8" x14ac:dyDescent="0.35">
      <c r="E46" s="2" t="s">
        <v>7073</v>
      </c>
      <c r="F46" s="29">
        <v>153000</v>
      </c>
      <c r="G46" s="29">
        <v>8.1</v>
      </c>
      <c r="H46" s="3">
        <v>228430993</v>
      </c>
    </row>
    <row r="47" spans="5:8" x14ac:dyDescent="0.35">
      <c r="E47" s="2" t="s">
        <v>7072</v>
      </c>
      <c r="F47" s="29">
        <v>165000</v>
      </c>
      <c r="G47" s="29">
        <v>8.1</v>
      </c>
      <c r="H47" s="3">
        <v>91121452</v>
      </c>
    </row>
    <row r="48" spans="5:8" x14ac:dyDescent="0.35">
      <c r="E48" s="2" t="s">
        <v>7071</v>
      </c>
      <c r="F48" s="29">
        <v>166000</v>
      </c>
      <c r="G48" s="29">
        <v>7.9</v>
      </c>
      <c r="H48" s="3">
        <v>303001229</v>
      </c>
    </row>
    <row r="49" spans="5:8" x14ac:dyDescent="0.35">
      <c r="E49" s="2" t="s">
        <v>7070</v>
      </c>
      <c r="F49" s="29">
        <v>164000</v>
      </c>
      <c r="G49" s="29">
        <v>8.4</v>
      </c>
      <c r="H49" s="3">
        <v>448130642</v>
      </c>
    </row>
    <row r="50" spans="5:8" x14ac:dyDescent="0.35">
      <c r="E50" s="2" t="s">
        <v>7069</v>
      </c>
      <c r="F50" s="29">
        <v>191000</v>
      </c>
      <c r="G50" s="29">
        <v>8.1</v>
      </c>
      <c r="H50" s="3">
        <v>153629485</v>
      </c>
    </row>
    <row r="51" spans="5:8" x14ac:dyDescent="0.35">
      <c r="E51" s="2" t="s">
        <v>7068</v>
      </c>
      <c r="F51" s="29">
        <v>150000</v>
      </c>
      <c r="G51" s="29">
        <v>7</v>
      </c>
      <c r="H51" s="3">
        <v>652177271</v>
      </c>
    </row>
    <row r="52" spans="5:8" x14ac:dyDescent="0.35">
      <c r="E52" s="2" t="s">
        <v>7067</v>
      </c>
      <c r="F52" s="29">
        <v>349000</v>
      </c>
      <c r="G52" s="29">
        <v>8.6</v>
      </c>
      <c r="H52" s="3">
        <v>187991439</v>
      </c>
    </row>
    <row r="53" spans="5:8" x14ac:dyDescent="0.35">
      <c r="E53" s="2" t="s">
        <v>7066</v>
      </c>
      <c r="F53" s="29">
        <v>175000</v>
      </c>
      <c r="G53" s="29">
        <v>8.8000000000000007</v>
      </c>
      <c r="H53" s="3">
        <v>292568851</v>
      </c>
    </row>
    <row r="54" spans="5:8" x14ac:dyDescent="0.35">
      <c r="E54" s="2" t="s">
        <v>7065</v>
      </c>
      <c r="F54" s="29">
        <v>199000</v>
      </c>
      <c r="G54" s="29">
        <v>8.5</v>
      </c>
      <c r="H54" s="3">
        <v>162804648</v>
      </c>
    </row>
    <row r="55" spans="5:8" x14ac:dyDescent="0.35">
      <c r="E55" s="2" t="s">
        <v>7046</v>
      </c>
      <c r="F55" s="29">
        <v>1902000</v>
      </c>
      <c r="G55" s="29">
        <v>8.16</v>
      </c>
      <c r="H55" s="3">
        <v>2703491932</v>
      </c>
    </row>
  </sheetData>
  <mergeCells count="1">
    <mergeCell ref="A21:C21"/>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32ADD-8ABF-4898-8F22-FA36ED80898F}">
  <dimension ref="A1:AE3"/>
  <sheetViews>
    <sheetView showGridLines="0" tabSelected="1" zoomScale="48" zoomScaleNormal="48" workbookViewId="0">
      <selection activeCell="Q30" sqref="Q30"/>
    </sheetView>
  </sheetViews>
  <sheetFormatPr defaultRowHeight="14.5" x14ac:dyDescent="0.35"/>
  <cols>
    <col min="1" max="2" width="8.7265625" style="25"/>
    <col min="3" max="3" width="24.54296875" style="25" customWidth="1"/>
    <col min="4" max="5" width="8.7265625" style="25"/>
    <col min="6" max="6" width="24.1796875" style="25" customWidth="1"/>
    <col min="7" max="8" width="8.7265625" style="25"/>
    <col min="9" max="9" width="13" style="25" customWidth="1"/>
    <col min="10" max="16384" width="8.7265625" style="25"/>
  </cols>
  <sheetData>
    <row r="1" spans="1:31" ht="66.5" customHeight="1" x14ac:dyDescent="0.35">
      <c r="A1" s="31" t="s">
        <v>7060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1:31" x14ac:dyDescent="0.35">
      <c r="A2" s="2"/>
      <c r="B2" s="32" t="s">
        <v>7054</v>
      </c>
      <c r="C2" s="32"/>
      <c r="D2" s="2"/>
      <c r="E2" s="32" t="s">
        <v>7055</v>
      </c>
      <c r="F2" s="32"/>
      <c r="G2" s="2"/>
      <c r="H2" s="32" t="s">
        <v>7056</v>
      </c>
      <c r="I2" s="32"/>
      <c r="J2" s="2"/>
      <c r="K2" s="32" t="s">
        <v>7057</v>
      </c>
      <c r="L2" s="32"/>
      <c r="M2" s="2"/>
    </row>
    <row r="3" spans="1:31" ht="23.5" x14ac:dyDescent="0.35">
      <c r="A3" s="2"/>
      <c r="B3" s="34">
        <f>GETPIVOTDATA("Sum of Gross Revenue",pivot_tables!$R$1)</f>
        <v>185670019307</v>
      </c>
      <c r="C3" s="34"/>
      <c r="D3" s="2"/>
      <c r="E3" s="34">
        <f>GETPIVOTDATA("Sum of Profit",pivot_tables!$R$1)</f>
        <v>19978735058</v>
      </c>
      <c r="F3" s="34"/>
      <c r="G3" s="2"/>
      <c r="H3" s="35">
        <f>GETPIVOTDATA("Average of IMDb Score (1-10)",pivot_tables!$R$1)</f>
        <v>6.4628143392188315</v>
      </c>
      <c r="I3" s="35"/>
      <c r="J3" s="2"/>
      <c r="K3" s="33">
        <f>GETPIVOTDATA("Count of Movie Title(UPPER)",pivot_tables!$R$1)</f>
        <v>3738</v>
      </c>
      <c r="L3" s="33"/>
      <c r="M3" s="2"/>
    </row>
  </sheetData>
  <mergeCells count="9">
    <mergeCell ref="A1:AE1"/>
    <mergeCell ref="K2:L2"/>
    <mergeCell ref="K3:L3"/>
    <mergeCell ref="B2:C2"/>
    <mergeCell ref="B3:C3"/>
    <mergeCell ref="E2:F2"/>
    <mergeCell ref="E3:F3"/>
    <mergeCell ref="H2:I2"/>
    <mergeCell ref="H3:I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08518245-766E-4475-909A-3BE5AB9793ED}">
  <ds:schemaRefs/>
</ds:datastoreItem>
</file>

<file path=customXml/itemProps2.xml><?xml version="1.0" encoding="utf-8"?>
<ds:datastoreItem xmlns:ds="http://schemas.openxmlformats.org/officeDocument/2006/customXml" ds:itemID="{458AB8A1-93AA-4B07-BE11-A1C913DE5BD8}">
  <ds:schemaRefs/>
</ds:datastoreItem>
</file>

<file path=customXml/itemProps3.xml><?xml version="1.0" encoding="utf-8"?>
<ds:datastoreItem xmlns:ds="http://schemas.openxmlformats.org/officeDocument/2006/customXml" ds:itemID="{DCB1347E-B1FC-4C81-8483-20159178DB5C}">
  <ds:schemaRefs>
    <ds:schemaRef ds:uri="http://schemas.microsoft.com/DataMashup"/>
  </ds:schemaRefs>
</ds:datastoreItem>
</file>

<file path=customXml/itemProps4.xml><?xml version="1.0" encoding="utf-8"?>
<ds:datastoreItem xmlns:ds="http://schemas.openxmlformats.org/officeDocument/2006/customXml" ds:itemID="{0A616EB2-DB45-4B1B-AF56-EDC8DFF2D0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imdb</vt:lpstr>
      <vt:lpstr>lookups</vt:lpstr>
      <vt:lpstr>pivot_tables</vt:lpstr>
      <vt:lpstr>dashboard</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Badalov</dc:creator>
  <cp:lastModifiedBy>Firuddin Karimli</cp:lastModifiedBy>
  <dcterms:created xsi:type="dcterms:W3CDTF">2017-10-22T01:15:04Z</dcterms:created>
  <dcterms:modified xsi:type="dcterms:W3CDTF">2026-08-10T14:41:28Z</dcterms:modified>
</cp:coreProperties>
</file>